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Годовые отчеты по Мун программе 2023,2024\годовой отчет 2025 - мой\ФОРМА 3\"/>
    </mc:Choice>
  </mc:AlternateContent>
  <bookViews>
    <workbookView xWindow="0" yWindow="0" windowWidth="28800" windowHeight="12045" tabRatio="921" firstSheet="20" activeTab="20"/>
  </bookViews>
  <sheets>
    <sheet name="1 ое слуш." sheetId="7" state="hidden" r:id="rId1"/>
    <sheet name="2 ое слуш.24.11.10" sheetId="8" state="hidden" r:id="rId2"/>
    <sheet name="2 ое слуш.2.12.10 " sheetId="9" state="hidden" r:id="rId3"/>
    <sheet name="Реализация" sheetId="27" state="hidden" r:id="rId4"/>
    <sheet name="Город" sheetId="20" state="hidden" r:id="rId5"/>
    <sheet name="2019" sheetId="28" state="hidden" r:id="rId6"/>
    <sheet name="2020" sheetId="29" state="hidden" r:id="rId7"/>
    <sheet name="2021" sheetId="30" state="hidden" r:id="rId8"/>
    <sheet name="907" sheetId="31" state="hidden" r:id="rId9"/>
    <sheet name="-ДКС" sheetId="32" state="hidden" r:id="rId10"/>
    <sheet name="ДКС свод" sheetId="35" state="hidden" r:id="rId11"/>
    <sheet name="-ДКС номер 4001" sheetId="34" state="hidden" r:id="rId12"/>
    <sheet name="Ворошиловский" sheetId="11" state="hidden" r:id="rId13"/>
    <sheet name="Железнодорожный" sheetId="21" state="hidden" r:id="rId14"/>
    <sheet name="Кировский" sheetId="22" state="hidden" r:id="rId15"/>
    <sheet name="Ленинский" sheetId="24" state="hidden" r:id="rId16"/>
    <sheet name="Октябрьский" sheetId="25" state="hidden" r:id="rId17"/>
    <sheet name="Первомайский" sheetId="26" state="hidden" r:id="rId18"/>
    <sheet name="Пролетарский" sheetId="23" state="hidden" r:id="rId19"/>
    <sheet name="Советский" sheetId="19" state="hidden" r:id="rId20"/>
    <sheet name="Годовой отчет 2025" sheetId="38" r:id="rId21"/>
    <sheet name="Лист1" sheetId="39" r:id="rId22"/>
  </sheets>
  <definedNames>
    <definedName name="_xlnm._FilterDatabase" localSheetId="20" hidden="1">'Годовой отчет 2025'!$A$235:$BQ$624</definedName>
    <definedName name="OLE_LINK1" localSheetId="0">'1 ое слуш.'!$I$194</definedName>
    <definedName name="OLE_LINK1" localSheetId="2">'2 ое слуш.2.12.10 '!$I$196</definedName>
    <definedName name="OLE_LINK1" localSheetId="1">'2 ое слуш.24.11.10'!$I$194</definedName>
    <definedName name="OLE_LINK2" localSheetId="0">'1 ое слуш.'!$J$194</definedName>
    <definedName name="OLE_LINK2" localSheetId="2">'2 ое слуш.2.12.10 '!$J$196</definedName>
    <definedName name="OLE_LINK2" localSheetId="1">'2 ое слуш.24.11.10'!$J$194</definedName>
    <definedName name="_xlnm.Print_Titles" localSheetId="0">'1 ое слуш.'!$3:$5</definedName>
    <definedName name="_xlnm.Print_Titles" localSheetId="2">'2 ое слуш.2.12.10 '!$3:$5</definedName>
    <definedName name="_xlnm.Print_Titles" localSheetId="1">'2 ое слуш.24.11.10'!$3:$5</definedName>
    <definedName name="_xlnm.Print_Area" localSheetId="20">'Годовой отчет 2025'!$A$1:$J$650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5" i="38" l="1"/>
  <c r="F305" i="38"/>
  <c r="G307" i="38"/>
  <c r="F307" i="38"/>
  <c r="F317" i="38"/>
  <c r="G388" i="38" l="1"/>
  <c r="G237" i="38"/>
  <c r="G317" i="38" s="1"/>
  <c r="B19" i="39" l="1"/>
  <c r="B18" i="39"/>
  <c r="B17" i="39" l="1"/>
  <c r="B16" i="39"/>
  <c r="B15" i="39"/>
  <c r="B14" i="39"/>
  <c r="B13" i="39"/>
  <c r="B12" i="39"/>
  <c r="B9" i="39"/>
  <c r="B8" i="39"/>
  <c r="B7" i="39"/>
  <c r="B6" i="39"/>
  <c r="B5" i="39"/>
  <c r="B4" i="39"/>
  <c r="B2" i="39"/>
  <c r="I17" i="38" l="1"/>
  <c r="I22" i="38"/>
  <c r="I24" i="38"/>
  <c r="I26" i="38"/>
  <c r="I27" i="38"/>
  <c r="I28" i="38"/>
  <c r="I29" i="38"/>
  <c r="I30" i="38"/>
  <c r="I31" i="38"/>
  <c r="I32" i="38"/>
  <c r="I33" i="38"/>
  <c r="I34" i="38"/>
  <c r="I35" i="38"/>
  <c r="I36" i="38"/>
  <c r="I37" i="38"/>
  <c r="I38" i="38"/>
  <c r="I39" i="38"/>
  <c r="I40" i="38"/>
  <c r="I41" i="38"/>
  <c r="I42" i="38"/>
  <c r="I43" i="38"/>
  <c r="I44" i="38"/>
  <c r="I45" i="38"/>
  <c r="I46" i="38"/>
  <c r="I47" i="38"/>
  <c r="I48" i="38"/>
  <c r="I49" i="38"/>
  <c r="I50" i="38"/>
  <c r="I51" i="38"/>
  <c r="I52" i="38"/>
  <c r="I53" i="38"/>
  <c r="I54" i="38"/>
  <c r="I55" i="38"/>
  <c r="I56" i="38"/>
  <c r="I57" i="38"/>
  <c r="I58" i="38"/>
  <c r="I59" i="38"/>
  <c r="I60" i="38"/>
  <c r="I61" i="38"/>
  <c r="I62" i="38"/>
  <c r="I63" i="38"/>
  <c r="I64" i="38"/>
  <c r="I65" i="38"/>
  <c r="I66" i="38"/>
  <c r="I67" i="38"/>
  <c r="I68" i="38"/>
  <c r="I69" i="38"/>
  <c r="I70" i="38"/>
  <c r="I71" i="38"/>
  <c r="I72" i="38"/>
  <c r="I73" i="38"/>
  <c r="I74" i="38"/>
  <c r="I75" i="38"/>
  <c r="I76" i="38"/>
  <c r="I77" i="38"/>
  <c r="I78" i="38"/>
  <c r="I79" i="38"/>
  <c r="I80" i="38"/>
  <c r="I81" i="38"/>
  <c r="I82" i="38"/>
  <c r="I83" i="38"/>
  <c r="I84" i="38"/>
  <c r="I85" i="38"/>
  <c r="I86" i="38"/>
  <c r="I87" i="38"/>
  <c r="I88" i="38"/>
  <c r="I89" i="38"/>
  <c r="I90" i="38"/>
  <c r="I91" i="38"/>
  <c r="I92" i="38"/>
  <c r="I93" i="38"/>
  <c r="I94" i="38"/>
  <c r="I95" i="38"/>
  <c r="I96" i="38"/>
  <c r="I97" i="38"/>
  <c r="I98" i="38"/>
  <c r="I99" i="38"/>
  <c r="I100" i="38"/>
  <c r="I101" i="38"/>
  <c r="I102" i="38"/>
  <c r="I103" i="38"/>
  <c r="I104" i="38"/>
  <c r="I105" i="38"/>
  <c r="I106" i="38"/>
  <c r="I107" i="38"/>
  <c r="I108" i="38"/>
  <c r="I109" i="38"/>
  <c r="I110" i="38"/>
  <c r="I111" i="38"/>
  <c r="I112" i="38"/>
  <c r="I113" i="38"/>
  <c r="I114" i="38"/>
  <c r="I115" i="38"/>
  <c r="I116" i="38"/>
  <c r="I117" i="38"/>
  <c r="I118" i="38"/>
  <c r="I119" i="38"/>
  <c r="I120" i="38"/>
  <c r="I121" i="38"/>
  <c r="I122" i="38"/>
  <c r="I123" i="38"/>
  <c r="I124" i="38"/>
  <c r="I125" i="38"/>
  <c r="I126" i="38"/>
  <c r="I127" i="38"/>
  <c r="I128" i="38"/>
  <c r="I129" i="38"/>
  <c r="I130" i="38"/>
  <c r="I131" i="38"/>
  <c r="I132" i="38"/>
  <c r="I133" i="38"/>
  <c r="I134" i="38"/>
  <c r="I135" i="38"/>
  <c r="I136" i="38"/>
  <c r="I137" i="38"/>
  <c r="I138" i="38"/>
  <c r="I139" i="38"/>
  <c r="I140" i="38"/>
  <c r="I141" i="38"/>
  <c r="I142" i="38"/>
  <c r="I143" i="38"/>
  <c r="I144" i="38"/>
  <c r="I145" i="38"/>
  <c r="I146" i="38"/>
  <c r="I147" i="38"/>
  <c r="I148" i="38"/>
  <c r="I149" i="38"/>
  <c r="I150" i="38"/>
  <c r="I151" i="38"/>
  <c r="I152" i="38"/>
  <c r="I153" i="38"/>
  <c r="I154" i="38"/>
  <c r="I155" i="38"/>
  <c r="I156" i="38"/>
  <c r="I157" i="38"/>
  <c r="I158" i="38"/>
  <c r="I159" i="38"/>
  <c r="I160" i="38"/>
  <c r="I161" i="38"/>
  <c r="I162" i="38"/>
  <c r="I163" i="38"/>
  <c r="I164" i="38"/>
  <c r="I165" i="38"/>
  <c r="I166" i="38"/>
  <c r="I167" i="38"/>
  <c r="I168" i="38"/>
  <c r="I169" i="38"/>
  <c r="I170" i="38"/>
  <c r="I171" i="38"/>
  <c r="I172" i="38"/>
  <c r="I173" i="38"/>
  <c r="I174" i="38"/>
  <c r="I175" i="38"/>
  <c r="I176" i="38"/>
  <c r="I177" i="38"/>
  <c r="I178" i="38"/>
  <c r="I179" i="38"/>
  <c r="I180" i="38"/>
  <c r="I181" i="38"/>
  <c r="I182" i="38"/>
  <c r="I183" i="38"/>
  <c r="I184" i="38"/>
  <c r="I185" i="38"/>
  <c r="I186" i="38"/>
  <c r="I187" i="38"/>
  <c r="I188" i="38"/>
  <c r="I189" i="38"/>
  <c r="I190" i="38"/>
  <c r="I191" i="38"/>
  <c r="I192" i="38"/>
  <c r="I193" i="38"/>
  <c r="I194" i="38"/>
  <c r="I195" i="38"/>
  <c r="I196" i="38"/>
  <c r="I197" i="38"/>
  <c r="I198" i="38"/>
  <c r="I199" i="38"/>
  <c r="I200" i="38"/>
  <c r="I201" i="38"/>
  <c r="I202" i="38"/>
  <c r="I203" i="38"/>
  <c r="I204" i="38"/>
  <c r="I205" i="38"/>
  <c r="I206" i="38"/>
  <c r="I207" i="38"/>
  <c r="I208" i="38"/>
  <c r="I209" i="38"/>
  <c r="I210" i="38"/>
  <c r="I211" i="38"/>
  <c r="I212" i="38"/>
  <c r="I213" i="38"/>
  <c r="I214" i="38"/>
  <c r="I215" i="38"/>
  <c r="I216" i="38"/>
  <c r="I217" i="38"/>
  <c r="I218" i="38"/>
  <c r="I219" i="38"/>
  <c r="I220" i="38"/>
  <c r="I221" i="38"/>
  <c r="I222" i="38"/>
  <c r="I223" i="38"/>
  <c r="I224" i="38"/>
  <c r="I225" i="38"/>
  <c r="I226" i="38"/>
  <c r="I227" i="38"/>
  <c r="I228" i="38"/>
  <c r="I229" i="38"/>
  <c r="I230" i="38"/>
  <c r="I231" i="38"/>
  <c r="I232" i="38"/>
  <c r="I233" i="38"/>
  <c r="I234" i="38"/>
  <c r="I235" i="38"/>
  <c r="I236" i="38"/>
  <c r="I237" i="38"/>
  <c r="I239" i="38"/>
  <c r="I241" i="38"/>
  <c r="I242" i="38"/>
  <c r="I244" i="38"/>
  <c r="I245" i="38"/>
  <c r="I247" i="38"/>
  <c r="I248" i="38"/>
  <c r="I250" i="38"/>
  <c r="I251" i="38"/>
  <c r="I253" i="38"/>
  <c r="I254" i="38"/>
  <c r="I256" i="38"/>
  <c r="I257" i="38"/>
  <c r="I259" i="38"/>
  <c r="I260" i="38"/>
  <c r="I262" i="38"/>
  <c r="I263" i="38"/>
  <c r="I265" i="38"/>
  <c r="I266" i="38"/>
  <c r="I268" i="38"/>
  <c r="I269" i="38"/>
  <c r="I271" i="38"/>
  <c r="I272" i="38"/>
  <c r="I274" i="38"/>
  <c r="I275" i="38"/>
  <c r="I276" i="38"/>
  <c r="I277" i="38"/>
  <c r="I278" i="38"/>
  <c r="I279" i="38"/>
  <c r="I280" i="38"/>
  <c r="I281" i="38"/>
  <c r="I282" i="38"/>
  <c r="I283" i="38"/>
  <c r="I284" i="38"/>
  <c r="I285" i="38"/>
  <c r="I286" i="38"/>
  <c r="I287" i="38"/>
  <c r="I288" i="38"/>
  <c r="I289" i="38"/>
  <c r="I290" i="38"/>
  <c r="I291" i="38"/>
  <c r="I292" i="38"/>
  <c r="I293" i="38"/>
  <c r="I294" i="38"/>
  <c r="I295" i="38"/>
  <c r="I297" i="38"/>
  <c r="I298" i="38"/>
  <c r="I300" i="38"/>
  <c r="I301" i="38"/>
  <c r="I303" i="38"/>
  <c r="I304" i="38"/>
  <c r="I306" i="38"/>
  <c r="I307" i="38"/>
  <c r="I308" i="38"/>
  <c r="I310" i="38"/>
  <c r="I311" i="38"/>
  <c r="I312" i="38"/>
  <c r="I313" i="38"/>
  <c r="I326" i="38"/>
  <c r="I332" i="38"/>
  <c r="I334" i="38"/>
  <c r="I335" i="38"/>
  <c r="I336" i="38"/>
  <c r="I337" i="38"/>
  <c r="I338" i="38"/>
  <c r="I340" i="38"/>
  <c r="I341" i="38"/>
  <c r="I342" i="38"/>
  <c r="I343" i="38"/>
  <c r="I345" i="38"/>
  <c r="I346" i="38"/>
  <c r="I349" i="38"/>
  <c r="I356" i="38"/>
  <c r="I358" i="38"/>
  <c r="I359" i="38"/>
  <c r="I361" i="38"/>
  <c r="I362" i="38"/>
  <c r="I364" i="38"/>
  <c r="I365" i="38"/>
  <c r="I367" i="38"/>
  <c r="I368" i="38"/>
  <c r="I370" i="38"/>
  <c r="I371" i="38"/>
  <c r="I372" i="38"/>
  <c r="I374" i="38"/>
  <c r="I385" i="38"/>
  <c r="I387" i="38"/>
  <c r="I388" i="38"/>
  <c r="I390" i="38"/>
  <c r="I391" i="38"/>
  <c r="I392" i="38"/>
  <c r="I394" i="38"/>
  <c r="I401" i="38"/>
  <c r="I402" i="38"/>
  <c r="I404" i="38"/>
  <c r="I405" i="38"/>
  <c r="I406" i="38"/>
  <c r="I407" i="38"/>
  <c r="I411" i="38"/>
  <c r="I416" i="38"/>
  <c r="I429" i="38"/>
  <c r="I430" i="38"/>
  <c r="I431" i="38"/>
  <c r="I432" i="38"/>
  <c r="I433" i="38"/>
  <c r="I434" i="38"/>
  <c r="I436" i="38"/>
  <c r="I437" i="38"/>
  <c r="I439" i="38"/>
  <c r="I440" i="38"/>
  <c r="I441" i="38"/>
  <c r="I450" i="38"/>
  <c r="I451" i="38"/>
  <c r="I452" i="38"/>
  <c r="I454" i="38"/>
  <c r="I455" i="38"/>
  <c r="I461" i="38"/>
  <c r="I470" i="38"/>
  <c r="I471" i="38"/>
  <c r="I473" i="38"/>
  <c r="I474" i="38"/>
  <c r="I475" i="38"/>
  <c r="I476" i="38"/>
  <c r="I478" i="38"/>
  <c r="I485" i="38"/>
  <c r="I486" i="38"/>
  <c r="I487" i="38"/>
  <c r="I489" i="38"/>
  <c r="I491" i="38"/>
  <c r="I496" i="38"/>
  <c r="I509" i="38"/>
  <c r="I510" i="38"/>
  <c r="I511" i="38"/>
  <c r="I512" i="38"/>
  <c r="I513" i="38"/>
  <c r="I522" i="38"/>
  <c r="I523" i="38"/>
  <c r="I524" i="38"/>
  <c r="I525" i="38"/>
  <c r="I529" i="38"/>
  <c r="I534" i="38"/>
  <c r="I543" i="38"/>
  <c r="I544" i="38"/>
  <c r="I545" i="38"/>
  <c r="I546" i="38"/>
  <c r="I547" i="38"/>
  <c r="I549" i="38"/>
  <c r="I550" i="38"/>
  <c r="I556" i="38"/>
  <c r="I558" i="38"/>
  <c r="I559" i="38"/>
  <c r="I560" i="38"/>
  <c r="I561" i="38"/>
  <c r="I562" i="38"/>
  <c r="I563" i="38"/>
  <c r="I565" i="38"/>
  <c r="I572" i="38"/>
  <c r="I573" i="38"/>
  <c r="I574" i="38"/>
  <c r="I576" i="38"/>
  <c r="I577" i="38"/>
  <c r="I583" i="38"/>
  <c r="I584" i="38"/>
  <c r="I585" i="38"/>
  <c r="I587" i="38"/>
  <c r="I588" i="38"/>
  <c r="I594" i="38"/>
  <c r="I596" i="38"/>
  <c r="I603" i="38"/>
  <c r="I604" i="38"/>
  <c r="I605" i="38"/>
  <c r="I606" i="38"/>
  <c r="I607" i="38"/>
  <c r="I609" i="38"/>
  <c r="I610" i="38"/>
  <c r="I616" i="38"/>
  <c r="H17" i="38"/>
  <c r="H22" i="38"/>
  <c r="H24" i="38"/>
  <c r="H26" i="38"/>
  <c r="H27" i="38"/>
  <c r="H28" i="38"/>
  <c r="H29" i="38"/>
  <c r="H30" i="38"/>
  <c r="H31" i="38"/>
  <c r="H32" i="38"/>
  <c r="H33" i="38"/>
  <c r="H34" i="38"/>
  <c r="H35" i="38"/>
  <c r="H36" i="38"/>
  <c r="H37" i="38"/>
  <c r="H38" i="38"/>
  <c r="H39" i="38"/>
  <c r="H40" i="38"/>
  <c r="H41" i="38"/>
  <c r="H42" i="38"/>
  <c r="H43" i="38"/>
  <c r="H44" i="38"/>
  <c r="H45" i="38"/>
  <c r="H46" i="38"/>
  <c r="H47" i="38"/>
  <c r="H48" i="38"/>
  <c r="H49" i="38"/>
  <c r="H50" i="38"/>
  <c r="H51" i="38"/>
  <c r="H52" i="38"/>
  <c r="H53" i="38"/>
  <c r="H54" i="38"/>
  <c r="H55" i="38"/>
  <c r="H56" i="38"/>
  <c r="H57" i="38"/>
  <c r="H58" i="38"/>
  <c r="H59" i="38"/>
  <c r="H60" i="38"/>
  <c r="H61" i="38"/>
  <c r="H62" i="38"/>
  <c r="H63" i="38"/>
  <c r="H64" i="38"/>
  <c r="H65" i="38"/>
  <c r="H66" i="38"/>
  <c r="H67" i="38"/>
  <c r="H68" i="38"/>
  <c r="H69" i="38"/>
  <c r="H70" i="38"/>
  <c r="H71" i="38"/>
  <c r="H72" i="38"/>
  <c r="H73" i="38"/>
  <c r="H74" i="38"/>
  <c r="H75" i="38"/>
  <c r="H76" i="38"/>
  <c r="H77" i="38"/>
  <c r="H78" i="38"/>
  <c r="H79" i="38"/>
  <c r="H80" i="38"/>
  <c r="H81" i="38"/>
  <c r="H82" i="38"/>
  <c r="H83" i="38"/>
  <c r="H84" i="38"/>
  <c r="H85" i="38"/>
  <c r="H86" i="38"/>
  <c r="H87" i="38"/>
  <c r="H88" i="38"/>
  <c r="H89" i="38"/>
  <c r="H90" i="38"/>
  <c r="H91" i="38"/>
  <c r="H92" i="38"/>
  <c r="H93" i="38"/>
  <c r="H94" i="38"/>
  <c r="H95" i="38"/>
  <c r="H96" i="38"/>
  <c r="H97" i="38"/>
  <c r="H98" i="38"/>
  <c r="H99" i="38"/>
  <c r="H100" i="38"/>
  <c r="H101" i="38"/>
  <c r="H102" i="38"/>
  <c r="H103" i="38"/>
  <c r="H104" i="38"/>
  <c r="H105" i="38"/>
  <c r="H106" i="38"/>
  <c r="H107" i="38"/>
  <c r="H108" i="38"/>
  <c r="H109" i="38"/>
  <c r="H110" i="38"/>
  <c r="H111" i="38"/>
  <c r="H112" i="38"/>
  <c r="H113" i="38"/>
  <c r="H114" i="38"/>
  <c r="H115" i="38"/>
  <c r="H116" i="38"/>
  <c r="H117" i="38"/>
  <c r="H118" i="38"/>
  <c r="H119" i="38"/>
  <c r="H120" i="38"/>
  <c r="H121" i="38"/>
  <c r="H122" i="38"/>
  <c r="H123" i="38"/>
  <c r="H124" i="38"/>
  <c r="H125" i="38"/>
  <c r="H126" i="38"/>
  <c r="H127" i="38"/>
  <c r="H128" i="38"/>
  <c r="H129" i="38"/>
  <c r="H130" i="38"/>
  <c r="H131" i="38"/>
  <c r="H132" i="38"/>
  <c r="H133" i="38"/>
  <c r="H134" i="38"/>
  <c r="H135" i="38"/>
  <c r="H136" i="38"/>
  <c r="H137" i="38"/>
  <c r="H138" i="38"/>
  <c r="H139" i="38"/>
  <c r="H140" i="38"/>
  <c r="H141" i="38"/>
  <c r="H142" i="38"/>
  <c r="H143" i="38"/>
  <c r="H144" i="38"/>
  <c r="H145" i="38"/>
  <c r="H146" i="38"/>
  <c r="H147" i="38"/>
  <c r="H148" i="38"/>
  <c r="H149" i="38"/>
  <c r="H150" i="38"/>
  <c r="H151" i="38"/>
  <c r="H152" i="38"/>
  <c r="H153" i="38"/>
  <c r="H154" i="38"/>
  <c r="H155" i="38"/>
  <c r="H156" i="38"/>
  <c r="H157" i="38"/>
  <c r="H158" i="38"/>
  <c r="H159" i="38"/>
  <c r="H160" i="38"/>
  <c r="H161" i="38"/>
  <c r="H162" i="38"/>
  <c r="H163" i="38"/>
  <c r="H164" i="38"/>
  <c r="H165" i="38"/>
  <c r="H166" i="38"/>
  <c r="H167" i="38"/>
  <c r="H168" i="38"/>
  <c r="H169" i="38"/>
  <c r="H170" i="38"/>
  <c r="H171" i="38"/>
  <c r="H172" i="38"/>
  <c r="H173" i="38"/>
  <c r="H174" i="38"/>
  <c r="H175" i="38"/>
  <c r="H176" i="38"/>
  <c r="H177" i="38"/>
  <c r="H178" i="38"/>
  <c r="H179" i="38"/>
  <c r="H180" i="38"/>
  <c r="H181" i="38"/>
  <c r="H182" i="38"/>
  <c r="H183" i="38"/>
  <c r="H184" i="38"/>
  <c r="H185" i="38"/>
  <c r="H186" i="38"/>
  <c r="H187" i="38"/>
  <c r="H188" i="38"/>
  <c r="H189" i="38"/>
  <c r="H190" i="38"/>
  <c r="H191" i="38"/>
  <c r="H192" i="38"/>
  <c r="H193" i="38"/>
  <c r="H194" i="38"/>
  <c r="H195" i="38"/>
  <c r="H196" i="38"/>
  <c r="H197" i="38"/>
  <c r="H198" i="38"/>
  <c r="H199" i="38"/>
  <c r="H200" i="38"/>
  <c r="H201" i="38"/>
  <c r="H202" i="38"/>
  <c r="H203" i="38"/>
  <c r="H204" i="38"/>
  <c r="H205" i="38"/>
  <c r="H206" i="38"/>
  <c r="H207" i="38"/>
  <c r="H208" i="38"/>
  <c r="H209" i="38"/>
  <c r="H210" i="38"/>
  <c r="H211" i="38"/>
  <c r="H212" i="38"/>
  <c r="H213" i="38"/>
  <c r="H214" i="38"/>
  <c r="H215" i="38"/>
  <c r="H216" i="38"/>
  <c r="H217" i="38"/>
  <c r="H218" i="38"/>
  <c r="H219" i="38"/>
  <c r="H220" i="38"/>
  <c r="H221" i="38"/>
  <c r="H222" i="38"/>
  <c r="H223" i="38"/>
  <c r="H224" i="38"/>
  <c r="H225" i="38"/>
  <c r="H226" i="38"/>
  <c r="H227" i="38"/>
  <c r="H228" i="38"/>
  <c r="H229" i="38"/>
  <c r="H230" i="38"/>
  <c r="H231" i="38"/>
  <c r="H232" i="38"/>
  <c r="H233" i="38"/>
  <c r="H234" i="38"/>
  <c r="H235" i="38"/>
  <c r="H236" i="38"/>
  <c r="H237" i="38"/>
  <c r="H239" i="38"/>
  <c r="H241" i="38"/>
  <c r="H242" i="38"/>
  <c r="H244" i="38"/>
  <c r="H245" i="38"/>
  <c r="H247" i="38"/>
  <c r="H248" i="38"/>
  <c r="H250" i="38"/>
  <c r="H251" i="38"/>
  <c r="H253" i="38"/>
  <c r="H254" i="38"/>
  <c r="H256" i="38"/>
  <c r="H257" i="38"/>
  <c r="H259" i="38"/>
  <c r="H260" i="38"/>
  <c r="H262" i="38"/>
  <c r="H263" i="38"/>
  <c r="H265" i="38"/>
  <c r="H266" i="38"/>
  <c r="H268" i="38"/>
  <c r="H269" i="38"/>
  <c r="H271" i="38"/>
  <c r="H272" i="38"/>
  <c r="H274" i="38"/>
  <c r="H275" i="38"/>
  <c r="H276" i="38"/>
  <c r="H277" i="38"/>
  <c r="H278" i="38"/>
  <c r="H279" i="38"/>
  <c r="H280" i="38"/>
  <c r="H281" i="38"/>
  <c r="H282" i="38"/>
  <c r="H283" i="38"/>
  <c r="H284" i="38"/>
  <c r="H285" i="38"/>
  <c r="H286" i="38"/>
  <c r="H287" i="38"/>
  <c r="H288" i="38"/>
  <c r="H289" i="38"/>
  <c r="H290" i="38"/>
  <c r="H291" i="38"/>
  <c r="H292" i="38"/>
  <c r="H293" i="38"/>
  <c r="H294" i="38"/>
  <c r="H295" i="38"/>
  <c r="H297" i="38"/>
  <c r="H298" i="38"/>
  <c r="H300" i="38"/>
  <c r="H301" i="38"/>
  <c r="H303" i="38"/>
  <c r="H304" i="38"/>
  <c r="H306" i="38"/>
  <c r="H307" i="38"/>
  <c r="H308" i="38"/>
  <c r="H310" i="38"/>
  <c r="H311" i="38"/>
  <c r="H312" i="38"/>
  <c r="H313" i="38"/>
  <c r="H326" i="38"/>
  <c r="H332" i="38"/>
  <c r="H334" i="38"/>
  <c r="H335" i="38"/>
  <c r="H336" i="38"/>
  <c r="H337" i="38"/>
  <c r="H338" i="38"/>
  <c r="H340" i="38"/>
  <c r="H341" i="38"/>
  <c r="H342" i="38"/>
  <c r="H343" i="38"/>
  <c r="H345" i="38"/>
  <c r="H346" i="38"/>
  <c r="H349" i="38"/>
  <c r="H356" i="38"/>
  <c r="H358" i="38"/>
  <c r="H359" i="38"/>
  <c r="H361" i="38"/>
  <c r="H362" i="38"/>
  <c r="H364" i="38"/>
  <c r="H365" i="38"/>
  <c r="H367" i="38"/>
  <c r="H368" i="38"/>
  <c r="H370" i="38"/>
  <c r="H371" i="38"/>
  <c r="H372" i="38"/>
  <c r="H374" i="38"/>
  <c r="H385" i="38"/>
  <c r="H387" i="38"/>
  <c r="H388" i="38"/>
  <c r="H390" i="38"/>
  <c r="H391" i="38"/>
  <c r="H392" i="38"/>
  <c r="H394" i="38"/>
  <c r="H401" i="38"/>
  <c r="H402" i="38"/>
  <c r="H404" i="38"/>
  <c r="H405" i="38"/>
  <c r="H406" i="38"/>
  <c r="H407" i="38"/>
  <c r="H411" i="38"/>
  <c r="H416" i="38"/>
  <c r="H429" i="38"/>
  <c r="H430" i="38"/>
  <c r="H431" i="38"/>
  <c r="H432" i="38"/>
  <c r="H433" i="38"/>
  <c r="H434" i="38"/>
  <c r="H436" i="38"/>
  <c r="H437" i="38"/>
  <c r="H439" i="38"/>
  <c r="H440" i="38"/>
  <c r="H441" i="38"/>
  <c r="H450" i="38"/>
  <c r="H451" i="38"/>
  <c r="H452" i="38"/>
  <c r="H454" i="38"/>
  <c r="H455" i="38"/>
  <c r="H461" i="38"/>
  <c r="H470" i="38"/>
  <c r="H471" i="38"/>
  <c r="H473" i="38"/>
  <c r="H474" i="38"/>
  <c r="H475" i="38"/>
  <c r="H476" i="38"/>
  <c r="H478" i="38"/>
  <c r="H485" i="38"/>
  <c r="H486" i="38"/>
  <c r="H487" i="38"/>
  <c r="H489" i="38"/>
  <c r="H491" i="38"/>
  <c r="H496" i="38"/>
  <c r="H509" i="38"/>
  <c r="H510" i="38"/>
  <c r="H511" i="38"/>
  <c r="H512" i="38"/>
  <c r="H513" i="38"/>
  <c r="H522" i="38"/>
  <c r="H523" i="38"/>
  <c r="H524" i="38"/>
  <c r="H525" i="38"/>
  <c r="H529" i="38"/>
  <c r="H534" i="38"/>
  <c r="H543" i="38"/>
  <c r="H544" i="38"/>
  <c r="H545" i="38"/>
  <c r="H546" i="38"/>
  <c r="H547" i="38"/>
  <c r="H549" i="38"/>
  <c r="H550" i="38"/>
  <c r="H556" i="38"/>
  <c r="H558" i="38"/>
  <c r="H559" i="38"/>
  <c r="H560" i="38"/>
  <c r="H561" i="38"/>
  <c r="H562" i="38"/>
  <c r="H563" i="38"/>
  <c r="H565" i="38"/>
  <c r="H572" i="38"/>
  <c r="H573" i="38"/>
  <c r="H574" i="38"/>
  <c r="H576" i="38"/>
  <c r="H577" i="38"/>
  <c r="H583" i="38"/>
  <c r="H584" i="38"/>
  <c r="H585" i="38"/>
  <c r="H587" i="38"/>
  <c r="H588" i="38"/>
  <c r="H594" i="38"/>
  <c r="H596" i="38"/>
  <c r="H603" i="38"/>
  <c r="H604" i="38"/>
  <c r="H605" i="38"/>
  <c r="H606" i="38"/>
  <c r="H607" i="38"/>
  <c r="H609" i="38"/>
  <c r="H610" i="38"/>
  <c r="H616" i="38"/>
  <c r="G328" i="38" l="1"/>
  <c r="F328" i="38"/>
  <c r="F351" i="38" s="1"/>
  <c r="G333" i="38"/>
  <c r="F333" i="38"/>
  <c r="L335" i="38"/>
  <c r="I333" i="38" l="1"/>
  <c r="H333" i="38"/>
  <c r="H328" i="38"/>
  <c r="I328" i="38"/>
  <c r="L334" i="38"/>
  <c r="L17" i="38"/>
  <c r="L22" i="38"/>
  <c r="L24" i="38"/>
  <c r="L26" i="38"/>
  <c r="L27" i="38"/>
  <c r="L28" i="38"/>
  <c r="L29" i="38"/>
  <c r="L30" i="38"/>
  <c r="L31" i="38"/>
  <c r="L32" i="38"/>
  <c r="L33" i="38"/>
  <c r="L34" i="38"/>
  <c r="L35" i="38"/>
  <c r="L36" i="38"/>
  <c r="L37" i="38"/>
  <c r="L38" i="38"/>
  <c r="L39" i="38"/>
  <c r="L40" i="38"/>
  <c r="L41" i="38"/>
  <c r="L42" i="38"/>
  <c r="L43" i="38"/>
  <c r="L44" i="38"/>
  <c r="L45" i="38"/>
  <c r="L46" i="38"/>
  <c r="L47" i="38"/>
  <c r="L48" i="38"/>
  <c r="L49" i="38"/>
  <c r="L50" i="38"/>
  <c r="L51" i="38"/>
  <c r="L52" i="38"/>
  <c r="L53" i="38"/>
  <c r="L54" i="38"/>
  <c r="L55" i="38"/>
  <c r="L56" i="38"/>
  <c r="L57" i="38"/>
  <c r="L58" i="38"/>
  <c r="L59" i="38"/>
  <c r="L60" i="38"/>
  <c r="L61" i="38"/>
  <c r="L62" i="38"/>
  <c r="L63" i="38"/>
  <c r="L64" i="38"/>
  <c r="L65" i="38"/>
  <c r="L66" i="38"/>
  <c r="L67" i="38"/>
  <c r="L68" i="38"/>
  <c r="L69" i="38"/>
  <c r="L70" i="38"/>
  <c r="L71" i="38"/>
  <c r="L72" i="38"/>
  <c r="L73" i="38"/>
  <c r="L74" i="38"/>
  <c r="L75" i="38"/>
  <c r="L76" i="38"/>
  <c r="L77" i="38"/>
  <c r="L78" i="38"/>
  <c r="L79" i="38"/>
  <c r="L80" i="38"/>
  <c r="L81" i="38"/>
  <c r="L82" i="38"/>
  <c r="L83" i="38"/>
  <c r="L84" i="38"/>
  <c r="L85" i="38"/>
  <c r="L86" i="38"/>
  <c r="L87" i="38"/>
  <c r="L88" i="38"/>
  <c r="L89" i="38"/>
  <c r="L90" i="38"/>
  <c r="L91" i="38"/>
  <c r="L92" i="38"/>
  <c r="L93" i="38"/>
  <c r="L94" i="38"/>
  <c r="L95" i="38"/>
  <c r="L96" i="38"/>
  <c r="L97" i="38"/>
  <c r="L98" i="38"/>
  <c r="L99" i="38"/>
  <c r="L100" i="38"/>
  <c r="L101" i="38"/>
  <c r="L102" i="38"/>
  <c r="L103" i="38"/>
  <c r="L104" i="38"/>
  <c r="L105" i="38"/>
  <c r="L106" i="38"/>
  <c r="L107" i="38"/>
  <c r="L108" i="38"/>
  <c r="L109" i="38"/>
  <c r="L110" i="38"/>
  <c r="L111" i="38"/>
  <c r="L112" i="38"/>
  <c r="L113" i="38"/>
  <c r="L114" i="38"/>
  <c r="L115" i="38"/>
  <c r="L116" i="38"/>
  <c r="L117" i="38"/>
  <c r="L118" i="38"/>
  <c r="L119" i="38"/>
  <c r="L120" i="38"/>
  <c r="L121" i="38"/>
  <c r="L122" i="38"/>
  <c r="L123" i="38"/>
  <c r="L124" i="38"/>
  <c r="L125" i="38"/>
  <c r="L126" i="38"/>
  <c r="L127" i="38"/>
  <c r="L128" i="38"/>
  <c r="L129" i="38"/>
  <c r="L130" i="38"/>
  <c r="L131" i="38"/>
  <c r="L132" i="38"/>
  <c r="L133" i="38"/>
  <c r="L134" i="38"/>
  <c r="L135" i="38"/>
  <c r="L136" i="38"/>
  <c r="L137" i="38"/>
  <c r="L138" i="38"/>
  <c r="L139" i="38"/>
  <c r="L140" i="38"/>
  <c r="L141" i="38"/>
  <c r="L142" i="38"/>
  <c r="L143" i="38"/>
  <c r="L144" i="38"/>
  <c r="L145" i="38"/>
  <c r="L146" i="38"/>
  <c r="L147" i="38"/>
  <c r="L148" i="38"/>
  <c r="L149" i="38"/>
  <c r="L150" i="38"/>
  <c r="L151" i="38"/>
  <c r="L152" i="38"/>
  <c r="L153" i="38"/>
  <c r="L154" i="38"/>
  <c r="L155" i="38"/>
  <c r="L156" i="38"/>
  <c r="L157" i="38"/>
  <c r="L158" i="38"/>
  <c r="L159" i="38"/>
  <c r="L160" i="38"/>
  <c r="L161" i="38"/>
  <c r="L162" i="38"/>
  <c r="L163" i="38"/>
  <c r="L164" i="38"/>
  <c r="L165" i="38"/>
  <c r="L166" i="38"/>
  <c r="L167" i="38"/>
  <c r="L168" i="38"/>
  <c r="L169" i="38"/>
  <c r="L170" i="38"/>
  <c r="L171" i="38"/>
  <c r="L172" i="38"/>
  <c r="L173" i="38"/>
  <c r="L174" i="38"/>
  <c r="L175" i="38"/>
  <c r="L176" i="38"/>
  <c r="L177" i="38"/>
  <c r="L178" i="38"/>
  <c r="L179" i="38"/>
  <c r="L180" i="38"/>
  <c r="L181" i="38"/>
  <c r="L182" i="38"/>
  <c r="L183" i="38"/>
  <c r="L184" i="38"/>
  <c r="L185" i="38"/>
  <c r="L186" i="38"/>
  <c r="L187" i="38"/>
  <c r="L188" i="38"/>
  <c r="L189" i="38"/>
  <c r="L190" i="38"/>
  <c r="L191" i="38"/>
  <c r="L192" i="38"/>
  <c r="L193" i="38"/>
  <c r="L194" i="38"/>
  <c r="L195" i="38"/>
  <c r="L196" i="38"/>
  <c r="L197" i="38"/>
  <c r="L198" i="38"/>
  <c r="L199" i="38"/>
  <c r="L200" i="38"/>
  <c r="L201" i="38"/>
  <c r="L202" i="38"/>
  <c r="L203" i="38"/>
  <c r="L204" i="38"/>
  <c r="L205" i="38"/>
  <c r="L206" i="38"/>
  <c r="L207" i="38"/>
  <c r="L208" i="38"/>
  <c r="L209" i="38"/>
  <c r="L210" i="38"/>
  <c r="L211" i="38"/>
  <c r="L212" i="38"/>
  <c r="L213" i="38"/>
  <c r="L214" i="38"/>
  <c r="L215" i="38"/>
  <c r="L216" i="38"/>
  <c r="L217" i="38"/>
  <c r="L218" i="38"/>
  <c r="L219" i="38"/>
  <c r="L220" i="38"/>
  <c r="L221" i="38"/>
  <c r="L222" i="38"/>
  <c r="L223" i="38"/>
  <c r="L224" i="38"/>
  <c r="L225" i="38"/>
  <c r="L226" i="38"/>
  <c r="L227" i="38"/>
  <c r="L228" i="38"/>
  <c r="L229" i="38"/>
  <c r="L230" i="38"/>
  <c r="L231" i="38"/>
  <c r="L232" i="38"/>
  <c r="L233" i="38"/>
  <c r="L234" i="38"/>
  <c r="L235" i="38"/>
  <c r="L237" i="38"/>
  <c r="L239" i="38"/>
  <c r="L241" i="38"/>
  <c r="L242" i="38"/>
  <c r="L244" i="38"/>
  <c r="L245" i="38"/>
  <c r="L247" i="38"/>
  <c r="L248" i="38"/>
  <c r="L253" i="38"/>
  <c r="L259" i="38"/>
  <c r="L260" i="38"/>
  <c r="L268" i="38"/>
  <c r="L269" i="38"/>
  <c r="L271" i="38"/>
  <c r="L278" i="38"/>
  <c r="L281" i="38"/>
  <c r="L284" i="38"/>
  <c r="L287" i="38"/>
  <c r="L289" i="38"/>
  <c r="L292" i="38"/>
  <c r="L293" i="38"/>
  <c r="L297" i="38"/>
  <c r="L298" i="38"/>
  <c r="L300" i="38"/>
  <c r="L301" i="38"/>
  <c r="L303" i="38"/>
  <c r="L304" i="38"/>
  <c r="L306" i="38"/>
  <c r="L307" i="38"/>
  <c r="L336" i="38"/>
  <c r="L337" i="38"/>
  <c r="L338" i="38"/>
  <c r="L340" i="38"/>
  <c r="L358" i="38"/>
  <c r="L359" i="38"/>
  <c r="L361" i="38"/>
  <c r="L362" i="38"/>
  <c r="L364" i="38"/>
  <c r="L365" i="38"/>
  <c r="L367" i="38"/>
  <c r="L368" i="38"/>
  <c r="L370" i="38"/>
  <c r="L371" i="38"/>
  <c r="L388" i="38"/>
  <c r="L390" i="38"/>
  <c r="L404" i="38"/>
  <c r="L405" i="38"/>
  <c r="L431" i="38"/>
  <c r="L432" i="38"/>
  <c r="L436" i="38"/>
  <c r="L437" i="38"/>
  <c r="L439" i="38"/>
  <c r="L440" i="38"/>
  <c r="L473" i="38"/>
  <c r="L474" i="38"/>
  <c r="L475" i="38"/>
  <c r="L486" i="38"/>
  <c r="L511" i="38"/>
  <c r="L523" i="38"/>
  <c r="L524" i="38"/>
  <c r="L545" i="38"/>
  <c r="L558" i="38"/>
  <c r="L559" i="38"/>
  <c r="L560" i="38"/>
  <c r="L562" i="38"/>
  <c r="L605" i="38"/>
  <c r="L606" i="38"/>
  <c r="H305" i="38" l="1"/>
  <c r="I305" i="38"/>
  <c r="H317" i="38"/>
  <c r="I317" i="38"/>
  <c r="L305" i="38"/>
  <c r="F619" i="38" l="1"/>
  <c r="F618" i="38"/>
  <c r="G611" i="38"/>
  <c r="F611" i="38"/>
  <c r="F620" i="38" s="1"/>
  <c r="G591" i="38"/>
  <c r="G592" i="38"/>
  <c r="F592" i="38"/>
  <c r="F591" i="38"/>
  <c r="G589" i="38"/>
  <c r="F589" i="38"/>
  <c r="F586" i="38" s="1"/>
  <c r="G578" i="38"/>
  <c r="G580" i="38"/>
  <c r="G581" i="38"/>
  <c r="F578" i="38"/>
  <c r="F582" i="38" s="1"/>
  <c r="F569" i="38"/>
  <c r="F567" i="38"/>
  <c r="F566" i="38"/>
  <c r="F551" i="38"/>
  <c r="F555" i="38" s="1"/>
  <c r="G533" i="38"/>
  <c r="F533" i="38"/>
  <c r="F528" i="38"/>
  <c r="G517" i="38"/>
  <c r="F517" i="38"/>
  <c r="F521" i="38" s="1"/>
  <c r="G516" i="38"/>
  <c r="F516" i="38"/>
  <c r="F520" i="38" s="1"/>
  <c r="G504" i="38"/>
  <c r="F504" i="38"/>
  <c r="G502" i="38"/>
  <c r="F502" i="38"/>
  <c r="G498" i="38"/>
  <c r="F498" i="38"/>
  <c r="G495" i="38"/>
  <c r="F495" i="38"/>
  <c r="G493" i="38"/>
  <c r="F493" i="38"/>
  <c r="G490" i="38"/>
  <c r="F490" i="38"/>
  <c r="G482" i="38"/>
  <c r="F482" i="38"/>
  <c r="F480" i="38"/>
  <c r="F500" i="38" s="1"/>
  <c r="F479" i="38"/>
  <c r="F499" i="38" s="1"/>
  <c r="G458" i="38"/>
  <c r="G459" i="38"/>
  <c r="F459" i="38"/>
  <c r="F458" i="38"/>
  <c r="G456" i="38"/>
  <c r="F456" i="38"/>
  <c r="F460" i="38" s="1"/>
  <c r="G445" i="38"/>
  <c r="F445" i="38"/>
  <c r="F449" i="38" s="1"/>
  <c r="G444" i="38"/>
  <c r="F444" i="38"/>
  <c r="F448" i="38" s="1"/>
  <c r="G415" i="38"/>
  <c r="F415" i="38"/>
  <c r="G409" i="38"/>
  <c r="G410" i="38"/>
  <c r="F410" i="38"/>
  <c r="F414" i="38" s="1"/>
  <c r="F409" i="38"/>
  <c r="F413" i="38" s="1"/>
  <c r="G403" i="38"/>
  <c r="G396" i="38"/>
  <c r="F396" i="38"/>
  <c r="F400" i="38" s="1"/>
  <c r="G398" i="38"/>
  <c r="F398" i="38"/>
  <c r="G395" i="38"/>
  <c r="F395" i="38"/>
  <c r="F399" i="38" s="1"/>
  <c r="G389" i="38"/>
  <c r="F389" i="38"/>
  <c r="L389" i="38" s="1"/>
  <c r="G386" i="38"/>
  <c r="F386" i="38"/>
  <c r="G380" i="38"/>
  <c r="F380" i="38"/>
  <c r="G379" i="38"/>
  <c r="F379" i="38"/>
  <c r="G376" i="38"/>
  <c r="F376" i="38"/>
  <c r="G375" i="38"/>
  <c r="F375" i="38"/>
  <c r="G369" i="38"/>
  <c r="F369" i="38"/>
  <c r="G366" i="38"/>
  <c r="F366" i="38"/>
  <c r="F363" i="38"/>
  <c r="G360" i="38"/>
  <c r="F360" i="38"/>
  <c r="G357" i="38"/>
  <c r="F357" i="38"/>
  <c r="G339" i="38"/>
  <c r="G330" i="38"/>
  <c r="F330" i="38"/>
  <c r="F347" i="38" s="1"/>
  <c r="F344" i="38" s="1"/>
  <c r="G329" i="38"/>
  <c r="F329" i="38"/>
  <c r="G315" i="38"/>
  <c r="G316" i="38"/>
  <c r="G321" i="38"/>
  <c r="F321" i="38"/>
  <c r="F316" i="38"/>
  <c r="F315" i="38"/>
  <c r="F403" i="38"/>
  <c r="G449" i="38" l="1"/>
  <c r="I445" i="38"/>
  <c r="H445" i="38"/>
  <c r="H498" i="38"/>
  <c r="I498" i="38"/>
  <c r="G400" i="38"/>
  <c r="G397" i="38" s="1"/>
  <c r="H396" i="38"/>
  <c r="I396" i="38"/>
  <c r="G460" i="38"/>
  <c r="H456" i="38"/>
  <c r="I456" i="38"/>
  <c r="H458" i="38"/>
  <c r="I458" i="38"/>
  <c r="I379" i="38"/>
  <c r="H379" i="38"/>
  <c r="I357" i="38"/>
  <c r="H357" i="38"/>
  <c r="H490" i="38"/>
  <c r="I490" i="38"/>
  <c r="I592" i="38"/>
  <c r="H592" i="38"/>
  <c r="H329" i="38"/>
  <c r="I329" i="38"/>
  <c r="H389" i="38"/>
  <c r="I389" i="38"/>
  <c r="G582" i="38"/>
  <c r="H578" i="38"/>
  <c r="I578" i="38"/>
  <c r="G413" i="38"/>
  <c r="I409" i="38"/>
  <c r="H409" i="38"/>
  <c r="G520" i="38"/>
  <c r="H516" i="38"/>
  <c r="I516" i="38"/>
  <c r="I369" i="38"/>
  <c r="H369" i="38"/>
  <c r="I591" i="38"/>
  <c r="H591" i="38"/>
  <c r="H360" i="38"/>
  <c r="I360" i="38"/>
  <c r="I403" i="38"/>
  <c r="H403" i="38"/>
  <c r="I415" i="38"/>
  <c r="H415" i="38"/>
  <c r="I493" i="38"/>
  <c r="H493" i="38"/>
  <c r="I502" i="38"/>
  <c r="H502" i="38"/>
  <c r="G521" i="38"/>
  <c r="I517" i="38"/>
  <c r="H517" i="38"/>
  <c r="I321" i="38"/>
  <c r="H321" i="38"/>
  <c r="G347" i="38"/>
  <c r="G420" i="38" s="1"/>
  <c r="H330" i="38"/>
  <c r="I330" i="38"/>
  <c r="I375" i="38"/>
  <c r="H375" i="38"/>
  <c r="H380" i="38"/>
  <c r="I380" i="38"/>
  <c r="G399" i="38"/>
  <c r="H395" i="38"/>
  <c r="I395" i="38"/>
  <c r="G586" i="38"/>
  <c r="I589" i="38"/>
  <c r="H589" i="38"/>
  <c r="H611" i="38"/>
  <c r="I611" i="38"/>
  <c r="H316" i="38"/>
  <c r="I316" i="38"/>
  <c r="G448" i="38"/>
  <c r="H444" i="38"/>
  <c r="I444" i="38"/>
  <c r="H482" i="38"/>
  <c r="I482" i="38"/>
  <c r="I495" i="38"/>
  <c r="H495" i="38"/>
  <c r="I504" i="38"/>
  <c r="H504" i="38"/>
  <c r="I315" i="38"/>
  <c r="H315" i="38"/>
  <c r="H366" i="38"/>
  <c r="I366" i="38"/>
  <c r="H376" i="38"/>
  <c r="I376" i="38"/>
  <c r="H386" i="38"/>
  <c r="I386" i="38"/>
  <c r="H398" i="38"/>
  <c r="I398" i="38"/>
  <c r="G414" i="38"/>
  <c r="G412" i="38" s="1"/>
  <c r="H410" i="38"/>
  <c r="I410" i="38"/>
  <c r="I459" i="38"/>
  <c r="H459" i="38"/>
  <c r="H533" i="38"/>
  <c r="I533" i="38"/>
  <c r="L403" i="38"/>
  <c r="L366" i="38"/>
  <c r="L357" i="38"/>
  <c r="L369" i="38"/>
  <c r="L386" i="38"/>
  <c r="L360" i="38"/>
  <c r="G419" i="38"/>
  <c r="G494" i="38"/>
  <c r="G25" i="38"/>
  <c r="G506" i="38"/>
  <c r="F593" i="38"/>
  <c r="F590" i="38" s="1"/>
  <c r="F503" i="38"/>
  <c r="F501" i="38" s="1"/>
  <c r="F25" i="38"/>
  <c r="F564" i="38"/>
  <c r="F506" i="38"/>
  <c r="F508" i="38"/>
  <c r="F615" i="38"/>
  <c r="F624" i="38" s="1"/>
  <c r="F598" i="38"/>
  <c r="F602" i="38" s="1"/>
  <c r="F537" i="38"/>
  <c r="F541" i="38" s="1"/>
  <c r="F597" i="38"/>
  <c r="G579" i="38"/>
  <c r="G593" i="38"/>
  <c r="G575" i="38"/>
  <c r="F532" i="38"/>
  <c r="F483" i="38"/>
  <c r="F494" i="38"/>
  <c r="F492" i="38" s="1"/>
  <c r="G503" i="38"/>
  <c r="F488" i="38"/>
  <c r="F497" i="38"/>
  <c r="F453" i="38"/>
  <c r="G453" i="38"/>
  <c r="G488" i="38"/>
  <c r="F484" i="38"/>
  <c r="F457" i="38"/>
  <c r="G457" i="38"/>
  <c r="G418" i="38"/>
  <c r="F418" i="38"/>
  <c r="F419" i="38"/>
  <c r="F412" i="38"/>
  <c r="F420" i="38"/>
  <c r="F393" i="38"/>
  <c r="F408" i="38"/>
  <c r="F397" i="38"/>
  <c r="G393" i="38"/>
  <c r="G373" i="38"/>
  <c r="F373" i="38"/>
  <c r="F314" i="38"/>
  <c r="G325" i="38"/>
  <c r="G314" i="38"/>
  <c r="G438" i="38"/>
  <c r="F438" i="38"/>
  <c r="G344" i="38" l="1"/>
  <c r="H420" i="38"/>
  <c r="I420" i="38"/>
  <c r="I373" i="38"/>
  <c r="H373" i="38"/>
  <c r="I457" i="38"/>
  <c r="H457" i="38"/>
  <c r="H438" i="38"/>
  <c r="I438" i="38"/>
  <c r="I393" i="38"/>
  <c r="H393" i="38"/>
  <c r="H506" i="38"/>
  <c r="I506" i="38"/>
  <c r="H314" i="38"/>
  <c r="I314" i="38"/>
  <c r="H460" i="38"/>
  <c r="I460" i="38"/>
  <c r="I397" i="38"/>
  <c r="H397" i="38"/>
  <c r="H488" i="38"/>
  <c r="I488" i="38"/>
  <c r="G492" i="38"/>
  <c r="H494" i="38"/>
  <c r="I494" i="38"/>
  <c r="H414" i="38"/>
  <c r="I414" i="38"/>
  <c r="I520" i="38"/>
  <c r="H520" i="38"/>
  <c r="H582" i="38"/>
  <c r="I582" i="38"/>
  <c r="H412" i="38"/>
  <c r="I412" i="38"/>
  <c r="H413" i="38"/>
  <c r="I413" i="38"/>
  <c r="I586" i="38"/>
  <c r="H586" i="38"/>
  <c r="H408" i="38"/>
  <c r="I408" i="38"/>
  <c r="I453" i="38"/>
  <c r="H453" i="38"/>
  <c r="H448" i="38"/>
  <c r="I448" i="38"/>
  <c r="I399" i="38"/>
  <c r="H399" i="38"/>
  <c r="H521" i="38"/>
  <c r="I521" i="38"/>
  <c r="H419" i="38"/>
  <c r="I419" i="38"/>
  <c r="H449" i="38"/>
  <c r="I449" i="38"/>
  <c r="G590" i="38"/>
  <c r="H593" i="38"/>
  <c r="I593" i="38"/>
  <c r="G501" i="38"/>
  <c r="H503" i="38"/>
  <c r="I503" i="38"/>
  <c r="G23" i="38"/>
  <c r="I25" i="38"/>
  <c r="H25" i="38"/>
  <c r="H418" i="38"/>
  <c r="I418" i="38"/>
  <c r="H344" i="38"/>
  <c r="I344" i="38"/>
  <c r="H347" i="38"/>
  <c r="I347" i="38"/>
  <c r="H400" i="38"/>
  <c r="I400" i="38"/>
  <c r="L438" i="38"/>
  <c r="F23" i="38"/>
  <c r="L23" i="38" s="1"/>
  <c r="L25" i="38"/>
  <c r="F507" i="38"/>
  <c r="F505" i="38" s="1"/>
  <c r="G417" i="38"/>
  <c r="F355" i="38"/>
  <c r="F424" i="38"/>
  <c r="F21" i="38" s="1"/>
  <c r="G309" i="38"/>
  <c r="F309" i="38"/>
  <c r="I501" i="38" l="1"/>
  <c r="H501" i="38"/>
  <c r="I492" i="38"/>
  <c r="H492" i="38"/>
  <c r="I309" i="38"/>
  <c r="H309" i="38"/>
  <c r="H23" i="38"/>
  <c r="I23" i="38"/>
  <c r="H590" i="38"/>
  <c r="I590" i="38"/>
  <c r="G246" i="38"/>
  <c r="G528" i="38" l="1"/>
  <c r="G532" i="38" l="1"/>
  <c r="I528" i="38"/>
  <c r="H528" i="38"/>
  <c r="G567" i="38"/>
  <c r="G566" i="38"/>
  <c r="G464" i="38"/>
  <c r="F464" i="38"/>
  <c r="F468" i="38" s="1"/>
  <c r="G363" i="38"/>
  <c r="H464" i="38" l="1"/>
  <c r="I464" i="38"/>
  <c r="H566" i="38"/>
  <c r="I566" i="38"/>
  <c r="I567" i="38"/>
  <c r="H567" i="38"/>
  <c r="L363" i="38"/>
  <c r="I363" i="38"/>
  <c r="H363" i="38"/>
  <c r="I532" i="38"/>
  <c r="H532" i="38"/>
  <c r="G468" i="38"/>
  <c r="G465" i="38"/>
  <c r="F465" i="38"/>
  <c r="F469" i="38" s="1"/>
  <c r="I468" i="38" l="1"/>
  <c r="H468" i="38"/>
  <c r="I465" i="38"/>
  <c r="H465" i="38"/>
  <c r="G469" i="38"/>
  <c r="F325" i="38"/>
  <c r="F417" i="38"/>
  <c r="I325" i="38" l="1"/>
  <c r="H325" i="38"/>
  <c r="I469" i="38"/>
  <c r="H469" i="38"/>
  <c r="I417" i="38"/>
  <c r="H417" i="38"/>
  <c r="G273" i="38"/>
  <c r="F273" i="38"/>
  <c r="G270" i="38"/>
  <c r="F270" i="38"/>
  <c r="G267" i="38"/>
  <c r="F267" i="38"/>
  <c r="G264" i="38"/>
  <c r="F264" i="38"/>
  <c r="G261" i="38"/>
  <c r="F261" i="38"/>
  <c r="F246" i="38"/>
  <c r="G243" i="38"/>
  <c r="F243" i="38"/>
  <c r="F240" i="38"/>
  <c r="H243" i="38" l="1"/>
  <c r="I243" i="38"/>
  <c r="L246" i="38"/>
  <c r="H246" i="38"/>
  <c r="I246" i="38"/>
  <c r="H267" i="38"/>
  <c r="I267" i="38"/>
  <c r="H270" i="38"/>
  <c r="I270" i="38"/>
  <c r="H261" i="38"/>
  <c r="I261" i="38"/>
  <c r="H264" i="38"/>
  <c r="I264" i="38"/>
  <c r="H273" i="38"/>
  <c r="I273" i="38"/>
  <c r="L267" i="38"/>
  <c r="L270" i="38"/>
  <c r="L243" i="38"/>
  <c r="F557" i="38"/>
  <c r="G557" i="38"/>
  <c r="F472" i="38"/>
  <c r="G472" i="38"/>
  <c r="F435" i="38"/>
  <c r="G435" i="38"/>
  <c r="F339" i="38"/>
  <c r="L333" i="38"/>
  <c r="F302" i="38"/>
  <c r="G302" i="38"/>
  <c r="F299" i="38"/>
  <c r="G299" i="38"/>
  <c r="F296" i="38"/>
  <c r="G296" i="38"/>
  <c r="F258" i="38"/>
  <c r="G258" i="38"/>
  <c r="F255" i="38"/>
  <c r="G255" i="38"/>
  <c r="F252" i="38"/>
  <c r="G252" i="38"/>
  <c r="F249" i="38"/>
  <c r="G249" i="38"/>
  <c r="G240" i="38"/>
  <c r="G608" i="38"/>
  <c r="F608" i="38"/>
  <c r="F617" i="38" s="1"/>
  <c r="G597" i="38"/>
  <c r="G551" i="38"/>
  <c r="F571" i="38"/>
  <c r="G527" i="38"/>
  <c r="G515" i="38"/>
  <c r="G537" i="38"/>
  <c r="F527" i="38"/>
  <c r="F531" i="38" s="1"/>
  <c r="F530" i="38" s="1"/>
  <c r="F515" i="38"/>
  <c r="G479" i="38"/>
  <c r="G480" i="38"/>
  <c r="G443" i="38"/>
  <c r="F443" i="38"/>
  <c r="G619" i="38"/>
  <c r="G618" i="38"/>
  <c r="G614" i="38"/>
  <c r="G613" i="38"/>
  <c r="G600" i="38"/>
  <c r="G569" i="38"/>
  <c r="G554" i="38"/>
  <c r="G553" i="38"/>
  <c r="G384" i="38"/>
  <c r="G378" i="38"/>
  <c r="G383" i="38"/>
  <c r="G353" i="38"/>
  <c r="G12" i="38"/>
  <c r="G331" i="38"/>
  <c r="G350" i="38"/>
  <c r="G351" i="38"/>
  <c r="G320" i="38"/>
  <c r="G319" i="38"/>
  <c r="F614" i="38"/>
  <c r="F623" i="38" s="1"/>
  <c r="F554" i="38"/>
  <c r="F553" i="38"/>
  <c r="F350" i="38"/>
  <c r="F348" i="38" s="1"/>
  <c r="F383" i="38"/>
  <c r="F378" i="38"/>
  <c r="F377" i="38" s="1"/>
  <c r="F381" i="38" s="1"/>
  <c r="F331" i="38"/>
  <c r="F327" i="38" s="1"/>
  <c r="F320" i="38"/>
  <c r="F319" i="38"/>
  <c r="F384" i="38"/>
  <c r="F613" i="38"/>
  <c r="F622" i="38" s="1"/>
  <c r="F600" i="38"/>
  <c r="F581" i="38"/>
  <c r="F580" i="38"/>
  <c r="F353" i="38"/>
  <c r="O7" i="19"/>
  <c r="P7" i="19" s="1"/>
  <c r="O8" i="19"/>
  <c r="O33" i="19" s="1"/>
  <c r="O37" i="19" s="1"/>
  <c r="O10" i="19"/>
  <c r="O11" i="19"/>
  <c r="O19" i="19"/>
  <c r="O9" i="19"/>
  <c r="O18" i="19"/>
  <c r="O20" i="19"/>
  <c r="O55" i="19"/>
  <c r="O308" i="19" s="1"/>
  <c r="P9" i="19"/>
  <c r="P10" i="19"/>
  <c r="P11" i="19"/>
  <c r="O12" i="19"/>
  <c r="O58" i="19"/>
  <c r="P12" i="19"/>
  <c r="O13" i="19"/>
  <c r="P13" i="19" s="1"/>
  <c r="O15" i="19"/>
  <c r="P15" i="19"/>
  <c r="O16" i="19"/>
  <c r="P16" i="19" s="1"/>
  <c r="O17" i="19"/>
  <c r="P17" i="19" s="1"/>
  <c r="P18" i="19"/>
  <c r="P19" i="19"/>
  <c r="P20" i="19"/>
  <c r="F32" i="19"/>
  <c r="Q32" i="19"/>
  <c r="Q33" i="19"/>
  <c r="Q34" i="19"/>
  <c r="Q31" i="19"/>
  <c r="F33" i="19"/>
  <c r="F37" i="19"/>
  <c r="F36" i="19"/>
  <c r="F34" i="19"/>
  <c r="F38" i="19" s="1"/>
  <c r="Q38" i="19"/>
  <c r="O40" i="19"/>
  <c r="P40" i="19" s="1"/>
  <c r="F43" i="19"/>
  <c r="O43" i="19"/>
  <c r="P43" i="19"/>
  <c r="Q43" i="19"/>
  <c r="F48" i="19"/>
  <c r="O48" i="19"/>
  <c r="P48" i="19"/>
  <c r="Q48" i="19"/>
  <c r="F49" i="19"/>
  <c r="F50" i="19"/>
  <c r="F47" i="19"/>
  <c r="O49" i="19"/>
  <c r="P49" i="19"/>
  <c r="Q49" i="19"/>
  <c r="Q47" i="19" s="1"/>
  <c r="O50" i="19"/>
  <c r="P50" i="19"/>
  <c r="Q50" i="19"/>
  <c r="F53" i="19"/>
  <c r="F54" i="19"/>
  <c r="F52" i="19" s="1"/>
  <c r="F55" i="19"/>
  <c r="Q53" i="19"/>
  <c r="Q54" i="19"/>
  <c r="F59" i="19"/>
  <c r="F63" i="19" s="1"/>
  <c r="Q55" i="19"/>
  <c r="Q59" i="19"/>
  <c r="Q312" i="19" s="1"/>
  <c r="P57" i="19"/>
  <c r="F58" i="19"/>
  <c r="F56" i="19" s="1"/>
  <c r="Q58" i="19"/>
  <c r="Q56" i="19" s="1"/>
  <c r="Q311" i="19"/>
  <c r="O66" i="19"/>
  <c r="P66" i="19"/>
  <c r="O67" i="19"/>
  <c r="P67" i="19" s="1"/>
  <c r="O68" i="19"/>
  <c r="P68" i="19" s="1"/>
  <c r="O73" i="19"/>
  <c r="P73" i="19"/>
  <c r="O74" i="19"/>
  <c r="P74" i="19" s="1"/>
  <c r="O75" i="19"/>
  <c r="P75" i="19" s="1"/>
  <c r="O76" i="19"/>
  <c r="P76" i="19"/>
  <c r="O77" i="19"/>
  <c r="P77" i="19" s="1"/>
  <c r="O78" i="19"/>
  <c r="P78" i="19" s="1"/>
  <c r="O79" i="19"/>
  <c r="P79" i="19"/>
  <c r="O80" i="19"/>
  <c r="P80" i="19" s="1"/>
  <c r="O81" i="19"/>
  <c r="P81" i="19" s="1"/>
  <c r="O82" i="19"/>
  <c r="P82" i="19"/>
  <c r="O83" i="19"/>
  <c r="P83" i="19" s="1"/>
  <c r="O84" i="19"/>
  <c r="P84" i="19" s="1"/>
  <c r="O85" i="19"/>
  <c r="P85" i="19"/>
  <c r="O88" i="19"/>
  <c r="P88" i="19" s="1"/>
  <c r="P92" i="19"/>
  <c r="P96" i="19" s="1"/>
  <c r="F93" i="19"/>
  <c r="Q93" i="19"/>
  <c r="Q91" i="19" s="1"/>
  <c r="Q94" i="19"/>
  <c r="Q98" i="19" s="1"/>
  <c r="F94" i="19"/>
  <c r="F96" i="19"/>
  <c r="O96" i="19"/>
  <c r="Q96" i="19"/>
  <c r="Q97" i="19"/>
  <c r="Q95" i="19"/>
  <c r="F98" i="19"/>
  <c r="O100" i="19"/>
  <c r="P100" i="19" s="1"/>
  <c r="O101" i="19"/>
  <c r="P101" i="19" s="1"/>
  <c r="O102" i="19"/>
  <c r="P102" i="19" s="1"/>
  <c r="O105" i="19"/>
  <c r="P105" i="19" s="1"/>
  <c r="O118" i="19"/>
  <c r="O106" i="19"/>
  <c r="P117" i="19"/>
  <c r="F118" i="19"/>
  <c r="Q118" i="19"/>
  <c r="Q122" i="19"/>
  <c r="F119" i="19"/>
  <c r="F116" i="19"/>
  <c r="Q119" i="19"/>
  <c r="Q123" i="19" s="1"/>
  <c r="F121" i="19"/>
  <c r="O121" i="19"/>
  <c r="P121" i="19" s="1"/>
  <c r="Q121" i="19"/>
  <c r="F122" i="19"/>
  <c r="P135" i="19"/>
  <c r="F136" i="19"/>
  <c r="F134" i="19" s="1"/>
  <c r="Q136" i="19"/>
  <c r="F137" i="19"/>
  <c r="Q137" i="19"/>
  <c r="Q141" i="19"/>
  <c r="P139" i="19"/>
  <c r="P140" i="19"/>
  <c r="F141" i="19"/>
  <c r="F138" i="19"/>
  <c r="O141" i="19"/>
  <c r="O138" i="19"/>
  <c r="Q138" i="19"/>
  <c r="F143" i="19"/>
  <c r="O143" i="19"/>
  <c r="P143" i="19"/>
  <c r="Q143" i="19"/>
  <c r="F144" i="19"/>
  <c r="O148" i="19"/>
  <c r="P148" i="19" s="1"/>
  <c r="O149" i="19"/>
  <c r="P149" i="19"/>
  <c r="O155" i="19"/>
  <c r="P155" i="19"/>
  <c r="P159" i="19"/>
  <c r="F160" i="19"/>
  <c r="O160" i="19"/>
  <c r="Q160" i="19"/>
  <c r="F161" i="19"/>
  <c r="O161" i="19"/>
  <c r="P161" i="19"/>
  <c r="P165" i="19" s="1"/>
  <c r="Q161" i="19"/>
  <c r="Q165" i="19"/>
  <c r="F163" i="19"/>
  <c r="O163" i="19"/>
  <c r="P163" i="19"/>
  <c r="Q163" i="19"/>
  <c r="F164" i="19"/>
  <c r="O165" i="19"/>
  <c r="O167" i="19"/>
  <c r="P178" i="19"/>
  <c r="F179" i="19"/>
  <c r="P179" i="19" s="1"/>
  <c r="F180" i="19"/>
  <c r="F333" i="19"/>
  <c r="F331" i="19" s="1"/>
  <c r="O179" i="19"/>
  <c r="Q179" i="19"/>
  <c r="Q177" i="19" s="1"/>
  <c r="Q180" i="19"/>
  <c r="Q184" i="19"/>
  <c r="Q338" i="19" s="1"/>
  <c r="Q342" i="19" s="1"/>
  <c r="P182" i="19"/>
  <c r="P183" i="19"/>
  <c r="F184" i="19"/>
  <c r="F181" i="19" s="1"/>
  <c r="F186" i="19"/>
  <c r="O186" i="19"/>
  <c r="P186" i="19"/>
  <c r="Q186" i="19"/>
  <c r="O187" i="19"/>
  <c r="O191" i="19"/>
  <c r="O192" i="19"/>
  <c r="P192" i="19"/>
  <c r="O193" i="19"/>
  <c r="P193" i="19" s="1"/>
  <c r="P198" i="19"/>
  <c r="F199" i="19"/>
  <c r="F203" i="19"/>
  <c r="F202" i="19"/>
  <c r="F200" i="19"/>
  <c r="F204" i="19" s="1"/>
  <c r="F201" i="19" s="1"/>
  <c r="Q199" i="19"/>
  <c r="Q200" i="19"/>
  <c r="Q204" i="19" s="1"/>
  <c r="Q197" i="19"/>
  <c r="O202" i="19"/>
  <c r="Q202" i="19"/>
  <c r="P207" i="19"/>
  <c r="F208" i="19"/>
  <c r="F212" i="19"/>
  <c r="Q208" i="19"/>
  <c r="F209" i="19"/>
  <c r="F213" i="19"/>
  <c r="Q209" i="19"/>
  <c r="F211" i="19"/>
  <c r="O211" i="19"/>
  <c r="P211" i="19"/>
  <c r="Q211" i="19"/>
  <c r="Q213" i="19"/>
  <c r="O216" i="19"/>
  <c r="O229" i="19" s="1"/>
  <c r="O233" i="19" s="1"/>
  <c r="O217" i="19"/>
  <c r="P217" i="19" s="1"/>
  <c r="P227" i="19"/>
  <c r="P228" i="19"/>
  <c r="F229" i="19"/>
  <c r="F226" i="19"/>
  <c r="Q229" i="19"/>
  <c r="Q226" i="19" s="1"/>
  <c r="F231" i="19"/>
  <c r="P231" i="19" s="1"/>
  <c r="O231" i="19"/>
  <c r="Q231" i="19"/>
  <c r="F232" i="19"/>
  <c r="O232" i="19"/>
  <c r="Q232" i="19"/>
  <c r="F233" i="19"/>
  <c r="O235" i="19"/>
  <c r="P235" i="19"/>
  <c r="O236" i="19"/>
  <c r="P236" i="19" s="1"/>
  <c r="O237" i="19"/>
  <c r="O239" i="19"/>
  <c r="O240" i="19"/>
  <c r="P240" i="19"/>
  <c r="F243" i="19"/>
  <c r="Q243" i="19"/>
  <c r="Q247" i="19"/>
  <c r="Q246" i="19" s="1"/>
  <c r="Q244" i="19"/>
  <c r="Q248" i="19"/>
  <c r="Q245" i="19"/>
  <c r="Q249" i="19"/>
  <c r="F244" i="19"/>
  <c r="P244" i="19" s="1"/>
  <c r="P248" i="19" s="1"/>
  <c r="O244" i="19"/>
  <c r="O248" i="19"/>
  <c r="F245" i="19"/>
  <c r="F249" i="19"/>
  <c r="F252" i="19"/>
  <c r="F256" i="19"/>
  <c r="Q252" i="19"/>
  <c r="Q256" i="19"/>
  <c r="Q255" i="19" s="1"/>
  <c r="Q253" i="19"/>
  <c r="Q257" i="19"/>
  <c r="Q254" i="19"/>
  <c r="Q258" i="19"/>
  <c r="F253" i="19"/>
  <c r="F257" i="19" s="1"/>
  <c r="F254" i="19"/>
  <c r="F258" i="19" s="1"/>
  <c r="Q251" i="19"/>
  <c r="O265" i="19"/>
  <c r="P265" i="19"/>
  <c r="O268" i="19"/>
  <c r="P268" i="19"/>
  <c r="O271" i="19"/>
  <c r="P271" i="19" s="1"/>
  <c r="O272" i="19"/>
  <c r="P272" i="19"/>
  <c r="O273" i="19"/>
  <c r="P273" i="19"/>
  <c r="O274" i="19"/>
  <c r="O275" i="19"/>
  <c r="P275" i="19" s="1"/>
  <c r="O276" i="19"/>
  <c r="P276" i="19" s="1"/>
  <c r="P279" i="19"/>
  <c r="F280" i="19"/>
  <c r="Q280" i="19"/>
  <c r="Q284" i="19" s="1"/>
  <c r="F281" i="19"/>
  <c r="Q281" i="19"/>
  <c r="Q285" i="19"/>
  <c r="F283" i="19"/>
  <c r="O283" i="19"/>
  <c r="Q283" i="19"/>
  <c r="P288" i="19"/>
  <c r="F289" i="19"/>
  <c r="Q289" i="19"/>
  <c r="F290" i="19"/>
  <c r="F294" i="19" s="1"/>
  <c r="Q290" i="19"/>
  <c r="Q294" i="19" s="1"/>
  <c r="F292" i="19"/>
  <c r="O292" i="19"/>
  <c r="Q292" i="19"/>
  <c r="F306" i="19"/>
  <c r="F308" i="19"/>
  <c r="Q308" i="19"/>
  <c r="Q316" i="19" s="1"/>
  <c r="F310" i="19"/>
  <c r="O310" i="19"/>
  <c r="Q310" i="19"/>
  <c r="F311" i="19"/>
  <c r="F309" i="19" s="1"/>
  <c r="F312" i="19"/>
  <c r="F316" i="19"/>
  <c r="F319" i="19"/>
  <c r="O319" i="19"/>
  <c r="Q319" i="19"/>
  <c r="F320" i="19"/>
  <c r="F321" i="19"/>
  <c r="F323" i="19"/>
  <c r="O323" i="19"/>
  <c r="Q323" i="19"/>
  <c r="F324" i="19"/>
  <c r="O324" i="19"/>
  <c r="Q324" i="19"/>
  <c r="Q337" i="19"/>
  <c r="Q377" i="19"/>
  <c r="Q325" i="19"/>
  <c r="F332" i="19"/>
  <c r="O332" i="19"/>
  <c r="P332" i="19" s="1"/>
  <c r="Q332" i="19"/>
  <c r="O333" i="19"/>
  <c r="Q333" i="19"/>
  <c r="F334" i="19"/>
  <c r="Q334" i="19"/>
  <c r="F336" i="19"/>
  <c r="P336" i="19" s="1"/>
  <c r="O336" i="19"/>
  <c r="Q336" i="19"/>
  <c r="F337" i="19"/>
  <c r="O337" i="19"/>
  <c r="O341" i="19" s="1"/>
  <c r="P337" i="19"/>
  <c r="F345" i="19"/>
  <c r="F349" i="19"/>
  <c r="O345" i="19"/>
  <c r="O349" i="19" s="1"/>
  <c r="P349" i="19" s="1"/>
  <c r="Q345" i="19"/>
  <c r="Q347" i="19"/>
  <c r="Q349" i="19"/>
  <c r="Q351" i="19"/>
  <c r="Q354" i="19"/>
  <c r="Q355" i="19"/>
  <c r="Q359" i="19"/>
  <c r="Q356" i="19"/>
  <c r="Q353" i="19"/>
  <c r="Q357" i="19"/>
  <c r="F363" i="19"/>
  <c r="O363" i="19"/>
  <c r="Q363" i="19"/>
  <c r="F364" i="19"/>
  <c r="F367" i="19"/>
  <c r="O367" i="19"/>
  <c r="P367" i="19"/>
  <c r="Q367" i="19"/>
  <c r="Q376" i="19"/>
  <c r="O7" i="23"/>
  <c r="P7" i="23" s="1"/>
  <c r="O8" i="23"/>
  <c r="O9" i="23"/>
  <c r="P9" i="23" s="1"/>
  <c r="O10" i="23"/>
  <c r="P10" i="23"/>
  <c r="O11" i="23"/>
  <c r="P11" i="23" s="1"/>
  <c r="O12" i="23"/>
  <c r="O58" i="23" s="1"/>
  <c r="O303" i="23" s="1"/>
  <c r="O316" i="23"/>
  <c r="O329" i="23"/>
  <c r="O13" i="23"/>
  <c r="P13" i="23"/>
  <c r="O14" i="23"/>
  <c r="O15" i="23"/>
  <c r="P15" i="23" s="1"/>
  <c r="O16" i="23"/>
  <c r="P16" i="23" s="1"/>
  <c r="O17" i="23"/>
  <c r="O18" i="23"/>
  <c r="P18" i="23"/>
  <c r="O19" i="23"/>
  <c r="P19" i="23" s="1"/>
  <c r="O20" i="23"/>
  <c r="P20" i="23"/>
  <c r="F32" i="23"/>
  <c r="Q32" i="23"/>
  <c r="Q31" i="23" s="1"/>
  <c r="Q33" i="23"/>
  <c r="Q37" i="23" s="1"/>
  <c r="Q34" i="23"/>
  <c r="F33" i="23"/>
  <c r="F34" i="23"/>
  <c r="F38" i="23" s="1"/>
  <c r="F31" i="23"/>
  <c r="F37" i="23"/>
  <c r="Q38" i="23"/>
  <c r="O40" i="23"/>
  <c r="P40" i="23"/>
  <c r="F43" i="23"/>
  <c r="O43" i="23"/>
  <c r="P43" i="23"/>
  <c r="Q43" i="23"/>
  <c r="F48" i="23"/>
  <c r="O48" i="23"/>
  <c r="P48" i="23"/>
  <c r="P49" i="23"/>
  <c r="P50" i="23"/>
  <c r="P47" i="23"/>
  <c r="Q48" i="23"/>
  <c r="Q49" i="23"/>
  <c r="Q50" i="23"/>
  <c r="F49" i="23"/>
  <c r="O49" i="23"/>
  <c r="F50" i="23"/>
  <c r="F47" i="23"/>
  <c r="O50" i="23"/>
  <c r="F53" i="23"/>
  <c r="Q53" i="23"/>
  <c r="Q61" i="23"/>
  <c r="F54" i="23"/>
  <c r="Q54" i="23"/>
  <c r="Q58" i="23"/>
  <c r="F55" i="23"/>
  <c r="Q55" i="23"/>
  <c r="Q59" i="23"/>
  <c r="Q63" i="23"/>
  <c r="P57" i="23"/>
  <c r="F58" i="23"/>
  <c r="F59" i="23"/>
  <c r="F63" i="23"/>
  <c r="F62" i="23"/>
  <c r="O66" i="23"/>
  <c r="P66" i="23" s="1"/>
  <c r="O67" i="23"/>
  <c r="P67" i="23" s="1"/>
  <c r="O68" i="23"/>
  <c r="P68" i="23"/>
  <c r="O73" i="23"/>
  <c r="P73" i="23" s="1"/>
  <c r="O74" i="23"/>
  <c r="P74" i="23" s="1"/>
  <c r="O75" i="23"/>
  <c r="P75" i="23"/>
  <c r="O76" i="23"/>
  <c r="P76" i="23" s="1"/>
  <c r="O77" i="23"/>
  <c r="P77" i="23" s="1"/>
  <c r="O78" i="23"/>
  <c r="P78" i="23"/>
  <c r="O79" i="23"/>
  <c r="P79" i="23" s="1"/>
  <c r="O80" i="23"/>
  <c r="P80" i="23" s="1"/>
  <c r="O81" i="23"/>
  <c r="P81" i="23"/>
  <c r="O82" i="23"/>
  <c r="P82" i="23" s="1"/>
  <c r="O83" i="23"/>
  <c r="P83" i="23"/>
  <c r="O84" i="23"/>
  <c r="P84" i="23"/>
  <c r="O85" i="23"/>
  <c r="O88" i="23"/>
  <c r="P88" i="23" s="1"/>
  <c r="P92" i="23"/>
  <c r="P96" i="23"/>
  <c r="F93" i="23"/>
  <c r="F91" i="23" s="1"/>
  <c r="F94" i="23"/>
  <c r="Q93" i="23"/>
  <c r="Q94" i="23"/>
  <c r="Q98" i="23" s="1"/>
  <c r="F96" i="23"/>
  <c r="O96" i="23"/>
  <c r="Q96" i="23"/>
  <c r="Q97" i="23"/>
  <c r="F98" i="23"/>
  <c r="O100" i="23"/>
  <c r="P100" i="23" s="1"/>
  <c r="O101" i="23"/>
  <c r="P101" i="23"/>
  <c r="O102" i="23"/>
  <c r="P102" i="23" s="1"/>
  <c r="O105" i="23"/>
  <c r="O106" i="23"/>
  <c r="P106" i="23" s="1"/>
  <c r="P118" i="23"/>
  <c r="F119" i="23"/>
  <c r="F117" i="23" s="1"/>
  <c r="F121" i="23" s="1"/>
  <c r="Q119" i="23"/>
  <c r="Q123" i="23"/>
  <c r="F120" i="23"/>
  <c r="Q120" i="23"/>
  <c r="Q124" i="23" s="1"/>
  <c r="F122" i="23"/>
  <c r="P122" i="23" s="1"/>
  <c r="O122" i="23"/>
  <c r="Q122" i="23"/>
  <c r="F123" i="23"/>
  <c r="P136" i="23"/>
  <c r="F137" i="23"/>
  <c r="F312" i="23" s="1"/>
  <c r="Q137" i="23"/>
  <c r="F138" i="23"/>
  <c r="F313" i="23"/>
  <c r="Q138" i="23"/>
  <c r="P140" i="23"/>
  <c r="P141" i="23"/>
  <c r="F142" i="23"/>
  <c r="F139" i="23"/>
  <c r="Q142" i="23"/>
  <c r="Q139" i="23" s="1"/>
  <c r="F144" i="23"/>
  <c r="O144" i="23"/>
  <c r="P144" i="23"/>
  <c r="Q144" i="23"/>
  <c r="O149" i="23"/>
  <c r="P149" i="23" s="1"/>
  <c r="O150" i="23"/>
  <c r="O156" i="23"/>
  <c r="P156" i="23"/>
  <c r="P160" i="23"/>
  <c r="F161" i="23"/>
  <c r="Q161" i="23"/>
  <c r="Q165" i="23"/>
  <c r="F162" i="23"/>
  <c r="Q162" i="23"/>
  <c r="Q166" i="23"/>
  <c r="F164" i="23"/>
  <c r="O164" i="23"/>
  <c r="Q164" i="23"/>
  <c r="F166" i="23"/>
  <c r="O168" i="23"/>
  <c r="P179" i="23"/>
  <c r="F180" i="23"/>
  <c r="F325" i="23" s="1"/>
  <c r="Q180" i="23"/>
  <c r="F181" i="23"/>
  <c r="F185" i="23"/>
  <c r="F189" i="23" s="1"/>
  <c r="O181" i="23"/>
  <c r="O326" i="23" s="1"/>
  <c r="P326" i="23" s="1"/>
  <c r="Q181" i="23"/>
  <c r="Q178" i="23" s="1"/>
  <c r="P183" i="23"/>
  <c r="P184" i="23"/>
  <c r="F182" i="23"/>
  <c r="Q185" i="23"/>
  <c r="Q189" i="23" s="1"/>
  <c r="F187" i="23"/>
  <c r="O187" i="23"/>
  <c r="P187" i="23"/>
  <c r="Q187" i="23"/>
  <c r="Q188" i="23"/>
  <c r="O192" i="23"/>
  <c r="P192" i="23"/>
  <c r="O193" i="23"/>
  <c r="O194" i="23"/>
  <c r="P194" i="23" s="1"/>
  <c r="P199" i="23"/>
  <c r="F200" i="23"/>
  <c r="F204" i="23"/>
  <c r="Q200" i="23"/>
  <c r="F201" i="23"/>
  <c r="Q201" i="23"/>
  <c r="F203" i="23"/>
  <c r="O203" i="23"/>
  <c r="Q203" i="23"/>
  <c r="F205" i="23"/>
  <c r="Q205" i="23"/>
  <c r="P208" i="23"/>
  <c r="F209" i="23"/>
  <c r="F207" i="23" s="1"/>
  <c r="F211" i="23" s="1"/>
  <c r="Q209" i="23"/>
  <c r="Q338" i="23"/>
  <c r="F210" i="23"/>
  <c r="Q210" i="23"/>
  <c r="F212" i="23"/>
  <c r="O212" i="23"/>
  <c r="P212" i="23"/>
  <c r="Q212" i="23"/>
  <c r="F213" i="23"/>
  <c r="F214" i="23"/>
  <c r="F217" i="23"/>
  <c r="P217" i="23" s="1"/>
  <c r="O217" i="23"/>
  <c r="Q217" i="23"/>
  <c r="Q246" i="23" s="1"/>
  <c r="O218" i="23"/>
  <c r="P218" i="23"/>
  <c r="O227" i="23"/>
  <c r="P227" i="23" s="1"/>
  <c r="O228" i="23"/>
  <c r="P228" i="23" s="1"/>
  <c r="O229" i="23"/>
  <c r="P229" i="23"/>
  <c r="O231" i="23"/>
  <c r="P231" i="23" s="1"/>
  <c r="O232" i="23"/>
  <c r="P232" i="23" s="1"/>
  <c r="F235" i="23"/>
  <c r="F236" i="23"/>
  <c r="F237" i="23"/>
  <c r="F234" i="23"/>
  <c r="Q235" i="23"/>
  <c r="Q234" i="23" s="1"/>
  <c r="Q236" i="23"/>
  <c r="Q237" i="23"/>
  <c r="Q240" i="23"/>
  <c r="F241" i="23"/>
  <c r="F239" i="23"/>
  <c r="F240" i="23"/>
  <c r="Q241" i="23"/>
  <c r="F244" i="23"/>
  <c r="F248" i="23"/>
  <c r="Q244" i="23"/>
  <c r="Q346" i="23"/>
  <c r="F245" i="23"/>
  <c r="F249" i="23" s="1"/>
  <c r="Q245" i="23"/>
  <c r="Q347" i="23" s="1"/>
  <c r="Q351" i="23" s="1"/>
  <c r="F246" i="23"/>
  <c r="F250" i="23" s="1"/>
  <c r="Q248" i="23"/>
  <c r="Q249" i="23"/>
  <c r="O257" i="23"/>
  <c r="P257" i="23"/>
  <c r="O260" i="23"/>
  <c r="P260" i="23" s="1"/>
  <c r="O263" i="23"/>
  <c r="O264" i="23"/>
  <c r="P264" i="23" s="1"/>
  <c r="O265" i="23"/>
  <c r="P265" i="23"/>
  <c r="O266" i="23"/>
  <c r="O267" i="23"/>
  <c r="P267" i="23"/>
  <c r="O268" i="23"/>
  <c r="P268" i="23"/>
  <c r="P271" i="23"/>
  <c r="P275" i="23" s="1"/>
  <c r="F272" i="23"/>
  <c r="F273" i="23"/>
  <c r="F270" i="23" s="1"/>
  <c r="Q272" i="23"/>
  <c r="Q270" i="23" s="1"/>
  <c r="Q273" i="23"/>
  <c r="Q277" i="23" s="1"/>
  <c r="F275" i="23"/>
  <c r="O275" i="23"/>
  <c r="Q275" i="23"/>
  <c r="F276" i="23"/>
  <c r="Q276" i="23"/>
  <c r="F277" i="23"/>
  <c r="F274" i="23"/>
  <c r="P280" i="23"/>
  <c r="F281" i="23"/>
  <c r="F282" i="23"/>
  <c r="F357" i="23" s="1"/>
  <c r="F354" i="23" s="1"/>
  <c r="Q281" i="23"/>
  <c r="Q282" i="23"/>
  <c r="F284" i="23"/>
  <c r="O284" i="23"/>
  <c r="Q284" i="23"/>
  <c r="Q285" i="23"/>
  <c r="Q286" i="23"/>
  <c r="F298" i="23"/>
  <c r="F299" i="23"/>
  <c r="F297" i="23" s="1"/>
  <c r="F300" i="23"/>
  <c r="Q298" i="23"/>
  <c r="Q300" i="23"/>
  <c r="F302" i="23"/>
  <c r="P302" i="23" s="1"/>
  <c r="O302" i="23"/>
  <c r="Q302" i="23"/>
  <c r="F303" i="23"/>
  <c r="Q303" i="23"/>
  <c r="F304" i="23"/>
  <c r="F370" i="23" s="1"/>
  <c r="Q304" i="23"/>
  <c r="F311" i="23"/>
  <c r="O311" i="23"/>
  <c r="P311" i="23"/>
  <c r="Q311" i="23"/>
  <c r="Q319" i="23" s="1"/>
  <c r="Q313" i="23"/>
  <c r="F315" i="23"/>
  <c r="P315" i="23" s="1"/>
  <c r="O315" i="23"/>
  <c r="Q315" i="23"/>
  <c r="F316" i="23"/>
  <c r="Q316" i="23"/>
  <c r="F317" i="23"/>
  <c r="F330" i="23"/>
  <c r="F319" i="23"/>
  <c r="F324" i="23"/>
  <c r="O324" i="23"/>
  <c r="O328" i="23"/>
  <c r="O332" i="23"/>
  <c r="Q324" i="23"/>
  <c r="Q325" i="23"/>
  <c r="Q326" i="23"/>
  <c r="F326" i="23"/>
  <c r="F328" i="23"/>
  <c r="P328" i="23"/>
  <c r="Q328" i="23"/>
  <c r="F329" i="23"/>
  <c r="F369" i="23"/>
  <c r="Q329" i="23"/>
  <c r="Q333" i="23"/>
  <c r="F334" i="23"/>
  <c r="F337" i="23"/>
  <c r="O337" i="23"/>
  <c r="P337" i="23"/>
  <c r="Q337" i="23"/>
  <c r="O341" i="23"/>
  <c r="F355" i="23"/>
  <c r="F356" i="23"/>
  <c r="O355" i="23"/>
  <c r="O359" i="23" s="1"/>
  <c r="Q355" i="23"/>
  <c r="F360" i="23"/>
  <c r="Q357" i="23"/>
  <c r="Q361" i="23" s="1"/>
  <c r="O368" i="23"/>
  <c r="O7" i="26"/>
  <c r="P7" i="26"/>
  <c r="O8" i="26"/>
  <c r="O9" i="26"/>
  <c r="P9" i="26"/>
  <c r="O10" i="26"/>
  <c r="P10" i="26" s="1"/>
  <c r="O11" i="26"/>
  <c r="P11" i="26" s="1"/>
  <c r="O12" i="26"/>
  <c r="P12" i="26"/>
  <c r="O13" i="26"/>
  <c r="P13" i="26" s="1"/>
  <c r="O14" i="26"/>
  <c r="P14" i="26" s="1"/>
  <c r="O15" i="26"/>
  <c r="P15" i="26"/>
  <c r="O16" i="26"/>
  <c r="P16" i="26" s="1"/>
  <c r="O17" i="26"/>
  <c r="P17" i="26" s="1"/>
  <c r="O18" i="26"/>
  <c r="O19" i="26"/>
  <c r="P19" i="26"/>
  <c r="O20" i="26"/>
  <c r="P20" i="26" s="1"/>
  <c r="F32" i="26"/>
  <c r="O32" i="26"/>
  <c r="P32" i="26"/>
  <c r="O36" i="26"/>
  <c r="Q32" i="26"/>
  <c r="F33" i="26"/>
  <c r="F37" i="26" s="1"/>
  <c r="Q33" i="26"/>
  <c r="F34" i="26"/>
  <c r="Q34" i="26"/>
  <c r="Q38" i="26" s="1"/>
  <c r="F36" i="26"/>
  <c r="Q36" i="26"/>
  <c r="O40" i="26"/>
  <c r="P40" i="26" s="1"/>
  <c r="F43" i="26"/>
  <c r="O43" i="26"/>
  <c r="P43" i="26"/>
  <c r="Q43" i="26"/>
  <c r="F48" i="26"/>
  <c r="F49" i="26"/>
  <c r="F50" i="26"/>
  <c r="F47" i="26" s="1"/>
  <c r="O48" i="26"/>
  <c r="P48" i="26"/>
  <c r="Q48" i="26"/>
  <c r="Q47" i="26" s="1"/>
  <c r="O49" i="26"/>
  <c r="P49" i="26"/>
  <c r="P47" i="26" s="1"/>
  <c r="P50" i="26"/>
  <c r="Q49" i="26"/>
  <c r="Q50" i="26"/>
  <c r="O50" i="26"/>
  <c r="F53" i="26"/>
  <c r="F61" i="26" s="1"/>
  <c r="O53" i="26"/>
  <c r="Q53" i="26"/>
  <c r="F54" i="26"/>
  <c r="F58" i="26"/>
  <c r="F302" i="26" s="1"/>
  <c r="Q54" i="26"/>
  <c r="Q298" i="26" s="1"/>
  <c r="F55" i="26"/>
  <c r="Q55" i="26"/>
  <c r="P57" i="26"/>
  <c r="Q58" i="26"/>
  <c r="F59" i="26"/>
  <c r="Q59" i="26"/>
  <c r="Q61" i="26"/>
  <c r="Q63" i="26"/>
  <c r="O66" i="26"/>
  <c r="P66" i="26" s="1"/>
  <c r="O67" i="26"/>
  <c r="O68" i="26"/>
  <c r="P68" i="26"/>
  <c r="O73" i="26"/>
  <c r="P73" i="26"/>
  <c r="O74" i="26"/>
  <c r="P74" i="26"/>
  <c r="O75" i="26"/>
  <c r="P75" i="26" s="1"/>
  <c r="O76" i="26"/>
  <c r="P76" i="26"/>
  <c r="O77" i="26"/>
  <c r="P77" i="26"/>
  <c r="O78" i="26"/>
  <c r="P78" i="26"/>
  <c r="O79" i="26"/>
  <c r="O80" i="26"/>
  <c r="P80" i="26" s="1"/>
  <c r="O81" i="26"/>
  <c r="P81" i="26" s="1"/>
  <c r="O82" i="26"/>
  <c r="P82" i="26" s="1"/>
  <c r="O83" i="26"/>
  <c r="P83" i="26" s="1"/>
  <c r="O84" i="26"/>
  <c r="P84" i="26" s="1"/>
  <c r="O85" i="26"/>
  <c r="P85" i="26" s="1"/>
  <c r="O88" i="26"/>
  <c r="P88" i="26" s="1"/>
  <c r="P92" i="26"/>
  <c r="F93" i="26"/>
  <c r="Q93" i="26"/>
  <c r="Q94" i="26"/>
  <c r="Q98" i="26" s="1"/>
  <c r="Q91" i="26"/>
  <c r="F94" i="26"/>
  <c r="F98" i="26"/>
  <c r="F96" i="26"/>
  <c r="O96" i="26"/>
  <c r="Q96" i="26"/>
  <c r="Q97" i="26"/>
  <c r="Q95" i="26" s="1"/>
  <c r="O100" i="26"/>
  <c r="O101" i="26"/>
  <c r="P101" i="26" s="1"/>
  <c r="O102" i="26"/>
  <c r="P102" i="26" s="1"/>
  <c r="O105" i="26"/>
  <c r="O106" i="26"/>
  <c r="O109" i="26"/>
  <c r="P109" i="26" s="1"/>
  <c r="O110" i="26"/>
  <c r="P110" i="26" s="1"/>
  <c r="O111" i="26"/>
  <c r="P111" i="26" s="1"/>
  <c r="O112" i="26"/>
  <c r="P112" i="26" s="1"/>
  <c r="P117" i="26"/>
  <c r="F118" i="26"/>
  <c r="Q118" i="26"/>
  <c r="Q122" i="26" s="1"/>
  <c r="F119" i="26"/>
  <c r="F123" i="26" s="1"/>
  <c r="Q119" i="26"/>
  <c r="Q123" i="26" s="1"/>
  <c r="F121" i="26"/>
  <c r="P121" i="26" s="1"/>
  <c r="O121" i="26"/>
  <c r="Q121" i="26"/>
  <c r="P135" i="26"/>
  <c r="F136" i="26"/>
  <c r="F311" i="26"/>
  <c r="F315" i="26"/>
  <c r="F319" i="26"/>
  <c r="Q136" i="26"/>
  <c r="Q144" i="26"/>
  <c r="F137" i="26"/>
  <c r="Q137" i="26"/>
  <c r="Q145" i="26" s="1"/>
  <c r="Q141" i="26"/>
  <c r="P139" i="26"/>
  <c r="P140" i="26"/>
  <c r="F141" i="26"/>
  <c r="F316" i="26" s="1"/>
  <c r="Q138" i="26"/>
  <c r="F143" i="26"/>
  <c r="O143" i="26"/>
  <c r="P143" i="26"/>
  <c r="Q143" i="26"/>
  <c r="O148" i="26"/>
  <c r="P148" i="26" s="1"/>
  <c r="O149" i="26"/>
  <c r="P149" i="26" s="1"/>
  <c r="O155" i="26"/>
  <c r="P159" i="26"/>
  <c r="F160" i="26"/>
  <c r="Q160" i="26"/>
  <c r="F161" i="26"/>
  <c r="O161" i="26"/>
  <c r="O165" i="26" s="1"/>
  <c r="Q161" i="26"/>
  <c r="Q165" i="26" s="1"/>
  <c r="F163" i="26"/>
  <c r="O163" i="26"/>
  <c r="P163" i="26"/>
  <c r="Q163" i="26"/>
  <c r="O167" i="26"/>
  <c r="P178" i="26"/>
  <c r="F179" i="26"/>
  <c r="Q179" i="26"/>
  <c r="Q187" i="26"/>
  <c r="F180" i="26"/>
  <c r="Q180" i="26"/>
  <c r="Q184" i="26"/>
  <c r="Q181" i="26"/>
  <c r="P182" i="26"/>
  <c r="P183" i="26"/>
  <c r="F184" i="26"/>
  <c r="F186" i="26"/>
  <c r="O186" i="26"/>
  <c r="P186" i="26"/>
  <c r="Q186" i="26"/>
  <c r="O191" i="26"/>
  <c r="O199" i="26" s="1"/>
  <c r="F199" i="26"/>
  <c r="P191" i="26"/>
  <c r="O192" i="26"/>
  <c r="O193" i="26"/>
  <c r="P193" i="26" s="1"/>
  <c r="P198" i="26"/>
  <c r="Q199" i="26"/>
  <c r="F200" i="26"/>
  <c r="F204" i="26" s="1"/>
  <c r="Q200" i="26"/>
  <c r="Q204" i="26" s="1"/>
  <c r="F202" i="26"/>
  <c r="O202" i="26"/>
  <c r="Q202" i="26"/>
  <c r="F203" i="26"/>
  <c r="P207" i="26"/>
  <c r="F208" i="26"/>
  <c r="F337" i="26"/>
  <c r="F341" i="26"/>
  <c r="O208" i="26"/>
  <c r="Q208" i="26"/>
  <c r="Q212" i="26" s="1"/>
  <c r="F209" i="26"/>
  <c r="F206" i="26"/>
  <c r="F210" i="26"/>
  <c r="Q209" i="26"/>
  <c r="F211" i="26"/>
  <c r="P211" i="26" s="1"/>
  <c r="O211" i="26"/>
  <c r="Q211" i="26"/>
  <c r="Q213" i="26"/>
  <c r="F216" i="26"/>
  <c r="F245" i="26"/>
  <c r="F347" i="26" s="1"/>
  <c r="O216" i="26"/>
  <c r="Q216" i="26"/>
  <c r="O217" i="26"/>
  <c r="P217" i="26" s="1"/>
  <c r="O226" i="26"/>
  <c r="P226" i="26" s="1"/>
  <c r="O227" i="26"/>
  <c r="O228" i="26"/>
  <c r="O234" i="26"/>
  <c r="O238" i="26" s="1"/>
  <c r="P228" i="26"/>
  <c r="O230" i="26"/>
  <c r="O231" i="26"/>
  <c r="P231" i="26" s="1"/>
  <c r="F234" i="26"/>
  <c r="Q234" i="26"/>
  <c r="Q238" i="26"/>
  <c r="F235" i="26"/>
  <c r="F239" i="26"/>
  <c r="Q235" i="26"/>
  <c r="F236" i="26"/>
  <c r="O236" i="26"/>
  <c r="O240" i="26"/>
  <c r="Q236" i="26"/>
  <c r="Q240" i="26"/>
  <c r="Q239" i="26"/>
  <c r="F243" i="26"/>
  <c r="Q243" i="26"/>
  <c r="Q247" i="26"/>
  <c r="F244" i="26"/>
  <c r="Q244" i="26"/>
  <c r="Q245" i="26"/>
  <c r="Q249" i="26"/>
  <c r="O256" i="26"/>
  <c r="P256" i="26"/>
  <c r="O259" i="26"/>
  <c r="O262" i="26"/>
  <c r="O263" i="26"/>
  <c r="P263" i="26"/>
  <c r="O264" i="26"/>
  <c r="P264" i="26"/>
  <c r="O265" i="26"/>
  <c r="O266" i="26"/>
  <c r="P266" i="26"/>
  <c r="O267" i="26"/>
  <c r="P270" i="26"/>
  <c r="P274" i="26"/>
  <c r="F271" i="26"/>
  <c r="Q271" i="26"/>
  <c r="F272" i="26"/>
  <c r="F269" i="26"/>
  <c r="Q272" i="26"/>
  <c r="Q276" i="26" s="1"/>
  <c r="F274" i="26"/>
  <c r="O274" i="26"/>
  <c r="Q274" i="26"/>
  <c r="Q275" i="26"/>
  <c r="P279" i="26"/>
  <c r="F280" i="26"/>
  <c r="Q280" i="26"/>
  <c r="F281" i="26"/>
  <c r="Q281" i="26"/>
  <c r="F283" i="26"/>
  <c r="O283" i="26"/>
  <c r="P283" i="26"/>
  <c r="Q283" i="26"/>
  <c r="F284" i="26"/>
  <c r="F297" i="26"/>
  <c r="Q297" i="26"/>
  <c r="Q301" i="26"/>
  <c r="Q305" i="26"/>
  <c r="F298" i="26"/>
  <c r="F299" i="26"/>
  <c r="Q299" i="26"/>
  <c r="Q307" i="26" s="1"/>
  <c r="Q303" i="26"/>
  <c r="F301" i="26"/>
  <c r="O301" i="26"/>
  <c r="Q316" i="26"/>
  <c r="Q369" i="26" s="1"/>
  <c r="Q329" i="26"/>
  <c r="F310" i="26"/>
  <c r="O310" i="26"/>
  <c r="Q310" i="26"/>
  <c r="F312" i="26"/>
  <c r="F314" i="26"/>
  <c r="O314" i="26"/>
  <c r="Q314" i="26"/>
  <c r="O315" i="26"/>
  <c r="P315" i="26"/>
  <c r="Q315" i="26"/>
  <c r="F323" i="26"/>
  <c r="O323" i="26"/>
  <c r="Q323" i="26"/>
  <c r="F324" i="26"/>
  <c r="F327" i="26"/>
  <c r="O327" i="26"/>
  <c r="Q327" i="26"/>
  <c r="Q331" i="26"/>
  <c r="F328" i="26"/>
  <c r="O328" i="26"/>
  <c r="Q328" i="26"/>
  <c r="F336" i="26"/>
  <c r="O336" i="26"/>
  <c r="Q336" i="26"/>
  <c r="Q340" i="26" s="1"/>
  <c r="F338" i="26"/>
  <c r="Q338" i="26"/>
  <c r="Q342" i="26"/>
  <c r="Q347" i="26"/>
  <c r="Q351" i="26"/>
  <c r="F354" i="26"/>
  <c r="O354" i="26"/>
  <c r="Q354" i="26"/>
  <c r="O7" i="25"/>
  <c r="P7" i="25" s="1"/>
  <c r="O8" i="25"/>
  <c r="O9" i="25"/>
  <c r="P9" i="25" s="1"/>
  <c r="O10" i="25"/>
  <c r="P10" i="25"/>
  <c r="O11" i="25"/>
  <c r="P11" i="25" s="1"/>
  <c r="O12" i="25"/>
  <c r="O13" i="25"/>
  <c r="P13" i="25" s="1"/>
  <c r="O14" i="25"/>
  <c r="O15" i="25"/>
  <c r="P15" i="25" s="1"/>
  <c r="O16" i="25"/>
  <c r="P16" i="25" s="1"/>
  <c r="O17" i="25"/>
  <c r="O53" i="25"/>
  <c r="O306" i="25" s="1"/>
  <c r="P17" i="25"/>
  <c r="O18" i="25"/>
  <c r="O19" i="25"/>
  <c r="P19" i="25" s="1"/>
  <c r="O20" i="25"/>
  <c r="P20" i="25" s="1"/>
  <c r="F32" i="25"/>
  <c r="Q32" i="25"/>
  <c r="F33" i="25"/>
  <c r="F37" i="25" s="1"/>
  <c r="Q33" i="25"/>
  <c r="F34" i="25"/>
  <c r="Q34" i="25"/>
  <c r="Q36" i="25"/>
  <c r="Q38" i="25"/>
  <c r="O40" i="25"/>
  <c r="P40" i="25"/>
  <c r="F43" i="25"/>
  <c r="O43" i="25"/>
  <c r="P43" i="25"/>
  <c r="Q43" i="25"/>
  <c r="F48" i="25"/>
  <c r="O48" i="25"/>
  <c r="P48" i="25"/>
  <c r="P49" i="25"/>
  <c r="P50" i="25"/>
  <c r="P47" i="25"/>
  <c r="Q48" i="25"/>
  <c r="F49" i="25"/>
  <c r="F47" i="25" s="1"/>
  <c r="O49" i="25"/>
  <c r="Q49" i="25"/>
  <c r="F50" i="25"/>
  <c r="O50" i="25"/>
  <c r="Q50" i="25"/>
  <c r="F53" i="25"/>
  <c r="F61" i="25"/>
  <c r="Q53" i="25"/>
  <c r="F54" i="25"/>
  <c r="Q54" i="25"/>
  <c r="Q307" i="25"/>
  <c r="F55" i="25"/>
  <c r="Q55" i="25"/>
  <c r="P57" i="25"/>
  <c r="F58" i="25"/>
  <c r="F59" i="25"/>
  <c r="F56" i="25"/>
  <c r="Q58" i="25"/>
  <c r="Q59" i="25"/>
  <c r="Q312" i="25" s="1"/>
  <c r="O66" i="25"/>
  <c r="P66" i="25" s="1"/>
  <c r="O67" i="25"/>
  <c r="O68" i="25"/>
  <c r="P68" i="25"/>
  <c r="O73" i="25"/>
  <c r="P73" i="25"/>
  <c r="O74" i="25"/>
  <c r="P74" i="25"/>
  <c r="O75" i="25"/>
  <c r="O76" i="25"/>
  <c r="P76" i="25" s="1"/>
  <c r="O77" i="25"/>
  <c r="P77" i="25" s="1"/>
  <c r="O78" i="25"/>
  <c r="P78" i="25" s="1"/>
  <c r="O79" i="25"/>
  <c r="P79" i="25" s="1"/>
  <c r="O80" i="25"/>
  <c r="P80" i="25"/>
  <c r="O81" i="25"/>
  <c r="P81" i="25" s="1"/>
  <c r="O82" i="25"/>
  <c r="P82" i="25" s="1"/>
  <c r="O83" i="25"/>
  <c r="P83" i="25"/>
  <c r="O84" i="25"/>
  <c r="P84" i="25" s="1"/>
  <c r="O85" i="25"/>
  <c r="P85" i="25" s="1"/>
  <c r="O88" i="25"/>
  <c r="P88" i="25"/>
  <c r="P92" i="25"/>
  <c r="P96" i="25" s="1"/>
  <c r="F93" i="25"/>
  <c r="Q93" i="25"/>
  <c r="Q94" i="25"/>
  <c r="Q91" i="25"/>
  <c r="F94" i="25"/>
  <c r="F98" i="25" s="1"/>
  <c r="F96" i="25"/>
  <c r="O96" i="25"/>
  <c r="Q96" i="25"/>
  <c r="Q97" i="25"/>
  <c r="Q98" i="25"/>
  <c r="O100" i="25"/>
  <c r="O101" i="25"/>
  <c r="P101" i="25" s="1"/>
  <c r="O102" i="25"/>
  <c r="P102" i="25"/>
  <c r="O105" i="25"/>
  <c r="O118" i="25" s="1"/>
  <c r="O106" i="25"/>
  <c r="P106" i="25" s="1"/>
  <c r="P117" i="25"/>
  <c r="F118" i="25"/>
  <c r="Q118" i="25"/>
  <c r="Q122" i="25" s="1"/>
  <c r="F119" i="25"/>
  <c r="O119" i="25"/>
  <c r="O123" i="25"/>
  <c r="Q119" i="25"/>
  <c r="Q123" i="25" s="1"/>
  <c r="F121" i="25"/>
  <c r="O121" i="25"/>
  <c r="Q121" i="25"/>
  <c r="F123" i="25"/>
  <c r="P135" i="25"/>
  <c r="F136" i="25"/>
  <c r="F144" i="25" s="1"/>
  <c r="Q136" i="25"/>
  <c r="F137" i="25"/>
  <c r="Q137" i="25"/>
  <c r="P139" i="25"/>
  <c r="P140" i="25"/>
  <c r="F141" i="25"/>
  <c r="F138" i="25" s="1"/>
  <c r="Q141" i="25"/>
  <c r="Q325" i="25" s="1"/>
  <c r="F143" i="25"/>
  <c r="O143" i="25"/>
  <c r="Q143" i="25"/>
  <c r="O148" i="25"/>
  <c r="O149" i="25"/>
  <c r="O155" i="25"/>
  <c r="P155" i="25" s="1"/>
  <c r="P159" i="25"/>
  <c r="P163" i="25" s="1"/>
  <c r="F160" i="25"/>
  <c r="F164" i="25" s="1"/>
  <c r="Q160" i="25"/>
  <c r="Q161" i="25"/>
  <c r="Q158" i="25"/>
  <c r="F161" i="25"/>
  <c r="F165" i="25"/>
  <c r="Q165" i="25"/>
  <c r="F163" i="25"/>
  <c r="O163" i="25"/>
  <c r="Q163" i="25"/>
  <c r="O167" i="25"/>
  <c r="P167" i="25" s="1"/>
  <c r="P178" i="25"/>
  <c r="F179" i="25"/>
  <c r="Q179" i="25"/>
  <c r="Q333" i="25" s="1"/>
  <c r="Q332" i="25"/>
  <c r="Q180" i="25"/>
  <c r="Q334" i="25" s="1"/>
  <c r="Q177" i="25"/>
  <c r="F180" i="25"/>
  <c r="P182" i="25"/>
  <c r="P183" i="25"/>
  <c r="F184" i="25"/>
  <c r="F181" i="25"/>
  <c r="O184" i="25"/>
  <c r="O181" i="25" s="1"/>
  <c r="Q184" i="25"/>
  <c r="Q181" i="25"/>
  <c r="F186" i="25"/>
  <c r="O186" i="25"/>
  <c r="Q186" i="25"/>
  <c r="O191" i="25"/>
  <c r="O192" i="25"/>
  <c r="O193" i="25"/>
  <c r="O200" i="25" s="1"/>
  <c r="O204" i="25" s="1"/>
  <c r="P193" i="25"/>
  <c r="P198" i="25"/>
  <c r="F199" i="25"/>
  <c r="Q199" i="25"/>
  <c r="F200" i="25"/>
  <c r="F204" i="25" s="1"/>
  <c r="Q200" i="25"/>
  <c r="Q204" i="25" s="1"/>
  <c r="F202" i="25"/>
  <c r="O202" i="25"/>
  <c r="Q202" i="25"/>
  <c r="F203" i="25"/>
  <c r="P207" i="25"/>
  <c r="F208" i="25"/>
  <c r="Q208" i="25"/>
  <c r="Q212" i="25"/>
  <c r="Q209" i="25"/>
  <c r="Q206" i="25"/>
  <c r="Q210" i="25"/>
  <c r="F209" i="25"/>
  <c r="F213" i="25" s="1"/>
  <c r="F211" i="25"/>
  <c r="O211" i="25"/>
  <c r="Q211" i="25"/>
  <c r="O216" i="25"/>
  <c r="P216" i="25" s="1"/>
  <c r="O217" i="25"/>
  <c r="P217" i="25"/>
  <c r="P227" i="25"/>
  <c r="P228" i="25"/>
  <c r="F229" i="25"/>
  <c r="F226" i="25" s="1"/>
  <c r="Q229" i="25"/>
  <c r="F231" i="25"/>
  <c r="P231" i="25" s="1"/>
  <c r="O231" i="25"/>
  <c r="Q231" i="25"/>
  <c r="F232" i="25"/>
  <c r="O232" i="25"/>
  <c r="P232" i="25"/>
  <c r="Q232" i="25"/>
  <c r="O235" i="25"/>
  <c r="P235" i="25"/>
  <c r="O236" i="25"/>
  <c r="P236" i="25" s="1"/>
  <c r="O237" i="25"/>
  <c r="P237" i="25" s="1"/>
  <c r="O239" i="25"/>
  <c r="O254" i="25"/>
  <c r="O240" i="25"/>
  <c r="O244" i="25" s="1"/>
  <c r="O248" i="25" s="1"/>
  <c r="F243" i="25"/>
  <c r="F247" i="25"/>
  <c r="O243" i="25"/>
  <c r="Q243" i="25"/>
  <c r="F244" i="25"/>
  <c r="F248" i="25" s="1"/>
  <c r="Q244" i="25"/>
  <c r="Q248" i="25"/>
  <c r="F245" i="25"/>
  <c r="F249" i="25" s="1"/>
  <c r="Q245" i="25"/>
  <c r="Q249" i="25"/>
  <c r="O247" i="25"/>
  <c r="Q247" i="25"/>
  <c r="F252" i="25"/>
  <c r="O252" i="25"/>
  <c r="O354" i="25" s="1"/>
  <c r="O358" i="25"/>
  <c r="Q252" i="25"/>
  <c r="Q256" i="25"/>
  <c r="F253" i="25"/>
  <c r="Q253" i="25"/>
  <c r="F254" i="25"/>
  <c r="Q254" i="25"/>
  <c r="O265" i="25"/>
  <c r="P265" i="25"/>
  <c r="O268" i="25"/>
  <c r="P268" i="25" s="1"/>
  <c r="O271" i="25"/>
  <c r="O272" i="25"/>
  <c r="P272" i="25"/>
  <c r="O273" i="25"/>
  <c r="P273" i="25" s="1"/>
  <c r="O274" i="25"/>
  <c r="P274" i="25"/>
  <c r="O275" i="25"/>
  <c r="P275" i="25"/>
  <c r="O276" i="25"/>
  <c r="P279" i="25"/>
  <c r="F280" i="25"/>
  <c r="F281" i="25"/>
  <c r="F278" i="25"/>
  <c r="Q280" i="25"/>
  <c r="F285" i="25"/>
  <c r="F282" i="25" s="1"/>
  <c r="F283" i="25"/>
  <c r="F284" i="25"/>
  <c r="Q281" i="25"/>
  <c r="Q285" i="25"/>
  <c r="O283" i="25"/>
  <c r="Q283" i="25"/>
  <c r="P288" i="25"/>
  <c r="F289" i="25"/>
  <c r="Q289" i="25"/>
  <c r="Q364" i="25" s="1"/>
  <c r="Q368" i="25" s="1"/>
  <c r="F290" i="25"/>
  <c r="Q290" i="25"/>
  <c r="F292" i="25"/>
  <c r="O292" i="25"/>
  <c r="Q292" i="25"/>
  <c r="Q293" i="25"/>
  <c r="F307" i="25"/>
  <c r="F310" i="25"/>
  <c r="P310" i="25" s="1"/>
  <c r="O310" i="25"/>
  <c r="O314" i="25"/>
  <c r="Q310" i="25"/>
  <c r="Q323" i="25"/>
  <c r="Q336" i="25"/>
  <c r="Q340" i="25" s="1"/>
  <c r="F312" i="25"/>
  <c r="F319" i="25"/>
  <c r="O319" i="25"/>
  <c r="O323" i="25"/>
  <c r="O327" i="25"/>
  <c r="P327" i="25" s="1"/>
  <c r="Q319" i="25"/>
  <c r="F321" i="25"/>
  <c r="F323" i="25"/>
  <c r="F327" i="25"/>
  <c r="Q324" i="25"/>
  <c r="F324" i="25"/>
  <c r="O324" i="25"/>
  <c r="F332" i="25"/>
  <c r="P332" i="25" s="1"/>
  <c r="O332" i="25"/>
  <c r="F333" i="25"/>
  <c r="F334" i="25"/>
  <c r="F336" i="25"/>
  <c r="O336" i="25"/>
  <c r="F337" i="25"/>
  <c r="O337" i="25"/>
  <c r="Q337" i="25"/>
  <c r="F338" i="25"/>
  <c r="F342" i="25"/>
  <c r="O338" i="25"/>
  <c r="F345" i="25"/>
  <c r="O345" i="25"/>
  <c r="O349" i="25" s="1"/>
  <c r="Q345" i="25"/>
  <c r="Q346" i="25"/>
  <c r="Q350" i="25" s="1"/>
  <c r="F347" i="25"/>
  <c r="F351" i="25" s="1"/>
  <c r="F363" i="25"/>
  <c r="O363" i="25"/>
  <c r="Q363" i="25"/>
  <c r="Q367" i="25" s="1"/>
  <c r="O7" i="24"/>
  <c r="P7" i="24"/>
  <c r="O8" i="24"/>
  <c r="O9" i="24"/>
  <c r="P9" i="24" s="1"/>
  <c r="O10" i="24"/>
  <c r="P10" i="24"/>
  <c r="O11" i="24"/>
  <c r="P11" i="24"/>
  <c r="O12" i="24"/>
  <c r="O58" i="24"/>
  <c r="O13" i="24"/>
  <c r="P13" i="24"/>
  <c r="O14" i="24"/>
  <c r="P14" i="24"/>
  <c r="O15" i="24"/>
  <c r="O16" i="24"/>
  <c r="P16" i="24"/>
  <c r="O17" i="24"/>
  <c r="O32" i="24"/>
  <c r="O36" i="24"/>
  <c r="O18" i="24"/>
  <c r="P18" i="24" s="1"/>
  <c r="O19" i="24"/>
  <c r="P19" i="24"/>
  <c r="O20" i="24"/>
  <c r="F32" i="24"/>
  <c r="F36" i="24" s="1"/>
  <c r="F35" i="24" s="1"/>
  <c r="Q32" i="24"/>
  <c r="F33" i="24"/>
  <c r="F37" i="24"/>
  <c r="Q33" i="24"/>
  <c r="Q37" i="24"/>
  <c r="F34" i="24"/>
  <c r="Q34" i="24"/>
  <c r="F38" i="24"/>
  <c r="Q36" i="24"/>
  <c r="Q38" i="24"/>
  <c r="O40" i="24"/>
  <c r="P40" i="24" s="1"/>
  <c r="F43" i="24"/>
  <c r="O43" i="24"/>
  <c r="P43" i="24"/>
  <c r="Q43" i="24"/>
  <c r="F48" i="24"/>
  <c r="O48" i="24"/>
  <c r="P48" i="24"/>
  <c r="P49" i="24"/>
  <c r="P50" i="24"/>
  <c r="P47" i="24"/>
  <c r="Q48" i="24"/>
  <c r="F49" i="24"/>
  <c r="O49" i="24"/>
  <c r="Q49" i="24"/>
  <c r="Q50" i="24"/>
  <c r="Q47" i="24"/>
  <c r="F50" i="24"/>
  <c r="O50" i="24"/>
  <c r="F53" i="24"/>
  <c r="F61" i="24"/>
  <c r="F297" i="24"/>
  <c r="Q53" i="24"/>
  <c r="Q52" i="24" s="1"/>
  <c r="Q54" i="24"/>
  <c r="Q55" i="24"/>
  <c r="F54" i="24"/>
  <c r="Q58" i="24"/>
  <c r="Q56" i="24" s="1"/>
  <c r="Q62" i="24"/>
  <c r="F55" i="24"/>
  <c r="P57" i="24"/>
  <c r="F58" i="24"/>
  <c r="F59" i="24"/>
  <c r="F303" i="24" s="1"/>
  <c r="F56" i="24"/>
  <c r="Q59" i="24"/>
  <c r="F62" i="24"/>
  <c r="O66" i="24"/>
  <c r="P66" i="24" s="1"/>
  <c r="O67" i="24"/>
  <c r="O68" i="24"/>
  <c r="P68" i="24"/>
  <c r="O73" i="24"/>
  <c r="P73" i="24"/>
  <c r="O74" i="24"/>
  <c r="P74" i="24"/>
  <c r="O75" i="24"/>
  <c r="P75" i="24"/>
  <c r="O76" i="24"/>
  <c r="P76" i="24"/>
  <c r="O77" i="24"/>
  <c r="P77" i="24"/>
  <c r="O78" i="24"/>
  <c r="P78" i="24"/>
  <c r="O79" i="24"/>
  <c r="P79" i="24"/>
  <c r="O80" i="24"/>
  <c r="P80" i="24"/>
  <c r="O81" i="24"/>
  <c r="P81" i="24"/>
  <c r="O82" i="24"/>
  <c r="P82" i="24"/>
  <c r="O83" i="24"/>
  <c r="P83" i="24"/>
  <c r="O84" i="24"/>
  <c r="P84" i="24"/>
  <c r="O85" i="24"/>
  <c r="P85" i="24"/>
  <c r="O88" i="24"/>
  <c r="P88" i="24"/>
  <c r="P92" i="24"/>
  <c r="P96" i="24"/>
  <c r="F93" i="24"/>
  <c r="Q93" i="24"/>
  <c r="F94" i="24"/>
  <c r="F98" i="24" s="1"/>
  <c r="Q94" i="24"/>
  <c r="F96" i="24"/>
  <c r="O96" i="24"/>
  <c r="Q96" i="24"/>
  <c r="Q97" i="24"/>
  <c r="O100" i="24"/>
  <c r="P100" i="24"/>
  <c r="O101" i="24"/>
  <c r="P101" i="24"/>
  <c r="O102" i="24"/>
  <c r="P102" i="24" s="1"/>
  <c r="O105" i="24"/>
  <c r="O106" i="24"/>
  <c r="O109" i="24"/>
  <c r="P109" i="24"/>
  <c r="O110" i="24"/>
  <c r="P110" i="24" s="1"/>
  <c r="O111" i="24"/>
  <c r="P111" i="24"/>
  <c r="O112" i="24"/>
  <c r="P112" i="24"/>
  <c r="P117" i="24"/>
  <c r="F118" i="24"/>
  <c r="F122" i="24"/>
  <c r="F119" i="24"/>
  <c r="F116" i="24"/>
  <c r="Q118" i="24"/>
  <c r="Q122" i="24"/>
  <c r="Q119" i="24"/>
  <c r="Q123" i="24"/>
  <c r="F121" i="24"/>
  <c r="O121" i="24"/>
  <c r="Q121" i="24"/>
  <c r="P135" i="24"/>
  <c r="F136" i="24"/>
  <c r="Q136" i="24"/>
  <c r="Q137" i="24"/>
  <c r="Q312" i="24" s="1"/>
  <c r="Q320" i="24" s="1"/>
  <c r="Q134" i="24"/>
  <c r="F137" i="24"/>
  <c r="F312" i="24"/>
  <c r="Q141" i="24"/>
  <c r="Q316" i="24"/>
  <c r="P139" i="24"/>
  <c r="P140" i="24"/>
  <c r="F141" i="24"/>
  <c r="F138" i="24"/>
  <c r="F143" i="24"/>
  <c r="O143" i="24"/>
  <c r="P143" i="24"/>
  <c r="Q143" i="24"/>
  <c r="Q144" i="24"/>
  <c r="O148" i="24"/>
  <c r="P148" i="24"/>
  <c r="O149" i="24"/>
  <c r="O179" i="24" s="1"/>
  <c r="O324" i="24" s="1"/>
  <c r="O332" i="24" s="1"/>
  <c r="O160" i="24"/>
  <c r="P149" i="24"/>
  <c r="O155" i="24"/>
  <c r="P155" i="24" s="1"/>
  <c r="P159" i="24"/>
  <c r="F160" i="24"/>
  <c r="F164" i="24"/>
  <c r="Q160" i="24"/>
  <c r="Q158" i="24" s="1"/>
  <c r="Q161" i="24"/>
  <c r="F161" i="24"/>
  <c r="F165" i="24"/>
  <c r="Q165" i="24"/>
  <c r="F163" i="24"/>
  <c r="O163" i="24"/>
  <c r="Q163" i="24"/>
  <c r="O167" i="24"/>
  <c r="P167" i="24"/>
  <c r="P178" i="24"/>
  <c r="F179" i="24"/>
  <c r="O328" i="24"/>
  <c r="Q179" i="24"/>
  <c r="Q177" i="24" s="1"/>
  <c r="Q180" i="24"/>
  <c r="F180" i="24"/>
  <c r="F184" i="24"/>
  <c r="F181" i="24"/>
  <c r="P182" i="24"/>
  <c r="P183" i="24"/>
  <c r="Q184" i="24"/>
  <c r="Q181" i="24" s="1"/>
  <c r="F186" i="24"/>
  <c r="O186" i="24"/>
  <c r="P186" i="24"/>
  <c r="Q186" i="24"/>
  <c r="O191" i="24"/>
  <c r="P191" i="24"/>
  <c r="O192" i="24"/>
  <c r="P192" i="24"/>
  <c r="O193" i="24"/>
  <c r="P198" i="24"/>
  <c r="F199" i="24"/>
  <c r="F200" i="24"/>
  <c r="F197" i="24"/>
  <c r="Q199" i="24"/>
  <c r="Q200" i="24"/>
  <c r="F202" i="24"/>
  <c r="O202" i="24"/>
  <c r="Q202" i="24"/>
  <c r="F203" i="24"/>
  <c r="Q203" i="24"/>
  <c r="P207" i="24"/>
  <c r="F208" i="24"/>
  <c r="Q208" i="24"/>
  <c r="F209" i="24"/>
  <c r="Q209" i="24"/>
  <c r="Q338" i="24"/>
  <c r="F211" i="24"/>
  <c r="P211" i="24" s="1"/>
  <c r="O211" i="24"/>
  <c r="Q211" i="24"/>
  <c r="Q213" i="24"/>
  <c r="F216" i="24"/>
  <c r="O216" i="24"/>
  <c r="Q216" i="24"/>
  <c r="Q245" i="24"/>
  <c r="O217" i="24"/>
  <c r="P217" i="24"/>
  <c r="O226" i="24"/>
  <c r="P226" i="24"/>
  <c r="O227" i="24"/>
  <c r="P227" i="24"/>
  <c r="O228" i="24"/>
  <c r="O230" i="24"/>
  <c r="O231" i="24"/>
  <c r="P231" i="24"/>
  <c r="F234" i="24"/>
  <c r="F238" i="24"/>
  <c r="Q234" i="24"/>
  <c r="Q238" i="24"/>
  <c r="F235" i="24"/>
  <c r="Q235" i="24"/>
  <c r="Q239" i="24" s="1"/>
  <c r="F236" i="24"/>
  <c r="O236" i="24"/>
  <c r="O240" i="24"/>
  <c r="Q236" i="24"/>
  <c r="Q240" i="24" s="1"/>
  <c r="F239" i="24"/>
  <c r="F243" i="24"/>
  <c r="Q243" i="24"/>
  <c r="Q247" i="24"/>
  <c r="F244" i="24"/>
  <c r="Q244" i="24"/>
  <c r="F247" i="24"/>
  <c r="O256" i="24"/>
  <c r="P256" i="24"/>
  <c r="O259" i="24"/>
  <c r="P259" i="24"/>
  <c r="O262" i="24"/>
  <c r="P262" i="24" s="1"/>
  <c r="O263" i="24"/>
  <c r="P263" i="24"/>
  <c r="O264" i="24"/>
  <c r="P264" i="24"/>
  <c r="O265" i="24"/>
  <c r="P265" i="24"/>
  <c r="O266" i="24"/>
  <c r="P266" i="24"/>
  <c r="O267" i="24"/>
  <c r="P270" i="24"/>
  <c r="P274" i="24" s="1"/>
  <c r="F271" i="24"/>
  <c r="Q271" i="24"/>
  <c r="F272" i="24"/>
  <c r="Q272" i="24"/>
  <c r="Q276" i="24" s="1"/>
  <c r="F274" i="24"/>
  <c r="O274" i="24"/>
  <c r="Q274" i="24"/>
  <c r="F275" i="24"/>
  <c r="P279" i="24"/>
  <c r="F280" i="24"/>
  <c r="F284" i="24" s="1"/>
  <c r="Q280" i="24"/>
  <c r="F281" i="24"/>
  <c r="Q281" i="24"/>
  <c r="F283" i="24"/>
  <c r="P283" i="24" s="1"/>
  <c r="O283" i="24"/>
  <c r="Q283" i="24"/>
  <c r="F298" i="24"/>
  <c r="Q298" i="24"/>
  <c r="Q299" i="24"/>
  <c r="F301" i="24"/>
  <c r="F314" i="24"/>
  <c r="F327" i="24"/>
  <c r="O301" i="24"/>
  <c r="O314" i="24"/>
  <c r="O327" i="24"/>
  <c r="O367" i="24"/>
  <c r="Q301" i="24"/>
  <c r="Q302" i="24"/>
  <c r="F310" i="24"/>
  <c r="O310" i="24"/>
  <c r="Q310" i="24"/>
  <c r="P314" i="24"/>
  <c r="O318" i="24"/>
  <c r="Q314" i="24"/>
  <c r="F315" i="24"/>
  <c r="O315" i="24"/>
  <c r="Q315" i="24"/>
  <c r="F316" i="24"/>
  <c r="F323" i="24"/>
  <c r="O323" i="24"/>
  <c r="O331" i="24" s="1"/>
  <c r="Q323" i="24"/>
  <c r="Q327" i="24"/>
  <c r="F328" i="24"/>
  <c r="P328" i="24" s="1"/>
  <c r="Q328" i="24"/>
  <c r="Q368" i="24"/>
  <c r="F329" i="24"/>
  <c r="F336" i="24"/>
  <c r="O336" i="24"/>
  <c r="O340" i="24" s="1"/>
  <c r="Q336" i="24"/>
  <c r="Q340" i="24"/>
  <c r="F337" i="24"/>
  <c r="F345" i="24"/>
  <c r="F349" i="24"/>
  <c r="F354" i="24"/>
  <c r="F358" i="24"/>
  <c r="O354" i="24"/>
  <c r="Q354" i="24"/>
  <c r="Q358" i="24"/>
  <c r="Q355" i="24"/>
  <c r="Q359" i="24" s="1"/>
  <c r="O7" i="22"/>
  <c r="P7" i="22"/>
  <c r="O8" i="22"/>
  <c r="P8" i="22" s="1"/>
  <c r="O9" i="22"/>
  <c r="P9" i="22" s="1"/>
  <c r="O10" i="22"/>
  <c r="P10" i="22"/>
  <c r="O11" i="22"/>
  <c r="P11" i="22" s="1"/>
  <c r="O12" i="22"/>
  <c r="O13" i="22"/>
  <c r="P13" i="22" s="1"/>
  <c r="O14" i="22"/>
  <c r="P14" i="22"/>
  <c r="O15" i="22"/>
  <c r="P15" i="22" s="1"/>
  <c r="O16" i="22"/>
  <c r="P16" i="22"/>
  <c r="O17" i="22"/>
  <c r="O18" i="22"/>
  <c r="P18" i="22" s="1"/>
  <c r="O19" i="22"/>
  <c r="P19" i="22" s="1"/>
  <c r="O20" i="22"/>
  <c r="F32" i="22"/>
  <c r="F36" i="22"/>
  <c r="Q32" i="22"/>
  <c r="F33" i="22"/>
  <c r="F37" i="22" s="1"/>
  <c r="Q33" i="22"/>
  <c r="F34" i="22"/>
  <c r="F38" i="22"/>
  <c r="Q34" i="22"/>
  <c r="Q38" i="22"/>
  <c r="Q36" i="22"/>
  <c r="Q37" i="22"/>
  <c r="O40" i="22"/>
  <c r="P40" i="22"/>
  <c r="F43" i="22"/>
  <c r="O43" i="22"/>
  <c r="P43" i="22"/>
  <c r="Q43" i="22"/>
  <c r="F48" i="22"/>
  <c r="O48" i="22"/>
  <c r="P48" i="22"/>
  <c r="P49" i="22"/>
  <c r="P50" i="22"/>
  <c r="P47" i="22" s="1"/>
  <c r="Q48" i="22"/>
  <c r="F49" i="22"/>
  <c r="O49" i="22"/>
  <c r="Q49" i="22"/>
  <c r="F50" i="22"/>
  <c r="O50" i="22"/>
  <c r="Q50" i="22"/>
  <c r="F53" i="22"/>
  <c r="Q53" i="22"/>
  <c r="F54" i="22"/>
  <c r="Q54" i="22"/>
  <c r="F55" i="22"/>
  <c r="F299" i="22"/>
  <c r="Q55" i="22"/>
  <c r="Q299" i="22" s="1"/>
  <c r="P57" i="22"/>
  <c r="F58" i="22"/>
  <c r="F302" i="22"/>
  <c r="Q58" i="22"/>
  <c r="Q302" i="22"/>
  <c r="F59" i="22"/>
  <c r="F63" i="22"/>
  <c r="Q59" i="22"/>
  <c r="Q303" i="22" s="1"/>
  <c r="O66" i="22"/>
  <c r="P66" i="22"/>
  <c r="O67" i="22"/>
  <c r="P67" i="22"/>
  <c r="O68" i="22"/>
  <c r="P68" i="22" s="1"/>
  <c r="O73" i="22"/>
  <c r="P73" i="22"/>
  <c r="O74" i="22"/>
  <c r="P74" i="22"/>
  <c r="O75" i="22"/>
  <c r="P75" i="22" s="1"/>
  <c r="O76" i="22"/>
  <c r="P76" i="22"/>
  <c r="O77" i="22"/>
  <c r="P77" i="22"/>
  <c r="O78" i="22"/>
  <c r="P78" i="22" s="1"/>
  <c r="O79" i="22"/>
  <c r="P79" i="22"/>
  <c r="O80" i="22"/>
  <c r="P80" i="22"/>
  <c r="O81" i="22"/>
  <c r="P81" i="22" s="1"/>
  <c r="O82" i="22"/>
  <c r="P82" i="22"/>
  <c r="O83" i="22"/>
  <c r="P83" i="22"/>
  <c r="O84" i="22"/>
  <c r="P84" i="22"/>
  <c r="O85" i="22"/>
  <c r="P85" i="22"/>
  <c r="O88" i="22"/>
  <c r="P88" i="22"/>
  <c r="P92" i="22"/>
  <c r="F93" i="22"/>
  <c r="F97" i="22"/>
  <c r="Q93" i="22"/>
  <c r="Q91" i="22" s="1"/>
  <c r="Q94" i="22"/>
  <c r="F94" i="22"/>
  <c r="F98" i="22"/>
  <c r="Q98" i="22"/>
  <c r="F96" i="22"/>
  <c r="O96" i="22"/>
  <c r="P96" i="22"/>
  <c r="Q96" i="22"/>
  <c r="Q97" i="22"/>
  <c r="O100" i="22"/>
  <c r="P100" i="22"/>
  <c r="O101" i="22"/>
  <c r="P101" i="22"/>
  <c r="O102" i="22"/>
  <c r="P102" i="22" s="1"/>
  <c r="O105" i="22"/>
  <c r="P105" i="22" s="1"/>
  <c r="O118" i="22"/>
  <c r="O106" i="22"/>
  <c r="P117" i="22"/>
  <c r="F118" i="22"/>
  <c r="F122" i="22"/>
  <c r="Q118" i="22"/>
  <c r="Q122" i="22" s="1"/>
  <c r="F119" i="22"/>
  <c r="F123" i="22"/>
  <c r="Q119" i="22"/>
  <c r="Q123" i="22"/>
  <c r="F121" i="22"/>
  <c r="P121" i="22" s="1"/>
  <c r="O121" i="22"/>
  <c r="Q121" i="22"/>
  <c r="P135" i="22"/>
  <c r="F136" i="22"/>
  <c r="Q136" i="22"/>
  <c r="F137" i="22"/>
  <c r="Q137" i="22"/>
  <c r="Q312" i="22" s="1"/>
  <c r="Q141" i="22"/>
  <c r="Q145" i="22"/>
  <c r="P139" i="22"/>
  <c r="P140" i="22"/>
  <c r="F141" i="22"/>
  <c r="Q138" i="22"/>
  <c r="F143" i="22"/>
  <c r="O143" i="22"/>
  <c r="P143" i="22"/>
  <c r="Q143" i="22"/>
  <c r="O148" i="22"/>
  <c r="O149" i="22"/>
  <c r="O179" i="22" s="1"/>
  <c r="O155" i="22"/>
  <c r="P155" i="22"/>
  <c r="P159" i="22"/>
  <c r="F160" i="22"/>
  <c r="F164" i="22" s="1"/>
  <c r="Q160" i="22"/>
  <c r="Q164" i="22"/>
  <c r="F161" i="22"/>
  <c r="Q161" i="22"/>
  <c r="Q165" i="22" s="1"/>
  <c r="F163" i="22"/>
  <c r="O163" i="22"/>
  <c r="P163" i="22"/>
  <c r="Q163" i="22"/>
  <c r="O167" i="22"/>
  <c r="P167" i="22" s="1"/>
  <c r="P178" i="22"/>
  <c r="F179" i="22"/>
  <c r="Q179" i="22"/>
  <c r="Q324" i="22" s="1"/>
  <c r="Q332" i="22" s="1"/>
  <c r="Q328" i="22"/>
  <c r="F180" i="22"/>
  <c r="Q180" i="22"/>
  <c r="P182" i="22"/>
  <c r="P183" i="22"/>
  <c r="F184" i="22"/>
  <c r="F181" i="22"/>
  <c r="O184" i="22"/>
  <c r="O181" i="22"/>
  <c r="Q184" i="22"/>
  <c r="F186" i="22"/>
  <c r="O186" i="22"/>
  <c r="P186" i="22"/>
  <c r="Q186" i="22"/>
  <c r="O191" i="22"/>
  <c r="P191" i="22"/>
  <c r="O192" i="22"/>
  <c r="O193" i="22"/>
  <c r="P193" i="22"/>
  <c r="P198" i="22"/>
  <c r="F199" i="22"/>
  <c r="Q199" i="22"/>
  <c r="Q203" i="22" s="1"/>
  <c r="F200" i="22"/>
  <c r="O200" i="22"/>
  <c r="O204" i="22"/>
  <c r="Q200" i="22"/>
  <c r="Q204" i="22"/>
  <c r="Q197" i="22"/>
  <c r="F202" i="22"/>
  <c r="O202" i="22"/>
  <c r="Q202" i="22"/>
  <c r="P207" i="22"/>
  <c r="F208" i="22"/>
  <c r="F212" i="22" s="1"/>
  <c r="O208" i="22"/>
  <c r="O212" i="22" s="1"/>
  <c r="Q208" i="22"/>
  <c r="F209" i="22"/>
  <c r="F213" i="22" s="1"/>
  <c r="Q209" i="22"/>
  <c r="Q206" i="22"/>
  <c r="Q210" i="22" s="1"/>
  <c r="Q338" i="22"/>
  <c r="Q342" i="22"/>
  <c r="F211" i="22"/>
  <c r="O211" i="22"/>
  <c r="P211" i="22"/>
  <c r="Q211" i="22"/>
  <c r="Q212" i="22"/>
  <c r="Q213" i="22"/>
  <c r="F216" i="22"/>
  <c r="O216" i="22"/>
  <c r="P216" i="22"/>
  <c r="Q216" i="22"/>
  <c r="Q245" i="22" s="1"/>
  <c r="O217" i="22"/>
  <c r="P217" i="22" s="1"/>
  <c r="O226" i="22"/>
  <c r="P226" i="22"/>
  <c r="O227" i="22"/>
  <c r="O231" i="22"/>
  <c r="O228" i="22"/>
  <c r="O243" i="22"/>
  <c r="O247" i="22"/>
  <c r="O230" i="22"/>
  <c r="F234" i="22"/>
  <c r="Q234" i="22"/>
  <c r="Q233" i="22" s="1"/>
  <c r="Q235" i="22"/>
  <c r="Q236" i="22"/>
  <c r="F235" i="22"/>
  <c r="F239" i="22" s="1"/>
  <c r="F236" i="22"/>
  <c r="F240" i="22" s="1"/>
  <c r="O236" i="22"/>
  <c r="O240" i="22"/>
  <c r="Q240" i="22"/>
  <c r="F238" i="22"/>
  <c r="Q239" i="22"/>
  <c r="F243" i="22"/>
  <c r="F247" i="22" s="1"/>
  <c r="P247" i="22" s="1"/>
  <c r="Q243" i="22"/>
  <c r="Q345" i="22" s="1"/>
  <c r="Q349" i="22" s="1"/>
  <c r="F244" i="22"/>
  <c r="F248" i="22" s="1"/>
  <c r="Q244" i="22"/>
  <c r="F245" i="22"/>
  <c r="F249" i="22" s="1"/>
  <c r="O256" i="22"/>
  <c r="P256" i="22" s="1"/>
  <c r="O259" i="22"/>
  <c r="P259" i="22" s="1"/>
  <c r="O262" i="22"/>
  <c r="O263" i="22"/>
  <c r="P263" i="22"/>
  <c r="O264" i="22"/>
  <c r="P264" i="22" s="1"/>
  <c r="O265" i="22"/>
  <c r="O267" i="22"/>
  <c r="O280" i="22" s="1"/>
  <c r="O266" i="22"/>
  <c r="P266" i="22" s="1"/>
  <c r="P267" i="22"/>
  <c r="P270" i="22"/>
  <c r="F271" i="22"/>
  <c r="F275" i="22" s="1"/>
  <c r="F272" i="22"/>
  <c r="Q271" i="22"/>
  <c r="Q275" i="22" s="1"/>
  <c r="Q273" i="22" s="1"/>
  <c r="Q272" i="22"/>
  <c r="Q276" i="22" s="1"/>
  <c r="F274" i="22"/>
  <c r="O274" i="22"/>
  <c r="Q274" i="22"/>
  <c r="P279" i="22"/>
  <c r="F280" i="22"/>
  <c r="Q280" i="22"/>
  <c r="Q284" i="22" s="1"/>
  <c r="F281" i="22"/>
  <c r="Q281" i="22"/>
  <c r="Q285" i="22" s="1"/>
  <c r="F283" i="22"/>
  <c r="P283" i="22" s="1"/>
  <c r="O283" i="22"/>
  <c r="Q283" i="22"/>
  <c r="F298" i="22"/>
  <c r="F301" i="22"/>
  <c r="O301" i="22"/>
  <c r="Q301" i="22"/>
  <c r="F303" i="22"/>
  <c r="F310" i="22"/>
  <c r="O310" i="22"/>
  <c r="O318" i="22" s="1"/>
  <c r="Q310" i="22"/>
  <c r="F314" i="22"/>
  <c r="O314" i="22"/>
  <c r="Q314" i="22"/>
  <c r="F315" i="22"/>
  <c r="O315" i="22"/>
  <c r="P315" i="22"/>
  <c r="Q315" i="22"/>
  <c r="Q316" i="22"/>
  <c r="F323" i="22"/>
  <c r="O323" i="22"/>
  <c r="Q323" i="22"/>
  <c r="Q327" i="22"/>
  <c r="Q331" i="22" s="1"/>
  <c r="F327" i="22"/>
  <c r="O327" i="22"/>
  <c r="P327" i="22"/>
  <c r="F328" i="22"/>
  <c r="O328" i="22"/>
  <c r="O331" i="22"/>
  <c r="F336" i="22"/>
  <c r="O336" i="22"/>
  <c r="P336" i="22"/>
  <c r="Q336" i="22"/>
  <c r="F340" i="22"/>
  <c r="P340" i="22" s="1"/>
  <c r="O340" i="22"/>
  <c r="F354" i="22"/>
  <c r="O354" i="22"/>
  <c r="Q354" i="22"/>
  <c r="Q358" i="22"/>
  <c r="O358" i="22"/>
  <c r="O7" i="21"/>
  <c r="P7" i="21"/>
  <c r="O8" i="21"/>
  <c r="O9" i="21"/>
  <c r="O10" i="21"/>
  <c r="P10" i="21" s="1"/>
  <c r="O11" i="21"/>
  <c r="P11" i="21" s="1"/>
  <c r="O12" i="21"/>
  <c r="O58" i="21" s="1"/>
  <c r="O302" i="21"/>
  <c r="O13" i="21"/>
  <c r="P13" i="21"/>
  <c r="O14" i="21"/>
  <c r="O15" i="21"/>
  <c r="P15" i="21" s="1"/>
  <c r="O16" i="21"/>
  <c r="P16" i="21" s="1"/>
  <c r="O17" i="21"/>
  <c r="O18" i="21"/>
  <c r="P18" i="21" s="1"/>
  <c r="O19" i="21"/>
  <c r="P19" i="21"/>
  <c r="O20" i="21"/>
  <c r="P20" i="21"/>
  <c r="F32" i="21"/>
  <c r="F36" i="21"/>
  <c r="Q32" i="21"/>
  <c r="F33" i="21"/>
  <c r="F37" i="21" s="1"/>
  <c r="Q33" i="21"/>
  <c r="Q37" i="21" s="1"/>
  <c r="F34" i="21"/>
  <c r="F38" i="21" s="1"/>
  <c r="Q34" i="21"/>
  <c r="Q38" i="21" s="1"/>
  <c r="O40" i="21"/>
  <c r="P40" i="21" s="1"/>
  <c r="F43" i="21"/>
  <c r="O43" i="21"/>
  <c r="P43" i="21"/>
  <c r="Q43" i="21"/>
  <c r="F48" i="21"/>
  <c r="O48" i="21"/>
  <c r="P48" i="21"/>
  <c r="Q48" i="21"/>
  <c r="F49" i="21"/>
  <c r="F47" i="21" s="1"/>
  <c r="F50" i="21"/>
  <c r="O49" i="21"/>
  <c r="P49" i="21"/>
  <c r="Q49" i="21"/>
  <c r="Q47" i="21" s="1"/>
  <c r="Q50" i="21"/>
  <c r="O50" i="21"/>
  <c r="P50" i="21"/>
  <c r="F53" i="21"/>
  <c r="Q53" i="21"/>
  <c r="F54" i="21"/>
  <c r="F298" i="21" s="1"/>
  <c r="Q54" i="21"/>
  <c r="Q52" i="21" s="1"/>
  <c r="Q55" i="21"/>
  <c r="F55" i="21"/>
  <c r="F63" i="21" s="1"/>
  <c r="P57" i="21"/>
  <c r="F58" i="21"/>
  <c r="Q58" i="21"/>
  <c r="F59" i="21"/>
  <c r="Q59" i="21"/>
  <c r="Q61" i="21"/>
  <c r="O66" i="21"/>
  <c r="O67" i="21"/>
  <c r="P67" i="21" s="1"/>
  <c r="O68" i="21"/>
  <c r="P68" i="21"/>
  <c r="O73" i="21"/>
  <c r="P73" i="21" s="1"/>
  <c r="O74" i="21"/>
  <c r="O75" i="21"/>
  <c r="P75" i="21" s="1"/>
  <c r="O76" i="21"/>
  <c r="P76" i="21"/>
  <c r="O77" i="21"/>
  <c r="P77" i="21"/>
  <c r="O78" i="21"/>
  <c r="P78" i="21" s="1"/>
  <c r="O79" i="21"/>
  <c r="P79" i="21"/>
  <c r="O80" i="21"/>
  <c r="O81" i="21"/>
  <c r="P81" i="21" s="1"/>
  <c r="O82" i="21"/>
  <c r="P82" i="21" s="1"/>
  <c r="O83" i="21"/>
  <c r="P83" i="21" s="1"/>
  <c r="O84" i="21"/>
  <c r="P84" i="21" s="1"/>
  <c r="O85" i="21"/>
  <c r="P85" i="21" s="1"/>
  <c r="P92" i="21"/>
  <c r="P96" i="21" s="1"/>
  <c r="F93" i="21"/>
  <c r="F97" i="21" s="1"/>
  <c r="Q93" i="21"/>
  <c r="Q94" i="21"/>
  <c r="Q91" i="21"/>
  <c r="F94" i="21"/>
  <c r="F98" i="21"/>
  <c r="Q98" i="21"/>
  <c r="F96" i="21"/>
  <c r="O96" i="21"/>
  <c r="Q96" i="21"/>
  <c r="Q95" i="21" s="1"/>
  <c r="Q97" i="21"/>
  <c r="O100" i="21"/>
  <c r="P100" i="21" s="1"/>
  <c r="O101" i="21"/>
  <c r="P101" i="21"/>
  <c r="O102" i="21"/>
  <c r="P102" i="21"/>
  <c r="O105" i="21"/>
  <c r="O118" i="21" s="1"/>
  <c r="O122" i="21" s="1"/>
  <c r="P105" i="21"/>
  <c r="O106" i="21"/>
  <c r="O119" i="21" s="1"/>
  <c r="O123" i="21" s="1"/>
  <c r="P106" i="21"/>
  <c r="O109" i="21"/>
  <c r="P109" i="21"/>
  <c r="O110" i="21"/>
  <c r="P110" i="21" s="1"/>
  <c r="O111" i="21"/>
  <c r="P111" i="21"/>
  <c r="O112" i="21"/>
  <c r="P112" i="21"/>
  <c r="P117" i="21"/>
  <c r="F118" i="21"/>
  <c r="Q118" i="21"/>
  <c r="Q119" i="21"/>
  <c r="Q123" i="21" s="1"/>
  <c r="F119" i="21"/>
  <c r="F121" i="21"/>
  <c r="O121" i="21"/>
  <c r="P121" i="21" s="1"/>
  <c r="Q121" i="21"/>
  <c r="P135" i="21"/>
  <c r="F136" i="21"/>
  <c r="Q136" i="21"/>
  <c r="F137" i="21"/>
  <c r="Q137" i="21"/>
  <c r="Q141" i="21"/>
  <c r="Q316" i="21" s="1"/>
  <c r="P139" i="21"/>
  <c r="P140" i="21"/>
  <c r="F141" i="21"/>
  <c r="F145" i="21" s="1"/>
  <c r="F143" i="21"/>
  <c r="O143" i="21"/>
  <c r="P143" i="21" s="1"/>
  <c r="Q143" i="21"/>
  <c r="O148" i="21"/>
  <c r="P148" i="21"/>
  <c r="O149" i="21"/>
  <c r="P149" i="21"/>
  <c r="O155" i="21"/>
  <c r="P155" i="21" s="1"/>
  <c r="P159" i="21"/>
  <c r="P163" i="21"/>
  <c r="F160" i="21"/>
  <c r="Q160" i="21"/>
  <c r="F161" i="21"/>
  <c r="O161" i="21"/>
  <c r="O165" i="21"/>
  <c r="Q161" i="21"/>
  <c r="Q165" i="21" s="1"/>
  <c r="F163" i="21"/>
  <c r="O163" i="21"/>
  <c r="Q163" i="21"/>
  <c r="O167" i="21"/>
  <c r="P178" i="21"/>
  <c r="F179" i="21"/>
  <c r="Q179" i="21"/>
  <c r="F180" i="21"/>
  <c r="F325" i="21"/>
  <c r="Q180" i="21"/>
  <c r="Q325" i="21"/>
  <c r="P182" i="21"/>
  <c r="P183" i="21"/>
  <c r="F184" i="21"/>
  <c r="Q184" i="21"/>
  <c r="Q181" i="21"/>
  <c r="F186" i="21"/>
  <c r="P186" i="21" s="1"/>
  <c r="O186" i="21"/>
  <c r="Q186" i="21"/>
  <c r="F187" i="21"/>
  <c r="O191" i="21"/>
  <c r="P191" i="21"/>
  <c r="O192" i="21"/>
  <c r="O193" i="21"/>
  <c r="P193" i="21"/>
  <c r="P198" i="21"/>
  <c r="F199" i="21"/>
  <c r="F203" i="21"/>
  <c r="F200" i="21"/>
  <c r="F197" i="21" s="1"/>
  <c r="Q199" i="21"/>
  <c r="F204" i="21"/>
  <c r="Q200" i="21"/>
  <c r="Q204" i="21"/>
  <c r="F202" i="21"/>
  <c r="P202" i="21" s="1"/>
  <c r="O202" i="21"/>
  <c r="Q202" i="21"/>
  <c r="P207" i="21"/>
  <c r="F208" i="21"/>
  <c r="F337" i="21" s="1"/>
  <c r="O208" i="21"/>
  <c r="O212" i="21" s="1"/>
  <c r="Q208" i="21"/>
  <c r="Q206" i="21" s="1"/>
  <c r="Q210" i="21" s="1"/>
  <c r="Q209" i="21"/>
  <c r="Q213" i="21" s="1"/>
  <c r="F209" i="21"/>
  <c r="F211" i="21"/>
  <c r="P211" i="21" s="1"/>
  <c r="O211" i="21"/>
  <c r="Q211" i="21"/>
  <c r="F213" i="21"/>
  <c r="O216" i="21"/>
  <c r="P216" i="21" s="1"/>
  <c r="Q216" i="21"/>
  <c r="Q245" i="21" s="1"/>
  <c r="O217" i="21"/>
  <c r="P217" i="21" s="1"/>
  <c r="O226" i="21"/>
  <c r="P226" i="21"/>
  <c r="O227" i="21"/>
  <c r="O228" i="21"/>
  <c r="P228" i="21"/>
  <c r="O230" i="21"/>
  <c r="O231" i="21"/>
  <c r="P231" i="21"/>
  <c r="F234" i="21"/>
  <c r="P234" i="21" s="1"/>
  <c r="O234" i="21"/>
  <c r="Q234" i="21"/>
  <c r="F235" i="21"/>
  <c r="F239" i="21" s="1"/>
  <c r="Q235" i="21"/>
  <c r="F236" i="21"/>
  <c r="F240" i="21" s="1"/>
  <c r="Q236" i="21"/>
  <c r="Q238" i="21"/>
  <c r="Q239" i="21"/>
  <c r="F243" i="21"/>
  <c r="O243" i="21"/>
  <c r="O345" i="21" s="1"/>
  <c r="Q243" i="21"/>
  <c r="F244" i="21"/>
  <c r="Q244" i="21"/>
  <c r="Q248" i="21" s="1"/>
  <c r="F245" i="21"/>
  <c r="O256" i="21"/>
  <c r="P256" i="21"/>
  <c r="O259" i="21"/>
  <c r="P259" i="21" s="1"/>
  <c r="O262" i="21"/>
  <c r="P262" i="21" s="1"/>
  <c r="O263" i="21"/>
  <c r="P263" i="21"/>
  <c r="O264" i="21"/>
  <c r="P264" i="21" s="1"/>
  <c r="O265" i="21"/>
  <c r="P265" i="21" s="1"/>
  <c r="O266" i="21"/>
  <c r="P266" i="21"/>
  <c r="O267" i="21"/>
  <c r="P267" i="21" s="1"/>
  <c r="P270" i="21"/>
  <c r="P274" i="21" s="1"/>
  <c r="F271" i="21"/>
  <c r="Q271" i="21"/>
  <c r="F272" i="21"/>
  <c r="F276" i="21" s="1"/>
  <c r="Q272" i="21"/>
  <c r="F274" i="21"/>
  <c r="O274" i="21"/>
  <c r="Q274" i="21"/>
  <c r="P279" i="21"/>
  <c r="F280" i="21"/>
  <c r="F284" i="21"/>
  <c r="Q280" i="21"/>
  <c r="Q281" i="21"/>
  <c r="Q278" i="21"/>
  <c r="Q282" i="21" s="1"/>
  <c r="F281" i="21"/>
  <c r="F283" i="21"/>
  <c r="P283" i="21" s="1"/>
  <c r="O283" i="21"/>
  <c r="Q283" i="21"/>
  <c r="Q285" i="21"/>
  <c r="Q297" i="21"/>
  <c r="Q298" i="21"/>
  <c r="Q306" i="21" s="1"/>
  <c r="Q302" i="21"/>
  <c r="F299" i="21"/>
  <c r="Q299" i="21"/>
  <c r="F301" i="21"/>
  <c r="O301" i="21"/>
  <c r="Q301" i="21"/>
  <c r="F303" i="21"/>
  <c r="F310" i="21"/>
  <c r="O310" i="21"/>
  <c r="O314" i="21"/>
  <c r="O318" i="21"/>
  <c r="Q310" i="21"/>
  <c r="F312" i="21"/>
  <c r="F316" i="21"/>
  <c r="F320" i="21"/>
  <c r="Q312" i="21"/>
  <c r="F314" i="21"/>
  <c r="Q314" i="21"/>
  <c r="Q318" i="21"/>
  <c r="F315" i="21"/>
  <c r="O315" i="21"/>
  <c r="O328" i="21"/>
  <c r="O368" i="21"/>
  <c r="Q315" i="21"/>
  <c r="F323" i="21"/>
  <c r="O323" i="21"/>
  <c r="Q323" i="21"/>
  <c r="F324" i="21"/>
  <c r="Q324" i="21"/>
  <c r="F327" i="21"/>
  <c r="O327" i="21"/>
  <c r="Q327" i="21"/>
  <c r="F328" i="21"/>
  <c r="Q328" i="21"/>
  <c r="Q326" i="21" s="1"/>
  <c r="Q329" i="21"/>
  <c r="F336" i="21"/>
  <c r="O336" i="21"/>
  <c r="O340" i="21" s="1"/>
  <c r="Q336" i="21"/>
  <c r="Q340" i="21" s="1"/>
  <c r="F338" i="21"/>
  <c r="F342" i="21"/>
  <c r="Q338" i="21"/>
  <c r="Q342" i="21"/>
  <c r="F345" i="21"/>
  <c r="F354" i="21"/>
  <c r="F358" i="21" s="1"/>
  <c r="P358" i="21" s="1"/>
  <c r="O354" i="21"/>
  <c r="O358" i="21" s="1"/>
  <c r="Q354" i="21"/>
  <c r="Q356" i="21"/>
  <c r="Q360" i="21"/>
  <c r="Q358" i="21"/>
  <c r="O7" i="11"/>
  <c r="P7" i="11"/>
  <c r="O8" i="11"/>
  <c r="P8" i="11" s="1"/>
  <c r="O9" i="11"/>
  <c r="P9" i="11"/>
  <c r="O10" i="11"/>
  <c r="P10" i="11"/>
  <c r="O11" i="11"/>
  <c r="P11" i="11" s="1"/>
  <c r="O12" i="11"/>
  <c r="P12" i="11"/>
  <c r="O13" i="11"/>
  <c r="P13" i="11"/>
  <c r="O14" i="11"/>
  <c r="P14" i="11" s="1"/>
  <c r="O15" i="11"/>
  <c r="P15" i="11"/>
  <c r="O16" i="11"/>
  <c r="P16" i="11"/>
  <c r="O17" i="11"/>
  <c r="P17" i="11" s="1"/>
  <c r="Q54" i="11" s="1"/>
  <c r="O18" i="11"/>
  <c r="P18" i="11" s="1"/>
  <c r="O19" i="11"/>
  <c r="P19" i="11" s="1"/>
  <c r="O20" i="11"/>
  <c r="P20" i="11"/>
  <c r="F32" i="11"/>
  <c r="F36" i="11" s="1"/>
  <c r="Q32" i="11"/>
  <c r="F33" i="11"/>
  <c r="Q33" i="11"/>
  <c r="F34" i="11"/>
  <c r="F38" i="11"/>
  <c r="Q34" i="11"/>
  <c r="Q38" i="11" s="1"/>
  <c r="Q36" i="11"/>
  <c r="F37" i="11"/>
  <c r="Q37" i="11"/>
  <c r="O40" i="11"/>
  <c r="O41" i="11"/>
  <c r="O47" i="11"/>
  <c r="P45" i="11"/>
  <c r="P46" i="11"/>
  <c r="F47" i="11"/>
  <c r="Q47" i="11"/>
  <c r="F49" i="11"/>
  <c r="O49" i="11"/>
  <c r="P49" i="11"/>
  <c r="Q49" i="11"/>
  <c r="F50" i="11"/>
  <c r="O50" i="11"/>
  <c r="Q50" i="11"/>
  <c r="F54" i="11"/>
  <c r="O54" i="11"/>
  <c r="O62" i="11" s="1"/>
  <c r="F55" i="11"/>
  <c r="Q55" i="11"/>
  <c r="F56" i="11"/>
  <c r="F64" i="11" s="1"/>
  <c r="F60" i="11"/>
  <c r="Q56" i="11"/>
  <c r="Q60" i="11"/>
  <c r="P58" i="11"/>
  <c r="F59" i="11"/>
  <c r="O59" i="11"/>
  <c r="Q59" i="11"/>
  <c r="Q57" i="11"/>
  <c r="O67" i="11"/>
  <c r="O68" i="11"/>
  <c r="O69" i="11"/>
  <c r="P69" i="11" s="1"/>
  <c r="O74" i="11"/>
  <c r="P74" i="11" s="1"/>
  <c r="O75" i="11"/>
  <c r="O76" i="11"/>
  <c r="P76" i="11" s="1"/>
  <c r="O77" i="11"/>
  <c r="P77" i="11" s="1"/>
  <c r="O78" i="11"/>
  <c r="P78" i="11"/>
  <c r="O79" i="11"/>
  <c r="P79" i="11" s="1"/>
  <c r="O80" i="11"/>
  <c r="P80" i="11" s="1"/>
  <c r="O81" i="11"/>
  <c r="O82" i="11"/>
  <c r="P82" i="11" s="1"/>
  <c r="O83" i="11"/>
  <c r="P83" i="11" s="1"/>
  <c r="O84" i="11"/>
  <c r="P84" i="11" s="1"/>
  <c r="O85" i="11"/>
  <c r="P85" i="11" s="1"/>
  <c r="O86" i="11"/>
  <c r="P86" i="11" s="1"/>
  <c r="O89" i="11"/>
  <c r="P89" i="11" s="1"/>
  <c r="P95" i="11"/>
  <c r="P99" i="11" s="1"/>
  <c r="F96" i="11"/>
  <c r="F94" i="11" s="1"/>
  <c r="F97" i="11"/>
  <c r="Q96" i="11"/>
  <c r="F101" i="11"/>
  <c r="Q97" i="11"/>
  <c r="Q94" i="11"/>
  <c r="F99" i="11"/>
  <c r="O99" i="11"/>
  <c r="Q99" i="11"/>
  <c r="Q100" i="11"/>
  <c r="O103" i="11"/>
  <c r="O144" i="11"/>
  <c r="O104" i="11"/>
  <c r="P104" i="11" s="1"/>
  <c r="O105" i="11"/>
  <c r="P105" i="11"/>
  <c r="O108" i="11"/>
  <c r="P108" i="11"/>
  <c r="O109" i="11"/>
  <c r="O122" i="11" s="1"/>
  <c r="P120" i="11"/>
  <c r="F121" i="11"/>
  <c r="Q121" i="11"/>
  <c r="Q125" i="11" s="1"/>
  <c r="F122" i="11"/>
  <c r="Q122" i="11"/>
  <c r="F124" i="11"/>
  <c r="P124" i="11" s="1"/>
  <c r="O124" i="11"/>
  <c r="Q124" i="11"/>
  <c r="P138" i="11"/>
  <c r="F139" i="11"/>
  <c r="Q139" i="11"/>
  <c r="Q147" i="11" s="1"/>
  <c r="Q140" i="11"/>
  <c r="F140" i="11"/>
  <c r="P142" i="11"/>
  <c r="P143" i="11"/>
  <c r="F144" i="11"/>
  <c r="F319" i="11"/>
  <c r="Q144" i="11"/>
  <c r="Q148" i="11"/>
  <c r="Q141" i="11"/>
  <c r="F146" i="11"/>
  <c r="O146" i="11"/>
  <c r="P146" i="11"/>
  <c r="Q146" i="11"/>
  <c r="O151" i="11"/>
  <c r="P151" i="11"/>
  <c r="O152" i="11"/>
  <c r="P162" i="11"/>
  <c r="P166" i="11"/>
  <c r="F163" i="11"/>
  <c r="F167" i="11"/>
  <c r="F166" i="11"/>
  <c r="F164" i="11"/>
  <c r="F168" i="11" s="1"/>
  <c r="Q163" i="11"/>
  <c r="Q164" i="11"/>
  <c r="Q161" i="11"/>
  <c r="O166" i="11"/>
  <c r="Q166" i="11"/>
  <c r="Q168" i="11"/>
  <c r="O170" i="11"/>
  <c r="P170" i="11" s="1"/>
  <c r="P181" i="11"/>
  <c r="P182" i="11"/>
  <c r="F183" i="11"/>
  <c r="Q183" i="11"/>
  <c r="Q187" i="11"/>
  <c r="Q191" i="11" s="1"/>
  <c r="P185" i="11"/>
  <c r="F186" i="11"/>
  <c r="O186" i="11"/>
  <c r="P186" i="11" s="1"/>
  <c r="Q186" i="11"/>
  <c r="Q190" i="11" s="1"/>
  <c r="F187" i="11"/>
  <c r="F189" i="11"/>
  <c r="O189" i="11"/>
  <c r="P189" i="11" s="1"/>
  <c r="Q189" i="11"/>
  <c r="F190" i="11"/>
  <c r="P190" i="11" s="1"/>
  <c r="O190" i="11"/>
  <c r="O194" i="11"/>
  <c r="O211" i="11" s="1"/>
  <c r="F195" i="11"/>
  <c r="O195" i="11"/>
  <c r="O196" i="11"/>
  <c r="P196" i="11"/>
  <c r="P201" i="11"/>
  <c r="F202" i="11"/>
  <c r="F206" i="11" s="1"/>
  <c r="Q202" i="11"/>
  <c r="Q206" i="11"/>
  <c r="Q203" i="11"/>
  <c r="Q200" i="11"/>
  <c r="F205" i="11"/>
  <c r="O205" i="11"/>
  <c r="Q205" i="11"/>
  <c r="Q207" i="11"/>
  <c r="Q204" i="11"/>
  <c r="P210" i="11"/>
  <c r="F211" i="11"/>
  <c r="F215" i="11" s="1"/>
  <c r="Q211" i="11"/>
  <c r="Q212" i="11"/>
  <c r="Q216" i="11" s="1"/>
  <c r="F214" i="11"/>
  <c r="P214" i="11" s="1"/>
  <c r="O214" i="11"/>
  <c r="Q214" i="11"/>
  <c r="F219" i="11"/>
  <c r="P219" i="11" s="1"/>
  <c r="F248" i="11"/>
  <c r="O219" i="11"/>
  <c r="Q219" i="11"/>
  <c r="Q248" i="11" s="1"/>
  <c r="Q350" i="11" s="1"/>
  <c r="Q354" i="11" s="1"/>
  <c r="O220" i="11"/>
  <c r="P220" i="11"/>
  <c r="O229" i="11"/>
  <c r="P229" i="11" s="1"/>
  <c r="O230" i="11"/>
  <c r="O234" i="11"/>
  <c r="O247" i="11"/>
  <c r="P230" i="11"/>
  <c r="O231" i="11"/>
  <c r="O246" i="11" s="1"/>
  <c r="O233" i="11"/>
  <c r="O248" i="11" s="1"/>
  <c r="P233" i="11"/>
  <c r="F237" i="11"/>
  <c r="Q237" i="11"/>
  <c r="F238" i="11"/>
  <c r="Q238" i="11"/>
  <c r="Q242" i="11"/>
  <c r="F239" i="11"/>
  <c r="Q239" i="11"/>
  <c r="Q243" i="11"/>
  <c r="F246" i="11"/>
  <c r="Q246" i="11"/>
  <c r="F247" i="11"/>
  <c r="F251" i="11"/>
  <c r="Q247" i="11"/>
  <c r="F250" i="11"/>
  <c r="Q250" i="11"/>
  <c r="O259" i="11"/>
  <c r="O262" i="11"/>
  <c r="P262" i="11" s="1"/>
  <c r="O265" i="11"/>
  <c r="O267" i="11"/>
  <c r="O269" i="11"/>
  <c r="P269" i="11" s="1"/>
  <c r="O266" i="11"/>
  <c r="P266" i="11"/>
  <c r="P267" i="11"/>
  <c r="O268" i="11"/>
  <c r="O270" i="11"/>
  <c r="P270" i="11"/>
  <c r="P273" i="11"/>
  <c r="F274" i="11"/>
  <c r="Q274" i="11"/>
  <c r="Q275" i="11"/>
  <c r="Q279" i="11" s="1"/>
  <c r="F275" i="11"/>
  <c r="F277" i="11"/>
  <c r="O277" i="11"/>
  <c r="Q277" i="11"/>
  <c r="F278" i="11"/>
  <c r="P282" i="11"/>
  <c r="F283" i="11"/>
  <c r="F358" i="11"/>
  <c r="Q283" i="11"/>
  <c r="Q358" i="11"/>
  <c r="Q362" i="11" s="1"/>
  <c r="F284" i="11"/>
  <c r="F288" i="11" s="1"/>
  <c r="Q284" i="11"/>
  <c r="F286" i="11"/>
  <c r="O286" i="11"/>
  <c r="P286" i="11"/>
  <c r="Q286" i="11"/>
  <c r="F287" i="11"/>
  <c r="Q287" i="11"/>
  <c r="F301" i="11"/>
  <c r="F302" i="11"/>
  <c r="F304" i="11"/>
  <c r="O304" i="11"/>
  <c r="Q304" i="11"/>
  <c r="Q305" i="11"/>
  <c r="Q306" i="11"/>
  <c r="Q303" i="11"/>
  <c r="F313" i="11"/>
  <c r="O313" i="11"/>
  <c r="O321" i="11" s="1"/>
  <c r="O317" i="11"/>
  <c r="Q313" i="11"/>
  <c r="Q314" i="11"/>
  <c r="Q322" i="11" s="1"/>
  <c r="Q318" i="11"/>
  <c r="F315" i="11"/>
  <c r="F317" i="11"/>
  <c r="F321" i="11" s="1"/>
  <c r="Q317" i="11"/>
  <c r="F318" i="11"/>
  <c r="O318" i="11"/>
  <c r="P318" i="11" s="1"/>
  <c r="F326" i="11"/>
  <c r="F330" i="11"/>
  <c r="P330" i="11" s="1"/>
  <c r="O326" i="11"/>
  <c r="O330" i="11"/>
  <c r="O334" i="11"/>
  <c r="Q326" i="11"/>
  <c r="F327" i="11"/>
  <c r="O327" i="11"/>
  <c r="Q327" i="11"/>
  <c r="Q328" i="11"/>
  <c r="Q332" i="11"/>
  <c r="Q336" i="11"/>
  <c r="Q330" i="11"/>
  <c r="F331" i="11"/>
  <c r="F339" i="11"/>
  <c r="P339" i="11" s="1"/>
  <c r="O339" i="11"/>
  <c r="O343" i="11" s="1"/>
  <c r="Q339" i="11"/>
  <c r="Q341" i="11"/>
  <c r="Q345" i="11"/>
  <c r="Q343" i="11"/>
  <c r="Q348" i="11"/>
  <c r="F357" i="11"/>
  <c r="O357" i="11"/>
  <c r="P357" i="11"/>
  <c r="Q357" i="11"/>
  <c r="F359" i="11"/>
  <c r="F363" i="11" s="1"/>
  <c r="Q361" i="11"/>
  <c r="Q4" i="34"/>
  <c r="R4" i="34"/>
  <c r="S4" i="34"/>
  <c r="T4" i="34"/>
  <c r="U4" i="34"/>
  <c r="V4" i="34"/>
  <c r="W4" i="34"/>
  <c r="X4" i="34"/>
  <c r="Y4" i="34"/>
  <c r="Z4" i="34"/>
  <c r="AA4" i="34"/>
  <c r="J7" i="34"/>
  <c r="K7" i="34"/>
  <c r="M7" i="34"/>
  <c r="N7" i="34"/>
  <c r="O7" i="34"/>
  <c r="P7" i="34"/>
  <c r="I8" i="34"/>
  <c r="L8" i="34"/>
  <c r="S8" i="34"/>
  <c r="I9" i="34"/>
  <c r="L9" i="34"/>
  <c r="Q9" i="34"/>
  <c r="R9" i="34"/>
  <c r="S9" i="34"/>
  <c r="T9" i="34"/>
  <c r="U9" i="34"/>
  <c r="V9" i="34"/>
  <c r="W9" i="34"/>
  <c r="X9" i="34"/>
  <c r="Y9" i="34"/>
  <c r="Z9" i="34"/>
  <c r="AA9" i="34"/>
  <c r="M12" i="34"/>
  <c r="N12" i="34"/>
  <c r="O12" i="34"/>
  <c r="P12" i="34"/>
  <c r="Q12" i="34"/>
  <c r="R12" i="34"/>
  <c r="U12" i="34"/>
  <c r="V12" i="34"/>
  <c r="W12" i="34"/>
  <c r="X12" i="34"/>
  <c r="Y12" i="34"/>
  <c r="Z12" i="34"/>
  <c r="AA12" i="34"/>
  <c r="I15" i="34"/>
  <c r="L15" i="34"/>
  <c r="L12" i="34"/>
  <c r="S15" i="34"/>
  <c r="S12" i="34"/>
  <c r="T15" i="34"/>
  <c r="T12" i="34" s="1"/>
  <c r="M16" i="34"/>
  <c r="O16" i="34"/>
  <c r="P16" i="34"/>
  <c r="Q16" i="34"/>
  <c r="R16" i="34"/>
  <c r="T16" i="34"/>
  <c r="U16" i="34"/>
  <c r="V16" i="34"/>
  <c r="Y16" i="34"/>
  <c r="Z16" i="34"/>
  <c r="AA16" i="34"/>
  <c r="I17" i="34"/>
  <c r="S17" i="34"/>
  <c r="I18" i="34"/>
  <c r="I19" i="34"/>
  <c r="N19" i="34"/>
  <c r="S19" i="34"/>
  <c r="S20" i="34"/>
  <c r="S21" i="34"/>
  <c r="S22" i="34"/>
  <c r="S23" i="34"/>
  <c r="S24" i="34"/>
  <c r="S25" i="34"/>
  <c r="S26" i="34"/>
  <c r="S27" i="34"/>
  <c r="S45" i="34"/>
  <c r="S47" i="34"/>
  <c r="S49" i="34"/>
  <c r="I20" i="34"/>
  <c r="N20" i="34"/>
  <c r="N16" i="34"/>
  <c r="I21" i="34"/>
  <c r="L21" i="34"/>
  <c r="X21" i="34"/>
  <c r="X16" i="34" s="1"/>
  <c r="I22" i="34"/>
  <c r="L22" i="34"/>
  <c r="I23" i="34"/>
  <c r="L23" i="34"/>
  <c r="I24" i="34"/>
  <c r="L24" i="34"/>
  <c r="I25" i="34"/>
  <c r="L25" i="34"/>
  <c r="I26" i="34"/>
  <c r="I27" i="34"/>
  <c r="L28" i="34"/>
  <c r="S28" i="34"/>
  <c r="W29" i="34"/>
  <c r="W16" i="34"/>
  <c r="L45" i="34"/>
  <c r="I47" i="34"/>
  <c r="L47" i="34"/>
  <c r="I49" i="34"/>
  <c r="L49" i="34"/>
  <c r="I54" i="34"/>
  <c r="L54" i="34"/>
  <c r="I55" i="34"/>
  <c r="L55" i="34"/>
  <c r="AA59" i="34"/>
  <c r="AB59" i="34"/>
  <c r="Q60" i="34"/>
  <c r="R60" i="34"/>
  <c r="S60" i="34"/>
  <c r="T60" i="34"/>
  <c r="U60" i="34"/>
  <c r="V60" i="34"/>
  <c r="W60" i="34"/>
  <c r="X60" i="34"/>
  <c r="Y60" i="34"/>
  <c r="Z60" i="34"/>
  <c r="Q61" i="34"/>
  <c r="R61" i="34"/>
  <c r="S61" i="34"/>
  <c r="T61" i="34"/>
  <c r="U61" i="34"/>
  <c r="V61" i="34"/>
  <c r="W61" i="34"/>
  <c r="X61" i="34"/>
  <c r="Y61" i="34"/>
  <c r="Z61" i="34"/>
  <c r="M62" i="34"/>
  <c r="N62" i="34"/>
  <c r="O62" i="34"/>
  <c r="P62" i="34"/>
  <c r="Q62" i="34"/>
  <c r="R62" i="34"/>
  <c r="T62" i="34"/>
  <c r="U62" i="34"/>
  <c r="V62" i="34"/>
  <c r="V71" i="34"/>
  <c r="V73" i="34"/>
  <c r="V67" i="34" s="1"/>
  <c r="V59" i="34" s="1"/>
  <c r="V57" i="34" s="1"/>
  <c r="V120" i="34"/>
  <c r="V143" i="34"/>
  <c r="V135" i="34" s="1"/>
  <c r="W62" i="34"/>
  <c r="X62" i="34"/>
  <c r="Y62" i="34"/>
  <c r="Z62" i="34"/>
  <c r="I63" i="34"/>
  <c r="L63" i="34"/>
  <c r="L62" i="34" s="1"/>
  <c r="S63" i="34"/>
  <c r="S62" i="34" s="1"/>
  <c r="N65" i="34"/>
  <c r="O65" i="34"/>
  <c r="P65" i="34"/>
  <c r="R67" i="34"/>
  <c r="R65" i="34" s="1"/>
  <c r="U67" i="34"/>
  <c r="U65" i="34"/>
  <c r="W67" i="34"/>
  <c r="W65" i="34"/>
  <c r="Y67" i="34"/>
  <c r="Y65" i="34" s="1"/>
  <c r="Z67" i="34"/>
  <c r="Z65" i="34"/>
  <c r="Q68" i="34"/>
  <c r="M69" i="34"/>
  <c r="Q69" i="34"/>
  <c r="S69" i="34"/>
  <c r="I71" i="34"/>
  <c r="Q71" i="34"/>
  <c r="S71" i="34"/>
  <c r="I73" i="34"/>
  <c r="L73" i="34"/>
  <c r="S73" i="34"/>
  <c r="T73" i="34"/>
  <c r="T83" i="34"/>
  <c r="T67" i="34"/>
  <c r="T65" i="34"/>
  <c r="I74" i="34"/>
  <c r="L74" i="34"/>
  <c r="L77" i="34"/>
  <c r="L83" i="34"/>
  <c r="L84" i="34"/>
  <c r="L65" i="34"/>
  <c r="M74" i="34"/>
  <c r="Q74" i="34"/>
  <c r="M77" i="34"/>
  <c r="Q77" i="34"/>
  <c r="I80" i="34"/>
  <c r="Y80" i="34"/>
  <c r="AA80" i="34"/>
  <c r="AA65" i="34" s="1"/>
  <c r="I83" i="34"/>
  <c r="S83" i="34"/>
  <c r="X83" i="34"/>
  <c r="X67" i="34"/>
  <c r="X65" i="34" s="1"/>
  <c r="I84" i="34"/>
  <c r="S84" i="34"/>
  <c r="U86" i="34"/>
  <c r="W86" i="34"/>
  <c r="Y91" i="34"/>
  <c r="I96" i="34"/>
  <c r="M116" i="34"/>
  <c r="N116" i="34"/>
  <c r="O116" i="34"/>
  <c r="P116" i="34"/>
  <c r="Q116" i="34"/>
  <c r="R116" i="34"/>
  <c r="V116" i="34"/>
  <c r="X116" i="34"/>
  <c r="Y116" i="34"/>
  <c r="Z116" i="34"/>
  <c r="AA116" i="34"/>
  <c r="I117" i="34"/>
  <c r="L117" i="34"/>
  <c r="S117" i="34"/>
  <c r="S118" i="34"/>
  <c r="Q120" i="34"/>
  <c r="R120" i="34"/>
  <c r="R59" i="34" s="1"/>
  <c r="R57" i="34" s="1"/>
  <c r="T120" i="34"/>
  <c r="U120" i="34"/>
  <c r="X120" i="34"/>
  <c r="Y120" i="34"/>
  <c r="Z120" i="34"/>
  <c r="Q121" i="34"/>
  <c r="R121" i="34"/>
  <c r="S121" i="34"/>
  <c r="T121" i="34"/>
  <c r="U121" i="34"/>
  <c r="V121" i="34"/>
  <c r="W121" i="34"/>
  <c r="X121" i="34"/>
  <c r="Y121" i="34"/>
  <c r="Z121" i="34"/>
  <c r="I122" i="34"/>
  <c r="L122" i="34"/>
  <c r="S122" i="34"/>
  <c r="I124" i="34"/>
  <c r="L124" i="34"/>
  <c r="S124" i="34"/>
  <c r="T124" i="34"/>
  <c r="U124" i="34"/>
  <c r="U116" i="34"/>
  <c r="U7" i="34" s="1"/>
  <c r="U135" i="34"/>
  <c r="U136" i="34"/>
  <c r="U133" i="34"/>
  <c r="U5" i="34"/>
  <c r="I125" i="34"/>
  <c r="L125" i="34"/>
  <c r="S125" i="34"/>
  <c r="S139" i="34"/>
  <c r="S120" i="34"/>
  <c r="I126" i="34"/>
  <c r="L126" i="34"/>
  <c r="W126" i="34"/>
  <c r="W127" i="34"/>
  <c r="W116" i="34"/>
  <c r="I127" i="34"/>
  <c r="L127" i="34"/>
  <c r="W120" i="34"/>
  <c r="L128" i="34"/>
  <c r="L132" i="34"/>
  <c r="O133" i="34"/>
  <c r="P133" i="34"/>
  <c r="AA133" i="34"/>
  <c r="R135" i="34"/>
  <c r="R133" i="34" s="1"/>
  <c r="R7" i="34" s="1"/>
  <c r="R5" i="34" s="1"/>
  <c r="R136" i="34"/>
  <c r="W135" i="34"/>
  <c r="X135" i="34"/>
  <c r="X136" i="34"/>
  <c r="X133" i="34" s="1"/>
  <c r="Y135" i="34"/>
  <c r="Y133" i="34" s="1"/>
  <c r="Y136" i="34"/>
  <c r="Z135" i="34"/>
  <c r="Q136" i="34"/>
  <c r="S136" i="34"/>
  <c r="T136" i="34"/>
  <c r="T133" i="34" s="1"/>
  <c r="V136" i="34"/>
  <c r="W136" i="34"/>
  <c r="W133" i="34"/>
  <c r="Z136" i="34"/>
  <c r="Z133" i="34" s="1"/>
  <c r="AA136" i="34"/>
  <c r="AB136" i="34"/>
  <c r="M137" i="34"/>
  <c r="M133" i="34"/>
  <c r="N137" i="34"/>
  <c r="Q137" i="34"/>
  <c r="S137" i="34"/>
  <c r="S135" i="34" s="1"/>
  <c r="S133" i="34" s="1"/>
  <c r="I139" i="34"/>
  <c r="L139" i="34"/>
  <c r="S141" i="34"/>
  <c r="S144" i="34"/>
  <c r="I141" i="34"/>
  <c r="L141" i="34"/>
  <c r="I143" i="34"/>
  <c r="L143" i="34"/>
  <c r="N143" i="34"/>
  <c r="N133" i="34"/>
  <c r="Q143" i="34"/>
  <c r="Q135" i="34" s="1"/>
  <c r="Q133" i="34" s="1"/>
  <c r="T143" i="34"/>
  <c r="T135" i="34"/>
  <c r="I144" i="34"/>
  <c r="L144" i="34"/>
  <c r="L133" i="34" s="1"/>
  <c r="I146" i="34"/>
  <c r="L146" i="34"/>
  <c r="Q146" i="34"/>
  <c r="D6" i="35"/>
  <c r="D7" i="35"/>
  <c r="D8" i="35"/>
  <c r="D9" i="35"/>
  <c r="D10" i="35"/>
  <c r="D11" i="35"/>
  <c r="D12" i="35"/>
  <c r="D13" i="35"/>
  <c r="D14" i="35"/>
  <c r="D15" i="35"/>
  <c r="D16" i="35"/>
  <c r="D17" i="35"/>
  <c r="D18" i="35"/>
  <c r="I19" i="35"/>
  <c r="I21" i="35"/>
  <c r="I20" i="35"/>
  <c r="E20" i="35"/>
  <c r="F20" i="35"/>
  <c r="G20" i="35"/>
  <c r="H20" i="35"/>
  <c r="E21" i="35"/>
  <c r="F21" i="35"/>
  <c r="G21" i="35"/>
  <c r="H21" i="35"/>
  <c r="E22" i="35"/>
  <c r="F22" i="35"/>
  <c r="G22" i="35"/>
  <c r="H22" i="35"/>
  <c r="I22" i="35"/>
  <c r="D22" i="35" s="1"/>
  <c r="J22" i="35"/>
  <c r="K22" i="35"/>
  <c r="L22" i="35"/>
  <c r="M22" i="35"/>
  <c r="N22" i="35"/>
  <c r="O22" i="35"/>
  <c r="P22" i="35"/>
  <c r="Q22" i="35"/>
  <c r="R22" i="35"/>
  <c r="S22" i="35"/>
  <c r="T22" i="35"/>
  <c r="U22" i="35"/>
  <c r="E23" i="35"/>
  <c r="F23" i="35"/>
  <c r="G23" i="35"/>
  <c r="H23" i="35"/>
  <c r="I23" i="35"/>
  <c r="J23" i="35"/>
  <c r="K23" i="35"/>
  <c r="L23" i="35"/>
  <c r="M23" i="35"/>
  <c r="N23" i="35"/>
  <c r="O23" i="35"/>
  <c r="P23" i="35"/>
  <c r="Q23" i="35"/>
  <c r="R23" i="35"/>
  <c r="S23" i="35"/>
  <c r="T23" i="35"/>
  <c r="U23" i="35"/>
  <c r="D25" i="35"/>
  <c r="D26" i="35"/>
  <c r="D27" i="35"/>
  <c r="D28" i="35"/>
  <c r="D29" i="35"/>
  <c r="D30" i="35"/>
  <c r="D31" i="35"/>
  <c r="D32" i="35"/>
  <c r="D33" i="35"/>
  <c r="D34" i="35"/>
  <c r="I35" i="35"/>
  <c r="E36" i="35"/>
  <c r="F36" i="35"/>
  <c r="G36" i="35"/>
  <c r="H36" i="35"/>
  <c r="E37" i="35"/>
  <c r="F37" i="35"/>
  <c r="G37" i="35"/>
  <c r="H37" i="35"/>
  <c r="E38" i="35"/>
  <c r="F38" i="35"/>
  <c r="G38" i="35"/>
  <c r="H38" i="35"/>
  <c r="I38" i="35"/>
  <c r="D38" i="35" s="1"/>
  <c r="J38" i="35"/>
  <c r="K38" i="35"/>
  <c r="L38" i="35"/>
  <c r="M38" i="35"/>
  <c r="N38" i="35"/>
  <c r="O38" i="35"/>
  <c r="P38" i="35"/>
  <c r="Q38" i="35"/>
  <c r="R38" i="35"/>
  <c r="S38" i="35"/>
  <c r="T38" i="35"/>
  <c r="U38" i="35"/>
  <c r="U46" i="35"/>
  <c r="U47" i="35"/>
  <c r="U48" i="35"/>
  <c r="U49" i="35"/>
  <c r="U50" i="35"/>
  <c r="U51" i="35"/>
  <c r="U52" i="35"/>
  <c r="U53" i="35"/>
  <c r="U54" i="35"/>
  <c r="U55" i="35"/>
  <c r="U56" i="35"/>
  <c r="H57" i="35"/>
  <c r="D58" i="35"/>
  <c r="E58" i="35"/>
  <c r="F58" i="35"/>
  <c r="G58" i="35"/>
  <c r="D59" i="35"/>
  <c r="E59" i="35"/>
  <c r="F59" i="35"/>
  <c r="G59" i="35"/>
  <c r="D60" i="35"/>
  <c r="E60" i="35"/>
  <c r="F60" i="35"/>
  <c r="G60" i="35"/>
  <c r="H60" i="35"/>
  <c r="I60" i="35"/>
  <c r="J60" i="35"/>
  <c r="K60" i="35"/>
  <c r="L60" i="35"/>
  <c r="M60" i="35"/>
  <c r="N60" i="35"/>
  <c r="O60" i="35"/>
  <c r="P60" i="35"/>
  <c r="Q60" i="35"/>
  <c r="R60" i="35"/>
  <c r="S60" i="35"/>
  <c r="T60" i="35"/>
  <c r="U62" i="35"/>
  <c r="D63" i="35"/>
  <c r="U63" i="35" s="1"/>
  <c r="I13" i="32"/>
  <c r="J13" i="32"/>
  <c r="K13" i="32" s="1"/>
  <c r="L13" i="32" s="1"/>
  <c r="M13" i="32" s="1"/>
  <c r="N13" i="32" s="1"/>
  <c r="O13" i="32" s="1"/>
  <c r="P13" i="32" s="1"/>
  <c r="Q13" i="32" s="1"/>
  <c r="R13" i="32" s="1"/>
  <c r="S13" i="32" s="1"/>
  <c r="T13" i="32" s="1"/>
  <c r="U13" i="32" s="1"/>
  <c r="I21" i="32"/>
  <c r="J21" i="32" s="1"/>
  <c r="K21" i="32" s="1"/>
  <c r="L21" i="32" s="1"/>
  <c r="M21" i="32" s="1"/>
  <c r="N21" i="32" s="1"/>
  <c r="O21" i="32" s="1"/>
  <c r="P21" i="32" s="1"/>
  <c r="Q21" i="32" s="1"/>
  <c r="R21" i="32" s="1"/>
  <c r="S21" i="32" s="1"/>
  <c r="T21" i="32" s="1"/>
  <c r="U21" i="32" s="1"/>
  <c r="I32" i="32"/>
  <c r="J32" i="32"/>
  <c r="K32" i="32" s="1"/>
  <c r="L32" i="32" s="1"/>
  <c r="M32" i="32" s="1"/>
  <c r="N32" i="32" s="1"/>
  <c r="O32" i="32" s="1"/>
  <c r="P32" i="32" s="1"/>
  <c r="Q32" i="32" s="1"/>
  <c r="R32" i="32" s="1"/>
  <c r="S32" i="32" s="1"/>
  <c r="T32" i="32" s="1"/>
  <c r="U32" i="32" s="1"/>
  <c r="I35" i="32"/>
  <c r="J35" i="32" s="1"/>
  <c r="K35" i="32" s="1"/>
  <c r="L35" i="32" s="1"/>
  <c r="M35" i="32" s="1"/>
  <c r="N35" i="32" s="1"/>
  <c r="O35" i="32" s="1"/>
  <c r="P35" i="32" s="1"/>
  <c r="Q35" i="32" s="1"/>
  <c r="R35" i="32" s="1"/>
  <c r="S35" i="32" s="1"/>
  <c r="T35" i="32" s="1"/>
  <c r="U35" i="32" s="1"/>
  <c r="F6" i="31"/>
  <c r="G6" i="31"/>
  <c r="H6" i="31"/>
  <c r="I6" i="31"/>
  <c r="I5" i="31" s="1"/>
  <c r="I14" i="31"/>
  <c r="J6" i="31"/>
  <c r="J14" i="31"/>
  <c r="J5" i="31"/>
  <c r="K6" i="31"/>
  <c r="L6" i="31"/>
  <c r="L5" i="31" s="1"/>
  <c r="L14" i="31"/>
  <c r="M6" i="31"/>
  <c r="N6" i="31"/>
  <c r="N5" i="31" s="1"/>
  <c r="N14" i="31"/>
  <c r="O6" i="31"/>
  <c r="P6" i="31"/>
  <c r="Q6" i="31"/>
  <c r="R6" i="31"/>
  <c r="S6" i="31"/>
  <c r="T6" i="31"/>
  <c r="U6" i="31"/>
  <c r="U5" i="31" s="1"/>
  <c r="U14" i="31"/>
  <c r="V6" i="31"/>
  <c r="W6" i="31"/>
  <c r="W5" i="31" s="1"/>
  <c r="W14" i="31"/>
  <c r="X6" i="31"/>
  <c r="Y6" i="31"/>
  <c r="Y19" i="31"/>
  <c r="Y14" i="31"/>
  <c r="Y5" i="31" s="1"/>
  <c r="Z6" i="31"/>
  <c r="Z5" i="31" s="1"/>
  <c r="Z19" i="31"/>
  <c r="Z14" i="31"/>
  <c r="AA6" i="31"/>
  <c r="AA5" i="31" s="1"/>
  <c r="AA14" i="31"/>
  <c r="AB6" i="31"/>
  <c r="AC6" i="31"/>
  <c r="AD6" i="31"/>
  <c r="AD5" i="31" s="1"/>
  <c r="AD14" i="31"/>
  <c r="AE6" i="31"/>
  <c r="AF6" i="31"/>
  <c r="AF14" i="31"/>
  <c r="AF5" i="31"/>
  <c r="AG6" i="31"/>
  <c r="AH6" i="31"/>
  <c r="AI6" i="31"/>
  <c r="AI5" i="31" s="1"/>
  <c r="AI19" i="31"/>
  <c r="AI14" i="31"/>
  <c r="AJ7" i="31"/>
  <c r="AN7" i="31" s="1"/>
  <c r="AK7" i="31"/>
  <c r="AL7" i="31"/>
  <c r="AJ8" i="31"/>
  <c r="AK8" i="31"/>
  <c r="AL8" i="31"/>
  <c r="AJ9" i="31"/>
  <c r="AJ10" i="31"/>
  <c r="AJ11" i="31"/>
  <c r="AJ12" i="31"/>
  <c r="AK9" i="31"/>
  <c r="AL9" i="31"/>
  <c r="AK10" i="31"/>
  <c r="AL10" i="31"/>
  <c r="AK11" i="31"/>
  <c r="AL11" i="31"/>
  <c r="AK12" i="31"/>
  <c r="AL12" i="31"/>
  <c r="AJ13" i="31"/>
  <c r="AN13" i="31"/>
  <c r="AK13" i="31"/>
  <c r="AO13" i="31"/>
  <c r="AL13" i="31"/>
  <c r="AP13" i="31"/>
  <c r="F14" i="31"/>
  <c r="G14" i="31"/>
  <c r="G5" i="31" s="1"/>
  <c r="H14" i="31"/>
  <c r="K14" i="31"/>
  <c r="M14" i="31"/>
  <c r="O14" i="31"/>
  <c r="P14" i="31"/>
  <c r="P5" i="31" s="1"/>
  <c r="Q14" i="31"/>
  <c r="R14" i="31"/>
  <c r="S14" i="31"/>
  <c r="T14" i="31"/>
  <c r="V14" i="31"/>
  <c r="V5" i="31" s="1"/>
  <c r="X19" i="31"/>
  <c r="X14" i="31"/>
  <c r="AB14" i="31"/>
  <c r="AE14" i="31"/>
  <c r="AE5" i="31"/>
  <c r="AG14" i="31"/>
  <c r="AJ15" i="31"/>
  <c r="AK15" i="31"/>
  <c r="AL15" i="31"/>
  <c r="AJ16" i="31"/>
  <c r="AK16" i="31"/>
  <c r="AL16" i="31"/>
  <c r="AJ17" i="31"/>
  <c r="AK17" i="31"/>
  <c r="AL17" i="31"/>
  <c r="AJ18" i="31"/>
  <c r="AK18" i="31"/>
  <c r="AL18" i="31"/>
  <c r="AH19" i="31"/>
  <c r="AK19" i="31"/>
  <c r="AC19" i="31"/>
  <c r="AC14" i="31" s="1"/>
  <c r="AH14" i="31"/>
  <c r="AJ19" i="31"/>
  <c r="AJ20" i="31"/>
  <c r="AJ21" i="31"/>
  <c r="AN15" i="31" s="1"/>
  <c r="AJ22" i="31"/>
  <c r="AJ23" i="31"/>
  <c r="AJ24" i="31"/>
  <c r="AK20" i="31"/>
  <c r="AL20" i="31"/>
  <c r="AK21" i="31"/>
  <c r="AL21" i="31"/>
  <c r="AK22" i="31"/>
  <c r="AL22" i="31"/>
  <c r="AK23" i="31"/>
  <c r="AL23" i="31"/>
  <c r="AK24" i="31"/>
  <c r="AL24" i="31"/>
  <c r="AJ25" i="31"/>
  <c r="AK25" i="31"/>
  <c r="AL25" i="31"/>
  <c r="AJ26" i="31"/>
  <c r="AK26" i="31"/>
  <c r="AL26" i="31"/>
  <c r="F28" i="31"/>
  <c r="G28" i="31"/>
  <c r="H28" i="31"/>
  <c r="I28" i="31"/>
  <c r="J28" i="31"/>
  <c r="J27" i="31" s="1"/>
  <c r="J38" i="31"/>
  <c r="K28" i="31"/>
  <c r="K38" i="31"/>
  <c r="K27" i="31"/>
  <c r="L28" i="31"/>
  <c r="M28" i="31"/>
  <c r="M38" i="31"/>
  <c r="M27" i="31" s="1"/>
  <c r="N28" i="31"/>
  <c r="N38" i="31"/>
  <c r="N27" i="31"/>
  <c r="R28" i="31"/>
  <c r="R38" i="31"/>
  <c r="R27" i="31" s="1"/>
  <c r="S28" i="31"/>
  <c r="T28" i="31"/>
  <c r="U28" i="31"/>
  <c r="V28" i="31"/>
  <c r="W28" i="31"/>
  <c r="W27" i="31" s="1"/>
  <c r="W38" i="31"/>
  <c r="AA28" i="31"/>
  <c r="AB28" i="31"/>
  <c r="AC28" i="31"/>
  <c r="AD28" i="31"/>
  <c r="AE28" i="31"/>
  <c r="AF28" i="31"/>
  <c r="AG28" i="31"/>
  <c r="AG27" i="31" s="1"/>
  <c r="AG38" i="31"/>
  <c r="AH28" i="31"/>
  <c r="AI28" i="31"/>
  <c r="AI38" i="31"/>
  <c r="AI27" i="31" s="1"/>
  <c r="AJ29" i="31"/>
  <c r="AK29" i="31"/>
  <c r="AL29" i="31"/>
  <c r="AJ30" i="31"/>
  <c r="AK30" i="31"/>
  <c r="AL30" i="31"/>
  <c r="AJ31" i="31"/>
  <c r="AK31" i="31"/>
  <c r="AL31" i="31"/>
  <c r="X32" i="31"/>
  <c r="X28" i="31"/>
  <c r="AJ32" i="31"/>
  <c r="Y32" i="31"/>
  <c r="AK32" i="31" s="1"/>
  <c r="Z32" i="31"/>
  <c r="Z28" i="31" s="1"/>
  <c r="O33" i="31"/>
  <c r="O28" i="31"/>
  <c r="O27" i="31" s="1"/>
  <c r="O38" i="31"/>
  <c r="P33" i="31"/>
  <c r="AK33" i="31" s="1"/>
  <c r="Q33" i="31"/>
  <c r="Q28" i="31"/>
  <c r="Q27" i="31" s="1"/>
  <c r="Q38" i="31"/>
  <c r="AL33" i="31"/>
  <c r="AJ34" i="31"/>
  <c r="AK34" i="31"/>
  <c r="AO34" i="31" s="1"/>
  <c r="AL34" i="31"/>
  <c r="AP34" i="31" s="1"/>
  <c r="AN34" i="31"/>
  <c r="AJ35" i="31"/>
  <c r="AN35" i="31" s="1"/>
  <c r="AJ36" i="31"/>
  <c r="AK35" i="31"/>
  <c r="AO35" i="31" s="1"/>
  <c r="AK36" i="31"/>
  <c r="AL35" i="31"/>
  <c r="AP35" i="31" s="1"/>
  <c r="AL36" i="31"/>
  <c r="AJ37" i="31"/>
  <c r="AN37" i="31" s="1"/>
  <c r="AK37" i="31"/>
  <c r="AO37" i="31" s="1"/>
  <c r="AL37" i="31"/>
  <c r="AP37" i="31" s="1"/>
  <c r="F38" i="31"/>
  <c r="G38" i="31"/>
  <c r="H38" i="31"/>
  <c r="I38" i="31"/>
  <c r="L38" i="31"/>
  <c r="P38" i="31"/>
  <c r="S38" i="31"/>
  <c r="T38" i="31"/>
  <c r="U38" i="31"/>
  <c r="V38" i="31"/>
  <c r="V27" i="31"/>
  <c r="X38" i="31"/>
  <c r="Y38" i="31"/>
  <c r="Z38" i="31"/>
  <c r="AA38" i="31"/>
  <c r="AB38" i="31"/>
  <c r="AC38" i="31"/>
  <c r="AD38" i="31"/>
  <c r="AE38" i="31"/>
  <c r="AF38" i="31"/>
  <c r="AF27" i="31"/>
  <c r="AH38" i="31"/>
  <c r="AJ39" i="31"/>
  <c r="AK39" i="31"/>
  <c r="AL39" i="31"/>
  <c r="AP39" i="31" s="1"/>
  <c r="AL40" i="31"/>
  <c r="AL41" i="31"/>
  <c r="AL42" i="31"/>
  <c r="AL43" i="31"/>
  <c r="AJ40" i="31"/>
  <c r="AN39" i="31" s="1"/>
  <c r="AJ41" i="31"/>
  <c r="AJ42" i="31"/>
  <c r="AJ43" i="31"/>
  <c r="AK40" i="31"/>
  <c r="AK41" i="31"/>
  <c r="AK42" i="31"/>
  <c r="AK43" i="31"/>
  <c r="AJ44" i="31"/>
  <c r="AK44" i="31"/>
  <c r="AL44" i="31"/>
  <c r="AP44" i="31"/>
  <c r="AN44" i="31"/>
  <c r="AO44" i="31"/>
  <c r="AJ45" i="31"/>
  <c r="AN45" i="31"/>
  <c r="AK45" i="31"/>
  <c r="AO45" i="31"/>
  <c r="AL45" i="31"/>
  <c r="AP45" i="31"/>
  <c r="AJ46" i="31"/>
  <c r="AK46" i="31"/>
  <c r="AO46" i="31" s="1"/>
  <c r="AL46" i="31"/>
  <c r="AP46" i="31" s="1"/>
  <c r="AN46" i="31"/>
  <c r="AJ47" i="31"/>
  <c r="AK47" i="31"/>
  <c r="AL47" i="31"/>
  <c r="AP47" i="31" s="1"/>
  <c r="AL48" i="31"/>
  <c r="AJ48" i="31"/>
  <c r="AN47" i="31" s="1"/>
  <c r="AK48" i="31"/>
  <c r="AJ49" i="31"/>
  <c r="AN49" i="31"/>
  <c r="AK49" i="31"/>
  <c r="AO49" i="31"/>
  <c r="AL49" i="31"/>
  <c r="AP49" i="31"/>
  <c r="AJ50" i="31"/>
  <c r="AK50" i="31"/>
  <c r="AL50" i="31"/>
  <c r="AJ51" i="31"/>
  <c r="AK51" i="31"/>
  <c r="AL51" i="31"/>
  <c r="F53" i="31"/>
  <c r="G53" i="31"/>
  <c r="H53" i="31"/>
  <c r="I53" i="31"/>
  <c r="J53" i="31"/>
  <c r="K53" i="31"/>
  <c r="K55" i="31"/>
  <c r="K52" i="31"/>
  <c r="L53" i="31"/>
  <c r="M53" i="31"/>
  <c r="N53" i="31"/>
  <c r="N55" i="31"/>
  <c r="N52" i="31" s="1"/>
  <c r="O53" i="31"/>
  <c r="P53" i="31"/>
  <c r="Q53" i="31"/>
  <c r="R53" i="31"/>
  <c r="S53" i="31"/>
  <c r="T53" i="31"/>
  <c r="U53" i="31"/>
  <c r="V53" i="31"/>
  <c r="V56" i="31"/>
  <c r="V55" i="31" s="1"/>
  <c r="V52" i="31" s="1"/>
  <c r="W53" i="31"/>
  <c r="X53" i="31"/>
  <c r="X52" i="31" s="1"/>
  <c r="X55" i="31"/>
  <c r="Y53" i="31"/>
  <c r="Z53" i="31"/>
  <c r="AA53" i="31"/>
  <c r="AB53" i="31"/>
  <c r="AB52" i="31" s="1"/>
  <c r="AB55" i="31"/>
  <c r="AC53" i="31"/>
  <c r="AD53" i="31"/>
  <c r="AD55" i="31"/>
  <c r="AD52" i="31"/>
  <c r="AE53" i="31"/>
  <c r="AF53" i="31"/>
  <c r="AG53" i="31"/>
  <c r="AH53" i="31"/>
  <c r="AI53" i="31"/>
  <c r="AJ54" i="31"/>
  <c r="AN54" i="31" s="1"/>
  <c r="AK54" i="31"/>
  <c r="AO54" i="31" s="1"/>
  <c r="AL54" i="31"/>
  <c r="AP54" i="31" s="1"/>
  <c r="F55" i="31"/>
  <c r="F52" i="31" s="1"/>
  <c r="G55" i="31"/>
  <c r="H55" i="31"/>
  <c r="Q56" i="31"/>
  <c r="Q55" i="31" s="1"/>
  <c r="T56" i="31"/>
  <c r="T55" i="31" s="1"/>
  <c r="W56" i="31"/>
  <c r="W55" i="31" s="1"/>
  <c r="Z55" i="31"/>
  <c r="AC55" i="31"/>
  <c r="AF55" i="31"/>
  <c r="AI55" i="31"/>
  <c r="I55" i="31"/>
  <c r="J55" i="31"/>
  <c r="L55" i="31"/>
  <c r="L52" i="31"/>
  <c r="M55" i="31"/>
  <c r="O55" i="31"/>
  <c r="P55" i="31"/>
  <c r="P52" i="31"/>
  <c r="R55" i="31"/>
  <c r="Y55" i="31"/>
  <c r="AE55" i="31"/>
  <c r="AE52" i="31"/>
  <c r="AG55" i="31"/>
  <c r="AH55" i="31"/>
  <c r="S56" i="31"/>
  <c r="U56" i="31"/>
  <c r="U55" i="31" s="1"/>
  <c r="AA56" i="31"/>
  <c r="AA55" i="31" s="1"/>
  <c r="AJ57" i="31"/>
  <c r="AK57" i="31"/>
  <c r="AL57" i="31"/>
  <c r="AJ58" i="31"/>
  <c r="AN58" i="31" s="1"/>
  <c r="AK58" i="31"/>
  <c r="AO58" i="31" s="1"/>
  <c r="AL58" i="31"/>
  <c r="AP58" i="31" s="1"/>
  <c r="AJ59" i="31"/>
  <c r="AK59" i="31"/>
  <c r="AL59" i="31"/>
  <c r="F61" i="31"/>
  <c r="G61" i="31"/>
  <c r="G60" i="31" s="1"/>
  <c r="G63" i="31"/>
  <c r="H61" i="31"/>
  <c r="I61" i="31"/>
  <c r="I63" i="31"/>
  <c r="I60" i="31"/>
  <c r="J61" i="31"/>
  <c r="J63" i="31"/>
  <c r="J60" i="31" s="1"/>
  <c r="K61" i="31"/>
  <c r="L61" i="31"/>
  <c r="M61" i="31"/>
  <c r="N61" i="31"/>
  <c r="O61" i="31"/>
  <c r="P61" i="31"/>
  <c r="Q61" i="31"/>
  <c r="R61" i="31"/>
  <c r="S61" i="31"/>
  <c r="T61" i="31"/>
  <c r="T63" i="31"/>
  <c r="T60" i="31" s="1"/>
  <c r="U61" i="31"/>
  <c r="V61" i="31"/>
  <c r="W61" i="31"/>
  <c r="W60" i="31" s="1"/>
  <c r="W63" i="31"/>
  <c r="X61" i="31"/>
  <c r="X63" i="31"/>
  <c r="X60" i="31" s="1"/>
  <c r="Y61" i="31"/>
  <c r="Y60" i="31" s="1"/>
  <c r="Y63" i="31"/>
  <c r="Z61" i="31"/>
  <c r="AA61" i="31"/>
  <c r="AA63" i="31"/>
  <c r="AA60" i="31"/>
  <c r="AB61" i="31"/>
  <c r="AC61" i="31"/>
  <c r="AD61" i="31"/>
  <c r="AD63" i="31"/>
  <c r="AD60" i="31" s="1"/>
  <c r="AE61" i="31"/>
  <c r="AF61" i="31"/>
  <c r="AG61" i="31"/>
  <c r="AH61" i="31"/>
  <c r="AI61" i="31"/>
  <c r="AI63" i="31"/>
  <c r="AI60" i="31"/>
  <c r="AJ62" i="31"/>
  <c r="AN62" i="31"/>
  <c r="AK62" i="31"/>
  <c r="AO62" i="31"/>
  <c r="AL62" i="31"/>
  <c r="AP62" i="31"/>
  <c r="F63" i="31"/>
  <c r="H63" i="31"/>
  <c r="H60" i="31" s="1"/>
  <c r="K63" i="31"/>
  <c r="L63" i="31"/>
  <c r="M63" i="31"/>
  <c r="N63" i="31"/>
  <c r="O63" i="31"/>
  <c r="P63" i="31"/>
  <c r="Q63" i="31"/>
  <c r="Q60" i="31" s="1"/>
  <c r="R63" i="31"/>
  <c r="R60" i="31" s="1"/>
  <c r="S63" i="31"/>
  <c r="U63" i="31"/>
  <c r="U60" i="31"/>
  <c r="V63" i="31"/>
  <c r="V60" i="31"/>
  <c r="Z63" i="31"/>
  <c r="Z60" i="31"/>
  <c r="AB63" i="31"/>
  <c r="AC63" i="31"/>
  <c r="AC60" i="31" s="1"/>
  <c r="AE63" i="31"/>
  <c r="AF63" i="31"/>
  <c r="AF60" i="31"/>
  <c r="AG63" i="31"/>
  <c r="AH63" i="31"/>
  <c r="AJ64" i="31"/>
  <c r="AK64" i="31"/>
  <c r="AO64" i="31" s="1"/>
  <c r="AK65" i="31"/>
  <c r="AL64" i="31"/>
  <c r="AL65" i="31"/>
  <c r="AP64" i="31" s="1"/>
  <c r="AJ65" i="31"/>
  <c r="AJ66" i="31"/>
  <c r="AN66" i="31"/>
  <c r="AK66" i="31"/>
  <c r="AO66" i="31"/>
  <c r="AL66" i="31"/>
  <c r="AP66" i="31"/>
  <c r="T68" i="31"/>
  <c r="T73" i="31"/>
  <c r="T67" i="31" s="1"/>
  <c r="F68" i="31"/>
  <c r="G68" i="31"/>
  <c r="H68" i="31"/>
  <c r="I68" i="31"/>
  <c r="I73" i="31"/>
  <c r="I67" i="31" s="1"/>
  <c r="J68" i="31"/>
  <c r="K68" i="31"/>
  <c r="K67" i="31" s="1"/>
  <c r="K73" i="31"/>
  <c r="L68" i="31"/>
  <c r="M68" i="31"/>
  <c r="N68" i="31"/>
  <c r="N73" i="31"/>
  <c r="N67" i="31"/>
  <c r="O68" i="31"/>
  <c r="P68" i="31"/>
  <c r="P67" i="31" s="1"/>
  <c r="P73" i="31"/>
  <c r="Q68" i="31"/>
  <c r="R68" i="31"/>
  <c r="S68" i="31"/>
  <c r="U68" i="31"/>
  <c r="U67" i="31" s="1"/>
  <c r="U73" i="31"/>
  <c r="V68" i="31"/>
  <c r="W68" i="31"/>
  <c r="X68" i="31"/>
  <c r="Y68" i="31"/>
  <c r="Y67" i="31" s="1"/>
  <c r="Y73" i="31"/>
  <c r="Z68" i="31"/>
  <c r="AA68" i="31"/>
  <c r="AA67" i="31" s="1"/>
  <c r="AB68" i="31"/>
  <c r="AB73" i="31"/>
  <c r="AB67" i="31" s="1"/>
  <c r="AC68" i="31"/>
  <c r="AC73" i="31"/>
  <c r="AC67" i="31"/>
  <c r="AD68" i="31"/>
  <c r="AD73" i="31"/>
  <c r="AD67" i="31" s="1"/>
  <c r="AE68" i="31"/>
  <c r="AF68" i="31"/>
  <c r="AF67" i="31" s="1"/>
  <c r="AF73" i="31"/>
  <c r="AG68" i="31"/>
  <c r="AH68" i="31"/>
  <c r="AI68" i="31"/>
  <c r="AI73" i="31"/>
  <c r="AI67" i="31"/>
  <c r="AJ69" i="31"/>
  <c r="AK69" i="31"/>
  <c r="AL69" i="31"/>
  <c r="AJ70" i="31"/>
  <c r="AK70" i="31"/>
  <c r="AL70" i="31"/>
  <c r="AJ71" i="31"/>
  <c r="AK71" i="31"/>
  <c r="AL71" i="31"/>
  <c r="AJ72" i="31"/>
  <c r="AK72" i="31"/>
  <c r="AL72" i="31"/>
  <c r="F73" i="31"/>
  <c r="G73" i="31"/>
  <c r="H73" i="31"/>
  <c r="J73" i="31"/>
  <c r="L73" i="31"/>
  <c r="M73" i="31"/>
  <c r="O73" i="31"/>
  <c r="Q73" i="31"/>
  <c r="R73" i="31"/>
  <c r="S73" i="31"/>
  <c r="S67" i="31"/>
  <c r="V73" i="31"/>
  <c r="W73" i="31"/>
  <c r="X73" i="31"/>
  <c r="Z73" i="31"/>
  <c r="AA73" i="31"/>
  <c r="AE73" i="31"/>
  <c r="AG73" i="31"/>
  <c r="AH73" i="31"/>
  <c r="AJ74" i="31"/>
  <c r="AK74" i="31"/>
  <c r="AL74" i="31"/>
  <c r="AJ75" i="31"/>
  <c r="AK75" i="31"/>
  <c r="AL75" i="31"/>
  <c r="AJ76" i="31"/>
  <c r="AK76" i="31"/>
  <c r="AL76" i="31"/>
  <c r="AJ77" i="31"/>
  <c r="AK77" i="31"/>
  <c r="AL77" i="31"/>
  <c r="AJ78" i="31"/>
  <c r="AK78" i="31"/>
  <c r="AL78" i="31"/>
  <c r="AJ79" i="31"/>
  <c r="AK79" i="31"/>
  <c r="AL79" i="31"/>
  <c r="AJ80" i="31"/>
  <c r="AK80" i="31"/>
  <c r="AL80" i="31"/>
  <c r="AJ81" i="31"/>
  <c r="AN81" i="31" s="1"/>
  <c r="AK81" i="31"/>
  <c r="AL81" i="31"/>
  <c r="AJ82" i="31"/>
  <c r="AJ83" i="31"/>
  <c r="AK82" i="31"/>
  <c r="AO81" i="31" s="1"/>
  <c r="AL82" i="31"/>
  <c r="AK83" i="31"/>
  <c r="AL83" i="31"/>
  <c r="AJ84" i="31"/>
  <c r="AK84" i="31"/>
  <c r="AO84" i="31" s="1"/>
  <c r="AK85" i="31"/>
  <c r="AL84" i="31"/>
  <c r="AL85" i="31"/>
  <c r="AP84" i="31" s="1"/>
  <c r="AJ85" i="31"/>
  <c r="AJ86" i="31"/>
  <c r="AK86" i="31"/>
  <c r="AL86" i="31"/>
  <c r="AL87" i="31"/>
  <c r="AL88" i="31"/>
  <c r="AJ87" i="31"/>
  <c r="AN86" i="31" s="1"/>
  <c r="AK87" i="31"/>
  <c r="AJ88" i="31"/>
  <c r="AK88" i="31"/>
  <c r="AJ89" i="31"/>
  <c r="AK89" i="31"/>
  <c r="AL89" i="31"/>
  <c r="AJ90" i="31"/>
  <c r="AK90" i="31"/>
  <c r="AL90" i="31"/>
  <c r="F92" i="31"/>
  <c r="G92" i="31"/>
  <c r="H92" i="31"/>
  <c r="I92" i="31"/>
  <c r="J92" i="31"/>
  <c r="K92" i="31"/>
  <c r="K91" i="31" s="1"/>
  <c r="L92" i="31"/>
  <c r="M92" i="31"/>
  <c r="N92" i="31"/>
  <c r="O92" i="31"/>
  <c r="P92" i="31"/>
  <c r="P91" i="31" s="1"/>
  <c r="P99" i="31"/>
  <c r="Q92" i="31"/>
  <c r="R92" i="31"/>
  <c r="S92" i="31"/>
  <c r="T92" i="31"/>
  <c r="U92" i="31"/>
  <c r="V92" i="31"/>
  <c r="W92" i="31"/>
  <c r="X92" i="31"/>
  <c r="Y92" i="31"/>
  <c r="Y99" i="31"/>
  <c r="Y91" i="31"/>
  <c r="Z92" i="31"/>
  <c r="AA92" i="31"/>
  <c r="AB92" i="31"/>
  <c r="AC92" i="31"/>
  <c r="AD92" i="31"/>
  <c r="AE92" i="31"/>
  <c r="AE91" i="31" s="1"/>
  <c r="AF92" i="31"/>
  <c r="AF99" i="31"/>
  <c r="AF91" i="31" s="1"/>
  <c r="AG92" i="31"/>
  <c r="AG99" i="31"/>
  <c r="AG91" i="31"/>
  <c r="AH92" i="31"/>
  <c r="AI92" i="31"/>
  <c r="AI99" i="31"/>
  <c r="AI91" i="31"/>
  <c r="AJ93" i="31"/>
  <c r="AK93" i="31"/>
  <c r="AO93" i="31" s="1"/>
  <c r="AK94" i="31"/>
  <c r="AL93" i="31"/>
  <c r="AJ94" i="31"/>
  <c r="AL94" i="31"/>
  <c r="AP93" i="31"/>
  <c r="AJ95" i="31"/>
  <c r="AN95" i="31"/>
  <c r="AK95" i="31"/>
  <c r="AO95" i="31" s="1"/>
  <c r="AL95" i="31"/>
  <c r="AP95" i="31"/>
  <c r="AJ96" i="31"/>
  <c r="AN96" i="31"/>
  <c r="AK96" i="31"/>
  <c r="AO96" i="31" s="1"/>
  <c r="AL96" i="31"/>
  <c r="AP96" i="31"/>
  <c r="AJ97" i="31"/>
  <c r="AK97" i="31"/>
  <c r="AL97" i="31"/>
  <c r="AP97" i="31" s="1"/>
  <c r="AL98" i="31"/>
  <c r="AJ98" i="31"/>
  <c r="AK98" i="31"/>
  <c r="AO97" i="31"/>
  <c r="F99" i="31"/>
  <c r="G99" i="31"/>
  <c r="H99" i="31"/>
  <c r="I99" i="31"/>
  <c r="I91" i="31" s="1"/>
  <c r="J99" i="31"/>
  <c r="K99" i="31"/>
  <c r="L99" i="31"/>
  <c r="M99" i="31"/>
  <c r="M91" i="31" s="1"/>
  <c r="N99" i="31"/>
  <c r="O99" i="31"/>
  <c r="O91" i="31" s="1"/>
  <c r="Q99" i="31"/>
  <c r="R99" i="31"/>
  <c r="S99" i="31"/>
  <c r="S91" i="31" s="1"/>
  <c r="T99" i="31"/>
  <c r="T91" i="31" s="1"/>
  <c r="U99" i="31"/>
  <c r="V99" i="31"/>
  <c r="W99" i="31"/>
  <c r="W91" i="31" s="1"/>
  <c r="X99" i="31"/>
  <c r="Z99" i="31"/>
  <c r="AA99" i="31"/>
  <c r="AA91" i="31"/>
  <c r="AB99" i="31"/>
  <c r="AC99" i="31"/>
  <c r="AD99" i="31"/>
  <c r="AE99" i="31"/>
  <c r="AH99" i="31"/>
  <c r="AJ100" i="31"/>
  <c r="AN100" i="31" s="1"/>
  <c r="AK100" i="31"/>
  <c r="AO100" i="31" s="1"/>
  <c r="AL100" i="31"/>
  <c r="AP100" i="31"/>
  <c r="F5" i="30"/>
  <c r="G5" i="30"/>
  <c r="G4" i="30" s="1"/>
  <c r="G13" i="30"/>
  <c r="H5" i="30"/>
  <c r="I5" i="30"/>
  <c r="J5" i="30"/>
  <c r="K5" i="30"/>
  <c r="L5" i="30"/>
  <c r="M5" i="30"/>
  <c r="N5" i="30"/>
  <c r="O5" i="30"/>
  <c r="P6" i="30"/>
  <c r="P7" i="30"/>
  <c r="P8" i="30"/>
  <c r="P9" i="30"/>
  <c r="P10" i="30"/>
  <c r="P11" i="30"/>
  <c r="P12" i="30"/>
  <c r="F13" i="30"/>
  <c r="H13" i="30"/>
  <c r="J13" i="30"/>
  <c r="K13" i="30"/>
  <c r="N13" i="30"/>
  <c r="P14" i="30"/>
  <c r="P15" i="30"/>
  <c r="P16" i="30"/>
  <c r="P17" i="30"/>
  <c r="L18" i="30"/>
  <c r="M18" i="30"/>
  <c r="M13" i="30" s="1"/>
  <c r="M111" i="30" s="1"/>
  <c r="O18" i="30"/>
  <c r="O13" i="30" s="1"/>
  <c r="P20" i="30"/>
  <c r="P21" i="30"/>
  <c r="P22" i="30"/>
  <c r="P23" i="30"/>
  <c r="P24" i="30"/>
  <c r="I25" i="30"/>
  <c r="I19" i="30" s="1"/>
  <c r="L25" i="30"/>
  <c r="L19" i="30" s="1"/>
  <c r="P26" i="30"/>
  <c r="F28" i="30"/>
  <c r="F27" i="30" s="1"/>
  <c r="F38" i="30"/>
  <c r="G28" i="30"/>
  <c r="G27" i="30" s="1"/>
  <c r="G38" i="30"/>
  <c r="H28" i="30"/>
  <c r="J28" i="30"/>
  <c r="K28" i="30"/>
  <c r="M28" i="30"/>
  <c r="N28" i="30"/>
  <c r="O28" i="30"/>
  <c r="P29" i="30"/>
  <c r="P30" i="30"/>
  <c r="P31" i="30"/>
  <c r="L32" i="30"/>
  <c r="P32" i="30" s="1"/>
  <c r="I33" i="30"/>
  <c r="P34" i="30"/>
  <c r="P35" i="30"/>
  <c r="P36" i="30"/>
  <c r="P37" i="30"/>
  <c r="I38" i="30"/>
  <c r="J38" i="30"/>
  <c r="K38" i="30"/>
  <c r="N38" i="30"/>
  <c r="O38" i="30"/>
  <c r="P39" i="30"/>
  <c r="M40" i="30"/>
  <c r="M38" i="30" s="1"/>
  <c r="P41" i="30"/>
  <c r="P43" i="30"/>
  <c r="P44" i="30"/>
  <c r="P45" i="30"/>
  <c r="P46" i="30"/>
  <c r="P47" i="30"/>
  <c r="P48" i="30"/>
  <c r="P49" i="30"/>
  <c r="P50" i="30"/>
  <c r="H51" i="30"/>
  <c r="P51" i="30" s="1"/>
  <c r="L51" i="30"/>
  <c r="L40" i="30" s="1"/>
  <c r="L52" i="30"/>
  <c r="F54" i="30"/>
  <c r="G54" i="30"/>
  <c r="H54" i="30"/>
  <c r="H56" i="30"/>
  <c r="H53" i="30"/>
  <c r="I54" i="30"/>
  <c r="I57" i="30"/>
  <c r="I56" i="30"/>
  <c r="J54" i="30"/>
  <c r="K54" i="30"/>
  <c r="K56" i="30"/>
  <c r="K53" i="30"/>
  <c r="L54" i="30"/>
  <c r="M54" i="30"/>
  <c r="N54" i="30"/>
  <c r="O54" i="30"/>
  <c r="P55" i="30"/>
  <c r="P54" i="30" s="1"/>
  <c r="F56" i="30"/>
  <c r="G56" i="30"/>
  <c r="J56" i="30"/>
  <c r="N57" i="30"/>
  <c r="N56" i="30"/>
  <c r="O56" i="30"/>
  <c r="L57" i="30"/>
  <c r="M57" i="30"/>
  <c r="M56" i="30" s="1"/>
  <c r="M64" i="30"/>
  <c r="M74" i="30"/>
  <c r="M100" i="30"/>
  <c r="P58" i="30"/>
  <c r="P59" i="30"/>
  <c r="P60" i="30"/>
  <c r="F62" i="30"/>
  <c r="F64" i="30"/>
  <c r="F61" i="30"/>
  <c r="G62" i="30"/>
  <c r="G61" i="30" s="1"/>
  <c r="G64" i="30"/>
  <c r="H62" i="30"/>
  <c r="I62" i="30"/>
  <c r="J62" i="30"/>
  <c r="J61" i="30" s="1"/>
  <c r="J64" i="30"/>
  <c r="K62" i="30"/>
  <c r="K61" i="30" s="1"/>
  <c r="L62" i="30"/>
  <c r="M62" i="30"/>
  <c r="N62" i="30"/>
  <c r="N61" i="30" s="1"/>
  <c r="O62" i="30"/>
  <c r="P63" i="30"/>
  <c r="P62" i="30"/>
  <c r="H64" i="30"/>
  <c r="H61" i="30" s="1"/>
  <c r="I64" i="30"/>
  <c r="I61" i="30" s="1"/>
  <c r="K64" i="30"/>
  <c r="L64" i="30"/>
  <c r="N64" i="30"/>
  <c r="O64" i="30"/>
  <c r="P65" i="30"/>
  <c r="P66" i="30"/>
  <c r="P67" i="30"/>
  <c r="F69" i="30"/>
  <c r="F74" i="30"/>
  <c r="F68" i="30"/>
  <c r="G69" i="30"/>
  <c r="H69" i="30"/>
  <c r="I69" i="30"/>
  <c r="J69" i="30"/>
  <c r="K69" i="30"/>
  <c r="K74" i="30"/>
  <c r="L69" i="30"/>
  <c r="M69" i="30"/>
  <c r="M68" i="30"/>
  <c r="N69" i="30"/>
  <c r="N74" i="30"/>
  <c r="O69" i="30"/>
  <c r="O74" i="30"/>
  <c r="O68" i="30"/>
  <c r="P70" i="30"/>
  <c r="P71" i="30"/>
  <c r="P72" i="30"/>
  <c r="P73" i="30"/>
  <c r="G74" i="30"/>
  <c r="H74" i="30"/>
  <c r="I74" i="30"/>
  <c r="I68" i="30"/>
  <c r="J74" i="30"/>
  <c r="L74" i="30"/>
  <c r="P75" i="30"/>
  <c r="P76" i="30"/>
  <c r="P77" i="30"/>
  <c r="P78" i="30"/>
  <c r="P79" i="30"/>
  <c r="P80" i="30"/>
  <c r="P81" i="30"/>
  <c r="P82" i="30"/>
  <c r="P83" i="30"/>
  <c r="P84" i="30"/>
  <c r="P85" i="30"/>
  <c r="P86" i="30"/>
  <c r="P87" i="30"/>
  <c r="P88" i="30"/>
  <c r="P89" i="30"/>
  <c r="P90" i="30"/>
  <c r="P91" i="30"/>
  <c r="F93" i="30"/>
  <c r="G93" i="30"/>
  <c r="G100" i="30"/>
  <c r="G92" i="30" s="1"/>
  <c r="H93" i="30"/>
  <c r="H92" i="30" s="1"/>
  <c r="H100" i="30"/>
  <c r="I93" i="30"/>
  <c r="J93" i="30"/>
  <c r="K93" i="30"/>
  <c r="L93" i="30"/>
  <c r="L92" i="30" s="1"/>
  <c r="M93" i="30"/>
  <c r="M92" i="30" s="1"/>
  <c r="N93" i="30"/>
  <c r="O93" i="30"/>
  <c r="O100" i="30"/>
  <c r="O92" i="30"/>
  <c r="P94" i="30"/>
  <c r="P95" i="30"/>
  <c r="P96" i="30"/>
  <c r="P97" i="30"/>
  <c r="P98" i="30"/>
  <c r="P99" i="30"/>
  <c r="F100" i="30"/>
  <c r="I100" i="30"/>
  <c r="I92" i="30"/>
  <c r="J100" i="30"/>
  <c r="K100" i="30"/>
  <c r="L100" i="30"/>
  <c r="N100" i="30"/>
  <c r="N92" i="30"/>
  <c r="P101" i="30"/>
  <c r="N104" i="30"/>
  <c r="F4" i="29"/>
  <c r="G4" i="29"/>
  <c r="H4" i="29"/>
  <c r="I4" i="29"/>
  <c r="J4" i="29"/>
  <c r="J3" i="29" s="1"/>
  <c r="K4" i="29"/>
  <c r="K3" i="29" s="1"/>
  <c r="K12" i="29"/>
  <c r="L4" i="29"/>
  <c r="M4" i="29"/>
  <c r="N4" i="29"/>
  <c r="N12" i="29"/>
  <c r="N3" i="29" s="1"/>
  <c r="O4" i="29"/>
  <c r="P5" i="29"/>
  <c r="P6" i="29"/>
  <c r="P7" i="29"/>
  <c r="P8" i="29"/>
  <c r="P9" i="29"/>
  <c r="P10" i="29"/>
  <c r="P11" i="29"/>
  <c r="F12" i="29"/>
  <c r="G12" i="29"/>
  <c r="G3" i="29"/>
  <c r="J12" i="29"/>
  <c r="P13" i="29"/>
  <c r="P14" i="29"/>
  <c r="P15" i="29"/>
  <c r="P16" i="29"/>
  <c r="L17" i="29"/>
  <c r="P17" i="29" s="1"/>
  <c r="O17" i="29"/>
  <c r="L18" i="29"/>
  <c r="P19" i="29"/>
  <c r="P20" i="29"/>
  <c r="P21" i="29"/>
  <c r="P22" i="29"/>
  <c r="P23" i="29"/>
  <c r="H24" i="29"/>
  <c r="H18" i="29" s="1"/>
  <c r="H12" i="29" s="1"/>
  <c r="H3" i="29" s="1"/>
  <c r="I24" i="29"/>
  <c r="I18" i="29" s="1"/>
  <c r="I12" i="29" s="1"/>
  <c r="I3" i="29" s="1"/>
  <c r="M24" i="29"/>
  <c r="M18" i="29"/>
  <c r="O24" i="29"/>
  <c r="O18" i="29" s="1"/>
  <c r="P25" i="29"/>
  <c r="F27" i="29"/>
  <c r="G27" i="29"/>
  <c r="H27" i="29"/>
  <c r="H26" i="29" s="1"/>
  <c r="J27" i="29"/>
  <c r="J26" i="29" s="1"/>
  <c r="J37" i="29"/>
  <c r="K27" i="29"/>
  <c r="K26" i="29" s="1"/>
  <c r="M27" i="29"/>
  <c r="N27" i="29"/>
  <c r="N26" i="29" s="1"/>
  <c r="N37" i="29"/>
  <c r="O27" i="29"/>
  <c r="P28" i="29"/>
  <c r="P29" i="29"/>
  <c r="P30" i="29"/>
  <c r="L31" i="29"/>
  <c r="I32" i="29"/>
  <c r="I27" i="29"/>
  <c r="P32" i="29"/>
  <c r="P33" i="29"/>
  <c r="P34" i="29"/>
  <c r="P35" i="29"/>
  <c r="P36" i="29"/>
  <c r="F37" i="29"/>
  <c r="F26" i="29"/>
  <c r="G37" i="29"/>
  <c r="G26" i="29"/>
  <c r="K37" i="29"/>
  <c r="L50" i="29"/>
  <c r="L37" i="29"/>
  <c r="O37" i="29"/>
  <c r="P38" i="29"/>
  <c r="P40" i="29"/>
  <c r="P41" i="29"/>
  <c r="P42" i="29"/>
  <c r="P43" i="29"/>
  <c r="P44" i="29"/>
  <c r="P45" i="29"/>
  <c r="P46" i="29"/>
  <c r="P47" i="29"/>
  <c r="P48" i="29"/>
  <c r="H50" i="29"/>
  <c r="H37" i="29"/>
  <c r="I50" i="29"/>
  <c r="I39" i="29" s="1"/>
  <c r="M50" i="29"/>
  <c r="M37" i="29"/>
  <c r="M26" i="29"/>
  <c r="P51" i="29"/>
  <c r="G53" i="29"/>
  <c r="G52" i="29" s="1"/>
  <c r="G55" i="29"/>
  <c r="F53" i="29"/>
  <c r="F55" i="29"/>
  <c r="F52" i="29" s="1"/>
  <c r="H53" i="29"/>
  <c r="H52" i="29" s="1"/>
  <c r="H55" i="29"/>
  <c r="I53" i="29"/>
  <c r="J53" i="29"/>
  <c r="K53" i="29"/>
  <c r="K55" i="29"/>
  <c r="L53" i="29"/>
  <c r="M53" i="29"/>
  <c r="N53" i="29"/>
  <c r="N52" i="29" s="1"/>
  <c r="O53" i="29"/>
  <c r="O52" i="29" s="1"/>
  <c r="O55" i="29"/>
  <c r="P54" i="29"/>
  <c r="P53" i="29"/>
  <c r="I55" i="29"/>
  <c r="J55" i="29"/>
  <c r="L55" i="29"/>
  <c r="M55" i="29"/>
  <c r="N55" i="29"/>
  <c r="P56" i="29"/>
  <c r="P55" i="29" s="1"/>
  <c r="P57" i="29"/>
  <c r="P58" i="29"/>
  <c r="P59" i="29"/>
  <c r="F61" i="29"/>
  <c r="F60" i="29" s="1"/>
  <c r="G61" i="29"/>
  <c r="H61" i="29"/>
  <c r="I61" i="29"/>
  <c r="I60" i="29" s="1"/>
  <c r="I63" i="29"/>
  <c r="J61" i="29"/>
  <c r="K61" i="29"/>
  <c r="L61" i="29"/>
  <c r="M61" i="29"/>
  <c r="M60" i="29" s="1"/>
  <c r="N61" i="29"/>
  <c r="N60" i="29" s="1"/>
  <c r="N63" i="29"/>
  <c r="O61" i="29"/>
  <c r="P62" i="29"/>
  <c r="P61" i="29"/>
  <c r="F63" i="29"/>
  <c r="G63" i="29"/>
  <c r="H63" i="29"/>
  <c r="H60" i="29"/>
  <c r="J63" i="29"/>
  <c r="J60" i="29" s="1"/>
  <c r="K63" i="29"/>
  <c r="L63" i="29"/>
  <c r="M63" i="29"/>
  <c r="O63" i="29"/>
  <c r="P64" i="29"/>
  <c r="P65" i="29"/>
  <c r="P66" i="29"/>
  <c r="F68" i="29"/>
  <c r="F73" i="29"/>
  <c r="F67" i="29"/>
  <c r="G68" i="29"/>
  <c r="H68" i="29"/>
  <c r="H73" i="29"/>
  <c r="H67" i="29"/>
  <c r="I68" i="29"/>
  <c r="I73" i="29"/>
  <c r="J68" i="29"/>
  <c r="K68" i="29"/>
  <c r="K67" i="29" s="1"/>
  <c r="L68" i="29"/>
  <c r="M68" i="29"/>
  <c r="M67" i="29" s="1"/>
  <c r="M73" i="29"/>
  <c r="N68" i="29"/>
  <c r="N73" i="29"/>
  <c r="N67" i="29"/>
  <c r="O68" i="29"/>
  <c r="P69" i="29"/>
  <c r="P68" i="29" s="1"/>
  <c r="P67" i="29" s="1"/>
  <c r="P70" i="29"/>
  <c r="P71" i="29"/>
  <c r="P72" i="29"/>
  <c r="G73" i="29"/>
  <c r="G67" i="29" s="1"/>
  <c r="J73" i="29"/>
  <c r="K73" i="29"/>
  <c r="L73" i="29"/>
  <c r="L67" i="29"/>
  <c r="O73" i="29"/>
  <c r="O67" i="29"/>
  <c r="P74" i="29"/>
  <c r="P75" i="29"/>
  <c r="P76" i="29"/>
  <c r="P77" i="29"/>
  <c r="P78" i="29"/>
  <c r="P79" i="29"/>
  <c r="P80" i="29"/>
  <c r="P81" i="29"/>
  <c r="P82" i="29"/>
  <c r="P83" i="29"/>
  <c r="P84" i="29"/>
  <c r="P85" i="29"/>
  <c r="P86" i="29"/>
  <c r="P87" i="29"/>
  <c r="P88" i="29"/>
  <c r="P89" i="29"/>
  <c r="P90" i="29"/>
  <c r="F92" i="29"/>
  <c r="G92" i="29"/>
  <c r="G91" i="29" s="1"/>
  <c r="G99" i="29"/>
  <c r="H92" i="29"/>
  <c r="I92" i="29"/>
  <c r="J92" i="29"/>
  <c r="J91" i="29" s="1"/>
  <c r="J99" i="29"/>
  <c r="K92" i="29"/>
  <c r="L92" i="29"/>
  <c r="M92" i="29"/>
  <c r="M99" i="29"/>
  <c r="N92" i="29"/>
  <c r="N99" i="29"/>
  <c r="N91" i="29"/>
  <c r="O92" i="29"/>
  <c r="P93" i="29"/>
  <c r="P94" i="29"/>
  <c r="P95" i="29"/>
  <c r="P96" i="29"/>
  <c r="P97" i="29"/>
  <c r="P98" i="29"/>
  <c r="F99" i="29"/>
  <c r="H99" i="29"/>
  <c r="I99" i="29"/>
  <c r="K99" i="29"/>
  <c r="L99" i="29"/>
  <c r="O99" i="29"/>
  <c r="P100" i="29"/>
  <c r="F4" i="28"/>
  <c r="G4" i="28"/>
  <c r="H4" i="28"/>
  <c r="I4" i="28"/>
  <c r="J4" i="28"/>
  <c r="J3" i="28" s="1"/>
  <c r="J12" i="28"/>
  <c r="K4" i="28"/>
  <c r="L4" i="28"/>
  <c r="M4" i="28"/>
  <c r="N4" i="28"/>
  <c r="O4" i="28"/>
  <c r="O3" i="28" s="1"/>
  <c r="P5" i="28"/>
  <c r="P6" i="28"/>
  <c r="P7" i="28"/>
  <c r="P8" i="28"/>
  <c r="P9" i="28"/>
  <c r="P10" i="28"/>
  <c r="P11" i="28"/>
  <c r="Q11" i="28" s="1"/>
  <c r="F12" i="28"/>
  <c r="G12" i="28"/>
  <c r="H12" i="28"/>
  <c r="I12" i="28"/>
  <c r="I3" i="28" s="1"/>
  <c r="K12" i="28"/>
  <c r="P13" i="28"/>
  <c r="P14" i="28"/>
  <c r="P15" i="28"/>
  <c r="P16" i="28"/>
  <c r="L17" i="28"/>
  <c r="P17" i="28" s="1"/>
  <c r="L24" i="28"/>
  <c r="L18" i="28"/>
  <c r="L12" i="28" s="1"/>
  <c r="N18" i="28"/>
  <c r="N12" i="28" s="1"/>
  <c r="P19" i="28"/>
  <c r="P20" i="28"/>
  <c r="P21" i="28"/>
  <c r="P22" i="28"/>
  <c r="P23" i="28"/>
  <c r="M24" i="28"/>
  <c r="O24" i="28"/>
  <c r="O18" i="28"/>
  <c r="O12" i="28"/>
  <c r="P25" i="28"/>
  <c r="F27" i="28"/>
  <c r="F37" i="28"/>
  <c r="F26" i="28"/>
  <c r="G27" i="28"/>
  <c r="H27" i="28"/>
  <c r="J27" i="28"/>
  <c r="J26" i="28" s="1"/>
  <c r="J37" i="28"/>
  <c r="K27" i="28"/>
  <c r="K37" i="28"/>
  <c r="K26" i="28" s="1"/>
  <c r="M27" i="28"/>
  <c r="N27" i="28"/>
  <c r="N37" i="28"/>
  <c r="N26" i="28"/>
  <c r="O27" i="28"/>
  <c r="P28" i="28"/>
  <c r="P29" i="28"/>
  <c r="P30" i="28"/>
  <c r="L31" i="28"/>
  <c r="L27" i="28"/>
  <c r="L37" i="28"/>
  <c r="L26" i="28" s="1"/>
  <c r="I32" i="28"/>
  <c r="I27" i="28" s="1"/>
  <c r="I26" i="28" s="1"/>
  <c r="I37" i="28"/>
  <c r="P33" i="28"/>
  <c r="P34" i="28"/>
  <c r="P35" i="28"/>
  <c r="P36" i="28"/>
  <c r="G37" i="28"/>
  <c r="H37" i="28"/>
  <c r="H26" i="28"/>
  <c r="P38" i="28"/>
  <c r="P40" i="28"/>
  <c r="P41" i="28"/>
  <c r="P42" i="28"/>
  <c r="P43" i="28"/>
  <c r="P44" i="28"/>
  <c r="P45" i="28"/>
  <c r="P46" i="28"/>
  <c r="P47" i="28"/>
  <c r="P48" i="28"/>
  <c r="M50" i="28"/>
  <c r="O50" i="28"/>
  <c r="P51" i="28"/>
  <c r="F53" i="28"/>
  <c r="F52" i="28" s="1"/>
  <c r="G53" i="28"/>
  <c r="H53" i="28"/>
  <c r="I53" i="28"/>
  <c r="J53" i="28"/>
  <c r="K53" i="28"/>
  <c r="L53" i="28"/>
  <c r="L56" i="28"/>
  <c r="L55" i="28" s="1"/>
  <c r="M53" i="28"/>
  <c r="N53" i="28"/>
  <c r="O53" i="28"/>
  <c r="P54" i="28"/>
  <c r="F55" i="28"/>
  <c r="G55" i="28"/>
  <c r="G52" i="28" s="1"/>
  <c r="H56" i="28"/>
  <c r="H55" i="28" s="1"/>
  <c r="I56" i="28"/>
  <c r="J56" i="28"/>
  <c r="J55" i="28"/>
  <c r="K56" i="28"/>
  <c r="K55" i="28"/>
  <c r="M56" i="28"/>
  <c r="M55" i="28" s="1"/>
  <c r="M52" i="28" s="1"/>
  <c r="N56" i="28"/>
  <c r="N55" i="28"/>
  <c r="N52" i="28"/>
  <c r="O56" i="28"/>
  <c r="O55" i="28" s="1"/>
  <c r="P57" i="28"/>
  <c r="P58" i="28"/>
  <c r="P59" i="28"/>
  <c r="F61" i="28"/>
  <c r="G61" i="28"/>
  <c r="H61" i="28"/>
  <c r="H63" i="28"/>
  <c r="H60" i="28" s="1"/>
  <c r="I61" i="28"/>
  <c r="I63" i="28"/>
  <c r="J61" i="28"/>
  <c r="J63" i="28"/>
  <c r="J60" i="28" s="1"/>
  <c r="K61" i="28"/>
  <c r="L61" i="28"/>
  <c r="M61" i="28"/>
  <c r="M63" i="28"/>
  <c r="M60" i="28"/>
  <c r="N61" i="28"/>
  <c r="O61" i="28"/>
  <c r="P62" i="28"/>
  <c r="Q61" i="28" s="1"/>
  <c r="F63" i="28"/>
  <c r="G63" i="28"/>
  <c r="G60" i="28" s="1"/>
  <c r="K63" i="28"/>
  <c r="K60" i="28"/>
  <c r="L63" i="28"/>
  <c r="N63" i="28"/>
  <c r="N60" i="28"/>
  <c r="O63" i="28"/>
  <c r="O60" i="28" s="1"/>
  <c r="P64" i="28"/>
  <c r="Q63" i="28" s="1"/>
  <c r="P65" i="28"/>
  <c r="P66" i="28"/>
  <c r="F68" i="28"/>
  <c r="F67" i="28" s="1"/>
  <c r="G68" i="28"/>
  <c r="G73" i="28"/>
  <c r="H68" i="28"/>
  <c r="I68" i="28"/>
  <c r="J68" i="28"/>
  <c r="K68" i="28"/>
  <c r="K73" i="28"/>
  <c r="L68" i="28"/>
  <c r="M68" i="28"/>
  <c r="M67" i="28" s="1"/>
  <c r="M73" i="28"/>
  <c r="N68" i="28"/>
  <c r="N67" i="28" s="1"/>
  <c r="O68" i="28"/>
  <c r="P69" i="28"/>
  <c r="P70" i="28"/>
  <c r="P71" i="28"/>
  <c r="P72" i="28"/>
  <c r="P68" i="28"/>
  <c r="F73" i="28"/>
  <c r="H73" i="28"/>
  <c r="H67" i="28" s="1"/>
  <c r="I73" i="28"/>
  <c r="J73" i="28"/>
  <c r="L73" i="28"/>
  <c r="L67" i="28"/>
  <c r="N73" i="28"/>
  <c r="O73" i="28"/>
  <c r="P74" i="28"/>
  <c r="P75" i="28"/>
  <c r="P76" i="28"/>
  <c r="P77" i="28"/>
  <c r="P78" i="28"/>
  <c r="P79" i="28"/>
  <c r="P80" i="28"/>
  <c r="P81" i="28"/>
  <c r="P82" i="28"/>
  <c r="P83" i="28"/>
  <c r="P84" i="28"/>
  <c r="P85" i="28"/>
  <c r="P86" i="28"/>
  <c r="P87" i="28"/>
  <c r="Q86" i="28" s="1"/>
  <c r="P88" i="28"/>
  <c r="P89" i="28"/>
  <c r="P90" i="28"/>
  <c r="F92" i="28"/>
  <c r="F99" i="28"/>
  <c r="F91" i="28"/>
  <c r="G92" i="28"/>
  <c r="G91" i="28" s="1"/>
  <c r="G99" i="28"/>
  <c r="H92" i="28"/>
  <c r="I92" i="28"/>
  <c r="I91" i="28" s="1"/>
  <c r="I99" i="28"/>
  <c r="J92" i="28"/>
  <c r="J91" i="28" s="1"/>
  <c r="J99" i="28"/>
  <c r="K92" i="28"/>
  <c r="L92" i="28"/>
  <c r="M92" i="28"/>
  <c r="N92" i="28"/>
  <c r="O92" i="28"/>
  <c r="O91" i="28" s="1"/>
  <c r="P93" i="28"/>
  <c r="P94" i="28"/>
  <c r="P95" i="28"/>
  <c r="Q95" i="28" s="1"/>
  <c r="P96" i="28"/>
  <c r="Q96" i="28" s="1"/>
  <c r="P97" i="28"/>
  <c r="P98" i="28"/>
  <c r="Q97" i="28" s="1"/>
  <c r="H99" i="28"/>
  <c r="K99" i="28"/>
  <c r="L99" i="28"/>
  <c r="L91" i="28"/>
  <c r="M99" i="28"/>
  <c r="M91" i="28" s="1"/>
  <c r="N99" i="28"/>
  <c r="O99" i="28"/>
  <c r="P100" i="28"/>
  <c r="Q100" i="28" s="1"/>
  <c r="O7" i="20"/>
  <c r="P7" i="20"/>
  <c r="O8" i="20"/>
  <c r="P8" i="20" s="1"/>
  <c r="G9" i="20"/>
  <c r="O9" i="20" s="1"/>
  <c r="H9" i="20"/>
  <c r="O10" i="20"/>
  <c r="P10" i="20" s="1"/>
  <c r="F33" i="27" s="1"/>
  <c r="O11" i="20"/>
  <c r="P11" i="20" s="1"/>
  <c r="F34" i="27" s="1"/>
  <c r="O12" i="20"/>
  <c r="P12" i="20" s="1"/>
  <c r="O13" i="20"/>
  <c r="P13" i="20" s="1"/>
  <c r="O14" i="20"/>
  <c r="P14" i="20"/>
  <c r="O15" i="20"/>
  <c r="P15" i="20" s="1"/>
  <c r="O16" i="20"/>
  <c r="P16" i="20" s="1"/>
  <c r="O17" i="20"/>
  <c r="O60" i="20"/>
  <c r="P17" i="20"/>
  <c r="O18" i="20"/>
  <c r="P18" i="20"/>
  <c r="O19" i="20"/>
  <c r="P19" i="20" s="1"/>
  <c r="O20" i="20"/>
  <c r="P20" i="20"/>
  <c r="F32" i="20"/>
  <c r="Q32" i="20"/>
  <c r="Q36" i="20" s="1"/>
  <c r="Q35" i="20" s="1"/>
  <c r="Q33" i="20"/>
  <c r="Q37" i="20" s="1"/>
  <c r="Q34" i="20"/>
  <c r="Q31" i="20"/>
  <c r="F33" i="20"/>
  <c r="F34" i="20"/>
  <c r="Q38" i="20"/>
  <c r="O40" i="20"/>
  <c r="O42" i="20"/>
  <c r="P42" i="20" s="1"/>
  <c r="O43" i="20"/>
  <c r="P43" i="20"/>
  <c r="O44" i="20"/>
  <c r="P44" i="20" s="1"/>
  <c r="O45" i="20"/>
  <c r="P45" i="20" s="1"/>
  <c r="O46" i="20"/>
  <c r="P46" i="20"/>
  <c r="O47" i="20"/>
  <c r="P47" i="20" s="1"/>
  <c r="P51" i="20"/>
  <c r="F52" i="20"/>
  <c r="G52" i="20"/>
  <c r="G56" i="20"/>
  <c r="O52" i="20"/>
  <c r="F53" i="20"/>
  <c r="F57" i="20"/>
  <c r="G53" i="20"/>
  <c r="Q53" i="20"/>
  <c r="Q50" i="20"/>
  <c r="F55" i="20"/>
  <c r="P55" i="20" s="1"/>
  <c r="O55" i="20"/>
  <c r="G55" i="20"/>
  <c r="Q55" i="20"/>
  <c r="Q56" i="20"/>
  <c r="F60" i="20"/>
  <c r="F59" i="20" s="1"/>
  <c r="F61" i="20"/>
  <c r="F62" i="20"/>
  <c r="Q60" i="20"/>
  <c r="Q61" i="20"/>
  <c r="Q330" i="20"/>
  <c r="Q62" i="20"/>
  <c r="P64" i="20"/>
  <c r="F65" i="20"/>
  <c r="F66" i="20"/>
  <c r="Q66" i="20"/>
  <c r="O73" i="20"/>
  <c r="P73" i="20" s="1"/>
  <c r="G74" i="20"/>
  <c r="H74" i="20"/>
  <c r="O74" i="20"/>
  <c r="O75" i="20"/>
  <c r="P75" i="20"/>
  <c r="F143" i="27" s="1"/>
  <c r="O80" i="20"/>
  <c r="P80" i="20"/>
  <c r="O81" i="20"/>
  <c r="P81" i="20" s="1"/>
  <c r="F149" i="27" s="1"/>
  <c r="O82" i="20"/>
  <c r="P82" i="20" s="1"/>
  <c r="O83" i="20"/>
  <c r="O84" i="20"/>
  <c r="P84" i="20" s="1"/>
  <c r="O85" i="20"/>
  <c r="F86" i="20"/>
  <c r="O86" i="20"/>
  <c r="F87" i="20"/>
  <c r="P87" i="20" s="1"/>
  <c r="F148" i="20"/>
  <c r="O87" i="20"/>
  <c r="O88" i="20"/>
  <c r="P88" i="20" s="1"/>
  <c r="O89" i="20"/>
  <c r="P89" i="20"/>
  <c r="O90" i="20"/>
  <c r="P90" i="20"/>
  <c r="O91" i="20"/>
  <c r="P91" i="20" s="1"/>
  <c r="O92" i="20"/>
  <c r="P92" i="20"/>
  <c r="O93" i="20"/>
  <c r="P93" i="20"/>
  <c r="O94" i="20"/>
  <c r="P94" i="20" s="1"/>
  <c r="O95" i="20"/>
  <c r="P95" i="20"/>
  <c r="O96" i="20"/>
  <c r="P96" i="20"/>
  <c r="O97" i="20"/>
  <c r="P97" i="20" s="1"/>
  <c r="O98" i="20"/>
  <c r="P98" i="20"/>
  <c r="P101" i="20"/>
  <c r="Q102" i="20"/>
  <c r="Q103" i="20"/>
  <c r="F105" i="20"/>
  <c r="O105" i="20"/>
  <c r="P105" i="20"/>
  <c r="Q105" i="20"/>
  <c r="Q107" i="20"/>
  <c r="O109" i="20"/>
  <c r="P109" i="20" s="1"/>
  <c r="O110" i="20"/>
  <c r="P110" i="20"/>
  <c r="O111" i="20"/>
  <c r="P111" i="20"/>
  <c r="O112" i="20"/>
  <c r="P112" i="20" s="1"/>
  <c r="O115" i="20"/>
  <c r="O116" i="20"/>
  <c r="O130" i="20" s="1"/>
  <c r="O117" i="20"/>
  <c r="P117" i="20" s="1"/>
  <c r="P128" i="20"/>
  <c r="F129" i="20"/>
  <c r="F133" i="20" s="1"/>
  <c r="Q129" i="20"/>
  <c r="F130" i="20"/>
  <c r="F134" i="20"/>
  <c r="Q130" i="20"/>
  <c r="Q134" i="20" s="1"/>
  <c r="F132" i="20"/>
  <c r="P132" i="20" s="1"/>
  <c r="O132" i="20"/>
  <c r="Q132" i="20"/>
  <c r="P146" i="20"/>
  <c r="Q147" i="20"/>
  <c r="Q148" i="20"/>
  <c r="P150" i="20"/>
  <c r="P151" i="20"/>
  <c r="F152" i="20"/>
  <c r="Q152" i="20"/>
  <c r="Q149" i="20"/>
  <c r="F154" i="20"/>
  <c r="P154" i="20" s="1"/>
  <c r="O154" i="20"/>
  <c r="Q154" i="20"/>
  <c r="O159" i="20"/>
  <c r="P159" i="20"/>
  <c r="O160" i="20"/>
  <c r="P160" i="20" s="1"/>
  <c r="O161" i="20"/>
  <c r="P161" i="20" s="1"/>
  <c r="O162" i="20"/>
  <c r="P162" i="20"/>
  <c r="O168" i="20"/>
  <c r="P172" i="20"/>
  <c r="F173" i="20"/>
  <c r="Q173" i="20"/>
  <c r="Q177" i="20"/>
  <c r="F174" i="20"/>
  <c r="Q174" i="20"/>
  <c r="Q178" i="20" s="1"/>
  <c r="F176" i="20"/>
  <c r="O176" i="20"/>
  <c r="Q176" i="20"/>
  <c r="F177" i="20"/>
  <c r="O180" i="20"/>
  <c r="O197" i="20" s="1"/>
  <c r="P191" i="20"/>
  <c r="F192" i="20"/>
  <c r="Q192" i="20"/>
  <c r="Q356" i="20" s="1"/>
  <c r="Q193" i="20"/>
  <c r="Q190" i="20"/>
  <c r="F193" i="20"/>
  <c r="F357" i="20" s="1"/>
  <c r="Q357" i="20"/>
  <c r="P195" i="20"/>
  <c r="P196" i="20"/>
  <c r="F197" i="20"/>
  <c r="F361" i="20" s="1"/>
  <c r="F194" i="20"/>
  <c r="P194" i="20" s="1"/>
  <c r="Q197" i="20"/>
  <c r="F199" i="20"/>
  <c r="O199" i="20"/>
  <c r="Q199" i="20"/>
  <c r="O204" i="20"/>
  <c r="O222" i="20"/>
  <c r="P222" i="20" s="1"/>
  <c r="O205" i="20"/>
  <c r="O206" i="20"/>
  <c r="F207" i="20"/>
  <c r="F214" i="20" s="1"/>
  <c r="O207" i="20"/>
  <c r="P212" i="20"/>
  <c r="F213" i="20"/>
  <c r="F217" i="20" s="1"/>
  <c r="Q213" i="20"/>
  <c r="Q217" i="20" s="1"/>
  <c r="Q214" i="20"/>
  <c r="Q218" i="20"/>
  <c r="F216" i="20"/>
  <c r="O216" i="20"/>
  <c r="Q216" i="20"/>
  <c r="P221" i="20"/>
  <c r="F222" i="20"/>
  <c r="F226" i="20"/>
  <c r="Q222" i="20"/>
  <c r="Q223" i="20"/>
  <c r="F225" i="20"/>
  <c r="O225" i="20"/>
  <c r="Q225" i="20"/>
  <c r="Q226" i="20"/>
  <c r="O230" i="20"/>
  <c r="P230" i="20"/>
  <c r="O231" i="20"/>
  <c r="O242" i="20" s="1"/>
  <c r="P231" i="20"/>
  <c r="Q240" i="20"/>
  <c r="P241" i="20"/>
  <c r="F242" i="20"/>
  <c r="F243" i="20"/>
  <c r="F240" i="20"/>
  <c r="O243" i="20"/>
  <c r="Q244" i="20"/>
  <c r="F245" i="20"/>
  <c r="O245" i="20"/>
  <c r="F247" i="20"/>
  <c r="O249" i="20"/>
  <c r="P249" i="20"/>
  <c r="O250" i="20"/>
  <c r="O251" i="20"/>
  <c r="O266" i="20" s="1"/>
  <c r="O253" i="20"/>
  <c r="O254" i="20"/>
  <c r="P254" i="20"/>
  <c r="F257" i="20"/>
  <c r="F261" i="20"/>
  <c r="Q257" i="20"/>
  <c r="Q258" i="20"/>
  <c r="Q259" i="20"/>
  <c r="Q256" i="20"/>
  <c r="F258" i="20"/>
  <c r="F259" i="20"/>
  <c r="O261" i="20"/>
  <c r="Q261" i="20"/>
  <c r="Q262" i="20"/>
  <c r="Q263" i="20"/>
  <c r="F266" i="20"/>
  <c r="F267" i="20"/>
  <c r="F265" i="20" s="1"/>
  <c r="F268" i="20"/>
  <c r="Q266" i="20"/>
  <c r="Q267" i="20"/>
  <c r="Q271" i="20" s="1"/>
  <c r="F379" i="20"/>
  <c r="O268" i="20"/>
  <c r="Q268" i="20"/>
  <c r="O279" i="20"/>
  <c r="F282" i="20"/>
  <c r="O282" i="20"/>
  <c r="P286" i="20"/>
  <c r="P287" i="20"/>
  <c r="F288" i="20"/>
  <c r="F285" i="20" s="1"/>
  <c r="Q288" i="20"/>
  <c r="Q285" i="20" s="1"/>
  <c r="F290" i="20"/>
  <c r="P290" i="20"/>
  <c r="Q290" i="20"/>
  <c r="Q289" i="20" s="1"/>
  <c r="F291" i="20"/>
  <c r="P291" i="20"/>
  <c r="Q291" i="20"/>
  <c r="O292" i="20"/>
  <c r="O289" i="20"/>
  <c r="O294" i="20"/>
  <c r="P294" i="20" s="1"/>
  <c r="O295" i="20"/>
  <c r="O296" i="20"/>
  <c r="P296" i="20" s="1"/>
  <c r="F302" i="27" s="1"/>
  <c r="O297" i="20"/>
  <c r="O298" i="20"/>
  <c r="P298" i="20"/>
  <c r="F304" i="27" s="1"/>
  <c r="O299" i="20"/>
  <c r="F303" i="20"/>
  <c r="Q303" i="20"/>
  <c r="Q307" i="20" s="1"/>
  <c r="F304" i="20"/>
  <c r="F308" i="20" s="1"/>
  <c r="Q304" i="20"/>
  <c r="F306" i="20"/>
  <c r="O306" i="20"/>
  <c r="P306" i="20"/>
  <c r="Q306" i="20"/>
  <c r="P311" i="20"/>
  <c r="F312" i="20"/>
  <c r="F316" i="20"/>
  <c r="Q312" i="20"/>
  <c r="Q316" i="20" s="1"/>
  <c r="Q313" i="20"/>
  <c r="F315" i="20"/>
  <c r="O315" i="20"/>
  <c r="P315" i="20"/>
  <c r="Q315" i="20"/>
  <c r="F330" i="20"/>
  <c r="F333" i="20"/>
  <c r="O333" i="20"/>
  <c r="Q333" i="20"/>
  <c r="O334" i="20"/>
  <c r="Q334" i="20"/>
  <c r="Q400" i="20" s="1"/>
  <c r="Q347" i="20"/>
  <c r="Q360" i="20"/>
  <c r="F335" i="20"/>
  <c r="F342" i="20"/>
  <c r="O342" i="20"/>
  <c r="Q342" i="20"/>
  <c r="Q346" i="20"/>
  <c r="Q350" i="20" s="1"/>
  <c r="F346" i="20"/>
  <c r="F350" i="20"/>
  <c r="O346" i="20"/>
  <c r="F347" i="20"/>
  <c r="O347" i="20"/>
  <c r="Q348" i="20"/>
  <c r="Q345" i="20"/>
  <c r="F355" i="20"/>
  <c r="O355" i="20"/>
  <c r="Q355" i="20"/>
  <c r="F359" i="20"/>
  <c r="O359" i="20"/>
  <c r="O363" i="20" s="1"/>
  <c r="Q359" i="20"/>
  <c r="F360" i="20"/>
  <c r="O360" i="20"/>
  <c r="F368" i="20"/>
  <c r="O368" i="20"/>
  <c r="O372" i="20" s="1"/>
  <c r="Q368" i="20"/>
  <c r="Q369" i="20"/>
  <c r="Q373" i="20" s="1"/>
  <c r="F372" i="20"/>
  <c r="F377" i="20"/>
  <c r="F381" i="20" s="1"/>
  <c r="F378" i="20"/>
  <c r="F386" i="20"/>
  <c r="F390" i="20"/>
  <c r="O386" i="20"/>
  <c r="Q386" i="20"/>
  <c r="Q390" i="20" s="1"/>
  <c r="F399" i="20"/>
  <c r="I30" i="27"/>
  <c r="G31" i="27"/>
  <c r="H31" i="27"/>
  <c r="I31" i="27"/>
  <c r="G32" i="27"/>
  <c r="H32" i="27"/>
  <c r="H39" i="27"/>
  <c r="H57" i="27"/>
  <c r="H126" i="27"/>
  <c r="I32" i="27"/>
  <c r="G33" i="27"/>
  <c r="H33" i="27"/>
  <c r="I33" i="27"/>
  <c r="G34" i="27"/>
  <c r="H34" i="27"/>
  <c r="I34" i="27"/>
  <c r="F35" i="27"/>
  <c r="G35" i="27"/>
  <c r="H35" i="27"/>
  <c r="G36" i="27"/>
  <c r="G124" i="27"/>
  <c r="H36" i="27"/>
  <c r="H124" i="27" s="1"/>
  <c r="I36" i="27"/>
  <c r="I124" i="27" s="1"/>
  <c r="I136" i="27" s="1"/>
  <c r="I128" i="27"/>
  <c r="F37" i="27"/>
  <c r="F128" i="27" s="1"/>
  <c r="F38" i="27"/>
  <c r="F132" i="27" s="1"/>
  <c r="G39" i="27"/>
  <c r="I39" i="27"/>
  <c r="F40" i="27"/>
  <c r="F130" i="27" s="1"/>
  <c r="F41" i="27"/>
  <c r="F134" i="27"/>
  <c r="F42" i="27"/>
  <c r="F43" i="27"/>
  <c r="G51" i="27"/>
  <c r="H51" i="27"/>
  <c r="F54" i="27"/>
  <c r="I54" i="27"/>
  <c r="I130" i="27"/>
  <c r="F55" i="27"/>
  <c r="F129" i="27" s="1"/>
  <c r="F56" i="27"/>
  <c r="I55" i="27"/>
  <c r="I129" i="27" s="1"/>
  <c r="F57" i="27"/>
  <c r="G57" i="27"/>
  <c r="G126" i="27"/>
  <c r="I57" i="27"/>
  <c r="F59" i="27"/>
  <c r="G59" i="27" s="1"/>
  <c r="F60" i="27"/>
  <c r="F61" i="27"/>
  <c r="F62" i="27"/>
  <c r="F63" i="27"/>
  <c r="F64" i="27"/>
  <c r="F65" i="27"/>
  <c r="G65" i="27"/>
  <c r="F66" i="27"/>
  <c r="G66" i="27"/>
  <c r="H66" i="27" s="1"/>
  <c r="F67" i="27"/>
  <c r="F68" i="27"/>
  <c r="F69" i="27"/>
  <c r="G69" i="27"/>
  <c r="H69" i="27"/>
  <c r="F70" i="27"/>
  <c r="G70" i="27"/>
  <c r="G71" i="27"/>
  <c r="H71" i="27"/>
  <c r="F72" i="27"/>
  <c r="G72" i="27"/>
  <c r="H72" i="27" s="1"/>
  <c r="F73" i="27"/>
  <c r="G73" i="27" s="1"/>
  <c r="H73" i="27" s="1"/>
  <c r="F74" i="27"/>
  <c r="F75" i="27"/>
  <c r="G75" i="27" s="1"/>
  <c r="H75" i="27" s="1"/>
  <c r="F76" i="27"/>
  <c r="F77" i="27"/>
  <c r="G77" i="27"/>
  <c r="H77" i="27"/>
  <c r="F78" i="27"/>
  <c r="F79" i="27"/>
  <c r="F80" i="27"/>
  <c r="F81" i="27"/>
  <c r="F82" i="27"/>
  <c r="F83" i="27"/>
  <c r="F84" i="27"/>
  <c r="F85" i="27"/>
  <c r="F86" i="27"/>
  <c r="F87" i="27"/>
  <c r="F88" i="27"/>
  <c r="F89" i="27"/>
  <c r="F90" i="27"/>
  <c r="F91" i="27"/>
  <c r="F92" i="27"/>
  <c r="F93" i="27"/>
  <c r="F94" i="27"/>
  <c r="F95" i="27"/>
  <c r="F96" i="27"/>
  <c r="F97" i="27"/>
  <c r="F98" i="27"/>
  <c r="F99" i="27"/>
  <c r="F100" i="27"/>
  <c r="F101" i="27"/>
  <c r="F102" i="27"/>
  <c r="F103" i="27"/>
  <c r="F104" i="27"/>
  <c r="F105" i="27"/>
  <c r="F106" i="27"/>
  <c r="F107" i="27"/>
  <c r="F108" i="27"/>
  <c r="F109" i="27"/>
  <c r="F110" i="27"/>
  <c r="F111" i="27"/>
  <c r="F112" i="27"/>
  <c r="F113" i="27"/>
  <c r="F114" i="27"/>
  <c r="F115" i="27"/>
  <c r="F116" i="27"/>
  <c r="F117" i="27"/>
  <c r="F118" i="27"/>
  <c r="F120" i="27"/>
  <c r="F121" i="27"/>
  <c r="G128" i="27"/>
  <c r="H128" i="27"/>
  <c r="H132" i="27"/>
  <c r="H134" i="27"/>
  <c r="H131" i="27"/>
  <c r="G132" i="27"/>
  <c r="G134" i="27"/>
  <c r="G131" i="27" s="1"/>
  <c r="I132" i="27"/>
  <c r="I134" i="27"/>
  <c r="I141" i="27"/>
  <c r="G142" i="27"/>
  <c r="H142" i="27"/>
  <c r="H200" i="27" s="1"/>
  <c r="H149" i="27"/>
  <c r="H151" i="27"/>
  <c r="H174" i="27"/>
  <c r="H163" i="27"/>
  <c r="I142" i="27"/>
  <c r="G143" i="27"/>
  <c r="H143" i="27"/>
  <c r="I143" i="27"/>
  <c r="G148" i="27"/>
  <c r="H148" i="27"/>
  <c r="I148" i="27"/>
  <c r="G149" i="27"/>
  <c r="I149" i="27"/>
  <c r="G150" i="27"/>
  <c r="H150" i="27"/>
  <c r="I150" i="27"/>
  <c r="G151" i="27"/>
  <c r="I151" i="27"/>
  <c r="F152" i="27"/>
  <c r="G152" i="27"/>
  <c r="H152" i="27"/>
  <c r="F153" i="27"/>
  <c r="F154" i="27"/>
  <c r="F156" i="27"/>
  <c r="I156" i="27"/>
  <c r="I160" i="27"/>
  <c r="I204" i="27"/>
  <c r="I161" i="27"/>
  <c r="F165" i="27"/>
  <c r="G165" i="27"/>
  <c r="H165" i="27"/>
  <c r="F166" i="27"/>
  <c r="G166" i="27"/>
  <c r="F167" i="27"/>
  <c r="G167" i="27"/>
  <c r="F168" i="27"/>
  <c r="F162" i="27"/>
  <c r="F203" i="27"/>
  <c r="F169" i="27"/>
  <c r="F170" i="27"/>
  <c r="F171" i="27"/>
  <c r="F172" i="27"/>
  <c r="F173" i="27"/>
  <c r="F174" i="27"/>
  <c r="F163" i="27"/>
  <c r="G174" i="27"/>
  <c r="G163" i="27"/>
  <c r="G200" i="27"/>
  <c r="I174" i="27"/>
  <c r="I163" i="27"/>
  <c r="F176" i="27"/>
  <c r="I176" i="27"/>
  <c r="I202" i="27"/>
  <c r="I206" i="27"/>
  <c r="G211" i="27"/>
  <c r="G232" i="27"/>
  <c r="H211" i="27"/>
  <c r="H232" i="27" s="1"/>
  <c r="I211" i="27"/>
  <c r="I232" i="27"/>
  <c r="G212" i="27"/>
  <c r="G231" i="27"/>
  <c r="G243" i="27"/>
  <c r="H243" i="27" s="1"/>
  <c r="H212" i="27"/>
  <c r="H231" i="27"/>
  <c r="I212" i="27"/>
  <c r="I231" i="27"/>
  <c r="F233" i="27"/>
  <c r="I233" i="27"/>
  <c r="G236" i="27"/>
  <c r="G233" i="27"/>
  <c r="H233" i="27"/>
  <c r="F237" i="27"/>
  <c r="I237" i="27"/>
  <c r="G240" i="27"/>
  <c r="G237" i="27"/>
  <c r="G27" i="27"/>
  <c r="G24" i="27"/>
  <c r="H240" i="27"/>
  <c r="H237" i="27"/>
  <c r="F242" i="27"/>
  <c r="I242" i="27"/>
  <c r="G247" i="27"/>
  <c r="G255" i="27"/>
  <c r="H247" i="27"/>
  <c r="H255" i="27"/>
  <c r="I247" i="27"/>
  <c r="I255" i="27"/>
  <c r="G248" i="27"/>
  <c r="G249" i="27"/>
  <c r="G256" i="27"/>
  <c r="G260" i="27" s="1"/>
  <c r="H260" i="27" s="1"/>
  <c r="H248" i="27"/>
  <c r="H256" i="27" s="1"/>
  <c r="I248" i="27"/>
  <c r="H249" i="27"/>
  <c r="I249" i="27"/>
  <c r="G263" i="27"/>
  <c r="H263" i="27"/>
  <c r="I263" i="27"/>
  <c r="G264" i="27"/>
  <c r="H264" i="27"/>
  <c r="I264" i="27"/>
  <c r="I273" i="27"/>
  <c r="G274" i="27"/>
  <c r="H274" i="27"/>
  <c r="H278" i="27"/>
  <c r="H282" i="27"/>
  <c r="I274" i="27"/>
  <c r="I278" i="27"/>
  <c r="G275" i="27"/>
  <c r="G281" i="27"/>
  <c r="H275" i="27"/>
  <c r="H281" i="27"/>
  <c r="I275" i="27"/>
  <c r="I281" i="27"/>
  <c r="G277" i="27"/>
  <c r="H277" i="27"/>
  <c r="H283" i="27"/>
  <c r="H287" i="27"/>
  <c r="I277" i="27"/>
  <c r="G278" i="27"/>
  <c r="G282" i="27"/>
  <c r="G295" i="27"/>
  <c r="G310" i="27" s="1"/>
  <c r="G314" i="27" s="1"/>
  <c r="H314" i="27" s="1"/>
  <c r="G300" i="27"/>
  <c r="G302" i="27"/>
  <c r="G304" i="27"/>
  <c r="H295" i="27"/>
  <c r="I295" i="27"/>
  <c r="H300" i="27"/>
  <c r="I300" i="27"/>
  <c r="H302" i="27"/>
  <c r="I302" i="27"/>
  <c r="G303" i="27"/>
  <c r="H303" i="27"/>
  <c r="H309" i="27" s="1"/>
  <c r="H305" i="27"/>
  <c r="I303" i="27"/>
  <c r="I309" i="27" s="1"/>
  <c r="H304" i="27"/>
  <c r="I304" i="27"/>
  <c r="G305" i="27"/>
  <c r="I305" i="27"/>
  <c r="F312" i="27"/>
  <c r="G312" i="27"/>
  <c r="H312" i="27"/>
  <c r="I312" i="27"/>
  <c r="F8" i="9"/>
  <c r="G9" i="9"/>
  <c r="G35" i="9"/>
  <c r="G255" i="9"/>
  <c r="H9" i="9"/>
  <c r="I9" i="9"/>
  <c r="I35" i="9" s="1"/>
  <c r="J9" i="9"/>
  <c r="K9" i="9"/>
  <c r="F10" i="9"/>
  <c r="F22" i="9"/>
  <c r="G24" i="9"/>
  <c r="G39" i="9" s="1"/>
  <c r="H24" i="9"/>
  <c r="I24" i="9"/>
  <c r="I39" i="9"/>
  <c r="J24" i="9"/>
  <c r="J39" i="9"/>
  <c r="J259" i="9" s="1"/>
  <c r="K24" i="9"/>
  <c r="F26" i="9"/>
  <c r="F28" i="9"/>
  <c r="F29" i="9"/>
  <c r="F30" i="9"/>
  <c r="F33" i="9"/>
  <c r="G34" i="9"/>
  <c r="H34" i="9"/>
  <c r="H42" i="9"/>
  <c r="I34" i="9"/>
  <c r="I254" i="9"/>
  <c r="J34" i="9"/>
  <c r="K34" i="9"/>
  <c r="K254" i="9"/>
  <c r="J35" i="9"/>
  <c r="J255" i="9"/>
  <c r="F37" i="9"/>
  <c r="F38" i="9"/>
  <c r="K39" i="9"/>
  <c r="K36" i="9"/>
  <c r="G41" i="9"/>
  <c r="H41" i="9"/>
  <c r="I41" i="9"/>
  <c r="J41" i="9"/>
  <c r="K41" i="9"/>
  <c r="F46" i="9"/>
  <c r="F47" i="9"/>
  <c r="H49" i="9"/>
  <c r="I49" i="9"/>
  <c r="G52" i="9"/>
  <c r="G49" i="9"/>
  <c r="J49" i="9"/>
  <c r="K49" i="9"/>
  <c r="J344" i="9"/>
  <c r="J346" i="9" s="1"/>
  <c r="F50" i="9"/>
  <c r="F51" i="9"/>
  <c r="F53" i="9"/>
  <c r="F54" i="9"/>
  <c r="F55" i="9"/>
  <c r="G56" i="9"/>
  <c r="H56" i="9"/>
  <c r="I56" i="9"/>
  <c r="J56" i="9"/>
  <c r="K56" i="9"/>
  <c r="F58" i="9"/>
  <c r="F59" i="9"/>
  <c r="F63" i="9"/>
  <c r="F65" i="9"/>
  <c r="F66" i="9"/>
  <c r="F68" i="9"/>
  <c r="G78" i="9"/>
  <c r="G48" i="9" s="1"/>
  <c r="G340" i="9" s="1"/>
  <c r="H78" i="9"/>
  <c r="H48" i="9" s="1"/>
  <c r="I78" i="9"/>
  <c r="I48" i="9"/>
  <c r="J78" i="9"/>
  <c r="J48" i="9"/>
  <c r="K78" i="9"/>
  <c r="K48" i="9" s="1"/>
  <c r="G80" i="9"/>
  <c r="G118" i="9"/>
  <c r="G115" i="9" s="1"/>
  <c r="I80" i="9"/>
  <c r="J80" i="9"/>
  <c r="K80" i="9"/>
  <c r="F82" i="9"/>
  <c r="F83" i="9"/>
  <c r="F84" i="9"/>
  <c r="F86" i="9"/>
  <c r="F88" i="9"/>
  <c r="F89" i="9"/>
  <c r="G90" i="9"/>
  <c r="G113" i="9"/>
  <c r="H90" i="9"/>
  <c r="I90" i="9"/>
  <c r="I113" i="9"/>
  <c r="J90" i="9"/>
  <c r="K90" i="9"/>
  <c r="K113" i="9"/>
  <c r="G91" i="9"/>
  <c r="H91" i="9"/>
  <c r="I91" i="9"/>
  <c r="I364" i="9" s="1"/>
  <c r="I366" i="9" s="1"/>
  <c r="J91" i="9"/>
  <c r="J364" i="9" s="1"/>
  <c r="J366" i="9" s="1"/>
  <c r="K91" i="9"/>
  <c r="K114" i="9" s="1"/>
  <c r="F93" i="9"/>
  <c r="F94" i="9"/>
  <c r="F95" i="9"/>
  <c r="F96" i="9"/>
  <c r="F102" i="9"/>
  <c r="F103" i="9"/>
  <c r="F104" i="9"/>
  <c r="F105" i="9"/>
  <c r="F106" i="9"/>
  <c r="F107" i="9"/>
  <c r="F108" i="9"/>
  <c r="F109" i="9"/>
  <c r="G112" i="9"/>
  <c r="H112" i="9"/>
  <c r="I112" i="9"/>
  <c r="J112" i="9"/>
  <c r="K112" i="9"/>
  <c r="K266" i="9"/>
  <c r="K270" i="9"/>
  <c r="K274" i="9"/>
  <c r="J113" i="9"/>
  <c r="F116" i="9"/>
  <c r="F117" i="9"/>
  <c r="H118" i="9"/>
  <c r="H115" i="9"/>
  <c r="J118" i="9"/>
  <c r="J115" i="9" s="1"/>
  <c r="K118" i="9"/>
  <c r="G125" i="9"/>
  <c r="G348" i="9" s="1"/>
  <c r="G350" i="9" s="1"/>
  <c r="I125" i="9"/>
  <c r="I155" i="9" s="1"/>
  <c r="I152" i="9" s="1"/>
  <c r="I159" i="9"/>
  <c r="I156" i="9" s="1"/>
  <c r="I160" i="9"/>
  <c r="J125" i="9"/>
  <c r="K125" i="9"/>
  <c r="K348" i="9" s="1"/>
  <c r="F126" i="9"/>
  <c r="H135" i="9"/>
  <c r="F135" i="9"/>
  <c r="F137" i="9"/>
  <c r="F139" i="9"/>
  <c r="F148" i="9"/>
  <c r="F149" i="9"/>
  <c r="F150" i="9"/>
  <c r="F153" i="9"/>
  <c r="F154" i="9"/>
  <c r="K155" i="9"/>
  <c r="K152" i="9" s="1"/>
  <c r="F157" i="9"/>
  <c r="F158" i="9"/>
  <c r="G159" i="9"/>
  <c r="H159" i="9"/>
  <c r="H156" i="9" s="1"/>
  <c r="J159" i="9"/>
  <c r="K159" i="9"/>
  <c r="G161" i="9"/>
  <c r="H161" i="9"/>
  <c r="I161" i="9"/>
  <c r="J161" i="9"/>
  <c r="K161" i="9"/>
  <c r="G162" i="9"/>
  <c r="H162" i="9"/>
  <c r="I162" i="9"/>
  <c r="J162" i="9"/>
  <c r="K162" i="9"/>
  <c r="F162" i="9"/>
  <c r="G172" i="9"/>
  <c r="G176" i="9"/>
  <c r="H172" i="9"/>
  <c r="H176" i="9"/>
  <c r="I172" i="9"/>
  <c r="I176" i="9"/>
  <c r="J172" i="9"/>
  <c r="J176" i="9"/>
  <c r="K172" i="9"/>
  <c r="K176" i="9"/>
  <c r="F173" i="9"/>
  <c r="F174" i="9"/>
  <c r="G177" i="9"/>
  <c r="H177" i="9"/>
  <c r="I177" i="9"/>
  <c r="J177" i="9"/>
  <c r="K177" i="9"/>
  <c r="G178" i="9"/>
  <c r="H178" i="9"/>
  <c r="I178" i="9"/>
  <c r="J178" i="9"/>
  <c r="K178" i="9"/>
  <c r="G179" i="9"/>
  <c r="H179" i="9"/>
  <c r="I179" i="9"/>
  <c r="J179" i="9"/>
  <c r="K179" i="9"/>
  <c r="G182" i="9"/>
  <c r="H182" i="9"/>
  <c r="H206" i="9"/>
  <c r="I182" i="9"/>
  <c r="J182" i="9"/>
  <c r="K182" i="9"/>
  <c r="F190" i="9"/>
  <c r="F191" i="9"/>
  <c r="F192" i="9"/>
  <c r="F193" i="9"/>
  <c r="F194" i="9"/>
  <c r="F195" i="9"/>
  <c r="F196" i="9"/>
  <c r="F197" i="9"/>
  <c r="F199" i="9"/>
  <c r="F200" i="9"/>
  <c r="F201" i="9"/>
  <c r="G204" i="9"/>
  <c r="H204" i="9"/>
  <c r="I204" i="9"/>
  <c r="J204" i="9"/>
  <c r="K204" i="9"/>
  <c r="G205" i="9"/>
  <c r="H205" i="9"/>
  <c r="I205" i="9"/>
  <c r="I302" i="9"/>
  <c r="I306" i="9" s="1"/>
  <c r="J205" i="9"/>
  <c r="J302" i="9" s="1"/>
  <c r="J306" i="9" s="1"/>
  <c r="K205" i="9"/>
  <c r="J206" i="9"/>
  <c r="K206" i="9"/>
  <c r="K210" i="9"/>
  <c r="G208" i="9"/>
  <c r="G209" i="9"/>
  <c r="J209" i="9"/>
  <c r="K209" i="9"/>
  <c r="G220" i="9"/>
  <c r="G237" i="9"/>
  <c r="H220" i="9"/>
  <c r="H237" i="9"/>
  <c r="I220" i="9"/>
  <c r="J220" i="9"/>
  <c r="K220" i="9"/>
  <c r="F224" i="9"/>
  <c r="F230" i="9"/>
  <c r="F231" i="9"/>
  <c r="F235" i="9"/>
  <c r="F236" i="9"/>
  <c r="G239" i="9"/>
  <c r="H239" i="9"/>
  <c r="I239" i="9"/>
  <c r="J239" i="9"/>
  <c r="K239" i="9"/>
  <c r="G240" i="9"/>
  <c r="H240" i="9"/>
  <c r="I240" i="9"/>
  <c r="J240" i="9"/>
  <c r="K240" i="9"/>
  <c r="G253" i="9"/>
  <c r="H253" i="9"/>
  <c r="I253" i="9"/>
  <c r="J253" i="9"/>
  <c r="K253" i="9"/>
  <c r="H254" i="9"/>
  <c r="G257" i="9"/>
  <c r="G323" i="9" s="1"/>
  <c r="G270" i="9"/>
  <c r="G283" i="9"/>
  <c r="G287" i="9" s="1"/>
  <c r="H257" i="9"/>
  <c r="I257" i="9"/>
  <c r="J257" i="9"/>
  <c r="J256" i="9" s="1"/>
  <c r="J261" i="9"/>
  <c r="K257" i="9"/>
  <c r="G258" i="9"/>
  <c r="G271" i="9"/>
  <c r="G284" i="9"/>
  <c r="G324" i="9"/>
  <c r="H258" i="9"/>
  <c r="I258" i="9"/>
  <c r="J258" i="9"/>
  <c r="K258" i="9"/>
  <c r="K259" i="9"/>
  <c r="H261" i="9"/>
  <c r="I261" i="9"/>
  <c r="J266" i="9"/>
  <c r="J274" i="9" s="1"/>
  <c r="J270" i="9"/>
  <c r="H270" i="9"/>
  <c r="H323" i="9" s="1"/>
  <c r="I270" i="9"/>
  <c r="H271" i="9"/>
  <c r="I271" i="9"/>
  <c r="J271" i="9"/>
  <c r="K271" i="9"/>
  <c r="K284" i="9"/>
  <c r="K288" i="9" s="1"/>
  <c r="K324" i="9"/>
  <c r="G279" i="9"/>
  <c r="H279" i="9"/>
  <c r="I279" i="9"/>
  <c r="J279" i="9"/>
  <c r="K279" i="9"/>
  <c r="K287" i="9" s="1"/>
  <c r="K283" i="9"/>
  <c r="G280" i="9"/>
  <c r="H280" i="9"/>
  <c r="I280" i="9"/>
  <c r="J280" i="9"/>
  <c r="J288" i="9" s="1"/>
  <c r="J284" i="9"/>
  <c r="K280" i="9"/>
  <c r="H283" i="9"/>
  <c r="I283" i="9"/>
  <c r="I287" i="9"/>
  <c r="J283" i="9"/>
  <c r="H284" i="9"/>
  <c r="I284" i="9"/>
  <c r="F284" i="9"/>
  <c r="H285" i="9"/>
  <c r="H282" i="9"/>
  <c r="G292" i="9"/>
  <c r="G296" i="9" s="1"/>
  <c r="H292" i="9"/>
  <c r="H296" i="9"/>
  <c r="I292" i="9"/>
  <c r="I296" i="9" s="1"/>
  <c r="J292" i="9"/>
  <c r="K292" i="9"/>
  <c r="K296" i="9" s="1"/>
  <c r="G293" i="9"/>
  <c r="G294" i="9"/>
  <c r="G298" i="9" s="1"/>
  <c r="G291" i="9"/>
  <c r="H293" i="9"/>
  <c r="H297" i="9" s="1"/>
  <c r="I293" i="9"/>
  <c r="I297" i="9"/>
  <c r="J293" i="9"/>
  <c r="K293" i="9"/>
  <c r="K297" i="9"/>
  <c r="H294" i="9"/>
  <c r="I294" i="9"/>
  <c r="J294" i="9"/>
  <c r="K294" i="9"/>
  <c r="K298" i="9"/>
  <c r="J296" i="9"/>
  <c r="J298" i="9"/>
  <c r="G301" i="9"/>
  <c r="G305" i="9"/>
  <c r="K303" i="9"/>
  <c r="K307" i="9" s="1"/>
  <c r="G310" i="9"/>
  <c r="H310" i="9"/>
  <c r="H314" i="9"/>
  <c r="I310" i="9"/>
  <c r="J310" i="9"/>
  <c r="K310" i="9"/>
  <c r="K314" i="9"/>
  <c r="G311" i="9"/>
  <c r="G315" i="9"/>
  <c r="H311" i="9"/>
  <c r="I311" i="9"/>
  <c r="J311" i="9"/>
  <c r="K311" i="9"/>
  <c r="K315" i="9" s="1"/>
  <c r="F311" i="9"/>
  <c r="I315" i="9"/>
  <c r="J315" i="9"/>
  <c r="G336" i="9"/>
  <c r="G338" i="9"/>
  <c r="J336" i="9"/>
  <c r="J338" i="9" s="1"/>
  <c r="G342" i="9"/>
  <c r="K340" i="9"/>
  <c r="K342" i="9"/>
  <c r="H344" i="9"/>
  <c r="H346" i="9"/>
  <c r="K344" i="9"/>
  <c r="K346" i="9"/>
  <c r="I348" i="9"/>
  <c r="I350" i="9"/>
  <c r="K350" i="9"/>
  <c r="H352" i="9"/>
  <c r="J352" i="9"/>
  <c r="K352" i="9"/>
  <c r="G356" i="9"/>
  <c r="G358" i="9"/>
  <c r="H356" i="9"/>
  <c r="H358" i="9" s="1"/>
  <c r="G360" i="9"/>
  <c r="G362" i="9"/>
  <c r="H360" i="9"/>
  <c r="I360" i="9"/>
  <c r="I362" i="9"/>
  <c r="J360" i="9"/>
  <c r="J362" i="9"/>
  <c r="H362" i="9"/>
  <c r="K364" i="9"/>
  <c r="K366" i="9" s="1"/>
  <c r="G368" i="9"/>
  <c r="G370" i="9"/>
  <c r="H368" i="9"/>
  <c r="H370" i="9"/>
  <c r="I368" i="9"/>
  <c r="I370" i="9" s="1"/>
  <c r="J368" i="9"/>
  <c r="J370" i="9"/>
  <c r="K368" i="9"/>
  <c r="K370" i="9"/>
  <c r="G372" i="9"/>
  <c r="G374" i="9" s="1"/>
  <c r="H372" i="9"/>
  <c r="H374" i="9"/>
  <c r="I372" i="9"/>
  <c r="I374" i="9"/>
  <c r="J372" i="9"/>
  <c r="K372" i="9"/>
  <c r="K374" i="9"/>
  <c r="J374" i="9"/>
  <c r="G376" i="9"/>
  <c r="G378" i="9"/>
  <c r="H376" i="9"/>
  <c r="H378" i="9" s="1"/>
  <c r="I376" i="9"/>
  <c r="I378" i="9"/>
  <c r="J376" i="9"/>
  <c r="J378" i="9"/>
  <c r="K376" i="9"/>
  <c r="K378" i="9"/>
  <c r="G380" i="9"/>
  <c r="H380" i="9"/>
  <c r="I380" i="9"/>
  <c r="J380" i="9"/>
  <c r="J385" i="9" s="1"/>
  <c r="J384" i="9"/>
  <c r="K380" i="9"/>
  <c r="G384" i="9"/>
  <c r="G394" i="9" s="1"/>
  <c r="G397" i="9" s="1"/>
  <c r="G399" i="9" s="1"/>
  <c r="H384" i="9"/>
  <c r="H394" i="9"/>
  <c r="H397" i="9" s="1"/>
  <c r="H399" i="9" s="1"/>
  <c r="I384" i="9"/>
  <c r="J394" i="9"/>
  <c r="J397" i="9"/>
  <c r="J399" i="9"/>
  <c r="K384" i="9"/>
  <c r="K394" i="9"/>
  <c r="K397" i="9" s="1"/>
  <c r="K399" i="9" s="1"/>
  <c r="G388" i="9"/>
  <c r="G390" i="9"/>
  <c r="H388" i="9"/>
  <c r="H390" i="9"/>
  <c r="I388" i="9"/>
  <c r="I390" i="9"/>
  <c r="J388" i="9"/>
  <c r="K388" i="9"/>
  <c r="F8" i="8"/>
  <c r="G9" i="8"/>
  <c r="H9" i="8"/>
  <c r="H35" i="8" s="1"/>
  <c r="H253" i="8" s="1"/>
  <c r="I9" i="8"/>
  <c r="I35" i="8"/>
  <c r="J9" i="8"/>
  <c r="J334" i="8"/>
  <c r="J336" i="8" s="1"/>
  <c r="K9" i="8"/>
  <c r="F10" i="8"/>
  <c r="F22" i="8"/>
  <c r="G24" i="8"/>
  <c r="G39" i="8"/>
  <c r="H24" i="8"/>
  <c r="H39" i="8"/>
  <c r="I24" i="8"/>
  <c r="I39" i="8"/>
  <c r="I36" i="8"/>
  <c r="J24" i="8"/>
  <c r="J39" i="8" s="1"/>
  <c r="K24" i="8"/>
  <c r="K39" i="8" s="1"/>
  <c r="F26" i="8"/>
  <c r="F28" i="8"/>
  <c r="F29" i="8"/>
  <c r="F30" i="8"/>
  <c r="F33" i="8"/>
  <c r="G34" i="8"/>
  <c r="H34" i="8"/>
  <c r="I34" i="8"/>
  <c r="J34" i="8"/>
  <c r="K34" i="8"/>
  <c r="F37" i="8"/>
  <c r="F38" i="8"/>
  <c r="G41" i="8"/>
  <c r="F41" i="8" s="1"/>
  <c r="H41" i="8"/>
  <c r="I41" i="8"/>
  <c r="J41" i="8"/>
  <c r="K41" i="8"/>
  <c r="F46" i="8"/>
  <c r="F47" i="8"/>
  <c r="G48" i="8"/>
  <c r="G49" i="8"/>
  <c r="H49" i="8"/>
  <c r="I49" i="8"/>
  <c r="I342" i="8"/>
  <c r="I344" i="8" s="1"/>
  <c r="J49" i="8"/>
  <c r="J342" i="8" s="1"/>
  <c r="J344" i="8" s="1"/>
  <c r="K49" i="8"/>
  <c r="K342" i="8"/>
  <c r="K344" i="8" s="1"/>
  <c r="F50" i="8"/>
  <c r="F51" i="8"/>
  <c r="F52" i="8"/>
  <c r="F53" i="8"/>
  <c r="F54" i="8"/>
  <c r="F55" i="8"/>
  <c r="G56" i="8"/>
  <c r="G358" i="8" s="1"/>
  <c r="G360" i="8" s="1"/>
  <c r="H56" i="8"/>
  <c r="I56" i="8"/>
  <c r="I358" i="8" s="1"/>
  <c r="I360" i="8" s="1"/>
  <c r="J56" i="8"/>
  <c r="K56" i="8"/>
  <c r="K358" i="8"/>
  <c r="K360" i="8"/>
  <c r="F58" i="8"/>
  <c r="F59" i="8"/>
  <c r="F63" i="8"/>
  <c r="F65" i="8"/>
  <c r="F66" i="8"/>
  <c r="F68" i="8"/>
  <c r="H78" i="8"/>
  <c r="H48" i="8"/>
  <c r="H338" i="8" s="1"/>
  <c r="H340" i="8" s="1"/>
  <c r="I78" i="8"/>
  <c r="I48" i="8"/>
  <c r="I338" i="8" s="1"/>
  <c r="I340" i="8" s="1"/>
  <c r="J78" i="8"/>
  <c r="J48" i="8"/>
  <c r="K78" i="8"/>
  <c r="K48" i="8"/>
  <c r="K338" i="8" s="1"/>
  <c r="K340" i="8" s="1"/>
  <c r="G80" i="8"/>
  <c r="I80" i="8"/>
  <c r="J80" i="8"/>
  <c r="J116" i="8"/>
  <c r="K80" i="8"/>
  <c r="F82" i="8"/>
  <c r="F83" i="8"/>
  <c r="F84" i="8"/>
  <c r="F86" i="8"/>
  <c r="F88" i="8"/>
  <c r="F89" i="8"/>
  <c r="G90" i="8"/>
  <c r="H90" i="8"/>
  <c r="H111" i="8"/>
  <c r="I90" i="8"/>
  <c r="J90" i="8"/>
  <c r="J111" i="8" s="1"/>
  <c r="K90" i="8"/>
  <c r="K111" i="8" s="1"/>
  <c r="G91" i="8"/>
  <c r="H91" i="8"/>
  <c r="H362" i="8"/>
  <c r="H364" i="8"/>
  <c r="I91" i="8"/>
  <c r="J91" i="8"/>
  <c r="K91" i="8"/>
  <c r="K362" i="8"/>
  <c r="K364" i="8"/>
  <c r="F93" i="8"/>
  <c r="F94" i="8"/>
  <c r="F95" i="8"/>
  <c r="F96" i="8"/>
  <c r="F102" i="8"/>
  <c r="F103" i="8"/>
  <c r="F104" i="8"/>
  <c r="F105" i="8"/>
  <c r="F106" i="8"/>
  <c r="F107" i="8"/>
  <c r="G110" i="8"/>
  <c r="H110" i="8"/>
  <c r="H264" i="8"/>
  <c r="H272" i="8" s="1"/>
  <c r="H268" i="8"/>
  <c r="I110" i="8"/>
  <c r="J110" i="8"/>
  <c r="J264" i="8"/>
  <c r="K110" i="8"/>
  <c r="F114" i="8"/>
  <c r="F115" i="8"/>
  <c r="G116" i="8"/>
  <c r="H116" i="8"/>
  <c r="H113" i="8"/>
  <c r="K116" i="8"/>
  <c r="G118" i="8"/>
  <c r="H118" i="8"/>
  <c r="G123" i="8"/>
  <c r="G346" i="8" s="1"/>
  <c r="G348" i="8" s="1"/>
  <c r="I123" i="8"/>
  <c r="J123" i="8"/>
  <c r="J346" i="8" s="1"/>
  <c r="J348" i="8" s="1"/>
  <c r="J153" i="8"/>
  <c r="J157" i="8"/>
  <c r="K123" i="8"/>
  <c r="F124" i="8"/>
  <c r="H133" i="8"/>
  <c r="F135" i="8"/>
  <c r="F137" i="8"/>
  <c r="F146" i="8"/>
  <c r="F147" i="8"/>
  <c r="F148" i="8"/>
  <c r="F151" i="8"/>
  <c r="F152" i="8"/>
  <c r="F155" i="8"/>
  <c r="F156" i="8"/>
  <c r="G157" i="8"/>
  <c r="G283" i="8"/>
  <c r="H157" i="8"/>
  <c r="I157" i="8"/>
  <c r="I283" i="8"/>
  <c r="I281" i="8"/>
  <c r="I282" i="8"/>
  <c r="I280" i="8"/>
  <c r="J283" i="8"/>
  <c r="K157" i="8"/>
  <c r="G159" i="8"/>
  <c r="H159" i="8"/>
  <c r="I159" i="8"/>
  <c r="J159" i="8"/>
  <c r="K159" i="8"/>
  <c r="G160" i="8"/>
  <c r="H160" i="8"/>
  <c r="I160" i="8"/>
  <c r="J160" i="8"/>
  <c r="K160" i="8"/>
  <c r="F160" i="8"/>
  <c r="G170" i="8"/>
  <c r="H170" i="8"/>
  <c r="H174" i="8" s="1"/>
  <c r="I170" i="8"/>
  <c r="I174" i="8"/>
  <c r="J170" i="8"/>
  <c r="J174" i="8" s="1"/>
  <c r="K170" i="8"/>
  <c r="K174" i="8" s="1"/>
  <c r="F171" i="8"/>
  <c r="F172" i="8"/>
  <c r="G175" i="8"/>
  <c r="H175" i="8"/>
  <c r="I175" i="8"/>
  <c r="J175" i="8"/>
  <c r="K175" i="8"/>
  <c r="G176" i="8"/>
  <c r="H176" i="8"/>
  <c r="I176" i="8"/>
  <c r="J176" i="8"/>
  <c r="K176" i="8"/>
  <c r="G177" i="8"/>
  <c r="H177" i="8"/>
  <c r="I177" i="8"/>
  <c r="J177" i="8"/>
  <c r="K177" i="8"/>
  <c r="G180" i="8"/>
  <c r="G204" i="8"/>
  <c r="H180" i="8"/>
  <c r="H204" i="8"/>
  <c r="I180" i="8"/>
  <c r="I204" i="8" s="1"/>
  <c r="J180" i="8"/>
  <c r="K180" i="8"/>
  <c r="K204" i="8"/>
  <c r="F188" i="8"/>
  <c r="F189" i="8"/>
  <c r="F190" i="8"/>
  <c r="F191" i="8"/>
  <c r="F192" i="8"/>
  <c r="F193" i="8"/>
  <c r="F194" i="8"/>
  <c r="F195" i="8"/>
  <c r="F197" i="8"/>
  <c r="F198" i="8"/>
  <c r="F199" i="8"/>
  <c r="G202" i="8"/>
  <c r="G299" i="8"/>
  <c r="G303" i="8" s="1"/>
  <c r="H202" i="8"/>
  <c r="I202" i="8"/>
  <c r="J202" i="8"/>
  <c r="K202" i="8"/>
  <c r="G203" i="8"/>
  <c r="H203" i="8"/>
  <c r="H300" i="8"/>
  <c r="H304" i="8"/>
  <c r="I203" i="8"/>
  <c r="J203" i="8"/>
  <c r="K203" i="8"/>
  <c r="G218" i="8"/>
  <c r="H218" i="8"/>
  <c r="I218" i="8"/>
  <c r="J218" i="8"/>
  <c r="J235" i="8"/>
  <c r="J310" i="8" s="1"/>
  <c r="K218" i="8"/>
  <c r="K235" i="8" s="1"/>
  <c r="F222" i="8"/>
  <c r="F228" i="8"/>
  <c r="F229" i="8"/>
  <c r="F233" i="8"/>
  <c r="F234" i="8"/>
  <c r="G237" i="8"/>
  <c r="H237" i="8"/>
  <c r="I237" i="8"/>
  <c r="J237" i="8"/>
  <c r="K237" i="8"/>
  <c r="G238" i="8"/>
  <c r="F238" i="8" s="1"/>
  <c r="H238" i="8"/>
  <c r="I238" i="8"/>
  <c r="J238" i="8"/>
  <c r="K238" i="8"/>
  <c r="G251" i="8"/>
  <c r="G259" i="8" s="1"/>
  <c r="G255" i="8"/>
  <c r="H251" i="8"/>
  <c r="I251" i="8"/>
  <c r="J251" i="8"/>
  <c r="K251" i="8"/>
  <c r="G252" i="8"/>
  <c r="H252" i="8"/>
  <c r="H255" i="8"/>
  <c r="I255" i="8"/>
  <c r="I321" i="8" s="1"/>
  <c r="I268" i="8"/>
  <c r="J255" i="8"/>
  <c r="K255" i="8"/>
  <c r="K259" i="8"/>
  <c r="G256" i="8"/>
  <c r="H256" i="8"/>
  <c r="I256" i="8"/>
  <c r="J256" i="8"/>
  <c r="J269" i="8"/>
  <c r="J282" i="8"/>
  <c r="J322" i="8"/>
  <c r="K256" i="8"/>
  <c r="J259" i="8"/>
  <c r="G264" i="8"/>
  <c r="G268" i="8"/>
  <c r="J268" i="8"/>
  <c r="K268" i="8"/>
  <c r="G269" i="8"/>
  <c r="H269" i="8"/>
  <c r="H282" i="8"/>
  <c r="H322" i="8"/>
  <c r="I269" i="8"/>
  <c r="K269" i="8"/>
  <c r="G277" i="8"/>
  <c r="H277" i="8"/>
  <c r="I277" i="8"/>
  <c r="J277" i="8"/>
  <c r="K277" i="8"/>
  <c r="G278" i="8"/>
  <c r="H278" i="8"/>
  <c r="I278" i="8"/>
  <c r="J278" i="8"/>
  <c r="J286" i="8"/>
  <c r="K278" i="8"/>
  <c r="K286" i="8" s="1"/>
  <c r="K282" i="8"/>
  <c r="F282" i="8" s="1"/>
  <c r="G281" i="8"/>
  <c r="H281" i="8"/>
  <c r="I285" i="8"/>
  <c r="J281" i="8"/>
  <c r="K281" i="8"/>
  <c r="K285" i="8" s="1"/>
  <c r="G282" i="8"/>
  <c r="G290" i="8"/>
  <c r="H290" i="8"/>
  <c r="I290" i="8"/>
  <c r="J290" i="8"/>
  <c r="J294" i="8"/>
  <c r="K290" i="8"/>
  <c r="G291" i="8"/>
  <c r="H291" i="8"/>
  <c r="H295" i="8"/>
  <c r="I291" i="8"/>
  <c r="J291" i="8"/>
  <c r="K291" i="8"/>
  <c r="K295" i="8"/>
  <c r="G292" i="8"/>
  <c r="H292" i="8"/>
  <c r="H296" i="8" s="1"/>
  <c r="I292" i="8"/>
  <c r="J292" i="8"/>
  <c r="J296" i="8" s="1"/>
  <c r="K292" i="8"/>
  <c r="K296" i="8" s="1"/>
  <c r="I294" i="8"/>
  <c r="G300" i="8"/>
  <c r="G308" i="8"/>
  <c r="G312" i="8"/>
  <c r="H308" i="8"/>
  <c r="H312" i="8"/>
  <c r="I308" i="8"/>
  <c r="I312" i="8"/>
  <c r="J308" i="8"/>
  <c r="J312" i="8"/>
  <c r="K308" i="8"/>
  <c r="K312" i="8"/>
  <c r="G309" i="8"/>
  <c r="G313" i="8" s="1"/>
  <c r="H309" i="8"/>
  <c r="H313" i="8"/>
  <c r="I309" i="8"/>
  <c r="J309" i="8"/>
  <c r="J313" i="8" s="1"/>
  <c r="K309" i="8"/>
  <c r="K313" i="8" s="1"/>
  <c r="I334" i="8"/>
  <c r="I336" i="8"/>
  <c r="G342" i="8"/>
  <c r="G344" i="8" s="1"/>
  <c r="K354" i="8"/>
  <c r="K356" i="8" s="1"/>
  <c r="J358" i="8"/>
  <c r="I362" i="8"/>
  <c r="I364" i="8"/>
  <c r="G366" i="8"/>
  <c r="G368" i="8"/>
  <c r="H366" i="8"/>
  <c r="I366" i="8"/>
  <c r="I368" i="8" s="1"/>
  <c r="J366" i="8"/>
  <c r="J368" i="8" s="1"/>
  <c r="K366" i="8"/>
  <c r="K368" i="8" s="1"/>
  <c r="G370" i="8"/>
  <c r="G372" i="8" s="1"/>
  <c r="H370" i="8"/>
  <c r="H372" i="8" s="1"/>
  <c r="I370" i="8"/>
  <c r="I372" i="8" s="1"/>
  <c r="J370" i="8"/>
  <c r="J372" i="8" s="1"/>
  <c r="K370" i="8"/>
  <c r="K372" i="8"/>
  <c r="G374" i="8"/>
  <c r="G376" i="8" s="1"/>
  <c r="H374" i="8"/>
  <c r="H376" i="8" s="1"/>
  <c r="I374" i="8"/>
  <c r="I376" i="8" s="1"/>
  <c r="J374" i="8"/>
  <c r="J376" i="8" s="1"/>
  <c r="K374" i="8"/>
  <c r="K376" i="8" s="1"/>
  <c r="G378" i="8"/>
  <c r="H378" i="8"/>
  <c r="I378" i="8"/>
  <c r="J378" i="8"/>
  <c r="J382" i="8"/>
  <c r="J392" i="8" s="1"/>
  <c r="J395" i="8" s="1"/>
  <c r="J397" i="8" s="1"/>
  <c r="K378" i="8"/>
  <c r="G382" i="8"/>
  <c r="H382" i="8"/>
  <c r="I382" i="8"/>
  <c r="I383" i="8"/>
  <c r="K382" i="8"/>
  <c r="G386" i="8"/>
  <c r="G388" i="8"/>
  <c r="H386" i="8"/>
  <c r="I386" i="8"/>
  <c r="I388" i="8" s="1"/>
  <c r="J386" i="8"/>
  <c r="J388" i="8"/>
  <c r="K386" i="8"/>
  <c r="H392" i="8"/>
  <c r="H395" i="8"/>
  <c r="H397" i="8" s="1"/>
  <c r="F8" i="7"/>
  <c r="G9" i="7"/>
  <c r="H9" i="7"/>
  <c r="H334" i="7"/>
  <c r="H336" i="7"/>
  <c r="I9" i="7"/>
  <c r="J9" i="7"/>
  <c r="J35" i="7" s="1"/>
  <c r="K9" i="7"/>
  <c r="K334" i="7"/>
  <c r="K336" i="7"/>
  <c r="F10" i="7"/>
  <c r="F22" i="7"/>
  <c r="G24" i="7"/>
  <c r="G39" i="7"/>
  <c r="H24" i="7"/>
  <c r="I24" i="7"/>
  <c r="I39" i="7" s="1"/>
  <c r="J24" i="7"/>
  <c r="J39" i="7"/>
  <c r="J257" i="7"/>
  <c r="K24" i="7"/>
  <c r="K39" i="7" s="1"/>
  <c r="K36" i="7" s="1"/>
  <c r="F26" i="7"/>
  <c r="F28" i="7"/>
  <c r="F29" i="7"/>
  <c r="F30" i="7"/>
  <c r="F33" i="7"/>
  <c r="G34" i="7"/>
  <c r="H34" i="7"/>
  <c r="I34" i="7"/>
  <c r="I42" i="7"/>
  <c r="J34" i="7"/>
  <c r="K34" i="7"/>
  <c r="K42" i="7"/>
  <c r="F37" i="7"/>
  <c r="F38" i="7"/>
  <c r="G41" i="7"/>
  <c r="H41" i="7"/>
  <c r="I41" i="7"/>
  <c r="J41" i="7"/>
  <c r="K41" i="7"/>
  <c r="F46" i="7"/>
  <c r="F47" i="7"/>
  <c r="G48" i="7"/>
  <c r="G338" i="7" s="1"/>
  <c r="G340" i="7" s="1"/>
  <c r="H48" i="7"/>
  <c r="H338" i="7"/>
  <c r="H340" i="7" s="1"/>
  <c r="I48" i="7"/>
  <c r="I338" i="7" s="1"/>
  <c r="I340" i="7" s="1"/>
  <c r="J48" i="7"/>
  <c r="K48" i="7"/>
  <c r="K338" i="7" s="1"/>
  <c r="K340" i="7" s="1"/>
  <c r="G49" i="7"/>
  <c r="F50" i="7"/>
  <c r="F51" i="7"/>
  <c r="F52" i="7"/>
  <c r="F53" i="7"/>
  <c r="F54" i="7"/>
  <c r="F55" i="7"/>
  <c r="G56" i="7"/>
  <c r="G358" i="7" s="1"/>
  <c r="G360" i="7" s="1"/>
  <c r="H56" i="7"/>
  <c r="I56" i="7"/>
  <c r="J56" i="7"/>
  <c r="J358" i="7"/>
  <c r="J360" i="7" s="1"/>
  <c r="K56" i="7"/>
  <c r="F58" i="7"/>
  <c r="F59" i="7"/>
  <c r="F63" i="7"/>
  <c r="F65" i="7"/>
  <c r="F66" i="7"/>
  <c r="F68" i="7"/>
  <c r="F78" i="7"/>
  <c r="G80" i="7"/>
  <c r="I80" i="7"/>
  <c r="I116" i="7"/>
  <c r="I270" i="7"/>
  <c r="I268" i="7"/>
  <c r="I267" i="7" s="1"/>
  <c r="I269" i="7"/>
  <c r="J80" i="7"/>
  <c r="K80" i="7"/>
  <c r="K116" i="7"/>
  <c r="F82" i="7"/>
  <c r="F83" i="7"/>
  <c r="F84" i="7"/>
  <c r="F86" i="7"/>
  <c r="F88" i="7"/>
  <c r="F89" i="7"/>
  <c r="G90" i="7"/>
  <c r="G111" i="7" s="1"/>
  <c r="H90" i="7"/>
  <c r="H111" i="7" s="1"/>
  <c r="H265" i="7" s="1"/>
  <c r="I90" i="7"/>
  <c r="I111" i="7"/>
  <c r="J90" i="7"/>
  <c r="J111" i="7"/>
  <c r="K90" i="7"/>
  <c r="G91" i="7"/>
  <c r="H91" i="7"/>
  <c r="I91" i="7"/>
  <c r="J91" i="7"/>
  <c r="K91" i="7"/>
  <c r="F93" i="7"/>
  <c r="F94" i="7"/>
  <c r="F95" i="7"/>
  <c r="F96" i="7"/>
  <c r="F102" i="7"/>
  <c r="F103" i="7"/>
  <c r="F104" i="7"/>
  <c r="F105" i="7"/>
  <c r="F106" i="7"/>
  <c r="F107" i="7"/>
  <c r="G110" i="7"/>
  <c r="H110" i="7"/>
  <c r="I110" i="7"/>
  <c r="J110" i="7"/>
  <c r="K110" i="7"/>
  <c r="F114" i="7"/>
  <c r="F115" i="7"/>
  <c r="H116" i="7"/>
  <c r="H113" i="7" s="1"/>
  <c r="J118" i="7"/>
  <c r="G123" i="7"/>
  <c r="G153" i="7"/>
  <c r="H123" i="7"/>
  <c r="I123" i="7"/>
  <c r="J123" i="7"/>
  <c r="K123" i="7"/>
  <c r="F124" i="7"/>
  <c r="F133" i="7"/>
  <c r="F135" i="7"/>
  <c r="F137" i="7"/>
  <c r="F146" i="7"/>
  <c r="F147" i="7"/>
  <c r="F148" i="7"/>
  <c r="F151" i="7"/>
  <c r="F152" i="7"/>
  <c r="I153" i="7"/>
  <c r="I150" i="7" s="1"/>
  <c r="F155" i="7"/>
  <c r="F156" i="7"/>
  <c r="G157" i="7"/>
  <c r="H157" i="7"/>
  <c r="H283" i="7"/>
  <c r="I157" i="7"/>
  <c r="I154" i="7"/>
  <c r="I283" i="7"/>
  <c r="J157" i="7"/>
  <c r="J154" i="7" s="1"/>
  <c r="K157" i="7"/>
  <c r="K154" i="7" s="1"/>
  <c r="G159" i="7"/>
  <c r="F159" i="7" s="1"/>
  <c r="H159" i="7"/>
  <c r="I159" i="7"/>
  <c r="J159" i="7"/>
  <c r="K159" i="7"/>
  <c r="G160" i="7"/>
  <c r="H160" i="7"/>
  <c r="I160" i="7"/>
  <c r="J160" i="7"/>
  <c r="K160" i="7"/>
  <c r="G170" i="7"/>
  <c r="G174" i="7" s="1"/>
  <c r="H170" i="7"/>
  <c r="H174" i="7"/>
  <c r="I170" i="7"/>
  <c r="J170" i="7"/>
  <c r="K170" i="7"/>
  <c r="K174" i="7"/>
  <c r="F171" i="7"/>
  <c r="F172" i="7"/>
  <c r="J174" i="7"/>
  <c r="G175" i="7"/>
  <c r="H175" i="7"/>
  <c r="I175" i="7"/>
  <c r="J175" i="7"/>
  <c r="K175" i="7"/>
  <c r="G176" i="7"/>
  <c r="H176" i="7"/>
  <c r="I176" i="7"/>
  <c r="J176" i="7"/>
  <c r="K176" i="7"/>
  <c r="G177" i="7"/>
  <c r="H177" i="7"/>
  <c r="I177" i="7"/>
  <c r="J177" i="7"/>
  <c r="K177" i="7"/>
  <c r="G180" i="7"/>
  <c r="G350" i="7" s="1"/>
  <c r="H180" i="7"/>
  <c r="H204" i="7" s="1"/>
  <c r="H350" i="7"/>
  <c r="I180" i="7"/>
  <c r="J180" i="7"/>
  <c r="J204" i="7" s="1"/>
  <c r="K180" i="7"/>
  <c r="F188" i="7"/>
  <c r="F189" i="7"/>
  <c r="F190" i="7"/>
  <c r="F191" i="7"/>
  <c r="F192" i="7"/>
  <c r="F193" i="7"/>
  <c r="F194" i="7"/>
  <c r="F195" i="7"/>
  <c r="F197" i="7"/>
  <c r="F198" i="7"/>
  <c r="F199" i="7"/>
  <c r="G202" i="7"/>
  <c r="H202" i="7"/>
  <c r="H299" i="7"/>
  <c r="I202" i="7"/>
  <c r="I299" i="7"/>
  <c r="I303" i="7" s="1"/>
  <c r="I206" i="7"/>
  <c r="J202" i="7"/>
  <c r="K202" i="7"/>
  <c r="G203" i="7"/>
  <c r="G300" i="7"/>
  <c r="G304" i="7" s="1"/>
  <c r="H203" i="7"/>
  <c r="H207" i="7" s="1"/>
  <c r="I203" i="7"/>
  <c r="J203" i="7"/>
  <c r="K203" i="7"/>
  <c r="K207" i="7"/>
  <c r="I204" i="7"/>
  <c r="I208" i="7"/>
  <c r="G207" i="7"/>
  <c r="G218" i="7"/>
  <c r="H218" i="7"/>
  <c r="I218" i="7"/>
  <c r="J218" i="7"/>
  <c r="K218" i="7"/>
  <c r="K235" i="7" s="1"/>
  <c r="K310" i="7" s="1"/>
  <c r="K314" i="7" s="1"/>
  <c r="F222" i="7"/>
  <c r="F228" i="7"/>
  <c r="F229" i="7"/>
  <c r="F233" i="7"/>
  <c r="F234" i="7"/>
  <c r="G237" i="7"/>
  <c r="F237" i="7" s="1"/>
  <c r="H237" i="7"/>
  <c r="I237" i="7"/>
  <c r="J237" i="7"/>
  <c r="K237" i="7"/>
  <c r="G238" i="7"/>
  <c r="F238" i="7" s="1"/>
  <c r="H238" i="7"/>
  <c r="I238" i="7"/>
  <c r="J238" i="7"/>
  <c r="K238" i="7"/>
  <c r="G251" i="7"/>
  <c r="H251" i="7"/>
  <c r="I251" i="7"/>
  <c r="J251" i="7"/>
  <c r="J255" i="7"/>
  <c r="J259" i="7"/>
  <c r="K251" i="7"/>
  <c r="K252" i="7"/>
  <c r="K260" i="7" s="1"/>
  <c r="K256" i="7"/>
  <c r="G255" i="7"/>
  <c r="H255" i="7"/>
  <c r="F255" i="7" s="1"/>
  <c r="I255" i="7"/>
  <c r="K255" i="7"/>
  <c r="I281" i="7"/>
  <c r="G256" i="7"/>
  <c r="H256" i="7"/>
  <c r="I256" i="7"/>
  <c r="I322" i="7" s="1"/>
  <c r="I282" i="7"/>
  <c r="J256" i="7"/>
  <c r="K269" i="7"/>
  <c r="K282" i="7"/>
  <c r="K322" i="7"/>
  <c r="G259" i="7"/>
  <c r="I264" i="7"/>
  <c r="J264" i="7"/>
  <c r="G268" i="7"/>
  <c r="H268" i="7"/>
  <c r="H272" i="7" s="1"/>
  <c r="J268" i="7"/>
  <c r="K268" i="7"/>
  <c r="G269" i="7"/>
  <c r="H269" i="7"/>
  <c r="J269" i="7"/>
  <c r="H270" i="7"/>
  <c r="G277" i="7"/>
  <c r="H277" i="7"/>
  <c r="I277" i="7"/>
  <c r="J277" i="7"/>
  <c r="J285" i="7" s="1"/>
  <c r="K277" i="7"/>
  <c r="F277" i="7"/>
  <c r="G278" i="7"/>
  <c r="G282" i="7"/>
  <c r="G286" i="7"/>
  <c r="H278" i="7"/>
  <c r="H282" i="7"/>
  <c r="H286" i="7"/>
  <c r="I278" i="7"/>
  <c r="I286" i="7"/>
  <c r="J278" i="7"/>
  <c r="K278" i="7"/>
  <c r="K286" i="7" s="1"/>
  <c r="G281" i="7"/>
  <c r="H281" i="7"/>
  <c r="J281" i="7"/>
  <c r="K281" i="7"/>
  <c r="J282" i="7"/>
  <c r="F282" i="7" s="1"/>
  <c r="K283" i="7"/>
  <c r="G290" i="7"/>
  <c r="H290" i="7"/>
  <c r="I290" i="7"/>
  <c r="I294" i="7"/>
  <c r="J290" i="7"/>
  <c r="J291" i="7"/>
  <c r="J292" i="7"/>
  <c r="J289" i="7"/>
  <c r="J293" i="7" s="1"/>
  <c r="K290" i="7"/>
  <c r="K294" i="7" s="1"/>
  <c r="G291" i="7"/>
  <c r="H291" i="7"/>
  <c r="H295" i="7"/>
  <c r="I291" i="7"/>
  <c r="I295" i="7"/>
  <c r="K291" i="7"/>
  <c r="K295" i="7"/>
  <c r="G292" i="7"/>
  <c r="H292" i="7"/>
  <c r="I292" i="7"/>
  <c r="I296" i="7"/>
  <c r="K292" i="7"/>
  <c r="K296" i="7"/>
  <c r="J295" i="7"/>
  <c r="G296" i="7"/>
  <c r="J296" i="7"/>
  <c r="H300" i="7"/>
  <c r="H304" i="7" s="1"/>
  <c r="K300" i="7"/>
  <c r="K304" i="7" s="1"/>
  <c r="G308" i="7"/>
  <c r="G312" i="7" s="1"/>
  <c r="H308" i="7"/>
  <c r="H312" i="7"/>
  <c r="I308" i="7"/>
  <c r="I312" i="7" s="1"/>
  <c r="J308" i="7"/>
  <c r="J312" i="7" s="1"/>
  <c r="K308" i="7"/>
  <c r="K309" i="7"/>
  <c r="G309" i="7"/>
  <c r="G313" i="7" s="1"/>
  <c r="H309" i="7"/>
  <c r="I309" i="7"/>
  <c r="I313" i="7"/>
  <c r="J309" i="7"/>
  <c r="K313" i="7"/>
  <c r="J334" i="7"/>
  <c r="J336" i="7"/>
  <c r="J338" i="7"/>
  <c r="J340" i="7"/>
  <c r="H342" i="7"/>
  <c r="H344" i="7"/>
  <c r="I342" i="7"/>
  <c r="I344" i="7"/>
  <c r="J342" i="7"/>
  <c r="J344" i="7"/>
  <c r="K342" i="7"/>
  <c r="K344" i="7"/>
  <c r="I346" i="7"/>
  <c r="I348" i="7"/>
  <c r="I350" i="7"/>
  <c r="J350" i="7"/>
  <c r="K354" i="7"/>
  <c r="K356" i="7" s="1"/>
  <c r="I358" i="7"/>
  <c r="I360" i="7"/>
  <c r="H362" i="7"/>
  <c r="H364" i="7" s="1"/>
  <c r="K362" i="7"/>
  <c r="K364" i="7"/>
  <c r="G366" i="7"/>
  <c r="G368" i="7"/>
  <c r="H366" i="7"/>
  <c r="H368" i="7" s="1"/>
  <c r="I366" i="7"/>
  <c r="J366" i="7"/>
  <c r="J368" i="7"/>
  <c r="K366" i="7"/>
  <c r="K368" i="7" s="1"/>
  <c r="I368" i="7"/>
  <c r="G370" i="7"/>
  <c r="H370" i="7"/>
  <c r="H372" i="7"/>
  <c r="I370" i="7"/>
  <c r="I372" i="7" s="1"/>
  <c r="J370" i="7"/>
  <c r="J372" i="7" s="1"/>
  <c r="K370" i="7"/>
  <c r="K372" i="7"/>
  <c r="G372" i="7"/>
  <c r="G374" i="7"/>
  <c r="G376" i="7"/>
  <c r="H374" i="7"/>
  <c r="H376" i="7"/>
  <c r="I374" i="7"/>
  <c r="I376" i="7"/>
  <c r="J374" i="7"/>
  <c r="J376" i="7"/>
  <c r="K374" i="7"/>
  <c r="K376" i="7"/>
  <c r="G378" i="7"/>
  <c r="G382" i="7"/>
  <c r="G392" i="7" s="1"/>
  <c r="G395" i="7" s="1"/>
  <c r="G397" i="7" s="1"/>
  <c r="H378" i="7"/>
  <c r="H383" i="7" s="1"/>
  <c r="H382" i="7"/>
  <c r="I378" i="7"/>
  <c r="J378" i="7"/>
  <c r="J383" i="7" s="1"/>
  <c r="K378" i="7"/>
  <c r="K383" i="7" s="1"/>
  <c r="K382" i="7"/>
  <c r="H392" i="7"/>
  <c r="H395" i="7" s="1"/>
  <c r="H397" i="7" s="1"/>
  <c r="I382" i="7"/>
  <c r="J382" i="7"/>
  <c r="K392" i="7"/>
  <c r="K395" i="7"/>
  <c r="K397" i="7" s="1"/>
  <c r="G386" i="7"/>
  <c r="G388" i="7"/>
  <c r="H386" i="7"/>
  <c r="H388" i="7"/>
  <c r="I386" i="7"/>
  <c r="J386" i="7"/>
  <c r="J388" i="7" s="1"/>
  <c r="K386" i="7"/>
  <c r="K388" i="7"/>
  <c r="J392" i="7"/>
  <c r="J395" i="7" s="1"/>
  <c r="J397" i="7" s="1"/>
  <c r="I126" i="27"/>
  <c r="I138" i="27"/>
  <c r="F161" i="27"/>
  <c r="F202" i="27"/>
  <c r="K232" i="8"/>
  <c r="K236" i="8" s="1"/>
  <c r="G114" i="9"/>
  <c r="G344" i="9"/>
  <c r="O194" i="20"/>
  <c r="O361" i="20"/>
  <c r="G289" i="7"/>
  <c r="G294" i="8"/>
  <c r="H207" i="8"/>
  <c r="P130" i="20"/>
  <c r="O134" i="20"/>
  <c r="P361" i="20"/>
  <c r="H234" i="9"/>
  <c r="H238" i="9" s="1"/>
  <c r="H312" i="9"/>
  <c r="H316" i="9"/>
  <c r="J114" i="9"/>
  <c r="J111" i="9"/>
  <c r="J119" i="9" s="1"/>
  <c r="J340" i="9"/>
  <c r="J342" i="9" s="1"/>
  <c r="I259" i="9"/>
  <c r="I36" i="9"/>
  <c r="O103" i="20"/>
  <c r="O107" i="20" s="1"/>
  <c r="P107" i="20" s="1"/>
  <c r="F103" i="20"/>
  <c r="F107" i="20" s="1"/>
  <c r="P74" i="20"/>
  <c r="I388" i="7"/>
  <c r="K264" i="7"/>
  <c r="K272" i="7"/>
  <c r="K118" i="7"/>
  <c r="H388" i="8"/>
  <c r="I350" i="8"/>
  <c r="I257" i="8"/>
  <c r="I281" i="9"/>
  <c r="J36" i="9"/>
  <c r="H264" i="7"/>
  <c r="G204" i="7"/>
  <c r="H118" i="7"/>
  <c r="G296" i="8"/>
  <c r="I295" i="8"/>
  <c r="I286" i="8"/>
  <c r="G207" i="8"/>
  <c r="L13" i="30"/>
  <c r="P18" i="30"/>
  <c r="H4" i="30"/>
  <c r="H104" i="30"/>
  <c r="Q53" i="11"/>
  <c r="Q61" i="11"/>
  <c r="Q300" i="11"/>
  <c r="Q308" i="11"/>
  <c r="Q62" i="11"/>
  <c r="I116" i="8"/>
  <c r="I270" i="8" s="1"/>
  <c r="I111" i="8"/>
  <c r="G42" i="8"/>
  <c r="J390" i="9"/>
  <c r="K163" i="9"/>
  <c r="I120" i="9"/>
  <c r="F78" i="9"/>
  <c r="K42" i="9"/>
  <c r="I20" i="27"/>
  <c r="M39" i="28"/>
  <c r="L12" i="29"/>
  <c r="L3" i="29" s="1"/>
  <c r="M61" i="30"/>
  <c r="H40" i="30"/>
  <c r="H38" i="30"/>
  <c r="L28" i="30"/>
  <c r="L104" i="30" s="1"/>
  <c r="F4" i="30"/>
  <c r="Z7" i="34"/>
  <c r="Z5" i="34"/>
  <c r="L56" i="30"/>
  <c r="P57" i="30"/>
  <c r="P56" i="30"/>
  <c r="P53" i="30" s="1"/>
  <c r="G91" i="31"/>
  <c r="AK99" i="31"/>
  <c r="AH5" i="31"/>
  <c r="AK14" i="31"/>
  <c r="V65" i="34"/>
  <c r="F323" i="11"/>
  <c r="O349" i="21"/>
  <c r="K302" i="9"/>
  <c r="K306" i="9" s="1"/>
  <c r="G302" i="9"/>
  <c r="G295" i="9"/>
  <c r="H125" i="9"/>
  <c r="H155" i="9"/>
  <c r="J120" i="9"/>
  <c r="P372" i="20"/>
  <c r="P368" i="20"/>
  <c r="P359" i="20"/>
  <c r="P346" i="20"/>
  <c r="P342" i="20"/>
  <c r="P299" i="20"/>
  <c r="P303" i="20"/>
  <c r="Q292" i="20"/>
  <c r="F246" i="20"/>
  <c r="P206" i="20"/>
  <c r="P204" i="20"/>
  <c r="P176" i="20"/>
  <c r="O152" i="20"/>
  <c r="P116" i="20"/>
  <c r="F68" i="20"/>
  <c r="F37" i="20"/>
  <c r="F36" i="20"/>
  <c r="O32" i="20"/>
  <c r="P32" i="20"/>
  <c r="P36" i="20"/>
  <c r="Q93" i="28"/>
  <c r="P61" i="28"/>
  <c r="P73" i="29"/>
  <c r="M52" i="29"/>
  <c r="I52" i="29"/>
  <c r="P24" i="29"/>
  <c r="O12" i="29"/>
  <c r="O3" i="29"/>
  <c r="M12" i="29"/>
  <c r="M3" i="29"/>
  <c r="G109" i="30"/>
  <c r="J105" i="30"/>
  <c r="M104" i="30"/>
  <c r="M27" i="30"/>
  <c r="M4" i="30"/>
  <c r="AN97" i="31"/>
  <c r="AG101" i="31"/>
  <c r="U101" i="31"/>
  <c r="Q101" i="31"/>
  <c r="M101" i="31"/>
  <c r="W7" i="34"/>
  <c r="W5" i="34"/>
  <c r="M109" i="30"/>
  <c r="M105" i="30"/>
  <c r="F292" i="20"/>
  <c r="P197" i="20"/>
  <c r="P73" i="28"/>
  <c r="S67" i="28" s="1"/>
  <c r="T67" i="28" s="1"/>
  <c r="P63" i="28"/>
  <c r="S60" i="28"/>
  <c r="T60" i="28"/>
  <c r="O53" i="30"/>
  <c r="P25" i="30"/>
  <c r="X7" i="34"/>
  <c r="X5" i="34" s="1"/>
  <c r="N111" i="30"/>
  <c r="Z27" i="31"/>
  <c r="H3" i="28"/>
  <c r="P99" i="29"/>
  <c r="P63" i="29"/>
  <c r="P60" i="29" s="1"/>
  <c r="O60" i="29"/>
  <c r="K60" i="29"/>
  <c r="G60" i="29"/>
  <c r="P4" i="29"/>
  <c r="L68" i="30"/>
  <c r="H68" i="30"/>
  <c r="K104" i="30"/>
  <c r="K4" i="30"/>
  <c r="AH91" i="31"/>
  <c r="AD91" i="31"/>
  <c r="Z91" i="31"/>
  <c r="V91" i="31"/>
  <c r="N91" i="31"/>
  <c r="J91" i="31"/>
  <c r="F91" i="31"/>
  <c r="W52" i="31"/>
  <c r="F138" i="21"/>
  <c r="Q342" i="24"/>
  <c r="O164" i="24"/>
  <c r="F120" i="24"/>
  <c r="AD101" i="31"/>
  <c r="V101" i="31"/>
  <c r="R101" i="31"/>
  <c r="N101" i="31"/>
  <c r="J101" i="31"/>
  <c r="F101" i="31"/>
  <c r="AK68" i="31"/>
  <c r="F67" i="31"/>
  <c r="AL63" i="31"/>
  <c r="F60" i="31"/>
  <c r="AL56" i="31"/>
  <c r="AP56" i="31" s="1"/>
  <c r="H52" i="31"/>
  <c r="AJ33" i="31"/>
  <c r="AL32" i="31"/>
  <c r="P28" i="31"/>
  <c r="H5" i="31"/>
  <c r="T116" i="34"/>
  <c r="T7" i="34"/>
  <c r="T5" i="34" s="1"/>
  <c r="O340" i="11"/>
  <c r="O344" i="11"/>
  <c r="F340" i="11"/>
  <c r="F344" i="11" s="1"/>
  <c r="P344" i="11" s="1"/>
  <c r="O331" i="11"/>
  <c r="O305" i="11"/>
  <c r="O300" i="11"/>
  <c r="P277" i="11"/>
  <c r="F203" i="11"/>
  <c r="O183" i="11"/>
  <c r="Q180" i="11"/>
  <c r="O164" i="11"/>
  <c r="O168" i="11" s="1"/>
  <c r="P144" i="11"/>
  <c r="F141" i="11"/>
  <c r="O121" i="11"/>
  <c r="F57" i="11"/>
  <c r="P354" i="21"/>
  <c r="P345" i="21"/>
  <c r="P336" i="21"/>
  <c r="P327" i="21"/>
  <c r="P323" i="21"/>
  <c r="P314" i="21"/>
  <c r="P310" i="21"/>
  <c r="P301" i="21"/>
  <c r="F269" i="21"/>
  <c r="F206" i="21"/>
  <c r="F210" i="21"/>
  <c r="Q187" i="21"/>
  <c r="O180" i="21"/>
  <c r="Q134" i="21"/>
  <c r="F123" i="21"/>
  <c r="P123" i="21"/>
  <c r="Q56" i="21"/>
  <c r="Q60" i="21" s="1"/>
  <c r="O34" i="21"/>
  <c r="P34" i="21"/>
  <c r="P38" i="21" s="1"/>
  <c r="Q367" i="22"/>
  <c r="Q340" i="22"/>
  <c r="P74" i="21"/>
  <c r="O137" i="21"/>
  <c r="O312" i="21"/>
  <c r="P181" i="22"/>
  <c r="AJ53" i="31"/>
  <c r="AG52" i="31"/>
  <c r="Y52" i="31"/>
  <c r="U52" i="31"/>
  <c r="M52" i="31"/>
  <c r="I52" i="31"/>
  <c r="F245" i="11"/>
  <c r="F236" i="11"/>
  <c r="F116" i="21"/>
  <c r="O59" i="21"/>
  <c r="O33" i="21"/>
  <c r="P80" i="21"/>
  <c r="O94" i="21"/>
  <c r="P94" i="21"/>
  <c r="P98" i="21" s="1"/>
  <c r="P181" i="25"/>
  <c r="O122" i="25"/>
  <c r="O116" i="25"/>
  <c r="O120" i="25"/>
  <c r="G27" i="31"/>
  <c r="J19" i="35"/>
  <c r="P47" i="11"/>
  <c r="P44" i="11" s="1"/>
  <c r="P243" i="21"/>
  <c r="P14" i="21"/>
  <c r="P12" i="21"/>
  <c r="P8" i="21"/>
  <c r="Q185" i="24"/>
  <c r="P66" i="21"/>
  <c r="O93" i="21"/>
  <c r="O136" i="21"/>
  <c r="O122" i="22"/>
  <c r="P122" i="22" s="1"/>
  <c r="O302" i="24"/>
  <c r="AL19" i="31"/>
  <c r="AP15" i="31"/>
  <c r="F350" i="11"/>
  <c r="F349" i="11"/>
  <c r="F353" i="11"/>
  <c r="F348" i="11"/>
  <c r="F306" i="11"/>
  <c r="F305" i="11"/>
  <c r="F303" i="11"/>
  <c r="O34" i="11"/>
  <c r="O38" i="11"/>
  <c r="O33" i="11"/>
  <c r="O37" i="11"/>
  <c r="O32" i="11"/>
  <c r="P32" i="11"/>
  <c r="P36" i="11"/>
  <c r="O281" i="21"/>
  <c r="O280" i="21"/>
  <c r="O284" i="21"/>
  <c r="P284" i="21" s="1"/>
  <c r="Q122" i="21"/>
  <c r="F62" i="21"/>
  <c r="P58" i="21"/>
  <c r="O54" i="21"/>
  <c r="Q313" i="22"/>
  <c r="Q60" i="24"/>
  <c r="O345" i="22"/>
  <c r="O337" i="22"/>
  <c r="O341" i="22" s="1"/>
  <c r="P341" i="22" s="1"/>
  <c r="O329" i="22"/>
  <c r="F329" i="22"/>
  <c r="P329" i="22" s="1"/>
  <c r="P274" i="22"/>
  <c r="F206" i="22"/>
  <c r="F210" i="22" s="1"/>
  <c r="Q187" i="22"/>
  <c r="Q144" i="22"/>
  <c r="O137" i="22"/>
  <c r="O136" i="22"/>
  <c r="P118" i="22"/>
  <c r="O94" i="22"/>
  <c r="P94" i="22" s="1"/>
  <c r="O93" i="22"/>
  <c r="O91" i="22" s="1"/>
  <c r="O53" i="22"/>
  <c r="P53" i="22"/>
  <c r="Q345" i="24"/>
  <c r="Q349" i="24" s="1"/>
  <c r="Q337" i="24"/>
  <c r="Q335" i="24" s="1"/>
  <c r="Q339" i="24" s="1"/>
  <c r="Q329" i="24"/>
  <c r="Q326" i="24" s="1"/>
  <c r="F278" i="24"/>
  <c r="F282" i="24" s="1"/>
  <c r="O244" i="24"/>
  <c r="O243" i="24"/>
  <c r="O235" i="24"/>
  <c r="O209" i="24"/>
  <c r="O338" i="24" s="1"/>
  <c r="O342" i="24" s="1"/>
  <c r="P202" i="24"/>
  <c r="O187" i="24"/>
  <c r="P187" i="24" s="1"/>
  <c r="F187" i="24"/>
  <c r="O184" i="24"/>
  <c r="F177" i="24"/>
  <c r="F185" i="24" s="1"/>
  <c r="P163" i="24"/>
  <c r="P160" i="24"/>
  <c r="P164" i="24"/>
  <c r="O141" i="24"/>
  <c r="F134" i="24"/>
  <c r="P283" i="25"/>
  <c r="O229" i="25"/>
  <c r="F206" i="25"/>
  <c r="F210" i="25"/>
  <c r="Q187" i="25"/>
  <c r="Q144" i="25"/>
  <c r="O136" i="25"/>
  <c r="O144" i="25"/>
  <c r="P144" i="25" s="1"/>
  <c r="P118" i="25"/>
  <c r="O367" i="26"/>
  <c r="O358" i="26"/>
  <c r="P354" i="26"/>
  <c r="O340" i="26"/>
  <c r="P340" i="26" s="1"/>
  <c r="P336" i="26"/>
  <c r="O331" i="26"/>
  <c r="F331" i="26"/>
  <c r="P331" i="26" s="1"/>
  <c r="P327" i="26"/>
  <c r="F309" i="26"/>
  <c r="P301" i="26"/>
  <c r="F285" i="26"/>
  <c r="P67" i="25"/>
  <c r="O94" i="25"/>
  <c r="O98" i="25" s="1"/>
  <c r="P36" i="26"/>
  <c r="Q342" i="23"/>
  <c r="F333" i="23"/>
  <c r="F321" i="23"/>
  <c r="F246" i="22"/>
  <c r="F242" i="22"/>
  <c r="F233" i="22"/>
  <c r="F31" i="22"/>
  <c r="F326" i="24"/>
  <c r="F313" i="24"/>
  <c r="F52" i="24"/>
  <c r="F242" i="25"/>
  <c r="O55" i="25"/>
  <c r="O63" i="25" s="1"/>
  <c r="O59" i="25"/>
  <c r="O54" i="25"/>
  <c r="O307" i="25" s="1"/>
  <c r="O315" i="25" s="1"/>
  <c r="F342" i="26"/>
  <c r="F313" i="26"/>
  <c r="F278" i="26"/>
  <c r="F282" i="26" s="1"/>
  <c r="Q52" i="22"/>
  <c r="P12" i="24"/>
  <c r="F335" i="26"/>
  <c r="P75" i="25"/>
  <c r="F148" i="27"/>
  <c r="O93" i="25"/>
  <c r="F358" i="23"/>
  <c r="Q350" i="23"/>
  <c r="Q364" i="23"/>
  <c r="F320" i="23"/>
  <c r="F347" i="22"/>
  <c r="F346" i="22"/>
  <c r="F345" i="22"/>
  <c r="F338" i="22"/>
  <c r="F342" i="22"/>
  <c r="F337" i="22"/>
  <c r="F316" i="22"/>
  <c r="F369" i="22" s="1"/>
  <c r="P184" i="22"/>
  <c r="F188" i="24"/>
  <c r="F145" i="24"/>
  <c r="F144" i="24"/>
  <c r="P184" i="25"/>
  <c r="O61" i="25"/>
  <c r="P61" i="25" s="1"/>
  <c r="Q52" i="25"/>
  <c r="F38" i="25"/>
  <c r="O32" i="25"/>
  <c r="O36" i="25"/>
  <c r="F367" i="26"/>
  <c r="F358" i="26"/>
  <c r="F355" i="26"/>
  <c r="F351" i="26"/>
  <c r="F340" i="26"/>
  <c r="P328" i="26"/>
  <c r="P323" i="26"/>
  <c r="F320" i="26"/>
  <c r="P314" i="26"/>
  <c r="F305" i="26"/>
  <c r="F296" i="26"/>
  <c r="F310" i="23"/>
  <c r="Q163" i="23"/>
  <c r="F354" i="19"/>
  <c r="F347" i="19"/>
  <c r="F351" i="19" s="1"/>
  <c r="F120" i="19"/>
  <c r="O122" i="19"/>
  <c r="Q325" i="26"/>
  <c r="Q333" i="26" s="1"/>
  <c r="Q324" i="26"/>
  <c r="Q312" i="26"/>
  <c r="Q309" i="26" s="1"/>
  <c r="Q311" i="26"/>
  <c r="Q319" i="26"/>
  <c r="O200" i="26"/>
  <c r="P200" i="26" s="1"/>
  <c r="F188" i="26"/>
  <c r="F187" i="26"/>
  <c r="O179" i="26"/>
  <c r="O187" i="26" s="1"/>
  <c r="P187" i="26" s="1"/>
  <c r="Q177" i="26"/>
  <c r="Q185" i="26" s="1"/>
  <c r="O160" i="26"/>
  <c r="F145" i="26"/>
  <c r="F144" i="26"/>
  <c r="Q134" i="26"/>
  <c r="Q142" i="26"/>
  <c r="F116" i="26"/>
  <c r="P96" i="26"/>
  <c r="O59" i="26"/>
  <c r="O58" i="26"/>
  <c r="O302" i="26"/>
  <c r="P53" i="26"/>
  <c r="F348" i="23"/>
  <c r="F347" i="23"/>
  <c r="F346" i="23"/>
  <c r="F339" i="23"/>
  <c r="F338" i="23"/>
  <c r="F365" i="23" s="1"/>
  <c r="F373" i="23" s="1"/>
  <c r="F336" i="23"/>
  <c r="F340" i="23" s="1"/>
  <c r="O273" i="23"/>
  <c r="O277" i="23"/>
  <c r="Q207" i="23"/>
  <c r="Q211" i="23" s="1"/>
  <c r="F198" i="23"/>
  <c r="P181" i="23"/>
  <c r="F165" i="23"/>
  <c r="F163" i="23"/>
  <c r="Q146" i="23"/>
  <c r="F61" i="23"/>
  <c r="F52" i="23"/>
  <c r="O34" i="23"/>
  <c r="O38" i="23" s="1"/>
  <c r="Q340" i="19"/>
  <c r="F284" i="19"/>
  <c r="Q278" i="19"/>
  <c r="O281" i="19"/>
  <c r="O290" i="19"/>
  <c r="F248" i="19"/>
  <c r="F242" i="19"/>
  <c r="O230" i="19"/>
  <c r="P202" i="19"/>
  <c r="P122" i="19"/>
  <c r="F188" i="23"/>
  <c r="F178" i="23"/>
  <c r="P168" i="23"/>
  <c r="O185" i="23"/>
  <c r="O189" i="23"/>
  <c r="P189" i="23"/>
  <c r="P164" i="23"/>
  <c r="F146" i="23"/>
  <c r="P283" i="19"/>
  <c r="F346" i="19"/>
  <c r="F206" i="19"/>
  <c r="F210" i="19" s="1"/>
  <c r="F60" i="19"/>
  <c r="Q243" i="23"/>
  <c r="F202" i="23"/>
  <c r="F255" i="19"/>
  <c r="F145" i="23"/>
  <c r="F135" i="23"/>
  <c r="F356" i="19"/>
  <c r="P138" i="19"/>
  <c r="F142" i="19"/>
  <c r="F52" i="26"/>
  <c r="O33" i="23"/>
  <c r="O37" i="23"/>
  <c r="Q287" i="19"/>
  <c r="Q291" i="19"/>
  <c r="F251" i="19"/>
  <c r="F355" i="19"/>
  <c r="F359" i="19" s="1"/>
  <c r="O137" i="26"/>
  <c r="O55" i="26"/>
  <c r="O54" i="26"/>
  <c r="Q330" i="23"/>
  <c r="Q334" i="23" s="1"/>
  <c r="Q317" i="23"/>
  <c r="O246" i="23"/>
  <c r="O245" i="23"/>
  <c r="O347" i="23" s="1"/>
  <c r="O249" i="23"/>
  <c r="P249" i="23" s="1"/>
  <c r="O237" i="23"/>
  <c r="O236" i="23"/>
  <c r="O210" i="23"/>
  <c r="O209" i="23"/>
  <c r="O207" i="23"/>
  <c r="O211" i="23" s="1"/>
  <c r="P211" i="23" s="1"/>
  <c r="O338" i="23"/>
  <c r="Q159" i="23"/>
  <c r="F159" i="23"/>
  <c r="O137" i="23"/>
  <c r="O93" i="23"/>
  <c r="Q56" i="23"/>
  <c r="F56" i="23"/>
  <c r="F60" i="23" s="1"/>
  <c r="P14" i="23"/>
  <c r="P12" i="23"/>
  <c r="P8" i="23"/>
  <c r="Q365" i="19"/>
  <c r="F285" i="19"/>
  <c r="F282" i="19" s="1"/>
  <c r="F278" i="19"/>
  <c r="O254" i="19"/>
  <c r="P229" i="19"/>
  <c r="P226" i="19" s="1"/>
  <c r="O226" i="19"/>
  <c r="P216" i="19"/>
  <c r="O325" i="19"/>
  <c r="O311" i="19"/>
  <c r="Q187" i="19"/>
  <c r="Q144" i="19"/>
  <c r="O137" i="19"/>
  <c r="O136" i="19"/>
  <c r="O320" i="19" s="1"/>
  <c r="P118" i="19"/>
  <c r="O94" i="19"/>
  <c r="O98" i="19"/>
  <c r="O93" i="19"/>
  <c r="O54" i="19"/>
  <c r="O307" i="19"/>
  <c r="O315" i="19" s="1"/>
  <c r="O53" i="19"/>
  <c r="O52" i="19"/>
  <c r="P52" i="19" s="1"/>
  <c r="P53" i="19"/>
  <c r="F31" i="19"/>
  <c r="Q52" i="19"/>
  <c r="Q60" i="19" s="1"/>
  <c r="F338" i="19"/>
  <c r="F325" i="19"/>
  <c r="P141" i="19"/>
  <c r="F329" i="19"/>
  <c r="O61" i="19"/>
  <c r="F351" i="23"/>
  <c r="F120" i="26"/>
  <c r="F142" i="24"/>
  <c r="O345" i="24"/>
  <c r="P345" i="24" s="1"/>
  <c r="P243" i="24"/>
  <c r="O247" i="24"/>
  <c r="P93" i="22"/>
  <c r="P97" i="22" s="1"/>
  <c r="O312" i="22"/>
  <c r="O144" i="21"/>
  <c r="O98" i="21"/>
  <c r="O38" i="21"/>
  <c r="O325" i="21"/>
  <c r="P180" i="21"/>
  <c r="P331" i="11"/>
  <c r="O335" i="11"/>
  <c r="P27" i="31"/>
  <c r="P103" i="20"/>
  <c r="G208" i="7"/>
  <c r="G301" i="7"/>
  <c r="F318" i="23"/>
  <c r="O324" i="26"/>
  <c r="F186" i="23"/>
  <c r="F359" i="26"/>
  <c r="F60" i="24"/>
  <c r="P136" i="25"/>
  <c r="O320" i="25"/>
  <c r="P235" i="24"/>
  <c r="P239" i="24" s="1"/>
  <c r="O239" i="24"/>
  <c r="O298" i="21"/>
  <c r="O285" i="21"/>
  <c r="F354" i="11"/>
  <c r="J21" i="35"/>
  <c r="P137" i="21"/>
  <c r="O180" i="11"/>
  <c r="H250" i="8"/>
  <c r="G268" i="9"/>
  <c r="G122" i="9"/>
  <c r="F322" i="19"/>
  <c r="F341" i="22"/>
  <c r="F351" i="22"/>
  <c r="O349" i="22"/>
  <c r="O355" i="21"/>
  <c r="O278" i="21"/>
  <c r="F310" i="11"/>
  <c r="O308" i="11"/>
  <c r="O36" i="20"/>
  <c r="P307" i="20"/>
  <c r="F125" i="9"/>
  <c r="J338" i="8"/>
  <c r="J340" i="8"/>
  <c r="P40" i="30"/>
  <c r="G346" i="9"/>
  <c r="P32" i="25"/>
  <c r="P36" i="25"/>
  <c r="P245" i="23"/>
  <c r="P33" i="11"/>
  <c r="P37" i="11"/>
  <c r="O144" i="19"/>
  <c r="P144" i="19" s="1"/>
  <c r="O377" i="19"/>
  <c r="P311" i="19"/>
  <c r="O250" i="23"/>
  <c r="P250" i="23" s="1"/>
  <c r="F350" i="19"/>
  <c r="O330" i="23"/>
  <c r="O334" i="23" s="1"/>
  <c r="P334" i="23" s="1"/>
  <c r="O182" i="23"/>
  <c r="P182" i="23"/>
  <c r="P185" i="23"/>
  <c r="F342" i="23"/>
  <c r="F352" i="23"/>
  <c r="P160" i="26"/>
  <c r="Q320" i="26"/>
  <c r="F350" i="22"/>
  <c r="F339" i="26"/>
  <c r="P94" i="25"/>
  <c r="P98" i="25"/>
  <c r="Q341" i="24"/>
  <c r="O98" i="22"/>
  <c r="F309" i="11"/>
  <c r="F371" i="11"/>
  <c r="P305" i="11"/>
  <c r="O91" i="21"/>
  <c r="O56" i="21"/>
  <c r="P164" i="11"/>
  <c r="P168" i="11"/>
  <c r="M37" i="28"/>
  <c r="M26" i="28" s="1"/>
  <c r="J263" i="9"/>
  <c r="P237" i="23"/>
  <c r="P241" i="23" s="1"/>
  <c r="P280" i="21"/>
  <c r="O371" i="11"/>
  <c r="P325" i="21"/>
  <c r="H167" i="27"/>
  <c r="H160" i="27" s="1"/>
  <c r="H204" i="27" s="1"/>
  <c r="I285" i="27"/>
  <c r="I15" i="27"/>
  <c r="I10" i="27" s="1"/>
  <c r="G285" i="27"/>
  <c r="H285" i="27"/>
  <c r="H229" i="27"/>
  <c r="H241" i="27"/>
  <c r="H298" i="9"/>
  <c r="J323" i="9"/>
  <c r="I285" i="9"/>
  <c r="I163" i="9"/>
  <c r="F363" i="20"/>
  <c r="P355" i="20"/>
  <c r="H294" i="7"/>
  <c r="H289" i="7"/>
  <c r="H293" i="7"/>
  <c r="K112" i="7"/>
  <c r="K358" i="7"/>
  <c r="O358" i="20"/>
  <c r="F309" i="7"/>
  <c r="H313" i="7"/>
  <c r="I259" i="7"/>
  <c r="H348" i="9"/>
  <c r="H350" i="9"/>
  <c r="G306" i="9"/>
  <c r="G119" i="7"/>
  <c r="G265" i="7"/>
  <c r="G293" i="7"/>
  <c r="J36" i="8"/>
  <c r="J257" i="8"/>
  <c r="K390" i="9"/>
  <c r="H385" i="9"/>
  <c r="H315" i="9"/>
  <c r="F315" i="9" s="1"/>
  <c r="H309" i="9"/>
  <c r="I314" i="9"/>
  <c r="F159" i="9"/>
  <c r="I32" i="9"/>
  <c r="I40" i="9"/>
  <c r="I42" i="9"/>
  <c r="H336" i="9"/>
  <c r="H338" i="9"/>
  <c r="H35" i="9"/>
  <c r="F9" i="9"/>
  <c r="I244" i="27"/>
  <c r="O282" i="21"/>
  <c r="O312" i="26"/>
  <c r="P137" i="26"/>
  <c r="P229" i="25"/>
  <c r="P226" i="25"/>
  <c r="G116" i="7"/>
  <c r="K289" i="8"/>
  <c r="K293" i="8"/>
  <c r="K294" i="8"/>
  <c r="I235" i="8"/>
  <c r="I354" i="8"/>
  <c r="F253" i="9"/>
  <c r="G261" i="9"/>
  <c r="K285" i="9"/>
  <c r="K156" i="9"/>
  <c r="H112" i="7"/>
  <c r="H109" i="7"/>
  <c r="H117" i="7" s="1"/>
  <c r="H358" i="7"/>
  <c r="J36" i="7"/>
  <c r="O298" i="26"/>
  <c r="P54" i="26"/>
  <c r="F358" i="19"/>
  <c r="F372" i="19"/>
  <c r="O356" i="21"/>
  <c r="P281" i="21"/>
  <c r="O149" i="20"/>
  <c r="O348" i="20"/>
  <c r="H111" i="30"/>
  <c r="H105" i="30"/>
  <c r="I265" i="8"/>
  <c r="I119" i="8"/>
  <c r="J122" i="9"/>
  <c r="J268" i="9"/>
  <c r="I113" i="7"/>
  <c r="H383" i="8"/>
  <c r="G322" i="8"/>
  <c r="H259" i="8"/>
  <c r="F255" i="8"/>
  <c r="F263" i="20"/>
  <c r="P250" i="20"/>
  <c r="O258" i="20"/>
  <c r="P258" i="20" s="1"/>
  <c r="O267" i="20"/>
  <c r="F178" i="20"/>
  <c r="F171" i="20"/>
  <c r="I55" i="28"/>
  <c r="I52" i="28"/>
  <c r="P56" i="28"/>
  <c r="O39" i="28"/>
  <c r="P50" i="28"/>
  <c r="AB91" i="31"/>
  <c r="AB101" i="31"/>
  <c r="L91" i="31"/>
  <c r="L101" i="31"/>
  <c r="AJ92" i="31"/>
  <c r="I278" i="9"/>
  <c r="I354" i="7"/>
  <c r="I356" i="7" s="1"/>
  <c r="I235" i="7"/>
  <c r="G299" i="7"/>
  <c r="F202" i="7"/>
  <c r="H201" i="7"/>
  <c r="H153" i="7"/>
  <c r="H346" i="7"/>
  <c r="H348" i="7"/>
  <c r="G112" i="7"/>
  <c r="G109" i="7" s="1"/>
  <c r="I119" i="7"/>
  <c r="I265" i="7"/>
  <c r="G257" i="7"/>
  <c r="G289" i="8"/>
  <c r="G295" i="8"/>
  <c r="H289" i="8"/>
  <c r="H293" i="8" s="1"/>
  <c r="G286" i="8"/>
  <c r="J232" i="8"/>
  <c r="J236" i="8"/>
  <c r="J239" i="8"/>
  <c r="G354" i="8"/>
  <c r="G356" i="8"/>
  <c r="G235" i="8"/>
  <c r="F218" i="8"/>
  <c r="G338" i="8"/>
  <c r="G340" i="8" s="1"/>
  <c r="F48" i="8"/>
  <c r="K35" i="8"/>
  <c r="K334" i="8"/>
  <c r="K336" i="8"/>
  <c r="J314" i="9"/>
  <c r="F271" i="9"/>
  <c r="I118" i="9"/>
  <c r="F80" i="9"/>
  <c r="I340" i="9"/>
  <c r="I342" i="9"/>
  <c r="I114" i="9"/>
  <c r="G32" i="9"/>
  <c r="G254" i="9"/>
  <c r="G42" i="9"/>
  <c r="F34" i="9"/>
  <c r="I259" i="27"/>
  <c r="O313" i="20"/>
  <c r="P295" i="20"/>
  <c r="Q370" i="20"/>
  <c r="Q220" i="20"/>
  <c r="Q224" i="20"/>
  <c r="Q227" i="20"/>
  <c r="F127" i="20"/>
  <c r="O68" i="20"/>
  <c r="P68" i="20" s="1"/>
  <c r="O329" i="20"/>
  <c r="O34" i="20"/>
  <c r="P9" i="20"/>
  <c r="S60" i="31"/>
  <c r="AK61" i="31"/>
  <c r="F24" i="8"/>
  <c r="Q5" i="28"/>
  <c r="P137" i="19"/>
  <c r="O368" i="24"/>
  <c r="J313" i="7"/>
  <c r="J272" i="7"/>
  <c r="J321" i="7"/>
  <c r="J201" i="7"/>
  <c r="J300" i="7"/>
  <c r="J207" i="7"/>
  <c r="K299" i="7"/>
  <c r="K206" i="7"/>
  <c r="I313" i="8"/>
  <c r="F313" i="8"/>
  <c r="F309" i="8"/>
  <c r="F308" i="8"/>
  <c r="F269" i="8"/>
  <c r="J321" i="8"/>
  <c r="J272" i="8"/>
  <c r="G272" i="8"/>
  <c r="G317" i="8"/>
  <c r="G260" i="8"/>
  <c r="I259" i="8"/>
  <c r="J204" i="8"/>
  <c r="F204" i="8" s="1"/>
  <c r="J350" i="8"/>
  <c r="F180" i="8"/>
  <c r="H350" i="8"/>
  <c r="H43" i="8"/>
  <c r="K237" i="9"/>
  <c r="K356" i="9"/>
  <c r="K358" i="9"/>
  <c r="I208" i="9"/>
  <c r="I301" i="9"/>
  <c r="H272" i="9"/>
  <c r="I266" i="9"/>
  <c r="K267" i="9"/>
  <c r="K121" i="9"/>
  <c r="K268" i="9"/>
  <c r="O390" i="20"/>
  <c r="P390" i="20"/>
  <c r="P386" i="20"/>
  <c r="F383" i="20"/>
  <c r="F156" i="20"/>
  <c r="F344" i="20"/>
  <c r="P85" i="20"/>
  <c r="G30" i="27"/>
  <c r="F30" i="27"/>
  <c r="O109" i="30"/>
  <c r="O105" i="30"/>
  <c r="O111" i="30"/>
  <c r="K111" i="30"/>
  <c r="K27" i="30"/>
  <c r="Q366" i="11"/>
  <c r="P183" i="11"/>
  <c r="O97" i="22"/>
  <c r="O95" i="22" s="1"/>
  <c r="F344" i="19"/>
  <c r="F366" i="23"/>
  <c r="K257" i="7"/>
  <c r="K254" i="7"/>
  <c r="F269" i="7"/>
  <c r="K112" i="8"/>
  <c r="F220" i="9"/>
  <c r="F178" i="9"/>
  <c r="P52" i="29"/>
  <c r="F120" i="21"/>
  <c r="P292" i="20"/>
  <c r="P289" i="20" s="1"/>
  <c r="F289" i="20"/>
  <c r="G294" i="7"/>
  <c r="F290" i="7"/>
  <c r="G321" i="7"/>
  <c r="F268" i="7"/>
  <c r="I161" i="7"/>
  <c r="I279" i="7"/>
  <c r="J280" i="8"/>
  <c r="J285" i="8"/>
  <c r="I300" i="8"/>
  <c r="I304" i="8" s="1"/>
  <c r="I207" i="8"/>
  <c r="K201" i="8"/>
  <c r="K206" i="8"/>
  <c r="K299" i="8"/>
  <c r="H301" i="8"/>
  <c r="H305" i="8" s="1"/>
  <c r="I323" i="9"/>
  <c r="G288" i="9"/>
  <c r="F280" i="9"/>
  <c r="K262" i="9"/>
  <c r="H241" i="9"/>
  <c r="G352" i="9"/>
  <c r="F182" i="9"/>
  <c r="G206" i="9"/>
  <c r="G203" i="9" s="1"/>
  <c r="J267" i="9"/>
  <c r="J275" i="9"/>
  <c r="J121" i="9"/>
  <c r="F91" i="9"/>
  <c r="G364" i="9"/>
  <c r="G366" i="9" s="1"/>
  <c r="H113" i="9"/>
  <c r="F90" i="9"/>
  <c r="F48" i="9"/>
  <c r="H340" i="9"/>
  <c r="H342" i="9"/>
  <c r="H39" i="9"/>
  <c r="F24" i="9"/>
  <c r="K35" i="9"/>
  <c r="K336" i="9"/>
  <c r="K338" i="9" s="1"/>
  <c r="P360" i="20"/>
  <c r="F358" i="20"/>
  <c r="P358" i="20"/>
  <c r="O399" i="20"/>
  <c r="P333" i="20"/>
  <c r="P205" i="20"/>
  <c r="O214" i="20"/>
  <c r="O223" i="20"/>
  <c r="Q63" i="20"/>
  <c r="Q335" i="20"/>
  <c r="Q332" i="20" s="1"/>
  <c r="F63" i="20"/>
  <c r="F69" i="20"/>
  <c r="P65" i="20"/>
  <c r="F334" i="20"/>
  <c r="P334" i="20"/>
  <c r="Q338" i="20"/>
  <c r="AF52" i="31"/>
  <c r="AF101" i="31"/>
  <c r="AC52" i="31"/>
  <c r="Z52" i="31"/>
  <c r="Z101" i="31"/>
  <c r="X27" i="31"/>
  <c r="AJ28" i="31"/>
  <c r="H27" i="31"/>
  <c r="AL28" i="31"/>
  <c r="AL14" i="31"/>
  <c r="AC5" i="31"/>
  <c r="S101" i="31"/>
  <c r="S5" i="31"/>
  <c r="O328" i="11"/>
  <c r="P94" i="19"/>
  <c r="P98" i="19"/>
  <c r="P137" i="22"/>
  <c r="O241" i="23"/>
  <c r="G112" i="8"/>
  <c r="G36" i="7"/>
  <c r="G362" i="7"/>
  <c r="I301" i="7"/>
  <c r="K289" i="7"/>
  <c r="K293" i="7" s="1"/>
  <c r="F293" i="7" s="1"/>
  <c r="F176" i="8"/>
  <c r="F175" i="8"/>
  <c r="F78" i="8"/>
  <c r="F258" i="9"/>
  <c r="F176" i="9"/>
  <c r="I27" i="27"/>
  <c r="I24" i="27"/>
  <c r="AL53" i="31"/>
  <c r="G295" i="7"/>
  <c r="F295" i="7" s="1"/>
  <c r="F291" i="7"/>
  <c r="I285" i="7"/>
  <c r="H321" i="7"/>
  <c r="H267" i="7"/>
  <c r="G208" i="8"/>
  <c r="G301" i="8"/>
  <c r="H299" i="8"/>
  <c r="H206" i="8"/>
  <c r="J150" i="8"/>
  <c r="J279" i="8"/>
  <c r="F90" i="8"/>
  <c r="G111" i="8"/>
  <c r="F310" i="9"/>
  <c r="G314" i="9"/>
  <c r="G297" i="9"/>
  <c r="F293" i="9"/>
  <c r="H262" i="9"/>
  <c r="H324" i="9"/>
  <c r="K111" i="9"/>
  <c r="K120" i="9"/>
  <c r="I21" i="27"/>
  <c r="I19" i="27" s="1"/>
  <c r="I127" i="27"/>
  <c r="O247" i="20"/>
  <c r="P243" i="20"/>
  <c r="Q145" i="20"/>
  <c r="Q153" i="20"/>
  <c r="Q155" i="20"/>
  <c r="Q343" i="20"/>
  <c r="Q106" i="20"/>
  <c r="Q104" i="20"/>
  <c r="Q100" i="20"/>
  <c r="F70" i="20"/>
  <c r="F331" i="20"/>
  <c r="J27" i="30"/>
  <c r="J104" i="30"/>
  <c r="O306" i="19"/>
  <c r="I289" i="7"/>
  <c r="I293" i="7"/>
  <c r="G283" i="7"/>
  <c r="F278" i="7"/>
  <c r="J254" i="7"/>
  <c r="F180" i="7"/>
  <c r="F175" i="7"/>
  <c r="F48" i="7"/>
  <c r="J35" i="8"/>
  <c r="K291" i="9"/>
  <c r="K295" i="9"/>
  <c r="F292" i="9"/>
  <c r="F283" i="9"/>
  <c r="I288" i="9"/>
  <c r="F239" i="9"/>
  <c r="K203" i="9"/>
  <c r="F204" i="9"/>
  <c r="F177" i="9"/>
  <c r="G155" i="9"/>
  <c r="F52" i="9"/>
  <c r="G43" i="9"/>
  <c r="I310" i="27"/>
  <c r="I131" i="27"/>
  <c r="I22" i="27"/>
  <c r="I125" i="27"/>
  <c r="F365" i="20"/>
  <c r="P216" i="20"/>
  <c r="F201" i="20"/>
  <c r="P199" i="20"/>
  <c r="P186" i="25"/>
  <c r="G242" i="27"/>
  <c r="Q175" i="20"/>
  <c r="O33" i="20"/>
  <c r="I67" i="28"/>
  <c r="L60" i="28"/>
  <c r="O27" i="30"/>
  <c r="U91" i="31"/>
  <c r="AC27" i="31"/>
  <c r="U59" i="34"/>
  <c r="U57" i="34"/>
  <c r="F292" i="7"/>
  <c r="H296" i="7"/>
  <c r="F296" i="7"/>
  <c r="K388" i="8"/>
  <c r="G304" i="8"/>
  <c r="I206" i="8"/>
  <c r="I299" i="8"/>
  <c r="K346" i="8"/>
  <c r="K348" i="8"/>
  <c r="K153" i="8"/>
  <c r="K113" i="8"/>
  <c r="K270" i="8"/>
  <c r="F49" i="8"/>
  <c r="H342" i="8"/>
  <c r="H344" i="8"/>
  <c r="I42" i="8"/>
  <c r="I252" i="8"/>
  <c r="F279" i="9"/>
  <c r="H287" i="9"/>
  <c r="K256" i="9"/>
  <c r="K261" i="9"/>
  <c r="K323" i="9"/>
  <c r="F382" i="20"/>
  <c r="F380" i="20"/>
  <c r="P261" i="20"/>
  <c r="F262" i="20"/>
  <c r="F260" i="20" s="1"/>
  <c r="P207" i="20"/>
  <c r="F223" i="20"/>
  <c r="G68" i="30"/>
  <c r="G105" i="30"/>
  <c r="AL99" i="31"/>
  <c r="Q91" i="31"/>
  <c r="AK56" i="31"/>
  <c r="AO56" i="31"/>
  <c r="S55" i="31"/>
  <c r="S52" i="31"/>
  <c r="J43" i="9"/>
  <c r="F56" i="7"/>
  <c r="F292" i="8"/>
  <c r="I154" i="8"/>
  <c r="I112" i="8"/>
  <c r="I120" i="8" s="1"/>
  <c r="H269" i="9"/>
  <c r="F257" i="9"/>
  <c r="F172" i="9"/>
  <c r="F112" i="9"/>
  <c r="F376" i="20"/>
  <c r="O304" i="20"/>
  <c r="O308" i="20"/>
  <c r="P268" i="20"/>
  <c r="F256" i="20"/>
  <c r="P60" i="20"/>
  <c r="P52" i="20"/>
  <c r="O52" i="28"/>
  <c r="H52" i="28"/>
  <c r="G26" i="28"/>
  <c r="K3" i="28"/>
  <c r="AH52" i="31"/>
  <c r="G36" i="9"/>
  <c r="G259" i="9"/>
  <c r="Q372" i="20"/>
  <c r="O272" i="20"/>
  <c r="O379" i="20"/>
  <c r="O383" i="20"/>
  <c r="P383" i="20" s="1"/>
  <c r="P253" i="20"/>
  <c r="F277" i="27"/>
  <c r="O259" i="20"/>
  <c r="P259" i="20"/>
  <c r="F211" i="20"/>
  <c r="F218" i="20"/>
  <c r="F215" i="20" s="1"/>
  <c r="P115" i="20"/>
  <c r="O129" i="20"/>
  <c r="P129" i="20"/>
  <c r="F56" i="20"/>
  <c r="F50" i="20"/>
  <c r="P53" i="28"/>
  <c r="Q53" i="28"/>
  <c r="X5" i="31"/>
  <c r="X101" i="31"/>
  <c r="I256" i="27"/>
  <c r="I260" i="27" s="1"/>
  <c r="G160" i="27"/>
  <c r="G204" i="27"/>
  <c r="G208" i="27" s="1"/>
  <c r="P245" i="20"/>
  <c r="O102" i="20"/>
  <c r="AN74" i="31"/>
  <c r="G67" i="31"/>
  <c r="AA7" i="34"/>
  <c r="AA5" i="34" s="1"/>
  <c r="H91" i="31"/>
  <c r="O5" i="31"/>
  <c r="O101" i="31"/>
  <c r="F362" i="11"/>
  <c r="O319" i="11"/>
  <c r="O141" i="11"/>
  <c r="P141" i="11"/>
  <c r="O284" i="22"/>
  <c r="F284" i="22"/>
  <c r="P284" i="22" s="1"/>
  <c r="P280" i="22"/>
  <c r="O355" i="22"/>
  <c r="Q211" i="20"/>
  <c r="Q171" i="20"/>
  <c r="O91" i="29"/>
  <c r="J68" i="30"/>
  <c r="X91" i="31"/>
  <c r="AP74" i="31"/>
  <c r="Z67" i="31"/>
  <c r="AJ68" i="31"/>
  <c r="O60" i="31"/>
  <c r="L60" i="31"/>
  <c r="AJ61" i="31"/>
  <c r="AK38" i="31"/>
  <c r="P238" i="21"/>
  <c r="L16" i="34"/>
  <c r="P321" i="11"/>
  <c r="K105" i="30"/>
  <c r="K109" i="30"/>
  <c r="Q387" i="20"/>
  <c r="F356" i="20"/>
  <c r="F272" i="20"/>
  <c r="P272" i="20"/>
  <c r="F271" i="20"/>
  <c r="Q69" i="20"/>
  <c r="O61" i="20"/>
  <c r="O330" i="20"/>
  <c r="G3" i="28"/>
  <c r="P92" i="29"/>
  <c r="P91" i="29"/>
  <c r="J67" i="29"/>
  <c r="L52" i="29"/>
  <c r="P50" i="29"/>
  <c r="F3" i="29"/>
  <c r="P74" i="30"/>
  <c r="P64" i="30"/>
  <c r="L61" i="30"/>
  <c r="AO69" i="31"/>
  <c r="V67" i="31"/>
  <c r="M67" i="31"/>
  <c r="J67" i="31"/>
  <c r="AJ63" i="31"/>
  <c r="AH60" i="31"/>
  <c r="AE60" i="31"/>
  <c r="AB60" i="31"/>
  <c r="AO47" i="31"/>
  <c r="AI101" i="31"/>
  <c r="M5" i="31"/>
  <c r="AK6" i="31"/>
  <c r="Z59" i="34"/>
  <c r="Z57" i="34"/>
  <c r="S67" i="34"/>
  <c r="M65" i="34"/>
  <c r="P31" i="29"/>
  <c r="P27" i="29" s="1"/>
  <c r="L27" i="29"/>
  <c r="L26" i="29"/>
  <c r="P33" i="30"/>
  <c r="P28" i="30" s="1"/>
  <c r="I28" i="30"/>
  <c r="AK53" i="31"/>
  <c r="G52" i="31"/>
  <c r="G101" i="31"/>
  <c r="H101" i="31"/>
  <c r="AL6" i="31"/>
  <c r="O349" i="11"/>
  <c r="O251" i="11"/>
  <c r="P251" i="11"/>
  <c r="O215" i="11"/>
  <c r="P215" i="11" s="1"/>
  <c r="O44" i="11"/>
  <c r="O51" i="11"/>
  <c r="H236" i="27"/>
  <c r="H244" i="27"/>
  <c r="F329" i="20"/>
  <c r="O147" i="20"/>
  <c r="K91" i="29"/>
  <c r="H91" i="29"/>
  <c r="N53" i="30"/>
  <c r="J53" i="30"/>
  <c r="G111" i="30"/>
  <c r="F104" i="30"/>
  <c r="W101" i="31"/>
  <c r="AN93" i="31"/>
  <c r="AK92" i="31"/>
  <c r="AO86" i="31"/>
  <c r="AP81" i="31"/>
  <c r="Q67" i="31"/>
  <c r="AK63" i="31"/>
  <c r="K60" i="31"/>
  <c r="AL61" i="31"/>
  <c r="AK55" i="31"/>
  <c r="T52" i="31"/>
  <c r="AJ38" i="31"/>
  <c r="AO29" i="31"/>
  <c r="I27" i="31"/>
  <c r="F27" i="31"/>
  <c r="T5" i="31"/>
  <c r="Q5" i="31"/>
  <c r="W59" i="34"/>
  <c r="W57" i="34"/>
  <c r="T59" i="34"/>
  <c r="T57" i="34"/>
  <c r="F275" i="21"/>
  <c r="F273" i="21" s="1"/>
  <c r="Q197" i="21"/>
  <c r="Q203" i="21"/>
  <c r="Q201" i="21" s="1"/>
  <c r="F329" i="21"/>
  <c r="F326" i="21"/>
  <c r="F181" i="21"/>
  <c r="F188" i="21"/>
  <c r="Q158" i="21"/>
  <c r="Q164" i="21"/>
  <c r="Q162" i="21"/>
  <c r="F56" i="21"/>
  <c r="F302" i="21"/>
  <c r="F300" i="21" s="1"/>
  <c r="Q318" i="22"/>
  <c r="F307" i="22"/>
  <c r="F203" i="22"/>
  <c r="F197" i="22"/>
  <c r="F188" i="22"/>
  <c r="F325" i="22"/>
  <c r="F187" i="22"/>
  <c r="F177" i="22"/>
  <c r="P179" i="22"/>
  <c r="F324" i="22"/>
  <c r="O180" i="22"/>
  <c r="O161" i="22"/>
  <c r="O165" i="22"/>
  <c r="O358" i="24"/>
  <c r="P358" i="24"/>
  <c r="F356" i="24"/>
  <c r="F360" i="24" s="1"/>
  <c r="F285" i="24"/>
  <c r="P236" i="24"/>
  <c r="F240" i="24"/>
  <c r="F237" i="24"/>
  <c r="F325" i="24"/>
  <c r="F333" i="24" s="1"/>
  <c r="P8" i="24"/>
  <c r="O33" i="24"/>
  <c r="P271" i="25"/>
  <c r="O290" i="25"/>
  <c r="O281" i="25"/>
  <c r="Q258" i="25"/>
  <c r="Q356" i="25"/>
  <c r="Q360" i="25" s="1"/>
  <c r="Q251" i="25"/>
  <c r="F257" i="25"/>
  <c r="F355" i="25"/>
  <c r="P259" i="26"/>
  <c r="G296" i="27" s="1"/>
  <c r="H296" i="27" s="1"/>
  <c r="O281" i="26"/>
  <c r="O209" i="26"/>
  <c r="P192" i="26"/>
  <c r="F181" i="26"/>
  <c r="F329" i="26"/>
  <c r="F370" i="11"/>
  <c r="F361" i="11"/>
  <c r="F356" i="11"/>
  <c r="Q352" i="11"/>
  <c r="Q331" i="11"/>
  <c r="Q329" i="11" s="1"/>
  <c r="P326" i="11"/>
  <c r="Q319" i="11"/>
  <c r="P317" i="11"/>
  <c r="F316" i="11"/>
  <c r="P313" i="11"/>
  <c r="F281" i="11"/>
  <c r="O275" i="11"/>
  <c r="P194" i="11"/>
  <c r="Q184" i="11"/>
  <c r="Q188" i="11" s="1"/>
  <c r="P109" i="11"/>
  <c r="P103" i="11"/>
  <c r="Q367" i="21"/>
  <c r="Q345" i="21"/>
  <c r="Q363" i="21"/>
  <c r="Q371" i="21" s="1"/>
  <c r="F247" i="21"/>
  <c r="Q162" i="22"/>
  <c r="Q311" i="25"/>
  <c r="Q315" i="25" s="1"/>
  <c r="F341" i="21"/>
  <c r="F307" i="21"/>
  <c r="Q305" i="21"/>
  <c r="Q337" i="21"/>
  <c r="Q341" i="21" s="1"/>
  <c r="Q212" i="21"/>
  <c r="Q144" i="21"/>
  <c r="Q311" i="21"/>
  <c r="Q36" i="21"/>
  <c r="Q35" i="21"/>
  <c r="Q31" i="21"/>
  <c r="F318" i="22"/>
  <c r="P227" i="22"/>
  <c r="O235" i="22"/>
  <c r="O239" i="22"/>
  <c r="P192" i="22"/>
  <c r="O209" i="22"/>
  <c r="Q61" i="22"/>
  <c r="Q297" i="22"/>
  <c r="Q318" i="24"/>
  <c r="F363" i="24"/>
  <c r="F269" i="24"/>
  <c r="O272" i="24"/>
  <c r="O276" i="24" s="1"/>
  <c r="O281" i="24"/>
  <c r="Q145" i="24"/>
  <c r="Q138" i="24"/>
  <c r="Q142" i="24"/>
  <c r="F97" i="24"/>
  <c r="F95" i="24" s="1"/>
  <c r="F91" i="24"/>
  <c r="Q56" i="25"/>
  <c r="Q60" i="25"/>
  <c r="Q377" i="25"/>
  <c r="F63" i="25"/>
  <c r="F308" i="25"/>
  <c r="F52" i="25"/>
  <c r="O58" i="25"/>
  <c r="P12" i="25"/>
  <c r="G52" i="27"/>
  <c r="H52" i="27" s="1"/>
  <c r="O318" i="26"/>
  <c r="AA101" i="31"/>
  <c r="AL68" i="31"/>
  <c r="F335" i="11"/>
  <c r="P335" i="11"/>
  <c r="F332" i="11"/>
  <c r="F329" i="11" s="1"/>
  <c r="P327" i="11"/>
  <c r="P304" i="11"/>
  <c r="Q278" i="11"/>
  <c r="Q276" i="11"/>
  <c r="P265" i="11"/>
  <c r="Q252" i="11"/>
  <c r="P247" i="11"/>
  <c r="O245" i="11"/>
  <c r="P245" i="11"/>
  <c r="P234" i="11"/>
  <c r="P211" i="11"/>
  <c r="O203" i="11"/>
  <c r="O202" i="11"/>
  <c r="O187" i="11"/>
  <c r="O191" i="11"/>
  <c r="Q167" i="11"/>
  <c r="Q165" i="11" s="1"/>
  <c r="F148" i="11"/>
  <c r="F137" i="11"/>
  <c r="Q126" i="11"/>
  <c r="F100" i="11"/>
  <c r="F98" i="11" s="1"/>
  <c r="P81" i="11"/>
  <c r="F151" i="27"/>
  <c r="P75" i="11"/>
  <c r="P67" i="11"/>
  <c r="O56" i="11"/>
  <c r="O55" i="11"/>
  <c r="P41" i="11"/>
  <c r="P328" i="21"/>
  <c r="F318" i="21"/>
  <c r="Q275" i="21"/>
  <c r="P227" i="21"/>
  <c r="Q188" i="21"/>
  <c r="O367" i="22"/>
  <c r="F312" i="22"/>
  <c r="Q269" i="22"/>
  <c r="Q238" i="22"/>
  <c r="Q237" i="22"/>
  <c r="P235" i="22"/>
  <c r="P239" i="22" s="1"/>
  <c r="P231" i="22"/>
  <c r="P208" i="22"/>
  <c r="P148" i="22"/>
  <c r="O59" i="22"/>
  <c r="O56" i="22" s="1"/>
  <c r="P56" i="22" s="1"/>
  <c r="Q233" i="24"/>
  <c r="F204" i="24"/>
  <c r="F201" i="24"/>
  <c r="F162" i="24"/>
  <c r="P67" i="24"/>
  <c r="O54" i="24"/>
  <c r="F47" i="24"/>
  <c r="Q35" i="24"/>
  <c r="P32" i="24"/>
  <c r="P292" i="25"/>
  <c r="Q284" i="21"/>
  <c r="Q355" i="21"/>
  <c r="Q359" i="21" s="1"/>
  <c r="Q247" i="21"/>
  <c r="O179" i="21"/>
  <c r="P179" i="21" s="1"/>
  <c r="O160" i="21"/>
  <c r="O234" i="22"/>
  <c r="P228" i="22"/>
  <c r="Q347" i="22"/>
  <c r="Q351" i="22"/>
  <c r="Q249" i="22"/>
  <c r="P202" i="22"/>
  <c r="F134" i="22"/>
  <c r="F311" i="22"/>
  <c r="F144" i="22"/>
  <c r="Q367" i="24"/>
  <c r="F355" i="24"/>
  <c r="F359" i="24" s="1"/>
  <c r="Q347" i="24"/>
  <c r="Q249" i="24"/>
  <c r="Q206" i="24"/>
  <c r="Q210" i="24"/>
  <c r="Q212" i="24"/>
  <c r="O34" i="24"/>
  <c r="P20" i="24"/>
  <c r="P17" i="24"/>
  <c r="O53" i="24"/>
  <c r="F364" i="25"/>
  <c r="F287" i="25"/>
  <c r="F291" i="25" s="1"/>
  <c r="F293" i="25"/>
  <c r="P243" i="25"/>
  <c r="F201" i="25"/>
  <c r="P202" i="25"/>
  <c r="Q248" i="26"/>
  <c r="Q246" i="26"/>
  <c r="Q346" i="26"/>
  <c r="Q242" i="26"/>
  <c r="Q37" i="26"/>
  <c r="Q35" i="26" s="1"/>
  <c r="Q31" i="26"/>
  <c r="Q315" i="11"/>
  <c r="Q312" i="11" s="1"/>
  <c r="O212" i="11"/>
  <c r="O139" i="11"/>
  <c r="F126" i="11"/>
  <c r="F367" i="21"/>
  <c r="Q333" i="21"/>
  <c r="Q368" i="21"/>
  <c r="Q296" i="21"/>
  <c r="O272" i="21"/>
  <c r="F233" i="21"/>
  <c r="Q177" i="21"/>
  <c r="Q185" i="21" s="1"/>
  <c r="O47" i="21"/>
  <c r="F300" i="22"/>
  <c r="Q158" i="22"/>
  <c r="F116" i="22"/>
  <c r="F120" i="22" s="1"/>
  <c r="P120" i="22" s="1"/>
  <c r="Q63" i="22"/>
  <c r="O47" i="24"/>
  <c r="O372" i="25"/>
  <c r="Q116" i="25"/>
  <c r="Q120" i="25" s="1"/>
  <c r="F349" i="21"/>
  <c r="P349" i="21" s="1"/>
  <c r="F340" i="21"/>
  <c r="P340" i="21"/>
  <c r="F335" i="21"/>
  <c r="F322" i="21"/>
  <c r="F331" i="21"/>
  <c r="Q249" i="21"/>
  <c r="Q347" i="21"/>
  <c r="Q351" i="21" s="1"/>
  <c r="Q365" i="21"/>
  <c r="O238" i="21"/>
  <c r="Q63" i="21"/>
  <c r="Q303" i="21"/>
  <c r="Q369" i="21"/>
  <c r="Q373" i="21"/>
  <c r="P323" i="22"/>
  <c r="F331" i="22"/>
  <c r="P331" i="22"/>
  <c r="F306" i="22"/>
  <c r="P265" i="22"/>
  <c r="O271" i="22"/>
  <c r="P271" i="22" s="1"/>
  <c r="P275" i="22" s="1"/>
  <c r="O119" i="22"/>
  <c r="P119" i="22" s="1"/>
  <c r="P106" i="22"/>
  <c r="Q368" i="22"/>
  <c r="O58" i="22"/>
  <c r="P58" i="22" s="1"/>
  <c r="P12" i="22"/>
  <c r="P310" i="24"/>
  <c r="F318" i="24"/>
  <c r="Q284" i="24"/>
  <c r="Q278" i="24"/>
  <c r="Q282" i="24"/>
  <c r="F276" i="24"/>
  <c r="F273" i="24" s="1"/>
  <c r="F213" i="24"/>
  <c r="F338" i="24"/>
  <c r="O161" i="24"/>
  <c r="O180" i="24"/>
  <c r="O325" i="24" s="1"/>
  <c r="F123" i="24"/>
  <c r="F302" i="24"/>
  <c r="P58" i="24"/>
  <c r="P15" i="24"/>
  <c r="O55" i="24"/>
  <c r="O280" i="26"/>
  <c r="P267" i="26"/>
  <c r="O94" i="26"/>
  <c r="P67" i="26"/>
  <c r="F303" i="26"/>
  <c r="F56" i="26"/>
  <c r="O33" i="26"/>
  <c r="P33" i="26" s="1"/>
  <c r="P8" i="26"/>
  <c r="Q242" i="21"/>
  <c r="F201" i="21"/>
  <c r="F35" i="21"/>
  <c r="P212" i="22"/>
  <c r="Q56" i="22"/>
  <c r="Q60" i="22"/>
  <c r="O54" i="22"/>
  <c r="P354" i="24"/>
  <c r="P161" i="24"/>
  <c r="Q296" i="26"/>
  <c r="Q62" i="26"/>
  <c r="F177" i="21"/>
  <c r="Q331" i="24"/>
  <c r="P216" i="24"/>
  <c r="F245" i="24"/>
  <c r="F242" i="24" s="1"/>
  <c r="F341" i="25"/>
  <c r="Q278" i="25"/>
  <c r="Q284" i="25"/>
  <c r="Q282" i="25"/>
  <c r="Q257" i="25"/>
  <c r="Q355" i="25"/>
  <c r="Q359" i="25"/>
  <c r="O256" i="25"/>
  <c r="O253" i="25"/>
  <c r="P240" i="25"/>
  <c r="P100" i="25"/>
  <c r="O141" i="25"/>
  <c r="O138" i="25"/>
  <c r="P138" i="25" s="1"/>
  <c r="Q308" i="25"/>
  <c r="Q63" i="25"/>
  <c r="F249" i="26"/>
  <c r="F233" i="26"/>
  <c r="F238" i="26"/>
  <c r="P234" i="26"/>
  <c r="F38" i="26"/>
  <c r="Q242" i="22"/>
  <c r="F237" i="22"/>
  <c r="Q134" i="22"/>
  <c r="Q142" i="22"/>
  <c r="Q116" i="22"/>
  <c r="Q120" i="22" s="1"/>
  <c r="Q95" i="22"/>
  <c r="F62" i="22"/>
  <c r="Q35" i="22"/>
  <c r="Q31" i="22"/>
  <c r="Q313" i="24"/>
  <c r="F206" i="24"/>
  <c r="F210" i="24" s="1"/>
  <c r="Q31" i="24"/>
  <c r="F335" i="25"/>
  <c r="F331" i="25"/>
  <c r="F325" i="25"/>
  <c r="F322" i="25"/>
  <c r="Q309" i="25"/>
  <c r="F306" i="26"/>
  <c r="O271" i="26"/>
  <c r="P271" i="26" s="1"/>
  <c r="F247" i="23"/>
  <c r="F355" i="22"/>
  <c r="Q275" i="24"/>
  <c r="Q273" i="24"/>
  <c r="Q269" i="24"/>
  <c r="O208" i="24"/>
  <c r="O199" i="24"/>
  <c r="P106" i="24"/>
  <c r="O119" i="24"/>
  <c r="P119" i="24"/>
  <c r="O123" i="24"/>
  <c r="P345" i="25"/>
  <c r="F349" i="25"/>
  <c r="P349" i="25"/>
  <c r="O376" i="25"/>
  <c r="P336" i="25"/>
  <c r="F258" i="25"/>
  <c r="F356" i="25"/>
  <c r="P254" i="25"/>
  <c r="F116" i="25"/>
  <c r="F122" i="25"/>
  <c r="P122" i="25"/>
  <c r="P53" i="25"/>
  <c r="F306" i="25"/>
  <c r="P8" i="25"/>
  <c r="O33" i="25"/>
  <c r="F248" i="26"/>
  <c r="F346" i="26"/>
  <c r="P230" i="26"/>
  <c r="O245" i="26"/>
  <c r="Q346" i="21"/>
  <c r="Q350" i="21"/>
  <c r="F332" i="21"/>
  <c r="O271" i="21"/>
  <c r="O247" i="21"/>
  <c r="O337" i="21"/>
  <c r="F31" i="21"/>
  <c r="P17" i="21"/>
  <c r="F367" i="22"/>
  <c r="Q337" i="22"/>
  <c r="Q341" i="22"/>
  <c r="Q325" i="22"/>
  <c r="Q322" i="22" s="1"/>
  <c r="Q311" i="22"/>
  <c r="Q309" i="22" s="1"/>
  <c r="Q278" i="22"/>
  <c r="Q282" i="22"/>
  <c r="O281" i="22"/>
  <c r="Q247" i="22"/>
  <c r="P243" i="22"/>
  <c r="P236" i="22"/>
  <c r="P240" i="22"/>
  <c r="O199" i="22"/>
  <c r="P199" i="22" s="1"/>
  <c r="Q177" i="22"/>
  <c r="P149" i="22"/>
  <c r="O141" i="22"/>
  <c r="F95" i="22"/>
  <c r="F91" i="22"/>
  <c r="F56" i="22"/>
  <c r="O47" i="22"/>
  <c r="F35" i="22"/>
  <c r="O33" i="22"/>
  <c r="O37" i="22"/>
  <c r="F341" i="24"/>
  <c r="P301" i="24"/>
  <c r="Q306" i="24"/>
  <c r="Q297" i="24"/>
  <c r="P267" i="24"/>
  <c r="O271" i="24"/>
  <c r="Q242" i="24"/>
  <c r="F233" i="24"/>
  <c r="F158" i="24"/>
  <c r="O136" i="24"/>
  <c r="P136" i="24"/>
  <c r="Q116" i="24"/>
  <c r="Q120" i="24" s="1"/>
  <c r="Q61" i="24"/>
  <c r="F31" i="24"/>
  <c r="O367" i="25"/>
  <c r="O340" i="25"/>
  <c r="P324" i="25"/>
  <c r="P319" i="25"/>
  <c r="F311" i="25"/>
  <c r="Q242" i="25"/>
  <c r="O209" i="25"/>
  <c r="P200" i="25"/>
  <c r="F197" i="25"/>
  <c r="P192" i="25"/>
  <c r="F158" i="25"/>
  <c r="P119" i="25"/>
  <c r="O137" i="25"/>
  <c r="F62" i="25"/>
  <c r="O47" i="25"/>
  <c r="Q269" i="26"/>
  <c r="P265" i="26"/>
  <c r="Q52" i="26"/>
  <c r="F35" i="26"/>
  <c r="P14" i="25"/>
  <c r="Q358" i="26"/>
  <c r="F275" i="26"/>
  <c r="P236" i="26"/>
  <c r="P240" i="26"/>
  <c r="F240" i="26"/>
  <c r="Q337" i="26"/>
  <c r="Q335" i="26" s="1"/>
  <c r="Q339" i="26" s="1"/>
  <c r="Q341" i="26"/>
  <c r="Q206" i="26"/>
  <c r="Q210" i="26" s="1"/>
  <c r="P208" i="26"/>
  <c r="F212" i="26"/>
  <c r="F201" i="26"/>
  <c r="P202" i="26"/>
  <c r="P106" i="26"/>
  <c r="O119" i="26"/>
  <c r="F91" i="26"/>
  <c r="F97" i="26"/>
  <c r="F95" i="26" s="1"/>
  <c r="O34" i="26"/>
  <c r="P34" i="26"/>
  <c r="P38" i="26" s="1"/>
  <c r="P18" i="26"/>
  <c r="Q255" i="25"/>
  <c r="P244" i="25"/>
  <c r="P248" i="25" s="1"/>
  <c r="Q341" i="25"/>
  <c r="Q62" i="25"/>
  <c r="Q326" i="26"/>
  <c r="P310" i="26"/>
  <c r="Q197" i="26"/>
  <c r="Q203" i="26"/>
  <c r="Q201" i="26"/>
  <c r="F31" i="26"/>
  <c r="Q250" i="23"/>
  <c r="Q247" i="23"/>
  <c r="Q348" i="23"/>
  <c r="Q237" i="26"/>
  <c r="F63" i="26"/>
  <c r="Q158" i="26"/>
  <c r="Q164" i="26"/>
  <c r="Q162" i="26" s="1"/>
  <c r="F361" i="23"/>
  <c r="F324" i="24"/>
  <c r="F322" i="24" s="1"/>
  <c r="F311" i="24"/>
  <c r="F212" i="24"/>
  <c r="P212" i="24" s="1"/>
  <c r="Q164" i="24"/>
  <c r="Q162" i="24" s="1"/>
  <c r="O93" i="24"/>
  <c r="F233" i="25"/>
  <c r="F212" i="25"/>
  <c r="F356" i="26"/>
  <c r="F353" i="26" s="1"/>
  <c r="F332" i="26"/>
  <c r="F318" i="26"/>
  <c r="F242" i="26"/>
  <c r="Q233" i="26"/>
  <c r="Q188" i="26"/>
  <c r="Q116" i="26"/>
  <c r="Q120" i="26" s="1"/>
  <c r="O136" i="26"/>
  <c r="O144" i="26"/>
  <c r="P144" i="26" s="1"/>
  <c r="P136" i="26"/>
  <c r="O47" i="26"/>
  <c r="Q282" i="19"/>
  <c r="F138" i="26"/>
  <c r="Q369" i="23"/>
  <c r="Q368" i="23"/>
  <c r="F341" i="23"/>
  <c r="P341" i="23" s="1"/>
  <c r="P329" i="23"/>
  <c r="P324" i="23"/>
  <c r="Q312" i="23"/>
  <c r="Q310" i="23"/>
  <c r="F306" i="23"/>
  <c r="Q213" i="23"/>
  <c r="O200" i="23"/>
  <c r="F124" i="23"/>
  <c r="O120" i="23"/>
  <c r="P120" i="23"/>
  <c r="Q117" i="23"/>
  <c r="Q121" i="23" s="1"/>
  <c r="F97" i="23"/>
  <c r="F95" i="23"/>
  <c r="Q36" i="23"/>
  <c r="Q35" i="23"/>
  <c r="F36" i="23"/>
  <c r="F35" i="23" s="1"/>
  <c r="O32" i="23"/>
  <c r="F365" i="19"/>
  <c r="F362" i="19" s="1"/>
  <c r="F366" i="19" s="1"/>
  <c r="O340" i="19"/>
  <c r="P340" i="19" s="1"/>
  <c r="F327" i="19"/>
  <c r="P324" i="19"/>
  <c r="P308" i="19"/>
  <c r="O253" i="19"/>
  <c r="P232" i="19"/>
  <c r="O209" i="19"/>
  <c r="O347" i="19" s="1"/>
  <c r="P347" i="19" s="1"/>
  <c r="F187" i="19"/>
  <c r="P187" i="19" s="1"/>
  <c r="F145" i="19"/>
  <c r="P58" i="19"/>
  <c r="Q37" i="19"/>
  <c r="P203" i="23"/>
  <c r="Q52" i="23"/>
  <c r="Q60" i="23" s="1"/>
  <c r="O59" i="23"/>
  <c r="Q331" i="19"/>
  <c r="P310" i="19"/>
  <c r="F197" i="19"/>
  <c r="F323" i="23"/>
  <c r="F243" i="23"/>
  <c r="O142" i="23"/>
  <c r="F287" i="19"/>
  <c r="O180" i="19"/>
  <c r="P180" i="19" s="1"/>
  <c r="F359" i="23"/>
  <c r="P359" i="23" s="1"/>
  <c r="P355" i="23"/>
  <c r="F308" i="23"/>
  <c r="F307" i="23"/>
  <c r="Q239" i="23"/>
  <c r="Q238" i="23"/>
  <c r="O162" i="23"/>
  <c r="O54" i="23"/>
  <c r="O62" i="23" s="1"/>
  <c r="P62" i="23" s="1"/>
  <c r="F376" i="19"/>
  <c r="F380" i="19" s="1"/>
  <c r="Q358" i="19"/>
  <c r="F340" i="19"/>
  <c r="Q233" i="19"/>
  <c r="Q230" i="19"/>
  <c r="O200" i="19"/>
  <c r="F61" i="19"/>
  <c r="P61" i="19" s="1"/>
  <c r="O59" i="19"/>
  <c r="O311" i="26"/>
  <c r="O134" i="26"/>
  <c r="O312" i="25"/>
  <c r="P367" i="22"/>
  <c r="O325" i="25"/>
  <c r="O322" i="25" s="1"/>
  <c r="P141" i="25"/>
  <c r="P240" i="24"/>
  <c r="G256" i="9"/>
  <c r="I303" i="8"/>
  <c r="G265" i="8"/>
  <c r="F111" i="8"/>
  <c r="G109" i="8"/>
  <c r="G119" i="8"/>
  <c r="G305" i="8"/>
  <c r="G298" i="8"/>
  <c r="H259" i="9"/>
  <c r="H36" i="9"/>
  <c r="F36" i="9" s="1"/>
  <c r="F39" i="9"/>
  <c r="J265" i="9"/>
  <c r="K320" i="9"/>
  <c r="K328" i="9"/>
  <c r="K275" i="9"/>
  <c r="K265" i="9"/>
  <c r="I305" i="9"/>
  <c r="I273" i="7"/>
  <c r="O271" i="20"/>
  <c r="O378" i="20"/>
  <c r="O265" i="20"/>
  <c r="P265" i="20" s="1"/>
  <c r="P312" i="26"/>
  <c r="I262" i="9"/>
  <c r="H163" i="9"/>
  <c r="H152" i="9"/>
  <c r="H160" i="9"/>
  <c r="H281" i="9"/>
  <c r="P59" i="19"/>
  <c r="O334" i="19"/>
  <c r="Q320" i="23"/>
  <c r="F360" i="26"/>
  <c r="F332" i="24"/>
  <c r="Q345" i="23"/>
  <c r="Q349" i="23" s="1"/>
  <c r="P33" i="22"/>
  <c r="P37" i="22" s="1"/>
  <c r="O347" i="26"/>
  <c r="O249" i="26"/>
  <c r="P249" i="26" s="1"/>
  <c r="O37" i="25"/>
  <c r="P33" i="25"/>
  <c r="O203" i="24"/>
  <c r="P199" i="24"/>
  <c r="F359" i="22"/>
  <c r="F185" i="21"/>
  <c r="F369" i="26"/>
  <c r="F307" i="26"/>
  <c r="F300" i="26"/>
  <c r="O302" i="22"/>
  <c r="O123" i="22"/>
  <c r="P123" i="22" s="1"/>
  <c r="O116" i="22"/>
  <c r="F339" i="21"/>
  <c r="O276" i="21"/>
  <c r="P272" i="21"/>
  <c r="P276" i="21"/>
  <c r="O341" i="11"/>
  <c r="P247" i="25"/>
  <c r="F368" i="25"/>
  <c r="O61" i="24"/>
  <c r="P61" i="24" s="1"/>
  <c r="O297" i="24"/>
  <c r="P53" i="24"/>
  <c r="O187" i="21"/>
  <c r="P187" i="21"/>
  <c r="O324" i="21"/>
  <c r="O177" i="21"/>
  <c r="P36" i="24"/>
  <c r="P202" i="11"/>
  <c r="O200" i="11"/>
  <c r="O206" i="11"/>
  <c r="O311" i="25"/>
  <c r="P58" i="25"/>
  <c r="O56" i="25"/>
  <c r="P56" i="25" s="1"/>
  <c r="O62" i="25"/>
  <c r="O285" i="24"/>
  <c r="Q305" i="22"/>
  <c r="Q363" i="22"/>
  <c r="O365" i="25"/>
  <c r="P290" i="25"/>
  <c r="O294" i="25"/>
  <c r="O177" i="22"/>
  <c r="O185" i="22" s="1"/>
  <c r="P185" i="22" s="1"/>
  <c r="F185" i="22"/>
  <c r="O325" i="22"/>
  <c r="P180" i="22"/>
  <c r="O188" i="22"/>
  <c r="P188" i="22" s="1"/>
  <c r="O343" i="20"/>
  <c r="Q391" i="20"/>
  <c r="O359" i="22"/>
  <c r="O106" i="20"/>
  <c r="O100" i="20"/>
  <c r="J32" i="8"/>
  <c r="J40" i="8"/>
  <c r="J253" i="8"/>
  <c r="J43" i="8"/>
  <c r="H303" i="8"/>
  <c r="H298" i="8"/>
  <c r="H302" i="8" s="1"/>
  <c r="G364" i="7"/>
  <c r="O325" i="11"/>
  <c r="F332" i="20"/>
  <c r="F400" i="20"/>
  <c r="O218" i="20"/>
  <c r="K303" i="8"/>
  <c r="K234" i="9"/>
  <c r="K238" i="9"/>
  <c r="K241" i="9"/>
  <c r="K312" i="9"/>
  <c r="K303" i="7"/>
  <c r="K317" i="7"/>
  <c r="I122" i="9"/>
  <c r="I268" i="9"/>
  <c r="I276" i="9" s="1"/>
  <c r="I273" i="9" s="1"/>
  <c r="K43" i="8"/>
  <c r="K253" i="8"/>
  <c r="K32" i="8"/>
  <c r="G310" i="8"/>
  <c r="G232" i="8"/>
  <c r="G239" i="8"/>
  <c r="G266" i="7"/>
  <c r="G120" i="7"/>
  <c r="H279" i="7"/>
  <c r="I232" i="7"/>
  <c r="I310" i="7"/>
  <c r="I239" i="7"/>
  <c r="O345" i="20"/>
  <c r="H313" i="9"/>
  <c r="K266" i="7"/>
  <c r="Q246" i="21"/>
  <c r="H242" i="27"/>
  <c r="F230" i="25"/>
  <c r="P161" i="22"/>
  <c r="P165" i="22" s="1"/>
  <c r="F333" i="21"/>
  <c r="F278" i="27"/>
  <c r="O177" i="19"/>
  <c r="O48" i="11"/>
  <c r="P267" i="20"/>
  <c r="G263" i="9"/>
  <c r="F323" i="9"/>
  <c r="P379" i="20"/>
  <c r="F259" i="8"/>
  <c r="F338" i="20"/>
  <c r="F289" i="7"/>
  <c r="O257" i="19"/>
  <c r="O355" i="19"/>
  <c r="P253" i="19"/>
  <c r="O356" i="22"/>
  <c r="O353" i="22"/>
  <c r="O357" i="22"/>
  <c r="O285" i="22"/>
  <c r="P281" i="22"/>
  <c r="F347" i="24"/>
  <c r="F249" i="24"/>
  <c r="F145" i="11"/>
  <c r="P318" i="22"/>
  <c r="F369" i="21"/>
  <c r="P61" i="20"/>
  <c r="O69" i="20"/>
  <c r="F364" i="20"/>
  <c r="F362" i="20" s="1"/>
  <c r="I266" i="8"/>
  <c r="K161" i="8"/>
  <c r="K150" i="8"/>
  <c r="K279" i="8"/>
  <c r="I137" i="27"/>
  <c r="I123" i="27"/>
  <c r="Q351" i="20"/>
  <c r="G120" i="8"/>
  <c r="G266" i="8"/>
  <c r="F67" i="20"/>
  <c r="O370" i="20"/>
  <c r="O227" i="20"/>
  <c r="O220" i="20"/>
  <c r="O224" i="20"/>
  <c r="P399" i="20"/>
  <c r="K255" i="9"/>
  <c r="K43" i="9"/>
  <c r="K32" i="9"/>
  <c r="K40" i="9" s="1"/>
  <c r="I274" i="9"/>
  <c r="I319" i="9"/>
  <c r="J304" i="7"/>
  <c r="O337" i="20"/>
  <c r="O317" i="20"/>
  <c r="O388" i="20"/>
  <c r="O392" i="20" s="1"/>
  <c r="G40" i="9"/>
  <c r="I115" i="9"/>
  <c r="I272" i="9"/>
  <c r="F118" i="9"/>
  <c r="G254" i="7"/>
  <c r="P55" i="28"/>
  <c r="S52" i="28" s="1"/>
  <c r="T52" i="28" s="1"/>
  <c r="Q55" i="28"/>
  <c r="O360" i="21"/>
  <c r="O353" i="21"/>
  <c r="O306" i="26"/>
  <c r="P298" i="26"/>
  <c r="F261" i="9"/>
  <c r="I232" i="8"/>
  <c r="I236" i="8" s="1"/>
  <c r="I239" i="8"/>
  <c r="I310" i="8"/>
  <c r="J254" i="8"/>
  <c r="K360" i="7"/>
  <c r="P363" i="20"/>
  <c r="O278" i="22"/>
  <c r="F314" i="9"/>
  <c r="Q372" i="23"/>
  <c r="I253" i="27"/>
  <c r="I257" i="27"/>
  <c r="I109" i="8"/>
  <c r="H317" i="8"/>
  <c r="F291" i="19"/>
  <c r="O56" i="23"/>
  <c r="P56" i="23" s="1"/>
  <c r="O304" i="23"/>
  <c r="P59" i="23"/>
  <c r="P137" i="25"/>
  <c r="O145" i="25"/>
  <c r="O134" i="25"/>
  <c r="O142" i="25" s="1"/>
  <c r="O321" i="25"/>
  <c r="F350" i="26"/>
  <c r="F364" i="26"/>
  <c r="F120" i="25"/>
  <c r="P120" i="25" s="1"/>
  <c r="P116" i="25"/>
  <c r="O337" i="24"/>
  <c r="P208" i="24"/>
  <c r="O212" i="24"/>
  <c r="O206" i="24"/>
  <c r="O210" i="24" s="1"/>
  <c r="P210" i="24"/>
  <c r="O62" i="22"/>
  <c r="P62" i="22" s="1"/>
  <c r="P54" i="22"/>
  <c r="O298" i="22"/>
  <c r="O188" i="24"/>
  <c r="P188" i="24" s="1"/>
  <c r="P318" i="24"/>
  <c r="Q351" i="24"/>
  <c r="O207" i="11"/>
  <c r="P203" i="11"/>
  <c r="F372" i="11"/>
  <c r="F369" i="11" s="1"/>
  <c r="F60" i="25"/>
  <c r="P247" i="21"/>
  <c r="P275" i="11"/>
  <c r="O279" i="11"/>
  <c r="P325" i="22"/>
  <c r="F333" i="22"/>
  <c r="F306" i="21"/>
  <c r="F368" i="21"/>
  <c r="P302" i="21"/>
  <c r="F328" i="20"/>
  <c r="F395" i="20"/>
  <c r="F403" i="20" s="1"/>
  <c r="F337" i="20"/>
  <c r="P329" i="20"/>
  <c r="O316" i="11"/>
  <c r="P316" i="11" s="1"/>
  <c r="P319" i="11"/>
  <c r="O133" i="20"/>
  <c r="P133" i="20" s="1"/>
  <c r="O127" i="20"/>
  <c r="O131" i="20"/>
  <c r="I260" i="8"/>
  <c r="I318" i="8"/>
  <c r="K267" i="8"/>
  <c r="G281" i="9"/>
  <c r="G152" i="9"/>
  <c r="G163" i="9"/>
  <c r="F339" i="20"/>
  <c r="H121" i="9"/>
  <c r="F113" i="9"/>
  <c r="H267" i="9"/>
  <c r="F374" i="23"/>
  <c r="H360" i="7"/>
  <c r="P162" i="23"/>
  <c r="O166" i="23"/>
  <c r="O36" i="23"/>
  <c r="O35" i="23"/>
  <c r="P32" i="23"/>
  <c r="O31" i="23"/>
  <c r="F305" i="23"/>
  <c r="F319" i="24"/>
  <c r="P319" i="24" s="1"/>
  <c r="F309" i="24"/>
  <c r="O123" i="26"/>
  <c r="P123" i="26"/>
  <c r="P119" i="26"/>
  <c r="O347" i="25"/>
  <c r="P209" i="25"/>
  <c r="O213" i="25"/>
  <c r="P213" i="25"/>
  <c r="O275" i="24"/>
  <c r="O273" i="24" s="1"/>
  <c r="O269" i="24"/>
  <c r="O138" i="22"/>
  <c r="O316" i="22"/>
  <c r="P141" i="22"/>
  <c r="O197" i="22"/>
  <c r="O203" i="22"/>
  <c r="O201" i="22"/>
  <c r="F360" i="25"/>
  <c r="P325" i="25"/>
  <c r="F378" i="25"/>
  <c r="F329" i="25"/>
  <c r="O299" i="24"/>
  <c r="P55" i="24"/>
  <c r="F342" i="24"/>
  <c r="P342" i="24" s="1"/>
  <c r="F335" i="24"/>
  <c r="P338" i="24"/>
  <c r="O147" i="11"/>
  <c r="P139" i="11"/>
  <c r="O314" i="11"/>
  <c r="O38" i="24"/>
  <c r="P34" i="24"/>
  <c r="P38" i="24" s="1"/>
  <c r="P33" i="24"/>
  <c r="P37" i="24"/>
  <c r="P35" i="24" s="1"/>
  <c r="F319" i="22"/>
  <c r="F364" i="22"/>
  <c r="O158" i="21"/>
  <c r="O164" i="21"/>
  <c r="O162" i="21"/>
  <c r="P160" i="21"/>
  <c r="O62" i="24"/>
  <c r="P62" i="24"/>
  <c r="O298" i="24"/>
  <c r="P298" i="24" s="1"/>
  <c r="P318" i="21"/>
  <c r="P55" i="11"/>
  <c r="O63" i="11"/>
  <c r="O301" i="11"/>
  <c r="O53" i="11"/>
  <c r="O332" i="11"/>
  <c r="O336" i="11" s="1"/>
  <c r="P187" i="11"/>
  <c r="F360" i="11"/>
  <c r="O285" i="26"/>
  <c r="P285" i="26"/>
  <c r="O356" i="26"/>
  <c r="O360" i="26"/>
  <c r="P360" i="26"/>
  <c r="P281" i="25"/>
  <c r="P285" i="25"/>
  <c r="O285" i="25"/>
  <c r="P200" i="19"/>
  <c r="O204" i="19"/>
  <c r="O124" i="23"/>
  <c r="P124" i="23"/>
  <c r="O139" i="23"/>
  <c r="P139" i="23" s="1"/>
  <c r="P142" i="23"/>
  <c r="O317" i="23"/>
  <c r="F369" i="19"/>
  <c r="F374" i="19"/>
  <c r="P200" i="23"/>
  <c r="O204" i="23"/>
  <c r="F317" i="26"/>
  <c r="P318" i="26"/>
  <c r="P93" i="24"/>
  <c r="O97" i="24"/>
  <c r="P275" i="26"/>
  <c r="O311" i="24"/>
  <c r="O319" i="24"/>
  <c r="O144" i="24"/>
  <c r="P144" i="24"/>
  <c r="Q305" i="24"/>
  <c r="Q296" i="24"/>
  <c r="Q363" i="24"/>
  <c r="Q319" i="22"/>
  <c r="O269" i="21"/>
  <c r="O275" i="21"/>
  <c r="O273" i="21" s="1"/>
  <c r="F305" i="25"/>
  <c r="F314" i="25"/>
  <c r="P306" i="25"/>
  <c r="P238" i="26"/>
  <c r="O257" i="25"/>
  <c r="O37" i="26"/>
  <c r="O31" i="26"/>
  <c r="O98" i="26"/>
  <c r="P94" i="26"/>
  <c r="F306" i="24"/>
  <c r="F368" i="24"/>
  <c r="F300" i="24"/>
  <c r="P302" i="24"/>
  <c r="O165" i="24"/>
  <c r="O162" i="24"/>
  <c r="O158" i="24"/>
  <c r="F330" i="21"/>
  <c r="O380" i="25"/>
  <c r="Q350" i="26"/>
  <c r="Q349" i="21"/>
  <c r="Q344" i="21"/>
  <c r="Q348" i="21"/>
  <c r="P59" i="22"/>
  <c r="O303" i="22"/>
  <c r="F320" i="22"/>
  <c r="P320" i="22" s="1"/>
  <c r="P312" i="22"/>
  <c r="G141" i="27"/>
  <c r="F141" i="27"/>
  <c r="F316" i="25"/>
  <c r="O338" i="22"/>
  <c r="O342" i="22" s="1"/>
  <c r="P342" i="22" s="1"/>
  <c r="O335" i="22"/>
  <c r="O339" i="22" s="1"/>
  <c r="O213" i="22"/>
  <c r="P213" i="22"/>
  <c r="Q319" i="21"/>
  <c r="Q309" i="21"/>
  <c r="Q364" i="21"/>
  <c r="Q372" i="21" s="1"/>
  <c r="F285" i="11"/>
  <c r="F326" i="26"/>
  <c r="O206" i="26"/>
  <c r="O210" i="26"/>
  <c r="P210" i="26"/>
  <c r="F359" i="25"/>
  <c r="O31" i="24"/>
  <c r="O37" i="24"/>
  <c r="O35" i="24" s="1"/>
  <c r="P56" i="21"/>
  <c r="I104" i="30"/>
  <c r="I27" i="30"/>
  <c r="S59" i="34"/>
  <c r="S57" i="34"/>
  <c r="S65" i="34"/>
  <c r="P61" i="30"/>
  <c r="F220" i="20"/>
  <c r="P220" i="20" s="1"/>
  <c r="P223" i="20"/>
  <c r="F227" i="20"/>
  <c r="P227" i="20"/>
  <c r="F370" i="20"/>
  <c r="P370" i="20"/>
  <c r="P33" i="20"/>
  <c r="O37" i="20"/>
  <c r="I314" i="27"/>
  <c r="O305" i="19"/>
  <c r="P306" i="19"/>
  <c r="O314" i="19"/>
  <c r="I305" i="7"/>
  <c r="G210" i="9"/>
  <c r="G303" i="9"/>
  <c r="G307" i="9"/>
  <c r="K120" i="8"/>
  <c r="K109" i="8"/>
  <c r="K117" i="8"/>
  <c r="K266" i="8"/>
  <c r="F348" i="19"/>
  <c r="H30" i="27"/>
  <c r="H125" i="27"/>
  <c r="H123" i="27" s="1"/>
  <c r="G125" i="27"/>
  <c r="J208" i="8"/>
  <c r="J301" i="8"/>
  <c r="J201" i="8"/>
  <c r="O38" i="20"/>
  <c r="P34" i="20"/>
  <c r="P38" i="20" s="1"/>
  <c r="P35" i="20" s="1"/>
  <c r="P37" i="20"/>
  <c r="F131" i="20"/>
  <c r="F301" i="27"/>
  <c r="P304" i="20"/>
  <c r="P308" i="20" s="1"/>
  <c r="P305" i="20" s="1"/>
  <c r="G262" i="9"/>
  <c r="G293" i="8"/>
  <c r="G303" i="7"/>
  <c r="G298" i="7"/>
  <c r="O37" i="28"/>
  <c r="O26" i="28"/>
  <c r="P39" i="28"/>
  <c r="P37" i="28"/>
  <c r="O262" i="20"/>
  <c r="I273" i="8"/>
  <c r="H120" i="7"/>
  <c r="H266" i="7"/>
  <c r="H263" i="7" s="1"/>
  <c r="I356" i="8"/>
  <c r="G270" i="7"/>
  <c r="G323" i="7" s="1"/>
  <c r="G113" i="7"/>
  <c r="H255" i="9"/>
  <c r="H263" i="9" s="1"/>
  <c r="H32" i="9"/>
  <c r="H43" i="9"/>
  <c r="F35" i="9"/>
  <c r="G273" i="7"/>
  <c r="H273" i="7"/>
  <c r="O177" i="24"/>
  <c r="P218" i="20"/>
  <c r="P62" i="25"/>
  <c r="P59" i="25"/>
  <c r="F237" i="26"/>
  <c r="P63" i="25"/>
  <c r="P271" i="24"/>
  <c r="P275" i="24"/>
  <c r="P272" i="24"/>
  <c r="P276" i="24" s="1"/>
  <c r="P273" i="24" s="1"/>
  <c r="Q366" i="21"/>
  <c r="P245" i="26"/>
  <c r="F322" i="22"/>
  <c r="Q307" i="21"/>
  <c r="Q304" i="21"/>
  <c r="Q300" i="21"/>
  <c r="O184" i="11"/>
  <c r="F309" i="22"/>
  <c r="Q353" i="21"/>
  <c r="Q357" i="21"/>
  <c r="P180" i="24"/>
  <c r="P285" i="24"/>
  <c r="P271" i="21"/>
  <c r="P275" i="21" s="1"/>
  <c r="P273" i="21" s="1"/>
  <c r="O209" i="11"/>
  <c r="O213" i="11"/>
  <c r="Q316" i="11"/>
  <c r="Q371" i="11"/>
  <c r="O31" i="20"/>
  <c r="P69" i="20"/>
  <c r="I282" i="9"/>
  <c r="P214" i="20"/>
  <c r="I111" i="9"/>
  <c r="I119" i="9"/>
  <c r="F60" i="26"/>
  <c r="O145" i="22"/>
  <c r="F54" i="20"/>
  <c r="G252" i="9"/>
  <c r="F354" i="20"/>
  <c r="P98" i="26"/>
  <c r="P314" i="25"/>
  <c r="O309" i="11"/>
  <c r="P301" i="11"/>
  <c r="O357" i="21"/>
  <c r="K316" i="9"/>
  <c r="K309" i="9"/>
  <c r="G273" i="8"/>
  <c r="G263" i="8"/>
  <c r="G318" i="8"/>
  <c r="O378" i="25"/>
  <c r="P378" i="25" s="1"/>
  <c r="P312" i="25"/>
  <c r="O319" i="26"/>
  <c r="O309" i="26"/>
  <c r="P309" i="26" s="1"/>
  <c r="P311" i="26"/>
  <c r="O351" i="19"/>
  <c r="P351" i="19" s="1"/>
  <c r="Q371" i="24"/>
  <c r="P97" i="24"/>
  <c r="P257" i="19"/>
  <c r="I236" i="7"/>
  <c r="H287" i="7"/>
  <c r="H276" i="7"/>
  <c r="O369" i="25"/>
  <c r="P206" i="11"/>
  <c r="O204" i="11"/>
  <c r="P269" i="21"/>
  <c r="P177" i="24"/>
  <c r="Q37" i="28"/>
  <c r="G300" i="9"/>
  <c r="F374" i="20"/>
  <c r="P374" i="20" s="1"/>
  <c r="P303" i="22"/>
  <c r="P368" i="24"/>
  <c r="P204" i="23"/>
  <c r="P317" i="23"/>
  <c r="O314" i="23"/>
  <c r="O306" i="22"/>
  <c r="P306" i="22" s="1"/>
  <c r="P298" i="22"/>
  <c r="P304" i="23"/>
  <c r="O370" i="23"/>
  <c r="O301" i="23"/>
  <c r="O282" i="22"/>
  <c r="I314" i="8"/>
  <c r="I307" i="8"/>
  <c r="I311" i="8"/>
  <c r="K263" i="9"/>
  <c r="K260" i="9"/>
  <c r="O338" i="20"/>
  <c r="P338" i="20" s="1"/>
  <c r="P330" i="20"/>
  <c r="F351" i="24"/>
  <c r="O359" i="19"/>
  <c r="P359" i="19"/>
  <c r="P355" i="19"/>
  <c r="I314" i="7"/>
  <c r="I307" i="7"/>
  <c r="I311" i="7"/>
  <c r="G307" i="8"/>
  <c r="G311" i="8"/>
  <c r="G314" i="8"/>
  <c r="O333" i="22"/>
  <c r="P333" i="22"/>
  <c r="Q371" i="22"/>
  <c r="O377" i="25"/>
  <c r="O309" i="25"/>
  <c r="P309" i="25" s="1"/>
  <c r="O305" i="24"/>
  <c r="O363" i="24"/>
  <c r="O371" i="24" s="1"/>
  <c r="P297" i="24"/>
  <c r="O345" i="11"/>
  <c r="O338" i="11"/>
  <c r="O342" i="11"/>
  <c r="P203" i="24"/>
  <c r="O351" i="26"/>
  <c r="P351" i="26" s="1"/>
  <c r="P347" i="26"/>
  <c r="F357" i="26"/>
  <c r="H289" i="9"/>
  <c r="H278" i="9"/>
  <c r="O382" i="20"/>
  <c r="P382" i="20" s="1"/>
  <c r="P378" i="20"/>
  <c r="G302" i="8"/>
  <c r="P203" i="22"/>
  <c r="P177" i="21"/>
  <c r="H40" i="9"/>
  <c r="P127" i="20"/>
  <c r="S33" i="20"/>
  <c r="P311" i="24"/>
  <c r="P271" i="20"/>
  <c r="P177" i="22"/>
  <c r="P306" i="26"/>
  <c r="P359" i="22"/>
  <c r="O188" i="11"/>
  <c r="O322" i="11"/>
  <c r="O351" i="25"/>
  <c r="P351" i="25"/>
  <c r="P347" i="25"/>
  <c r="P36" i="23"/>
  <c r="H275" i="9"/>
  <c r="F336" i="20"/>
  <c r="P337" i="20"/>
  <c r="P368" i="21"/>
  <c r="P279" i="11"/>
  <c r="P337" i="24"/>
  <c r="G236" i="8"/>
  <c r="J261" i="8"/>
  <c r="O332" i="21"/>
  <c r="P332" i="21"/>
  <c r="O322" i="21"/>
  <c r="P322" i="21" s="1"/>
  <c r="P324" i="21"/>
  <c r="O368" i="22"/>
  <c r="O300" i="22"/>
  <c r="P300" i="22"/>
  <c r="P302" i="22"/>
  <c r="P37" i="25"/>
  <c r="G267" i="7"/>
  <c r="G302" i="7"/>
  <c r="K274" i="8"/>
  <c r="P164" i="21"/>
  <c r="F339" i="24"/>
  <c r="P166" i="23"/>
  <c r="O374" i="20"/>
  <c r="P301" i="20"/>
  <c r="J305" i="8"/>
  <c r="H141" i="27"/>
  <c r="H199" i="27"/>
  <c r="H207" i="27" s="1"/>
  <c r="G199" i="27"/>
  <c r="G197" i="27"/>
  <c r="G278" i="9"/>
  <c r="O322" i="24"/>
  <c r="P322" i="24" s="1"/>
  <c r="P321" i="25"/>
  <c r="O318" i="25"/>
  <c r="O329" i="25"/>
  <c r="I325" i="9"/>
  <c r="I269" i="9"/>
  <c r="I327" i="9"/>
  <c r="K276" i="8"/>
  <c r="I274" i="8"/>
  <c r="O360" i="22"/>
  <c r="G274" i="7"/>
  <c r="O104" i="20"/>
  <c r="O351" i="20"/>
  <c r="P334" i="19"/>
  <c r="O331" i="19"/>
  <c r="P331" i="19" s="1"/>
  <c r="H325" i="9"/>
  <c r="H256" i="9"/>
  <c r="F366" i="21"/>
  <c r="P131" i="20"/>
  <c r="O35" i="20"/>
  <c r="F304" i="26"/>
  <c r="G260" i="9"/>
  <c r="P325" i="24"/>
  <c r="P262" i="20"/>
  <c r="P200" i="11"/>
  <c r="P31" i="24"/>
  <c r="P356" i="26"/>
  <c r="G117" i="7"/>
  <c r="G207" i="27"/>
  <c r="P309" i="11"/>
  <c r="P329" i="25"/>
  <c r="O375" i="25"/>
  <c r="G304" i="9"/>
  <c r="G326" i="8"/>
  <c r="P370" i="23"/>
  <c r="P319" i="26"/>
  <c r="K313" i="9"/>
  <c r="I313" i="27"/>
  <c r="I311" i="27"/>
  <c r="I307" i="27"/>
  <c r="G286" i="27"/>
  <c r="G259" i="27"/>
  <c r="H259" i="27"/>
  <c r="G244" i="27"/>
  <c r="G229" i="27"/>
  <c r="G241" i="27"/>
  <c r="G136" i="27"/>
  <c r="G15" i="27"/>
  <c r="H286" i="27"/>
  <c r="H284" i="27" s="1"/>
  <c r="H280" i="27"/>
  <c r="I243" i="27"/>
  <c r="I229" i="27"/>
  <c r="I241" i="27"/>
  <c r="H136" i="27"/>
  <c r="H15" i="27"/>
  <c r="I135" i="27"/>
  <c r="F25" i="27"/>
  <c r="F131" i="27"/>
  <c r="H59" i="27"/>
  <c r="F27" i="27"/>
  <c r="F24" i="27"/>
  <c r="H322" i="9"/>
  <c r="G207" i="9"/>
  <c r="P37" i="26"/>
  <c r="P35" i="26" s="1"/>
  <c r="P31" i="26"/>
  <c r="P332" i="24"/>
  <c r="P204" i="19"/>
  <c r="O120" i="22"/>
  <c r="P234" i="22"/>
  <c r="O238" i="22"/>
  <c r="O237" i="22"/>
  <c r="O233" i="22"/>
  <c r="P209" i="26"/>
  <c r="P206" i="26"/>
  <c r="O338" i="26"/>
  <c r="O213" i="26"/>
  <c r="O144" i="22"/>
  <c r="P136" i="22"/>
  <c r="O134" i="22"/>
  <c r="O311" i="22"/>
  <c r="G123" i="27"/>
  <c r="O313" i="22"/>
  <c r="O320" i="22"/>
  <c r="O369" i="22"/>
  <c r="P316" i="22"/>
  <c r="O341" i="24"/>
  <c r="P341" i="24"/>
  <c r="O335" i="24"/>
  <c r="P253" i="25"/>
  <c r="O251" i="25"/>
  <c r="P251" i="25" s="1"/>
  <c r="O355" i="25"/>
  <c r="P116" i="22"/>
  <c r="P257" i="25"/>
  <c r="K252" i="9"/>
  <c r="K281" i="9"/>
  <c r="K321" i="9"/>
  <c r="F259" i="9"/>
  <c r="P247" i="20"/>
  <c r="G305" i="7"/>
  <c r="F353" i="19"/>
  <c r="F360" i="19"/>
  <c r="F345" i="23"/>
  <c r="F350" i="23"/>
  <c r="F364" i="23"/>
  <c r="P355" i="22"/>
  <c r="Q335" i="22"/>
  <c r="Q339" i="22" s="1"/>
  <c r="P349" i="11"/>
  <c r="O353" i="11"/>
  <c r="P353" i="11" s="1"/>
  <c r="G280" i="7"/>
  <c r="K282" i="9"/>
  <c r="P302" i="26"/>
  <c r="O368" i="26"/>
  <c r="O52" i="26"/>
  <c r="O63" i="26"/>
  <c r="P63" i="26"/>
  <c r="P55" i="26"/>
  <c r="O299" i="26"/>
  <c r="O63" i="19"/>
  <c r="P63" i="19"/>
  <c r="O312" i="19"/>
  <c r="O56" i="19"/>
  <c r="P281" i="24"/>
  <c r="O356" i="24"/>
  <c r="O365" i="19"/>
  <c r="P290" i="19"/>
  <c r="O294" i="19"/>
  <c r="P294" i="19"/>
  <c r="F315" i="25"/>
  <c r="P315" i="25"/>
  <c r="F377" i="25"/>
  <c r="P377" i="25" s="1"/>
  <c r="F309" i="25"/>
  <c r="P322" i="25"/>
  <c r="O155" i="20"/>
  <c r="P144" i="22"/>
  <c r="F332" i="22"/>
  <c r="H150" i="7"/>
  <c r="H161" i="7"/>
  <c r="I300" i="7"/>
  <c r="I207" i="7"/>
  <c r="F207" i="7"/>
  <c r="F203" i="7"/>
  <c r="I201" i="7"/>
  <c r="K111" i="7"/>
  <c r="F90" i="7"/>
  <c r="K113" i="7"/>
  <c r="K270" i="7"/>
  <c r="K120" i="7"/>
  <c r="G42" i="7"/>
  <c r="G252" i="7"/>
  <c r="F34" i="7"/>
  <c r="H39" i="7"/>
  <c r="H36" i="7"/>
  <c r="F24" i="7"/>
  <c r="O38" i="26"/>
  <c r="O35" i="26" s="1"/>
  <c r="P330" i="23"/>
  <c r="O327" i="23"/>
  <c r="O328" i="19"/>
  <c r="P320" i="19"/>
  <c r="P247" i="24"/>
  <c r="O348" i="23"/>
  <c r="P246" i="23"/>
  <c r="F143" i="23"/>
  <c r="O285" i="19"/>
  <c r="P281" i="19"/>
  <c r="P285" i="19"/>
  <c r="P367" i="26"/>
  <c r="O181" i="24"/>
  <c r="P184" i="24"/>
  <c r="P244" i="24"/>
  <c r="O248" i="24"/>
  <c r="O346" i="24"/>
  <c r="O297" i="22"/>
  <c r="O61" i="22"/>
  <c r="O134" i="21"/>
  <c r="L4" i="30"/>
  <c r="G322" i="7"/>
  <c r="F256" i="7"/>
  <c r="H354" i="7"/>
  <c r="H235" i="7"/>
  <c r="F218" i="7"/>
  <c r="J208" i="7"/>
  <c r="J301" i="7"/>
  <c r="J305" i="7"/>
  <c r="H303" i="7"/>
  <c r="H317" i="7"/>
  <c r="G279" i="7"/>
  <c r="G161" i="7"/>
  <c r="G150" i="7"/>
  <c r="G118" i="7"/>
  <c r="G264" i="7"/>
  <c r="F110" i="7"/>
  <c r="J112" i="7"/>
  <c r="J362" i="7"/>
  <c r="J116" i="7"/>
  <c r="F80" i="7"/>
  <c r="I13" i="30"/>
  <c r="P19" i="30"/>
  <c r="P325" i="19"/>
  <c r="O322" i="19"/>
  <c r="P322" i="19"/>
  <c r="O339" i="23"/>
  <c r="P210" i="23"/>
  <c r="O214" i="23"/>
  <c r="P214" i="23"/>
  <c r="Q370" i="23"/>
  <c r="Q314" i="23"/>
  <c r="O226" i="25"/>
  <c r="O233" i="25"/>
  <c r="O316" i="24"/>
  <c r="P141" i="24"/>
  <c r="O138" i="24"/>
  <c r="P138" i="24"/>
  <c r="H285" i="8"/>
  <c r="F277" i="8"/>
  <c r="I322" i="8"/>
  <c r="I326" i="8"/>
  <c r="F256" i="8"/>
  <c r="J206" i="8"/>
  <c r="J299" i="8"/>
  <c r="F202" i="8"/>
  <c r="I298" i="9"/>
  <c r="F298" i="9"/>
  <c r="I291" i="9"/>
  <c r="J287" i="9"/>
  <c r="F175" i="20"/>
  <c r="O328" i="25"/>
  <c r="O326" i="25" s="1"/>
  <c r="J289" i="8"/>
  <c r="J295" i="8"/>
  <c r="F295" i="8" s="1"/>
  <c r="F291" i="8"/>
  <c r="H286" i="8"/>
  <c r="F286" i="8" s="1"/>
  <c r="F278" i="8"/>
  <c r="F203" i="8"/>
  <c r="J207" i="8"/>
  <c r="J300" i="8"/>
  <c r="K154" i="8"/>
  <c r="K158" i="8"/>
  <c r="K283" i="8"/>
  <c r="H265" i="8"/>
  <c r="H318" i="8"/>
  <c r="H326" i="8" s="1"/>
  <c r="H119" i="8"/>
  <c r="H358" i="8"/>
  <c r="F56" i="8"/>
  <c r="H112" i="8"/>
  <c r="G36" i="8"/>
  <c r="H36" i="8"/>
  <c r="G257" i="8"/>
  <c r="G385" i="9"/>
  <c r="G393" i="9"/>
  <c r="G395" i="9"/>
  <c r="F256" i="25"/>
  <c r="F354" i="25"/>
  <c r="P252" i="25"/>
  <c r="F251" i="25"/>
  <c r="O258" i="25"/>
  <c r="O255" i="25" s="1"/>
  <c r="O356" i="25"/>
  <c r="Q321" i="23"/>
  <c r="Q318" i="23"/>
  <c r="P312" i="21"/>
  <c r="O332" i="26"/>
  <c r="P324" i="26"/>
  <c r="P273" i="23"/>
  <c r="P277" i="23" s="1"/>
  <c r="P274" i="23" s="1"/>
  <c r="F378" i="19"/>
  <c r="F382" i="19"/>
  <c r="F335" i="19"/>
  <c r="F342" i="19"/>
  <c r="P54" i="19"/>
  <c r="O62" i="19"/>
  <c r="O321" i="19"/>
  <c r="O134" i="19"/>
  <c r="O145" i="19"/>
  <c r="P145" i="19"/>
  <c r="O312" i="23"/>
  <c r="O145" i="23"/>
  <c r="P145" i="23"/>
  <c r="P137" i="23"/>
  <c r="O56" i="26"/>
  <c r="P56" i="26"/>
  <c r="P58" i="26"/>
  <c r="O62" i="26"/>
  <c r="O52" i="25"/>
  <c r="O308" i="25"/>
  <c r="P55" i="25"/>
  <c r="Q331" i="20"/>
  <c r="Q339" i="20" s="1"/>
  <c r="Q70" i="20"/>
  <c r="F38" i="20"/>
  <c r="F35" i="20" s="1"/>
  <c r="F31" i="20"/>
  <c r="I37" i="29"/>
  <c r="P39" i="29"/>
  <c r="P37" i="29" s="1"/>
  <c r="P26" i="29" s="1"/>
  <c r="AC91" i="31"/>
  <c r="AL91" i="31" s="1"/>
  <c r="AL92" i="31"/>
  <c r="AC101" i="31"/>
  <c r="P60" i="31"/>
  <c r="M60" i="31"/>
  <c r="AK60" i="31"/>
  <c r="P101" i="31"/>
  <c r="AP29" i="31"/>
  <c r="O359" i="21"/>
  <c r="O329" i="24"/>
  <c r="O326" i="24"/>
  <c r="P326" i="24"/>
  <c r="P93" i="19"/>
  <c r="O91" i="19"/>
  <c r="O97" i="19"/>
  <c r="O95" i="19" s="1"/>
  <c r="F343" i="23"/>
  <c r="O303" i="26"/>
  <c r="P59" i="26"/>
  <c r="P345" i="22"/>
  <c r="F344" i="22"/>
  <c r="F349" i="22"/>
  <c r="P349" i="22"/>
  <c r="H368" i="8"/>
  <c r="J360" i="8"/>
  <c r="P83" i="20"/>
  <c r="O148" i="20"/>
  <c r="O145" i="20" s="1"/>
  <c r="O153" i="20" s="1"/>
  <c r="I383" i="7"/>
  <c r="I392" i="7"/>
  <c r="I395" i="7"/>
  <c r="I397" i="7"/>
  <c r="J153" i="7"/>
  <c r="J346" i="7"/>
  <c r="J348" i="7"/>
  <c r="I35" i="7"/>
  <c r="I334" i="7"/>
  <c r="H260" i="8"/>
  <c r="I385" i="9"/>
  <c r="I394" i="9"/>
  <c r="H266" i="9"/>
  <c r="H120" i="9"/>
  <c r="H114" i="9"/>
  <c r="H364" i="9"/>
  <c r="G267" i="9"/>
  <c r="G121" i="9"/>
  <c r="F121" i="9" s="1"/>
  <c r="I121" i="9"/>
  <c r="G111" i="9"/>
  <c r="P67" i="28"/>
  <c r="AK73" i="31"/>
  <c r="I36" i="35"/>
  <c r="J35" i="35"/>
  <c r="I37" i="35"/>
  <c r="J206" i="7"/>
  <c r="J205" i="7"/>
  <c r="J299" i="7"/>
  <c r="F176" i="7"/>
  <c r="I158" i="7"/>
  <c r="F49" i="7"/>
  <c r="G342" i="7"/>
  <c r="G344" i="7"/>
  <c r="G321" i="8"/>
  <c r="F268" i="8"/>
  <c r="I201" i="8"/>
  <c r="I208" i="8"/>
  <c r="I301" i="8"/>
  <c r="H283" i="8"/>
  <c r="H280" i="8" s="1"/>
  <c r="H154" i="8"/>
  <c r="K119" i="8"/>
  <c r="K265" i="8"/>
  <c r="J119" i="8"/>
  <c r="F119" i="8"/>
  <c r="J265" i="8"/>
  <c r="J303" i="9"/>
  <c r="J307" i="9"/>
  <c r="J210" i="9"/>
  <c r="J203" i="9"/>
  <c r="P297" i="20"/>
  <c r="P268" i="11"/>
  <c r="P266" i="23"/>
  <c r="P274" i="19"/>
  <c r="F303" i="27"/>
  <c r="O303" i="20"/>
  <c r="O312" i="20"/>
  <c r="Q59" i="20"/>
  <c r="Q67" i="20"/>
  <c r="Q68" i="20"/>
  <c r="Q329" i="20"/>
  <c r="F60" i="28"/>
  <c r="P100" i="30"/>
  <c r="F92" i="30"/>
  <c r="O213" i="23"/>
  <c r="P213" i="23"/>
  <c r="K239" i="7"/>
  <c r="K232" i="7"/>
  <c r="K236" i="7"/>
  <c r="K350" i="7"/>
  <c r="K204" i="7"/>
  <c r="F157" i="7"/>
  <c r="G154" i="7"/>
  <c r="G158" i="7" s="1"/>
  <c r="J265" i="7"/>
  <c r="J119" i="7"/>
  <c r="F41" i="7"/>
  <c r="G174" i="8"/>
  <c r="F174" i="8"/>
  <c r="F170" i="8"/>
  <c r="J317" i="8"/>
  <c r="F296" i="9"/>
  <c r="H210" i="9"/>
  <c r="H303" i="9"/>
  <c r="I267" i="9"/>
  <c r="J254" i="9"/>
  <c r="J42" i="9"/>
  <c r="F42" i="9"/>
  <c r="J32" i="9"/>
  <c r="P347" i="20"/>
  <c r="O400" i="20"/>
  <c r="P24" i="28"/>
  <c r="M18" i="28"/>
  <c r="F248" i="21"/>
  <c r="F346" i="21"/>
  <c r="F242" i="21"/>
  <c r="O236" i="21"/>
  <c r="O245" i="21"/>
  <c r="P230" i="21"/>
  <c r="P209" i="23"/>
  <c r="P207" i="23"/>
  <c r="J322" i="7"/>
  <c r="K383" i="8"/>
  <c r="K392" i="8"/>
  <c r="K393" i="8" s="1"/>
  <c r="G392" i="8"/>
  <c r="G383" i="8"/>
  <c r="F281" i="8"/>
  <c r="G280" i="8"/>
  <c r="G285" i="8"/>
  <c r="F110" i="8"/>
  <c r="I118" i="8"/>
  <c r="I264" i="8"/>
  <c r="H257" i="8"/>
  <c r="J42" i="8"/>
  <c r="J252" i="8"/>
  <c r="J318" i="8"/>
  <c r="J326" i="8" s="1"/>
  <c r="F34" i="8"/>
  <c r="H209" i="9"/>
  <c r="H302" i="9"/>
  <c r="F205" i="9"/>
  <c r="G50" i="20"/>
  <c r="G57" i="20"/>
  <c r="G54" i="20"/>
  <c r="F111" i="30"/>
  <c r="F109" i="30"/>
  <c r="G53" i="30"/>
  <c r="G103" i="30"/>
  <c r="G104" i="30"/>
  <c r="N105" i="30"/>
  <c r="N109" i="30"/>
  <c r="P13" i="30"/>
  <c r="J109" i="30"/>
  <c r="J111" i="30"/>
  <c r="J4" i="30"/>
  <c r="Q359" i="11"/>
  <c r="Q356" i="11"/>
  <c r="Q288" i="11"/>
  <c r="F272" i="11"/>
  <c r="F279" i="11"/>
  <c r="F276" i="11" s="1"/>
  <c r="O250" i="11"/>
  <c r="O348" i="11"/>
  <c r="G285" i="7"/>
  <c r="H35" i="7"/>
  <c r="K350" i="8"/>
  <c r="K391" i="8"/>
  <c r="J324" i="9"/>
  <c r="Q354" i="20"/>
  <c r="Q364" i="20"/>
  <c r="O257" i="20"/>
  <c r="O256" i="20"/>
  <c r="F264" i="27"/>
  <c r="K52" i="28"/>
  <c r="L60" i="29"/>
  <c r="P5" i="30"/>
  <c r="AP69" i="31"/>
  <c r="U27" i="31"/>
  <c r="P68" i="11"/>
  <c r="F142" i="27"/>
  <c r="F200" i="27" s="1"/>
  <c r="O140" i="11"/>
  <c r="O97" i="11"/>
  <c r="P50" i="11"/>
  <c r="F278" i="22"/>
  <c r="F285" i="22"/>
  <c r="P285" i="22"/>
  <c r="F356" i="22"/>
  <c r="F353" i="22"/>
  <c r="O118" i="24"/>
  <c r="P105" i="24"/>
  <c r="O137" i="24"/>
  <c r="H206" i="7"/>
  <c r="G350" i="8"/>
  <c r="G206" i="8"/>
  <c r="K360" i="9"/>
  <c r="K393" i="9" s="1"/>
  <c r="K395" i="9" s="1"/>
  <c r="I200" i="27"/>
  <c r="I208" i="27" s="1"/>
  <c r="F387" i="20"/>
  <c r="Q363" i="20"/>
  <c r="Q310" i="20"/>
  <c r="Q314" i="20" s="1"/>
  <c r="Q317" i="20"/>
  <c r="Q388" i="20"/>
  <c r="F273" i="27"/>
  <c r="G273" i="27"/>
  <c r="H273" i="27"/>
  <c r="O53" i="20"/>
  <c r="J52" i="28"/>
  <c r="F3" i="28"/>
  <c r="P18" i="29"/>
  <c r="P12" i="29"/>
  <c r="P3" i="29"/>
  <c r="AJ73" i="31"/>
  <c r="W67" i="31"/>
  <c r="R67" i="31"/>
  <c r="L67" i="31"/>
  <c r="AN29" i="31"/>
  <c r="T27" i="31"/>
  <c r="AL27" i="31" s="1"/>
  <c r="T101" i="31"/>
  <c r="F252" i="11"/>
  <c r="P248" i="11"/>
  <c r="P205" i="11"/>
  <c r="H154" i="7"/>
  <c r="H158" i="7" s="1"/>
  <c r="G346" i="7"/>
  <c r="G348" i="7"/>
  <c r="J354" i="8"/>
  <c r="J356" i="8" s="1"/>
  <c r="F157" i="8"/>
  <c r="G154" i="8"/>
  <c r="I32" i="8"/>
  <c r="H203" i="9"/>
  <c r="F56" i="9"/>
  <c r="G309" i="27"/>
  <c r="G16" i="27" s="1"/>
  <c r="I201" i="27"/>
  <c r="Q215" i="20"/>
  <c r="P86" i="20"/>
  <c r="P99" i="28"/>
  <c r="N3" i="28"/>
  <c r="J52" i="29"/>
  <c r="K92" i="30"/>
  <c r="F53" i="30"/>
  <c r="F103" i="30"/>
  <c r="N27" i="30"/>
  <c r="U60" i="35"/>
  <c r="O283" i="11"/>
  <c r="O274" i="11"/>
  <c r="Q134" i="19"/>
  <c r="Q142" i="19" s="1"/>
  <c r="Q320" i="19"/>
  <c r="Q328" i="19"/>
  <c r="Q327" i="19"/>
  <c r="F41" i="9"/>
  <c r="H27" i="27"/>
  <c r="H24" i="27"/>
  <c r="F369" i="20"/>
  <c r="F373" i="20" s="1"/>
  <c r="F371" i="20" s="1"/>
  <c r="P371" i="20" s="1"/>
  <c r="Q399" i="20"/>
  <c r="F301" i="20"/>
  <c r="F307" i="20"/>
  <c r="F305" i="20" s="1"/>
  <c r="Q270" i="20"/>
  <c r="Q265" i="20"/>
  <c r="Q377" i="20"/>
  <c r="Q381" i="20" s="1"/>
  <c r="P251" i="20"/>
  <c r="P225" i="20"/>
  <c r="O213" i="20"/>
  <c r="Q201" i="20"/>
  <c r="O173" i="20"/>
  <c r="Q81" i="28"/>
  <c r="Q68" i="28"/>
  <c r="I26" i="29"/>
  <c r="J92" i="30"/>
  <c r="J103" i="30"/>
  <c r="P69" i="30"/>
  <c r="P68" i="30"/>
  <c r="P52" i="30"/>
  <c r="L42" i="30"/>
  <c r="N60" i="31"/>
  <c r="AL60" i="31"/>
  <c r="I101" i="31"/>
  <c r="AL38" i="31"/>
  <c r="AE27" i="31"/>
  <c r="AO7" i="31"/>
  <c r="O331" i="21"/>
  <c r="P315" i="21"/>
  <c r="Q272" i="20"/>
  <c r="Q269" i="20" s="1"/>
  <c r="Q379" i="20"/>
  <c r="Q383" i="20"/>
  <c r="O270" i="20"/>
  <c r="O269" i="20"/>
  <c r="F270" i="20"/>
  <c r="F269" i="20" s="1"/>
  <c r="P269" i="20" s="1"/>
  <c r="O377" i="20"/>
  <c r="O376" i="20" s="1"/>
  <c r="O226" i="20"/>
  <c r="P226" i="20"/>
  <c r="O369" i="20"/>
  <c r="O67" i="28"/>
  <c r="F105" i="30"/>
  <c r="H67" i="31"/>
  <c r="AL67" i="31" s="1"/>
  <c r="AL73" i="31"/>
  <c r="AN69" i="31"/>
  <c r="AH67" i="31"/>
  <c r="R52" i="31"/>
  <c r="AD27" i="31"/>
  <c r="K101" i="31"/>
  <c r="P59" i="11"/>
  <c r="F63" i="11"/>
  <c r="P63" i="11" s="1"/>
  <c r="P118" i="21"/>
  <c r="F122" i="21"/>
  <c r="P122" i="21" s="1"/>
  <c r="Y28" i="31"/>
  <c r="AJ14" i="31"/>
  <c r="AB5" i="31"/>
  <c r="AK5" i="31"/>
  <c r="H59" i="35"/>
  <c r="I57" i="35"/>
  <c r="Q301" i="11"/>
  <c r="Q63" i="11"/>
  <c r="Q35" i="11"/>
  <c r="Q31" i="11"/>
  <c r="O367" i="21"/>
  <c r="P367" i="21" s="1"/>
  <c r="O235" i="21"/>
  <c r="O244" i="21"/>
  <c r="P244" i="21" s="1"/>
  <c r="F297" i="21"/>
  <c r="F61" i="21"/>
  <c r="F52" i="21"/>
  <c r="O32" i="21"/>
  <c r="O53" i="21"/>
  <c r="P53" i="21" s="1"/>
  <c r="O174" i="20"/>
  <c r="AP7" i="31"/>
  <c r="AG5" i="31"/>
  <c r="R5" i="31"/>
  <c r="H58" i="35"/>
  <c r="P246" i="11"/>
  <c r="F241" i="11"/>
  <c r="F180" i="11"/>
  <c r="P180" i="11" s="1"/>
  <c r="F328" i="11"/>
  <c r="F325" i="11"/>
  <c r="P325" i="11" s="1"/>
  <c r="Q322" i="21"/>
  <c r="Q331" i="21"/>
  <c r="Q330" i="21" s="1"/>
  <c r="Q332" i="21"/>
  <c r="F313" i="21"/>
  <c r="Q269" i="21"/>
  <c r="Q276" i="21"/>
  <c r="Q273" i="21"/>
  <c r="F95" i="21"/>
  <c r="AO15" i="31"/>
  <c r="F5" i="31"/>
  <c r="AJ5" i="31" s="1"/>
  <c r="AJ6" i="31"/>
  <c r="Q360" i="11"/>
  <c r="Q281" i="11"/>
  <c r="Q285" i="11"/>
  <c r="P231" i="11"/>
  <c r="P228" i="24"/>
  <c r="P237" i="19"/>
  <c r="F275" i="27"/>
  <c r="F281" i="27" s="1"/>
  <c r="O237" i="11"/>
  <c r="P237" i="11"/>
  <c r="Q320" i="21"/>
  <c r="Q317" i="21"/>
  <c r="Q313" i="21"/>
  <c r="P208" i="21"/>
  <c r="O184" i="21"/>
  <c r="P167" i="21"/>
  <c r="P200" i="22"/>
  <c r="P197" i="22"/>
  <c r="F204" i="22"/>
  <c r="F201" i="22" s="1"/>
  <c r="F320" i="24"/>
  <c r="O56" i="20"/>
  <c r="D23" i="35"/>
  <c r="Y59" i="34"/>
  <c r="Y57" i="34"/>
  <c r="F242" i="11"/>
  <c r="F356" i="21"/>
  <c r="F285" i="21"/>
  <c r="P285" i="21"/>
  <c r="F278" i="21"/>
  <c r="P278" i="21"/>
  <c r="P245" i="21"/>
  <c r="P119" i="21"/>
  <c r="Q346" i="19"/>
  <c r="Q350" i="19"/>
  <c r="Q206" i="19"/>
  <c r="Q210" i="19"/>
  <c r="Q212" i="19"/>
  <c r="F91" i="21"/>
  <c r="F158" i="22"/>
  <c r="F165" i="22"/>
  <c r="F162" i="22" s="1"/>
  <c r="O32" i="22"/>
  <c r="P17" i="22"/>
  <c r="F36" i="27" s="1"/>
  <c r="F124" i="27" s="1"/>
  <c r="Q197" i="24"/>
  <c r="Q204" i="24"/>
  <c r="Q201" i="24"/>
  <c r="P276" i="25"/>
  <c r="F305" i="27"/>
  <c r="O289" i="25"/>
  <c r="O293" i="25" s="1"/>
  <c r="P293" i="25" s="1"/>
  <c r="O199" i="25"/>
  <c r="O203" i="25"/>
  <c r="P191" i="25"/>
  <c r="O208" i="25"/>
  <c r="P208" i="25" s="1"/>
  <c r="P206" i="25" s="1"/>
  <c r="Q308" i="23"/>
  <c r="Q306" i="23"/>
  <c r="O282" i="23"/>
  <c r="P263" i="23"/>
  <c r="F161" i="11"/>
  <c r="F212" i="21"/>
  <c r="P212" i="21"/>
  <c r="O209" i="21"/>
  <c r="O199" i="21"/>
  <c r="Q62" i="21"/>
  <c r="P328" i="22"/>
  <c r="F368" i="22"/>
  <c r="F372" i="22"/>
  <c r="O34" i="22"/>
  <c r="P20" i="22"/>
  <c r="Q237" i="24"/>
  <c r="O234" i="24"/>
  <c r="F367" i="25"/>
  <c r="P367" i="25"/>
  <c r="P363" i="25"/>
  <c r="Q338" i="25"/>
  <c r="P337" i="25"/>
  <c r="F294" i="25"/>
  <c r="P294" i="25"/>
  <c r="F365" i="25"/>
  <c r="F246" i="25"/>
  <c r="Q185" i="25"/>
  <c r="P149" i="25"/>
  <c r="O160" i="25"/>
  <c r="O179" i="25"/>
  <c r="O333" i="25"/>
  <c r="P121" i="25"/>
  <c r="O96" i="11"/>
  <c r="P310" i="22"/>
  <c r="Q346" i="22"/>
  <c r="Q248" i="22"/>
  <c r="Q246" i="22"/>
  <c r="P230" i="22"/>
  <c r="O245" i="22"/>
  <c r="F47" i="22"/>
  <c r="O335" i="25"/>
  <c r="P335" i="25"/>
  <c r="O280" i="25"/>
  <c r="P239" i="25"/>
  <c r="O245" i="25"/>
  <c r="P211" i="25"/>
  <c r="F346" i="25"/>
  <c r="F377" i="19"/>
  <c r="F375" i="19"/>
  <c r="F328" i="19"/>
  <c r="F326" i="19" s="1"/>
  <c r="F91" i="19"/>
  <c r="F97" i="19"/>
  <c r="F95" i="19"/>
  <c r="O55" i="21"/>
  <c r="P9" i="21"/>
  <c r="F32" i="27"/>
  <c r="P323" i="24"/>
  <c r="P204" i="25"/>
  <c r="F197" i="26"/>
  <c r="F122" i="26"/>
  <c r="O118" i="26"/>
  <c r="P118" i="26" s="1"/>
  <c r="Q302" i="26"/>
  <c r="Q306" i="26"/>
  <c r="Q304" i="26" s="1"/>
  <c r="Q56" i="26"/>
  <c r="Q60" i="26"/>
  <c r="P17" i="23"/>
  <c r="O53" i="23"/>
  <c r="F164" i="21"/>
  <c r="O116" i="21"/>
  <c r="Q355" i="22"/>
  <c r="P314" i="22"/>
  <c r="Q300" i="22"/>
  <c r="O280" i="24"/>
  <c r="O94" i="24"/>
  <c r="P94" i="24" s="1"/>
  <c r="F369" i="24"/>
  <c r="F63" i="24"/>
  <c r="F299" i="24"/>
  <c r="Q197" i="25"/>
  <c r="Q203" i="25"/>
  <c r="Q201" i="25"/>
  <c r="Q188" i="25"/>
  <c r="F247" i="26"/>
  <c r="F345" i="26"/>
  <c r="O201" i="23"/>
  <c r="P193" i="23"/>
  <c r="F376" i="25"/>
  <c r="P376" i="25"/>
  <c r="P323" i="25"/>
  <c r="P216" i="26"/>
  <c r="F263" i="27"/>
  <c r="F283" i="27" s="1"/>
  <c r="F287" i="27" s="1"/>
  <c r="Q359" i="23"/>
  <c r="Q274" i="23"/>
  <c r="O272" i="23"/>
  <c r="O281" i="23"/>
  <c r="Q91" i="23"/>
  <c r="F36" i="25"/>
  <c r="F35" i="25"/>
  <c r="F31" i="25"/>
  <c r="O244" i="26"/>
  <c r="O235" i="26"/>
  <c r="P227" i="26"/>
  <c r="F274" i="27"/>
  <c r="F282" i="27"/>
  <c r="F286" i="27" s="1"/>
  <c r="O141" i="26"/>
  <c r="P100" i="26"/>
  <c r="Q135" i="23"/>
  <c r="Q143" i="23" s="1"/>
  <c r="Q145" i="23"/>
  <c r="Q62" i="19"/>
  <c r="Q307" i="19"/>
  <c r="F187" i="25"/>
  <c r="P143" i="25"/>
  <c r="P18" i="25"/>
  <c r="F39" i="27" s="1"/>
  <c r="O34" i="25"/>
  <c r="F276" i="26"/>
  <c r="F273" i="26"/>
  <c r="O272" i="26"/>
  <c r="P272" i="26" s="1"/>
  <c r="P269" i="26" s="1"/>
  <c r="P105" i="26"/>
  <c r="O93" i="26"/>
  <c r="P79" i="26"/>
  <c r="F150" i="27"/>
  <c r="Q341" i="23"/>
  <c r="F301" i="23"/>
  <c r="P301" i="23"/>
  <c r="Q204" i="23"/>
  <c r="Q202" i="23" s="1"/>
  <c r="Q198" i="23"/>
  <c r="P150" i="23"/>
  <c r="O180" i="23"/>
  <c r="O161" i="23"/>
  <c r="O297" i="26"/>
  <c r="P297" i="26"/>
  <c r="Q356" i="26"/>
  <c r="Q285" i="26"/>
  <c r="O61" i="26"/>
  <c r="P61" i="26" s="1"/>
  <c r="Q301" i="23"/>
  <c r="Q279" i="23"/>
  <c r="Q283" i="23" s="1"/>
  <c r="Q356" i="23"/>
  <c r="Q354" i="23"/>
  <c r="Q358" i="23" s="1"/>
  <c r="P105" i="23"/>
  <c r="O119" i="23"/>
  <c r="Q95" i="23"/>
  <c r="F368" i="26"/>
  <c r="F213" i="26"/>
  <c r="P213" i="26"/>
  <c r="F314" i="23"/>
  <c r="P314" i="23" s="1"/>
  <c r="F368" i="23"/>
  <c r="P58" i="23"/>
  <c r="F318" i="19"/>
  <c r="P319" i="19"/>
  <c r="Q138" i="25"/>
  <c r="F327" i="23"/>
  <c r="P327" i="23"/>
  <c r="F286" i="23"/>
  <c r="P363" i="19"/>
  <c r="F341" i="19"/>
  <c r="Q341" i="19"/>
  <c r="Q339" i="19" s="1"/>
  <c r="F314" i="19"/>
  <c r="P314" i="19"/>
  <c r="O184" i="19"/>
  <c r="P167" i="19"/>
  <c r="Q158" i="19"/>
  <c r="Q164" i="19"/>
  <c r="Q162" i="19"/>
  <c r="P105" i="25"/>
  <c r="F134" i="26"/>
  <c r="P53" i="23"/>
  <c r="O47" i="23"/>
  <c r="O55" i="23"/>
  <c r="P345" i="19"/>
  <c r="O280" i="19"/>
  <c r="O284" i="19" s="1"/>
  <c r="O282" i="19" s="1"/>
  <c r="O289" i="19"/>
  <c r="P289" i="19" s="1"/>
  <c r="P239" i="19"/>
  <c r="O245" i="19"/>
  <c r="F165" i="19"/>
  <c r="F162" i="19" s="1"/>
  <c r="O158" i="19"/>
  <c r="O164" i="19"/>
  <c r="O162" i="19" s="1"/>
  <c r="P106" i="19"/>
  <c r="O119" i="19"/>
  <c r="F62" i="19"/>
  <c r="P62" i="19"/>
  <c r="F307" i="19"/>
  <c r="P307" i="19" s="1"/>
  <c r="F332" i="23"/>
  <c r="O319" i="23"/>
  <c r="P303" i="23"/>
  <c r="F285" i="23"/>
  <c r="F368" i="19"/>
  <c r="O376" i="19"/>
  <c r="O252" i="19"/>
  <c r="Q203" i="19"/>
  <c r="Q201" i="19" s="1"/>
  <c r="F158" i="19"/>
  <c r="P160" i="19"/>
  <c r="P164" i="19" s="1"/>
  <c r="P162" i="19" s="1"/>
  <c r="P47" i="19"/>
  <c r="O138" i="23"/>
  <c r="O135" i="23"/>
  <c r="O143" i="23" s="1"/>
  <c r="P143" i="23" s="1"/>
  <c r="P323" i="19"/>
  <c r="P292" i="19"/>
  <c r="F293" i="19"/>
  <c r="F247" i="19"/>
  <c r="F246" i="19" s="1"/>
  <c r="O243" i="19"/>
  <c r="P243" i="19"/>
  <c r="P247" i="19" s="1"/>
  <c r="P246" i="19" s="1"/>
  <c r="F230" i="19"/>
  <c r="P333" i="19"/>
  <c r="Q116" i="19"/>
  <c r="Q120" i="19"/>
  <c r="O47" i="19"/>
  <c r="P33" i="19"/>
  <c r="P37" i="19"/>
  <c r="O276" i="23"/>
  <c r="O274" i="23" s="1"/>
  <c r="O270" i="23"/>
  <c r="P272" i="23"/>
  <c r="O312" i="24"/>
  <c r="O309" i="24"/>
  <c r="P309" i="24"/>
  <c r="O145" i="24"/>
  <c r="P145" i="24"/>
  <c r="P137" i="24"/>
  <c r="O134" i="24"/>
  <c r="O240" i="21"/>
  <c r="P236" i="21"/>
  <c r="P233" i="21" s="1"/>
  <c r="J161" i="7"/>
  <c r="J279" i="7"/>
  <c r="J150" i="7"/>
  <c r="J158" i="7"/>
  <c r="O329" i="19"/>
  <c r="P329" i="19" s="1"/>
  <c r="P321" i="19"/>
  <c r="O318" i="19"/>
  <c r="P318" i="19" s="1"/>
  <c r="P256" i="25"/>
  <c r="F255" i="25"/>
  <c r="P255" i="25" s="1"/>
  <c r="J304" i="8"/>
  <c r="O230" i="25"/>
  <c r="P233" i="25"/>
  <c r="P230" i="25"/>
  <c r="O60" i="26"/>
  <c r="P60" i="26" s="1"/>
  <c r="P52" i="26"/>
  <c r="P341" i="19"/>
  <c r="F339" i="19"/>
  <c r="Q360" i="23"/>
  <c r="F349" i="26"/>
  <c r="F363" i="26"/>
  <c r="F344" i="26"/>
  <c r="O98" i="24"/>
  <c r="O95" i="24" s="1"/>
  <c r="O91" i="24"/>
  <c r="O249" i="25"/>
  <c r="O246" i="25" s="1"/>
  <c r="P245" i="25"/>
  <c r="O242" i="25"/>
  <c r="Q342" i="25"/>
  <c r="Q339" i="25"/>
  <c r="O233" i="24"/>
  <c r="O178" i="20"/>
  <c r="P178" i="20"/>
  <c r="P174" i="20"/>
  <c r="F199" i="27"/>
  <c r="F207" i="27" s="1"/>
  <c r="K278" i="9"/>
  <c r="K289" i="9"/>
  <c r="H306" i="9"/>
  <c r="F306" i="9" s="1"/>
  <c r="F302" i="9"/>
  <c r="H320" i="9"/>
  <c r="K201" i="7"/>
  <c r="K208" i="7"/>
  <c r="K301" i="7"/>
  <c r="F204" i="7"/>
  <c r="G325" i="8"/>
  <c r="H122" i="9"/>
  <c r="H268" i="9"/>
  <c r="F114" i="9"/>
  <c r="H111" i="9"/>
  <c r="O305" i="25"/>
  <c r="P305" i="25"/>
  <c r="P308" i="25"/>
  <c r="O316" i="25"/>
  <c r="O360" i="25"/>
  <c r="P360" i="25" s="1"/>
  <c r="J113" i="7"/>
  <c r="I304" i="7"/>
  <c r="F304" i="7"/>
  <c r="F300" i="7"/>
  <c r="I298" i="7"/>
  <c r="I302" i="7"/>
  <c r="F313" i="25"/>
  <c r="P56" i="19"/>
  <c r="O60" i="19"/>
  <c r="P60" i="19" s="1"/>
  <c r="F357" i="19"/>
  <c r="F317" i="24"/>
  <c r="O342" i="26"/>
  <c r="P342" i="26"/>
  <c r="Q367" i="23"/>
  <c r="O346" i="26"/>
  <c r="O248" i="26"/>
  <c r="P248" i="26"/>
  <c r="P244" i="26"/>
  <c r="F285" i="8"/>
  <c r="I275" i="9"/>
  <c r="I320" i="9"/>
  <c r="I265" i="9"/>
  <c r="J317" i="7"/>
  <c r="F299" i="7"/>
  <c r="H393" i="9"/>
  <c r="H395" i="9"/>
  <c r="H366" i="9"/>
  <c r="F330" i="22"/>
  <c r="P376" i="19"/>
  <c r="O278" i="19"/>
  <c r="P280" i="19"/>
  <c r="P368" i="26"/>
  <c r="Q360" i="26"/>
  <c r="Q365" i="26"/>
  <c r="O38" i="25"/>
  <c r="O35" i="25"/>
  <c r="P34" i="25"/>
  <c r="O31" i="25"/>
  <c r="F246" i="26"/>
  <c r="O298" i="23"/>
  <c r="O61" i="23"/>
  <c r="P61" i="23" s="1"/>
  <c r="O52" i="23"/>
  <c r="P377" i="19"/>
  <c r="F282" i="21"/>
  <c r="P282" i="21" s="1"/>
  <c r="P270" i="20"/>
  <c r="F363" i="21"/>
  <c r="O395" i="20"/>
  <c r="P395" i="20" s="1"/>
  <c r="I40" i="8"/>
  <c r="K362" i="9"/>
  <c r="O122" i="24"/>
  <c r="P122" i="24" s="1"/>
  <c r="P118" i="24"/>
  <c r="O116" i="24"/>
  <c r="O387" i="20"/>
  <c r="P387" i="20" s="1"/>
  <c r="O316" i="20"/>
  <c r="P316" i="20"/>
  <c r="P312" i="20"/>
  <c r="O310" i="20"/>
  <c r="F283" i="8"/>
  <c r="P52" i="25"/>
  <c r="O60" i="25"/>
  <c r="P60" i="25"/>
  <c r="I295" i="9"/>
  <c r="J303" i="8"/>
  <c r="F303" i="8"/>
  <c r="F299" i="8"/>
  <c r="J298" i="8"/>
  <c r="J302" i="8"/>
  <c r="J364" i="7"/>
  <c r="G260" i="7"/>
  <c r="G318" i="7"/>
  <c r="K265" i="7"/>
  <c r="F111" i="7"/>
  <c r="K119" i="7"/>
  <c r="K109" i="7"/>
  <c r="O360" i="24"/>
  <c r="P360" i="24"/>
  <c r="P356" i="24"/>
  <c r="O316" i="19"/>
  <c r="P312" i="19"/>
  <c r="O309" i="19"/>
  <c r="P309" i="19"/>
  <c r="F363" i="23"/>
  <c r="P355" i="25"/>
  <c r="O359" i="25"/>
  <c r="P359" i="25"/>
  <c r="P369" i="22"/>
  <c r="O366" i="22"/>
  <c r="O198" i="23"/>
  <c r="O249" i="22"/>
  <c r="O347" i="22"/>
  <c r="P245" i="22"/>
  <c r="O329" i="21"/>
  <c r="O181" i="21"/>
  <c r="P184" i="21"/>
  <c r="O188" i="21"/>
  <c r="P188" i="21"/>
  <c r="O373" i="20"/>
  <c r="O367" i="20"/>
  <c r="O371" i="20"/>
  <c r="O116" i="26"/>
  <c r="F375" i="25"/>
  <c r="P375" i="25" s="1"/>
  <c r="O299" i="21"/>
  <c r="P55" i="21"/>
  <c r="O63" i="21"/>
  <c r="P63" i="21"/>
  <c r="P199" i="21"/>
  <c r="O203" i="21"/>
  <c r="Q344" i="19"/>
  <c r="Q348" i="19" s="1"/>
  <c r="P328" i="11"/>
  <c r="F336" i="11"/>
  <c r="G205" i="8"/>
  <c r="H43" i="7"/>
  <c r="I272" i="8"/>
  <c r="I317" i="8"/>
  <c r="I263" i="8"/>
  <c r="J40" i="9"/>
  <c r="F40" i="9"/>
  <c r="F32" i="9"/>
  <c r="O307" i="20"/>
  <c r="O305" i="20"/>
  <c r="O301" i="20"/>
  <c r="J273" i="8"/>
  <c r="I305" i="8"/>
  <c r="I298" i="8"/>
  <c r="G119" i="9"/>
  <c r="H274" i="9"/>
  <c r="H265" i="9"/>
  <c r="I336" i="7"/>
  <c r="P148" i="20"/>
  <c r="O156" i="20"/>
  <c r="P156" i="20" s="1"/>
  <c r="O344" i="20"/>
  <c r="P312" i="23"/>
  <c r="O320" i="23"/>
  <c r="P320" i="23"/>
  <c r="G254" i="8"/>
  <c r="H273" i="8"/>
  <c r="F265" i="8"/>
  <c r="J266" i="7"/>
  <c r="J120" i="7"/>
  <c r="J109" i="7"/>
  <c r="G276" i="7"/>
  <c r="G287" i="7"/>
  <c r="O305" i="22"/>
  <c r="O363" i="22"/>
  <c r="P181" i="24"/>
  <c r="O185" i="24"/>
  <c r="P185" i="24"/>
  <c r="I205" i="7"/>
  <c r="P299" i="26"/>
  <c r="O354" i="19"/>
  <c r="O256" i="19"/>
  <c r="P252" i="19"/>
  <c r="O251" i="19"/>
  <c r="P251" i="19" s="1"/>
  <c r="F373" i="19"/>
  <c r="F296" i="24"/>
  <c r="F307" i="24"/>
  <c r="P299" i="24"/>
  <c r="F365" i="24"/>
  <c r="O357" i="23"/>
  <c r="P282" i="23"/>
  <c r="O286" i="23"/>
  <c r="P286" i="23"/>
  <c r="O248" i="21"/>
  <c r="O346" i="21"/>
  <c r="O242" i="21"/>
  <c r="P242" i="21" s="1"/>
  <c r="Y101" i="31"/>
  <c r="AK28" i="31"/>
  <c r="Y27" i="31"/>
  <c r="O171" i="20"/>
  <c r="O177" i="20"/>
  <c r="P173" i="20"/>
  <c r="P171" i="20"/>
  <c r="O192" i="20"/>
  <c r="O287" i="11"/>
  <c r="P287" i="11"/>
  <c r="O247" i="19"/>
  <c r="O242" i="19"/>
  <c r="P332" i="23"/>
  <c r="F331" i="23"/>
  <c r="O249" i="19"/>
  <c r="P245" i="19"/>
  <c r="P249" i="19"/>
  <c r="P55" i="23"/>
  <c r="O300" i="23"/>
  <c r="O308" i="23" s="1"/>
  <c r="P308" i="23" s="1"/>
  <c r="O63" i="23"/>
  <c r="P63" i="23" s="1"/>
  <c r="O313" i="19"/>
  <c r="O123" i="23"/>
  <c r="P123" i="23"/>
  <c r="P119" i="23"/>
  <c r="O117" i="23"/>
  <c r="O165" i="23"/>
  <c r="O163" i="23" s="1"/>
  <c r="P161" i="23"/>
  <c r="O159" i="23"/>
  <c r="F350" i="25"/>
  <c r="F344" i="25"/>
  <c r="P209" i="21"/>
  <c r="P206" i="21"/>
  <c r="O206" i="21"/>
  <c r="O210" i="21" s="1"/>
  <c r="P210" i="21" s="1"/>
  <c r="O213" i="21"/>
  <c r="P213" i="21" s="1"/>
  <c r="O338" i="21"/>
  <c r="O364" i="25"/>
  <c r="F360" i="21"/>
  <c r="P360" i="21"/>
  <c r="P356" i="21"/>
  <c r="O241" i="11"/>
  <c r="O239" i="21"/>
  <c r="O237" i="21" s="1"/>
  <c r="P235" i="21"/>
  <c r="P239" i="21"/>
  <c r="O233" i="21"/>
  <c r="P331" i="21"/>
  <c r="O101" i="11"/>
  <c r="P97" i="11"/>
  <c r="P101" i="11"/>
  <c r="G284" i="7"/>
  <c r="G395" i="8"/>
  <c r="G397" i="8"/>
  <c r="P248" i="21"/>
  <c r="J273" i="7"/>
  <c r="F265" i="7"/>
  <c r="J263" i="7"/>
  <c r="F309" i="27"/>
  <c r="I397" i="9"/>
  <c r="I399" i="9"/>
  <c r="F348" i="22"/>
  <c r="P97" i="19"/>
  <c r="P95" i="19"/>
  <c r="P91" i="19"/>
  <c r="K280" i="8"/>
  <c r="J293" i="8"/>
  <c r="I105" i="30"/>
  <c r="I4" i="30"/>
  <c r="I109" i="30"/>
  <c r="I111" i="30"/>
  <c r="H232" i="7"/>
  <c r="H310" i="7"/>
  <c r="H239" i="7"/>
  <c r="F349" i="23"/>
  <c r="O309" i="22"/>
  <c r="P309" i="22"/>
  <c r="O319" i="22"/>
  <c r="P311" i="22"/>
  <c r="O100" i="11"/>
  <c r="O98" i="11"/>
  <c r="O181" i="19"/>
  <c r="O338" i="19"/>
  <c r="P184" i="19"/>
  <c r="O188" i="19"/>
  <c r="O316" i="26"/>
  <c r="O138" i="26"/>
  <c r="O145" i="26"/>
  <c r="P145" i="26"/>
  <c r="P141" i="26"/>
  <c r="O284" i="25"/>
  <c r="O282" i="25"/>
  <c r="P280" i="25"/>
  <c r="P284" i="25" s="1"/>
  <c r="P282" i="25" s="1"/>
  <c r="O278" i="25"/>
  <c r="Q350" i="22"/>
  <c r="Q344" i="22"/>
  <c r="Q348" i="22"/>
  <c r="F369" i="25"/>
  <c r="P369" i="25"/>
  <c r="F374" i="25"/>
  <c r="F382" i="25" s="1"/>
  <c r="F362" i="25"/>
  <c r="P365" i="25"/>
  <c r="O197" i="25"/>
  <c r="P199" i="25"/>
  <c r="P197" i="25"/>
  <c r="O61" i="21"/>
  <c r="O52" i="21"/>
  <c r="O60" i="21"/>
  <c r="O297" i="21"/>
  <c r="P4" i="30"/>
  <c r="P319" i="23"/>
  <c r="O187" i="25"/>
  <c r="P187" i="25"/>
  <c r="O38" i="22"/>
  <c r="P34" i="22"/>
  <c r="P38" i="22"/>
  <c r="O36" i="21"/>
  <c r="Q309" i="11"/>
  <c r="I205" i="8"/>
  <c r="O313" i="23"/>
  <c r="P138" i="23"/>
  <c r="O146" i="23"/>
  <c r="P146" i="23"/>
  <c r="P119" i="19"/>
  <c r="F367" i="23"/>
  <c r="O305" i="26"/>
  <c r="O296" i="26"/>
  <c r="P296" i="26"/>
  <c r="O188" i="23"/>
  <c r="P188" i="23" s="1"/>
  <c r="O325" i="23"/>
  <c r="O178" i="23"/>
  <c r="P178" i="23" s="1"/>
  <c r="P180" i="23"/>
  <c r="P235" i="26"/>
  <c r="P239" i="26" s="1"/>
  <c r="P237" i="26" s="1"/>
  <c r="O233" i="26"/>
  <c r="O239" i="26"/>
  <c r="O237" i="26"/>
  <c r="O279" i="23"/>
  <c r="Q359" i="22"/>
  <c r="Q368" i="26"/>
  <c r="Q300" i="26"/>
  <c r="O164" i="25"/>
  <c r="P160" i="25"/>
  <c r="P164" i="25"/>
  <c r="F366" i="22"/>
  <c r="P366" i="22" s="1"/>
  <c r="P368" i="22"/>
  <c r="P56" i="20"/>
  <c r="F60" i="21"/>
  <c r="J57" i="35"/>
  <c r="K57" i="35"/>
  <c r="I59" i="35"/>
  <c r="I58" i="35"/>
  <c r="P42" i="30"/>
  <c r="P38" i="30" s="1"/>
  <c r="P105" i="30" s="1"/>
  <c r="L38" i="30"/>
  <c r="L105" i="30" s="1"/>
  <c r="P213" i="20"/>
  <c r="P211" i="20" s="1"/>
  <c r="G313" i="27"/>
  <c r="H313" i="27" s="1"/>
  <c r="G307" i="27"/>
  <c r="H307" i="27"/>
  <c r="F249" i="11"/>
  <c r="F391" i="20"/>
  <c r="F282" i="22"/>
  <c r="P282" i="22"/>
  <c r="P278" i="22"/>
  <c r="O148" i="11"/>
  <c r="P148" i="11"/>
  <c r="O352" i="11"/>
  <c r="O366" i="11"/>
  <c r="P348" i="11"/>
  <c r="Q363" i="11"/>
  <c r="K395" i="8"/>
  <c r="K397" i="8"/>
  <c r="O249" i="21"/>
  <c r="O246" i="21" s="1"/>
  <c r="O347" i="21"/>
  <c r="M12" i="28"/>
  <c r="M3" i="28" s="1"/>
  <c r="P18" i="28"/>
  <c r="P12" i="28"/>
  <c r="Q12" i="28" s="1"/>
  <c r="J262" i="9"/>
  <c r="J252" i="9"/>
  <c r="F254" i="9"/>
  <c r="J320" i="9"/>
  <c r="J328" i="9"/>
  <c r="F154" i="7"/>
  <c r="Q328" i="20"/>
  <c r="Q395" i="20"/>
  <c r="Q337" i="20"/>
  <c r="Q336" i="20" s="1"/>
  <c r="K273" i="8"/>
  <c r="F273" i="8" s="1"/>
  <c r="K35" i="35"/>
  <c r="J36" i="35"/>
  <c r="J37" i="35"/>
  <c r="G275" i="9"/>
  <c r="G320" i="9"/>
  <c r="F267" i="9"/>
  <c r="P303" i="26"/>
  <c r="P329" i="24"/>
  <c r="O333" i="24"/>
  <c r="O330" i="24" s="1"/>
  <c r="P134" i="19"/>
  <c r="O142" i="19"/>
  <c r="P142" i="19" s="1"/>
  <c r="F353" i="25"/>
  <c r="F357" i="25"/>
  <c r="P354" i="25"/>
  <c r="F372" i="25"/>
  <c r="P372" i="25" s="1"/>
  <c r="F358" i="25"/>
  <c r="P358" i="25" s="1"/>
  <c r="H109" i="8"/>
  <c r="H120" i="8"/>
  <c r="H266" i="8"/>
  <c r="H263" i="8"/>
  <c r="O313" i="24"/>
  <c r="P313" i="24"/>
  <c r="P316" i="24"/>
  <c r="G272" i="7"/>
  <c r="F264" i="7"/>
  <c r="H325" i="7"/>
  <c r="H356" i="7"/>
  <c r="H391" i="7"/>
  <c r="H393" i="7"/>
  <c r="O352" i="23"/>
  <c r="P352" i="23"/>
  <c r="P348" i="23"/>
  <c r="H257" i="7"/>
  <c r="H323" i="7"/>
  <c r="F39" i="7"/>
  <c r="K267" i="7"/>
  <c r="K323" i="7"/>
  <c r="K274" i="7"/>
  <c r="K271" i="7" s="1"/>
  <c r="O369" i="19"/>
  <c r="P369" i="19"/>
  <c r="P365" i="19"/>
  <c r="O339" i="24"/>
  <c r="P339" i="24"/>
  <c r="P335" i="24"/>
  <c r="P134" i="22"/>
  <c r="O142" i="22"/>
  <c r="P233" i="22"/>
  <c r="P238" i="22"/>
  <c r="P237" i="22"/>
  <c r="H254" i="7"/>
  <c r="P233" i="26"/>
  <c r="O201" i="25"/>
  <c r="P203" i="25"/>
  <c r="P201" i="25" s="1"/>
  <c r="O121" i="23"/>
  <c r="P121" i="23" s="1"/>
  <c r="P117" i="23"/>
  <c r="P300" i="23"/>
  <c r="P256" i="19"/>
  <c r="P203" i="21"/>
  <c r="O120" i="24"/>
  <c r="P120" i="24" s="1"/>
  <c r="P116" i="24"/>
  <c r="H117" i="8"/>
  <c r="P60" i="21"/>
  <c r="O335" i="19"/>
  <c r="P335" i="19" s="1"/>
  <c r="O342" i="19"/>
  <c r="O339" i="19"/>
  <c r="P338" i="19"/>
  <c r="O317" i="22"/>
  <c r="P319" i="22"/>
  <c r="O368" i="25"/>
  <c r="P368" i="25" s="1"/>
  <c r="O246" i="19"/>
  <c r="O350" i="21"/>
  <c r="O344" i="21"/>
  <c r="O348" i="21"/>
  <c r="O358" i="19"/>
  <c r="P358" i="19" s="1"/>
  <c r="P354" i="19"/>
  <c r="O372" i="19"/>
  <c r="J117" i="7"/>
  <c r="O352" i="20"/>
  <c r="O341" i="20"/>
  <c r="P344" i="20"/>
  <c r="O351" i="22"/>
  <c r="P351" i="22"/>
  <c r="P347" i="22"/>
  <c r="P316" i="19"/>
  <c r="K263" i="7"/>
  <c r="K318" i="7"/>
  <c r="K326" i="7"/>
  <c r="K273" i="7"/>
  <c r="O403" i="20"/>
  <c r="H276" i="9"/>
  <c r="H321" i="9"/>
  <c r="F268" i="9"/>
  <c r="F371" i="26"/>
  <c r="P312" i="24"/>
  <c r="P270" i="23"/>
  <c r="P276" i="23"/>
  <c r="O351" i="21"/>
  <c r="P52" i="21"/>
  <c r="O283" i="23"/>
  <c r="P305" i="26"/>
  <c r="P181" i="19"/>
  <c r="O185" i="19"/>
  <c r="O335" i="21"/>
  <c r="P335" i="21" s="1"/>
  <c r="P338" i="21"/>
  <c r="O342" i="21"/>
  <c r="P342" i="21" s="1"/>
  <c r="I302" i="8"/>
  <c r="P249" i="22"/>
  <c r="G326" i="7"/>
  <c r="P373" i="20"/>
  <c r="F371" i="21"/>
  <c r="O60" i="23"/>
  <c r="P60" i="23"/>
  <c r="P52" i="23"/>
  <c r="P38" i="25"/>
  <c r="P35" i="25"/>
  <c r="P31" i="25"/>
  <c r="Q373" i="26"/>
  <c r="P278" i="19"/>
  <c r="P284" i="19"/>
  <c r="P282" i="19" s="1"/>
  <c r="P242" i="19"/>
  <c r="G271" i="7"/>
  <c r="Q403" i="20"/>
  <c r="O296" i="21"/>
  <c r="O363" i="21"/>
  <c r="O305" i="21"/>
  <c r="P305" i="21" s="1"/>
  <c r="P138" i="26"/>
  <c r="O142" i="26"/>
  <c r="H314" i="7"/>
  <c r="H307" i="7"/>
  <c r="F348" i="25"/>
  <c r="F371" i="19"/>
  <c r="F381" i="19"/>
  <c r="I325" i="8"/>
  <c r="O185" i="21"/>
  <c r="P185" i="21"/>
  <c r="P181" i="21"/>
  <c r="O314" i="20"/>
  <c r="P249" i="25"/>
  <c r="P246" i="25"/>
  <c r="P242" i="25"/>
  <c r="G328" i="9"/>
  <c r="K36" i="35"/>
  <c r="L35" i="35"/>
  <c r="K37" i="35"/>
  <c r="L111" i="30"/>
  <c r="J58" i="35"/>
  <c r="O333" i="23"/>
  <c r="O331" i="23" s="1"/>
  <c r="P331" i="23" s="1"/>
  <c r="P325" i="23"/>
  <c r="O323" i="23"/>
  <c r="P323" i="23"/>
  <c r="F366" i="25"/>
  <c r="P316" i="26"/>
  <c r="O320" i="26"/>
  <c r="P320" i="26" s="1"/>
  <c r="O313" i="26"/>
  <c r="P313" i="26"/>
  <c r="H236" i="7"/>
  <c r="P165" i="23"/>
  <c r="P163" i="23"/>
  <c r="P159" i="23"/>
  <c r="F373" i="24"/>
  <c r="I271" i="8"/>
  <c r="P299" i="21"/>
  <c r="O365" i="21"/>
  <c r="O362" i="21" s="1"/>
  <c r="O333" i="21"/>
  <c r="P329" i="21"/>
  <c r="O326" i="21"/>
  <c r="P326" i="21" s="1"/>
  <c r="O306" i="23"/>
  <c r="P306" i="23" s="1"/>
  <c r="P298" i="23"/>
  <c r="J325" i="7"/>
  <c r="O313" i="25"/>
  <c r="P313" i="25"/>
  <c r="P316" i="25"/>
  <c r="K305" i="7"/>
  <c r="K298" i="7"/>
  <c r="K302" i="7"/>
  <c r="O142" i="24"/>
  <c r="P142" i="24"/>
  <c r="P134" i="24"/>
  <c r="F275" i="9"/>
  <c r="F262" i="9"/>
  <c r="J260" i="9"/>
  <c r="F313" i="27"/>
  <c r="P192" i="20"/>
  <c r="O356" i="20"/>
  <c r="O364" i="20" s="1"/>
  <c r="O200" i="20"/>
  <c r="O371" i="22"/>
  <c r="O378" i="19"/>
  <c r="P297" i="21"/>
  <c r="O350" i="26"/>
  <c r="P350" i="26" s="1"/>
  <c r="P346" i="26"/>
  <c r="K205" i="7"/>
  <c r="K286" i="9"/>
  <c r="F285" i="27"/>
  <c r="F284" i="27" s="1"/>
  <c r="F348" i="26"/>
  <c r="J276" i="7"/>
  <c r="P333" i="21"/>
  <c r="O330" i="21"/>
  <c r="P330" i="21"/>
  <c r="M35" i="35"/>
  <c r="M37" i="35"/>
  <c r="L36" i="35"/>
  <c r="L37" i="35"/>
  <c r="F379" i="19"/>
  <c r="P342" i="19"/>
  <c r="O317" i="26"/>
  <c r="P317" i="26"/>
  <c r="K58" i="35"/>
  <c r="P333" i="23"/>
  <c r="H273" i="9"/>
  <c r="H329" i="9"/>
  <c r="H311" i="7"/>
  <c r="M36" i="35"/>
  <c r="N35" i="35"/>
  <c r="N37" i="35" s="1"/>
  <c r="O35" i="35"/>
  <c r="P35" i="35" s="1"/>
  <c r="P37" i="35" s="1"/>
  <c r="O37" i="35"/>
  <c r="F136" i="27"/>
  <c r="F135" i="27" s="1"/>
  <c r="F15" i="27"/>
  <c r="F20" i="27"/>
  <c r="F127" i="27"/>
  <c r="F206" i="27"/>
  <c r="H166" i="27"/>
  <c r="H161" i="27" s="1"/>
  <c r="H202" i="27" s="1"/>
  <c r="G161" i="27"/>
  <c r="G202" i="27"/>
  <c r="F21" i="27"/>
  <c r="H70" i="27"/>
  <c r="H54" i="27"/>
  <c r="H130" i="27"/>
  <c r="G54" i="27"/>
  <c r="G130" i="27"/>
  <c r="G22" i="27" s="1"/>
  <c r="G55" i="27"/>
  <c r="G129" i="27" s="1"/>
  <c r="H65" i="27"/>
  <c r="H55" i="27" s="1"/>
  <c r="H129" i="27" s="1"/>
  <c r="H206" i="27"/>
  <c r="H205" i="27" s="1"/>
  <c r="O339" i="21"/>
  <c r="P339" i="21" s="1"/>
  <c r="P372" i="19"/>
  <c r="Q35" i="35"/>
  <c r="O380" i="19"/>
  <c r="P403" i="20"/>
  <c r="O341" i="25"/>
  <c r="P333" i="25"/>
  <c r="F357" i="22"/>
  <c r="P357" i="22" s="1"/>
  <c r="P353" i="22"/>
  <c r="F10" i="27"/>
  <c r="K59" i="35"/>
  <c r="L57" i="35"/>
  <c r="O57" i="20"/>
  <c r="O54" i="20" s="1"/>
  <c r="P57" i="20"/>
  <c r="P54" i="20" s="1"/>
  <c r="P140" i="11"/>
  <c r="O137" i="11"/>
  <c r="O315" i="11"/>
  <c r="I253" i="7"/>
  <c r="I32" i="7"/>
  <c r="F287" i="9"/>
  <c r="G138" i="27"/>
  <c r="O396" i="20"/>
  <c r="P396" i="20" s="1"/>
  <c r="P278" i="25"/>
  <c r="J59" i="35"/>
  <c r="F273" i="7"/>
  <c r="O186" i="23"/>
  <c r="P186" i="23"/>
  <c r="P333" i="24"/>
  <c r="O320" i="24"/>
  <c r="P109" i="30"/>
  <c r="J250" i="8"/>
  <c r="K117" i="7"/>
  <c r="F113" i="7"/>
  <c r="F142" i="26"/>
  <c r="P142" i="26"/>
  <c r="P134" i="26"/>
  <c r="Q315" i="19"/>
  <c r="Q378" i="25"/>
  <c r="Q335" i="25"/>
  <c r="P241" i="11"/>
  <c r="P240" i="11" s="1"/>
  <c r="F305" i="21"/>
  <c r="F296" i="21"/>
  <c r="P296" i="21"/>
  <c r="P250" i="11"/>
  <c r="J303" i="7"/>
  <c r="F303" i="7"/>
  <c r="J298" i="7"/>
  <c r="J302" i="7"/>
  <c r="P356" i="25"/>
  <c r="O353" i="25"/>
  <c r="O357" i="25" s="1"/>
  <c r="P357" i="25" s="1"/>
  <c r="J314" i="8"/>
  <c r="Q370" i="21"/>
  <c r="O91" i="26"/>
  <c r="O97" i="26"/>
  <c r="O95" i="26"/>
  <c r="P179" i="25"/>
  <c r="O278" i="11"/>
  <c r="O276" i="11"/>
  <c r="O272" i="11"/>
  <c r="F280" i="27"/>
  <c r="F197" i="27"/>
  <c r="G311" i="27"/>
  <c r="H311" i="27" s="1"/>
  <c r="I43" i="7"/>
  <c r="P274" i="11"/>
  <c r="P93" i="26"/>
  <c r="P400" i="20"/>
  <c r="P135" i="23"/>
  <c r="O116" i="19"/>
  <c r="O123" i="19"/>
  <c r="O94" i="11"/>
  <c r="P96" i="11"/>
  <c r="O238" i="24"/>
  <c r="O237" i="24" s="1"/>
  <c r="P234" i="24"/>
  <c r="O31" i="21"/>
  <c r="P32" i="21"/>
  <c r="O50" i="20"/>
  <c r="P53" i="20"/>
  <c r="P50" i="20" s="1"/>
  <c r="O62" i="20"/>
  <c r="Q392" i="20"/>
  <c r="Q385" i="20"/>
  <c r="Q389" i="20"/>
  <c r="H32" i="7"/>
  <c r="H40" i="7" s="1"/>
  <c r="H253" i="7"/>
  <c r="J325" i="8"/>
  <c r="P332" i="26"/>
  <c r="K287" i="8"/>
  <c r="K284" i="8"/>
  <c r="F116" i="7"/>
  <c r="J270" i="7"/>
  <c r="G263" i="7"/>
  <c r="F263" i="7" s="1"/>
  <c r="G317" i="7"/>
  <c r="H260" i="9"/>
  <c r="P338" i="26"/>
  <c r="P27" i="30"/>
  <c r="P111" i="30"/>
  <c r="O391" i="20"/>
  <c r="P391" i="20"/>
  <c r="O385" i="20"/>
  <c r="O36" i="22"/>
  <c r="O35" i="22" s="1"/>
  <c r="P32" i="22"/>
  <c r="O31" i="22"/>
  <c r="F365" i="22"/>
  <c r="F360" i="22"/>
  <c r="P360" i="22"/>
  <c r="P356" i="22"/>
  <c r="P257" i="20"/>
  <c r="P256" i="20"/>
  <c r="O263" i="20"/>
  <c r="J260" i="8"/>
  <c r="F350" i="21"/>
  <c r="P350" i="21" s="1"/>
  <c r="P346" i="21"/>
  <c r="O350" i="24"/>
  <c r="P313" i="23"/>
  <c r="O366" i="23"/>
  <c r="O374" i="23" s="1"/>
  <c r="P374" i="23" s="1"/>
  <c r="F372" i="23"/>
  <c r="P368" i="23"/>
  <c r="F372" i="26"/>
  <c r="F366" i="26"/>
  <c r="O356" i="23"/>
  <c r="O285" i="23"/>
  <c r="P285" i="23" s="1"/>
  <c r="P281" i="23"/>
  <c r="P201" i="23"/>
  <c r="P198" i="23" s="1"/>
  <c r="O205" i="23"/>
  <c r="P280" i="24"/>
  <c r="O355" i="24"/>
  <c r="O284" i="24"/>
  <c r="P284" i="24"/>
  <c r="O278" i="24"/>
  <c r="O120" i="21"/>
  <c r="P120" i="21"/>
  <c r="P116" i="21"/>
  <c r="O217" i="20"/>
  <c r="P217" i="20" s="1"/>
  <c r="P215" i="20" s="1"/>
  <c r="O211" i="20"/>
  <c r="H261" i="8"/>
  <c r="H258" i="8"/>
  <c r="H254" i="8"/>
  <c r="I254" i="8"/>
  <c r="H307" i="9"/>
  <c r="F280" i="8"/>
  <c r="O300" i="26"/>
  <c r="P300" i="26"/>
  <c r="O307" i="26"/>
  <c r="H360" i="8"/>
  <c r="J205" i="8"/>
  <c r="K207" i="8"/>
  <c r="F206" i="8"/>
  <c r="O336" i="23"/>
  <c r="O343" i="23"/>
  <c r="P343" i="23"/>
  <c r="P339" i="23"/>
  <c r="H322" i="7"/>
  <c r="F322" i="7"/>
  <c r="G320" i="7"/>
  <c r="O213" i="19"/>
  <c r="P213" i="19"/>
  <c r="P209" i="19"/>
  <c r="Q316" i="25"/>
  <c r="O206" i="22"/>
  <c r="O210" i="22"/>
  <c r="P210" i="22"/>
  <c r="P209" i="22"/>
  <c r="P206" i="22" s="1"/>
  <c r="G285" i="9"/>
  <c r="Q374" i="20"/>
  <c r="Q367" i="20"/>
  <c r="Q371" i="20" s="1"/>
  <c r="P338" i="22"/>
  <c r="P269" i="24"/>
  <c r="Q352" i="23"/>
  <c r="O341" i="21"/>
  <c r="P341" i="21" s="1"/>
  <c r="P337" i="21"/>
  <c r="Q372" i="11"/>
  <c r="Q323" i="11"/>
  <c r="O278" i="26"/>
  <c r="P281" i="26"/>
  <c r="J287" i="8"/>
  <c r="J284" i="8"/>
  <c r="J276" i="8"/>
  <c r="I287" i="7"/>
  <c r="I276" i="7"/>
  <c r="I267" i="8"/>
  <c r="P123" i="24"/>
  <c r="P54" i="24"/>
  <c r="O52" i="24"/>
  <c r="P164" i="26"/>
  <c r="P161" i="26"/>
  <c r="O306" i="21"/>
  <c r="P298" i="21"/>
  <c r="Q369" i="19"/>
  <c r="Q378" i="19"/>
  <c r="P311" i="25"/>
  <c r="O216" i="11"/>
  <c r="O158" i="26"/>
  <c r="O164" i="26"/>
  <c r="O162" i="26" s="1"/>
  <c r="I323" i="8"/>
  <c r="I320" i="8"/>
  <c r="H280" i="7"/>
  <c r="F281" i="7"/>
  <c r="K259" i="7"/>
  <c r="F123" i="7"/>
  <c r="K153" i="7"/>
  <c r="G35" i="7"/>
  <c r="F9" i="7"/>
  <c r="I296" i="8"/>
  <c r="F296" i="8"/>
  <c r="I289" i="8"/>
  <c r="H294" i="8"/>
  <c r="F294" i="8"/>
  <c r="F290" i="8"/>
  <c r="H123" i="8"/>
  <c r="F133" i="8"/>
  <c r="J362" i="8"/>
  <c r="J112" i="8"/>
  <c r="K252" i="8"/>
  <c r="K42" i="8"/>
  <c r="J297" i="9"/>
  <c r="F297" i="9"/>
  <c r="J291" i="9"/>
  <c r="J295" i="9" s="1"/>
  <c r="I237" i="9"/>
  <c r="I356" i="9"/>
  <c r="I206" i="9"/>
  <c r="I352" i="9"/>
  <c r="J156" i="9"/>
  <c r="J285" i="9"/>
  <c r="J282" i="9"/>
  <c r="G120" i="9"/>
  <c r="F120" i="9"/>
  <c r="G266" i="9"/>
  <c r="I43" i="9"/>
  <c r="F43" i="9" s="1"/>
  <c r="I255" i="9"/>
  <c r="H285" i="7"/>
  <c r="O326" i="22"/>
  <c r="H119" i="7"/>
  <c r="F119" i="7" s="1"/>
  <c r="P93" i="25"/>
  <c r="O91" i="25"/>
  <c r="O311" i="21"/>
  <c r="P136" i="21"/>
  <c r="F200" i="11"/>
  <c r="F207" i="11"/>
  <c r="F308" i="7"/>
  <c r="K280" i="7"/>
  <c r="K285" i="7"/>
  <c r="K321" i="7"/>
  <c r="I272" i="7"/>
  <c r="I317" i="7"/>
  <c r="I112" i="7"/>
  <c r="F91" i="7"/>
  <c r="I362" i="7"/>
  <c r="H42" i="7"/>
  <c r="F42" i="7" s="1"/>
  <c r="H252" i="7"/>
  <c r="J253" i="7"/>
  <c r="J43" i="7"/>
  <c r="K321" i="8"/>
  <c r="I153" i="8"/>
  <c r="I346" i="8"/>
  <c r="I391" i="8" s="1"/>
  <c r="I393" i="8" s="1"/>
  <c r="J113" i="8"/>
  <c r="J270" i="8"/>
  <c r="I253" i="8"/>
  <c r="I250" i="8" s="1"/>
  <c r="I43" i="8"/>
  <c r="H291" i="9"/>
  <c r="F294" i="9"/>
  <c r="I256" i="9"/>
  <c r="F256" i="9"/>
  <c r="I324" i="9"/>
  <c r="K208" i="9"/>
  <c r="K207" i="9"/>
  <c r="K301" i="9"/>
  <c r="H301" i="9"/>
  <c r="H208" i="9"/>
  <c r="H208" i="27"/>
  <c r="F348" i="20"/>
  <c r="F345" i="20"/>
  <c r="P345" i="20" s="1"/>
  <c r="F149" i="20"/>
  <c r="P149" i="20"/>
  <c r="P152" i="20"/>
  <c r="P134" i="20"/>
  <c r="O36" i="11"/>
  <c r="O35" i="11" s="1"/>
  <c r="K346" i="7"/>
  <c r="K348" i="7"/>
  <c r="P371" i="11"/>
  <c r="O31" i="11"/>
  <c r="O97" i="23"/>
  <c r="O342" i="23"/>
  <c r="P342" i="23" s="1"/>
  <c r="P338" i="23"/>
  <c r="O240" i="23"/>
  <c r="P236" i="23"/>
  <c r="P240" i="23" s="1"/>
  <c r="Q322" i="26"/>
  <c r="Q332" i="26"/>
  <c r="Q330" i="26"/>
  <c r="P358" i="26"/>
  <c r="F335" i="22"/>
  <c r="P337" i="22"/>
  <c r="P54" i="21"/>
  <c r="O62" i="21"/>
  <c r="P62" i="21"/>
  <c r="F347" i="11"/>
  <c r="F352" i="11"/>
  <c r="P352" i="11"/>
  <c r="O97" i="21"/>
  <c r="O95" i="21"/>
  <c r="P93" i="21"/>
  <c r="O37" i="21"/>
  <c r="O35" i="21" s="1"/>
  <c r="P33" i="21"/>
  <c r="P37" i="21" s="1"/>
  <c r="AK91" i="31"/>
  <c r="H27" i="30"/>
  <c r="H103" i="30" s="1"/>
  <c r="H109" i="30"/>
  <c r="K35" i="7"/>
  <c r="G235" i="7"/>
  <c r="G354" i="7"/>
  <c r="H301" i="7"/>
  <c r="H208" i="7"/>
  <c r="I118" i="7"/>
  <c r="F118" i="7"/>
  <c r="I109" i="7"/>
  <c r="I392" i="8"/>
  <c r="F237" i="8"/>
  <c r="J307" i="8"/>
  <c r="J311" i="8" s="1"/>
  <c r="K300" i="8"/>
  <c r="F207" i="8"/>
  <c r="K385" i="9"/>
  <c r="F270" i="9"/>
  <c r="K160" i="9"/>
  <c r="J348" i="9"/>
  <c r="J155" i="9"/>
  <c r="K115" i="9"/>
  <c r="K272" i="9"/>
  <c r="K122" i="9"/>
  <c r="F122" i="9"/>
  <c r="G334" i="7"/>
  <c r="G336" i="7"/>
  <c r="P340" i="11"/>
  <c r="P93" i="23"/>
  <c r="O97" i="25"/>
  <c r="O95" i="25"/>
  <c r="P33" i="23"/>
  <c r="P254" i="19"/>
  <c r="O356" i="19"/>
  <c r="O374" i="19" s="1"/>
  <c r="O258" i="19"/>
  <c r="P91" i="22"/>
  <c r="P98" i="22"/>
  <c r="P95" i="22" s="1"/>
  <c r="P34" i="11"/>
  <c r="P38" i="11"/>
  <c r="P35" i="11" s="1"/>
  <c r="K19" i="35"/>
  <c r="J20" i="35"/>
  <c r="P59" i="21"/>
  <c r="O303" i="21"/>
  <c r="P121" i="11"/>
  <c r="O119" i="11"/>
  <c r="O123" i="11" s="1"/>
  <c r="O125" i="11"/>
  <c r="AA52" i="31"/>
  <c r="I289" i="9"/>
  <c r="I286" i="9"/>
  <c r="F313" i="7"/>
  <c r="I280" i="7"/>
  <c r="H320" i="7"/>
  <c r="H259" i="7"/>
  <c r="F251" i="7"/>
  <c r="J354" i="7"/>
  <c r="J356" i="7" s="1"/>
  <c r="J235" i="7"/>
  <c r="G201" i="7"/>
  <c r="F201" i="7"/>
  <c r="G206" i="7"/>
  <c r="I174" i="7"/>
  <c r="F174" i="7"/>
  <c r="F170" i="7"/>
  <c r="J32" i="7"/>
  <c r="J40" i="7"/>
  <c r="J252" i="7"/>
  <c r="J42" i="7"/>
  <c r="H321" i="8"/>
  <c r="G201" i="8"/>
  <c r="F159" i="8"/>
  <c r="G113" i="8"/>
  <c r="G270" i="8"/>
  <c r="G362" i="8"/>
  <c r="F91" i="8"/>
  <c r="F80" i="8"/>
  <c r="H42" i="8"/>
  <c r="F42" i="8"/>
  <c r="H32" i="8"/>
  <c r="H40" i="8" s="1"/>
  <c r="G35" i="8"/>
  <c r="G334" i="8"/>
  <c r="G336" i="8" s="1"/>
  <c r="F9" i="8"/>
  <c r="G241" i="9"/>
  <c r="G312" i="9"/>
  <c r="G234" i="9"/>
  <c r="I209" i="9"/>
  <c r="G156" i="9"/>
  <c r="P60" i="28"/>
  <c r="I252" i="7"/>
  <c r="I318" i="7" s="1"/>
  <c r="H334" i="8"/>
  <c r="H336" i="8" s="1"/>
  <c r="J154" i="8"/>
  <c r="I336" i="9"/>
  <c r="I338" i="9"/>
  <c r="H288" i="9"/>
  <c r="J272" i="9"/>
  <c r="I283" i="27"/>
  <c r="F160" i="27"/>
  <c r="F204" i="27" s="1"/>
  <c r="P279" i="20"/>
  <c r="P262" i="22"/>
  <c r="F300" i="27" s="1"/>
  <c r="O288" i="20"/>
  <c r="O285" i="20" s="1"/>
  <c r="Q260" i="20"/>
  <c r="F244" i="20"/>
  <c r="Q194" i="20"/>
  <c r="Q198" i="20" s="1"/>
  <c r="Q361" i="20"/>
  <c r="J118" i="8"/>
  <c r="H270" i="8"/>
  <c r="F251" i="8"/>
  <c r="J294" i="7"/>
  <c r="F294" i="7"/>
  <c r="J283" i="7"/>
  <c r="H310" i="27"/>
  <c r="H17" i="27"/>
  <c r="I199" i="27"/>
  <c r="Q308" i="20"/>
  <c r="Q305" i="20" s="1"/>
  <c r="Q301" i="20"/>
  <c r="P266" i="20"/>
  <c r="Q133" i="20"/>
  <c r="Q127" i="20"/>
  <c r="Q131" i="20"/>
  <c r="F102" i="20"/>
  <c r="F147" i="20"/>
  <c r="G283" i="27"/>
  <c r="G17" i="27" s="1"/>
  <c r="Q156" i="20"/>
  <c r="Q344" i="20"/>
  <c r="Q378" i="20"/>
  <c r="Q200" i="20"/>
  <c r="Q57" i="20"/>
  <c r="Q54" i="20"/>
  <c r="P92" i="28"/>
  <c r="Q73" i="28"/>
  <c r="L53" i="30"/>
  <c r="J52" i="31"/>
  <c r="AK52" i="31"/>
  <c r="F147" i="11"/>
  <c r="P147" i="11"/>
  <c r="F314" i="11"/>
  <c r="F31" i="11"/>
  <c r="F358" i="22"/>
  <c r="P358" i="22"/>
  <c r="P354" i="22"/>
  <c r="P336" i="24"/>
  <c r="F340" i="24"/>
  <c r="P340" i="24" s="1"/>
  <c r="O180" i="25"/>
  <c r="O161" i="25"/>
  <c r="P148" i="25"/>
  <c r="F211" i="27"/>
  <c r="F232" i="27"/>
  <c r="F244" i="27" s="1"/>
  <c r="M53" i="30"/>
  <c r="M103" i="30" s="1"/>
  <c r="AE67" i="31"/>
  <c r="AK67" i="31" s="1"/>
  <c r="O67" i="31"/>
  <c r="X67" i="31"/>
  <c r="AG67" i="31"/>
  <c r="AN64" i="31"/>
  <c r="O52" i="31"/>
  <c r="AJ52" i="31"/>
  <c r="S27" i="31"/>
  <c r="AK27" i="31" s="1"/>
  <c r="K5" i="31"/>
  <c r="AL5" i="31" s="1"/>
  <c r="S116" i="34"/>
  <c r="Y7" i="34"/>
  <c r="Y5" i="34" s="1"/>
  <c r="Q236" i="11"/>
  <c r="Q241" i="11"/>
  <c r="Q240" i="11"/>
  <c r="P54" i="11"/>
  <c r="F62" i="11"/>
  <c r="P62" i="11"/>
  <c r="F300" i="11"/>
  <c r="Q240" i="21"/>
  <c r="Q233" i="21"/>
  <c r="O141" i="21"/>
  <c r="F134" i="21"/>
  <c r="F311" i="21"/>
  <c r="F144" i="21"/>
  <c r="P144" i="21"/>
  <c r="Q181" i="22"/>
  <c r="Q185" i="22" s="1"/>
  <c r="Q329" i="22"/>
  <c r="F248" i="24"/>
  <c r="F346" i="24"/>
  <c r="Q294" i="25"/>
  <c r="Q365" i="25"/>
  <c r="Q369" i="25" s="1"/>
  <c r="Q61" i="25"/>
  <c r="Q306" i="25"/>
  <c r="Q284" i="26"/>
  <c r="Q278" i="26"/>
  <c r="Q282" i="26"/>
  <c r="Q355" i="26"/>
  <c r="F177" i="26"/>
  <c r="F325" i="26"/>
  <c r="P167" i="26"/>
  <c r="O184" i="26"/>
  <c r="F165" i="26"/>
  <c r="H91" i="28"/>
  <c r="P31" i="28"/>
  <c r="I91" i="29"/>
  <c r="F91" i="29"/>
  <c r="O26" i="29"/>
  <c r="O104" i="30"/>
  <c r="O4" i="30"/>
  <c r="AO74" i="31"/>
  <c r="AG60" i="31"/>
  <c r="AJ60" i="31"/>
  <c r="AI52" i="31"/>
  <c r="AO39" i="31"/>
  <c r="AO101" i="31"/>
  <c r="AB27" i="31"/>
  <c r="L116" i="34"/>
  <c r="L7" i="34"/>
  <c r="X59" i="34"/>
  <c r="X57" i="34" s="1"/>
  <c r="O370" i="11"/>
  <c r="Q251" i="11"/>
  <c r="Q249" i="11"/>
  <c r="Q245" i="11"/>
  <c r="Q349" i="11"/>
  <c r="O239" i="11"/>
  <c r="O243" i="11"/>
  <c r="Q215" i="11"/>
  <c r="Q340" i="11"/>
  <c r="Q367" i="11"/>
  <c r="Q119" i="11"/>
  <c r="Q123" i="11" s="1"/>
  <c r="F119" i="11"/>
  <c r="F123" i="11" s="1"/>
  <c r="P123" i="11" s="1"/>
  <c r="F125" i="11"/>
  <c r="P125" i="11"/>
  <c r="F53" i="11"/>
  <c r="Q44" i="11"/>
  <c r="Q51" i="11"/>
  <c r="Q48" i="11"/>
  <c r="F35" i="11"/>
  <c r="Q320" i="22"/>
  <c r="Q317" i="22"/>
  <c r="Q37" i="25"/>
  <c r="Q31" i="25"/>
  <c r="Q313" i="26"/>
  <c r="Q367" i="26"/>
  <c r="Q366" i="26"/>
  <c r="Q318" i="26"/>
  <c r="Q317" i="26" s="1"/>
  <c r="N91" i="28"/>
  <c r="P32" i="28"/>
  <c r="P27" i="28" s="1"/>
  <c r="Q27" i="28" s="1"/>
  <c r="P4" i="28"/>
  <c r="L3" i="28"/>
  <c r="L91" i="29"/>
  <c r="O61" i="30"/>
  <c r="N4" i="30"/>
  <c r="AJ56" i="31"/>
  <c r="AN56" i="31"/>
  <c r="AH27" i="31"/>
  <c r="AH101" i="31"/>
  <c r="AA27" i="31"/>
  <c r="AJ27" i="31" s="1"/>
  <c r="L27" i="31"/>
  <c r="Q67" i="34"/>
  <c r="O361" i="11"/>
  <c r="P361" i="11" s="1"/>
  <c r="Q325" i="11"/>
  <c r="Q334" i="11"/>
  <c r="F243" i="11"/>
  <c r="F240" i="11" s="1"/>
  <c r="O238" i="11"/>
  <c r="Q209" i="11"/>
  <c r="Q213" i="11" s="1"/>
  <c r="O163" i="11"/>
  <c r="P152" i="11"/>
  <c r="F212" i="27" s="1"/>
  <c r="F231" i="27" s="1"/>
  <c r="Q101" i="11"/>
  <c r="Q98" i="11" s="1"/>
  <c r="Q237" i="21"/>
  <c r="Q307" i="22"/>
  <c r="Q35" i="25"/>
  <c r="F165" i="21"/>
  <c r="F162" i="21"/>
  <c r="F158" i="21"/>
  <c r="P161" i="21"/>
  <c r="F138" i="22"/>
  <c r="F145" i="22"/>
  <c r="P145" i="22" s="1"/>
  <c r="P315" i="24"/>
  <c r="P230" i="24"/>
  <c r="O245" i="24"/>
  <c r="Q324" i="24"/>
  <c r="Q187" i="24"/>
  <c r="Q98" i="24"/>
  <c r="Q95" i="24"/>
  <c r="Q91" i="24"/>
  <c r="Q349" i="25"/>
  <c r="F134" i="25"/>
  <c r="F142" i="25" s="1"/>
  <c r="P142" i="25" s="1"/>
  <c r="F320" i="25"/>
  <c r="Q95" i="25"/>
  <c r="P233" i="19"/>
  <c r="P230" i="19" s="1"/>
  <c r="F355" i="21"/>
  <c r="P355" i="21" s="1"/>
  <c r="P192" i="21"/>
  <c r="O200" i="21"/>
  <c r="P301" i="22"/>
  <c r="O272" i="22"/>
  <c r="Q188" i="22"/>
  <c r="O324" i="22"/>
  <c r="O187" i="22"/>
  <c r="P187" i="22" s="1"/>
  <c r="Q62" i="22"/>
  <c r="F61" i="22"/>
  <c r="P61" i="22"/>
  <c r="F297" i="22"/>
  <c r="P297" i="22" s="1"/>
  <c r="Q311" i="24"/>
  <c r="F305" i="24"/>
  <c r="Q287" i="25"/>
  <c r="Q291" i="25" s="1"/>
  <c r="Q213" i="25"/>
  <c r="Q347" i="25"/>
  <c r="Q164" i="25"/>
  <c r="Q162" i="25"/>
  <c r="Q145" i="25"/>
  <c r="Q321" i="25"/>
  <c r="Q329" i="25"/>
  <c r="P47" i="21"/>
  <c r="Q356" i="22"/>
  <c r="Q298" i="22"/>
  <c r="F52" i="22"/>
  <c r="F60" i="22" s="1"/>
  <c r="Q47" i="22"/>
  <c r="O55" i="22"/>
  <c r="F331" i="24"/>
  <c r="P327" i="24"/>
  <c r="P193" i="24"/>
  <c r="F249" i="27" s="1"/>
  <c r="O200" i="24"/>
  <c r="P179" i="24"/>
  <c r="Q354" i="25"/>
  <c r="Q226" i="25"/>
  <c r="Q233" i="25"/>
  <c r="Q230" i="25" s="1"/>
  <c r="F145" i="25"/>
  <c r="P145" i="25"/>
  <c r="F91" i="25"/>
  <c r="F97" i="25"/>
  <c r="F95" i="25"/>
  <c r="O212" i="26"/>
  <c r="P212" i="26"/>
  <c r="O337" i="26"/>
  <c r="P121" i="24"/>
  <c r="P338" i="25"/>
  <c r="Q134" i="25"/>
  <c r="Q142" i="25" s="1"/>
  <c r="Q320" i="25"/>
  <c r="P123" i="25"/>
  <c r="F158" i="26"/>
  <c r="F164" i="26"/>
  <c r="F238" i="23"/>
  <c r="O59" i="24"/>
  <c r="Q246" i="25"/>
  <c r="F188" i="25"/>
  <c r="F177" i="25"/>
  <c r="Q47" i="25"/>
  <c r="Q345" i="26"/>
  <c r="O243" i="26"/>
  <c r="Q182" i="23"/>
  <c r="Q186" i="23" s="1"/>
  <c r="Q335" i="19"/>
  <c r="Q375" i="19"/>
  <c r="Q242" i="19"/>
  <c r="F188" i="19"/>
  <c r="P188" i="19" s="1"/>
  <c r="O34" i="19"/>
  <c r="P55" i="19"/>
  <c r="O244" i="23"/>
  <c r="F123" i="19"/>
  <c r="P123" i="19" s="1"/>
  <c r="O235" i="23"/>
  <c r="Q360" i="19"/>
  <c r="Q322" i="19"/>
  <c r="Q36" i="19"/>
  <c r="Q35" i="19" s="1"/>
  <c r="P119" i="11"/>
  <c r="F365" i="26"/>
  <c r="F333" i="26"/>
  <c r="Q326" i="22"/>
  <c r="Q333" i="22"/>
  <c r="Q330" i="22"/>
  <c r="Q369" i="22"/>
  <c r="Q366" i="22" s="1"/>
  <c r="F308" i="11"/>
  <c r="F299" i="11"/>
  <c r="P300" i="11"/>
  <c r="F366" i="11"/>
  <c r="F272" i="7"/>
  <c r="P355" i="24"/>
  <c r="O359" i="24"/>
  <c r="P359" i="24" s="1"/>
  <c r="O353" i="24"/>
  <c r="P137" i="11"/>
  <c r="O145" i="11"/>
  <c r="P145" i="11"/>
  <c r="P341" i="25"/>
  <c r="P380" i="19"/>
  <c r="F353" i="21"/>
  <c r="P370" i="11"/>
  <c r="O374" i="11"/>
  <c r="H267" i="8"/>
  <c r="H274" i="8"/>
  <c r="H271" i="8" s="1"/>
  <c r="F209" i="9"/>
  <c r="P258" i="19"/>
  <c r="O255" i="19"/>
  <c r="P255" i="19" s="1"/>
  <c r="G356" i="7"/>
  <c r="G391" i="7"/>
  <c r="G393" i="7"/>
  <c r="I150" i="8"/>
  <c r="I158" i="8" s="1"/>
  <c r="I279" i="8"/>
  <c r="I161" i="8"/>
  <c r="K260" i="8"/>
  <c r="K250" i="8"/>
  <c r="K318" i="8"/>
  <c r="P116" i="19"/>
  <c r="O120" i="19"/>
  <c r="P120" i="19"/>
  <c r="O341" i="26"/>
  <c r="P341" i="26" s="1"/>
  <c r="Q358" i="25"/>
  <c r="Q353" i="25"/>
  <c r="Q357" i="25" s="1"/>
  <c r="O242" i="11"/>
  <c r="O240" i="11" s="1"/>
  <c r="P238" i="11"/>
  <c r="O236" i="11"/>
  <c r="Q353" i="11"/>
  <c r="Q347" i="11"/>
  <c r="Q351" i="11"/>
  <c r="O103" i="30"/>
  <c r="O138" i="21"/>
  <c r="P141" i="21"/>
  <c r="O316" i="21"/>
  <c r="O145" i="21"/>
  <c r="P145" i="21"/>
  <c r="P161" i="25"/>
  <c r="O165" i="25"/>
  <c r="O162" i="25"/>
  <c r="O158" i="25"/>
  <c r="G287" i="27"/>
  <c r="G284" i="27"/>
  <c r="G280" i="27"/>
  <c r="J287" i="7"/>
  <c r="F287" i="7" s="1"/>
  <c r="G238" i="9"/>
  <c r="G267" i="8"/>
  <c r="G274" i="8"/>
  <c r="G323" i="8"/>
  <c r="F270" i="8"/>
  <c r="J232" i="7"/>
  <c r="J236" i="7" s="1"/>
  <c r="J239" i="7"/>
  <c r="J310" i="7"/>
  <c r="O300" i="21"/>
  <c r="P300" i="21"/>
  <c r="P303" i="21"/>
  <c r="O307" i="21"/>
  <c r="P307" i="21" s="1"/>
  <c r="O369" i="21"/>
  <c r="P97" i="23"/>
  <c r="J152" i="9"/>
  <c r="J160" i="9" s="1"/>
  <c r="F160" i="9" s="1"/>
  <c r="J281" i="9"/>
  <c r="F155" i="9"/>
  <c r="J163" i="9"/>
  <c r="F163" i="9" s="1"/>
  <c r="G232" i="7"/>
  <c r="F339" i="22"/>
  <c r="P339" i="22" s="1"/>
  <c r="P335" i="22"/>
  <c r="K300" i="9"/>
  <c r="K304" i="9"/>
  <c r="K305" i="9"/>
  <c r="K319" i="9"/>
  <c r="J323" i="8"/>
  <c r="J320" i="8" s="1"/>
  <c r="J267" i="8"/>
  <c r="H260" i="7"/>
  <c r="H318" i="7"/>
  <c r="H250" i="7"/>
  <c r="I266" i="7"/>
  <c r="I120" i="7"/>
  <c r="F120" i="7"/>
  <c r="F112" i="7"/>
  <c r="O319" i="21"/>
  <c r="O309" i="21"/>
  <c r="P309" i="21" s="1"/>
  <c r="O364" i="21"/>
  <c r="J109" i="8"/>
  <c r="J266" i="8"/>
  <c r="F112" i="8"/>
  <c r="J120" i="8"/>
  <c r="F120" i="8"/>
  <c r="I284" i="7"/>
  <c r="K391" i="7"/>
  <c r="K393" i="7" s="1"/>
  <c r="H323" i="8"/>
  <c r="F252" i="8"/>
  <c r="G325" i="7"/>
  <c r="F317" i="7"/>
  <c r="P100" i="11"/>
  <c r="P98" i="11"/>
  <c r="P94" i="11"/>
  <c r="P278" i="11"/>
  <c r="P276" i="11"/>
  <c r="P272" i="11"/>
  <c r="P353" i="25"/>
  <c r="I319" i="7"/>
  <c r="P34" i="19"/>
  <c r="O38" i="19"/>
  <c r="Q328" i="25"/>
  <c r="Q373" i="25"/>
  <c r="Q381" i="25" s="1"/>
  <c r="Q318" i="25"/>
  <c r="F351" i="11"/>
  <c r="H305" i="9"/>
  <c r="H319" i="9"/>
  <c r="H327" i="9" s="1"/>
  <c r="H300" i="9"/>
  <c r="I312" i="9"/>
  <c r="I241" i="9"/>
  <c r="I234" i="9"/>
  <c r="I238" i="9"/>
  <c r="P336" i="23"/>
  <c r="O340" i="23"/>
  <c r="P340" i="23"/>
  <c r="P91" i="26"/>
  <c r="P97" i="26"/>
  <c r="P95" i="26"/>
  <c r="F185" i="25"/>
  <c r="P331" i="24"/>
  <c r="F330" i="24"/>
  <c r="P330" i="24" s="1"/>
  <c r="Q364" i="22"/>
  <c r="Q296" i="22"/>
  <c r="Q306" i="22"/>
  <c r="Q304" i="22" s="1"/>
  <c r="O204" i="21"/>
  <c r="P200" i="21"/>
  <c r="P197" i="21"/>
  <c r="O197" i="21"/>
  <c r="F328" i="25"/>
  <c r="F373" i="25"/>
  <c r="F318" i="25"/>
  <c r="P318" i="25" s="1"/>
  <c r="P320" i="25"/>
  <c r="P245" i="24"/>
  <c r="O249" i="24"/>
  <c r="O242" i="24"/>
  <c r="P242" i="24"/>
  <c r="O347" i="24"/>
  <c r="Q4" i="28"/>
  <c r="S3" i="28"/>
  <c r="T3" i="28" s="1"/>
  <c r="P3" i="28"/>
  <c r="Q344" i="11"/>
  <c r="Q338" i="11"/>
  <c r="Q342" i="11" s="1"/>
  <c r="F185" i="26"/>
  <c r="Q305" i="25"/>
  <c r="Q372" i="25"/>
  <c r="Q314" i="25"/>
  <c r="Q313" i="25" s="1"/>
  <c r="F350" i="24"/>
  <c r="P350" i="24"/>
  <c r="P346" i="24"/>
  <c r="F364" i="24"/>
  <c r="F344" i="24"/>
  <c r="P180" i="25"/>
  <c r="O334" i="25"/>
  <c r="O188" i="25"/>
  <c r="P91" i="28"/>
  <c r="S91" i="28"/>
  <c r="T91" i="28" s="1"/>
  <c r="F145" i="20"/>
  <c r="F343" i="20"/>
  <c r="F155" i="20"/>
  <c r="P155" i="20"/>
  <c r="P147" i="20"/>
  <c r="I197" i="27"/>
  <c r="I207" i="27"/>
  <c r="I205" i="27" s="1"/>
  <c r="I17" i="27"/>
  <c r="I12" i="27" s="1"/>
  <c r="I287" i="27"/>
  <c r="J158" i="8"/>
  <c r="F154" i="8"/>
  <c r="F156" i="9"/>
  <c r="G160" i="9"/>
  <c r="G316" i="9"/>
  <c r="G321" i="9"/>
  <c r="G309" i="9"/>
  <c r="G43" i="8"/>
  <c r="F43" i="8"/>
  <c r="G32" i="8"/>
  <c r="G253" i="8"/>
  <c r="F35" i="8"/>
  <c r="G117" i="8"/>
  <c r="P31" i="11"/>
  <c r="J350" i="9"/>
  <c r="F208" i="7"/>
  <c r="H205" i="7"/>
  <c r="P207" i="11"/>
  <c r="P204" i="11"/>
  <c r="F204" i="11"/>
  <c r="H284" i="7"/>
  <c r="F285" i="7"/>
  <c r="I210" i="9"/>
  <c r="F210" i="9" s="1"/>
  <c r="I203" i="9"/>
  <c r="F203" i="9" s="1"/>
  <c r="I303" i="9"/>
  <c r="F206" i="9"/>
  <c r="J364" i="8"/>
  <c r="J391" i="8"/>
  <c r="J393" i="8"/>
  <c r="G43" i="7"/>
  <c r="G253" i="7"/>
  <c r="G32" i="7"/>
  <c r="F35" i="7"/>
  <c r="P52" i="24"/>
  <c r="P278" i="24"/>
  <c r="O282" i="24"/>
  <c r="P282" i="24" s="1"/>
  <c r="P205" i="23"/>
  <c r="P202" i="23"/>
  <c r="O202" i="23"/>
  <c r="O354" i="23"/>
  <c r="O360" i="23"/>
  <c r="P360" i="23" s="1"/>
  <c r="P356" i="23"/>
  <c r="F371" i="23"/>
  <c r="J258" i="8"/>
  <c r="F260" i="8"/>
  <c r="P31" i="22"/>
  <c r="P36" i="22"/>
  <c r="P35" i="22"/>
  <c r="O389" i="20"/>
  <c r="O177" i="25"/>
  <c r="O185" i="25"/>
  <c r="O317" i="24"/>
  <c r="P317" i="24" s="1"/>
  <c r="P320" i="24"/>
  <c r="L59" i="35"/>
  <c r="M57" i="35"/>
  <c r="L58" i="35"/>
  <c r="Q349" i="26"/>
  <c r="Q344" i="26"/>
  <c r="Q348" i="26"/>
  <c r="Q363" i="26"/>
  <c r="Q319" i="24"/>
  <c r="Q317" i="24"/>
  <c r="Q309" i="24"/>
  <c r="P272" i="22"/>
  <c r="O276" i="22"/>
  <c r="O269" i="22"/>
  <c r="F142" i="21"/>
  <c r="P134" i="21"/>
  <c r="L19" i="35"/>
  <c r="K21" i="35"/>
  <c r="K20" i="35"/>
  <c r="P348" i="20"/>
  <c r="F352" i="20"/>
  <c r="P352" i="20" s="1"/>
  <c r="F401" i="20"/>
  <c r="I261" i="8"/>
  <c r="I258" i="8" s="1"/>
  <c r="I319" i="8"/>
  <c r="J261" i="7"/>
  <c r="J258" i="7" s="1"/>
  <c r="J319" i="7"/>
  <c r="H346" i="8"/>
  <c r="F123" i="8"/>
  <c r="H153" i="8"/>
  <c r="P31" i="21"/>
  <c r="P36" i="21"/>
  <c r="P35" i="21" s="1"/>
  <c r="O248" i="23"/>
  <c r="P244" i="23"/>
  <c r="O346" i="23"/>
  <c r="O243" i="23"/>
  <c r="P243" i="23"/>
  <c r="O239" i="23"/>
  <c r="O238" i="23" s="1"/>
  <c r="O234" i="23"/>
  <c r="P235" i="23"/>
  <c r="O345" i="26"/>
  <c r="P345" i="26" s="1"/>
  <c r="P188" i="25"/>
  <c r="F162" i="26"/>
  <c r="Q362" i="25"/>
  <c r="Q366" i="25" s="1"/>
  <c r="F322" i="26"/>
  <c r="O204" i="24"/>
  <c r="P200" i="24"/>
  <c r="P197" i="24"/>
  <c r="O197" i="24"/>
  <c r="O63" i="22"/>
  <c r="P63" i="22" s="1"/>
  <c r="Q360" i="22"/>
  <c r="Q353" i="22"/>
  <c r="Q357" i="22" s="1"/>
  <c r="Q365" i="22"/>
  <c r="Q373" i="22"/>
  <c r="F304" i="24"/>
  <c r="P305" i="24"/>
  <c r="P165" i="21"/>
  <c r="P162" i="21" s="1"/>
  <c r="P158" i="21"/>
  <c r="O161" i="11"/>
  <c r="O167" i="11"/>
  <c r="O165" i="11"/>
  <c r="P163" i="11"/>
  <c r="P239" i="11"/>
  <c r="P243" i="11"/>
  <c r="Q65" i="34"/>
  <c r="Q359" i="26"/>
  <c r="Q364" i="26"/>
  <c r="Q372" i="26"/>
  <c r="Q353" i="26"/>
  <c r="Q357" i="26" s="1"/>
  <c r="P248" i="24"/>
  <c r="F246" i="24"/>
  <c r="F309" i="21"/>
  <c r="P311" i="21"/>
  <c r="F319" i="21"/>
  <c r="F364" i="21"/>
  <c r="Q352" i="20"/>
  <c r="Q349" i="20" s="1"/>
  <c r="Q341" i="20"/>
  <c r="Q397" i="20"/>
  <c r="Q405" i="20" s="1"/>
  <c r="Q401" i="20"/>
  <c r="Q398" i="20" s="1"/>
  <c r="F106" i="20"/>
  <c r="P106" i="20" s="1"/>
  <c r="P104" i="20" s="1"/>
  <c r="F100" i="20"/>
  <c r="P102" i="20"/>
  <c r="P100" i="20"/>
  <c r="Q358" i="20"/>
  <c r="Q365" i="20"/>
  <c r="Q362" i="20"/>
  <c r="J325" i="9"/>
  <c r="J322" i="9"/>
  <c r="J269" i="9"/>
  <c r="J276" i="9"/>
  <c r="F285" i="9"/>
  <c r="G282" i="9"/>
  <c r="F282" i="9"/>
  <c r="G289" i="9"/>
  <c r="G364" i="8"/>
  <c r="G391" i="8"/>
  <c r="G393" i="8" s="1"/>
  <c r="J250" i="7"/>
  <c r="J260" i="7"/>
  <c r="J318" i="7"/>
  <c r="G205" i="7"/>
  <c r="F205" i="7" s="1"/>
  <c r="F206" i="7"/>
  <c r="P37" i="23"/>
  <c r="K269" i="9"/>
  <c r="K276" i="9"/>
  <c r="K273" i="9"/>
  <c r="K325" i="9"/>
  <c r="K304" i="8"/>
  <c r="F304" i="8"/>
  <c r="F300" i="8"/>
  <c r="I395" i="8"/>
  <c r="I397" i="8" s="1"/>
  <c r="H305" i="7"/>
  <c r="F305" i="7"/>
  <c r="H298" i="7"/>
  <c r="H302" i="7" s="1"/>
  <c r="F301" i="7"/>
  <c r="K253" i="7"/>
  <c r="K32" i="7"/>
  <c r="K40" i="7"/>
  <c r="K43" i="7"/>
  <c r="F43" i="7" s="1"/>
  <c r="H207" i="9"/>
  <c r="I322" i="9"/>
  <c r="F324" i="9"/>
  <c r="I328" i="9"/>
  <c r="I348" i="8"/>
  <c r="I364" i="7"/>
  <c r="I391" i="7"/>
  <c r="I393" i="7"/>
  <c r="P91" i="25"/>
  <c r="P97" i="25"/>
  <c r="P95" i="25"/>
  <c r="I252" i="9"/>
  <c r="I263" i="9"/>
  <c r="F255" i="9"/>
  <c r="I321" i="9"/>
  <c r="I358" i="9"/>
  <c r="I293" i="8"/>
  <c r="F293" i="8"/>
  <c r="F289" i="8"/>
  <c r="K161" i="7"/>
  <c r="F161" i="7"/>
  <c r="K279" i="7"/>
  <c r="K150" i="7"/>
  <c r="F153" i="7"/>
  <c r="P306" i="21"/>
  <c r="O304" i="21"/>
  <c r="P366" i="23"/>
  <c r="O364" i="24"/>
  <c r="O260" i="20"/>
  <c r="P263" i="20"/>
  <c r="P260" i="20" s="1"/>
  <c r="F373" i="22"/>
  <c r="J274" i="7"/>
  <c r="J271" i="7" s="1"/>
  <c r="F270" i="7"/>
  <c r="J267" i="7"/>
  <c r="F267" i="7" s="1"/>
  <c r="H261" i="7"/>
  <c r="H319" i="7"/>
  <c r="H327" i="7"/>
  <c r="P62" i="20"/>
  <c r="O59" i="20"/>
  <c r="O331" i="20"/>
  <c r="O328" i="20" s="1"/>
  <c r="P328" i="20" s="1"/>
  <c r="P238" i="24"/>
  <c r="P237" i="24" s="1"/>
  <c r="P233" i="24"/>
  <c r="F304" i="21"/>
  <c r="P304" i="21" s="1"/>
  <c r="P315" i="11"/>
  <c r="O312" i="11"/>
  <c r="O323" i="11"/>
  <c r="Q36" i="35"/>
  <c r="Q37" i="35"/>
  <c r="R35" i="35"/>
  <c r="P331" i="20"/>
  <c r="R37" i="35"/>
  <c r="P59" i="20"/>
  <c r="P323" i="11"/>
  <c r="O320" i="11"/>
  <c r="I318" i="9"/>
  <c r="I329" i="9"/>
  <c r="I326" i="9" s="1"/>
  <c r="K322" i="9"/>
  <c r="K329" i="9"/>
  <c r="F104" i="20"/>
  <c r="F372" i="21"/>
  <c r="P372" i="21" s="1"/>
  <c r="P364" i="21"/>
  <c r="P204" i="24"/>
  <c r="P201" i="24" s="1"/>
  <c r="O201" i="24"/>
  <c r="H348" i="8"/>
  <c r="P354" i="23"/>
  <c r="O358" i="23"/>
  <c r="P358" i="23"/>
  <c r="J117" i="8"/>
  <c r="F348" i="24"/>
  <c r="O344" i="24"/>
  <c r="O348" i="24" s="1"/>
  <c r="P348" i="24"/>
  <c r="F326" i="25"/>
  <c r="P326" i="25"/>
  <c r="P328" i="25"/>
  <c r="Q362" i="22"/>
  <c r="Q372" i="22"/>
  <c r="Q370" i="22"/>
  <c r="P185" i="25"/>
  <c r="H304" i="9"/>
  <c r="I300" i="9"/>
  <c r="P38" i="19"/>
  <c r="O372" i="21"/>
  <c r="I263" i="7"/>
  <c r="I274" i="7"/>
  <c r="F266" i="7"/>
  <c r="G320" i="8"/>
  <c r="P242" i="11"/>
  <c r="P236" i="11"/>
  <c r="I207" i="9"/>
  <c r="O357" i="24"/>
  <c r="F374" i="11"/>
  <c r="P366" i="11"/>
  <c r="F373" i="26"/>
  <c r="F362" i="26"/>
  <c r="O372" i="24"/>
  <c r="F150" i="7"/>
  <c r="K158" i="7"/>
  <c r="F158" i="7" s="1"/>
  <c r="F302" i="7"/>
  <c r="F298" i="7"/>
  <c r="F317" i="21"/>
  <c r="P319" i="21"/>
  <c r="P167" i="11"/>
  <c r="P165" i="11" s="1"/>
  <c r="P161" i="11"/>
  <c r="P234" i="23"/>
  <c r="P239" i="23"/>
  <c r="P238" i="23" s="1"/>
  <c r="P248" i="23"/>
  <c r="O247" i="23"/>
  <c r="P247" i="23"/>
  <c r="F398" i="20"/>
  <c r="M19" i="35"/>
  <c r="L21" i="35"/>
  <c r="L20" i="35"/>
  <c r="M58" i="35"/>
  <c r="M59" i="35"/>
  <c r="N57" i="35"/>
  <c r="N58" i="35" s="1"/>
  <c r="F32" i="7"/>
  <c r="G40" i="7"/>
  <c r="G313" i="9"/>
  <c r="I309" i="9"/>
  <c r="F341" i="20"/>
  <c r="P341" i="20" s="1"/>
  <c r="F351" i="20"/>
  <c r="P351" i="20" s="1"/>
  <c r="P343" i="20"/>
  <c r="F396" i="20"/>
  <c r="P334" i="25"/>
  <c r="O342" i="25"/>
  <c r="O374" i="25"/>
  <c r="P374" i="25" s="1"/>
  <c r="O331" i="25"/>
  <c r="P331" i="25" s="1"/>
  <c r="F372" i="24"/>
  <c r="P364" i="24"/>
  <c r="F362" i="24"/>
  <c r="P26" i="28"/>
  <c r="S26" i="28"/>
  <c r="T26" i="28" s="1"/>
  <c r="O351" i="24"/>
  <c r="P351" i="24" s="1"/>
  <c r="P347" i="24"/>
  <c r="O365" i="24"/>
  <c r="P365" i="24" s="1"/>
  <c r="O362" i="24"/>
  <c r="P362" i="24" s="1"/>
  <c r="P204" i="21"/>
  <c r="P201" i="21" s="1"/>
  <c r="O201" i="21"/>
  <c r="H318" i="9"/>
  <c r="G236" i="7"/>
  <c r="F236" i="7" s="1"/>
  <c r="J289" i="9"/>
  <c r="J286" i="9" s="1"/>
  <c r="J278" i="9"/>
  <c r="F278" i="9" s="1"/>
  <c r="F281" i="9"/>
  <c r="O366" i="21"/>
  <c r="P366" i="21" s="1"/>
  <c r="P369" i="21"/>
  <c r="O373" i="21"/>
  <c r="J314" i="7"/>
  <c r="J307" i="7"/>
  <c r="J311" i="7" s="1"/>
  <c r="G271" i="8"/>
  <c r="O313" i="21"/>
  <c r="P313" i="21" s="1"/>
  <c r="P316" i="21"/>
  <c r="O320" i="21"/>
  <c r="P320" i="21" s="1"/>
  <c r="F318" i="8"/>
  <c r="I287" i="8"/>
  <c r="I284" i="8"/>
  <c r="I276" i="8"/>
  <c r="F279" i="7"/>
  <c r="K287" i="7"/>
  <c r="K276" i="7"/>
  <c r="F276" i="7"/>
  <c r="I260" i="9"/>
  <c r="F260" i="9" s="1"/>
  <c r="F263" i="9"/>
  <c r="G286" i="9"/>
  <c r="J273" i="9"/>
  <c r="H279" i="8"/>
  <c r="H150" i="8"/>
  <c r="H161" i="8"/>
  <c r="G261" i="7"/>
  <c r="G250" i="7"/>
  <c r="F253" i="7"/>
  <c r="G250" i="8"/>
  <c r="F250" i="8" s="1"/>
  <c r="F253" i="8"/>
  <c r="G261" i="8"/>
  <c r="F153" i="20"/>
  <c r="P153" i="20"/>
  <c r="P145" i="20"/>
  <c r="J319" i="8"/>
  <c r="J263" i="8"/>
  <c r="F266" i="8"/>
  <c r="J274" i="8"/>
  <c r="J271" i="8" s="1"/>
  <c r="F152" i="9"/>
  <c r="F267" i="8"/>
  <c r="G14" i="27"/>
  <c r="H14" i="27" s="1"/>
  <c r="P165" i="25"/>
  <c r="P162" i="25"/>
  <c r="P158" i="25"/>
  <c r="P353" i="21"/>
  <c r="F357" i="21"/>
  <c r="P357" i="21"/>
  <c r="K261" i="7"/>
  <c r="K319" i="7"/>
  <c r="K316" i="7" s="1"/>
  <c r="K250" i="7"/>
  <c r="O349" i="26"/>
  <c r="P349" i="26" s="1"/>
  <c r="O363" i="26"/>
  <c r="O344" i="26"/>
  <c r="O348" i="26" s="1"/>
  <c r="P348" i="26" s="1"/>
  <c r="P346" i="23"/>
  <c r="O345" i="23"/>
  <c r="O350" i="23"/>
  <c r="P350" i="23" s="1"/>
  <c r="O364" i="23"/>
  <c r="I327" i="8"/>
  <c r="I324" i="8"/>
  <c r="I316" i="8"/>
  <c r="P276" i="22"/>
  <c r="P273" i="22" s="1"/>
  <c r="P269" i="22"/>
  <c r="Q371" i="26"/>
  <c r="Q370" i="26"/>
  <c r="Q362" i="26"/>
  <c r="I307" i="9"/>
  <c r="F307" i="9"/>
  <c r="F303" i="9"/>
  <c r="F32" i="8"/>
  <c r="G40" i="8"/>
  <c r="S101" i="28"/>
  <c r="P249" i="24"/>
  <c r="O246" i="24"/>
  <c r="P246" i="24"/>
  <c r="F371" i="25"/>
  <c r="F381" i="25"/>
  <c r="P177" i="25"/>
  <c r="I316" i="9"/>
  <c r="I313" i="9"/>
  <c r="F109" i="8"/>
  <c r="H326" i="7"/>
  <c r="H324" i="7" s="1"/>
  <c r="H316" i="7"/>
  <c r="K318" i="9"/>
  <c r="K327" i="9"/>
  <c r="K326" i="9" s="1"/>
  <c r="P138" i="21"/>
  <c r="O142" i="21"/>
  <c r="P142" i="21" s="1"/>
  <c r="F307" i="11"/>
  <c r="P308" i="11"/>
  <c r="F330" i="26"/>
  <c r="G258" i="8"/>
  <c r="O382" i="25"/>
  <c r="P374" i="11"/>
  <c r="H158" i="8"/>
  <c r="K284" i="7"/>
  <c r="F274" i="8"/>
  <c r="P342" i="25"/>
  <c r="O339" i="25"/>
  <c r="F349" i="20"/>
  <c r="F370" i="26"/>
  <c r="O372" i="23"/>
  <c r="P364" i="23"/>
  <c r="P344" i="26"/>
  <c r="H287" i="8"/>
  <c r="H284" i="8" s="1"/>
  <c r="H276" i="8"/>
  <c r="P372" i="24"/>
  <c r="I271" i="7"/>
  <c r="O349" i="23"/>
  <c r="P349" i="23" s="1"/>
  <c r="P345" i="23"/>
  <c r="J327" i="8"/>
  <c r="J324" i="8"/>
  <c r="J316" i="8"/>
  <c r="O371" i="26"/>
  <c r="G258" i="7"/>
  <c r="F404" i="20"/>
  <c r="N19" i="35"/>
  <c r="N21" i="35" s="1"/>
  <c r="M20" i="35"/>
  <c r="M21" i="35"/>
  <c r="P344" i="24"/>
  <c r="P371" i="26"/>
  <c r="P382" i="25"/>
  <c r="H443" i="38" l="1"/>
  <c r="I443" i="38"/>
  <c r="I515" i="38"/>
  <c r="H515" i="38"/>
  <c r="G377" i="38"/>
  <c r="I377" i="38" s="1"/>
  <c r="I378" i="38"/>
  <c r="H378" i="38"/>
  <c r="G531" i="38"/>
  <c r="H527" i="38"/>
  <c r="I527" i="38"/>
  <c r="H331" i="38"/>
  <c r="I331" i="38"/>
  <c r="H319" i="38"/>
  <c r="I319" i="38"/>
  <c r="G424" i="38"/>
  <c r="I351" i="38"/>
  <c r="H351" i="38"/>
  <c r="H377" i="38"/>
  <c r="G622" i="38"/>
  <c r="I613" i="38"/>
  <c r="H613" i="38"/>
  <c r="I480" i="38"/>
  <c r="H480" i="38"/>
  <c r="G530" i="38"/>
  <c r="I531" i="38"/>
  <c r="H531" i="38"/>
  <c r="L240" i="38"/>
  <c r="H240" i="38"/>
  <c r="I240" i="38"/>
  <c r="H299" i="38"/>
  <c r="I299" i="38"/>
  <c r="H350" i="38"/>
  <c r="I350" i="38"/>
  <c r="H384" i="38"/>
  <c r="I384" i="38"/>
  <c r="G623" i="38"/>
  <c r="H614" i="38"/>
  <c r="I614" i="38"/>
  <c r="H479" i="38"/>
  <c r="I479" i="38"/>
  <c r="H249" i="38"/>
  <c r="I249" i="38"/>
  <c r="H258" i="38"/>
  <c r="I258" i="38"/>
  <c r="I302" i="38"/>
  <c r="H302" i="38"/>
  <c r="H472" i="38"/>
  <c r="I472" i="38"/>
  <c r="I435" i="38"/>
  <c r="H435" i="38"/>
  <c r="I580" i="38"/>
  <c r="H580" i="38"/>
  <c r="I553" i="38"/>
  <c r="H553" i="38"/>
  <c r="H618" i="38"/>
  <c r="I618" i="38"/>
  <c r="G598" i="38"/>
  <c r="H551" i="38"/>
  <c r="I551" i="38"/>
  <c r="H320" i="38"/>
  <c r="I320" i="38"/>
  <c r="I600" i="38"/>
  <c r="H600" i="38"/>
  <c r="H255" i="38"/>
  <c r="I255" i="38"/>
  <c r="H581" i="38"/>
  <c r="I581" i="38"/>
  <c r="H554" i="38"/>
  <c r="I554" i="38"/>
  <c r="I619" i="38"/>
  <c r="H619" i="38"/>
  <c r="I597" i="38"/>
  <c r="H597" i="38"/>
  <c r="H252" i="38"/>
  <c r="I252" i="38"/>
  <c r="I296" i="38"/>
  <c r="H296" i="38"/>
  <c r="H557" i="38"/>
  <c r="I557" i="38"/>
  <c r="H383" i="38"/>
  <c r="I383" i="38"/>
  <c r="H608" i="38"/>
  <c r="I608" i="38"/>
  <c r="H353" i="38"/>
  <c r="I353" i="38"/>
  <c r="H569" i="38"/>
  <c r="I569" i="38"/>
  <c r="G541" i="38"/>
  <c r="I537" i="38"/>
  <c r="H537" i="38"/>
  <c r="L339" i="38"/>
  <c r="H339" i="38"/>
  <c r="I339" i="38"/>
  <c r="L299" i="38"/>
  <c r="L252" i="38"/>
  <c r="L296" i="38"/>
  <c r="L258" i="38"/>
  <c r="L302" i="38"/>
  <c r="L472" i="38"/>
  <c r="L557" i="38"/>
  <c r="L435" i="38"/>
  <c r="F621" i="38"/>
  <c r="F519" i="38"/>
  <c r="F518" i="38" s="1"/>
  <c r="F514" i="38"/>
  <c r="G519" i="38"/>
  <c r="G514" i="38"/>
  <c r="G500" i="38"/>
  <c r="G484" i="38"/>
  <c r="G499" i="38"/>
  <c r="G483" i="38"/>
  <c r="F423" i="38"/>
  <c r="F20" i="38" s="1"/>
  <c r="G463" i="38"/>
  <c r="G447" i="38"/>
  <c r="G442" i="38"/>
  <c r="F447" i="38"/>
  <c r="F442" i="38"/>
  <c r="G422" i="38"/>
  <c r="G423" i="38"/>
  <c r="F463" i="38"/>
  <c r="F462" i="38" s="1"/>
  <c r="F422" i="38"/>
  <c r="F19" i="38" s="1"/>
  <c r="G324" i="38"/>
  <c r="G318" i="38"/>
  <c r="G323" i="38"/>
  <c r="G526" i="38"/>
  <c r="T101" i="28"/>
  <c r="O382" i="19"/>
  <c r="P382" i="19" s="1"/>
  <c r="P374" i="19"/>
  <c r="I326" i="7"/>
  <c r="F326" i="7" s="1"/>
  <c r="I316" i="7"/>
  <c r="F318" i="7"/>
  <c r="P372" i="23"/>
  <c r="N20" i="35"/>
  <c r="P363" i="26"/>
  <c r="O57" i="35"/>
  <c r="O19" i="35"/>
  <c r="N59" i="35"/>
  <c r="K327" i="7"/>
  <c r="O404" i="20"/>
  <c r="P288" i="20"/>
  <c r="P285" i="20" s="1"/>
  <c r="J391" i="7"/>
  <c r="J393" i="7" s="1"/>
  <c r="P243" i="26"/>
  <c r="O247" i="26"/>
  <c r="O242" i="26"/>
  <c r="P242" i="26" s="1"/>
  <c r="O63" i="24"/>
  <c r="P63" i="24" s="1"/>
  <c r="P59" i="24"/>
  <c r="O56" i="24"/>
  <c r="Q374" i="25"/>
  <c r="Q351" i="25"/>
  <c r="Q344" i="25"/>
  <c r="Q348" i="25" s="1"/>
  <c r="Q59" i="34"/>
  <c r="Q57" i="34" s="1"/>
  <c r="Q7" i="34"/>
  <c r="Q5" i="34" s="1"/>
  <c r="O329" i="26"/>
  <c r="O181" i="26"/>
  <c r="P181" i="26" s="1"/>
  <c r="P184" i="26"/>
  <c r="H286" i="9"/>
  <c r="F286" i="9" s="1"/>
  <c r="F288" i="9"/>
  <c r="G137" i="27"/>
  <c r="G135" i="27" s="1"/>
  <c r="G127" i="27"/>
  <c r="G21" i="27"/>
  <c r="G11" i="27" s="1"/>
  <c r="G319" i="9"/>
  <c r="F266" i="9"/>
  <c r="G265" i="9"/>
  <c r="F265" i="9" s="1"/>
  <c r="G274" i="9"/>
  <c r="O317" i="21"/>
  <c r="P317" i="21" s="1"/>
  <c r="F289" i="9"/>
  <c r="P134" i="25"/>
  <c r="F232" i="7"/>
  <c r="O299" i="22"/>
  <c r="O52" i="22"/>
  <c r="P55" i="22"/>
  <c r="F142" i="22"/>
  <c r="P142" i="22" s="1"/>
  <c r="P138" i="22"/>
  <c r="J280" i="7"/>
  <c r="F280" i="7" s="1"/>
  <c r="F283" i="7"/>
  <c r="J323" i="7"/>
  <c r="F259" i="7"/>
  <c r="K258" i="7"/>
  <c r="G12" i="27"/>
  <c r="G206" i="27"/>
  <c r="G205" i="27" s="1"/>
  <c r="G20" i="27"/>
  <c r="G201" i="27"/>
  <c r="P378" i="19"/>
  <c r="O375" i="19"/>
  <c r="P375" i="19" s="1"/>
  <c r="P177" i="20"/>
  <c r="P175" i="20" s="1"/>
  <c r="O175" i="20"/>
  <c r="Q364" i="24"/>
  <c r="Q375" i="11"/>
  <c r="I304" i="9"/>
  <c r="O215" i="20"/>
  <c r="H258" i="7"/>
  <c r="O335" i="26"/>
  <c r="P337" i="26"/>
  <c r="P53" i="11"/>
  <c r="F61" i="11"/>
  <c r="AJ67" i="31"/>
  <c r="F208" i="27"/>
  <c r="F205" i="27" s="1"/>
  <c r="F22" i="27"/>
  <c r="F201" i="27"/>
  <c r="H22" i="27"/>
  <c r="H12" i="27" s="1"/>
  <c r="H138" i="27"/>
  <c r="H201" i="27"/>
  <c r="H20" i="27"/>
  <c r="H10" i="27" s="1"/>
  <c r="H328" i="9"/>
  <c r="F328" i="9" s="1"/>
  <c r="F320" i="9"/>
  <c r="S35" i="35"/>
  <c r="R36" i="35"/>
  <c r="J326" i="7"/>
  <c r="J316" i="7"/>
  <c r="O303" i="24"/>
  <c r="P324" i="22"/>
  <c r="O332" i="22"/>
  <c r="O322" i="22"/>
  <c r="P322" i="22" s="1"/>
  <c r="F229" i="27"/>
  <c r="F241" i="27" s="1"/>
  <c r="F243" i="27"/>
  <c r="Q376" i="20"/>
  <c r="Q380" i="20" s="1"/>
  <c r="Q396" i="20"/>
  <c r="Q382" i="20"/>
  <c r="I117" i="7"/>
  <c r="F117" i="7" s="1"/>
  <c r="F109" i="7"/>
  <c r="F235" i="7"/>
  <c r="G310" i="7"/>
  <c r="G239" i="7"/>
  <c r="F239" i="7" s="1"/>
  <c r="K325" i="7"/>
  <c r="K324" i="7" s="1"/>
  <c r="K320" i="7"/>
  <c r="P158" i="26"/>
  <c r="P165" i="26"/>
  <c r="P162" i="26" s="1"/>
  <c r="O282" i="26"/>
  <c r="P282" i="26" s="1"/>
  <c r="P278" i="26"/>
  <c r="P307" i="26"/>
  <c r="O304" i="26"/>
  <c r="P304" i="26" s="1"/>
  <c r="P364" i="20"/>
  <c r="H325" i="8"/>
  <c r="H320" i="8"/>
  <c r="F321" i="8"/>
  <c r="H271" i="7"/>
  <c r="F271" i="7" s="1"/>
  <c r="Q332" i="24"/>
  <c r="F305" i="22"/>
  <c r="F363" i="22"/>
  <c r="F296" i="22"/>
  <c r="F312" i="11"/>
  <c r="P312" i="11" s="1"/>
  <c r="P314" i="11"/>
  <c r="F322" i="11"/>
  <c r="F367" i="11"/>
  <c r="I260" i="7"/>
  <c r="F260" i="7" s="1"/>
  <c r="F252" i="7"/>
  <c r="I250" i="7"/>
  <c r="F250" i="7" s="1"/>
  <c r="O360" i="19"/>
  <c r="P360" i="19" s="1"/>
  <c r="P356" i="19"/>
  <c r="O353" i="19"/>
  <c r="K119" i="9"/>
  <c r="F115" i="9"/>
  <c r="P91" i="21"/>
  <c r="P97" i="21"/>
  <c r="P95" i="21" s="1"/>
  <c r="F291" i="9"/>
  <c r="H295" i="9"/>
  <c r="F295" i="9" s="1"/>
  <c r="H137" i="27"/>
  <c r="H135" i="27" s="1"/>
  <c r="H127" i="27"/>
  <c r="H21" i="27"/>
  <c r="F359" i="21"/>
  <c r="P359" i="21" s="1"/>
  <c r="P36" i="35"/>
  <c r="P276" i="26"/>
  <c r="P273" i="26" s="1"/>
  <c r="P339" i="19"/>
  <c r="O36" i="35"/>
  <c r="P364" i="25"/>
  <c r="O362" i="25"/>
  <c r="O361" i="23"/>
  <c r="P361" i="23" s="1"/>
  <c r="P357" i="23"/>
  <c r="O371" i="21"/>
  <c r="O370" i="21" s="1"/>
  <c r="P363" i="21"/>
  <c r="O310" i="23"/>
  <c r="P310" i="23" s="1"/>
  <c r="O321" i="23"/>
  <c r="N36" i="35"/>
  <c r="P356" i="20"/>
  <c r="O120" i="26"/>
  <c r="P120" i="26" s="1"/>
  <c r="P116" i="26"/>
  <c r="H119" i="9"/>
  <c r="F111" i="9"/>
  <c r="P61" i="21"/>
  <c r="L27" i="30"/>
  <c r="L103" i="30" s="1"/>
  <c r="L109" i="30"/>
  <c r="P98" i="24"/>
  <c r="P95" i="24" s="1"/>
  <c r="P91" i="24"/>
  <c r="F126" i="27"/>
  <c r="P376" i="20"/>
  <c r="O380" i="20"/>
  <c r="P380" i="20" s="1"/>
  <c r="P336" i="11"/>
  <c r="O333" i="11"/>
  <c r="P289" i="25"/>
  <c r="O358" i="11"/>
  <c r="O122" i="26"/>
  <c r="P122" i="26" s="1"/>
  <c r="F367" i="20"/>
  <c r="P367" i="20" s="1"/>
  <c r="P377" i="20"/>
  <c r="O269" i="26"/>
  <c r="O206" i="25"/>
  <c r="O210" i="25" s="1"/>
  <c r="P210" i="25" s="1"/>
  <c r="P328" i="19"/>
  <c r="O287" i="19"/>
  <c r="H16" i="27"/>
  <c r="H11" i="27" s="1"/>
  <c r="F317" i="22"/>
  <c r="P317" i="22" s="1"/>
  <c r="P52" i="28"/>
  <c r="O296" i="24"/>
  <c r="P296" i="24" s="1"/>
  <c r="P307" i="25"/>
  <c r="P158" i="19"/>
  <c r="O287" i="25"/>
  <c r="F315" i="19"/>
  <c r="P369" i="20"/>
  <c r="P204" i="22"/>
  <c r="P201" i="22" s="1"/>
  <c r="O346" i="25"/>
  <c r="O364" i="19"/>
  <c r="O293" i="19"/>
  <c r="P293" i="19" s="1"/>
  <c r="O329" i="11"/>
  <c r="P329" i="11" s="1"/>
  <c r="H197" i="27"/>
  <c r="P363" i="24"/>
  <c r="Q362" i="21"/>
  <c r="O306" i="24"/>
  <c r="F224" i="20"/>
  <c r="P224" i="20" s="1"/>
  <c r="H274" i="7"/>
  <c r="F274" i="7" s="1"/>
  <c r="F353" i="24"/>
  <c r="O355" i="26"/>
  <c r="O364" i="26" s="1"/>
  <c r="P280" i="26"/>
  <c r="O284" i="26"/>
  <c r="P284" i="26" s="1"/>
  <c r="P347" i="23"/>
  <c r="O351" i="23"/>
  <c r="P351" i="23" s="1"/>
  <c r="F380" i="25"/>
  <c r="P283" i="11"/>
  <c r="O381" i="20"/>
  <c r="P381" i="20" s="1"/>
  <c r="O276" i="26"/>
  <c r="P258" i="25"/>
  <c r="P332" i="11"/>
  <c r="O275" i="22"/>
  <c r="O273" i="22" s="1"/>
  <c r="O212" i="25"/>
  <c r="P212" i="25" s="1"/>
  <c r="P240" i="21"/>
  <c r="P237" i="21" s="1"/>
  <c r="P31" i="20"/>
  <c r="H252" i="9"/>
  <c r="F252" i="9" s="1"/>
  <c r="P158" i="24"/>
  <c r="P165" i="24"/>
  <c r="P162" i="24" s="1"/>
  <c r="P126" i="11"/>
  <c r="F305" i="19"/>
  <c r="P305" i="19" s="1"/>
  <c r="O275" i="26"/>
  <c r="P56" i="11"/>
  <c r="O302" i="11"/>
  <c r="Q335" i="21"/>
  <c r="Q339" i="21" s="1"/>
  <c r="Q335" i="11"/>
  <c r="Q333" i="11" s="1"/>
  <c r="F313" i="22"/>
  <c r="P313" i="22" s="1"/>
  <c r="P136" i="19"/>
  <c r="I113" i="8"/>
  <c r="K307" i="7"/>
  <c r="K311" i="7" s="1"/>
  <c r="K312" i="7"/>
  <c r="F312" i="7" s="1"/>
  <c r="G272" i="9"/>
  <c r="J208" i="9"/>
  <c r="J301" i="9"/>
  <c r="F116" i="8"/>
  <c r="Q327" i="23"/>
  <c r="O213" i="24"/>
  <c r="P213" i="24" s="1"/>
  <c r="P179" i="26"/>
  <c r="P209" i="24"/>
  <c r="P206" i="24" s="1"/>
  <c r="I257" i="7"/>
  <c r="I36" i="7"/>
  <c r="I40" i="7" s="1"/>
  <c r="F40" i="7" s="1"/>
  <c r="F312" i="8"/>
  <c r="K322" i="8"/>
  <c r="K310" i="8"/>
  <c r="K239" i="8"/>
  <c r="K301" i="8"/>
  <c r="K208" i="8"/>
  <c r="K205" i="8" s="1"/>
  <c r="G153" i="8"/>
  <c r="J161" i="8"/>
  <c r="K118" i="8"/>
  <c r="F118" i="8" s="1"/>
  <c r="K264" i="8"/>
  <c r="AJ99" i="31"/>
  <c r="R91" i="31"/>
  <c r="AJ91" i="31" s="1"/>
  <c r="AL55" i="31"/>
  <c r="Q52" i="31"/>
  <c r="AL52" i="31" s="1"/>
  <c r="P324" i="24"/>
  <c r="P54" i="23"/>
  <c r="O197" i="26"/>
  <c r="O204" i="26"/>
  <c r="P204" i="26" s="1"/>
  <c r="P34" i="23"/>
  <c r="F326" i="22"/>
  <c r="P326" i="22" s="1"/>
  <c r="J383" i="8"/>
  <c r="K257" i="8"/>
  <c r="K36" i="8"/>
  <c r="F36" i="8" s="1"/>
  <c r="O299" i="23"/>
  <c r="P54" i="25"/>
  <c r="O349" i="24"/>
  <c r="P349" i="24" s="1"/>
  <c r="G383" i="7"/>
  <c r="I321" i="7"/>
  <c r="F160" i="7"/>
  <c r="F39" i="8"/>
  <c r="F240" i="9"/>
  <c r="J356" i="9"/>
  <c r="J237" i="9"/>
  <c r="H235" i="8"/>
  <c r="H354" i="8"/>
  <c r="H201" i="8"/>
  <c r="F201" i="8" s="1"/>
  <c r="H208" i="8"/>
  <c r="F49" i="9"/>
  <c r="I344" i="9"/>
  <c r="O246" i="20"/>
  <c r="O240" i="20"/>
  <c r="P242" i="20"/>
  <c r="P240" i="20" s="1"/>
  <c r="J286" i="7"/>
  <c r="F161" i="9"/>
  <c r="P168" i="20"/>
  <c r="O193" i="20"/>
  <c r="Q84" i="28"/>
  <c r="Q101" i="28" s="1"/>
  <c r="K67" i="28"/>
  <c r="N68" i="30"/>
  <c r="N103" i="30" s="1"/>
  <c r="AN84" i="31"/>
  <c r="AN101" i="31" s="1"/>
  <c r="P40" i="20"/>
  <c r="O66" i="20"/>
  <c r="K91" i="28"/>
  <c r="J67" i="28"/>
  <c r="L52" i="28"/>
  <c r="M91" i="29"/>
  <c r="I67" i="29"/>
  <c r="O350" i="20"/>
  <c r="F313" i="20"/>
  <c r="P282" i="20"/>
  <c r="K52" i="29"/>
  <c r="I53" i="30"/>
  <c r="I103" i="30" s="1"/>
  <c r="AP86" i="31"/>
  <c r="AP101" i="31" s="1"/>
  <c r="I282" i="27"/>
  <c r="F200" i="20"/>
  <c r="P200" i="20" s="1"/>
  <c r="F190" i="20"/>
  <c r="G67" i="28"/>
  <c r="I60" i="28"/>
  <c r="P93" i="30"/>
  <c r="K68" i="30"/>
  <c r="K103" i="30" s="1"/>
  <c r="AE101" i="31"/>
  <c r="P259" i="11"/>
  <c r="F295" i="27" s="1"/>
  <c r="F310" i="27" s="1"/>
  <c r="O284" i="11"/>
  <c r="O126" i="11"/>
  <c r="P122" i="11"/>
  <c r="F269" i="22"/>
  <c r="F276" i="22"/>
  <c r="F273" i="22" s="1"/>
  <c r="F334" i="11"/>
  <c r="Q64" i="11"/>
  <c r="Q302" i="11"/>
  <c r="Q145" i="21"/>
  <c r="Q303" i="24"/>
  <c r="Q63" i="24"/>
  <c r="Q322" i="25"/>
  <c r="P180" i="20"/>
  <c r="AJ55" i="31"/>
  <c r="Q138" i="21"/>
  <c r="Q142" i="21" s="1"/>
  <c r="Q376" i="25"/>
  <c r="P195" i="11"/>
  <c r="F248" i="27" s="1"/>
  <c r="F256" i="27" s="1"/>
  <c r="F260" i="27" s="1"/>
  <c r="F212" i="11"/>
  <c r="P40" i="11"/>
  <c r="O60" i="11"/>
  <c r="F249" i="21"/>
  <c r="F347" i="21"/>
  <c r="F367" i="24"/>
  <c r="Q321" i="11"/>
  <c r="Q320" i="11" s="1"/>
  <c r="Q370" i="11"/>
  <c r="Q272" i="11"/>
  <c r="F184" i="11"/>
  <c r="P184" i="11" s="1"/>
  <c r="F191" i="11"/>
  <c r="P191" i="11" s="1"/>
  <c r="F165" i="11"/>
  <c r="F51" i="11"/>
  <c r="F44" i="11"/>
  <c r="O244" i="22"/>
  <c r="Q346" i="24"/>
  <c r="Q248" i="24"/>
  <c r="Q246" i="24" s="1"/>
  <c r="Q188" i="24"/>
  <c r="Q325" i="24"/>
  <c r="V133" i="34"/>
  <c r="V7" i="34" s="1"/>
  <c r="V5" i="34" s="1"/>
  <c r="S16" i="34"/>
  <c r="S7" i="34" s="1"/>
  <c r="S5" i="34" s="1"/>
  <c r="O350" i="11"/>
  <c r="O252" i="11"/>
  <c r="Q201" i="22"/>
  <c r="Q307" i="24"/>
  <c r="Q304" i="24" s="1"/>
  <c r="Q356" i="24"/>
  <c r="Q285" i="24"/>
  <c r="O94" i="23"/>
  <c r="P85" i="23"/>
  <c r="Q364" i="19"/>
  <c r="Q293" i="19"/>
  <c r="F343" i="11"/>
  <c r="P343" i="11" s="1"/>
  <c r="F238" i="21"/>
  <c r="F237" i="21" s="1"/>
  <c r="Q116" i="21"/>
  <c r="Q120" i="21" s="1"/>
  <c r="O203" i="26"/>
  <c r="P199" i="26"/>
  <c r="P197" i="26" s="1"/>
  <c r="F279" i="23"/>
  <c r="O369" i="23"/>
  <c r="Q306" i="19"/>
  <c r="Q61" i="19"/>
  <c r="Q137" i="11"/>
  <c r="Q145" i="11" s="1"/>
  <c r="O160" i="22"/>
  <c r="Q327" i="25"/>
  <c r="Q326" i="25" s="1"/>
  <c r="F62" i="26"/>
  <c r="P62" i="26" s="1"/>
  <c r="P316" i="23"/>
  <c r="Q62" i="23"/>
  <c r="Q299" i="23"/>
  <c r="Q47" i="23"/>
  <c r="O327" i="19"/>
  <c r="F35" i="19"/>
  <c r="O32" i="19"/>
  <c r="P284" i="23"/>
  <c r="Q145" i="19"/>
  <c r="Q321" i="19"/>
  <c r="Q331" i="25"/>
  <c r="F162" i="25"/>
  <c r="O180" i="26"/>
  <c r="P155" i="26"/>
  <c r="Q188" i="19"/>
  <c r="Q63" i="19"/>
  <c r="P8" i="19"/>
  <c r="F31" i="27" s="1"/>
  <c r="F125" i="27" s="1"/>
  <c r="F123" i="27" s="1"/>
  <c r="F340" i="25"/>
  <c r="Q273" i="26"/>
  <c r="Q323" i="23"/>
  <c r="Q332" i="23"/>
  <c r="Q331" i="23" s="1"/>
  <c r="Q214" i="23"/>
  <c r="Q339" i="23"/>
  <c r="O208" i="19"/>
  <c r="P191" i="19"/>
  <c r="F247" i="27" s="1"/>
  <c r="F255" i="27" s="1"/>
  <c r="O199" i="19"/>
  <c r="Q181" i="19"/>
  <c r="Q185" i="19" s="1"/>
  <c r="Q309" i="19"/>
  <c r="F177" i="19"/>
  <c r="G355" i="38"/>
  <c r="F382" i="38"/>
  <c r="G327" i="38"/>
  <c r="F548" i="38"/>
  <c r="G381" i="38"/>
  <c r="F477" i="38"/>
  <c r="F526" i="38"/>
  <c r="F536" i="38"/>
  <c r="F540" i="38" s="1"/>
  <c r="G477" i="38"/>
  <c r="F570" i="38"/>
  <c r="F568" i="38" s="1"/>
  <c r="G620" i="38"/>
  <c r="F324" i="38"/>
  <c r="F552" i="38"/>
  <c r="G548" i="38"/>
  <c r="F579" i="38"/>
  <c r="F575" i="38"/>
  <c r="G617" i="38"/>
  <c r="G564" i="38"/>
  <c r="G615" i="38"/>
  <c r="G602" i="38"/>
  <c r="F15" i="38"/>
  <c r="G571" i="38"/>
  <c r="G382" i="38"/>
  <c r="G536" i="38"/>
  <c r="F323" i="38"/>
  <c r="F354" i="38"/>
  <c r="F352" i="38" s="1"/>
  <c r="F538" i="38"/>
  <c r="F542" i="38" s="1"/>
  <c r="G538" i="38"/>
  <c r="G354" i="38"/>
  <c r="G348" i="38"/>
  <c r="G601" i="38"/>
  <c r="F601" i="38"/>
  <c r="F12" i="38"/>
  <c r="L12" i="38" s="1"/>
  <c r="G570" i="38"/>
  <c r="G555" i="38"/>
  <c r="H12" i="38" l="1"/>
  <c r="I12" i="38"/>
  <c r="I447" i="38"/>
  <c r="H447" i="38"/>
  <c r="I570" i="38"/>
  <c r="H570" i="38"/>
  <c r="G542" i="38"/>
  <c r="I538" i="38"/>
  <c r="H538" i="38"/>
  <c r="I571" i="38"/>
  <c r="H571" i="38"/>
  <c r="H575" i="38"/>
  <c r="I575" i="38"/>
  <c r="H324" i="38"/>
  <c r="I324" i="38"/>
  <c r="G15" i="38"/>
  <c r="L15" i="38" s="1"/>
  <c r="I499" i="38"/>
  <c r="H499" i="38"/>
  <c r="I622" i="38"/>
  <c r="H622" i="38"/>
  <c r="I579" i="38"/>
  <c r="H579" i="38"/>
  <c r="I477" i="38"/>
  <c r="H477" i="38"/>
  <c r="I327" i="38"/>
  <c r="H327" i="38"/>
  <c r="H442" i="38"/>
  <c r="I442" i="38"/>
  <c r="H484" i="38"/>
  <c r="I484" i="38"/>
  <c r="H623" i="38"/>
  <c r="I623" i="38"/>
  <c r="H530" i="38"/>
  <c r="I530" i="38"/>
  <c r="I526" i="38"/>
  <c r="H526" i="38"/>
  <c r="G20" i="38"/>
  <c r="I423" i="38"/>
  <c r="H423" i="38"/>
  <c r="I463" i="38"/>
  <c r="H463" i="38"/>
  <c r="I514" i="38"/>
  <c r="H514" i="38"/>
  <c r="I541" i="38"/>
  <c r="H541" i="38"/>
  <c r="H602" i="38"/>
  <c r="I602" i="38"/>
  <c r="I355" i="38"/>
  <c r="H355" i="38"/>
  <c r="H548" i="38"/>
  <c r="I548" i="38"/>
  <c r="H500" i="38"/>
  <c r="I500" i="38"/>
  <c r="I601" i="38"/>
  <c r="H601" i="38"/>
  <c r="I615" i="38"/>
  <c r="H615" i="38"/>
  <c r="H348" i="38"/>
  <c r="I348" i="38"/>
  <c r="H536" i="38"/>
  <c r="I536" i="38"/>
  <c r="I564" i="38"/>
  <c r="H564" i="38"/>
  <c r="H323" i="38"/>
  <c r="I323" i="38"/>
  <c r="G19" i="38"/>
  <c r="L19" i="38" s="1"/>
  <c r="H422" i="38"/>
  <c r="I422" i="38"/>
  <c r="G518" i="38"/>
  <c r="G539" i="38" s="1"/>
  <c r="I519" i="38"/>
  <c r="H519" i="38"/>
  <c r="I598" i="38"/>
  <c r="H598" i="38"/>
  <c r="G552" i="38"/>
  <c r="I555" i="38"/>
  <c r="H555" i="38"/>
  <c r="H354" i="38"/>
  <c r="I354" i="38"/>
  <c r="H382" i="38"/>
  <c r="I382" i="38"/>
  <c r="H617" i="38"/>
  <c r="I617" i="38"/>
  <c r="H620" i="38"/>
  <c r="I620" i="38"/>
  <c r="I381" i="38"/>
  <c r="H381" i="38"/>
  <c r="I483" i="38"/>
  <c r="H483" i="38"/>
  <c r="G21" i="38"/>
  <c r="H424" i="38"/>
  <c r="I424" i="38"/>
  <c r="L20" i="38"/>
  <c r="G508" i="38"/>
  <c r="G16" i="38"/>
  <c r="G14" i="38"/>
  <c r="F539" i="38"/>
  <c r="G507" i="38"/>
  <c r="G497" i="38"/>
  <c r="G462" i="38"/>
  <c r="G467" i="38"/>
  <c r="F467" i="38"/>
  <c r="F466" i="38" s="1"/>
  <c r="G421" i="38"/>
  <c r="F421" i="38"/>
  <c r="F426" i="38"/>
  <c r="G322" i="38"/>
  <c r="G352" i="38"/>
  <c r="F481" i="38"/>
  <c r="F16" i="38"/>
  <c r="O372" i="26"/>
  <c r="P364" i="26"/>
  <c r="F259" i="27"/>
  <c r="F253" i="27"/>
  <c r="F257" i="27" s="1"/>
  <c r="Q333" i="24"/>
  <c r="Q365" i="24"/>
  <c r="F14" i="38"/>
  <c r="O325" i="26"/>
  <c r="P180" i="26"/>
  <c r="O188" i="26"/>
  <c r="P188" i="26" s="1"/>
  <c r="O36" i="19"/>
  <c r="O35" i="19" s="1"/>
  <c r="P32" i="19"/>
  <c r="O31" i="19"/>
  <c r="Q314" i="19"/>
  <c r="Q313" i="19" s="1"/>
  <c r="Q372" i="19"/>
  <c r="Q305" i="19"/>
  <c r="P94" i="23"/>
  <c r="O98" i="23"/>
  <c r="O95" i="23" s="1"/>
  <c r="O91" i="23"/>
  <c r="O354" i="11"/>
  <c r="P354" i="11" s="1"/>
  <c r="P350" i="11"/>
  <c r="O347" i="11"/>
  <c r="Q350" i="24"/>
  <c r="Q344" i="24"/>
  <c r="Q348" i="24" s="1"/>
  <c r="P249" i="21"/>
  <c r="F246" i="21"/>
  <c r="P246" i="21" s="1"/>
  <c r="P92" i="30"/>
  <c r="P103" i="30" s="1"/>
  <c r="P104" i="30"/>
  <c r="I346" i="9"/>
  <c r="I393" i="9"/>
  <c r="I395" i="9" s="1"/>
  <c r="F321" i="7"/>
  <c r="I325" i="7"/>
  <c r="K254" i="8"/>
  <c r="F254" i="8" s="1"/>
  <c r="K261" i="8"/>
  <c r="F257" i="8"/>
  <c r="K323" i="8"/>
  <c r="F323" i="8" s="1"/>
  <c r="K317" i="8"/>
  <c r="K263" i="8"/>
  <c r="F263" i="8" s="1"/>
  <c r="K272" i="8"/>
  <c r="F264" i="8"/>
  <c r="J207" i="9"/>
  <c r="F207" i="9" s="1"/>
  <c r="F208" i="9"/>
  <c r="K40" i="8"/>
  <c r="F40" i="8" s="1"/>
  <c r="F119" i="9"/>
  <c r="F36" i="7"/>
  <c r="Q330" i="24"/>
  <c r="P332" i="22"/>
  <c r="O330" i="22"/>
  <c r="P330" i="22" s="1"/>
  <c r="J324" i="7"/>
  <c r="P371" i="21"/>
  <c r="J320" i="7"/>
  <c r="J327" i="7"/>
  <c r="O60" i="22"/>
  <c r="P60" i="22" s="1"/>
  <c r="P52" i="22"/>
  <c r="Q371" i="25"/>
  <c r="Q382" i="25"/>
  <c r="O346" i="19"/>
  <c r="O212" i="19"/>
  <c r="P212" i="19" s="1"/>
  <c r="P208" i="19"/>
  <c r="P206" i="19" s="1"/>
  <c r="O206" i="19"/>
  <c r="O210" i="19" s="1"/>
  <c r="P210" i="19" s="1"/>
  <c r="P340" i="25"/>
  <c r="F339" i="25"/>
  <c r="P339" i="25" s="1"/>
  <c r="P369" i="23"/>
  <c r="O367" i="23"/>
  <c r="P367" i="23" s="1"/>
  <c r="O346" i="22"/>
  <c r="O248" i="22"/>
  <c r="P244" i="22"/>
  <c r="O242" i="22"/>
  <c r="P242" i="22" s="1"/>
  <c r="O306" i="11"/>
  <c r="O57" i="11"/>
  <c r="P60" i="11"/>
  <c r="Q310" i="11"/>
  <c r="Q307" i="11" s="1"/>
  <c r="Q368" i="11"/>
  <c r="Q299" i="11"/>
  <c r="J234" i="9"/>
  <c r="J241" i="9"/>
  <c r="F241" i="9" s="1"/>
  <c r="J312" i="9"/>
  <c r="F237" i="9"/>
  <c r="K314" i="8"/>
  <c r="K307" i="8"/>
  <c r="K311" i="8" s="1"/>
  <c r="G269" i="9"/>
  <c r="F269" i="9" s="1"/>
  <c r="G276" i="9"/>
  <c r="F276" i="9" s="1"/>
  <c r="G325" i="9"/>
  <c r="F272" i="9"/>
  <c r="O273" i="26"/>
  <c r="F357" i="24"/>
  <c r="P357" i="24" s="1"/>
  <c r="P353" i="24"/>
  <c r="F188" i="11"/>
  <c r="P188" i="11" s="1"/>
  <c r="Q394" i="20"/>
  <c r="Q404" i="20"/>
  <c r="Q402" i="20" s="1"/>
  <c r="O296" i="22"/>
  <c r="P299" i="22"/>
  <c r="O307" i="22"/>
  <c r="O365" i="22"/>
  <c r="G327" i="9"/>
  <c r="G318" i="9"/>
  <c r="O326" i="26"/>
  <c r="P326" i="26" s="1"/>
  <c r="P329" i="26"/>
  <c r="O369" i="26"/>
  <c r="P56" i="24"/>
  <c r="O60" i="24"/>
  <c r="P60" i="24" s="1"/>
  <c r="F198" i="20"/>
  <c r="F185" i="19"/>
  <c r="P185" i="19" s="1"/>
  <c r="P177" i="19"/>
  <c r="Q343" i="23"/>
  <c r="Q336" i="23"/>
  <c r="Q340" i="23" s="1"/>
  <c r="Q366" i="23"/>
  <c r="Q374" i="23" s="1"/>
  <c r="F137" i="27"/>
  <c r="F16" i="27"/>
  <c r="O326" i="19"/>
  <c r="P326" i="19" s="1"/>
  <c r="P327" i="19"/>
  <c r="F283" i="23"/>
  <c r="P283" i="23" s="1"/>
  <c r="P279" i="23"/>
  <c r="Q360" i="24"/>
  <c r="Q353" i="24"/>
  <c r="Q357" i="24" s="1"/>
  <c r="Q374" i="11"/>
  <c r="Q369" i="11"/>
  <c r="O359" i="11"/>
  <c r="P284" i="11"/>
  <c r="O288" i="11"/>
  <c r="P288" i="11" s="1"/>
  <c r="F286" i="7"/>
  <c r="J284" i="7"/>
  <c r="F284" i="7" s="1"/>
  <c r="H205" i="8"/>
  <c r="F205" i="8" s="1"/>
  <c r="F208" i="8"/>
  <c r="J358" i="9"/>
  <c r="J393" i="9"/>
  <c r="J395" i="9" s="1"/>
  <c r="F322" i="8"/>
  <c r="K320" i="8"/>
  <c r="F320" i="8" s="1"/>
  <c r="K326" i="8"/>
  <c r="F326" i="8" s="1"/>
  <c r="F313" i="19"/>
  <c r="P313" i="19" s="1"/>
  <c r="P315" i="19"/>
  <c r="O281" i="11"/>
  <c r="F310" i="7"/>
  <c r="G319" i="7"/>
  <c r="G307" i="7"/>
  <c r="G314" i="7"/>
  <c r="F314" i="7" s="1"/>
  <c r="S36" i="35"/>
  <c r="T35" i="35"/>
  <c r="S37" i="35"/>
  <c r="Q322" i="24"/>
  <c r="P19" i="35"/>
  <c r="O20" i="35"/>
  <c r="O21" i="35"/>
  <c r="F216" i="11"/>
  <c r="P216" i="11" s="1"/>
  <c r="F209" i="11"/>
  <c r="F213" i="11" s="1"/>
  <c r="P213" i="11" s="1"/>
  <c r="F341" i="11"/>
  <c r="P212" i="11"/>
  <c r="P209" i="11" s="1"/>
  <c r="G253" i="27" s="1"/>
  <c r="G161" i="8"/>
  <c r="F161" i="8" s="1"/>
  <c r="G279" i="8"/>
  <c r="G150" i="8"/>
  <c r="F153" i="8"/>
  <c r="P287" i="25"/>
  <c r="O291" i="25"/>
  <c r="P291" i="25" s="1"/>
  <c r="F138" i="27"/>
  <c r="F17" i="27"/>
  <c r="P321" i="23"/>
  <c r="O318" i="23"/>
  <c r="P318" i="23" s="1"/>
  <c r="O357" i="19"/>
  <c r="P357" i="19" s="1"/>
  <c r="P353" i="19"/>
  <c r="P296" i="22"/>
  <c r="O300" i="24"/>
  <c r="P300" i="24" s="1"/>
  <c r="O307" i="24"/>
  <c r="P307" i="24" s="1"/>
  <c r="O369" i="24"/>
  <c r="P303" i="24"/>
  <c r="Q372" i="24"/>
  <c r="Q362" i="24"/>
  <c r="P404" i="20"/>
  <c r="O59" i="35"/>
  <c r="O58" i="35"/>
  <c r="P57" i="35"/>
  <c r="F314" i="27"/>
  <c r="F311" i="27" s="1"/>
  <c r="F307" i="27"/>
  <c r="Q307" i="23"/>
  <c r="Q305" i="23" s="1"/>
  <c r="Q297" i="23"/>
  <c r="Q365" i="23"/>
  <c r="O201" i="26"/>
  <c r="P203" i="26"/>
  <c r="P201" i="26" s="1"/>
  <c r="Q368" i="19"/>
  <c r="Q362" i="19"/>
  <c r="Q366" i="19" s="1"/>
  <c r="Q373" i="19"/>
  <c r="Q381" i="19" s="1"/>
  <c r="P367" i="24"/>
  <c r="F366" i="24"/>
  <c r="F371" i="24"/>
  <c r="F317" i="20"/>
  <c r="P317" i="20" s="1"/>
  <c r="F388" i="20"/>
  <c r="F310" i="20"/>
  <c r="P313" i="20"/>
  <c r="H356" i="8"/>
  <c r="H391" i="8"/>
  <c r="H393" i="8" s="1"/>
  <c r="O307" i="23"/>
  <c r="O297" i="23"/>
  <c r="P297" i="23" s="1"/>
  <c r="P299" i="23"/>
  <c r="O365" i="23"/>
  <c r="O177" i="26"/>
  <c r="O310" i="11"/>
  <c r="P302" i="11"/>
  <c r="O299" i="11"/>
  <c r="P299" i="11" s="1"/>
  <c r="O368" i="11"/>
  <c r="P306" i="24"/>
  <c r="O304" i="24"/>
  <c r="P304" i="24" s="1"/>
  <c r="P364" i="19"/>
  <c r="O368" i="19"/>
  <c r="P368" i="19" s="1"/>
  <c r="O362" i="19"/>
  <c r="P287" i="19"/>
  <c r="O291" i="19"/>
  <c r="P291" i="19" s="1"/>
  <c r="F375" i="11"/>
  <c r="P363" i="22"/>
  <c r="F362" i="22"/>
  <c r="F371" i="22"/>
  <c r="F12" i="27"/>
  <c r="F19" i="27"/>
  <c r="G19" i="27"/>
  <c r="G10" i="27"/>
  <c r="G273" i="9"/>
  <c r="F273" i="9" s="1"/>
  <c r="F274" i="9"/>
  <c r="H326" i="9"/>
  <c r="Q329" i="19"/>
  <c r="Q326" i="19" s="1"/>
  <c r="Q318" i="19"/>
  <c r="Q374" i="19"/>
  <c r="Q382" i="19" s="1"/>
  <c r="O158" i="22"/>
  <c r="P160" i="22"/>
  <c r="O164" i="22"/>
  <c r="O162" i="22" s="1"/>
  <c r="P51" i="11"/>
  <c r="P48" i="11" s="1"/>
  <c r="F48" i="11"/>
  <c r="P334" i="11"/>
  <c r="F333" i="11"/>
  <c r="P333" i="11" s="1"/>
  <c r="P38" i="23"/>
  <c r="P35" i="23" s="1"/>
  <c r="P31" i="23"/>
  <c r="G595" i="38"/>
  <c r="O203" i="19"/>
  <c r="O197" i="19"/>
  <c r="P199" i="19"/>
  <c r="P197" i="19" s="1"/>
  <c r="P252" i="11"/>
  <c r="O249" i="11"/>
  <c r="P249" i="11" s="1"/>
  <c r="F351" i="21"/>
  <c r="P351" i="21" s="1"/>
  <c r="F365" i="21"/>
  <c r="P347" i="21"/>
  <c r="F344" i="21"/>
  <c r="Q375" i="25"/>
  <c r="Q380" i="25"/>
  <c r="Q379" i="25" s="1"/>
  <c r="Q300" i="24"/>
  <c r="Q369" i="24"/>
  <c r="Q366" i="24" s="1"/>
  <c r="I286" i="27"/>
  <c r="I284" i="27" s="1"/>
  <c r="I280" i="27"/>
  <c r="I16" i="27"/>
  <c r="P350" i="20"/>
  <c r="O349" i="20"/>
  <c r="P349" i="20" s="1"/>
  <c r="O63" i="20"/>
  <c r="P66" i="20"/>
  <c r="O335" i="20"/>
  <c r="O70" i="20"/>
  <c r="P70" i="20" s="1"/>
  <c r="O201" i="20"/>
  <c r="P201" i="20" s="1"/>
  <c r="O357" i="20"/>
  <c r="P193" i="20"/>
  <c r="O190" i="20"/>
  <c r="O198" i="20" s="1"/>
  <c r="P246" i="20"/>
  <c r="P244" i="20" s="1"/>
  <c r="O244" i="20"/>
  <c r="F235" i="8"/>
  <c r="H239" i="8"/>
  <c r="F239" i="8" s="1"/>
  <c r="H310" i="8"/>
  <c r="H232" i="8"/>
  <c r="K305" i="8"/>
  <c r="F305" i="8" s="1"/>
  <c r="F301" i="8"/>
  <c r="K319" i="8"/>
  <c r="K327" i="8" s="1"/>
  <c r="K298" i="8"/>
  <c r="I254" i="7"/>
  <c r="F254" i="7" s="1"/>
  <c r="I323" i="7"/>
  <c r="F257" i="7"/>
  <c r="I261" i="7"/>
  <c r="F261" i="7" s="1"/>
  <c r="J305" i="9"/>
  <c r="F305" i="9" s="1"/>
  <c r="J319" i="9"/>
  <c r="F319" i="9" s="1"/>
  <c r="J300" i="9"/>
  <c r="F301" i="9"/>
  <c r="I117" i="8"/>
  <c r="F117" i="8" s="1"/>
  <c r="F113" i="8"/>
  <c r="O64" i="11"/>
  <c r="P64" i="11" s="1"/>
  <c r="P380" i="25"/>
  <c r="F379" i="25"/>
  <c r="O353" i="26"/>
  <c r="O359" i="26"/>
  <c r="P359" i="26" s="1"/>
  <c r="P355" i="26"/>
  <c r="P346" i="25"/>
  <c r="O350" i="25"/>
  <c r="P350" i="25" s="1"/>
  <c r="O344" i="25"/>
  <c r="O373" i="25"/>
  <c r="P358" i="11"/>
  <c r="O367" i="11"/>
  <c r="P367" i="11" s="1"/>
  <c r="O362" i="11"/>
  <c r="P362" i="11" s="1"/>
  <c r="O356" i="11"/>
  <c r="O366" i="25"/>
  <c r="P366" i="25" s="1"/>
  <c r="P362" i="25"/>
  <c r="P322" i="11"/>
  <c r="F320" i="11"/>
  <c r="P320" i="11" s="1"/>
  <c r="P305" i="22"/>
  <c r="F304" i="22"/>
  <c r="O339" i="26"/>
  <c r="P339" i="26" s="1"/>
  <c r="P335" i="26"/>
  <c r="P247" i="26"/>
  <c r="O246" i="26"/>
  <c r="P246" i="26" s="1"/>
  <c r="F446" i="38"/>
  <c r="F612" i="38"/>
  <c r="G481" i="38"/>
  <c r="K617" i="38"/>
  <c r="F595" i="38"/>
  <c r="F599" i="38" s="1"/>
  <c r="F318" i="38"/>
  <c r="I318" i="38" s="1"/>
  <c r="G540" i="38"/>
  <c r="G612" i="38"/>
  <c r="G624" i="38"/>
  <c r="F535" i="38"/>
  <c r="G428" i="38"/>
  <c r="G568" i="38"/>
  <c r="F427" i="38"/>
  <c r="G535" i="38"/>
  <c r="O539" i="38" l="1"/>
  <c r="G11" i="38"/>
  <c r="H318" i="38"/>
  <c r="I595" i="38"/>
  <c r="H595" i="38"/>
  <c r="H539" i="38"/>
  <c r="I539" i="38"/>
  <c r="H352" i="38"/>
  <c r="I352" i="38"/>
  <c r="G466" i="38"/>
  <c r="O466" i="38" s="1"/>
  <c r="H467" i="38"/>
  <c r="I467" i="38"/>
  <c r="H14" i="38"/>
  <c r="I14" i="38"/>
  <c r="H518" i="38"/>
  <c r="I518" i="38"/>
  <c r="I535" i="38"/>
  <c r="H535" i="38"/>
  <c r="I624" i="38"/>
  <c r="H624" i="38"/>
  <c r="H462" i="38"/>
  <c r="I462" i="38"/>
  <c r="H16" i="38"/>
  <c r="I16" i="38"/>
  <c r="I552" i="38"/>
  <c r="H552" i="38"/>
  <c r="H612" i="38"/>
  <c r="I612" i="38"/>
  <c r="I481" i="38"/>
  <c r="H481" i="38"/>
  <c r="K497" i="38"/>
  <c r="H497" i="38"/>
  <c r="I497" i="38"/>
  <c r="I508" i="38"/>
  <c r="H508" i="38"/>
  <c r="L21" i="38"/>
  <c r="I21" i="38"/>
  <c r="H21" i="38"/>
  <c r="H20" i="38"/>
  <c r="I20" i="38"/>
  <c r="H542" i="38"/>
  <c r="I542" i="38"/>
  <c r="H540" i="38"/>
  <c r="I540" i="38"/>
  <c r="I507" i="38"/>
  <c r="H507" i="38"/>
  <c r="I19" i="38"/>
  <c r="H19" i="38"/>
  <c r="I568" i="38"/>
  <c r="H568" i="38"/>
  <c r="I421" i="38"/>
  <c r="H421" i="38"/>
  <c r="G18" i="38"/>
  <c r="I15" i="38"/>
  <c r="H15" i="38"/>
  <c r="F9" i="38"/>
  <c r="L14" i="38"/>
  <c r="F11" i="38"/>
  <c r="L16" i="38"/>
  <c r="G13" i="38"/>
  <c r="G505" i="38"/>
  <c r="G10" i="38"/>
  <c r="F13" i="38"/>
  <c r="F18" i="38"/>
  <c r="F10" i="38"/>
  <c r="O332" i="20"/>
  <c r="P332" i="20" s="1"/>
  <c r="P335" i="20"/>
  <c r="O401" i="20"/>
  <c r="O339" i="20"/>
  <c r="P344" i="21"/>
  <c r="F348" i="21"/>
  <c r="P348" i="21" s="1"/>
  <c r="P310" i="20"/>
  <c r="F314" i="20"/>
  <c r="P314" i="20" s="1"/>
  <c r="I258" i="7"/>
  <c r="F258" i="7" s="1"/>
  <c r="O285" i="11"/>
  <c r="P285" i="11" s="1"/>
  <c r="P281" i="11"/>
  <c r="P190" i="20"/>
  <c r="O61" i="11"/>
  <c r="P61" i="11" s="1"/>
  <c r="P57" i="11"/>
  <c r="F317" i="8"/>
  <c r="K325" i="8"/>
  <c r="K316" i="8"/>
  <c r="O365" i="26"/>
  <c r="O333" i="26"/>
  <c r="P325" i="26"/>
  <c r="O322" i="26"/>
  <c r="P322" i="26" s="1"/>
  <c r="O371" i="25"/>
  <c r="P371" i="25" s="1"/>
  <c r="O381" i="25"/>
  <c r="P373" i="25"/>
  <c r="P353" i="26"/>
  <c r="O357" i="26"/>
  <c r="P357" i="26" s="1"/>
  <c r="F323" i="7"/>
  <c r="I327" i="7"/>
  <c r="F232" i="8"/>
  <c r="H236" i="8"/>
  <c r="F236" i="8" s="1"/>
  <c r="O366" i="19"/>
  <c r="P366" i="19" s="1"/>
  <c r="P362" i="19"/>
  <c r="P388" i="20"/>
  <c r="F392" i="20"/>
  <c r="F385" i="20"/>
  <c r="P385" i="20" s="1"/>
  <c r="F397" i="20"/>
  <c r="G257" i="27"/>
  <c r="H257" i="27" s="1"/>
  <c r="H253" i="27"/>
  <c r="P198" i="20"/>
  <c r="J238" i="9"/>
  <c r="F238" i="9" s="1"/>
  <c r="F234" i="9"/>
  <c r="P306" i="11"/>
  <c r="O303" i="11"/>
  <c r="P303" i="11" s="1"/>
  <c r="O372" i="11"/>
  <c r="O376" i="11" s="1"/>
  <c r="O350" i="19"/>
  <c r="P350" i="19" s="1"/>
  <c r="P346" i="19"/>
  <c r="O344" i="19"/>
  <c r="O373" i="19"/>
  <c r="I320" i="7"/>
  <c r="F320" i="7" s="1"/>
  <c r="O348" i="25"/>
  <c r="P348" i="25" s="1"/>
  <c r="P344" i="25"/>
  <c r="J304" i="9"/>
  <c r="F304" i="9" s="1"/>
  <c r="F300" i="9"/>
  <c r="H314" i="8"/>
  <c r="F314" i="8" s="1"/>
  <c r="H307" i="8"/>
  <c r="F310" i="8"/>
  <c r="H319" i="8"/>
  <c r="P63" i="20"/>
  <c r="O67" i="20"/>
  <c r="P67" i="20" s="1"/>
  <c r="F373" i="21"/>
  <c r="P365" i="21"/>
  <c r="F362" i="21"/>
  <c r="P362" i="21" s="1"/>
  <c r="P203" i="19"/>
  <c r="P201" i="19" s="1"/>
  <c r="O201" i="19"/>
  <c r="H19" i="27"/>
  <c r="G9" i="27"/>
  <c r="H9" i="27" s="1"/>
  <c r="P307" i="23"/>
  <c r="O305" i="23"/>
  <c r="P305" i="23" s="1"/>
  <c r="P369" i="24"/>
  <c r="O366" i="24"/>
  <c r="O373" i="24"/>
  <c r="F345" i="11"/>
  <c r="P345" i="11" s="1"/>
  <c r="F338" i="11"/>
  <c r="P341" i="11"/>
  <c r="F368" i="11"/>
  <c r="P21" i="35"/>
  <c r="P20" i="35"/>
  <c r="Q19" i="35"/>
  <c r="O363" i="11"/>
  <c r="P363" i="11" s="1"/>
  <c r="P359" i="11"/>
  <c r="P31" i="19"/>
  <c r="P36" i="19"/>
  <c r="P35" i="19" s="1"/>
  <c r="Q373" i="24"/>
  <c r="Q370" i="24" s="1"/>
  <c r="P304" i="22"/>
  <c r="O360" i="11"/>
  <c r="P360" i="11" s="1"/>
  <c r="P356" i="11"/>
  <c r="J327" i="9"/>
  <c r="F298" i="8"/>
  <c r="K302" i="8"/>
  <c r="F302" i="8" s="1"/>
  <c r="O365" i="20"/>
  <c r="P357" i="20"/>
  <c r="O397" i="20"/>
  <c r="O354" i="20"/>
  <c r="P354" i="20" s="1"/>
  <c r="P310" i="11"/>
  <c r="O307" i="11"/>
  <c r="P307" i="11" s="1"/>
  <c r="P371" i="24"/>
  <c r="F370" i="24"/>
  <c r="F307" i="7"/>
  <c r="G311" i="7"/>
  <c r="F311" i="7" s="1"/>
  <c r="F327" i="9"/>
  <c r="Q376" i="11"/>
  <c r="Q365" i="11"/>
  <c r="K258" i="8"/>
  <c r="F258" i="8" s="1"/>
  <c r="F261" i="8"/>
  <c r="P98" i="23"/>
  <c r="P95" i="23" s="1"/>
  <c r="P91" i="23"/>
  <c r="P177" i="26"/>
  <c r="O185" i="26"/>
  <c r="P185" i="26" s="1"/>
  <c r="P366" i="24"/>
  <c r="G158" i="8"/>
  <c r="F158" i="8" s="1"/>
  <c r="F150" i="8"/>
  <c r="G316" i="7"/>
  <c r="F316" i="7" s="1"/>
  <c r="G327" i="7"/>
  <c r="F319" i="7"/>
  <c r="Q373" i="11"/>
  <c r="O366" i="26"/>
  <c r="P366" i="26" s="1"/>
  <c r="P369" i="26"/>
  <c r="P365" i="22"/>
  <c r="O373" i="22"/>
  <c r="P373" i="22" s="1"/>
  <c r="P248" i="22"/>
  <c r="O246" i="22"/>
  <c r="P246" i="22" s="1"/>
  <c r="K271" i="8"/>
  <c r="F271" i="8" s="1"/>
  <c r="F272" i="8"/>
  <c r="O351" i="11"/>
  <c r="P351" i="11" s="1"/>
  <c r="P347" i="11"/>
  <c r="O375" i="11"/>
  <c r="P375" i="11" s="1"/>
  <c r="O365" i="11"/>
  <c r="I14" i="27"/>
  <c r="I9" i="27" s="1"/>
  <c r="I11" i="27"/>
  <c r="P164" i="22"/>
  <c r="P162" i="22" s="1"/>
  <c r="P158" i="22"/>
  <c r="P371" i="22"/>
  <c r="F370" i="22"/>
  <c r="O373" i="23"/>
  <c r="O363" i="23"/>
  <c r="P363" i="23" s="1"/>
  <c r="P365" i="23"/>
  <c r="Q373" i="23"/>
  <c r="Q371" i="23" s="1"/>
  <c r="Q363" i="23"/>
  <c r="P59" i="35"/>
  <c r="P58" i="35"/>
  <c r="Q57" i="35"/>
  <c r="G276" i="8"/>
  <c r="F276" i="8" s="1"/>
  <c r="G287" i="8"/>
  <c r="G319" i="8"/>
  <c r="F279" i="8"/>
  <c r="U35" i="35"/>
  <c r="T36" i="35"/>
  <c r="T37" i="35"/>
  <c r="F11" i="27"/>
  <c r="F14" i="27"/>
  <c r="F9" i="27" s="1"/>
  <c r="O304" i="22"/>
  <c r="P307" i="22"/>
  <c r="G322" i="9"/>
  <c r="F322" i="9" s="1"/>
  <c r="F325" i="9"/>
  <c r="G329" i="9"/>
  <c r="J316" i="9"/>
  <c r="F316" i="9" s="1"/>
  <c r="F312" i="9"/>
  <c r="J309" i="9"/>
  <c r="J321" i="9"/>
  <c r="O350" i="22"/>
  <c r="P350" i="22" s="1"/>
  <c r="O344" i="22"/>
  <c r="P346" i="22"/>
  <c r="O364" i="22"/>
  <c r="I324" i="7"/>
  <c r="F325" i="7"/>
  <c r="Q380" i="19"/>
  <c r="Q379" i="19" s="1"/>
  <c r="Q371" i="19"/>
  <c r="P372" i="26"/>
  <c r="K595" i="38"/>
  <c r="G446" i="38"/>
  <c r="G599" i="38"/>
  <c r="F322" i="38"/>
  <c r="H322" i="38" s="1"/>
  <c r="G621" i="38"/>
  <c r="G426" i="38"/>
  <c r="G9" i="38"/>
  <c r="G427" i="38"/>
  <c r="K535" i="38"/>
  <c r="L11" i="38" l="1"/>
  <c r="L18" i="38"/>
  <c r="H11" i="38"/>
  <c r="O599" i="38"/>
  <c r="H599" i="38"/>
  <c r="I599" i="38"/>
  <c r="I427" i="38"/>
  <c r="H427" i="38"/>
  <c r="H446" i="38"/>
  <c r="I446" i="38"/>
  <c r="H10" i="38"/>
  <c r="I10" i="38"/>
  <c r="I9" i="38"/>
  <c r="H9" i="38"/>
  <c r="I505" i="38"/>
  <c r="H505" i="38"/>
  <c r="H426" i="38"/>
  <c r="I426" i="38"/>
  <c r="I13" i="38"/>
  <c r="H13" i="38"/>
  <c r="I322" i="38"/>
  <c r="H466" i="38"/>
  <c r="I466" i="38"/>
  <c r="O621" i="38"/>
  <c r="I621" i="38"/>
  <c r="H621" i="38"/>
  <c r="H18" i="38"/>
  <c r="I18" i="38"/>
  <c r="I11" i="38"/>
  <c r="L13" i="38"/>
  <c r="O505" i="38"/>
  <c r="L10" i="38"/>
  <c r="L9" i="38"/>
  <c r="F8" i="38"/>
  <c r="G425" i="38"/>
  <c r="G8" i="38"/>
  <c r="F329" i="9"/>
  <c r="J313" i="9"/>
  <c r="F313" i="9" s="1"/>
  <c r="F309" i="9"/>
  <c r="U36" i="35"/>
  <c r="D36" i="35" s="1"/>
  <c r="U37" i="35"/>
  <c r="D37" i="35" s="1"/>
  <c r="O405" i="20"/>
  <c r="O402" i="20" s="1"/>
  <c r="O394" i="20"/>
  <c r="O348" i="19"/>
  <c r="P348" i="19" s="1"/>
  <c r="P344" i="19"/>
  <c r="O379" i="25"/>
  <c r="P379" i="25" s="1"/>
  <c r="P381" i="25"/>
  <c r="G284" i="8"/>
  <c r="F284" i="8" s="1"/>
  <c r="F287" i="8"/>
  <c r="P364" i="22"/>
  <c r="O372" i="22"/>
  <c r="O362" i="22"/>
  <c r="P362" i="22" s="1"/>
  <c r="Q58" i="35"/>
  <c r="Q59" i="35"/>
  <c r="R57" i="35"/>
  <c r="F376" i="11"/>
  <c r="P368" i="11"/>
  <c r="F365" i="11"/>
  <c r="P365" i="11" s="1"/>
  <c r="H316" i="8"/>
  <c r="H327" i="8"/>
  <c r="H324" i="8" s="1"/>
  <c r="P392" i="20"/>
  <c r="F389" i="20"/>
  <c r="P389" i="20" s="1"/>
  <c r="K324" i="8"/>
  <c r="F325" i="8"/>
  <c r="P373" i="23"/>
  <c r="O371" i="23"/>
  <c r="P371" i="23" s="1"/>
  <c r="G326" i="9"/>
  <c r="P365" i="20"/>
  <c r="O362" i="20"/>
  <c r="P362" i="20" s="1"/>
  <c r="P344" i="22"/>
  <c r="O348" i="22"/>
  <c r="P348" i="22" s="1"/>
  <c r="F319" i="8"/>
  <c r="G327" i="8"/>
  <c r="G316" i="8"/>
  <c r="F342" i="11"/>
  <c r="P342" i="11" s="1"/>
  <c r="P338" i="11"/>
  <c r="H311" i="8"/>
  <c r="F311" i="8" s="1"/>
  <c r="F307" i="8"/>
  <c r="O369" i="11"/>
  <c r="P369" i="11" s="1"/>
  <c r="P372" i="11"/>
  <c r="R19" i="35"/>
  <c r="Q20" i="35"/>
  <c r="Q21" i="35"/>
  <c r="P373" i="21"/>
  <c r="F370" i="21"/>
  <c r="P370" i="21" s="1"/>
  <c r="O330" i="26"/>
  <c r="P330" i="26" s="1"/>
  <c r="P333" i="26"/>
  <c r="O336" i="20"/>
  <c r="P336" i="20" s="1"/>
  <c r="P339" i="20"/>
  <c r="O373" i="11"/>
  <c r="J329" i="9"/>
  <c r="J326" i="9" s="1"/>
  <c r="F321" i="9"/>
  <c r="F327" i="7"/>
  <c r="G324" i="7"/>
  <c r="F324" i="7" s="1"/>
  <c r="J318" i="9"/>
  <c r="F318" i="9" s="1"/>
  <c r="P373" i="24"/>
  <c r="O370" i="24"/>
  <c r="P370" i="24" s="1"/>
  <c r="O381" i="19"/>
  <c r="O371" i="19"/>
  <c r="P371" i="19" s="1"/>
  <c r="P373" i="19"/>
  <c r="F405" i="20"/>
  <c r="P397" i="20"/>
  <c r="F394" i="20"/>
  <c r="P394" i="20" s="1"/>
  <c r="O373" i="26"/>
  <c r="P365" i="26"/>
  <c r="O362" i="26"/>
  <c r="P362" i="26" s="1"/>
  <c r="O398" i="20"/>
  <c r="P398" i="20" s="1"/>
  <c r="P401" i="20"/>
  <c r="D35" i="35"/>
  <c r="K462" i="38"/>
  <c r="F428" i="38"/>
  <c r="O8" i="38" l="1"/>
  <c r="F425" i="38"/>
  <c r="O425" i="38" s="1"/>
  <c r="H428" i="38"/>
  <c r="I428" i="38"/>
  <c r="I8" i="38"/>
  <c r="H8" i="38"/>
  <c r="L8" i="38"/>
  <c r="P381" i="19"/>
  <c r="O379" i="19"/>
  <c r="P379" i="19" s="1"/>
  <c r="F402" i="20"/>
  <c r="P402" i="20" s="1"/>
  <c r="P405" i="20"/>
  <c r="F316" i="8"/>
  <c r="P376" i="11"/>
  <c r="F373" i="11"/>
  <c r="P373" i="11" s="1"/>
  <c r="P373" i="26"/>
  <c r="O370" i="26"/>
  <c r="P370" i="26" s="1"/>
  <c r="F327" i="8"/>
  <c r="G324" i="8"/>
  <c r="F324" i="8" s="1"/>
  <c r="F326" i="9"/>
  <c r="R59" i="35"/>
  <c r="R58" i="35"/>
  <c r="S57" i="35"/>
  <c r="R21" i="35"/>
  <c r="R20" i="35"/>
  <c r="S19" i="35"/>
  <c r="O370" i="22"/>
  <c r="P370" i="22" s="1"/>
  <c r="P372" i="22"/>
  <c r="K417" i="38"/>
  <c r="I425" i="38" l="1"/>
  <c r="H425" i="38"/>
  <c r="S58" i="35"/>
  <c r="T57" i="35"/>
  <c r="S59" i="35"/>
  <c r="S21" i="35"/>
  <c r="S20" i="35"/>
  <c r="T19" i="35"/>
  <c r="T58" i="35" l="1"/>
  <c r="U58" i="35" s="1"/>
  <c r="T59" i="35"/>
  <c r="U59" i="35" s="1"/>
  <c r="U57" i="35"/>
  <c r="T21" i="35"/>
  <c r="T20" i="35"/>
  <c r="U19" i="35"/>
  <c r="D19" i="35"/>
  <c r="U21" i="35" l="1"/>
  <c r="D21" i="35" s="1"/>
  <c r="U20" i="35"/>
  <c r="D20" i="35" s="1"/>
</calcChain>
</file>

<file path=xl/comments1.xml><?xml version="1.0" encoding="utf-8"?>
<comments xmlns="http://schemas.openxmlformats.org/spreadsheetml/2006/main">
  <authors>
    <author>Фомина</author>
  </authors>
  <commentList>
    <comment ref="M21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Мы софинасирование будем просить???</t>
        </r>
      </text>
    </comment>
    <comment ref="T21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Мы софинасирование будем просить???</t>
        </r>
      </text>
    </comment>
    <comment ref="M22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ОБ просим?</t>
        </r>
      </text>
    </comment>
    <comment ref="T22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ОБ просим?</t>
        </r>
      </text>
    </comment>
    <comment ref="M71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без расчета от обратного</t>
        </r>
      </text>
    </comment>
    <comment ref="T125" authorId="0" shapeId="0">
      <text>
        <r>
          <rPr>
            <b/>
            <sz val="9"/>
            <color indexed="81"/>
            <rFont val="Tahoma"/>
            <family val="2"/>
            <charset val="204"/>
          </rPr>
          <t>Фомина:</t>
        </r>
        <r>
          <rPr>
            <sz val="9"/>
            <color indexed="81"/>
            <rFont val="Tahoma"/>
            <family val="2"/>
            <charset val="204"/>
          </rPr>
          <t xml:space="preserve">
326852,9*37,2%
</t>
        </r>
      </text>
    </comment>
  </commentList>
</comments>
</file>

<file path=xl/sharedStrings.xml><?xml version="1.0" encoding="utf-8"?>
<sst xmlns="http://schemas.openxmlformats.org/spreadsheetml/2006/main" count="16783" uniqueCount="1823">
  <si>
    <t>2014-2015</t>
  </si>
  <si>
    <t xml:space="preserve"> 2014-2015</t>
  </si>
  <si>
    <t>Экономия плановых ассигнований за 2012 год по учреждениям дошкольного образования сложились по: коммунальным услугам (в соответствии с 261 ФЗ от 23.11.2009 Федеральный закон   «Об энергосбережении и о повышении энергетической эффективности и о внесении изменений в отдельные законодательные акты Российской Федерации» предусмотрена экономия энергоресурсов в размере 3%); возмещением расходов фондом социального страхования по больничным листам работников общеобразовательных учреждений</t>
  </si>
  <si>
    <t xml:space="preserve">19087 родителей получили компенсацию родительской платы за содержание первого ребенка,                                                              6774 чел.- за второго ребенка,                                                               823 чел.- за содержание третьего ребенка. </t>
  </si>
  <si>
    <t>Осуществляется финансирование расходов на оплату труда работников общеобразовательных учреждений, расходов на учебные пособия, технические средства обучения, расходные материалы и хозяйственные нужды.</t>
  </si>
  <si>
    <t>5.1.8.</t>
  </si>
  <si>
    <t>Организация и проведение проблемного семинара "Психологическая помощь детям, находящимся в трудной жизненной ситуации "</t>
  </si>
  <si>
    <t>5.1.9.</t>
  </si>
  <si>
    <t>Организация и проведение семинара "Оказание помощи детям в кризисных ситуациях"</t>
  </si>
  <si>
    <t>Мониторинг участия во всеросийских и международных олимпиадах</t>
  </si>
  <si>
    <t>Введение предпрофильного и профильного обучения, обеспечивающих возможность выбора обучающимися учебного плана с учетом сложившегося рынка труда и перспектив выбора будущей профессии</t>
  </si>
  <si>
    <t>Приобретение учебного оборудования, мебели и сопутствующих товаров для учебных кабинетов и лабораторий в рамках проекта "Новые технологии в образовании"</t>
  </si>
  <si>
    <t>Районные отделы образования,   образовательные учреждения</t>
  </si>
  <si>
    <t>2.2. Направление "Совершенствование содержания и технологий образования"</t>
  </si>
  <si>
    <t>2.3. Направление "Информатизация образования"</t>
  </si>
  <si>
    <t xml:space="preserve"> </t>
  </si>
  <si>
    <t>Разработка проектно-сметных документаций, капитальный ремонт и оснащение пищеблоков и обеденных залов в рамках проекта "Здоровое питание"</t>
  </si>
  <si>
    <t>Управление образования,   районные отделы образования</t>
  </si>
  <si>
    <t>2.5.5.</t>
  </si>
  <si>
    <t>Организация и обеспечение отдыха и оздоровления детей в каникулярное время</t>
  </si>
  <si>
    <t>2.5.6.</t>
  </si>
  <si>
    <t>Разработка проектно-сметных документаций, капитальный ремонт и оснащение спортивных площадок и спортивных залов в рамках проекта "Здоровые дети - здоровая нация"</t>
  </si>
  <si>
    <t>Районные отделы образования,     образовательные учреждения</t>
  </si>
  <si>
    <t>2.5.7.</t>
  </si>
  <si>
    <t>2.6. Направление "Развитие системы обеспечения качества образования"</t>
  </si>
  <si>
    <t xml:space="preserve">Проведение межпредметных олимпиад «Эрудит»,  реализация проекта «Эрудит Дона» </t>
  </si>
  <si>
    <t>1.1.13.</t>
  </si>
  <si>
    <t>Обеспечение безопасности перевозки детей к месту отдыха и обратно</t>
  </si>
  <si>
    <t xml:space="preserve">Приобретение недвижимости в Пролетарском районе для обеспечения социальных гарантий  услугами дошкольного образования   </t>
  </si>
  <si>
    <t>средства областного бюджета</t>
  </si>
  <si>
    <t>Бюджет города</t>
  </si>
  <si>
    <t>Экспертиза  экспериментальных площадок с целью эффективного развития инновационных процессов в системе образования города</t>
  </si>
  <si>
    <t>2.1.3.</t>
  </si>
  <si>
    <t>2011</t>
  </si>
  <si>
    <t>2012</t>
  </si>
  <si>
    <t>2013</t>
  </si>
  <si>
    <t>2014</t>
  </si>
  <si>
    <t>2015</t>
  </si>
  <si>
    <t>11</t>
  </si>
  <si>
    <t xml:space="preserve"> 2011-2015</t>
  </si>
  <si>
    <t>2011-2012</t>
  </si>
  <si>
    <t>Формирование муниципального заказа на подготовку педагогических кадров с высшим профессиональным образованием на базе среднего специального образования</t>
  </si>
  <si>
    <t>Организация  санаторно-курортного лечения педагогических работников</t>
  </si>
  <si>
    <t>Разработка методических пособий и рекомендаций повопросам педагогического сопровождения образовательного процесса</t>
  </si>
  <si>
    <t>Обеспечение полноценным бесплатным горячим питанием обучающихся общеобразовательных учреждений из малообеспеченных семей</t>
  </si>
  <si>
    <t>Реализация проекта "Творчество и мастерство"</t>
  </si>
  <si>
    <t>Центр детского и юношеского туризма</t>
  </si>
  <si>
    <t>Департамент строительства</t>
  </si>
  <si>
    <t>Центр диагностики и консультирования города</t>
  </si>
  <si>
    <t>Финансовое обеспечение выполнения муниципального задания муниципальными автономными образовательными учреждениями</t>
  </si>
  <si>
    <t>Реализация проекта "Предшкольная пора"</t>
  </si>
  <si>
    <t>Реализация проекта "Школьный учебник"</t>
  </si>
  <si>
    <t>Реализация проекта "Непрерывность дошкольного и общего образования"</t>
  </si>
  <si>
    <t>6.2.11.</t>
  </si>
  <si>
    <t>6.2.12.</t>
  </si>
  <si>
    <t>6.2.13.</t>
  </si>
  <si>
    <t>Реализация проекта "Шаги в профессию. Развитие педагогического мастерства молодых учителей"</t>
  </si>
  <si>
    <t xml:space="preserve">Реализация проекта "Воспитание граждана и патриота" </t>
  </si>
  <si>
    <t>Управление образования, образовательные учреждения. Методический центр</t>
  </si>
  <si>
    <t>Финансовое обеспечение выполнения муниципального задания Центром информатизации</t>
  </si>
  <si>
    <t>Финансовое обеспечение выполнения муниципального задания бюджетными общеобразовательными учреждениями (за исключением пунктов 2.2.3., 2.4.1., 2.4.5., 2.5.1., 2.5.3., 2.5.4., 2.5.6., 2.7.1, 2.7.3., 2.7.5.)</t>
  </si>
  <si>
    <t>Финансовое обеспечение выполнения муниципального задания муниципальными общеобразовательными учреждениями в части допрофессиональной подготовки (за исключением пунктов 2.7.2., 2.7.4., 2.7.6.)</t>
  </si>
  <si>
    <t>Финансовое обеспечение выполнения муниципального задания муниципальных учреждений дополнительного образования (за исключением пунктов 3.2.1., 3.2.5., 3.4.1., 3.4.2., 3.4.3.)</t>
  </si>
  <si>
    <t>Финансовое обеспечение выполнения муниципального задания по предоставлению услуги по оказанию психолого-педагогической и медико-социальной помощи несовершеннолетним (за исключением пунктов 5.3.1., 5.3.2., 5.3.3.)</t>
  </si>
  <si>
    <t>Строительство новых и реконструкция зданий образовательных учреждений в соответствии с реестром, утвержденным Департаментом строительства</t>
  </si>
  <si>
    <t>Развитие олимпиадного движения среди школьников. Проведение муниципального  этапа Всероссийской предметной олимпиады</t>
  </si>
  <si>
    <t>Разработка реестра объектов, требующих разработки проектно-сметной документации, капитального ремонта, оснащения учреждений и благоустройства территорий</t>
  </si>
  <si>
    <t>Разработка реестра объектов строительства и реконструкции зданий образовательных учреждений</t>
  </si>
  <si>
    <t>Мероприятия по энергосбережению в общеобразовательных учреждениях</t>
  </si>
  <si>
    <t>Мероприятия по энергосбережению</t>
  </si>
  <si>
    <t>Разработка реестра объектов в рамках реализации проекта "Здоровое питание"</t>
  </si>
  <si>
    <t>Разработка реестра объектов в рамках реализации проекта "Здоровый ребенок - здоровая нация"</t>
  </si>
  <si>
    <t>Реализация мероприятий по предписаниям Госпожнадзора муниципальных бюджетных общеобразовательных учреждений</t>
  </si>
  <si>
    <t>Реализация мероприятий по предписаниям Госпожнадзора учреждений, предоставляющих услуги допрофессионального образования</t>
  </si>
  <si>
    <t>Финансовое обеспечение выполнения муниципального задания Методическго центра образования (за исключением пунктов 6.2.5., 6.2.11., 6.2.12.)</t>
  </si>
  <si>
    <t>Начальник отдела ФУОиК</t>
  </si>
  <si>
    <t>Т.А. Асатрян</t>
  </si>
  <si>
    <t>Начальник отдела ФОГХ</t>
  </si>
  <si>
    <t xml:space="preserve">Должность: </t>
  </si>
  <si>
    <t>Согласовано:  Муниципальным казначейством города Ростова-на-Дону</t>
  </si>
  <si>
    <t>Подготовка и проведение учебно-тренировочных мероприятий, практических занятий с обучающимися, педагогическими коллективами, сотрудниками образовательного учреждения по отработке действий при возможных вариантах совершения террористических актов;</t>
  </si>
  <si>
    <t>Финансовое обеспечение выполнения муниципального задания муниципальными дошкольными образовательными учреждениями, в том числе компенсация части платы, взимаемой за содержание ребенка (за исключением пуктов 1.3.1., 1.3.5., 1.4.1., 1.4.2., 1.4.3.)</t>
  </si>
  <si>
    <t>Средства областного бюджета (5222601)</t>
  </si>
  <si>
    <t>Бюджет города (7951501)</t>
  </si>
  <si>
    <t>Итого по подпрограмме 5</t>
  </si>
  <si>
    <t>Средств федерального бюджета (5200900)</t>
  </si>
  <si>
    <t>Бюджет города (7951502)</t>
  </si>
  <si>
    <t>Бюджет города (5222601)</t>
  </si>
  <si>
    <t>Средства областного бюджета (5222800)</t>
  </si>
  <si>
    <t>Бюджет города (5222800)</t>
  </si>
  <si>
    <t>в том числе:</t>
  </si>
  <si>
    <t>а)</t>
  </si>
  <si>
    <t>б)</t>
  </si>
  <si>
    <t>Организация и обеспечение отдыха и оздоровления детей, за исключением детей-сирот, детей, оставшихся без попечения родителей, детей, находящихся в социально опасном положений, и одаренных детей, проживающих в малоимущих семьях</t>
  </si>
  <si>
    <t>Средства областного бюджета (5220803)</t>
  </si>
  <si>
    <t>Бюджет города (5220803)</t>
  </si>
  <si>
    <t>Организация и обеспечение отдыха и оздоровления детей в профильных сменах для обучающихся города Ростова-на-Дону</t>
  </si>
  <si>
    <t>Бюджет города (7951503)</t>
  </si>
  <si>
    <t>Средства областного бюджета (5220803, 7951502)</t>
  </si>
  <si>
    <t>Бюджет города (5220803, 7951502)</t>
  </si>
  <si>
    <t>Бюджет города (7951505)</t>
  </si>
  <si>
    <t>Средства федерального бюджета (5201320)</t>
  </si>
  <si>
    <t>Средства областного бюджета (5201320)</t>
  </si>
  <si>
    <t>Средства федерального бюджета (5201311,5201312)</t>
  </si>
  <si>
    <t>Разработка и выполнение мероприятий по энергосбережению, с предварительным изучением рынка предложений специализированных организаций.</t>
  </si>
  <si>
    <t>Мониторинг участия во всероссийских и международных олимпиадах</t>
  </si>
  <si>
    <t>Детский сад по пр. 40-летия Победы на 330 мест</t>
  </si>
  <si>
    <t>Детский сад в пос. Мирный на 250 мест</t>
  </si>
  <si>
    <t>Бюджет города* (7951501)</t>
  </si>
  <si>
    <t>1.1.7.</t>
  </si>
  <si>
    <t>2.1.8.</t>
  </si>
  <si>
    <t>2012-2015</t>
  </si>
  <si>
    <t>1.1.8.</t>
  </si>
  <si>
    <t>1.1.9.</t>
  </si>
  <si>
    <t>1.1.10.</t>
  </si>
  <si>
    <t>1.1.11.</t>
  </si>
  <si>
    <t>Разработка и выполнение мероприятий по энергосбережению, с предварительным изучением рынка предложений специализированных организаий.</t>
  </si>
  <si>
    <t>подпись</t>
  </si>
  <si>
    <t>Муниципальный заказчик, исполнитель</t>
  </si>
  <si>
    <t>Источник финансирования</t>
  </si>
  <si>
    <t>Плановый объем финансового обеспечения на  2011 год</t>
  </si>
  <si>
    <t>тыс.руб.</t>
  </si>
  <si>
    <t>6</t>
  </si>
  <si>
    <t>МКУ Фонд имущества г.Ростова-на-Дону</t>
  </si>
  <si>
    <t>2.1.9.</t>
  </si>
  <si>
    <t>Детский сад на территории бывшего аэродрома ДОСААФ на 145 мест (уч.13)</t>
  </si>
  <si>
    <t>Детский сад на территории бывшего аэродрома ДОСААФ на 145 мест (уч.19)</t>
  </si>
  <si>
    <t>Бюджет города (1009000)</t>
  </si>
  <si>
    <t>2.4.7.</t>
  </si>
  <si>
    <t xml:space="preserve">иные расходы, не относящиеся к расходам, включенным в состав субсидии на финансовое обеспечение исполнения муниципального задания и бюджетным инвестициям </t>
  </si>
  <si>
    <t>Строительство новых и реконструкция зданий образовательных учреждений в соответствии с реестром, (Приложение 2 к программе)</t>
  </si>
  <si>
    <t>Монитринг оснащения медицинских кабинетов общеобразовательных учреждений в соответствии с требованиями санитарных правил и норм.</t>
  </si>
  <si>
    <t>Мониторинг охвата обучающихся физкультурно-спортивной работой в общеобразовательных учреждений</t>
  </si>
  <si>
    <t>Мониторинг использования спортивных сооружений общеобразовательных учреждений.</t>
  </si>
  <si>
    <t>Разработка рекомендаций по использованию спортивных сооружений общеобразовательными учреждениями для привлечения школьников к систематическим занятиям физической культурой и спортом</t>
  </si>
  <si>
    <t>Проведение мониторинга наркоситуации и работа по организации профилактики наркомании в общеобразовательных учреждениях</t>
  </si>
  <si>
    <t>1.1.14.</t>
  </si>
  <si>
    <t>Реконструкция МДОУ № 246 по ул. Плужной Первомайского района</t>
  </si>
  <si>
    <t>5.1. Направление "Психолого-педагогическое сопровождение детей и подростков"</t>
  </si>
  <si>
    <t>1.1.5.</t>
  </si>
  <si>
    <t>1.1.6.</t>
  </si>
  <si>
    <t>Финансирование не требуется</t>
  </si>
  <si>
    <t>2. Подпрограмма "Развитие общего образования"</t>
  </si>
  <si>
    <t>2.1.1.</t>
  </si>
  <si>
    <t>2.1.2.</t>
  </si>
  <si>
    <t>Выплата денежного вознаграждения педагогическим работникам за выполнение функций классного руководителя</t>
  </si>
  <si>
    <t>2.1. Направление " Обеспечение доступности образования"</t>
  </si>
  <si>
    <t>Управление образования, районные отделы образования</t>
  </si>
  <si>
    <t>1.1. Направление " Совершенствование содержания и технологий образования"</t>
  </si>
  <si>
    <t>2.2.1.</t>
  </si>
  <si>
    <t>2.2.2.</t>
  </si>
  <si>
    <t>2.2.3.</t>
  </si>
  <si>
    <t>2.2.4.</t>
  </si>
  <si>
    <t>2.3.1.</t>
  </si>
  <si>
    <t>2.3.2.</t>
  </si>
  <si>
    <t>2.3.3.</t>
  </si>
  <si>
    <t>2.4.1.</t>
  </si>
  <si>
    <t>2.5.1.</t>
  </si>
  <si>
    <t>бюджет города</t>
  </si>
  <si>
    <t>1.2. Направление "Развитие системы обеспечения качества образования"</t>
  </si>
  <si>
    <t>3. Подрограмма "Развитие дополнительного образования"</t>
  </si>
  <si>
    <t>3.1. Направление " Совершенствование содержания и технологий образования"</t>
  </si>
  <si>
    <t>3.1.1.</t>
  </si>
  <si>
    <t>3.1.2.</t>
  </si>
  <si>
    <t>3.1.3.</t>
  </si>
  <si>
    <t>3.2.1.</t>
  </si>
  <si>
    <t>3.3.1.</t>
  </si>
  <si>
    <t>3.3.2.</t>
  </si>
  <si>
    <t>3.3.3.</t>
  </si>
  <si>
    <t>2.7.1.</t>
  </si>
  <si>
    <t>1.3.1.</t>
  </si>
  <si>
    <t>5.1.1.</t>
  </si>
  <si>
    <t xml:space="preserve">Центры диагностики и консультирования </t>
  </si>
  <si>
    <t>Центры диагностики и консультирвания</t>
  </si>
  <si>
    <t>5.2. Направление " Предоставление мер социальной поддержки детей-сирот и детей, оставшихся без попечения родителей"</t>
  </si>
  <si>
    <t>5.2.1.</t>
  </si>
  <si>
    <t>5.1.2.</t>
  </si>
  <si>
    <t>Средства областного бюджета (5201311,5201312)</t>
  </si>
  <si>
    <t>Бюджет города (5201311)</t>
  </si>
  <si>
    <t>Средства федерального бюджета (5050502)</t>
  </si>
  <si>
    <t>Бюджет города (7951506)</t>
  </si>
  <si>
    <t>Разработка проектно-сметных документаций, капитальные ремонты, услуги надзорных органов,проведение мероприятий, обеспечивающих ресурсосбережение оснащение учреждений и благоустройство территорий учреждений в соответствии с реестром, утвержденным Управлением образования города</t>
  </si>
  <si>
    <t>Бюджет города (7951502, 5222601)</t>
  </si>
  <si>
    <t>2.7.7.</t>
  </si>
  <si>
    <t xml:space="preserve">Организация и проведение комплекса мероприятий, направленных на поддержание и улучшения системы обеспечения пожарной безопасности муниципальных образовательных учреждений </t>
  </si>
  <si>
    <t>Ворошиловский район</t>
  </si>
  <si>
    <t>Железнодорожный район</t>
  </si>
  <si>
    <t>Ленинский район</t>
  </si>
  <si>
    <t>Октябрьский район</t>
  </si>
  <si>
    <t>Первомайский район</t>
  </si>
  <si>
    <t>Пролетарский район</t>
  </si>
  <si>
    <t>Изменено</t>
  </si>
  <si>
    <t>Городские учреждения</t>
  </si>
  <si>
    <t>Советский район</t>
  </si>
  <si>
    <t>Разработка реестра перспективных объектов строительства и реконструкции зданий образовательных учреждений</t>
  </si>
  <si>
    <t>н</t>
  </si>
  <si>
    <t>о</t>
  </si>
  <si>
    <t>п</t>
  </si>
  <si>
    <t>р</t>
  </si>
  <si>
    <t>ГРБС Департамент имущественно-земельных отношений</t>
  </si>
  <si>
    <t>Строительство детского сада во II мкр. Темерник с. п. II-33А</t>
  </si>
  <si>
    <t>5.2.5.</t>
  </si>
  <si>
    <t>Мониторинг состояния и развития системы образования детей дошкольного возраста</t>
  </si>
  <si>
    <t>Мониторинг оснащения муниципальных образовательных учреждений компьютерным оборудованием.</t>
  </si>
  <si>
    <t>Мониторинг обеспечения дополнительным питанием обучающихся начальных классов общеобразовательных учреждений в части бесплатного предоставления молока, и обеспесение питанием обучающихся из малообеспеченных семей</t>
  </si>
  <si>
    <t xml:space="preserve">Кировский район            </t>
  </si>
  <si>
    <t>Средства федерального бюджета (5222601)</t>
  </si>
  <si>
    <t>Соблюдение регламента, обеспечивающего безопасность образовательного учреждения</t>
  </si>
  <si>
    <t>Районные отделы образования, образовательные учреждения</t>
  </si>
  <si>
    <t>Расширение практики интернет-взаимодействия в образовательном пространстве города</t>
  </si>
  <si>
    <t>Разработка и поддержка специализированного интернет-ресурса Управления образования города, предназначенного для интеграции образовательных проектов в единую информационно-образовательную среду и направленного на содействие в обеспечении доступности, качества и эффективности образовательных услуг</t>
  </si>
  <si>
    <t>Реализация проектов "Система контентной фильтрации"</t>
  </si>
  <si>
    <t>2.3.7.</t>
  </si>
  <si>
    <t>Формирование педагогического интернет-сообщества, осуществляющих научно-методическую поддержку новых образовательных инициатив</t>
  </si>
  <si>
    <t>2.3.8.</t>
  </si>
  <si>
    <t>2.3.9.</t>
  </si>
  <si>
    <t>Управление образования,     Центр информатизации</t>
  </si>
  <si>
    <t>2.4. Направление "Капитальный ремонт и строительство объектов образования"</t>
  </si>
  <si>
    <t>2.5. Направление "Здоровье школьников"</t>
  </si>
  <si>
    <t>Проведение пожарно-тактических учений с привлечением пожарной техники, с практической отработкой эвакуации всех участников образовательного процесса</t>
  </si>
  <si>
    <t>Развитие новых форм и механизмов оценки и контроля качества деятельности образовательных учреждений по реализации образовательных программ</t>
  </si>
  <si>
    <t>Объем финансирования (тыс. руб.)</t>
  </si>
  <si>
    <t>Реализация проекта "Предшкольное образование"</t>
  </si>
  <si>
    <t>Реализация проекта "Профилактика социальной дезадаптации детей дошкольного возраста"</t>
  </si>
  <si>
    <t>Реализация проекта "Психолого-педагогическое сопровождение детей с ослабленным здоровьем и особыми образовательными потребностями"</t>
  </si>
  <si>
    <t>Районные отделы образования,      образовательные учреждения</t>
  </si>
  <si>
    <t>Реализация проекта "Ранняя медико-психолого-педагогическая помощьи детям от  0 до 3 лет"</t>
  </si>
  <si>
    <t>Реализация проекта "Инновационные и вариативные комплексные физкультурно-оздоровительные программы для дошкольников"</t>
  </si>
  <si>
    <t>Разработка и реализация проекта "Археология для малышей. Образовательная программа по ступенькам истории"</t>
  </si>
  <si>
    <t>Реализация проекта "Информационные технологии KidSmart"</t>
  </si>
  <si>
    <t>1.1.12.</t>
  </si>
  <si>
    <t>Реализация проекта "Безопасная дорога" совместно со службами Государственной инспекции безопасности дорожного движения</t>
  </si>
  <si>
    <t>1.3. Направление "Капитальный ремонт и строительство дошкольных учреждений"</t>
  </si>
  <si>
    <t>1.3.5.</t>
  </si>
  <si>
    <t>ГРБС Департамент координации и перспективного развития города</t>
  </si>
  <si>
    <t>Итоги по подпрограмме 1</t>
  </si>
  <si>
    <t>Управления образования,              Методический центр,               Центр диагностики и консультирования</t>
  </si>
  <si>
    <t xml:space="preserve">Разработка и реализация проекта "Инклюзивное образование" </t>
  </si>
  <si>
    <t>Реализация плана мероприятий по внедрению Федеральных государственных образовательных стандартов общего образования</t>
  </si>
  <si>
    <t>Управление образования, районные отделы образования, Методический центр образования,      образовательные учреждения</t>
  </si>
  <si>
    <t>в том числе на отчетный период</t>
  </si>
  <si>
    <t>Мероприятие</t>
  </si>
  <si>
    <t>Капитальный ремонт муниципальных образовательных учреждений (за исключением аварийных)</t>
  </si>
  <si>
    <t>4239900 (внешколльные)</t>
  </si>
  <si>
    <t>4359900 (Псих. Центры)</t>
  </si>
  <si>
    <t>4529900 (Центры расчетные+Мет.центры)</t>
  </si>
  <si>
    <t>4529900 (Муки)</t>
  </si>
  <si>
    <t>4329900 (лето)</t>
  </si>
  <si>
    <t>00204000 (Аппарат)</t>
  </si>
  <si>
    <t>4219900 автономные</t>
  </si>
  <si>
    <t>5210213 (специалисты Аппарата по опеки)</t>
  </si>
  <si>
    <t>5058604 проезд</t>
  </si>
  <si>
    <t>4209900 (Д/с) по проекту</t>
  </si>
  <si>
    <t>4209900 (Д/с) по КЦ</t>
  </si>
  <si>
    <t>отклонение</t>
  </si>
  <si>
    <t>4239900 (внешколльные) КЦ</t>
  </si>
  <si>
    <t>4219900 по КЦ</t>
  </si>
  <si>
    <t>4219900 (школы) без субвенций субвенциями</t>
  </si>
  <si>
    <t>4219900 по КЦ без субвенций</t>
  </si>
  <si>
    <t>для контроля</t>
  </si>
  <si>
    <t>4529900 (Муки) КЦ</t>
  </si>
  <si>
    <t>4329900 (лето) КЦ</t>
  </si>
  <si>
    <t>00204000 (Аппарат) Кц</t>
  </si>
  <si>
    <t>4529900 (Центры расчетные+Мет.центры) КЦ</t>
  </si>
  <si>
    <t>5210213 (специалисты Аппарата по опеки) КЦ</t>
  </si>
  <si>
    <t>5050502 (пособие при устройстве в семью) КЦ</t>
  </si>
  <si>
    <t>5201311 (содержание в прием. семье) КЦ</t>
  </si>
  <si>
    <t>5201312 (оплата труда) КЦ</t>
  </si>
  <si>
    <t>5201320 (опека) КЦ</t>
  </si>
  <si>
    <t>отклонения</t>
  </si>
  <si>
    <t>итого по проекту</t>
  </si>
  <si>
    <t>итого по КЦ</t>
  </si>
  <si>
    <t>5050502 (пособие при устройстве в семью+содержание приемных семейи зарплата приемных родителей) по проекту</t>
  </si>
  <si>
    <t>5050502 (пособие при устройстве в семью+содержание приемных семейи зарплата приемных родителей) по КЦ</t>
  </si>
  <si>
    <t>5201320 (опека) по проекту</t>
  </si>
  <si>
    <t>итого по проекту+субвенции+компенсация</t>
  </si>
  <si>
    <t>Разработка проектно-сметных документаций, капитальные ремонты, услуги надзорных органов, оснащение учреждений и благоустройство территорий учреждений в соответствии с реестром, утвержденным Управлением образования города</t>
  </si>
  <si>
    <t>Разработка реестра объектов в рамках проекта "Новые технологии в образовании"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</si>
  <si>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</si>
  <si>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</si>
  <si>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</si>
  <si>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</si>
  <si>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</si>
  <si>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</si>
  <si>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</si>
  <si>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</si>
  <si>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</si>
  <si>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</si>
  <si>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</si>
  <si>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</si>
  <si>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Обеспечение государственных гарантий прав граждан на получение общедоступного и бесплатного общего образования</t>
  </si>
  <si>
    <t>2.1.7.</t>
  </si>
  <si>
    <t>Комплектование книжных фондов библиотек муниципальнфых общеобразовательных учреждений учебниками и учебными пособиями по курсу "Основы православной культуры"</t>
  </si>
  <si>
    <t>2.4.6.</t>
  </si>
  <si>
    <t>Капитальный ремонт аварийных объектов (в том числе в части зданий) муниципальных образовательных учреждений</t>
  </si>
  <si>
    <t>2.2.5.</t>
  </si>
  <si>
    <t>Оплата услуг доступа к сети интернет муниципальных общеобразовательных учреждений</t>
  </si>
  <si>
    <t>Управление образования, районные отделы образования,      образовательные учреждения</t>
  </si>
  <si>
    <t>питание малообеспеченных</t>
  </si>
  <si>
    <t>обеспечение молочными и кисломолочными продуктами</t>
  </si>
  <si>
    <t>капитальные расходы</t>
  </si>
  <si>
    <t>обслуживание АПС</t>
  </si>
  <si>
    <t>обслуживание КТС</t>
  </si>
  <si>
    <t>противопожарные мероприятия</t>
  </si>
  <si>
    <t>Финансовое обеспечение выполнения муниципального задания муниципальными автономными общеобразовательными учреждениями</t>
  </si>
  <si>
    <t>Реализация проекта "Ранняя медико-психолого-педагогическая помощь  детям от  0 до 3 лет"</t>
  </si>
  <si>
    <t>Разработка методических пособий и рекомендаций по вопросам педагогического сопровождения образовательного процесса</t>
  </si>
  <si>
    <t>ГРБС Департамент координации строительства и перспективного развития города</t>
  </si>
  <si>
    <t>1.3.3.</t>
  </si>
  <si>
    <t>2.3.4.</t>
  </si>
  <si>
    <t>Дворец творчества детей и молодежи</t>
  </si>
  <si>
    <t>2.1.4.</t>
  </si>
  <si>
    <t>2.1.5.</t>
  </si>
  <si>
    <t>2.1.6.</t>
  </si>
  <si>
    <t>2.4.3.</t>
  </si>
  <si>
    <t>2.4.4.</t>
  </si>
  <si>
    <t>2.4.5.</t>
  </si>
  <si>
    <t>2.5.3.</t>
  </si>
  <si>
    <t>2.5.4.</t>
  </si>
  <si>
    <t>2.6.2.</t>
  </si>
  <si>
    <t>2.7.2.</t>
  </si>
  <si>
    <t>2.7.3.</t>
  </si>
  <si>
    <t>2.7.4.</t>
  </si>
  <si>
    <t>2.7.5.</t>
  </si>
  <si>
    <t>2.7.6.</t>
  </si>
  <si>
    <t>1. Подпрограмма "Развитие дошкольного образования"</t>
  </si>
  <si>
    <t>1.1.1.</t>
  </si>
  <si>
    <t>Развитие олимпиадного движения среди школьников. Проведение муниципального  этапа Всероссийской предметный олимпиады</t>
  </si>
  <si>
    <t>Организация и участие в Интернет-олимпиадах</t>
  </si>
  <si>
    <t>Организация деятельности Городского интеллектуального клуба старшеклассников «Что? Где? Когда?», дискуссионного клуба «На равных», творческого конкурса "Путешествие в страну знаний"</t>
  </si>
  <si>
    <t>Итоги по подпрограмме 2</t>
  </si>
  <si>
    <t>Реализация проекта "Проектная деятельность в образовательном процессе"</t>
  </si>
  <si>
    <t>Реализация проекта "Патриоты России"</t>
  </si>
  <si>
    <t>Реализация проекта "Юные таланты"</t>
  </si>
  <si>
    <t>Реализация проекта "Наше самоуправление"</t>
  </si>
  <si>
    <t>Реализация проекта "Зеленая планета"</t>
  </si>
  <si>
    <t>Реализация проекта "Параллели - меридианы"</t>
  </si>
  <si>
    <t>Реализация проекта "Молодые учёные России"</t>
  </si>
  <si>
    <t>3.2. Направление "Капитальный ремонт и строительство учреждений дополнительного образования"</t>
  </si>
  <si>
    <t>3.2.4.</t>
  </si>
  <si>
    <t>3.2.5.</t>
  </si>
  <si>
    <t>3.3. Направление "Одаренные дети"</t>
  </si>
  <si>
    <t>3.3.4.</t>
  </si>
  <si>
    <t>3.3.5.</t>
  </si>
  <si>
    <t>3.3.6.</t>
  </si>
  <si>
    <t>3.4. Направление "Обеспечение безопасности  учреждений дополнительного образования"</t>
  </si>
  <si>
    <t>3.4.1.</t>
  </si>
  <si>
    <t>3.4.2.</t>
  </si>
  <si>
    <t>3.4.3.</t>
  </si>
  <si>
    <t>Итоги по подпрограмме 3</t>
  </si>
  <si>
    <t>Создание  пожарно-технических комиссий и добровольных пожарныхо  формирований</t>
  </si>
  <si>
    <t>Обследование территорий образовательных учреждений, чердачных и подвальных помещений, путей эвакуации, состояния систем противопожарного водоснабжения, систем электроснабжения. Контроль за нахождением на территории образовательного учреждения подозрительных предметов и посторонних лиц, за несанкционированным въездом автотранспортных средств. Проведение ревизий арендованных помещений</t>
  </si>
  <si>
    <t>Организация и проведение конкурсов, викторин, праздников с обучающимися и педагогами</t>
  </si>
  <si>
    <t>4.1.</t>
  </si>
  <si>
    <t>4.2.</t>
  </si>
  <si>
    <t>4.5.</t>
  </si>
  <si>
    <t>4.3.</t>
  </si>
  <si>
    <t>4.4.</t>
  </si>
  <si>
    <t>4.6.</t>
  </si>
  <si>
    <t>Итоги по подпрограмме 4</t>
  </si>
  <si>
    <t>Управление образования, районные отделы образования,    образовательные учреждения</t>
  </si>
  <si>
    <t>Разработка и реализация проекта психолого-педагогического сопровождения детей с нарушениями речевого развития</t>
  </si>
  <si>
    <t>Реализация проекта "Гиперактивный ребенок в семье"</t>
  </si>
  <si>
    <t xml:space="preserve">Реализация проекта "Школы молодой матери" </t>
  </si>
  <si>
    <t>Центр диагностики и консультирвания Советского района</t>
  </si>
  <si>
    <t>Реализация проекта "Школа приемного родителя"</t>
  </si>
  <si>
    <t>Проведение для педагогов-психологов, классных руководителей мастер-классов, семинаров по обмену опытом работы по развитию социальной компетентности обучающихся</t>
  </si>
  <si>
    <t>Управление образования,  районные отделы образования</t>
  </si>
  <si>
    <t>Выплата ежемесячного денежного содержания детям, находящимся под опекой или попечительством</t>
  </si>
  <si>
    <t>Выплата ежемесячного денежного содержания детям, находящимся в приемных семьях, и ежемесячного денежного вознаграждения, причитающегося приемным родителям</t>
  </si>
  <si>
    <t>Выплата единовременного пособия при всех формах устройства детей, лишенных родительского попечения, в семью</t>
  </si>
  <si>
    <t>5.2.4.</t>
  </si>
  <si>
    <t>Итоги по подпрограмме 5</t>
  </si>
  <si>
    <t>Создание доступной, эффективной, открытой и востребованной модели непрерывного профессионального роста работников образования через прохождение курсов повышения квалификации и переподготовки работников образования</t>
  </si>
  <si>
    <t>Реализация проекта "Образованию - молодые кадры"</t>
  </si>
  <si>
    <t>Реализация проекта "Педагогическая наука и педагогическая практика"</t>
  </si>
  <si>
    <t>6.2. Направление "Развитие кадровых ресурсов"</t>
  </si>
  <si>
    <t>Награждение творческих работников государственными, ведомственными, муниципальными и почетными наградами</t>
  </si>
  <si>
    <t>6.2.1.</t>
  </si>
  <si>
    <t>6.2.2.</t>
  </si>
  <si>
    <t xml:space="preserve"> Реализация проекта "Управление образовательным учреждением в условиях реализации Концепции долгосрочного социально-экономического развития Российской Федерации на период до 2020 года с учетом вызовов предстоящего периода"</t>
  </si>
  <si>
    <t>6.2.3.</t>
  </si>
  <si>
    <t>Реализация проекта "Содержание и технологии воспитания в условиях перехода на стандарты второго поколения"</t>
  </si>
  <si>
    <t>6.2.4.</t>
  </si>
  <si>
    <t>6.2.5.</t>
  </si>
  <si>
    <t>Реализация проекта "Одаренные дети"</t>
  </si>
  <si>
    <t>6.2.6.</t>
  </si>
  <si>
    <t>Реализация проекта "Сбережем русский язык"</t>
  </si>
  <si>
    <t>6.2.7.</t>
  </si>
  <si>
    <t>6.2.8.</t>
  </si>
  <si>
    <t xml:space="preserve">Организация и проведение конкурсов педагогического мастерства                  </t>
  </si>
  <si>
    <t>6.2.9.</t>
  </si>
  <si>
    <t>Управление образования,     Методический центр</t>
  </si>
  <si>
    <t>6.2.10.</t>
  </si>
  <si>
    <t>Организация и проведение педагогических форумов и выставок</t>
  </si>
  <si>
    <t>Итоги по подпрограмме 6</t>
  </si>
  <si>
    <t>Участие в международных исследованиях по программам PISA (Международная оценка качества образовательных достижений), TIMSS (Международное исследование качества математического и естественнонаучного образования)</t>
  </si>
  <si>
    <t>Центр детского технического творчества</t>
  </si>
  <si>
    <t>Центр информатизации, образовательные учреждения</t>
  </si>
  <si>
    <t>Центр информатизации , образовательные учреждения</t>
  </si>
  <si>
    <t>Центр информатизации,  образовательные учреждения</t>
  </si>
  <si>
    <t>Реализация инновационных проектов, направленных на развитие системы работы с одаренными детьми</t>
  </si>
  <si>
    <t>Обслуживание кнопок тревожной сигнализации муниципальных бюджетных общеобразовательных учреждений</t>
  </si>
  <si>
    <t>Обслуживание кнопок тревожной сигнализации учреждений, предоставляющих услуги допрофессионального образования</t>
  </si>
  <si>
    <t>Обслуживание автоматической пожарной сигнализации муниципальных бюджетных общеобразовательных учреждений</t>
  </si>
  <si>
    <t>Обслуживание автоматической пожарной сигнализации учреждений, предоставляющих услуги допрофессионального образования</t>
  </si>
  <si>
    <t>3. Подпрограмма "Развитие дополнительного образования"</t>
  </si>
  <si>
    <t>5.3. Направление "Обеспечение безопасности учреждений, предоставляющих услуги психолого-педагогической и медико-социальной помощи несовершеннолетним"</t>
  </si>
  <si>
    <t>5.3.1.</t>
  </si>
  <si>
    <t>5.3.2.</t>
  </si>
  <si>
    <t>5.3.3.</t>
  </si>
  <si>
    <t>Раздел.4 РЕСУРСНОЕ ОБЕСПЕЧЕНИЕ ДОЛГОСРОЧНОЙ ГОРОДСКОЙ ЦЕЛЕВОЙ ПРОГРАММЫ</t>
  </si>
  <si>
    <t xml:space="preserve">          Сводные данные по расчету потребности в ресурсном обеспечении, необходимом для реализации Программы, по задачам приведены в таблице №3</t>
  </si>
  <si>
    <t>Таблица №3</t>
  </si>
  <si>
    <t>ГРБС, источник расходов</t>
  </si>
  <si>
    <t>Итого по подпрограмме 1</t>
  </si>
  <si>
    <t>Итого по подпрограмме 2</t>
  </si>
  <si>
    <t>Итого по подпрограмме 3</t>
  </si>
  <si>
    <t>Итого по подпрограмме 4</t>
  </si>
  <si>
    <t>Итого по подпрограмме 6</t>
  </si>
  <si>
    <t>Итого по Программе в целом</t>
  </si>
  <si>
    <t>Финансирование мероприятий Программы планируется осуществлять за счет средств федерального, областного и городского бюджетов.</t>
  </si>
  <si>
    <t>1.1.2.</t>
  </si>
  <si>
    <t>1.1.3.</t>
  </si>
  <si>
    <t>1.1.4.</t>
  </si>
  <si>
    <t>1.2.4.</t>
  </si>
  <si>
    <t>2.3.5.</t>
  </si>
  <si>
    <t>2.3.6.</t>
  </si>
  <si>
    <t>2.5.2.</t>
  </si>
  <si>
    <t>2.6.1.</t>
  </si>
  <si>
    <t>3.1.4.</t>
  </si>
  <si>
    <t>3.1.5.</t>
  </si>
  <si>
    <t>6. Подпрограмма "Развитие педагогического потенциала"</t>
  </si>
  <si>
    <t>6.1. Направление "Развитие кадровых ресурсов"</t>
  </si>
  <si>
    <t>Наименование мероприятий Программы</t>
  </si>
  <si>
    <t>Управление образования</t>
  </si>
  <si>
    <t>Образовательные учреждения</t>
  </si>
  <si>
    <t>Реализация проекта «Непрерывность дошкольного и общего образования»</t>
  </si>
  <si>
    <t>2011- 2015</t>
  </si>
  <si>
    <t>2011-2015</t>
  </si>
  <si>
    <t>2011-2013</t>
  </si>
  <si>
    <t>1.3.4.</t>
  </si>
  <si>
    <t>2.7. Направление "Обеспечение безопасности общеобразовательных учреждений"</t>
  </si>
  <si>
    <t>Создание комплексного учебно-методического интернет-клуба по внедрению, методической поддержке и популяризации свободного программного обеспечения</t>
  </si>
  <si>
    <t>Создание и ведение справочно-методической, нормативной интернет-поддержки процесса внедрения электронных образовательных ресурсов в учебный процесс</t>
  </si>
  <si>
    <t>Создание периодического интернет-издания по актуальным вопросам развития процессов инновационного образования в целях удовлетворения информационных, учебно-методических потребностей педагогических работников</t>
  </si>
  <si>
    <t>Реализация проекта "Создание в школах города психологически безопасной образовательной среды"</t>
  </si>
  <si>
    <t>Методический центр</t>
  </si>
  <si>
    <t>Реализация проекта «Школьное молоко»</t>
  </si>
  <si>
    <t>2.4.2.</t>
  </si>
  <si>
    <t>Детский эколого-биологический центр</t>
  </si>
  <si>
    <t>Образовательные учреждения </t>
  </si>
  <si>
    <t>Обеспечение бесплатным проездом на городском транспорте (кроме такси) детей-сирот и детей, оставшихся без попечения родителей, переданных на воспитание в семьи опекунов или попечителей, приемные семьи обучающихся в муниципальных общеобразовательных учреждениях</t>
  </si>
  <si>
    <t>6.1.1.</t>
  </si>
  <si>
    <t>6.1.2.</t>
  </si>
  <si>
    <t>6.1.3.</t>
  </si>
  <si>
    <t>6.1.4.</t>
  </si>
  <si>
    <t>6.1.5.</t>
  </si>
  <si>
    <t>6.1.6.</t>
  </si>
  <si>
    <t>Таблица №2</t>
  </si>
  <si>
    <t>Объем финансирования (тыс.руб.)</t>
  </si>
  <si>
    <t>всего</t>
  </si>
  <si>
    <t>1.2.1.</t>
  </si>
  <si>
    <t>1.2.2.</t>
  </si>
  <si>
    <t>1.2.3.</t>
  </si>
  <si>
    <t>1.2.5.</t>
  </si>
  <si>
    <t>Управление образования, районные отделы образования, образовательные учреждения</t>
  </si>
  <si>
    <t>1.3.2.</t>
  </si>
  <si>
    <t>средства федерального бюджета</t>
  </si>
  <si>
    <t>3.1.6.</t>
  </si>
  <si>
    <t>3.1.7.</t>
  </si>
  <si>
    <t>Управление образования, образовательные учреждения</t>
  </si>
  <si>
    <t>3.1.8.</t>
  </si>
  <si>
    <t>3.1.9.</t>
  </si>
  <si>
    <t>3.2.2.</t>
  </si>
  <si>
    <t>3.2.3.</t>
  </si>
  <si>
    <t>5. Подпрограмма "Социальная поддержка детей и подростков"</t>
  </si>
  <si>
    <t>5.1.3.</t>
  </si>
  <si>
    <t>5.1.4.</t>
  </si>
  <si>
    <t>5.1.5.</t>
  </si>
  <si>
    <t>5.1.6.</t>
  </si>
  <si>
    <t>ГРБС Управление образования города</t>
  </si>
  <si>
    <t>ГРБС Департамент строительства</t>
  </si>
  <si>
    <t>Подпрограмма 1</t>
  </si>
  <si>
    <t>Подпрограмма 2</t>
  </si>
  <si>
    <t>Подпрограмма 3</t>
  </si>
  <si>
    <t>1.4. Направление "Обеспечение безопасности дошкольных учреждений"</t>
  </si>
  <si>
    <t>Обслуживание кнопок тревожной сигнализации</t>
  </si>
  <si>
    <t>Обслуживание автоматической пожарной сигнализации</t>
  </si>
  <si>
    <t>1.4.1</t>
  </si>
  <si>
    <t>1.4.2</t>
  </si>
  <si>
    <t>1.4.3</t>
  </si>
  <si>
    <t>Подпрограмма 4</t>
  </si>
  <si>
    <t>Подпрограмма 5</t>
  </si>
  <si>
    <t>Подпрограмма 6</t>
  </si>
  <si>
    <t>Программа в целом</t>
  </si>
  <si>
    <t>Реализация мероприятий по предписаниям Госпожнадзора</t>
  </si>
  <si>
    <t>4. Подпрограмма "Комплексная безопасность"</t>
  </si>
  <si>
    <t>5.1.7.</t>
  </si>
  <si>
    <t>5.2.2.</t>
  </si>
  <si>
    <t>5.2.3.</t>
  </si>
  <si>
    <t>№                  п/п</t>
  </si>
  <si>
    <t>Сроки выполнения</t>
  </si>
  <si>
    <t>Исполнители</t>
  </si>
  <si>
    <t>Источник расходов</t>
  </si>
  <si>
    <t>2.4.8.</t>
  </si>
  <si>
    <t>2014-2016</t>
  </si>
  <si>
    <t>Разработка и реализация образовательных программ в муниципальных дошкольных образовательных организациях в соответствии с федеральными государственными   требованиями.</t>
  </si>
  <si>
    <t>Реализация проекта "Безопасная дорога" совместно со службами Государственной инспекции безопасности дорожного движения.</t>
  </si>
  <si>
    <t>Реализация проектов по развитию детского технического творчества</t>
  </si>
  <si>
    <t>Реализация городских экологических программ и проектов</t>
  </si>
  <si>
    <t>Реализация городских  программ развития детского туризма и краеведения</t>
  </si>
  <si>
    <t>4.1.1.</t>
  </si>
  <si>
    <t>4.1.2.</t>
  </si>
  <si>
    <t>4.1.3.</t>
  </si>
  <si>
    <t xml:space="preserve">Средства областного бюджета </t>
  </si>
  <si>
    <t xml:space="preserve">Бюджет города </t>
  </si>
  <si>
    <t>Разработка и реализация образовательных программ в муниципальных дошкольных образовательных организациях в соответствии с федеральными государственными   требованиями</t>
  </si>
  <si>
    <t xml:space="preserve">Обследование объектов, требующих улучшения материально-технической базы муниципальных дошкольных образовательных организаций,  уточнение реестра </t>
  </si>
  <si>
    <t>Строительство новых и реконструкция зданий образовательных организаций в соответствии с реестром, (Приложение 1 к программе)</t>
  </si>
  <si>
    <t>Организация и проведение комплекса мероприятий, направленных на улучшение материально-технической базы муниципальных общеобразовательных организаций (Приложение 4 к программе)</t>
  </si>
  <si>
    <t>Обследование объектов, требующих улучшения материально-технической базы муниципальных общеобразовательных организаций,  уточнение реестра  (Приложение 4 к программе)</t>
  </si>
  <si>
    <t>Мониторинг обеспечения дополнительным питанием обучающихся начальных классов общеобразовательных организаций в части бесплатного предоставления молока, и обеспечение питанием обучающихся из малообеспеченных семей</t>
  </si>
  <si>
    <t>Мониторинг оснащения медицинских кабинетов общеобразовательных организаций в соответствии с требованиями санитарных правил и норм.</t>
  </si>
  <si>
    <t>Мониторинг охвата обучающихся физкультурно-спортивной работой в общеобразовательных организациях</t>
  </si>
  <si>
    <t>Мониторинг использования спортивных сооружений общеобразовательных организаций</t>
  </si>
  <si>
    <t>Разработка рекомендаций по использованию спортивных сооружений общеобразовательными организациями для привлечения школьников к систематическим занятиям физической культурой и спортом</t>
  </si>
  <si>
    <t>Организация и проведение комплекса мероприятий, направленных на улучшение материально-технической базы муниципальных организаций дополнительного образования</t>
  </si>
  <si>
    <t>Районные отделы образования,      образовательные организации</t>
  </si>
  <si>
    <t>Районные отделы образования, образовательные организации</t>
  </si>
  <si>
    <t>Управление образования, районные отделы образования, образовательные организации</t>
  </si>
  <si>
    <t>Районные отделы образования,   образовательные организации</t>
  </si>
  <si>
    <t>Образовательные организации, районные отделы образования</t>
  </si>
  <si>
    <t>Образовательные организации</t>
  </si>
  <si>
    <t>Обследование объектов, требующих улучшения материально-технической базы муниципальных организаций  дополнительного образования,  уточнение реестра (Приложение 3 к программе)</t>
  </si>
  <si>
    <t xml:space="preserve">Реализация проекта "Школа молодой матери" </t>
  </si>
  <si>
    <t>Мониторинг оснащения муниципальных образовательных организаций компьютерным оборудованием</t>
  </si>
  <si>
    <t>Организация и проведение научно-практических конференций, педагогических чтений, конкурсов профессионального педагогического мастерства педагогических работников муниципальных образовательных организаций</t>
  </si>
  <si>
    <t>Информационно-аналитический центр образования города Ростова-на-Дону, образовательные организации</t>
  </si>
  <si>
    <t xml:space="preserve">Управление образования,     Информационно-аналитический центр образования города Ростова-на-Дону </t>
  </si>
  <si>
    <t xml:space="preserve">Информационно-аналитический центр образования города Ростова-на-Дону </t>
  </si>
  <si>
    <t xml:space="preserve">Управление образования, образовательные организации, Информационно-аналитический центр образования города Ростова-на-Дону </t>
  </si>
  <si>
    <t xml:space="preserve">Использование современных компьютерных технологий в процессе психолого-педагогического сопровождения детей </t>
  </si>
  <si>
    <t>Организация работы по проведению мониторинга комплексного исследования здоровья школьников</t>
  </si>
  <si>
    <t>Мероприятия по руководству и управлению в сфере установленных функций органов местного самоуправления</t>
  </si>
  <si>
    <t>4. Подпрограмма "Организация и обеспечение отдыха детей"</t>
  </si>
  <si>
    <t>6. Подпрограмма "Руководство и управление в сфере образования"</t>
  </si>
  <si>
    <t>6.1.7.</t>
  </si>
  <si>
    <t>6.1.8.</t>
  </si>
  <si>
    <t>Реализация проекта "Психолого-педагогическое сопровождение детей  с использованием современных компьютерных технологий " на  базе оснащения дошкольных образовательных организаций</t>
  </si>
  <si>
    <t xml:space="preserve">Организация и осуществление деятельности по опеке и попечительству в соответствии со статьей 6 Областного закона от 26 декабря 2007 года N 830-ЗС "Об организации опеки и попечительства в Ростовской области"
</t>
  </si>
  <si>
    <t>3.2. Направление "Строительство объектов образования"</t>
  </si>
  <si>
    <t>Выполнение обязательств по содержанию имущества</t>
  </si>
  <si>
    <t>1.2. Направление "Строительство объектов образования"</t>
  </si>
  <si>
    <t>2.1.10.</t>
  </si>
  <si>
    <t>2.1.11.</t>
  </si>
  <si>
    <t>2.1.12.</t>
  </si>
  <si>
    <t xml:space="preserve"> Реализация проекта "Управление образовательным учреждением в условиях реализации Концепции долгосрочного социально-экономического развития Российской Федерации на период до 2020 года "</t>
  </si>
  <si>
    <t>Строительство новых и реконструкция зданий образовательных организаций в соответствии с реестром</t>
  </si>
  <si>
    <t>Строительство новых и реконструкция зданий образовательных организаций в соответствии с реестром (Приложение 2 к программе)</t>
  </si>
  <si>
    <t>Закупка компьютерного оборудования и программного обеспечения для муниципальных общеобразовательных организаций, (Приложение № 4 к программе)</t>
  </si>
  <si>
    <t>2.1.13.</t>
  </si>
  <si>
    <t>4.1.4.</t>
  </si>
  <si>
    <t>Внедрение проекта "Археология для малышей" в рамках реализации образовательной программы "По ступенькам истории"</t>
  </si>
  <si>
    <t>Управление образования, районные отделы образования, Информационно-аналитический центр образования города Ростова-на-Дону,      образовательные организации</t>
  </si>
  <si>
    <t>2011-2016</t>
  </si>
  <si>
    <r>
      <t>Комплектование</t>
    </r>
    <r>
      <rPr>
        <sz val="12"/>
        <color indexed="10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лагерей с дневным пребыванием на базе общеобразовательных организаций и профильных смен педагогическими кадрами</t>
    </r>
  </si>
  <si>
    <t xml:space="preserve">          Сводные данные по расчету потребности в ресурсном обеспечении, необходимом для реализации Программы</t>
  </si>
  <si>
    <t xml:space="preserve">Использование современных компьютерных технологий в процессе психолого-педагогического сопровождения детей. </t>
  </si>
  <si>
    <t>Разработка реестра объектов строительства и реконструкции зданий образовательных организаций</t>
  </si>
  <si>
    <t xml:space="preserve">3.1. Направление "Обеспечение доступности, совершенствование содержания и технологий образования" </t>
  </si>
  <si>
    <t>2.1</t>
  </si>
  <si>
    <t>2.2</t>
  </si>
  <si>
    <t>1.1</t>
  </si>
  <si>
    <t>1.2</t>
  </si>
  <si>
    <t>4.1</t>
  </si>
  <si>
    <t>6.1</t>
  </si>
  <si>
    <t>7.1</t>
  </si>
  <si>
    <t>Софинансирование расходов на капитальный ремонт муниципальных образовательных учреждений (за исключением аварийных)</t>
  </si>
  <si>
    <t xml:space="preserve">Софинансирование расходов на организацию и проведение комплекса мероприятий, направленных на поддержание и улучшения системы обеспечения пожарной безопасности муниципальных образовательных организаций </t>
  </si>
  <si>
    <t>2.1.14.</t>
  </si>
  <si>
    <t xml:space="preserve">Софинансирование расходов на оплату услуг доступа к информационно-телекоммуникационной сети "Интернет" </t>
  </si>
  <si>
    <t xml:space="preserve">Оплата услуг доступа к информационно-телекоммуникационной сети "Интернет" </t>
  </si>
  <si>
    <t>Реализация проекта "Всеобуч по плаванию"</t>
  </si>
  <si>
    <t>Софинансирование расходов на реализацию проекта "Всеобуч по плаванию"</t>
  </si>
  <si>
    <t>2.1.15.</t>
  </si>
  <si>
    <t>2.1.16.</t>
  </si>
  <si>
    <t>2.1.17.</t>
  </si>
  <si>
    <t>Мероприятия по устройству ограждений территорий муниципальных общеобразовательных учреждений</t>
  </si>
  <si>
    <t>Софинансирование расходов на мероприятия по устройству ограждений территорий муниципальных общеобразовательных учреждений</t>
  </si>
  <si>
    <t>Обеспечение деятельности работников, должности которых не относятся к должностям муниципальной службы</t>
  </si>
  <si>
    <t>Разработка и выполнение мероприятий по энергосбережению, с предварительным изучением рынка предложений специализированных учреждений</t>
  </si>
  <si>
    <t>Информационно-аналитический центр образования города Ростова-на-Дону, образовательные учреждения</t>
  </si>
  <si>
    <t>Мониторинг охвата обучающихся физкультурно-спортивной работой в общеобразовательных учреждениях</t>
  </si>
  <si>
    <t xml:space="preserve">Обследование объектов, требующих улучшения материально-технической базы муниципальных учреждений  дополнительного образования </t>
  </si>
  <si>
    <t xml:space="preserve">Разработка реестра перспективных объектов строительства и реконструкции зданий учреждений дополнительного образования </t>
  </si>
  <si>
    <t>Средства областного бюджета (0217218)</t>
  </si>
  <si>
    <t>Средства областного бюджета (0217202)</t>
  </si>
  <si>
    <t>Бюджет города (0210059)</t>
  </si>
  <si>
    <t>Средства областного бюджета (0217308)</t>
  </si>
  <si>
    <t>Бюджет города (0218308)</t>
  </si>
  <si>
    <t>Средства областного бюджета (0227203)</t>
  </si>
  <si>
    <t>Бюджет города  (0220059)</t>
  </si>
  <si>
    <t>Средства областного бюджета (0227310)</t>
  </si>
  <si>
    <t>Бюджет города  (0228310)</t>
  </si>
  <si>
    <t>Средства областного бюджета (0227345)</t>
  </si>
  <si>
    <t>Бюджет города (0228345)</t>
  </si>
  <si>
    <t>Средства областного бюджета (0227311)</t>
  </si>
  <si>
    <t>Бюджет города (0228311)</t>
  </si>
  <si>
    <t>Средства областного бюджета (0227327)</t>
  </si>
  <si>
    <t>Бюджет города (0228327)</t>
  </si>
  <si>
    <t>Бюджет города (0230059)</t>
  </si>
  <si>
    <t>Средства областного бюджета (0247313)</t>
  </si>
  <si>
    <t>Бюджет города (0248313)</t>
  </si>
  <si>
    <t>Бюджет города (0250059)</t>
  </si>
  <si>
    <t>Средства федерального бюджета (0255260)</t>
  </si>
  <si>
    <t>Бюджет города (0251101)</t>
  </si>
  <si>
    <t>Средства областного бюджета (0257222)</t>
  </si>
  <si>
    <t>Бюджет города  (0260059)</t>
  </si>
  <si>
    <t>Бюджет города   (0269999)</t>
  </si>
  <si>
    <t>Средства областного бюджета (0267204)</t>
  </si>
  <si>
    <t>Обеспечение деятельности (оказание услуг) муниципальных учреждений города Ростова-на-Дону</t>
  </si>
  <si>
    <t>1.1.15.</t>
  </si>
  <si>
    <t>Бюджет города (0212008)</t>
  </si>
  <si>
    <t>Бюджет города (0214037)</t>
  </si>
  <si>
    <t xml:space="preserve">Организация отдыха детей в каникулярное время  </t>
  </si>
  <si>
    <t xml:space="preserve">Софинансирование расходов на организацию отдыха детей в каникулярное время  </t>
  </si>
  <si>
    <t>Бюджет города (0242009)</t>
  </si>
  <si>
    <t>Организация мероприятий по изготовлению, доставке и передаче проездных билетов, предназначенных для проезда на общегородском пассажирском транспорте (кроме такси) в городе Ростове-на-Дону детей-сирот и детей, оставшихся без попечения родителей, переданных на воспитание в семьи опекунов или попечителей, приемные семьи и обучающихся в муниципальных общеобразовательных учреждениях</t>
  </si>
  <si>
    <t>Бюджет города  (0260029)</t>
  </si>
  <si>
    <t>Осуществление полномочий по предоставлению мер социальной поддержки граждан, усыновивших (удочеривших) ребенка (детей), в части назначения и выплаты единовременного денежного пособия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</si>
  <si>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услуг, осуществляемых из местных бюджетов)</t>
  </si>
  <si>
    <t xml:space="preserve">Организация отдыха детей, обучающихся в муниципальных образовательных учреждениях, в каникулярное время в профильных сменах и в лагерях дневного пребывания на базе муниципальных образовательных учреждений </t>
  </si>
  <si>
    <t>Осуществление полномочий  по назначению и выплате единовременного пособия при всех формах устройства детей, лишенных родительского попечения, в семью</t>
  </si>
  <si>
    <t>4.1.5.</t>
  </si>
  <si>
    <t>Бюджет города (0260011, 0260019)</t>
  </si>
  <si>
    <t>Проектирование и капремонт муниципальных образовательных учреждений</t>
  </si>
  <si>
    <t>Бюджет города (0214039)</t>
  </si>
  <si>
    <t>Бюджет города (0224037)</t>
  </si>
  <si>
    <t>Школьный комплекс на 1400 уч. в III мкр. жилого района "Левенцовский"</t>
  </si>
  <si>
    <t>Строительство детского сада по адресу : ул.Дарвина-ул.Пархоменко</t>
  </si>
  <si>
    <t>Реконструкция детского сада "8 Марта" по ул.Нижне-Нольная,6</t>
  </si>
  <si>
    <t>Строительство детского сада по пр.Космонавтов</t>
  </si>
  <si>
    <t>Строительство детского сада по ул.Добровольского</t>
  </si>
  <si>
    <t>Строительство детского сада в Х мкр.ЗЖМ</t>
  </si>
  <si>
    <t>Строительство детского сада на территории бывшего аэродрома "ДОСААФ" (с.п.19)</t>
  </si>
  <si>
    <t>Строительство детского сада на территории бывшего аэродрома "ДОСААФ" (с.п.13)</t>
  </si>
  <si>
    <t>Средства областного бюджета (0257242)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</si>
  <si>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</si>
  <si>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Осуществление полномочий по выплате компенсации родительской платы за присмотр и уход за детьми в образовательной организации, реализующей образовательную программу дошкольного образования          </t>
  </si>
  <si>
    <t xml:space="preserve"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предусмотренных частями 1, 1.1, 1.2, 1.3 статьи 13.2 Областного закона от 22 октября 2004 года № 165-ЗС «О социальной поддержке детства в Ростовской области» </t>
  </si>
  <si>
    <t>2014-2017</t>
  </si>
  <si>
    <t>управление образования</t>
  </si>
  <si>
    <t>Средства областного бюджета (0217305)</t>
  </si>
  <si>
    <t>Бюджет города (0218305)</t>
  </si>
  <si>
    <t>Бюджет города (0214037, 0218305)</t>
  </si>
  <si>
    <t>Использование современных компьютерных технологий в процессе психолого-педагогического сопровождения детей на базе оснащения дошкольных образовательных учреждений</t>
  </si>
  <si>
    <t xml:space="preserve">Увеличение количества приемных семей через информирование граждан о формах семейного устройства детей-сирот и детей, оставшихся без попечения родителей, размещение информации о порядке создания приемной семьи на официальном портале города Ростова-на-Дону, городской Думы и Администрации города, информационных стендах отделов образования </t>
  </si>
  <si>
    <t>Реконструкция МБДОУ №121 по ул.Симферопольская, 65/3</t>
  </si>
  <si>
    <t>Реконструкция школы №77 по ул. Портовой, 541: строительство спортивного комплекса (бассейна)</t>
  </si>
  <si>
    <t>Проектная документация на реконструкцию МАОУ Лицей № 1 «Классический». Строительство  спортивного корпуса по адресу: г. Ростова-на-Дону, ул. Балакирева,32)</t>
  </si>
  <si>
    <t>Обследование объектов, требующих улучшения материально-технической базы муниципальных дошкольных образовательных учреждений</t>
  </si>
  <si>
    <t xml:space="preserve">Строительство детского сада  на 125 мест в III МКР жилого района "Левенцовский" </t>
  </si>
  <si>
    <r>
      <t>Комплектование</t>
    </r>
    <r>
      <rPr>
        <sz val="14"/>
        <color indexed="1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лагерей с дневным пребыванием на базе общеобразовательных организаций и профильных смен педагогическими кадрами</t>
    </r>
  </si>
  <si>
    <t>Приобретение недвижимости для обеспечения социальных гарантий  услугами дошкольного образования   (Приложение 2 к программе)</t>
  </si>
  <si>
    <t xml:space="preserve">Уточнение реестра объектов строительства и реконструкции зданий образовательных учреждений </t>
  </si>
  <si>
    <t>Уточнение реестра объектов строительства и реконструкции зданий дошкольных образовательных учреждений</t>
  </si>
  <si>
    <t>Бюджет города (0222008)</t>
  </si>
  <si>
    <t>Средства областного бюджета    (0257242)</t>
  </si>
  <si>
    <t>Средства федерального бюджета   (0255260)</t>
  </si>
  <si>
    <t>Средства областного бюджета  (0247313)</t>
  </si>
  <si>
    <t>Средства областного бюджета  (0267204)</t>
  </si>
  <si>
    <t>Средства областного бюджета  (0217218)</t>
  </si>
  <si>
    <t>Средства областного бюджета  (0217202)</t>
  </si>
  <si>
    <t>Средства областного бюджета    (0267204)</t>
  </si>
  <si>
    <t>Модерницация региональных сиситем дошкольного образования</t>
  </si>
  <si>
    <t>Бюджет города (0218059)</t>
  </si>
  <si>
    <t>Средства федерального бюджета (0215059)</t>
  </si>
  <si>
    <t>Софинансирование расходов на модерницацию региональных сиситем дошкольного образования</t>
  </si>
  <si>
    <t>1.1.16.</t>
  </si>
  <si>
    <t>Строительство детского сада на 95 мест в 3 мкр. жилого района "Левенцовский" (п.3.19)</t>
  </si>
  <si>
    <t>Реконструкция МДОУ № 228 в пос. Каратаево</t>
  </si>
  <si>
    <t>Модернизация региональных систем дошкольного образования</t>
  </si>
  <si>
    <t>Софинансирование расходов на модернизацию региональных систем дошкольного образования</t>
  </si>
  <si>
    <t>Строительство детского сада на 125 мест в 3 мкр. жилого района "Левенцовский"(п.3.18)</t>
  </si>
  <si>
    <t>Строительство общеобразовательной школы вместимостью 1340 учащихся в I  мкр. на территории  военного городка № 140</t>
  </si>
  <si>
    <t>Средства областного бюджета (0219010)</t>
  </si>
  <si>
    <t>Средства областного бюджета (0229010)</t>
  </si>
  <si>
    <t>Средства областного бюджета (0239010)</t>
  </si>
  <si>
    <t>Средства областного бюджета (0269010)</t>
  </si>
  <si>
    <t>Обеспечение деятельности (оказание услуг) муниципальных учреждений города Ростова-на-Дону, в т.ч. за счет средств резервного фонда Правительства Ростовской области</t>
  </si>
  <si>
    <t>Обеспечение непредвиденных расходов за счет средств резервного фонда Правительства Ростовской области</t>
  </si>
  <si>
    <t>Обеспечение непредвиденных расходов муниципальных учреждений за счет средств резервного фонда Правительства Ростовской области</t>
  </si>
  <si>
    <t>Средства областного бюджета (0259010)</t>
  </si>
  <si>
    <t>Строительство детского сада на 140 мест в I МКР жилого района "Левенцовский"</t>
  </si>
  <si>
    <t>Строительство новых и реконструкция зданий образовательных организаций в соответствии с реестром, (приложение 1 к программе)   ДОУ № 48</t>
  </si>
  <si>
    <t>Детский сад на 110 мест во 2 мкр. "Темерник" в г.Ростове-на-Дону (строительство)</t>
  </si>
  <si>
    <t>2014, 2017</t>
  </si>
  <si>
    <t>1.2.1.1.</t>
  </si>
  <si>
    <t>1.2.1.2.</t>
  </si>
  <si>
    <t>1.2.1.3.</t>
  </si>
  <si>
    <t>1.2.1.4.</t>
  </si>
  <si>
    <t>1.2.1.5.</t>
  </si>
  <si>
    <t>1.2.1.6.</t>
  </si>
  <si>
    <t>1.2.1.8.</t>
  </si>
  <si>
    <t>1.2.1.9.</t>
  </si>
  <si>
    <t>1.2.1.10.</t>
  </si>
  <si>
    <t>1.2.1.11.</t>
  </si>
  <si>
    <t>1.2.1.12.</t>
  </si>
  <si>
    <t>1.2.1.13.</t>
  </si>
  <si>
    <t>1.2.1.14.</t>
  </si>
  <si>
    <t>1.2.1.15.</t>
  </si>
  <si>
    <t>1.2.1.16.</t>
  </si>
  <si>
    <t>1.2.1.17.</t>
  </si>
  <si>
    <t>1.2.1.18.</t>
  </si>
  <si>
    <t>1.2.1.19.</t>
  </si>
  <si>
    <t>1.2.1.20.</t>
  </si>
  <si>
    <t>1.2.1.21.</t>
  </si>
  <si>
    <t>Всего по подпрограмме 3</t>
  </si>
  <si>
    <t>Всего по подпрограмме 4</t>
  </si>
  <si>
    <t>Всего по подпрограмме 5</t>
  </si>
  <si>
    <t>Всего по подпрограмме 6</t>
  </si>
  <si>
    <t>Итого</t>
  </si>
  <si>
    <t>Выполнение обязательств по содержанию имущества, уплата налогов, госпошлин</t>
  </si>
  <si>
    <t>Средства федерального бюджета (0225112)</t>
  </si>
  <si>
    <t>Бюджет города (0228112)</t>
  </si>
  <si>
    <t>Бюджет города (0224037, 0228112)</t>
  </si>
  <si>
    <t>1.1.17.</t>
  </si>
  <si>
    <t>Обеспечение расходов на поощрение муниципальных образований по итогам рейтинговой оценки по привлечению инвестиций</t>
  </si>
  <si>
    <t>Средства областного бюджета (0217102)</t>
  </si>
  <si>
    <t>Строительство детского дошкольного учреждения № 2 на 160 мест на территории военного городка № 140 (с.п. 1-5)</t>
  </si>
  <si>
    <t>Строительство детского дошкольного учреждения №1 на 160 мест на территории военного городка № 140 (с.п. 1-4)</t>
  </si>
  <si>
    <t>Реализация проекта "Психолого-педагогическое сопровождение детей  с использованием современных компьютерных технологий" на базе оснащения дошкольных образовательных учреждений</t>
  </si>
  <si>
    <t>Проектирование, строительство и реконструкция объектов муниципальной собственности (приложение 2 к программе)</t>
  </si>
  <si>
    <t>Реконструкция детского сада по адресу: пер.Ашхабадский, 29</t>
  </si>
  <si>
    <t>Реконструкция детского сада № 316 Октябрьского района 60 мест</t>
  </si>
  <si>
    <t>Обследование объектов, требующих улучшения материально-технической базы муниципальных общеобразовательных учреждений</t>
  </si>
  <si>
    <t>1.2.1.7</t>
  </si>
  <si>
    <t>Управление образования, районные отделы образования, Информационно-аналитический центр образования города Ростова-на-Дону, образовательные учреждения</t>
  </si>
  <si>
    <t>Оплата услуг доступа к информационно-телекоммуникационной сети "Интернет"</t>
  </si>
  <si>
    <t xml:space="preserve">ГОДОВОЙ ОТЧЕТ О РЕАЛИЗАЦИИ МУНИЦИПАЛЬНОЙ  ПРОГРАММЫ                                                  </t>
  </si>
  <si>
    <t xml:space="preserve">"Развитие системы образования города Ростова-на-Дону" </t>
  </si>
  <si>
    <t>2014-2015, 2017</t>
  </si>
  <si>
    <t>Комплектование лагерей с дневным пребыванием на базе общеобразовательных учреждений и профильных смен педагогическими кадрами</t>
  </si>
  <si>
    <t>Реализация проекта "Управление образовательным учреждением в условиях реализации Концепции долгосрочного социально-экономического развития Российской Федерации на период до 2020 года "</t>
  </si>
  <si>
    <t>Начальник отдела ФОМУиПР                                    И.Г. Жилина</t>
  </si>
  <si>
    <t>Начальник  Управления образования города Ростова-на-Дону                                                                     В.А. Чернышова</t>
  </si>
  <si>
    <r>
      <t xml:space="preserve">Всего, </t>
    </r>
    <r>
      <rPr>
        <b/>
        <sz val="8"/>
        <color indexed="8"/>
        <rFont val="Times New Roman"/>
        <family val="1"/>
        <charset val="204"/>
      </rPr>
      <t>в том числе:</t>
    </r>
  </si>
  <si>
    <t xml:space="preserve">                                             ГРБС Департамент строительства</t>
  </si>
  <si>
    <t xml:space="preserve">                                                    ГРБС Управление образования города</t>
  </si>
  <si>
    <t xml:space="preserve">                                   Итого по Программе в целом</t>
  </si>
  <si>
    <t>Средства областного бюджета (0227305)</t>
  </si>
  <si>
    <t xml:space="preserve">Причины неисполнения плана </t>
  </si>
  <si>
    <t>Исполнено (кассовый расход) за 2015 год</t>
  </si>
  <si>
    <t>уточненный 2015</t>
  </si>
  <si>
    <t>Исполнено (кассовый расход) за 2015год</t>
  </si>
  <si>
    <t>Бюджет города (0260011)</t>
  </si>
  <si>
    <t>Бюджет города (0260019)</t>
  </si>
  <si>
    <t>1.1.18.</t>
  </si>
  <si>
    <t>1.1.19.</t>
  </si>
  <si>
    <t>Расходы на приобретение модульных детских садов</t>
  </si>
  <si>
    <t>Софинансирование расходов на приобретение модульных детских садов</t>
  </si>
  <si>
    <t>Бюджет города (0228378)</t>
  </si>
  <si>
    <t>Средства областного бюджета (0227378)</t>
  </si>
  <si>
    <t>Средства областного бюджета (0217378)</t>
  </si>
  <si>
    <t>Бюджет города (0218378)</t>
  </si>
  <si>
    <t xml:space="preserve">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предусмотренных пунктами 1, 1¹, 1², 1³ статьи 13² Областного закона от 22 октября 2004 года № 165-ЗС «О социальной поддержке детства в Ростовской области» </t>
  </si>
  <si>
    <t>Исполнено (кассовый расход)            за 2015 год</t>
  </si>
  <si>
    <t>Плановый объем финансового обеспечения          на  2015 год</t>
  </si>
  <si>
    <t>за 2015 год</t>
  </si>
  <si>
    <t>,</t>
  </si>
  <si>
    <t>2019 год</t>
  </si>
  <si>
    <t>2020 год</t>
  </si>
  <si>
    <t>Строительство средней общеобразовательной школы на 825 мест во 2 мкр. Жилого района "Темерник"</t>
  </si>
  <si>
    <t>2014-2015, 2018-2020</t>
  </si>
  <si>
    <t>2014-2016, 2020</t>
  </si>
  <si>
    <t>1.2.1.23.</t>
  </si>
  <si>
    <t>1.2.1.22.</t>
  </si>
  <si>
    <t>Строительство детского сада на 190 мест в жилой застройке в районе Ростовского моря с.п.2.30</t>
  </si>
  <si>
    <t>Строительство детского сада на 95 мест в жилой застройке в районе Ростовского моря (мкр.2) с.п.2.31</t>
  </si>
  <si>
    <t>Строительство детского сада на 50 мест в жилой застройке в районе Ростовского моря с.п.2.32</t>
  </si>
  <si>
    <t>1.2.1.24.</t>
  </si>
  <si>
    <t>1.2.1.25.</t>
  </si>
  <si>
    <t>Строительство детского сада на 60 мест в границах: ул. 339 Стрелковой Дивизии - ул. Малиновского и существующей жилой застройкой 5 и 5Б микрорайонов ЗЖР</t>
  </si>
  <si>
    <t>1.2.1.26.</t>
  </si>
  <si>
    <t xml:space="preserve">Строительство детского сада на 140 мест в 6 мкр. "Левенцовский" (п. 6-25) </t>
  </si>
  <si>
    <t>1.2.1.27.</t>
  </si>
  <si>
    <t xml:space="preserve">Строительство детского сада на 140 мест в 6 мкр. "Левенцовский" (п. 6-26) </t>
  </si>
  <si>
    <t>2014-2020</t>
  </si>
  <si>
    <t>Строительство средней общеобразовательной школы на 440 учащихся с бассейном в X мкр. ЗЖР</t>
  </si>
  <si>
    <t>Строительство средней общеобразовательной школы на 1375 мест в жилой застройке в районе Ростовского моря (мкр № 1) с.п. 1-22</t>
  </si>
  <si>
    <t>1.2.1.28.</t>
  </si>
  <si>
    <t>Сроки выполне-ния</t>
  </si>
  <si>
    <t xml:space="preserve">2.1. Основное мероприятие "Обеспечение доступности, совершенствование содержания и технологий общего образования" </t>
  </si>
  <si>
    <t>2.2. Основное мероприятие "Строительство объектов образования"</t>
  </si>
  <si>
    <t>2.2.1.1.</t>
  </si>
  <si>
    <t>2.3. Направление "Здоровье школьников"</t>
  </si>
  <si>
    <t>2.4. Направление "Информатизация образования"</t>
  </si>
  <si>
    <t>2.3. Основное мероприятие "Здоровье школьников"</t>
  </si>
  <si>
    <t>2.4. Основное мероприятие "Информатизация образования"</t>
  </si>
  <si>
    <t>3.2. Основное мероприятие "Строительство объектов образования"</t>
  </si>
  <si>
    <t>3.3.Основное мероприятие "Одаренные дети"</t>
  </si>
  <si>
    <t>4.1. Основное мероприятие " Организация отдыха детей в каникулярное время"</t>
  </si>
  <si>
    <t>5.2.Основное мероприятие "Предоставление мер социальной поддержки детей-сирот и детей, оставшихся без попечения родителей"</t>
  </si>
  <si>
    <t>6.1.Основное мероприятие "Развитие кадровых ресурсов"</t>
  </si>
  <si>
    <t>6.2. Основное мероприятие "Реализация управленческих функций"</t>
  </si>
  <si>
    <t>5.1. Основное мероприятие "Психолого-педагогическое сопровождение детей и подростков"</t>
  </si>
  <si>
    <t xml:space="preserve">1.1. Основное мероприятие "Обеспечение доступности, совершенствование содержания и технологий образования" 
</t>
  </si>
  <si>
    <t xml:space="preserve">1.1.  Основное мероприятие "Обеспечение доступности, совершенствование содержания и технологий образования" </t>
  </si>
  <si>
    <t xml:space="preserve">1.1.  Основное мероприятие "Обеспечение доступности, совершенствование содержания и технологий образования" 
</t>
  </si>
  <si>
    <t>ОбОбеспечение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услуг, осуществляемых из местных бюджетов)</t>
  </si>
  <si>
    <t>1.2.  Основное мероприятие "Строительство объектов образования"</t>
  </si>
  <si>
    <t xml:space="preserve"> 2014-2020</t>
  </si>
  <si>
    <t>1.2. Основное мероприятие "Строительство объектов образования"</t>
  </si>
  <si>
    <t>Средства областного бюджета  (0219010)</t>
  </si>
  <si>
    <t>Средства федерального бюджета  (0215059)</t>
  </si>
  <si>
    <t>Средства областного бюджета  (0217102)</t>
  </si>
  <si>
    <t>Бюджет города  (0212008)</t>
  </si>
  <si>
    <t>Средства областного бюджета  (0217378)</t>
  </si>
  <si>
    <t>Средства областного бюджета    (0217218)</t>
  </si>
  <si>
    <t>Средства областного бюджета     (0217202)</t>
  </si>
  <si>
    <t>Средства областного бюджета    (0217102)</t>
  </si>
  <si>
    <t>Средства федерального бюджета    (0215059)</t>
  </si>
  <si>
    <t>Средства областного бюджета     (0217378)</t>
  </si>
  <si>
    <t>1.2.Основное мероприятие "Строительство объектов образования"</t>
  </si>
  <si>
    <t>Средства областного бюджета   (0217218)</t>
  </si>
  <si>
    <t>Средства областного бюджета    (0217202)</t>
  </si>
  <si>
    <t xml:space="preserve">Обследование объектов, требующих улучшения материально-технической базы муниципальных общеобразовательных организаций,  уточнение реестра </t>
  </si>
  <si>
    <t>Средства областного бюджета   (0227311)</t>
  </si>
  <si>
    <t>Средства областного бюджета    (0227378)</t>
  </si>
  <si>
    <t>Средства областного бюджета    (0227345)</t>
  </si>
  <si>
    <t>2.2. Направление "Строительство объектов образования"</t>
  </si>
  <si>
    <t>2.4.Основное мероприятие "Информатизация образования"</t>
  </si>
  <si>
    <t>2011-2020</t>
  </si>
  <si>
    <t>Средства областного бюджета  (0227345)</t>
  </si>
  <si>
    <t>Средства областного бюджета  (0227311)</t>
  </si>
  <si>
    <t>Средства областного бюджета  (0227327)</t>
  </si>
  <si>
    <t>Средства областного бюджета  (0227378)</t>
  </si>
  <si>
    <t xml:space="preserve">3.1. Основное мероприятие "Обеспечение доступности, совершенствование содержания и технологий образования" </t>
  </si>
  <si>
    <t xml:space="preserve">2.1.Основное мероприятие "Обеспечение доступности, совершенствование содержания и технологий образования" </t>
  </si>
  <si>
    <t>2.2. Основное мероприятие"Строительство объектов образования"</t>
  </si>
  <si>
    <t xml:space="preserve">2.1.Основное мероприятие "Обеспечение доступности, совершенствование содержания и технологий общего образования" </t>
  </si>
  <si>
    <t>Средства областного бюджета   (0227345)</t>
  </si>
  <si>
    <t>Средства областного бюджета   (0227378)</t>
  </si>
  <si>
    <t xml:space="preserve">Обследование объектов, требующих улучшения материально-технической базы муниципальных общеобразовательных организаций,  уточнение реестра  </t>
  </si>
  <si>
    <t>2.1. Основное мероприятие "Обеспечение доступности, совершенствование содержания и технологий образования"</t>
  </si>
  <si>
    <t xml:space="preserve">2.1. Основное мероприятие "Обеспечение доступности, совершенствование содержания и технологий образования" </t>
  </si>
  <si>
    <t>Средства областного бюджета   (0227203)</t>
  </si>
  <si>
    <t>Средства областного бюджета    (0227311)</t>
  </si>
  <si>
    <t>Разработка и выполнение мероприятий по энергосбережению, с предварительным изучением рынка предложений специализированных организаий</t>
  </si>
  <si>
    <t>2.2.1.2.</t>
  </si>
  <si>
    <t>2.2.1.3.</t>
  </si>
  <si>
    <t>3.1. Основное мероприятие " Совершенствование содержания и технологий образования"</t>
  </si>
  <si>
    <t>3.3. Основное мероприятие "Одаренные дети"</t>
  </si>
  <si>
    <t>2.3.  Основное мероприятие "Здоровье школьников"</t>
  </si>
  <si>
    <t>2.4.  Основное мероприятие "Информатизация образования"</t>
  </si>
  <si>
    <t>2.2.  Основное мероприятие "Строительство объектов образования"</t>
  </si>
  <si>
    <t>3.2.  Основное мероприятие "Строительство объектов образования"</t>
  </si>
  <si>
    <t>3.3.  Основное мероприятие "Одаренные дети"</t>
  </si>
  <si>
    <t>Средства областного бюджета    (0239010)</t>
  </si>
  <si>
    <t xml:space="preserve">Обследование объектов, требующих улучшения материально-технической базы муниципальных организаций  дополнительного образования,  уточнение реестра </t>
  </si>
  <si>
    <t>3.2.Основное мероприятие "Строительство объектов образования"</t>
  </si>
  <si>
    <t>Средства областного бюджета   (0239010)</t>
  </si>
  <si>
    <t xml:space="preserve">3.1.  Основное мероприятие "Обеспечение доступности, совершенствование содержания и технологий образования" </t>
  </si>
  <si>
    <t>Обследование объектов, требующих улучшения материально-технической базы муниципальных организаций  дополнительного образования,  уточнение реестра</t>
  </si>
  <si>
    <t xml:space="preserve">Строительство новых и реконструкция зданий образовательных организаций в соответствии с реестром </t>
  </si>
  <si>
    <t>Разработка и выполнение мероприятий по энергосбережению, с предварительным изучением рынка предложений специализированных организаций</t>
  </si>
  <si>
    <t xml:space="preserve">3.1.Основное мероприятие "Обеспечение доступности, совершенствование содержания и технологий образования" </t>
  </si>
  <si>
    <t>Средства областного бюджета     (0239010)</t>
  </si>
  <si>
    <t>5.1.Основное мероприятие"Психолого-педагогическое сопровождение детей и подростков"</t>
  </si>
  <si>
    <t>5.2. Основное мероприятие " Предоставление мер социальной поддержки детей-сирот и детей, оставшихся без попечения родителей"</t>
  </si>
  <si>
    <t>Средства областного бюджета    (0247313)</t>
  </si>
  <si>
    <t>4.1.  Основное мероприятие " Организация отдыха детей в каникулярное время"</t>
  </si>
  <si>
    <t>Средства областного бюджета   (0247313)</t>
  </si>
  <si>
    <t>Средства областного бюджета   (0259010)</t>
  </si>
  <si>
    <t>Средства областного бюджета   (0257242)</t>
  </si>
  <si>
    <t>5.1.Основное мероприятие "Психолого-педагогическое сопровождение детей и подростков"</t>
  </si>
  <si>
    <t>Средства областного бюджета  (0257222)</t>
  </si>
  <si>
    <t>Средства областного бюджета  (0257242)</t>
  </si>
  <si>
    <t>Средства областного бюджета  (0259010)</t>
  </si>
  <si>
    <t>5.2.  Основное мероприятие " Предоставление мер социальной поддержки детей-сирот и детей, оставшихся без попечения родителей"</t>
  </si>
  <si>
    <t>Средства областного бюджета   (0257222)</t>
  </si>
  <si>
    <t>Бюджет города  (0250059)</t>
  </si>
  <si>
    <t>Средства федерального бюджета  (0255260)</t>
  </si>
  <si>
    <t>Средства федерального бюджета    (0255260)</t>
  </si>
  <si>
    <t>Средства областного бюджета     (0257222)</t>
  </si>
  <si>
    <t>6.1. Основное мероприятие "Развитие кадровых ресурсов"</t>
  </si>
  <si>
    <t>Средства областного бюджета   (0269010)</t>
  </si>
  <si>
    <t>Средства областного бюджета   (0267204)</t>
  </si>
  <si>
    <t>6.1.  Основное мероприятие "Развитие кадровых ресурсов"</t>
  </si>
  <si>
    <t>6.2.  Основное мероприятие "Реализация управленческих функций"</t>
  </si>
  <si>
    <t>6.2.Основное мероприятие "Реализация управленческих функций"</t>
  </si>
  <si>
    <t>Средства областного бюджета     (0269010)</t>
  </si>
  <si>
    <t>2014-20207</t>
  </si>
  <si>
    <t>И.Н.  Павленко</t>
  </si>
  <si>
    <t>Строительство детского сада на 190 мест в жилой застройке в районе Ростовского моря(1 мкр.) с.п. 1.21.</t>
  </si>
  <si>
    <t>Строительство блочно-модульной котельной детского сада "Светлячок" по ул. Нариманова, 131 в г. Ростове-на-Дону  (ДОУ № 48)</t>
  </si>
  <si>
    <t>2.2.1.4.</t>
  </si>
  <si>
    <t>2.2.1.5.</t>
  </si>
  <si>
    <t>2.2.1.6.</t>
  </si>
  <si>
    <t>2.2.1.7.</t>
  </si>
  <si>
    <t>Строительство школьного комплекса на 1100 уч. на территории бывшего аэродрома "ДОСААФ" (с.п.. 25)</t>
  </si>
  <si>
    <t>Средства областного бюджета (0217218, 0210172180)</t>
  </si>
  <si>
    <t>Бюджет города (0210059, 0210100590)</t>
  </si>
  <si>
    <t>Бюджет города (0214039, 0210240390)</t>
  </si>
  <si>
    <t>Бюджет города  (0220059, 0220100590)</t>
  </si>
  <si>
    <t>Бюджет города (0224037, 0220240370)</t>
  </si>
  <si>
    <t>Бюджет города (0230059, 0230100590)</t>
  </si>
  <si>
    <t>Бюджет города (0260011, 0260200110)</t>
  </si>
  <si>
    <t>Бюджет города   (0269999, 0260299999)</t>
  </si>
  <si>
    <t xml:space="preserve">Итого по основному мероприятию "Обеспечение доступности, совершенствование содержания и технологий дошкольного образования" 
</t>
  </si>
  <si>
    <t>Итого по Основному мероприятию "Строительство объектов дошкольного образования"</t>
  </si>
  <si>
    <t xml:space="preserve">Итого по основному мероприятию "Обеспечение доступности, совершенствование содержания и технологий общего образования" </t>
  </si>
  <si>
    <t>Основное мероприятие 2.1</t>
  </si>
  <si>
    <t>Основное мероприятие 1.2</t>
  </si>
  <si>
    <t>Основное мероприятие 1.1</t>
  </si>
  <si>
    <t>Основное мероприятие 2.3</t>
  </si>
  <si>
    <t>Итого по основному мероприятию "Здоровье школьников"</t>
  </si>
  <si>
    <t>Основное мероприятие 3.1</t>
  </si>
  <si>
    <t>Итого по основному мероприятию " Организация отдыха детей в каникулярное время"</t>
  </si>
  <si>
    <t>Основное мероприятие 4.1</t>
  </si>
  <si>
    <t xml:space="preserve"> Итого по основному мероприятию "Психолого-педагогическое сопровождение детей и подростков"</t>
  </si>
  <si>
    <t>Основное мероприятие 5.1</t>
  </si>
  <si>
    <t>Итого по основному мероприятию "Предоставление мер социальной поддержки детей-сирот и детей, оставшихся без попечения родителей"</t>
  </si>
  <si>
    <t>Основное мероприятие 5.2</t>
  </si>
  <si>
    <t>Основное мероприятие 6.1</t>
  </si>
  <si>
    <t>Итого по основному мероприятию "Развитие кадровых ресурсов"</t>
  </si>
  <si>
    <t>Итого по основному мероприятию "Реализация управленческих функций"</t>
  </si>
  <si>
    <t>Основное мероприятие 6.2</t>
  </si>
  <si>
    <t xml:space="preserve">Итого по основному мероприятию "Обеспечение доступности, совершенствование содержания и технологий дошкольного образования" </t>
  </si>
  <si>
    <t xml:space="preserve">Итого по основному мероприятию "Обеспечение доступности, совершенствование содержания и технологий дополнительного образования" </t>
  </si>
  <si>
    <t>Основное мероприятие 2.2</t>
  </si>
  <si>
    <t>6. Подпрограмма "Управление развитием отрасли"</t>
  </si>
  <si>
    <t>6.2. Основное мероприятие "Руководство и управление в сфере образования"</t>
  </si>
  <si>
    <t>Итого по основному мероприятию "Руководство и управление в сфере образования"</t>
  </si>
  <si>
    <t>Свод 1</t>
  </si>
  <si>
    <t>свод 1</t>
  </si>
  <si>
    <t xml:space="preserve">свод 1 </t>
  </si>
  <si>
    <t>Расходы на приобретение аппаратно-программных комплексов доврачебной диагностики состояния здоровья обучающихся</t>
  </si>
  <si>
    <t>Средства областного бюджета (0220374030)</t>
  </si>
  <si>
    <t>Софинансирование расходов на приобретение аппаратно-программных комплексов доврачебной диагностики состояния здоровья обучающихся</t>
  </si>
  <si>
    <t>Бюджет города (02203S4030)</t>
  </si>
  <si>
    <t>2.3.10.</t>
  </si>
  <si>
    <t>2.3.9, 2.3.10 доп. Строки без финансирования</t>
  </si>
  <si>
    <t>Бюджет города (02102S3610)</t>
  </si>
  <si>
    <t>средства областного бюджета  (0210273610)</t>
  </si>
  <si>
    <t>Расходы на решение вопросов по расширению сети дошкольных образовательных организаций в форме приобретения объектов недвижимости</t>
  </si>
  <si>
    <t>Софинансирование расходов на решение вопросов по расширению сети дошкольных образовательных организаций в форме приобретения объектов недвижимости</t>
  </si>
  <si>
    <t>1.2.6.</t>
  </si>
  <si>
    <t>Приобретение в муниципальную собственность объектов нежилого фонда для решения вопросов местного значения</t>
  </si>
  <si>
    <t>Расходы на приобретение в муниципальную собственность земельного участка для решения вопросов местного значения</t>
  </si>
  <si>
    <t>Бюджет города (0210240440)</t>
  </si>
  <si>
    <t>Проектирование, строительство и реконструкция объектов муниципальной собственности</t>
  </si>
  <si>
    <t xml:space="preserve">Проектирование, строительство, реконструкция и оснащение объектов муниципальной собственности </t>
  </si>
  <si>
    <t>повтор брак</t>
  </si>
  <si>
    <t>скрыто по всем районам повтор брак</t>
  </si>
  <si>
    <t>средства областного бюджета (0210271180)</t>
  </si>
  <si>
    <t>вопрос</t>
  </si>
  <si>
    <t>Бюджет города (0210220100)</t>
  </si>
  <si>
    <t>Средства областного бюджета     (0227203, 0220172030)</t>
  </si>
  <si>
    <t>Средства областного бюджета   (0257222, 0250272220)</t>
  </si>
  <si>
    <t>Средства областного бюджета  (0217202, 0210172020)</t>
  </si>
  <si>
    <t xml:space="preserve">Итого по основному мероприятию "Обеспечение доступности, совершенствование содержания и технологий дополнительного образования" 
</t>
  </si>
  <si>
    <t>Средства областного бюджета  (0219010, 0210171180)</t>
  </si>
  <si>
    <t>Бюджет города  (0210059, 0210100590,  0210220100)</t>
  </si>
  <si>
    <t>Средства областного бюджета (0229010, 0220171180)</t>
  </si>
  <si>
    <t>Мероприятия по определению предварительной стоимости проектно-изыскательских работ по объектам общего образования</t>
  </si>
  <si>
    <t>Средства областного бюджета   (0229010, 0220171180)</t>
  </si>
  <si>
    <t>Средства областного бюджета    (0229010, 0220171180)</t>
  </si>
  <si>
    <t>Мероприятия по определению предварительной стоимости проектно-изыскательских работ по объектам дошкольного образования</t>
  </si>
  <si>
    <t>Средства областного бюджета (0219010,  0210171180)</t>
  </si>
  <si>
    <t>Средства областного бюджета (0239010, 0230171180)</t>
  </si>
  <si>
    <t>Средства областного бюджета (0210172020)</t>
  </si>
  <si>
    <t>Средства областного бюджета 02301S4250</t>
  </si>
  <si>
    <t>Средства федерального бюджета  0250252600)</t>
  </si>
  <si>
    <t>Средства областного бюджета 0250272220</t>
  </si>
  <si>
    <t>Средства областного бюджета  0250272420</t>
  </si>
  <si>
    <t>Бюджет города 0210100590</t>
  </si>
  <si>
    <t>Бюджет города  0220100590</t>
  </si>
  <si>
    <t>Бюджет города  02301S4250</t>
  </si>
  <si>
    <t>Расходы на повышение заработной платы педагогическим работникам муниципальныхучреждений дополнительного образования</t>
  </si>
  <si>
    <t>Средства областного бюджета   (0260272040)</t>
  </si>
  <si>
    <t>2016-2017</t>
  </si>
  <si>
    <t>2018</t>
  </si>
  <si>
    <t>Проведение мероприятий по энергосбережению, в части замены существующих деревянных окон и наружных дверных блоков в муниципальных образовательных учреждениях</t>
  </si>
  <si>
    <t>Средства областного бюджета 02201S3740</t>
  </si>
  <si>
    <t>Бюджет города 02201S3740</t>
  </si>
  <si>
    <t>2018-2020</t>
  </si>
  <si>
    <t>2.1.21.</t>
  </si>
  <si>
    <t>Бюджет города (0248313, 02401S3130)</t>
  </si>
  <si>
    <t>Средства областного бюджета  (0247313, 02401S3130)</t>
  </si>
  <si>
    <t>Бюджет города ( 02401S3130)</t>
  </si>
  <si>
    <t>Капитальный ремонт МБДОУ города Ростова-на-Дону "Детский сад № 142"</t>
  </si>
  <si>
    <t>Департамент строительства, МКУ «УКС»</t>
  </si>
  <si>
    <t>2.1.23.</t>
  </si>
  <si>
    <t>Средства областного бюджета  (0250272220)</t>
  </si>
  <si>
    <t>Средства областного бюджета (021017102)</t>
  </si>
  <si>
    <t>Средства областного бюджета (0219010, 0210171180)</t>
  </si>
  <si>
    <t>Средства областного бюджета (0220172030)</t>
  </si>
  <si>
    <t>Средства областного бюджета   (0250272420)</t>
  </si>
  <si>
    <t>Бюджет города (0210100590)</t>
  </si>
  <si>
    <t>Средства областного бюджета    (0219010, 0210171180)</t>
  </si>
  <si>
    <t>Предоставление грантов для поощрения лучших муниципальных общеобразовательных учреждений города Ростова-на-Дону</t>
  </si>
  <si>
    <t>Бюджет города 0220120120)</t>
  </si>
  <si>
    <t>Средства областного бюджета   (0269010, 0260271180)</t>
  </si>
  <si>
    <t>Приобретение и установка модульных школ</t>
  </si>
  <si>
    <t>Бюджет города 0220120260</t>
  </si>
  <si>
    <t>КФСР</t>
  </si>
  <si>
    <t>Доп. КР</t>
  </si>
  <si>
    <t>КЦСР</t>
  </si>
  <si>
    <t>КВР</t>
  </si>
  <si>
    <t>Метод. центр</t>
  </si>
  <si>
    <t>Ворошиловский</t>
  </si>
  <si>
    <t>Железнодорожный</t>
  </si>
  <si>
    <t>Кировский</t>
  </si>
  <si>
    <t>Ленинский</t>
  </si>
  <si>
    <t>Октябрьский</t>
  </si>
  <si>
    <t>Первомайский</t>
  </si>
  <si>
    <t>Пролетарский</t>
  </si>
  <si>
    <t>Советский</t>
  </si>
  <si>
    <t>0701</t>
  </si>
  <si>
    <t>01</t>
  </si>
  <si>
    <t>0210172020</t>
  </si>
  <si>
    <t>111</t>
  </si>
  <si>
    <t>112</t>
  </si>
  <si>
    <t>119</t>
  </si>
  <si>
    <t>244</t>
  </si>
  <si>
    <t>611</t>
  </si>
  <si>
    <t>621</t>
  </si>
  <si>
    <t>02102L1590</t>
  </si>
  <si>
    <t>612</t>
  </si>
  <si>
    <t>02</t>
  </si>
  <si>
    <t>0210100590</t>
  </si>
  <si>
    <t>622</t>
  </si>
  <si>
    <t>851</t>
  </si>
  <si>
    <t>852</t>
  </si>
  <si>
    <t>2100121670</t>
  </si>
  <si>
    <t>0702</t>
  </si>
  <si>
    <t>0220172030</t>
  </si>
  <si>
    <t>02201S3110</t>
  </si>
  <si>
    <t>02201S3270</t>
  </si>
  <si>
    <t>02201S3740</t>
  </si>
  <si>
    <t>0220100590</t>
  </si>
  <si>
    <t>0220120120</t>
  </si>
  <si>
    <t>0220120260</t>
  </si>
  <si>
    <t>0703</t>
  </si>
  <si>
    <t>02301S4250</t>
  </si>
  <si>
    <t>0230100590</t>
  </si>
  <si>
    <t>0707</t>
  </si>
  <si>
    <t>02401S3130</t>
  </si>
  <si>
    <t>0240120090</t>
  </si>
  <si>
    <t>0709</t>
  </si>
  <si>
    <t>0260272040</t>
  </si>
  <si>
    <t>121</t>
  </si>
  <si>
    <t>122</t>
  </si>
  <si>
    <t>129</t>
  </si>
  <si>
    <t>0250100590</t>
  </si>
  <si>
    <t>0260100590</t>
  </si>
  <si>
    <t>350</t>
  </si>
  <si>
    <t>0260200110</t>
  </si>
  <si>
    <t>0260200190</t>
  </si>
  <si>
    <t>0260299999</t>
  </si>
  <si>
    <t>853</t>
  </si>
  <si>
    <t>1810321320</t>
  </si>
  <si>
    <t>1840121370</t>
  </si>
  <si>
    <t>1004</t>
  </si>
  <si>
    <t>0210172180</t>
  </si>
  <si>
    <t>321</t>
  </si>
  <si>
    <t>323</t>
  </si>
  <si>
    <t>0250252600</t>
  </si>
  <si>
    <t>0250272220</t>
  </si>
  <si>
    <t>0250272420</t>
  </si>
  <si>
    <t>0250211010</t>
  </si>
  <si>
    <t>город</t>
  </si>
  <si>
    <t>Предложения по включению  в Проект бюджета на 2019-2021  ГРБС- Департамент координации строительства и перспективного развития города Ростова-на-Дону</t>
  </si>
  <si>
    <t>Доп. ЭК</t>
  </si>
  <si>
    <t>Наименование мероприятий (объектов)</t>
  </si>
  <si>
    <t>ввод</t>
  </si>
  <si>
    <t>Расход по счетам</t>
  </si>
  <si>
    <t>Ассигнования 2018 год</t>
  </si>
  <si>
    <t>Предложения на Думу  августа</t>
  </si>
  <si>
    <t>Ассигнования 2018 (дума август)</t>
  </si>
  <si>
    <t>Ассигнования 2019 год</t>
  </si>
  <si>
    <t>Ассигнования 2019  ут</t>
  </si>
  <si>
    <t>Предложения на 2019 год</t>
  </si>
  <si>
    <t>Доп. потребность 2019 год</t>
  </si>
  <si>
    <t>Ассигнования 2020 год</t>
  </si>
  <si>
    <t>Включено в предельные 2019 год</t>
  </si>
  <si>
    <t>Ассигнования 2020 ут</t>
  </si>
  <si>
    <t>Предложения на 2020 год</t>
  </si>
  <si>
    <t>Доп. потребность 2020 год</t>
  </si>
  <si>
    <t>Включено в предельные 2020 год</t>
  </si>
  <si>
    <t>Предложения на 2021 год</t>
  </si>
  <si>
    <t>Доп. потребность 2021 год</t>
  </si>
  <si>
    <t>Включено в предельные 2021 год</t>
  </si>
  <si>
    <t xml:space="preserve">Примечания </t>
  </si>
  <si>
    <t xml:space="preserve">ВСЕГО </t>
  </si>
  <si>
    <t>х</t>
  </si>
  <si>
    <t>0500420080</t>
  </si>
  <si>
    <t xml:space="preserve">присвоить? </t>
  </si>
  <si>
    <t>243</t>
  </si>
  <si>
    <t>Капитальный ремонт муниципальных жилых помещений в мкр. Суворовский для обеспечения жильем граждан, нуждающихся в улучшении жилищных условий</t>
  </si>
  <si>
    <t xml:space="preserve">Потребность средств на капитальный ремонт 1156 квартир в мкр. Суворовском. </t>
  </si>
  <si>
    <t>0500440370</t>
  </si>
  <si>
    <t>1314</t>
  </si>
  <si>
    <t>Строительство социального жилья, в т.ч.:</t>
  </si>
  <si>
    <t>Проектирование и строительство жилого дома социального использования в МКР № 2 жилого района "Левенцовский" (с.п. 2-8)</t>
  </si>
  <si>
    <t>2024</t>
  </si>
  <si>
    <t>полощадь - 7900 м2,  172 квартиры, 2021 - ПИР - 10000,0 тыс. руб., Стоимость СМР  ≈ 371029,0 тыс. руб. Срок строительства  2022-2023 год</t>
  </si>
  <si>
    <t xml:space="preserve">Строительство электрических сетей наружного освещения </t>
  </si>
  <si>
    <t>Строительство электрических сетей наружного освещения в г. Ростове-на-Дону</t>
  </si>
  <si>
    <t>МК СМР  от 11.09.2018. Срок 9 мес. Стоимость объекта 431715,8 тыс.руб. Остаток на 01.01.2019 - 198415,3 тыс.руб. , в т.ч. ОБ -   124604,9 тыс. руб. МБ 73810,6 тыс.руб.</t>
  </si>
  <si>
    <t>0690140370</t>
  </si>
  <si>
    <t>1278</t>
  </si>
  <si>
    <t>Строительство объектов ВКХ (вкл. ПСД)</t>
  </si>
  <si>
    <t>Строительство сетей наружного освещения по ул. Мильчакова, ул. Стабильная, пер. Днепровский, ул. Сурженская, пр. Шолохова</t>
  </si>
  <si>
    <t>2020</t>
  </si>
  <si>
    <r>
      <t xml:space="preserve">Следующий этап. В  2018 - ДСС ПИР. Ориенимр. Ст-ть ПИР </t>
    </r>
    <r>
      <rPr>
        <sz val="9"/>
        <color indexed="8"/>
        <rFont val="Calibri"/>
        <family val="2"/>
        <charset val="204"/>
      </rPr>
      <t>≈</t>
    </r>
    <r>
      <rPr>
        <sz val="9"/>
        <color indexed="8"/>
        <rFont val="Times New Roman"/>
        <family val="1"/>
        <charset val="204"/>
      </rPr>
      <t xml:space="preserve">3399,8 тыс.руб. МБ 37,2% -1264,7 тыс.руб. Ст-ть СМР, а.н. </t>
    </r>
    <r>
      <rPr>
        <sz val="9"/>
        <color indexed="8"/>
        <rFont val="Calibri"/>
        <family val="2"/>
        <charset val="204"/>
      </rPr>
      <t>≈</t>
    </r>
    <r>
      <rPr>
        <sz val="9.9"/>
        <color indexed="8"/>
        <rFont val="Times New Roman"/>
        <family val="1"/>
        <charset val="204"/>
      </rPr>
      <t xml:space="preserve"> 30943,1 тыс.руб. , МБ 37,2% -11510,8 тыс.руб. </t>
    </r>
    <r>
      <rPr>
        <sz val="9"/>
        <color indexed="8"/>
        <rFont val="Times New Roman"/>
        <family val="1"/>
        <charset val="204"/>
      </rPr>
      <t xml:space="preserve"> 2020   стр-во, ввод. Предложения о выделении ОБ на ПИР после получения ДСС ПИР.</t>
    </r>
  </si>
  <si>
    <t>06901S3650</t>
  </si>
  <si>
    <t>Строительство объектов водопроводно-канализационного хозяйства (вкл. ПСД)</t>
  </si>
  <si>
    <t>13002L1120</t>
  </si>
  <si>
    <t>1957</t>
  </si>
  <si>
    <t>Строительство третьей очереди канализационного коллектора №53. (Этап 4.1.)</t>
  </si>
  <si>
    <t>2019</t>
  </si>
  <si>
    <r>
      <rPr>
        <sz val="9"/>
        <color indexed="17"/>
        <rFont val="Times New Roman"/>
        <family val="1"/>
        <charset val="204"/>
      </rPr>
      <t>Стоимость объекта - 1580984,7 тыс.руб</t>
    </r>
    <r>
      <rPr>
        <sz val="9"/>
        <rFont val="Times New Roman"/>
        <family val="1"/>
        <charset val="204"/>
      </rPr>
      <t xml:space="preserve">. Остаток на 01.01.2019 – 83 798,0 тыс. руб., в т.ч. 
ОБ - 52 625,1 тыс. руб. (СМР)
МБ – 31 005,6 тыс. руб. (СМР)
МБ – 167,2 тыс. руб. (АН)
</t>
    </r>
  </si>
  <si>
    <t>13002S3200</t>
  </si>
  <si>
    <t>2047</t>
  </si>
  <si>
    <t>Канализационный коллектор №68 г.Ростова-на-Дону. Мероприятия по предотвращению разрушения коллектора (Тоннельный участок канализации от колодца К-1, расположенного в 13,75 м севернее от КНС "Северная-1" по ул. Освобождения,2 до ШС-8, расположенного в 20,0 м на запад по ул. Железнодорожный Нижний проезд,7а.Вывод из эксплуатации и консервация участка коллектора от ШС 1б-ШС-3А)</t>
  </si>
  <si>
    <r>
      <t xml:space="preserve">МК на ПИР от 13.03.2017. Срок по МК-31.12.2017 -просрочка. Ожид. Получ. Экспертизы - 04.10.2018. </t>
    </r>
    <r>
      <rPr>
        <sz val="9"/>
        <color indexed="17"/>
        <rFont val="Times New Roman"/>
        <family val="1"/>
        <charset val="204"/>
      </rPr>
      <t xml:space="preserve">Ориентир. Ст-ть объекта 367258 тыс.руб., в том числе ОБ 230638,0 тыс.руб. МБ 136620,0 тыс.руб. На 2019 год -146903,2 тыс.руб., в т.ч. ОБ 92255,2 тыс.руб., МБ -54648,0 тыс.руб. На 2020 год -220354,8 тыс.руб., в т.ч. ОБ 138382,8 тыс.руб., МБ  81972,0 тыс.руб. Письмо МинЖКХ РО от 11.07.2018 № 16-03/1038 </t>
    </r>
  </si>
  <si>
    <t>1300240370</t>
  </si>
  <si>
    <t>2130</t>
  </si>
  <si>
    <t>Канализационная сеть по ул.Гайдара, ул.Возрождения г.Ростова-на-Дону</t>
  </si>
  <si>
    <t xml:space="preserve"> 2018 выполнеие ПИР, получение заключения  экспертизы - сентябрь 2018. .Потребность на стр-во 33835 тыс.руб. (СМР, а.н.)</t>
  </si>
  <si>
    <t>2131</t>
  </si>
  <si>
    <t>Канализование ул. Липецкая, ул.Тамбовская г.Ростова-на-Дону</t>
  </si>
  <si>
    <t xml:space="preserve"> 2018 выполнеие ПИР, получение заключения  экспертизы - сентябрь 2018. .Потребность на стр-во 21085 тыс.руб. (СМР, а.н.)</t>
  </si>
  <si>
    <t>1124</t>
  </si>
  <si>
    <t>Строительство канализационного коллектора №62 в городе Ростове-на-Дону</t>
  </si>
  <si>
    <t>2021</t>
  </si>
  <si>
    <t xml:space="preserve">МК от 05.06.2018, завершение  ПИР в 2019 году Стоимость ПИР 47977,0 тыс.рублей, Ориент ст-ть СМР - 1927968,0 тыс.руб., в том числе МБ 2020 37,2%  - 350000 2021 35,7% - 352397,5 тыс.руб. ОБ - 2020 (62,8%)  - 590860,2, 2021(64,3%) - 634710,3 , Срок строительства – 24 месяца. (после разработки ПСД включение в гос программы )
</t>
  </si>
  <si>
    <t>1125</t>
  </si>
  <si>
    <t>Строительство канализационного коллектора по ул.Локомотивной в г.Ростове-на-Дону</t>
  </si>
  <si>
    <r>
      <t xml:space="preserve">2018- ДСС ПИР. НМЦК на ПИР </t>
    </r>
    <r>
      <rPr>
        <sz val="9"/>
        <color indexed="14"/>
        <rFont val="Times New Roman"/>
        <family val="1"/>
        <charset val="204"/>
      </rPr>
      <t>37 427 ,8</t>
    </r>
    <r>
      <rPr>
        <sz val="9"/>
        <rFont val="Times New Roman"/>
        <family val="1"/>
        <charset val="204"/>
      </rPr>
      <t xml:space="preserve"> тыс.руб.  Конкурс - октябрь 2018, завершение  ПИР - 2019.  стоимость СМР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1245234,2 тыс. рублей.  МБ 2020            ( 37,2%) -213143,0,  2021 (35,7%) - 240000,0, ОБ 2020 (62,8%) - 359822,0, 2021 (63,4%) - 432269,0.  Срок строительства ≈ 16 месяцев. (после разработки ПСД включение в гос программы )
</t>
    </r>
  </si>
  <si>
    <t>1979</t>
  </si>
  <si>
    <t>Канализование пос. Западный (1-й этап)</t>
  </si>
  <si>
    <r>
      <t>(сети к дет.саду Дарвина-Пархоменко) МК на ПИР от 11.05.2018</t>
    </r>
    <r>
      <rPr>
        <sz val="9"/>
        <rFont val="Times New Roman"/>
        <family val="1"/>
        <charset val="204"/>
      </rPr>
      <t xml:space="preserve"> 1724</t>
    </r>
    <r>
      <rPr>
        <sz val="9"/>
        <color indexed="14"/>
        <rFont val="Times New Roman"/>
        <family val="1"/>
        <charset val="204"/>
      </rPr>
      <t>2,</t>
    </r>
    <r>
      <rPr>
        <b/>
        <sz val="9"/>
        <color indexed="10"/>
        <rFont val="Times New Roman"/>
        <family val="1"/>
        <charset val="204"/>
      </rPr>
      <t>4</t>
    </r>
    <r>
      <rPr>
        <sz val="9"/>
        <color indexed="8"/>
        <rFont val="Times New Roman"/>
        <family val="1"/>
        <charset val="204"/>
      </rPr>
      <t xml:space="preserve"> тыс.руб. , срок выполнения ПИР - 26.04.2019, Ст-ть СМР </t>
    </r>
    <r>
      <rPr>
        <sz val="9"/>
        <rFont val="Times New Roman"/>
        <family val="1"/>
        <charset val="204"/>
      </rPr>
      <t xml:space="preserve">≈ 137800,7 тыс.руб. (МБ - 37,2% - 51261,9 тыс. руб., ОБ -86538,8тыс. Руб.) Завершение СМР -  2020 </t>
    </r>
  </si>
  <si>
    <t>1980</t>
  </si>
  <si>
    <t>Строительство сети водоотведения по ул. Лесопарковая в г. Ростове-на-Дону (1 этап)</t>
  </si>
  <si>
    <r>
      <t>Поручение Губернатора РО по итогам интерактивного приема граждан. МК на ПИР от 14.05.2018 на 6659,</t>
    </r>
    <r>
      <rPr>
        <b/>
        <sz val="9"/>
        <color indexed="10"/>
        <rFont val="Times New Roman"/>
        <family val="1"/>
        <charset val="204"/>
      </rPr>
      <t>9</t>
    </r>
    <r>
      <rPr>
        <sz val="9"/>
        <color indexed="8"/>
        <rFont val="Times New Roman"/>
        <family val="1"/>
        <charset val="204"/>
      </rPr>
      <t xml:space="preserve"> тыс.руб., срок выполнения ПИР - 29.04.2019, ≈ Ст-ть СМР </t>
    </r>
    <r>
      <rPr>
        <sz val="9"/>
        <rFont val="Times New Roman"/>
        <family val="1"/>
        <charset val="204"/>
      </rPr>
      <t>≈ 41040,6 тыс.руб.  (в т.ч. МБ 15267,1) 2018-2019-ПИР, 2020 -СМР</t>
    </r>
  </si>
  <si>
    <t>1993</t>
  </si>
  <si>
    <t>Канализование жилой застройки в Железнодорожном районе города Ростова-на-Дону в границах ул. Профсоюзная, пер. Силикатный, ул. Республиканская, пер. Олимпийский</t>
  </si>
  <si>
    <t xml:space="preserve">Наказы избирателей в ходе предвыборной компании по выборам депутатов ГД ФС РФ, МК на ПИР от 11.05.2018 на 8000,0 тыс.руб., срок выполнения ПИР - 26.04.2019,  Ст-ть СМР ≈ 115782,5 тыс.руб (в т.ч. МБ - 43071,1). </t>
  </si>
  <si>
    <t>1995</t>
  </si>
  <si>
    <t>Канализование пер. Тбилисский в городе Ростове-на-Дону</t>
  </si>
  <si>
    <t>Обращение граждан в приемную полномочного представителя призедента РФ. МК на ПИР от 14.05.2018 на 3271,6 тыс.руб., срок завершения ПИР  - 29.04.2019. Ст-ть СМР ≈ 24863,8 тыс.руб.</t>
  </si>
  <si>
    <t>8762</t>
  </si>
  <si>
    <t>Канализование пос. Ясная Поляна в Пролетарском районе города Ростова-на-Дону</t>
  </si>
  <si>
    <t>Обращение граждан в приемную призедента РФ. МК на ПИР от 11.05.2018 - 6103,8 тыс.руб., срок - 26.04.2019. Ст-ть СМР ≈ 63088,7 тыс.руб.</t>
  </si>
  <si>
    <t>1300299999</t>
  </si>
  <si>
    <t>1923</t>
  </si>
  <si>
    <t>Мероприятия по определению предварительной стоимости проектно-изыскательских работ объектов водопроводно-канализационного хозяйства</t>
  </si>
  <si>
    <t>Канализование пос. Фрунзе города Ростова-на-Дону</t>
  </si>
  <si>
    <t>Наказы избирателей (выборы депутатов ГД ФС РФ). ДСС от 21.11.2017. Ст-ть ПИР - 11939,0 тыс. руб.  СМР≈139701,2 тыс.руб (в т.ч. МБ - 51968,8).  Завершение ПИР - 2019, завершение СМР 2020</t>
  </si>
  <si>
    <t>Канализационный коллектор по ул. Всесоюзной - автодорожный мост через реку Дон Западного обхода - ул. 1-я Луговая, 42.  (Дублер коллектора № 53, резервный путь для стоков на Левый берег)</t>
  </si>
  <si>
    <t>доп 2021</t>
  </si>
  <si>
    <r>
      <t xml:space="preserve">Поручение Главы Адм. города по обращению 
АО "Ростовводоканал"(№774 от 13.02.2013)         ДСС - 2018. Стоимость  ПИР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>27374,2 тыс.руб.</t>
    </r>
    <r>
      <rPr>
        <sz val="9"/>
        <rFont val="Times New Roman"/>
        <family val="1"/>
        <charset val="204"/>
      </rPr>
      <t xml:space="preserve">  Стоимость СМР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405079,2 тыс.руб., МБ -35,7% 144613,3 тыс.руб. ПИР 2019-2020 гг. начало СМР 2021 год</t>
    </r>
  </si>
  <si>
    <t>Канализование жилого дома по ул. Нансена, 107/1 и прилегающей территории в Октябрьском районе города Ростова-на-Дону;</t>
  </si>
  <si>
    <t>доп 2020</t>
  </si>
  <si>
    <t>2018 -ДСС ПИР. Ст-ть объекта - 25125,5 тыс.руб.           ПИР ≈ 4021,5 тыс. руб.. СМР ≈ 21104,0  тыс. руб.</t>
  </si>
  <si>
    <t>Строительство сети водоотведения по ул. 45-я линия</t>
  </si>
  <si>
    <t>На контроле в приемной Президента РФ в ЮФО. Ориентир. Ст-ть объекта 3126,1т.р., 2019 - ДСС ПИР, ПИР-2019 -2020 годы.- 1013,3 тыс.руб., 2020 год  -СМР-2092,8 тыс.руб.</t>
  </si>
  <si>
    <t xml:space="preserve">Канализование по ул. Катаева от пер. Приволжского до ул. Скрыпника </t>
  </si>
  <si>
    <t xml:space="preserve">Наказы избирателей постановление Администрации №11, Ориент. стоимость-59017,6 т.р., ДСС пир -20,0 тыс.руб. ПИР-2019-2020 годы -3688,4т.р., 2021 год -СМР-55309,2 тыс.руб.- </t>
  </si>
  <si>
    <t>Канализование по ул.Малюгиной от дома № 77 до ул. Варфоломеева</t>
  </si>
  <si>
    <t xml:space="preserve">Наказы избирателей постановление Администрации №11, Ориентир. Ст-ть объекта -12133,8 тыс.руб., ПИР-2019год 1500,4 тыс.руб., 2021 -СМР-10613,4 тыс.руб. </t>
  </si>
  <si>
    <t>Канализование по пер. Макеевский, пер. Черноморский,   пер. Балтийский</t>
  </si>
  <si>
    <t>Наказы избирателей (выборы депутатов ГДФС РФ) Ориентир. Ст-ть объекта 41079,9, 2019 - ДСС ПИР-20,0 тыс.руб., ПИР-2019 -2020 годы- 4286,83 тыс.руб., 2020 год  - СМР- 36773,2 тыс.руб.</t>
  </si>
  <si>
    <t>"Водоснабжение и водоотведение     ул. 2-я Новоселовская в г. Ростове-на-Дону"</t>
  </si>
  <si>
    <r>
      <t xml:space="preserve">Коллективное заявление от жителей (многодетных семей) получивших землю по государственной программе от 22.01.2018 N 59-46-39. </t>
    </r>
    <r>
      <rPr>
        <sz val="9"/>
        <color indexed="17"/>
        <rFont val="Times New Roman"/>
        <family val="1"/>
        <charset val="204"/>
      </rPr>
      <t xml:space="preserve">Канализационная сеть Ø 200-1387м.п. Водопроводная сеть Ø 150-длина 1022м.п. Ориентир. ст-ть объекта - 80440,7 тыс.руб.,  2019 - ДСС ПИР - 20,0 тыс.руб., 2020 - ПИР -4981,9 тыс.руб., 2021-СМР- 75438,8 тыс.руб.  </t>
    </r>
  </si>
  <si>
    <t>Канализование ул. Акмолинская и прилегающей жилой застройки в Железнодорожном районе города Ростова-на-Дону"</t>
  </si>
  <si>
    <r>
      <rPr>
        <sz val="9"/>
        <rFont val="Times New Roman"/>
        <family val="1"/>
        <charset val="204"/>
      </rPr>
      <t xml:space="preserve">Наказы избирателей (выборы депутатов ГДФС РФ) </t>
    </r>
    <r>
      <rPr>
        <sz val="9"/>
        <color indexed="17"/>
        <rFont val="Times New Roman"/>
        <family val="1"/>
        <charset val="204"/>
      </rPr>
      <t xml:space="preserve">Канализационная сеть  Ø200-3110 м.п.Ориентир. Ст-ть 98984,3 тыс.руб.  2019 - ДСС ПИР -20,0  тыс.руб., 2020 - ПИР-5985,0 тыс.руб., 2021 - СМР- 92979,3 тыс.руб.  </t>
    </r>
  </si>
  <si>
    <t>Канализационная сеть по ул. Лагерная, пер. Богатырский, пер. Аэрофлотский в  городе Ростове-на-Дону</t>
  </si>
  <si>
    <r>
      <t xml:space="preserve">Письмо Министерства ЖКХ Ростовской области № 16-04.1/712 от 14.06.2017 по коллективному обращению граждан к Губернатору Ростовкой области. </t>
    </r>
    <r>
      <rPr>
        <sz val="9"/>
        <color indexed="17"/>
        <rFont val="Times New Roman"/>
        <family val="1"/>
        <charset val="204"/>
      </rPr>
      <t xml:space="preserve">Канализационная сеть Ø 200-2100 м.п. Ориентир. ст-ть объекта - 69809,0 тыс.руб.,  2019 - ДСС ПИР - 20,0 тыс.руб., 2020 - ПИР -7005,6 тыс.руб., 2021-СМР- 62783,4 тыс.руб.  </t>
    </r>
  </si>
  <si>
    <t xml:space="preserve">Канализационная сеть по ул. Зеленая
</t>
  </si>
  <si>
    <r>
      <t xml:space="preserve">Предложения по наказам депутатам, полученные по системе "Аисс-контроль" (наказы_2011 1.2/9) </t>
    </r>
    <r>
      <rPr>
        <sz val="9"/>
        <color indexed="17"/>
        <rFont val="Times New Roman"/>
        <family val="1"/>
        <charset val="204"/>
      </rPr>
      <t>Канализационная сеть Ø 200-</t>
    </r>
    <r>
      <rPr>
        <sz val="9"/>
        <color indexed="10"/>
        <rFont val="Times New Roman"/>
        <family val="1"/>
        <charset val="204"/>
      </rPr>
      <t>1</t>
    </r>
    <r>
      <rPr>
        <sz val="9"/>
        <color indexed="17"/>
        <rFont val="Times New Roman"/>
        <family val="1"/>
        <charset val="204"/>
      </rPr>
      <t xml:space="preserve">786 м.п. Ориентир. ст-ть объекта - </t>
    </r>
    <r>
      <rPr>
        <sz val="9"/>
        <color indexed="10"/>
        <rFont val="Times New Roman"/>
        <family val="1"/>
        <charset val="204"/>
      </rPr>
      <t>48271,2</t>
    </r>
    <r>
      <rPr>
        <sz val="9"/>
        <color indexed="17"/>
        <rFont val="Times New Roman"/>
        <family val="1"/>
        <charset val="204"/>
      </rPr>
      <t xml:space="preserve"> тыс.руб.,2019 - ДСС ПИР-20,0 тыс.руб,  2020 - </t>
    </r>
    <r>
      <rPr>
        <sz val="9"/>
        <color indexed="10"/>
        <rFont val="Times New Roman"/>
        <family val="1"/>
        <charset val="204"/>
      </rPr>
      <t>ПИР -2475,2</t>
    </r>
    <r>
      <rPr>
        <sz val="9"/>
        <color indexed="17"/>
        <rFont val="Times New Roman"/>
        <family val="1"/>
        <charset val="204"/>
      </rPr>
      <t xml:space="preserve"> тыс.руб., начало СМР -</t>
    </r>
    <r>
      <rPr>
        <sz val="9"/>
        <color indexed="10"/>
        <rFont val="Times New Roman"/>
        <family val="1"/>
        <charset val="204"/>
      </rPr>
      <t>22277,1</t>
    </r>
    <r>
      <rPr>
        <sz val="9"/>
        <color indexed="17"/>
        <rFont val="Times New Roman"/>
        <family val="1"/>
        <charset val="204"/>
      </rPr>
      <t xml:space="preserve"> тыс.руб.2021-СМР- </t>
    </r>
    <r>
      <rPr>
        <sz val="9"/>
        <color indexed="10"/>
        <rFont val="Times New Roman"/>
        <family val="1"/>
        <charset val="204"/>
      </rPr>
      <t>23498,9</t>
    </r>
    <r>
      <rPr>
        <sz val="9"/>
        <color indexed="17"/>
        <rFont val="Times New Roman"/>
        <family val="1"/>
        <charset val="204"/>
      </rPr>
      <t xml:space="preserve"> тыс.руб. </t>
    </r>
  </si>
  <si>
    <t xml:space="preserve">Канализование ул. Мичуринская, ул. Челябинская в Советском районе г. Ростова-на-Дону
</t>
  </si>
  <si>
    <r>
      <t xml:space="preserve">Поручение главы Администрации №ГП-1525/15 от 10.02.2015 по обращению граждан                                                                     Предложения по наказам депутатам, полученные по системе "Аисс-контроль" (наказы_2010 В59-14). </t>
    </r>
    <r>
      <rPr>
        <sz val="9"/>
        <color indexed="17"/>
        <rFont val="Times New Roman"/>
        <family val="1"/>
        <charset val="204"/>
      </rPr>
      <t>Канализационная сеть Ø 200-1157 м.п. ориентир. ст-ть объекта- 38510,7 тыс.руб. 2019 - ДСС ПИР-20,0 тыс.руб, 2020 год ПИР 3900,0 тыс.руб., 2021 -СМР 34590,7 тыс.руб.</t>
    </r>
  </si>
  <si>
    <t>«Канализование пер. Туапсинский, пер. Моздокский, пер. Армавирский, пер. Адлерский в границах ул. Печорская, ул. Панфиловцев в городе Ростове-на-Дону»</t>
  </si>
  <si>
    <r>
      <t xml:space="preserve">Предложения по наказам депутатам, полученные по системе "Аисс-контроль" (Наказы 2011 1.2./4),   </t>
    </r>
    <r>
      <rPr>
        <sz val="9"/>
        <color indexed="17"/>
        <rFont val="Times New Roman"/>
        <family val="1"/>
        <charset val="204"/>
      </rPr>
      <t>Канализационная сеть Ø 200-1880 м.п. Ориент. Ст-ть объекта - 61177,8 тыс.руб. 2019 -ДСС ПИР-20,0 тыс.руб, 2020 - ПИР 4951,7 тыс.руб., 2021 СМР -56206,1 тыс.руб.</t>
    </r>
  </si>
  <si>
    <t xml:space="preserve">Канализование ул. Лесозащитной от пер. Туапсинского до ул. Можайской в Первомайском районе </t>
  </si>
  <si>
    <r>
      <t xml:space="preserve">Наказы избирателей (выборы депутатов ГДФС РФ). МК на ПИР расторнут (континент). </t>
    </r>
    <r>
      <rPr>
        <sz val="9"/>
        <color indexed="17"/>
        <rFont val="Times New Roman"/>
        <family val="1"/>
        <charset val="204"/>
      </rPr>
      <t>Канализационная сеть L = 346 п.м.; Д = 200 мм. Ориент. Ст-ть 17977,1 тыс.руб, 2019 ДСС ПИР-20,0 тыс.руб., 2020 -ПИР- 1214,9 тыс.руб., 2021 СМР 16742,3 тыс.руб.</t>
    </r>
  </si>
  <si>
    <t xml:space="preserve">Канализационная сеть по ул. Таганрогской    </t>
  </si>
  <si>
    <t>Обращение граждан, Мин.обороны РФ. Стоимость-28 887,5т.р., ПИР-2019год 4 890,8т.р., СМР-23 996,7т.р. 2020 год</t>
  </si>
  <si>
    <t xml:space="preserve"> Канализационная насосная станция по ул. Нансена 123б в Октябрьском районе</t>
  </si>
  <si>
    <t xml:space="preserve">проект требует кор ки </t>
  </si>
  <si>
    <t>1858</t>
  </si>
  <si>
    <t>Водоотведение  и водопонижение по пер.Рыболовецкому, пер.Бойцовскому, ул.Рельефной</t>
  </si>
  <si>
    <r>
      <t xml:space="preserve">ПСД на экспертизе с 01.07.2018.  Стоимость строительства </t>
    </r>
    <r>
      <rPr>
        <sz val="9"/>
        <color indexed="8"/>
        <rFont val="Calibri"/>
        <family val="2"/>
        <charset val="204"/>
      </rPr>
      <t>≈</t>
    </r>
    <r>
      <rPr>
        <sz val="9.9"/>
        <color indexed="8"/>
        <rFont val="Times New Roman"/>
        <family val="1"/>
        <charset val="204"/>
      </rPr>
      <t xml:space="preserve"> 26907,7 тыс.руб.</t>
    </r>
  </si>
  <si>
    <t>Водопонижение жилой застройки по ул. Шоссейная</t>
  </si>
  <si>
    <t>2018 г. -ДСС ПИР. Ориент. Ст-ть ПИР- 26216,5 тыс.руб.,   СМР ≈135727,7 тыс.руб.</t>
  </si>
  <si>
    <t>1939</t>
  </si>
  <si>
    <t>Строительство водопроводной сети по ул.Соловьиной в г.Ростове-на-Дону</t>
  </si>
  <si>
    <r>
      <t>Решение Арбитражного суда РО о необходимости строительства сети. ДСС ПИР от 02.04.2018.  МК на ПИР от 18.05.2018 -</t>
    </r>
    <r>
      <rPr>
        <sz val="9"/>
        <color indexed="14"/>
        <rFont val="Times New Roman"/>
        <family val="1"/>
        <charset val="204"/>
      </rPr>
      <t>3497,1</t>
    </r>
    <r>
      <rPr>
        <sz val="9"/>
        <rFont val="Times New Roman"/>
        <family val="1"/>
        <charset val="204"/>
      </rPr>
      <t xml:space="preserve"> тыс.руб. со сроком выполнения -03.05.2019. Ориент ст-ть стр-ва (смр, а.н) 30975,5 тыс.руб. 2019 -завершение ПИР, СМР</t>
    </r>
  </si>
  <si>
    <t xml:space="preserve"> Водоснабжение жилой застройки в квартале Юфимцева - Мечникова</t>
  </si>
  <si>
    <r>
      <t xml:space="preserve">Поручение Главы Адм. города по обращению 
АО "Ростовводоканал" от 10.02.2017 №2555. </t>
    </r>
    <r>
      <rPr>
        <sz val="9"/>
        <color indexed="17"/>
        <rFont val="Times New Roman"/>
        <family val="1"/>
        <charset val="204"/>
      </rPr>
      <t>Мощность 100м3/час L = 760 п.м.; Д = 300-325 мм</t>
    </r>
    <r>
      <rPr>
        <sz val="9"/>
        <rFont val="Times New Roman"/>
        <family val="1"/>
        <charset val="204"/>
      </rPr>
      <t xml:space="preserve"> В 2010 году оплачен аванс на тех.прис.-733,9  тыс.руб.   Требуется кор-ка ПИР (с разработкой ПП, ПМ) продолжит. - 11,5 мес.   ДСС корректировки  ПИР имеется. О</t>
    </r>
    <r>
      <rPr>
        <sz val="9"/>
        <color indexed="17"/>
        <rFont val="Times New Roman"/>
        <family val="1"/>
        <charset val="204"/>
      </rPr>
      <t xml:space="preserve">риент ст-ть 18792,8 тыс.руб. 2019- кор-ка ПИР- 2497,7 тыс.руб.; 2020 СМР -  16295,1 т.р.срок -4,5 мес. </t>
    </r>
  </si>
  <si>
    <t>Водоснабжение ул.Донподход, ул.Природная в Октябрьском районе города Ростова-на-Дону</t>
  </si>
  <si>
    <r>
      <t xml:space="preserve">Потребность на корректировку ПИР </t>
    </r>
    <r>
      <rPr>
        <sz val="9"/>
        <color indexed="8"/>
        <rFont val="Calibri"/>
        <family val="2"/>
        <charset val="204"/>
      </rPr>
      <t>≈ 1270,0 тыс. руб.</t>
    </r>
    <r>
      <rPr>
        <sz val="9"/>
        <color indexed="8"/>
        <rFont val="Times New Roman"/>
        <family val="1"/>
        <charset val="204"/>
      </rPr>
      <t>, СМР  ≈16443,7 тыс.руб.</t>
    </r>
  </si>
  <si>
    <t xml:space="preserve">Строительство сети водоснабжения по  ул. Гераневая
</t>
  </si>
  <si>
    <r>
      <t xml:space="preserve">Письмо Министерства ЖКХ Ростовской области № 16-04.1/1178 от 12.10.2017 по обращению граждан. </t>
    </r>
    <r>
      <rPr>
        <sz val="9"/>
        <color indexed="17"/>
        <rFont val="Times New Roman"/>
        <family val="1"/>
        <charset val="204"/>
      </rPr>
      <t xml:space="preserve">Водопроводная сеть  Ø150-870 м.п. Ориент. Ст-ть объекта 28866,3 тыс.руб. 2019 - ДСС ПИР -20,0тыс.руб., 2020 -ПИР 2836,1 тыс.руб., 2021 - 26010,3 тыс.руб. </t>
    </r>
  </si>
  <si>
    <t xml:space="preserve"> Водопроводная сеть по ул.Лесопарковая 16,18,20,22 </t>
  </si>
  <si>
    <t>?</t>
  </si>
  <si>
    <t>13002S3640</t>
  </si>
  <si>
    <t>2050</t>
  </si>
  <si>
    <t>Строительство водопроводных очистных сооружений в северо-западной части г.Ростова-на-Дону с водозаборными сооружениями в районе х.Дугино</t>
  </si>
  <si>
    <t>2054</t>
  </si>
  <si>
    <t>Строительство третьей очереди канализационного коллектора №53</t>
  </si>
  <si>
    <t>Капитальный ремонт детских садов  (вкл. ПСД)</t>
  </si>
  <si>
    <t>0210120080</t>
  </si>
  <si>
    <t>1137</t>
  </si>
  <si>
    <r>
      <t>МК на ПИР от 07.05.2018 на 2 746,4 тыс.руб. со сроком завершения - февраль 2019. Ст-ть кап. ремонта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30184,8 тыс.руб. (4 группы)</t>
    </r>
  </si>
  <si>
    <t>"Капитальный   ремонт МБОУ "Детский сад № 70" по адресу город Ростов-на-Дону, ул. Седова,28"</t>
  </si>
  <si>
    <r>
      <t xml:space="preserve">2019 год  ПИР - 3 004,6тыс.руб. 2020 год СМР. Ст-ть ремонта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29 650,4 тыс.руб. ( 4 группы)</t>
    </r>
  </si>
  <si>
    <t>Проектирование, строительство и реконструкция ДОУ</t>
  </si>
  <si>
    <t>0210240370</t>
  </si>
  <si>
    <t>1229</t>
  </si>
  <si>
    <t>ввод 2019</t>
  </si>
  <si>
    <r>
      <t xml:space="preserve">2019 - завершение работ, ввод 50 мест. Ст-ть объекта - 158416,0 тыс.руб. Остаток на 01.01.2019 </t>
    </r>
    <r>
      <rPr>
        <sz val="9"/>
        <rFont val="Times New Roman"/>
        <family val="1"/>
        <charset val="204"/>
      </rPr>
      <t>≈ 96223,3 тыс.руб. (смр, а.н., тех.пр., немонт. оборуд.), в т.ч. МБ  - 37033,53 тыс. руб. ОБ 59189,7 тыс.руб.</t>
    </r>
  </si>
  <si>
    <t>1289</t>
  </si>
  <si>
    <t>пир 2018, ввод 2020</t>
  </si>
  <si>
    <t xml:space="preserve"> МК на корректировку ПИР  от 26.03.2018 г. срок исполнения - сентябрь 2018 г. Ст-ть объекта 195025 тыс.руб. Остаток на 01.01.2019 ≈187680,1 тыс.руб. (смр, а.н., тех.пр., немонт. обор..) Потребность на 2019 год МБ 37,2% -69817 тыс.руб.  2019 - начало работ, 2020 -завершеие работ, ввод 110 мест. </t>
  </si>
  <si>
    <t>1262</t>
  </si>
  <si>
    <t>Строительство детского сада на 140 мест в 6 мкр. "Левенцовский" (с.п.6-25)</t>
  </si>
  <si>
    <t>пир 2018, ввод 2021</t>
  </si>
  <si>
    <r>
      <t xml:space="preserve">МК от 14.11.2017 г.. Стоимость контракта 9,07 млн. рублей. Срок завершения ПИР  в 2018 г.. Стоимость СМР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 168000,0 тыс. руб. (МБ 37,2% - 62496,0 тыс. руб.)</t>
    </r>
  </si>
  <si>
    <t>02102S1590</t>
  </si>
  <si>
    <t>0243</t>
  </si>
  <si>
    <t>Дошкольная образовательная организация на 220 мест" по адресу: г.Ростов-на-Дону, Советский район, жилой район "Левенцовский", микрорайон №5 (корпус 5-19)</t>
  </si>
  <si>
    <t xml:space="preserve">Предусмотрены средства федерального и областного бюджетов на выполнение СМР - 112 798,6 тыс. руб.
Потребность средств Потребность средств на индексацию СМР (из цен 3 кв.2017 на 3 кв. 2018) на авторский надзор и технологическое присоединение к сетям водоснабжения и водоотведения, индексация стоимости СМР </t>
  </si>
  <si>
    <t>0244</t>
  </si>
  <si>
    <t>Дошкольная образовательная организация на 190 мест" по адресу: г.Ростов-на-Дону, Советский район, жилой район "Левенцовский", микрорайон №5 (корпус 5-20)</t>
  </si>
  <si>
    <t>Предусмотрены средства федерального и областного бюджетов на выполнение СМР - 106 507,7 тыс. руб.
Потребность средств на индексацию СМР (из цен 3 кв.2017 на 3 кв. 2018) авторский надзор и технологическое присоединение к сетям водоснабжения и водоотведения</t>
  </si>
  <si>
    <t>Строительство детского сада     на 85 мест  по пер. Поворотный, 24, (жилой комплекс «Красные ворота») Пролетарский район.</t>
  </si>
  <si>
    <t>доп пир 2019 ввод 2020</t>
  </si>
  <si>
    <r>
      <t xml:space="preserve">Земельный участок, передан в мун собственность (договор от 25.12.2017) ПИР 2019, Ввод 2021, Стоимость ПИР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 6600,0 тыс. руб., Стоимость СМР </t>
    </r>
    <r>
      <rPr>
        <sz val="9.9"/>
        <rFont val="Calibri"/>
        <family val="2"/>
        <charset val="204"/>
      </rPr>
      <t>≈ 123414,0 тыс. руб., (в т.ч. МБ  2020(37,2%) - 35500,0, 2021(35,7%) - 10000,0, ОБ 2020(62,8%)- 59930,1, 2021(64,3%) - 18011,2)</t>
    </r>
  </si>
  <si>
    <t>Строительство детского сада     на 85 мест  по ул. Скачкова, (жилой комплекс  Акварель») Железнодорожный район</t>
  </si>
  <si>
    <t>Земельный участок, передан в мун собственность (договор от 25.12.2017) ПИР 2019, Ввод 2021, Стоимость ПИР ≈ 6600,0 тыс. руб., Стоимость СМР ≈ 123414,0 тыс. руб., (в т.ч. МБ  2020(37,2%) - 35500,0, 2021(35,7%) - 10000,0, ОБ 2020(62,8%)- 59930,1, 2021(64,3%) - 18011,2)</t>
  </si>
  <si>
    <t>0220240370</t>
  </si>
  <si>
    <t>Реконструкция МБДОУ № 104 по адресу: пр. Шолохова, 201/1 Первомайский район</t>
  </si>
  <si>
    <t xml:space="preserve">доп пир 2019 ввод  2021 </t>
  </si>
  <si>
    <r>
      <t xml:space="preserve">ДОУ на 270 мест Наказы избирателей (выборы депутатов ГДФС РФ) В 2019 году выполнение ПИР, срок выполнения - 9 мес. Стоимость ПИР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8286,9 тыс.руб., Стоимость строительства </t>
    </r>
    <r>
      <rPr>
        <sz val="9.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 312651,4 тыс. руб. (МБ -2020(37,2%) - 90000,0, 2021 (35,7%) - 25245,6, ОБ 2020 (62,8%) - 151935,5, 2021 (64,3%) - 45470,4    Ввод 2021</t>
    </r>
  </si>
  <si>
    <t>1135</t>
  </si>
  <si>
    <t>Строительство детского сада на 190 мест в I МКР в районе Ростовского моря (с.п. 1-21)</t>
  </si>
  <si>
    <t>пир 2019, ввод 2021</t>
  </si>
  <si>
    <t>В 2018 году  ДСС ПИР, торги и МК на ПИР.  В 2019 завершение  ПИР.  Ориентир. Ст-ть объекта - 349180,22 тыс. руб. Остаток на 01.01.2019 ≈ 344140,8 тыс.руб. , в т.ч. МБ -135355,7 тыс.руб..                                                 2019  ПИР МБ - 8014,3 тыс.руб. 2020 начало стр-ва МБ: 2020(37,2%) 26967,7,  2021 - МБ(35,7%) 100373,6   ОБ 2020(62,8%) 187689,4, 2021(64,3%) - 29110,0</t>
  </si>
  <si>
    <t>1136</t>
  </si>
  <si>
    <t>Строительство детского дошкольного учреждения на 140 мест в VI микрорайоне жилого района "Левенцовский" (с.п. 6-27)</t>
  </si>
  <si>
    <t>пир 2019 ввод 2021</t>
  </si>
  <si>
    <t xml:space="preserve">В 2018 году  ДСС ПИР, торги и заключение  МК. Ориентир.ст-ть объекта 259933,2 тыс.руб. .В 2019 году завершение ПИР - 8527,8 тыс.руб. , 2020 начало стр-ва МБ -64959,6 тыс.руб.(смр, а.н., тех.пр.); 2021 завершение стр-ва МБ 28870,9 тыс.руб.(смр, а.н., тех.прис, н/м оборуд.). </t>
  </si>
  <si>
    <t>Реконструкция детского сада МБДОУ «Детский сад № 58»    по адресу: пер. Ашхабадский, 29, Октябрьский район</t>
  </si>
  <si>
    <r>
      <t xml:space="preserve">ДОУ на 100 мест, Стоимость ПИР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7500,0 тыс.руб., Стоимость СМР </t>
    </r>
    <r>
      <rPr>
        <sz val="9.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>120000 тыс. руб..МБ 37,2% -41850 тыс.руб.</t>
    </r>
  </si>
  <si>
    <t>Строительство детского дошкольного учреждения на территории 6-А микрорайона Северного жилого массива      (ЖК «Стартовая-1») Ворошиловский район</t>
  </si>
  <si>
    <t xml:space="preserve">доп </t>
  </si>
  <si>
    <t>ДОУ на 240 мест. Ориент ст-ть 275997,8 тыс.руб. 2019 ПИР -12800 тыс.руб. Стороительство 2020-21 МБ:2020(37,2%) -72374,4, 2021 (35,7%) - 30000,0, ОБ: 2020 (37,2%) - 122180,4, 2021 (64,3%) - 51440,0   .</t>
  </si>
  <si>
    <t>Строительство детского сада     по ул. Добровольского, Ворошиловский район</t>
  </si>
  <si>
    <t>ДОУ на 110 мест Ориент ст-ть 129521,0 тыс.руб. 2020 ПИР -7700 тыс.руб. 2021 стр-во МБ 35,7% -46239,9 тыс.руб. зем уч. в мун собств. Срок дог. О безв ползовании истек 28.10.2015 г.</t>
  </si>
  <si>
    <t>Строительство детского сада     по пр. Космонавтов Ворошиловский район</t>
  </si>
  <si>
    <t>доп пир 2021</t>
  </si>
  <si>
    <t>ДОУ на 110 мест Ориент ст-ть 1200*110=132000 тыс.руб. 2021 ПИР -7700 тыс.руб. Зем участок обременен правами третьих лиц</t>
  </si>
  <si>
    <t>Строительство детского сада      по адресу: ул. Дарвина – ул. Пархоменко, Советский район</t>
  </si>
  <si>
    <t>доп кор пир 2021</t>
  </si>
  <si>
    <t>ДОУ на 125 мест. Кор-ка ПИР 2021 год</t>
  </si>
  <si>
    <t>Реконструкция МБДОУ № 228, пос. Каратаево, Советский район</t>
  </si>
  <si>
    <t>ДОУ на 110 мест ориент ст-ть 1200*110=132000 тыс.руб. 2019 ПИР -7700 тыс.руб. 2020 стр-во МБ 37,2% -46239,9 тыс.руб.</t>
  </si>
  <si>
    <t>Строительство детского сада  в районе Театрального спуска Пролетарский район</t>
  </si>
  <si>
    <r>
      <t xml:space="preserve">ДОУ на 330 мест  ст-ть </t>
    </r>
    <r>
      <rPr>
        <sz val="9"/>
        <color indexed="8"/>
        <rFont val="Calibri"/>
        <family val="2"/>
        <charset val="204"/>
      </rPr>
      <t>≈</t>
    </r>
    <r>
      <rPr>
        <sz val="9"/>
        <color indexed="8"/>
        <rFont val="Times New Roman"/>
        <family val="1"/>
        <charset val="204"/>
      </rPr>
      <t>382735,4 тыс.руб. 2020 ПИР -17000 тыс.руб. 2021 стр-во МБ 35,7% -140988 тыс.руб.</t>
    </r>
  </si>
  <si>
    <t>Строительство детского сада на 190 мест во II МКР в районе Ростовского моря (с.п. 2-30)</t>
  </si>
  <si>
    <t>2022-23</t>
  </si>
  <si>
    <t>В 2021 году  выполнение ПИР. МБ 12765,2 тыс. руб.</t>
  </si>
  <si>
    <t>Строительство детского сада на 95 мест по ул. 339 Стрелковая Дивизия, Советский район</t>
  </si>
  <si>
    <t>Ориент ст-ть108054,6 тыс.руб. 2020 ПИР -7000 тыс.руб. 2021 стр-во МБ 35,7% -39804 тыс.руб.</t>
  </si>
  <si>
    <t>Строительство детского сада      во 2 МКР в районе Ростовского моря (с.п. 2-31) Первомайский район</t>
  </si>
  <si>
    <t>ДОУ на 95 мест Ориент ст-ть 1200*95=114000 тыс.руб. 2020 ПИР -7000 тыс.руб. 2021 стр-во МБ 37,2% -39804 тыс.руб.</t>
  </si>
  <si>
    <t>Строительство детского сада      во 2 МКР в районе Ростовского моря (с.п. 2-32) Первомайский район</t>
  </si>
  <si>
    <t>ДОУ на 50 мест Ориент ст-ть 1350*50=67500 тыс.руб. 2020 ПИР -6000 тыс.руб. 2021 стр-во МБ 37,2% -22878 тыс.руб.</t>
  </si>
  <si>
    <t xml:space="preserve">Строительство детского дошкольного учреждения на 300 мест по ул. Вересаева в городе Ростове-на-Дону </t>
  </si>
  <si>
    <t xml:space="preserve">доп ввод  2020 </t>
  </si>
  <si>
    <t xml:space="preserve">ПИР 2018 год. Ориент стоимость 275000,0 тыс. руб.. МБ 37,2% 102300,0 тыс. руб.  </t>
  </si>
  <si>
    <t xml:space="preserve"> Реконструкция детского сада - общеобр. Организ. «Медвежонок» по адресу: пр. Королева, 18/1</t>
  </si>
  <si>
    <t>2019-ПИР, 2020-2021 рек-я Ориентировочная стоимость реконструкции 243260,2 тыс.руб. МБ 2020(37,2%) 40000,2021(35,7%)-50000, ОБ 2020 - 67526,8, 2021-85733,4</t>
  </si>
  <si>
    <t>ДОО на 200 мест в 2 мкр."Суворовский" (п. 2-3)</t>
  </si>
  <si>
    <t xml:space="preserve"> 2020 ПИР -10700 тыс.руб, Ориент ст-ть строительства 231561,1 тыс.руб. . 2021 стр-во МБ 35,7% -85300 тыс.руб.</t>
  </si>
  <si>
    <t>ДОО на 250 мест в 3 мкр."Суворовский" (п. 3-2)</t>
  </si>
  <si>
    <t>2020 ПИР -13200 тыс.руб.Ориент ст-ть строительства 289626,7 тыс.руб.  2021 стр-во МБ 35,7% -106689,6 тыс.руб.</t>
  </si>
  <si>
    <t>Строительство детского дошкольного учреждения          на 120 мест по адресу:    г. Ростов-на-Дону, ул. Шаповалова, 1ж (ЖК «Соловьиная роща»)</t>
  </si>
  <si>
    <t xml:space="preserve">доп ввод 2020 </t>
  </si>
  <si>
    <t>ПИР разработано инветором 2018 год,. . Ст-ть 188172,0 тыс.руб (МБ - 70000,0 тыс. руб.)</t>
  </si>
  <si>
    <t xml:space="preserve">Строительство детского дошкольного учреждения           на 95 мест по ул. Ларина, 45 Б (ЖК «Сердце Ростова) </t>
  </si>
  <si>
    <t>доп ввод 2021</t>
  </si>
  <si>
    <t>Ориент ст-ть 1200*95=114000 тыс.руб. 2020 ПИР -7000 тыс.руб. 2021 стр-во МБ 37,2% -39804 тыс.руб.</t>
  </si>
  <si>
    <t>Строительство детского дошкольного учреждения          на 280 мест на территории военного городка № 140 (жилой район «Суворовский»), площадью 603,9 га (ЖИЛОЙ РАЙОН I) кв. 1-1</t>
  </si>
  <si>
    <r>
      <t xml:space="preserve">п.11 Протокол ПР-СГ/75 от 27.07.2018. Проектирование за счет средств инвестора - 2019 год, Ст-ть </t>
    </r>
    <r>
      <rPr>
        <sz val="9"/>
        <color indexed="8"/>
        <rFont val="Calibri"/>
        <family val="2"/>
        <charset val="204"/>
      </rPr>
      <t>≈337721,9</t>
    </r>
    <r>
      <rPr>
        <sz val="9"/>
        <color indexed="8"/>
        <rFont val="Times New Roman"/>
        <family val="1"/>
        <charset val="204"/>
      </rPr>
      <t xml:space="preserve"> т.р.=336000 тыс.руб. МБ  2020 (37,2%) 60000,0, 2021(35,7%) 64992,0 т.р. ОБ:  2020 101290,3, 111439,6.</t>
    </r>
  </si>
  <si>
    <t>Строительство детского дошкольного учреждения          на 320 мест на территории военного городка № 140 (жилой район «Суворовский»), площадью 603,9 га (ЖИЛОЙ РАЙОН I)</t>
  </si>
  <si>
    <t xml:space="preserve">п.12 Протокол ПР-СГ/75 от 27.07.2018. Проектированиеи строительство  за счет средств инвестора </t>
  </si>
  <si>
    <t>Строительство дошкольной общеобразовательной организации на 270 мест, жилой район «Левенцовский», микрорайон № 8, участок № 8-17</t>
  </si>
  <si>
    <t>Строительство дошкольной общеобразовательной организации на 100 мест в 4 мкр. «Красный Аксай»</t>
  </si>
  <si>
    <t xml:space="preserve"> Потребность ПИР 2020, СМР 2022</t>
  </si>
  <si>
    <t>Строительство детского дошкольного учреждения на 280 мест на территории территории военного городка № 140 (жилой район «Суворовский»), площадью 603,9 га (ЖИЛОЙ РАЙОН V)</t>
  </si>
  <si>
    <t>Проектирование объекта за счет средств инвестор 2019 (протокол главы) .
.</t>
  </si>
  <si>
    <t>Строительство дошкольной общеобразовательной организации на 220 мест, жилой район «Левенцовский», микрорайон № 9, участок № 16</t>
  </si>
  <si>
    <t>Потребность ПИР 2021, СМР 2022-23</t>
  </si>
  <si>
    <t>Детское дошкольное учреждение на 150 мест (9а мкр ЗЖР)</t>
  </si>
  <si>
    <t>Потребность ПИР 2020, СМР 2021</t>
  </si>
  <si>
    <t>Строительство детского дошкольного учреждения на 110 мест с начальной школой на 60 учащихся и бассейном, жилой район «ДОСААФ», микрорайон № 1, участок 5</t>
  </si>
  <si>
    <t xml:space="preserve">Строительство дошкольной образовательной организации на 190 мест на территории 51 военного, микрорайона № 1 </t>
  </si>
  <si>
    <r>
      <t xml:space="preserve">формирование земельных участков  площадью 0,32 га (ЗУ 2-4/29) и площадью 0,26 га (ЗУ 2-5/13), ППМ пост.Администрации города  от 28.11.2017 № 1217, предусмотрено строительство дошкольных образовательных организаций,  </t>
    </r>
    <r>
      <rPr>
        <sz val="9"/>
        <color indexed="10"/>
        <rFont val="Times New Roman"/>
        <family val="1"/>
        <charset val="204"/>
      </rPr>
      <t xml:space="preserve">запланировано на 2 квартал 2018 года. </t>
    </r>
    <r>
      <rPr>
        <sz val="9"/>
        <rFont val="Times New Roman"/>
        <family val="1"/>
        <charset val="204"/>
      </rPr>
      <t>Потребность ПИР 2020, СМР 2021</t>
    </r>
  </si>
  <si>
    <t>Строительство дошкольной образовательной организации на 80 мест на территории 51 военного, микрорайона № 2</t>
  </si>
  <si>
    <t>Строительство дошкольной образовательной организации на 250 мест (застройка в р-оне бывшего аэропорта по пр. Шолохова)</t>
  </si>
  <si>
    <t>Потребность ПИР 2020, СМР 2022</t>
  </si>
  <si>
    <t>0220120080</t>
  </si>
  <si>
    <t>0245</t>
  </si>
  <si>
    <t>Капитальный ремонт общеобразовательных учреждений</t>
  </si>
  <si>
    <t>1067</t>
  </si>
  <si>
    <t>Капитальный ремонт "МБОУ СОШ №4 по адресу: г. Ростов-на-Дону, пер. Крепостной, 139"</t>
  </si>
  <si>
    <t>ввод в 2018 году</t>
  </si>
  <si>
    <t>1495</t>
  </si>
  <si>
    <t>Кап ремонт МБОУ "Лицей  №69" по ул. Ленина.83а.</t>
  </si>
  <si>
    <t xml:space="preserve">Опережающие темпы. Завершение работ в 2018 году, </t>
  </si>
  <si>
    <t>0246</t>
  </si>
  <si>
    <t>Капитальный ремонт муниципального бюджетного общеобразовательного учреждения "Лицей №13" города Ростова-на-Дону, расположенного по адресу: г.Ростов-на-Дону, пл.Свободы,1/1</t>
  </si>
  <si>
    <t xml:space="preserve">В 2018 году начало СМР. В 2019 завершение, ввод. 
 МК СМР 14.08.2018 - 306418,3 тыс.руб.
</t>
  </si>
  <si>
    <t>1121</t>
  </si>
  <si>
    <t>Капитальный ремонт МБОУ "Гимназия №36" по адресу: город Ростов-на-Дону, ул.Тургегневская, 12</t>
  </si>
  <si>
    <r>
      <t xml:space="preserve">МК на ПИР от 29.12.2017 г. Срок завершения работ – 29.09.2018 г. Получение гос. экспертизы – 19.09.2018 г. Получение ДСС – 10.10.2018 г. Ориентировочная ст-ть стр-ва – </t>
    </r>
    <r>
      <rPr>
        <sz val="9"/>
        <color indexed="17"/>
        <rFont val="Times New Roman"/>
        <family val="1"/>
        <charset val="204"/>
      </rPr>
      <t>264 501,8 тыс. руб.  ОБ -166107,1 тыс.ру., МБ -98394,7 тыс.руб.</t>
    </r>
    <r>
      <rPr>
        <sz val="9"/>
        <rFont val="Times New Roman"/>
        <family val="1"/>
        <charset val="204"/>
      </rPr>
      <t xml:space="preserve"> Нормативный срок строительства – 9 мес. При условии выделения средств в 2019 году  в 2020 году образуется экономия 99186,6 тыс. руб.</t>
    </r>
  </si>
  <si>
    <t>1122</t>
  </si>
  <si>
    <t>Капитальный ремонт МБОУ "Школа №78" по адресу город Ростов-на-Дону, ул.Красноармейская, 5</t>
  </si>
  <si>
    <t>МК на ПИР от 29.12.2017. Срок завершения ПИР – 29.09.2018 г. Получение гос. экспертизы – 19.09.2018 г.
Получение ДСС – 10.10.2018 г. Ориентировочная ст-ть строительства – 334 937,2 тыс. руб. Срок строительства – 12 мес. , ст-ть СМР 326852,9 тыс.рублей. МБ 37,2% -121589,3 тыс.руб., при условии выделения средств в 2019 году  в 2020 году образуется экономия 80057,1 тыс. ру</t>
  </si>
  <si>
    <t>1138</t>
  </si>
  <si>
    <t>Капитальный ремонт МБОУ "Школа №84" по адресу: г.Ростов-на-Дону, ул.Киргизская,41</t>
  </si>
  <si>
    <r>
      <t xml:space="preserve">ПСД, экспертиза имеются. Ст-ть кап  ремонта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>322402,9 тыс.руб.в том числе МБ 37,2% - 119933,9 тыс. руб,. Выделение средств ОБ обещано при формировании бюджета на 2019-2021 год. Доп. потребность с-но письму минобра РО</t>
    </r>
  </si>
  <si>
    <t>1139</t>
  </si>
  <si>
    <t>Капитальный ремонт бассейна по адресу: г.Ростов-на-Дону, ул. Киргизская,12 б (МБОУ "Школа №84")</t>
  </si>
  <si>
    <r>
      <t xml:space="preserve">ПСД, экспертиза имеются. Ст-ть кап ремонта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137794 тыс.руб. в том числе МБ 37,2% Выделение средств ОБ обещано при формировании бюджета на 2019-2021 год Доп. потребность с-но письму минобра РО</t>
    </r>
  </si>
  <si>
    <t>Капитальный ремонт МБОУ "Лицей №69" по адресу: г.Ростов-на-Дону, пер.Педагогический,24</t>
  </si>
  <si>
    <t xml:space="preserve">МК на СМР от 10.08.2018. - 340051,7 тыс.руб 2019 год - завершение работ.  </t>
  </si>
  <si>
    <t>Капитальный ремонт МБОУ "Гимназия № 45" по адресу пр. Ворошиловский, 29</t>
  </si>
  <si>
    <t>ДСС на ПИР -2018. Ст-ть ПИР 6537,1 тыс.руб., СМР, а.н. - 64474,8 тыс.руб.</t>
  </si>
  <si>
    <t>Капитальный ремонт МБОУ "Школа № 49" по адресу: г. Ростов-на-Дону, ул. М. Горького, 108/82</t>
  </si>
  <si>
    <r>
      <t>2018 - получение ДСС (выделено 20,0 тыс. руб.), 2019 выполнение ПИР, стоимость ПИР 7184,8, СМР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70863,6 тыс. руб. </t>
    </r>
  </si>
  <si>
    <t>Капитальный ремонт МБОУ
«Школа № 72» по адресу: город Ростов-на-Дону, ул. Варфоломеева, 1 А</t>
  </si>
  <si>
    <r>
      <t xml:space="preserve">Протокол ПР-СГ/74 от 27.07.2018г.  ДСС ПИР.-2018.  Ориент ст-сть ПИР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5688,9 тыс. руб.   Стоимость ремонта 322468,9 тыс.руб. МБ 35,72% -119958,4 тыс.руб. </t>
    </r>
  </si>
  <si>
    <t>Строительство общеобразовательных учреждений</t>
  </si>
  <si>
    <t>02202S3050</t>
  </si>
  <si>
    <t>1286</t>
  </si>
  <si>
    <t>Строительство общеобразовательной школы вместимостью 1340 учащихся в I мкр. на территории военного городка №140</t>
  </si>
  <si>
    <r>
      <t xml:space="preserve">В 2019 году предусмотрено в местном бюджете на завершение работ  - 4523,2 тыс. руб.                               Доп. потребность на 2019 год : доп.работы СМР всего - 164731,7 тыс.руб, в том числе МБ -9,3%=15320,0 тыс. руб., оборудование  всего - 10623,6, в том числе МБ 3952,0.                                                                                          Суммы доп потребности определены ориентировочно. После определения расчетной суммы доп потребности (сентябрь 2018) направляем письмо в адрес Губернатора о выделении средств софинансирование СМР  на 2018 год, с учетом завершения СМР в декабре 2018 года. Кроме того дополнительная потребность средств на немонтируемое оборудование </t>
    </r>
    <r>
      <rPr>
        <sz val="9"/>
        <rFont val="Calibri"/>
        <family val="2"/>
        <charset val="204"/>
      </rPr>
      <t>≈</t>
    </r>
    <r>
      <rPr>
        <sz val="9.9"/>
        <rFont val="Times New Roman"/>
        <family val="1"/>
        <charset val="204"/>
      </rPr>
      <t xml:space="preserve"> 67 млн.руб</t>
    </r>
  </si>
  <si>
    <t>1141</t>
  </si>
  <si>
    <t>Общеобразовательная организация на 1100 учащихся в г.Ростов-на-Дону, Советский район, жилой район "Левенцовский", микрорайон №5 (корпус 5-21) (Строительство)</t>
  </si>
  <si>
    <r>
      <t xml:space="preserve">Предусмотрено в МБ на софинансирование средств областного и федерального бюджетов.  </t>
    </r>
    <r>
      <rPr>
        <sz val="9"/>
        <color indexed="17"/>
        <rFont val="Times New Roman"/>
        <family val="1"/>
        <charset val="204"/>
      </rPr>
      <t xml:space="preserve"> Всего ст-ть -   562320,0 тыс.руб., в т.ч. ОБ -510024,1 тыс.руб., МБ - 52295,9 тыс.руб. На .2019 - 374880,0 тыс.руб., в.т.ч. ОБ -340016,1 тыс.руб., МБ - 34863,9 тыс.руб. На 2020 год 187440,0 тыс.руб. ОБ -170008,0 тыс.руб., МБ -17432,0 тыс.руб. </t>
    </r>
  </si>
  <si>
    <t>1140</t>
  </si>
  <si>
    <t>Строительство школьного комплекса на 1100 мест в г.Ростове-на-Дону (микрорайон "Красный Аксай")</t>
  </si>
  <si>
    <r>
      <t xml:space="preserve">Предусмотрено в МБ на софинансирование средств областного бюджета. </t>
    </r>
    <r>
      <rPr>
        <sz val="9"/>
        <color indexed="17"/>
        <rFont val="Times New Roman"/>
        <family val="1"/>
        <charset val="204"/>
      </rPr>
      <t>Всего ст-ть -   982941,0 тыс.руб., в т.ч. ОБ -891527,4 тыс.руб., МБ - 91413,62 тыс.руб. Остаток на 01.01.2019 - 872687,3 тыс.руб., в.т.ч. ОБ -791527,3 тыс.руб., МБ - 81160,0 тыс.руб.</t>
    </r>
  </si>
  <si>
    <t>1120</t>
  </si>
  <si>
    <t>Реконструкция МБОУ "Школа № 32 имени "Молодой гвардии" по ул. Фрунзе, 12</t>
  </si>
  <si>
    <r>
      <t>Реконструкция объекта предусмотрена программой создания новых мест в РО (пост ПРО № 234), в 2018 году выполнение ПИР. (МК от 30.12.2017. №32), Стоимость стр-ва по ССР – 677 622, 14 тыс. руб. (в текущих ценах II кв. 2018 г.) Нормативный срок строительства – 14 мес.   расчетное кол-во учащихся - 320 чел. Ст-ть по ССР без ПИР и пересчетом НДС 20% - 67885</t>
    </r>
    <r>
      <rPr>
        <sz val="9"/>
        <color indexed="10"/>
        <rFont val="Times New Roman"/>
        <family val="1"/>
        <charset val="204"/>
      </rPr>
      <t>2,7</t>
    </r>
    <r>
      <rPr>
        <sz val="9"/>
        <rFont val="Times New Roman"/>
        <family val="1"/>
        <charset val="204"/>
      </rPr>
      <t xml:space="preserve"> тыс.руб. , </t>
    </r>
    <r>
      <rPr>
        <sz val="9"/>
        <color indexed="17"/>
        <rFont val="Times New Roman"/>
        <family val="1"/>
        <charset val="204"/>
      </rPr>
      <t xml:space="preserve">МБ -9,3% 63133,3 тыс.руб. ОБ </t>
    </r>
    <r>
      <rPr>
        <sz val="9"/>
        <rFont val="Times New Roman"/>
        <family val="1"/>
        <charset val="204"/>
      </rPr>
      <t>61571</t>
    </r>
    <r>
      <rPr>
        <sz val="9"/>
        <color indexed="10"/>
        <rFont val="Times New Roman"/>
        <family val="1"/>
        <charset val="204"/>
      </rPr>
      <t>9,4</t>
    </r>
    <r>
      <rPr>
        <sz val="9"/>
        <rFont val="Times New Roman"/>
        <family val="1"/>
        <charset val="204"/>
      </rPr>
      <t xml:space="preserve"> тыс.руб.,</t>
    </r>
    <r>
      <rPr>
        <sz val="9"/>
        <color indexed="17"/>
        <rFont val="Times New Roman"/>
        <family val="1"/>
        <charset val="204"/>
      </rPr>
      <t xml:space="preserve"> 2019 - 377139,8 тыс.руб., ОБ -342065,8 тыс.руб., 2020 - 301712,9 тыс.руб, ОБ -273653,6 тыс.руб., МБ -28059,3 тыс.руб. </t>
    </r>
  </si>
  <si>
    <t>1142</t>
  </si>
  <si>
    <t>Строительство общеобразовательного учреждения вместимостью 1120 учащихся на территории бывшего аэродрома "ДОСААФ"</t>
  </si>
  <si>
    <t>ввод 2021</t>
  </si>
  <si>
    <r>
      <t xml:space="preserve">Строительство  объекта предусмотрено программой создания новых мест в РО (пост ПРО № 234), 2019-2020 выполнение ПИР, стоимость ПИР 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 20554,6 тыс.руб., 2020-21 выполнеи СМР, стоимость СМР</t>
    </r>
    <r>
      <rPr>
        <sz val="9"/>
        <rFont val="Calibri"/>
        <family val="2"/>
        <charset val="204"/>
      </rPr>
      <t>≈</t>
    </r>
    <r>
      <rPr>
        <sz val="9"/>
        <rFont val="Times New Roman"/>
        <family val="1"/>
        <charset val="204"/>
      </rPr>
      <t xml:space="preserve">1120*895=1002400 тыс.руб. , в том числе МБ 9,3%  91311,6 тыс.руб. </t>
    </r>
  </si>
  <si>
    <t>1143</t>
  </si>
  <si>
    <t>"Реконструкция МБОУ "Лицей №20 имени В.П.Поляничко" по адресу: ул.Металлургическая,100</t>
  </si>
  <si>
    <t>ввод 2020</t>
  </si>
  <si>
    <r>
      <t>Наказы избирателей (выборы депутатов ГДФС РФ),  реконструкция объекта предусмотрена программой создания новых мест в РО (пост ПРО № 234), расчетное кол-во учащихся - 250 чел., Заключен МК на  ПИР   от 10.09.2018 г</t>
    </r>
    <r>
      <rPr>
        <sz val="9"/>
        <color indexed="46"/>
        <rFont val="Times New Roman"/>
        <family val="1"/>
        <charset val="204"/>
      </rPr>
      <t xml:space="preserve">.на 17500,0 тыс.руб. </t>
    </r>
    <r>
      <rPr>
        <sz val="9"/>
        <rFont val="Times New Roman"/>
        <family val="1"/>
        <charset val="204"/>
      </rPr>
      <t xml:space="preserve">(экономия 1959,5 тыс.руб.), Срок завершения работ –10.06.2019  </t>
    </r>
    <r>
      <rPr>
        <sz val="9"/>
        <color indexed="17"/>
        <rFont val="Times New Roman"/>
        <family val="1"/>
        <charset val="204"/>
      </rPr>
      <t xml:space="preserve">Ориент стоимость объекта 341539,8 тыс.руб.,.2019 ПИР - 17500,0 тыс.руб., 2020 -2021 стр-во ≈324039,8 тыс.руб., в том числе ОБ - 2394459,6 тыс.руб.(2020 -167945,2 тыс. руб.; 2021-126514,4тыс.руб.), МБ 29580,2 тыс.руб.(2020 -17220,4 тыс.руб., 2021-12359,8 тыс.руб.) </t>
    </r>
  </si>
  <si>
    <t>Объекты образования    59-35/4001 от 08.11.2018</t>
  </si>
  <si>
    <t>ВСЕГО,</t>
  </si>
  <si>
    <t>местный бюджет</t>
  </si>
  <si>
    <t>областной бюджет</t>
  </si>
  <si>
    <t>федеральный бюджет</t>
  </si>
  <si>
    <t>14663,8</t>
  </si>
  <si>
    <t>13 846,0</t>
  </si>
  <si>
    <t>129 074,5</t>
  </si>
  <si>
    <t>124 572,2</t>
  </si>
  <si>
    <t>Строительство общеобразовательной организации в границах ул. Вересаева-ул. Берберовская (с.п. 22)</t>
  </si>
  <si>
    <t>Всего</t>
  </si>
  <si>
    <t>2021 год</t>
  </si>
  <si>
    <t>2022 год</t>
  </si>
  <si>
    <t>2023 год</t>
  </si>
  <si>
    <t>ПЕРСПЕКТИВА ПО СТРОИТЕЛЬСТВУ И РЕКОНСТРУКЦИИ ДДУ И ШКОЛ ДО 2035 ГОДА</t>
  </si>
  <si>
    <t>Наименование объекта</t>
  </si>
  <si>
    <t>Годы реализации</t>
  </si>
  <si>
    <t>Постановление об утверждении проекта планировки</t>
  </si>
  <si>
    <t>Примечание</t>
  </si>
  <si>
    <t>Кол-во мест</t>
  </si>
  <si>
    <t xml:space="preserve">2020 год </t>
  </si>
  <si>
    <t>2022  год</t>
  </si>
  <si>
    <t>2024 год</t>
  </si>
  <si>
    <t>2025 год</t>
  </si>
  <si>
    <t>2026 год</t>
  </si>
  <si>
    <t>2027 год</t>
  </si>
  <si>
    <t>2028 год</t>
  </si>
  <si>
    <t>2029 год</t>
  </si>
  <si>
    <t>2030 год</t>
  </si>
  <si>
    <t>2031 год</t>
  </si>
  <si>
    <t>2032 год</t>
  </si>
  <si>
    <t>2033 год</t>
  </si>
  <si>
    <t>2034 год</t>
  </si>
  <si>
    <t>2035 год</t>
  </si>
  <si>
    <t>Строительство дошкольной общеобразовательной организации на 220 мест в 5 мкр. «Левенцовский» (п.5-19)</t>
  </si>
  <si>
    <t>Постановление Администрации города Ростова-на-Дону от 03.07.2015 № 566 "Об утверждении документации по планировке территории (проект планировки и проект межевания) 5 микрорайона жилого района «Левенцовский» в границах: ул. Жданова - ул. Еременко - пр. Солженицына - ул. 339-й Стрелковой дивизии (продолжение)"</t>
  </si>
  <si>
    <t>ПИР завершено за счет средств инвестора в 2017 году</t>
  </si>
  <si>
    <t>Строительство дошкольной общеобразовательной организации на 190 мест в 5 мкр. «Левенцовский» (п.5-20)</t>
  </si>
  <si>
    <t>Строительство детского сада на 140 мест в 6 мкр. «Левенцовский» (п.6-25)</t>
  </si>
  <si>
    <t>Постановление Администрации города Ростова-на-Дону от 31.12.2013 № 1501 "Об утверждении документации по планировке территории (проект планировки и проект межевания) VI микрорайона жилого района Левенцовский"</t>
  </si>
  <si>
    <t>Строительство детского сада на 140 мест в 6 мкр. «Левенцовский» (п. 6-27)</t>
  </si>
  <si>
    <t>Строительство детского сада на 190 мест в жилой застройке в районе Ростовского моря (I мкр.) с.п. 1.21.</t>
  </si>
  <si>
    <t xml:space="preserve">Постановление Администрации города Ростова-на-Дону от 03.03.2010 № 160 «Об утверждении документации по планировке (проект планировки и проект межевания) территории в районе Ростовского моря»
</t>
  </si>
  <si>
    <t>Строительство детского сада в Х мкр. ЗЖМ г. Ростов-на-Дону</t>
  </si>
  <si>
    <t>Реконструкция детского сада на 50 мест «8 Марта» по ул. Нижне-Нольная,6</t>
  </si>
  <si>
    <t>Проектирование, строительство и реконструкция дошкольных образовательных организаций на территории города Ростова-на-Дону</t>
  </si>
  <si>
    <t>Строительство общеобразовательного учреждения вместимостью 1120 учащихся, жилой район «ДОСААФ», микрорайон № 3, участок 25</t>
  </si>
  <si>
    <t>Строительство школьного комплекса  на 1100 учащихся в МКР № 5 жилого района «Левенцовский» (с.п. 5-21)</t>
  </si>
  <si>
    <t>Строительство школьного комплекса на 1100 мест в г. Ростове-на-Дону (микрорайон «Красный Аксай»)</t>
  </si>
  <si>
    <t>Постановление Администрации города Ростова-на-Дону от 09.12.2016 № 1748 "Об утверждении документации по планировке территории документации по планировке территории (проект планировки территории и проект межевания территории) в границах: ул. 29-я линия – ул. Городовикова – границы существующих земельных участков –ул. 35-я линия – ул. Богданова – границы существующих земельных участков – ул. 45-я линия – ул. Красноаксайская – западная граница существующих земельных участков –ул. Береговая, подготовки документации по планировке территории (проект планировки территории (корректировка) и проект межевания территории) набережной реки Дон от ул. 29-я линия до балки Кизитериновская, в составе документации по планировке территории расчётно-градостроительных районов центральной части города Ростова-на-Дону в границах: пр-кт Сиверса, ул. Текучева, пр-кт Театральный, ул. Береговая до балки Кизитериновская, южная граница – береговая линия реки Дон"</t>
  </si>
  <si>
    <t xml:space="preserve">Строительство общеобразовательной школы на 1340 учащихся на территории МКР I военного городка №140 (СМР планируется завершить в 2019 году) </t>
  </si>
  <si>
    <t>Реконструкция МБОУ "Лицей №20" по ул. Металлургическая, 100</t>
  </si>
  <si>
    <t>Реконструкция МБОУ "Школа №32 имени "Молодая гвардия" по ул. Фрунзе, 12</t>
  </si>
  <si>
    <t>Проектирование, строительство и реконструкция общеобразовательных организаций на территории города Ростова-на-Дону</t>
  </si>
  <si>
    <t>59-=35/3976 от 07.11.2018</t>
  </si>
  <si>
    <t>бассейн</t>
  </si>
  <si>
    <t>Капитальный ремонт общеобразовательных организаций на территории города Ростова-на-Дону</t>
  </si>
  <si>
    <t>Капитальный ремонт дошкольных образовательных организаций на территории города Ростова-на-Дону</t>
  </si>
  <si>
    <t>Строительство дошкольной общеобразовательной организации на 220 мест в 5 мкр. «Левенцовский» (п.5-19) (местный бюджет)</t>
  </si>
  <si>
    <t>Строительство дошкольной общеобразовательной организации на 190 мест в 5 мкр. «Левенцовский» (п.5-20) (местный бюджет)</t>
  </si>
  <si>
    <t>Строительство детского сада в Х мкр. ЗЖМ г. Ростов-на-Дону (местный бюджет)</t>
  </si>
  <si>
    <t>Реконструкция детского сада на 50 мест «8 Марта» по ул. Нижне-Нольная,6 (местный бюджет)</t>
  </si>
  <si>
    <t>Всего, в том числе:</t>
  </si>
  <si>
    <t>Строительство общеобразовательной организации в границах ул. Вересаева-ул. Берберовская (с.п. 22)</t>
  </si>
  <si>
    <t>ПЕРСПЕКТИВА ПО КАПИТАЛЬНОМУ РЕМОНТУ ДДУ И ШКОЛ ДО 2035 ГОДА</t>
  </si>
  <si>
    <t>Ориентировочная строимость объекта по проектам-аналогам, тыс. руб.</t>
  </si>
  <si>
    <t>Департамент строительства, МКУ "УКС"</t>
  </si>
  <si>
    <t>2019-2035 гг.</t>
  </si>
  <si>
    <t>Итого по Основному мероприятию "Строительство, реконструкция и приобретение объектов дошкольного образования"</t>
  </si>
  <si>
    <t>1.2.1.7.</t>
  </si>
  <si>
    <t>Подпрограмма "Развитие дошкольного образования"</t>
  </si>
  <si>
    <t xml:space="preserve">1.1. 
</t>
  </si>
  <si>
    <t xml:space="preserve">Основное мероприятие "Обеспечение доступности, совершенствование содержания и технологий дошкольного образования" </t>
  </si>
  <si>
    <t>1.2.</t>
  </si>
  <si>
    <t>Основное мероприятие "Строительство, реконструкция и приобретение объектов дошкольного образования"</t>
  </si>
  <si>
    <t>Основное мероприятие 1.3</t>
  </si>
  <si>
    <t>6.3.1.</t>
  </si>
  <si>
    <t>6.3. Основное мероприятие "Организация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организациями"</t>
  </si>
  <si>
    <t>Независимая оценка качества условий осуществления образовательной деятельности организациями, осуществляющими образовательную деятельность</t>
  </si>
  <si>
    <t>Итого по основному мероприятию "Организация проведения независимой оценки качества условий осуществления образовательной деятельности муниципальными образовательными организациями"</t>
  </si>
  <si>
    <t>Основное мероприятие 6.3.</t>
  </si>
  <si>
    <t>Итого по Основному мероприятию «Реализация регионального проекта «Создание условий для осуществления трудовой деятельности женщин, имеющих детей, включая достижения 100 % доступности (к 2021 году) дошкольного образования детей в возрасте до трех лет «Содействие занятости женщин - создание условий дошкольного образования детей в возрасте до трех лет»</t>
  </si>
  <si>
    <t>2019-2021 гг.</t>
  </si>
  <si>
    <t>2019-2035</t>
  </si>
  <si>
    <t>Капитальный ремонт МБДОУ "Детский сад № 70" по адресу: город Ростов-на-Дону, ул. Седова, 24</t>
  </si>
  <si>
    <t>Капитальный ремонт детского сада по адресу: пр. Королева, 18/1</t>
  </si>
  <si>
    <t>Итого по основному мероприятию «Обеспечение системы безопасности образовательных организаций»</t>
  </si>
  <si>
    <t>7. Подпрограмма № 7 «Обеспечение антитеррористической защищенности образовательных организаций города Ростова-на-Дону»</t>
  </si>
  <si>
    <t>2020-2035 гг.</t>
  </si>
  <si>
    <t>бюджет города Ростова-на-Дону</t>
  </si>
  <si>
    <t>Основное мероприятие 7.1.</t>
  </si>
  <si>
    <t>Всего по подпрограмме № 7</t>
  </si>
  <si>
    <t xml:space="preserve"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</si>
  <si>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1.1.5. 
Проведение мероприятий по энергосбережению, в части замены существующих деревянных окон и наружных дверных блоков в муниципальных образовательных учреждениях</t>
  </si>
  <si>
    <t xml:space="preserve">Областной бюджет </t>
  </si>
  <si>
    <t>Федеральный бюджет</t>
  </si>
  <si>
    <t xml:space="preserve">1.1.6. </t>
  </si>
  <si>
    <t>2020-2021 гг.</t>
  </si>
  <si>
    <t>Детское дошкольное учреждение по адресу: г.Ростов-на-Дону, ул.Ларина, 45б (Строительство)</t>
  </si>
  <si>
    <t>Реконструкция детского сада "8 Марта" по ул.Нижненольная, 6</t>
  </si>
  <si>
    <t xml:space="preserve"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</si>
  <si>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«РАЗВИТИЕ СИСТЕМЫ ОБРАЗОВАНИЯ ГОРОДА РОСТОВА-НА-ДОНУ»</t>
  </si>
  <si>
    <t>Областной бюджет</t>
  </si>
  <si>
    <t>Внебюджетные</t>
  </si>
  <si>
    <t>Оснащение оборудованием муниципальных дошкольных образовательных учреждений города Ростова-на-Дону после строительства, реконструкции, капитального ремонта</t>
  </si>
  <si>
    <t>Детское дошкольное учреждение на 300 мест по ул. Вересаева в городе Ростове-на-Дону (Литер 24) (строительство)</t>
  </si>
  <si>
    <t xml:space="preserve">Строительство детского сада 
в Х мкр. ЗЖМ
</t>
  </si>
  <si>
    <t xml:space="preserve">Строительство детского сада на 190 мест в 1 МКР в районе Ростовского моря (с.п. 1-21)
</t>
  </si>
  <si>
    <t>1.3.2.1.</t>
  </si>
  <si>
    <t>1.3.2.3.</t>
  </si>
  <si>
    <t>1.3.2.4.</t>
  </si>
  <si>
    <t>1.3.2.5.</t>
  </si>
  <si>
    <t>1.3.2.6.</t>
  </si>
  <si>
    <t>1.3.2.2.</t>
  </si>
  <si>
    <t xml:space="preserve">Комплекс многоквартирных жилых домов с детским садом на 120 мест и зданием общественного назначения. Строительство детского сада на 120 мест, поз. 8, расположенный по адресу: г. Ростов-на-Дону, ул.Шаповалова, 1ж (ЖК "Соловьиная роща") </t>
  </si>
  <si>
    <t xml:space="preserve"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дошкольного, начальногог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</si>
  <si>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1.1.7.
Организация контейнерных площадок по раздельному сбору мусора, расположенных на территории МДОУ Кировского района, в рамках проекта инициативного бюджетирования</t>
  </si>
  <si>
    <t>Проект «Диалог культур народов Дона» в образовательных организациях, в рамках реализации регионального этнокультурного проекта</t>
  </si>
  <si>
    <t>2021-2025 гг.</t>
  </si>
  <si>
    <t xml:space="preserve">Комплекс мероприятий в рамках Димитриевских образовательных чтений 
в образовательных организациях
</t>
  </si>
  <si>
    <t>2021-2035 гг.</t>
  </si>
  <si>
    <t>1.2.1.2. Реконструкция МБДОУ "Детский сад № 104" по адресу город Ростов-на-Дону, пр. Шолохова, 201/1</t>
  </si>
  <si>
    <t xml:space="preserve">1.2.1.2.
Реконструкция МБДОУ города Ростова-на-Дону «Детский сад № 142»
</t>
  </si>
  <si>
    <t>Строительство детского сада на 190 мест в жилой застройке в районе Ростовского моря        (1 мкр. с.п. 1-21)</t>
  </si>
  <si>
    <t>2019-2021</t>
  </si>
  <si>
    <t xml:space="preserve">Строительство детского сада на 140 мест в 6 мкр. "Левенцовский" (п. 6-27) </t>
  </si>
  <si>
    <t>Проведение  мероприятий по получению аналитичеких и экспертных отчетов, заключений для приобретаемых объектов</t>
  </si>
  <si>
    <t xml:space="preserve">1.3.2.3.
Строительство детского дошкольного учреждения на 300 мест по ул. Вересаева в городе Ростове-на-Дону
</t>
  </si>
  <si>
    <t xml:space="preserve">1.3.2.6.
Комплекс многоквартирных жилых домов с детским садом на 120 мест и зданием общественного назначения. Строительство детского сада на 120 мест, поз. 8, расположенный по адресу: г. Ростов-на-Дону, ул.Шаповалова, 1ж (ЖК "Соловьиная роща")
</t>
  </si>
  <si>
    <t>2019 год, 2021 год</t>
  </si>
  <si>
    <t>Всего по подпрограмме 1</t>
  </si>
  <si>
    <t>Годовой отчет об освоении денежных средств, направленных на реализацию муниципальной программы</t>
  </si>
  <si>
    <t xml:space="preserve">1.3. Основное мероприятие «Региональный проект «Содействие занятости»  по национальному проекту «Демография» </t>
  </si>
  <si>
    <t>план МПиДума 1989350,6
а по АЦК 1989350,5</t>
  </si>
  <si>
    <t>Процент освоения, %</t>
  </si>
  <si>
    <t>Остаток, (+-)</t>
  </si>
  <si>
    <t>в тыс. руб.</t>
  </si>
  <si>
    <t>факт 1985632,167</t>
  </si>
  <si>
    <t>В том числе:</t>
  </si>
  <si>
    <t xml:space="preserve">Областного бюджет </t>
  </si>
  <si>
    <t>1.</t>
  </si>
  <si>
    <t>Обеспечение непредвиденных расходов муниципальных учреждений</t>
  </si>
  <si>
    <t>Субсидия на обеспечение функционирования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 и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</si>
  <si>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Проведение мероприятий по обеспечению антитеррористической защищенности муниципальных образовательных учреждений и прилегающих территорий</t>
  </si>
  <si>
    <t xml:space="preserve">2915,5 тыс. руб. - экономия по факту выполненых работ МК №4 от 02.03.2020 на выполнение СМР. </t>
  </si>
  <si>
    <t>23645,9 тыс. руб. - нарушение подрядной организацией ООО "Палладиум" договорных обязательств в рамках МК на выполнение СМР, в отношении подрядной организации ведется претензионно-исковая работа</t>
  </si>
  <si>
    <t xml:space="preserve">Осуществление полномочий по выплате компенсации родительской платы за присмотр и уход 
за детьми в образовательной организации, реализующей образовательную программу дошкольного образования
</t>
  </si>
  <si>
    <t>2019-2023 гг.</t>
  </si>
  <si>
    <t>2019-2021 г.</t>
  </si>
  <si>
    <t xml:space="preserve">Организация бесплатного горячего питания обучающихся, получающих начальное общее образование в муниципальных образовательных организациях </t>
  </si>
  <si>
    <t xml:space="preserve">1.1.4. </t>
  </si>
  <si>
    <t xml:space="preserve">1.2.1.3. </t>
  </si>
  <si>
    <t xml:space="preserve">Строительство детского дошкольного учреждения 
на 140 мест 
в VI микрорайоне жилого района «Левенцовский» 
(с.п. 6-25)
</t>
  </si>
  <si>
    <t xml:space="preserve">Строительство детского дошкольного учреждения 
на 140 мест 
в VI микрорайона жилого района «Левенцовский» 
(с.п. 6-27)
</t>
  </si>
  <si>
    <t xml:space="preserve">Детское дошкольное учреждение по адресу: г.Ростов-на-Дону, ул.Ларина, 45б (Строительство)
</t>
  </si>
  <si>
    <t xml:space="preserve"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
и у индивидуальных предпринимателей, осуществляющих образовательную деятельность по образовательным программам дошкольного образования, 
в том числе адаптированным, и присмотр и уход за детьми
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
и у индивидуальных предпринимателей, осуществляющих образовательную деятельность по образовательным программам дошкольного образования, 
в том числе адаптированным, и присмотр и уход за детьми
</t>
  </si>
  <si>
    <t xml:space="preserve">Всего, в том числе: </t>
  </si>
  <si>
    <t>Создание дополнительных мест для детей в возрасте 
от 1,5 до 3 лет 
в образовательных организациях, осуществляющих образовательную деятельность 
по образовательным программам дошкольного образования</t>
  </si>
  <si>
    <t>Устройство физкультурно-оздоровительного, научно – познавательного комплекса Покорители Космоса на территории МБДОУ «Детский сад № 117», в рамках проекта инициативного проекта</t>
  </si>
  <si>
    <t xml:space="preserve">Приобретение, установка и оснащение модульных зданий 
для муниципальных дошкольных образовательных организаций
</t>
  </si>
  <si>
    <t>Поощрение лучших муниципальных общеобразовательных учреждений города Ростова-на-Дону</t>
  </si>
  <si>
    <t>2.2. Основное мероприятие "Строительство, реконструкция и приобретение объектов общего образования"</t>
  </si>
  <si>
    <t xml:space="preserve">3.1. Основное мероприятие "Обеспечение доступности, совершенствование содержания и технологий дополнительного образования" 
</t>
  </si>
  <si>
    <t>Всего по Программе:</t>
  </si>
  <si>
    <t xml:space="preserve">
Согласовано:  Муниципальным казначейством города Ростова-на-Дону
</t>
  </si>
  <si>
    <t>(863) 240 33 48</t>
  </si>
  <si>
    <t xml:space="preserve">Осуществление полномочий по выплате компенсации родительской платы 
за присмотр и уход 
за детьми 
в образовательной организации, реализующей образовательную программу дошкольного образования
</t>
  </si>
  <si>
    <t>2022-2035 гг.</t>
  </si>
  <si>
    <t>Организация подвоза обучающихся и аренда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спортивно-оздоровительного направления основной образовательной программы начального общего образования</t>
  </si>
  <si>
    <t>Областный бюджет</t>
  </si>
  <si>
    <t>Департамент строительства, УКС</t>
  </si>
  <si>
    <t>Детское дошкольное учреждение по адресу: г. Ростов-на-Дону, ул. Ларина, 45б (строительство)</t>
  </si>
  <si>
    <t xml:space="preserve">Строительство общеобразовательной организации вместимостью 
1200 учащихся 
во II мкр. на территории военного городка № 140
</t>
  </si>
  <si>
    <t>Средства федерального бюджета</t>
  </si>
  <si>
    <t>Средства областного бюджета</t>
  </si>
  <si>
    <t>Бюджет города Ростова-на-Дону</t>
  </si>
  <si>
    <t xml:space="preserve">Наименование мероприятия </t>
  </si>
  <si>
    <t>Источник финанси-рования</t>
  </si>
  <si>
    <t>Муниципаль-ный заказчик, исполнитель</t>
  </si>
  <si>
    <t>форма 3</t>
  </si>
  <si>
    <t>Управление образования, районные отделы образования, образовательные организаци</t>
  </si>
  <si>
    <t>2022-2025 гг.</t>
  </si>
  <si>
    <t xml:space="preserve">2.1.7. </t>
  </si>
  <si>
    <t>Управление образования, районные отделы образования, общеобразовательные организаци</t>
  </si>
  <si>
    <t>02201L3040</t>
  </si>
  <si>
    <t>02201S4780</t>
  </si>
  <si>
    <t>02201S4550</t>
  </si>
  <si>
    <t>Оснащение муниципальных образовательных организаций и объектов после завершения капитального ремонта, строительства, реконструкции</t>
  </si>
  <si>
    <t>02201S4840</t>
  </si>
  <si>
    <t>0220240370,02202S3050</t>
  </si>
  <si>
    <t>Строительство детского сада на 130 мест в XI мкр. жилого района "Левенцовский" г. Ростова-на-Дону</t>
  </si>
  <si>
    <t>2.2.1.21.</t>
  </si>
  <si>
    <t>2023-2025 гг.</t>
  </si>
  <si>
    <t>Итого по основному мероприятию "Строительство, реконструкция и приобретение объектов общего образования"</t>
  </si>
  <si>
    <t>ГРБС Департамент координации строительства и перспективного развития города (Департамент строительства, УКС)</t>
  </si>
  <si>
    <t>Всего по подпрограмме 2:</t>
  </si>
  <si>
    <t>Управление образования, районные отделы образования, организации дополнительного образования</t>
  </si>
  <si>
    <t>Обеспечение функционирования системы персонифицированного финансирования дополнительного образования детей</t>
  </si>
  <si>
    <t>Управление образования, районные отделы образования, муниципальные организации, некоммерческие организации (за исключением государственных (муниципальных) учреждений, государственных корпораций (компаний), публично-правовых компаний), юридические лица (кроме некоммерческих организаций), индивидуальные предприниматели, физические лица - производители товаров, работ, услуг</t>
  </si>
  <si>
    <t>0230122130</t>
  </si>
  <si>
    <t>0230172460</t>
  </si>
  <si>
    <t>Управление образования, Информационно-методический центр образования</t>
  </si>
  <si>
    <t>0260320690</t>
  </si>
  <si>
    <t>7.1.3.</t>
  </si>
  <si>
    <t>Управление образования, районные отделы образования, общеобразовательные организации, дошкольные образовательные организации</t>
  </si>
  <si>
    <t>7.1. Основное мероприятие «Обеспечение системы безопасности образовательных организаций»</t>
  </si>
  <si>
    <t>0270121070</t>
  </si>
  <si>
    <t>0220172180</t>
  </si>
  <si>
    <t>0220172460</t>
  </si>
  <si>
    <t>0220171180</t>
  </si>
  <si>
    <t>ГРБС Управление образования города (Управление образования)</t>
  </si>
  <si>
    <t>Капканова Елена Николаевна</t>
  </si>
  <si>
    <t>___________</t>
  </si>
  <si>
    <t>Я.В. Даниленко</t>
  </si>
  <si>
    <t xml:space="preserve">Начальник отдела ФОГХ  </t>
  </si>
  <si>
    <t>Начальник отдела ФОО</t>
  </si>
  <si>
    <t>А.В. Довгаль</t>
  </si>
  <si>
    <r>
      <rPr>
        <b/>
        <sz val="9"/>
        <rFont val="Times New Roman"/>
        <family val="1"/>
        <charset val="204"/>
      </rPr>
      <t>1.3.4</t>
    </r>
    <r>
      <rPr>
        <sz val="9"/>
        <rFont val="Times New Roman"/>
        <family val="1"/>
        <charset val="204"/>
      </rPr>
      <t>. Мероприятия по определению предварительной стоимости проектно-изыскательских работ по объектам дошкольного образования</t>
    </r>
  </si>
  <si>
    <t>0,1 тыс.руб. - экономия по факту проведения закупочных процедур</t>
  </si>
  <si>
    <t>2.1.129.</t>
  </si>
  <si>
    <t>Управление образования, общеобразова-тельные организации</t>
  </si>
  <si>
    <t>2024-2025 гг.</t>
  </si>
  <si>
    <t xml:space="preserve">Приобретение, установка и оснащение модульных зданий для муниципальных образовательных организаций (Модульное здание МАОУ «Школа № 94» на 400 мест по адресу: г.Ростов-на-Дону, 
пр. 40-летия Побе-
ды, 65/5)
</t>
  </si>
  <si>
    <t>Организация бесплатного горячего питания детей из многодетных семей, обучающихся по очной форме обучения по программам основного общего, среднего общего образования в муниципальных образовательных организациях</t>
  </si>
  <si>
    <t>Управление образования, районные отделы образования, общеобразова-тельные организации</t>
  </si>
  <si>
    <t>2024-2027 гг.</t>
  </si>
  <si>
    <t>02201S5250</t>
  </si>
  <si>
    <t>Организация бесплатного горячего питания детей участников специальной военной операции, а также детей, находящихся под опекой (попечительством) участников специальной военной операции, обучающихся по очной форме обучения по программам основного общего, среднего общего образования в муниципальных образовательных организациях</t>
  </si>
  <si>
    <t>Управление образования, районные отделы образования, дошкольные образовательные организации</t>
  </si>
  <si>
    <t>0,3 тыс.руб. - экономия по факту проведения закупочных процедур</t>
  </si>
  <si>
    <t>2022-2027 гг.</t>
  </si>
  <si>
    <t>2.1.98.</t>
  </si>
  <si>
    <t>2.1.101.</t>
  </si>
  <si>
    <t xml:space="preserve">Капитальный ремонт бассейна 
по адресу: 
г. Ростов-на-Дону, ул. Киргизская, 12б (МБОУ «Школа № 84»)
</t>
  </si>
  <si>
    <t>2.1.111.</t>
  </si>
  <si>
    <t>2019-2022 гг., 2024-2025 гг.</t>
  </si>
  <si>
    <t>2.1.121.</t>
  </si>
  <si>
    <t xml:space="preserve">2020-
2021 гг., 2023- 2025 гг.
</t>
  </si>
  <si>
    <t>2.1.123.</t>
  </si>
  <si>
    <t xml:space="preserve">
Управление образования, районные отделы образования, общеобразова-тельные организации
</t>
  </si>
  <si>
    <t>2.2.1.10.</t>
  </si>
  <si>
    <t xml:space="preserve">Общеобразовательная организация на 
1100 мест  по 
ул. Левобережная, 
г. Ростов-на-Дону (Литер 17)
</t>
  </si>
  <si>
    <t xml:space="preserve">2020 год, 
2022-2025 гг.
</t>
  </si>
  <si>
    <t>2.3. Основное мероприятие "Реализация регионального проекта "Современные образовательные организации"</t>
  </si>
  <si>
    <t xml:space="preserve">Капитальный ремонт детского сада 
по адресу: 
пр. Королева, 18/1
</t>
  </si>
  <si>
    <t>02203S4550</t>
  </si>
  <si>
    <t>02203S4970</t>
  </si>
  <si>
    <t xml:space="preserve">Строительство общеобразовательной организации 
во 2 мкр. «Темерник»
</t>
  </si>
  <si>
    <t>Капитальный ремонт образовательных организаций</t>
  </si>
  <si>
    <t>Итого по основному мероприятию "Реализация регионального проекта "Современные образовательные организации"</t>
  </si>
  <si>
    <t>2023-2026 гг.</t>
  </si>
  <si>
    <t>Управление образования, районные отделы образования, организации дополнитель-ного образования</t>
  </si>
  <si>
    <t>0,2 тыс.руб.- экономия по факту проведения закупочных процедур</t>
  </si>
  <si>
    <t>3.4. Основное мероприятие "Одаренные дети"</t>
  </si>
  <si>
    <t>Итого по основному мероприятию "Одаренные дети"</t>
  </si>
  <si>
    <t>Обеспечение деятельности центра по работе с одаренными детьми</t>
  </si>
  <si>
    <t>0230422310</t>
  </si>
  <si>
    <t>Основное мероприятие 3.4</t>
  </si>
  <si>
    <t>Управление образования, ЦППМС Советского района</t>
  </si>
  <si>
    <t>0250171180</t>
  </si>
  <si>
    <t>Расходы на осуществление полномочий по предоставлению мер социальной поддержки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</t>
  </si>
  <si>
    <t xml:space="preserve">Обеспечение мер социальной поддержки 
в виде доплаты 
к стипендии студентам, поступившим по целевому приему по образовательной программе высшего образования 
по направлению подготовки «Образование и педагогические науки»
</t>
  </si>
  <si>
    <t>2021-2027 гг.</t>
  </si>
  <si>
    <t>0260271180</t>
  </si>
  <si>
    <t>Расходы на осуществление полномочий по организации и осуществлению деятельности по опеке и попечительству</t>
  </si>
  <si>
    <t>Заместитель начальника Муниципального казначейства города Ростова-на-Дону</t>
  </si>
  <si>
    <t xml:space="preserve"> за 2025 год</t>
  </si>
  <si>
    <t>Плановый объем финансового обеспечения 
на 2025 год</t>
  </si>
  <si>
    <t>Исполнено (кассовый 
расход) 
за 2025 год</t>
  </si>
  <si>
    <t>2019-2025 гг.</t>
  </si>
  <si>
    <t>2020-2027 гг.</t>
  </si>
  <si>
    <t>2.1.59.</t>
  </si>
  <si>
    <t>02201S464D</t>
  </si>
  <si>
    <t>2.1.60.</t>
  </si>
  <si>
    <t>02201S464V</t>
  </si>
  <si>
    <t>2.1.61.</t>
  </si>
  <si>
    <t xml:space="preserve">Приобретение теневых навесов 
для прогулочных площадок МАДОУ 
№ 267 по адресу: 
г. Ростов-на-Дону, 
пр-кт Космонавтов, 17/2, в рамках инициативного проекта
</t>
  </si>
  <si>
    <t>02201S464F</t>
  </si>
  <si>
    <t>2.1.62.</t>
  </si>
  <si>
    <t xml:space="preserve">Благоустройство территории МБДОУ № 111, расположенного 
по адресу: 
г. Ростов-на-Дону, 
пр-кт Космонавтов, 8/5, в рамках инициативного проекта
</t>
  </si>
  <si>
    <t>02201S464G</t>
  </si>
  <si>
    <t>2.1.63.</t>
  </si>
  <si>
    <t xml:space="preserve">Благоустройство игровых   площадок МБДОУ 
№ 137 по адресу: 
г. Ростов-на-Дону, 
пр-кт Королева, 10/1, 
в рамках инициативного проекта
</t>
  </si>
  <si>
    <t xml:space="preserve">Благоустройство территории МБДОУ № 251 
по адресу: 
г. Ростов-на-Дону, 
пр-кт Ленина, 107/3, 
в рамках инициативного проекта
</t>
  </si>
  <si>
    <t xml:space="preserve">Благоустройство территории МБДОУ № 121 
по адресу:
г. Ростов-на-Дону, 
ул. Нариманова, 131, в рамках инициативного проекта
</t>
  </si>
  <si>
    <t>02201S464I</t>
  </si>
  <si>
    <t>2.1.64.</t>
  </si>
  <si>
    <t xml:space="preserve">Приобретение теневых навесов 
и малых архитектурных форм для игровых прогулочных участков МАДОУ № 49 по адресу: Ростов-на-Дону, 
ул. Пацаева, 11, в рамках инициативного проекта
</t>
  </si>
  <si>
    <t>2.1.65.</t>
  </si>
  <si>
    <t xml:space="preserve">Оснащение и капитальный ремонт беседки на территории МБДОУ № 19 для реализации проекта «Всей семьей» по адресу: 
г. Ростов-на-Дону, 
ул. Мыльникова, 9, 
в рамках инициативного проекта
</t>
  </si>
  <si>
    <t>2.1.66.</t>
  </si>
  <si>
    <t xml:space="preserve">Благоустройство территории МАДОУ № 232 с устройством игровых площадок по адресу:
г. Ростов-на-Дону, 
ул. Катаева, 47, в рамках инициативного проекта
</t>
  </si>
  <si>
    <t xml:space="preserve">Капитальный ремонт рекреаций северной части 2 этажа МБОУ «Школа № 81» по адресу: г. Ростов-на-Дону, пр-кт 40-летия Победы, № 73, в рамках инициативного проекта
</t>
  </si>
  <si>
    <t>2.1.67.</t>
  </si>
  <si>
    <t>2.1.68.</t>
  </si>
  <si>
    <t xml:space="preserve">Капитальный ремонт пищеблока МБДОУ № 158, расположенного 
по адресу: 
г. Ростов-на-Дону, 
ул. Береговая 53, 
в рамках инициативного проекта
</t>
  </si>
  <si>
    <t>2.1.69.</t>
  </si>
  <si>
    <t xml:space="preserve">Устройство спортивной площадки с установкой малых архитектурных форм в МБДОУ № 111 по адресу: 
г. Ростов-на-Дону, 
пр-кт Космонавтов, 38/1, в рамках инициативного проекта
</t>
  </si>
  <si>
    <t>2.1.70.</t>
  </si>
  <si>
    <t xml:space="preserve">Благоустройство территории МБДОУ № 313 
по адресу: 
г. Ростов-на-Дону, 
пр-кт Королева, 1/3, 
в рамках инициативного проекта
</t>
  </si>
  <si>
    <t>2.1.71.</t>
  </si>
  <si>
    <t xml:space="preserve">Благоустрой-ство территории 
с установкой малых форм в МБДОУ № 74 по адресу: 
г. Ростов-на-Дону, 
ул. Борко, д. 8/2,
в рамках инициативного проекта
</t>
  </si>
  <si>
    <t>2.1.72.</t>
  </si>
  <si>
    <t>2.1.73.</t>
  </si>
  <si>
    <t xml:space="preserve">Приобретение технологического оборудования для пищеблоков МАДОУ № 49 по адресам: 
г. Ростов-на-Дону, 
ул. Добровольского, 36/4, пр-кт Михаила Нагибина 25, а, ул. Пацаева, 11,
в рамках инициативного проекта
</t>
  </si>
  <si>
    <t xml:space="preserve">Благоустрой-ство пешеходных дорожек, асфальтового покрытия МБДОУ 
№ 251, первого корпуса по адресу: 
г. Ростов-на-Дону, проспект Ленина, 
дом 109/4, в рамках инициативного проекта
</t>
  </si>
  <si>
    <t>2.1.74.</t>
  </si>
  <si>
    <t xml:space="preserve">Благоустрой-ство территории МБДОУ № 137 
по адресу: 
г. Ростов-на-Дону, 
пр-кт Королева, 10/1, 
в рамках инициативного проекта
</t>
  </si>
  <si>
    <t>2.1.75.</t>
  </si>
  <si>
    <t xml:space="preserve">Капитальный ремонт спортивной площадки 
с установкой малых форм в МБДОУ 
№ 285 по адресу: 
г. Ростов-на-Дону, 
ул. Суворова, 51, 
в рамках инициативного проекта
</t>
  </si>
  <si>
    <t>2.1.76.</t>
  </si>
  <si>
    <t xml:space="preserve">Приобретение оборудования, инвентаря, мебели 
и капитальный ремонт пищеблока в здании МБДОУ № 63 
по адресу: 
г. Ростов-на-Дону, 
ул. Пушкинская, 179, в рамках инициативного проекта
</t>
  </si>
  <si>
    <t>2.1.77.</t>
  </si>
  <si>
    <t xml:space="preserve">Капитальный ремонт физкультурного зала для реализации проекта «Первые шаги к большому спорту» МБДОУ 
№ 132, расположенного 
по адресу: 
г. Ростов-на-Дону, 
ул. Погодина, 3а, 
в рамках инициативного проекта
</t>
  </si>
  <si>
    <t>2.1.78.</t>
  </si>
  <si>
    <t xml:space="preserve">Капитальный ремонт пищеблока МБДОУ № 235, расположенного 
по адресу: 
г. Ростов-на-Дону, 
ул. М. Горького, 217/60, в рамках инициативного проекта
</t>
  </si>
  <si>
    <t>2.1.79.</t>
  </si>
  <si>
    <t xml:space="preserve">Уличный цифровой мультизональный комплекс 
для проведения культурно-массовых, военно-спортивных 
и патриотических мероприятий 
на территории школы с единой системой управления МБОУ «Школа № 110», расположенного 
по адресу: 
г. Ростов-на-Дону, 
ул. Таганрогская, 118/2, в рамках инициативного проекта
</t>
  </si>
  <si>
    <t>2.1.80.</t>
  </si>
  <si>
    <t xml:space="preserve">Оснащение актового зала МБОУ «Школа № 111» современным интерактивным оборудованием 
по адресу: 
г. Ростов-на-Дону, 
ул. Лелюшенко, 7, 
в рамках инициативного проекта
</t>
  </si>
  <si>
    <t>2.1.81.</t>
  </si>
  <si>
    <t>2.1.82.</t>
  </si>
  <si>
    <t>2.1.83.</t>
  </si>
  <si>
    <t>2.1.84.</t>
  </si>
  <si>
    <t xml:space="preserve">Оснащение специализированных предметных кабинетов (физика, химия, биология, география) 
в соответствии 
с требованиями Федерального государственного образовательного стандарта МАОУ «Школа № 96 Эврика-развитие» по адресу: г. Ростов-на-Дону, 
ул. Волкова, 6/2, 
в рамках инициативного проекта
</t>
  </si>
  <si>
    <t>2.1.85.</t>
  </si>
  <si>
    <t xml:space="preserve">Приобретение оборудования, мебели, инвентаря 
и текущий ремонт музея МБОУ «Школа № 31» по адресу: 
г. Ростов-на-Дону, 
пр-кт Стачки, 221/1, 
в рамках инициативного проекта
</t>
  </si>
  <si>
    <t>2.1.86.</t>
  </si>
  <si>
    <t xml:space="preserve">Капитальный ремонт актового зала в здании МАОУ «Юридическая гимназия № 9 имени М.М. Сперанского» по адресу: 
г. Ростов-на-Дону, 
ул. Портовая, 82, 
в рамках инициативного проекта
</t>
  </si>
  <si>
    <t>2.1.87.</t>
  </si>
  <si>
    <t xml:space="preserve">Оснащение многофункциональных классов технологии МБОУ «Школа № 100» по адресу: 
г. Ростов-на-Дону, бул. Комарова, д. 6, 
в рамках инициативного проекта
</t>
  </si>
  <si>
    <t xml:space="preserve">Капитальный ремонт рекреаций центральной части 2 этажа МБОУ «Школа № 81» по адресу: 
г. Ростов-на-Дону, 
пр-кт 40-летия Победы, № 73, в рамках инициативного проекта
</t>
  </si>
  <si>
    <t xml:space="preserve">Оснащение кабинета для создания лаборатории беспилотных летательных аппаратов в МБОУ «Школа № 93» по адресу: 
г. Ростов-на-Дону, 
пр-кт Ленина, 
д. 125/1, в рамках инициативного проекта
</t>
  </si>
  <si>
    <t xml:space="preserve">Приобретение материалов, оборудования 
и оснащение «Компьютерного класса МБОУ «Школа № 64» по адресу: г. Ростов-на-Дону, 
ул. Некрасовская, 
д. 22, в рамках инициативного проекта
</t>
  </si>
  <si>
    <t>02201S464J</t>
  </si>
  <si>
    <t>02201S464L</t>
  </si>
  <si>
    <t>02201S464N</t>
  </si>
  <si>
    <t>02201S464W</t>
  </si>
  <si>
    <t>0220122590</t>
  </si>
  <si>
    <t>0220122600</t>
  </si>
  <si>
    <t>0220122610</t>
  </si>
  <si>
    <t>0220122620</t>
  </si>
  <si>
    <t>0220122630</t>
  </si>
  <si>
    <t>0220122650</t>
  </si>
  <si>
    <t>0220122660</t>
  </si>
  <si>
    <t>0220122670</t>
  </si>
  <si>
    <t>0220122680</t>
  </si>
  <si>
    <t>0220122690</t>
  </si>
  <si>
    <t>0220122700</t>
  </si>
  <si>
    <t>0220122710</t>
  </si>
  <si>
    <t>0220122720</t>
  </si>
  <si>
    <t>0220122730</t>
  </si>
  <si>
    <t>0220122740</t>
  </si>
  <si>
    <t>0220122750</t>
  </si>
  <si>
    <t>0220122760</t>
  </si>
  <si>
    <t>0220122770</t>
  </si>
  <si>
    <t>0220122780</t>
  </si>
  <si>
    <t>02201S4870</t>
  </si>
  <si>
    <t>2.1.130.</t>
  </si>
  <si>
    <t xml:space="preserve">. Приобретение 
и установка модульных зданий для муниципальных образовательных организаций (Модульное здание МАОУ «Школа № 94» на 400 мест по адресу: г. Ростов-на-Дону, 
пр-кт 40-летия Победы, 65/5)
</t>
  </si>
  <si>
    <t xml:space="preserve">Расширение сети дошкольных образовательных 
и общеобразовательных  организаций в форме приобретения объектов недвижимости 
в муниципальную собственность
</t>
  </si>
  <si>
    <t>0220240490</t>
  </si>
  <si>
    <t>2.6. Основное мероприятие "Региональный проект "Все лучшее детям" по национальному проекту "Молодежь и дети"</t>
  </si>
  <si>
    <t>Итого по основному мероприятию "Региональный проект "Все лучшее детям" по национальному проекту "Молодежь и дети"</t>
  </si>
  <si>
    <t xml:space="preserve">Дополнительные расходы областного бюджета на оснащение предметных кабинетов общеобразовательных организаций средствами обучения 
и воспитания в целях достижения базового результата, установленного соглашением 
</t>
  </si>
  <si>
    <t>022Ю4А5590</t>
  </si>
  <si>
    <t>2.6.3.</t>
  </si>
  <si>
    <t xml:space="preserve">Дополнительные расходы областного бюджета на реализацию мероприятий 
по модернизации школьных систем образования в целях достижения базового результата, установленного соглашением 
о предоставлении межбюджетных трансфертов
</t>
  </si>
  <si>
    <t>2025-2027 гг.</t>
  </si>
  <si>
    <t>Основное мероприятие 2.6.</t>
  </si>
  <si>
    <t>2.7. Основное мероприятие "Региональный проект "Педагоги и наставники" по национальному проекту "Молодежь и дети"</t>
  </si>
  <si>
    <t>Итого по основному мероприятию "Региональный проект "Педагоги и наставники" по национальному проекту "Молодежь и дети"</t>
  </si>
  <si>
    <t xml:space="preserve">Обеспечение выплат ежемесячного денежного вознаграждения советникам директоров по воспитанию 
и взаимодействию 
с детскими общественными объединениями муниципальных общеобразовательных организаций
</t>
  </si>
  <si>
    <t xml:space="preserve">022Ю650500 </t>
  </si>
  <si>
    <t xml:space="preserve">Проведение мероприятий 
по обеспечению деятельности советников директора 
по воспитанию 
и взаимодействию 
с детскими общественными объединениями 
в общеобразовательных организациях
</t>
  </si>
  <si>
    <t>022Ю651790</t>
  </si>
  <si>
    <t xml:space="preserve">Ежемесячное денежное вознаграждение 
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</si>
  <si>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022Ю653030 </t>
  </si>
  <si>
    <t>Основное мероприятие 2.7.</t>
  </si>
  <si>
    <t>2019-2023 гг., 2025г</t>
  </si>
  <si>
    <t>0230171180</t>
  </si>
  <si>
    <t>3.1.18.</t>
  </si>
  <si>
    <t xml:space="preserve">Капитальный ремонт корпуса 
МБУ ДО ЦДТ (подросткового клуба «Эврика»), расположенного 
по адресу: 
г. Ростов-на-Дону, 
ул. Волкова, 18, 
в рамках инициативного проекта
</t>
  </si>
  <si>
    <t>02301S464Q</t>
  </si>
  <si>
    <t>022Ю4А7500</t>
  </si>
  <si>
    <t>3.1.19.</t>
  </si>
  <si>
    <t>02301S464R</t>
  </si>
  <si>
    <t xml:space="preserve">Приобретение оборудования, мебели и инвентаря для создания военно-патриотического центра «ДОМ ЮНАРМИИ» в МБУ ДО ДДТ Советского района города Ростова-на-Дону, корпус «Современник» 
г. Ростов-на-Дону, 
ул. Содружества, 43/2, в рамках инициативного проекта
</t>
  </si>
  <si>
    <t>4.2. Основное мероприятие " Организация выплаты компенсаций за приобретенные путевки для детей"</t>
  </si>
  <si>
    <t>4.2.1.</t>
  </si>
  <si>
    <t xml:space="preserve">Расходы 
на осуществление полномочий 
по организации 
и обеспечению отдыха 
и оздоровления детей, предусмотренные пунктом 4 части 1 статьи 13.2 Областного закона от 22 октября 2004 года № 165-ЗС «О социальной поддержке детства 
в Ростовской области»
</t>
  </si>
  <si>
    <t>ДСЗН, МКУ УСЗН</t>
  </si>
  <si>
    <t>0240272550</t>
  </si>
  <si>
    <t>ГРБС Департамент социальной защиты населения города</t>
  </si>
  <si>
    <t>Основное мероприятие 4.2</t>
  </si>
  <si>
    <t>Управление образования, ЦППМСП Октябрьского района, ЦППМС Советского района</t>
  </si>
  <si>
    <t>2021 год, 2024-2025 гг.</t>
  </si>
  <si>
    <t>0260111240</t>
  </si>
  <si>
    <t>2019- 2027 гг.</t>
  </si>
  <si>
    <t>6.4. Основное мероприятие «Проведение мероприятий по получению аналитических и экспертных отчетов, заключений для приобретаемых объектов в муниципальную собственность»</t>
  </si>
  <si>
    <t>Итого по основному мероприятию  «Проведение мероприятий по получению аналитических и экспертных отчетов, заключений для приобретаемых объектов в муниципальную собственность»</t>
  </si>
  <si>
    <t>6.4.1.</t>
  </si>
  <si>
    <t xml:space="preserve">Проведение мероприятий по получению аналитических 
и экспертных отчетов, заключений для приобретаемых объектов
</t>
  </si>
  <si>
    <t>0260420100</t>
  </si>
  <si>
    <t>Основное мероприятие 6.4.</t>
  </si>
  <si>
    <t>7.1.1.</t>
  </si>
  <si>
    <t xml:space="preserve">Устройство 
и ремонт  ограждений территорий муниципальных образовательных учреждений
</t>
  </si>
  <si>
    <t>2020 год, 2025 год</t>
  </si>
  <si>
    <t>0270120880</t>
  </si>
  <si>
    <t>ГРБС Департамент социальной защиты населения города (Департамент соцзащиты)</t>
  </si>
  <si>
    <t>02201S5260</t>
  </si>
  <si>
    <t>0220122640</t>
  </si>
  <si>
    <t>2023-2025  гг.</t>
  </si>
  <si>
    <t>907,2 тыс. руб. - экономия по факту завершения работ 
 465,0 тыс. руб. - неосвоение средств по прочим расходам, в т.ч. по договору №200/2023 РТС от 26.12.2023 на осуществление тех. присоединения к сетям теплоснабжения   в связи с незавершением ПНР на объекте ресурсоснабжающей организацией</t>
  </si>
  <si>
    <t>580,0 тыс. руб. - нарушение подрядчиком графика по МК на корректировку ПСД</t>
  </si>
  <si>
    <t>0220299999</t>
  </si>
  <si>
    <t xml:space="preserve">0,2 тыс.руб. - экономия  </t>
  </si>
  <si>
    <t xml:space="preserve">0,1 тыс.руб. - экономия </t>
  </si>
  <si>
    <t xml:space="preserve">0,2 тыс.руб. - экономия </t>
  </si>
  <si>
    <t>1 246,4 тыс.руб.- выплаты произведены согласно фактической посещаемости детей</t>
  </si>
  <si>
    <t>352,1 тыс.руб. - экономия по факту проведения закупочных процедур</t>
  </si>
  <si>
    <t>61,8 тыс.руб - экономия образовалась за счет фактического посещения обучающихся</t>
  </si>
  <si>
    <t>8 543,0 тыс.руб - экономия образовалась за счет фактического посещения обучающихся</t>
  </si>
  <si>
    <t>1,4 тыс.руб. - экономия по факту проведения закупочных процедур</t>
  </si>
  <si>
    <t>0,8 тыс.руб. - экономия по факту проведения закупочных процедур</t>
  </si>
  <si>
    <t>5,7 тыс.руб - экономия  по факту проведения закупочных процедур</t>
  </si>
  <si>
    <t>0,1 тыс.руб - экономия  по факту проведения закупочных процедур</t>
  </si>
  <si>
    <t>125,8 тыс.руб. - экономия в связи с предоставлением выплат за фактически отработанное врмя</t>
  </si>
  <si>
    <t>50,5 тыс.руб. - экономия после проведения закупочных процедур</t>
  </si>
  <si>
    <t>1,1 тыс.руб. - экономия после проведения закупочных процедур</t>
  </si>
  <si>
    <t>175,9 тыс.руб. - остаток по результатам фактического обращения граждан</t>
  </si>
  <si>
    <t xml:space="preserve">0,1 тыс.руб. - экономия в связи с оплатой за фактически выполненные работы, оказанные услуги
</t>
  </si>
  <si>
    <t>1 740,4 тыс.руб. - экономия в связи с оплатой за фактически выполненные работы, оказанные услуги</t>
  </si>
  <si>
    <t>60,0 тыс. руб. - экономия в связи с предоставлением выплат согласно фактическому количеству усыновленных детей</t>
  </si>
  <si>
    <t>0,1 тыс.руб. - экономия в связи с оплатой за фактически выполненные работы, оказанные услуги</t>
  </si>
  <si>
    <t>2 992,0 тыс.руб. - остаток по расходам на организацию и осуществление деятельности по опеке и попечительству</t>
  </si>
  <si>
    <t xml:space="preserve">Начальник Управления образования 
города Ростова-на-Дону </t>
  </si>
  <si>
    <t xml:space="preserve">     А.В. Вихтоденко</t>
  </si>
  <si>
    <t xml:space="preserve">      Я.В. Даниленко</t>
  </si>
  <si>
    <t>Эрпр</t>
  </si>
  <si>
    <t>ИЭРпр</t>
  </si>
  <si>
    <t>0,2 тыс.руб. - экономия по факту проведения закупочных процедур</t>
  </si>
  <si>
    <t>4 301,7 тыс.руб - экономия образовалась за счет фактического посещения обучающихся</t>
  </si>
  <si>
    <t>14,1 тыс.руб - экономия  по факту проведения закупочных процедур</t>
  </si>
  <si>
    <t>451,5 тыс.руб. - остаток в связи с заключением доп.соглашения о расторжении соглашения, заключаемого по результатам отбора исполнителей госуслуг в соцсфере в двухстороннем порядке</t>
  </si>
  <si>
    <r>
      <t xml:space="preserve">МБ -8 595,3 тыс.рублей., в том числе:
</t>
    </r>
    <r>
      <rPr>
        <b/>
        <sz val="9"/>
        <rFont val="Times New Roman"/>
        <family val="1"/>
        <charset val="204"/>
      </rPr>
      <t>4 088,5 тыс.руб. - остаток в связи с невыполнением подрядчиком условий конракта, в том числе:</t>
    </r>
    <r>
      <rPr>
        <sz val="9"/>
        <rFont val="Times New Roman"/>
        <family val="1"/>
        <charset val="204"/>
      </rPr>
      <t xml:space="preserve">
4 000,0 тыс.руб. - капитальный ремонт сан.узлов Школа № 67 Железнодорожного района (Подрядчик ООО "Развитие", Договор № 0358300405225000001-Р от 02.09.2025г., Доп Соглашение №1 от 25.09.2025г., Выполнение работ с 02.09.2025г. по 18.11.2025г. Нарушен график производства работ. Ведется претензионная работа. Подрячик продолжает выполнять обязательства );
67,3 тыс.руб. - строительный контроль к капитальному ремону сан.узлов Школа № 67 Железнодорожного района (Подрячик ИП Гладушевский А.С., Договор № 15/07 от 15.07.2025г. Срок проведения работ с 15.07.2025 по фактическую дату подписания акта выполненных работ по обьекту. Нарушен график производства работ. Ведется претензионная работа. Подрячик продолжает выполнять обязательства );
21,2 тыс.руб. - тех.присоединение к системе  водоотведения Школа № 21 Первомайского района (Подрядчик ОА "Водоканал", Договор 472-К от 31.07.2025 г. Срок выполения работ до 15.12.2025, (водоотведение).  Нарушен график производства работ в связи с решением вопроса изменения точки подключения школы к системе канализации. Подрячик продолжает выполнять обязательства).
</t>
    </r>
    <r>
      <rPr>
        <b/>
        <sz val="9"/>
        <rFont val="Times New Roman"/>
        <family val="1"/>
        <charset val="204"/>
      </rPr>
      <t>970,5 тыс.руб. - экономия по результатам проведения закупочных процедур, в том числе:</t>
    </r>
    <r>
      <rPr>
        <sz val="9"/>
        <rFont val="Times New Roman"/>
        <family val="1"/>
        <charset val="204"/>
      </rPr>
      <t xml:space="preserve">
910,5 тыс. руб. - капитальный ремонт сан.узлов Школа № 111 Первомайского района;
57,1 тыс.руб. - текущий ремонт теплового ввода Школа № 117 Советского района;
1,9 тыс.руб. - прочее;
1,0 тыс.руб. - остаток по расходам на создание условий для проведения государственной итоговой аттестации обучающихся.
</t>
    </r>
    <r>
      <rPr>
        <b/>
        <sz val="9"/>
        <rFont val="Times New Roman"/>
        <family val="1"/>
        <charset val="204"/>
      </rPr>
      <t xml:space="preserve">3 536,3 тыс.руб. - экономия в связи с оплатой за фактически выполненные работы, оказанные услуги, в том числе: </t>
    </r>
    <r>
      <rPr>
        <sz val="9"/>
        <rFont val="Times New Roman"/>
        <family val="1"/>
        <charset val="204"/>
      </rPr>
      <t xml:space="preserve">
1 595,5 тыс.руб. - питание обучающихся их малообеспеченных семей, из семей, находящихся в социально опасном положении и обучающиеся с ограничеными возможностям здоровья;
617,5 тыс.руб. - питание обучающиеся с ограничеными возможностям здоровья, обучение которых организовано на дому;
150,2 тыс.руб. - остаток по расходам на содержание учреждений;
66,7 тыс.руб. - остаток по расходам на обеспечение мероприятий по организации перевозки обучающихся;
0,4 тыс.руб. - остаток по расходам на проведение противопожарных мероприятий;
1 088,3 тыс.руб. - капитальный ремонт актового зала Гимназия № 25 Октябрьского района;
17,7 тыс.руб. - капитальный ремонт спортивной площадки Школа №  64 Железнодорожного района.</t>
    </r>
  </si>
  <si>
    <t>02201S4840, 0220100590</t>
  </si>
  <si>
    <t>242,4 тыс.руб. - экономия в связи с оплатой за фактически выполненные работы (капитальный ремонт ограждения Лицей № 27 Октябрьского района)</t>
  </si>
  <si>
    <t>0,1 тыс.руб. - экономия в связи с оплатой за фактически выполненные работы</t>
  </si>
  <si>
    <t>638,6 тыс.руб., в том числе:
178,2 тыс. руб. - экономия по фонду оплаты труда в связи с наличием вакансий, больничных листов;
460,4 тыс. руб. - экономия в связи с оплатой за фактически выполненные работы, оказанные услуги</t>
  </si>
  <si>
    <t>20,4 тыс.руб. - остаток по факту выполненых обязательств по содержанию имущества, уплата налогов, госпошлин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</si>
</sst>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_р_."/>
    <numFmt numFmtId="168" formatCode="0.0"/>
    <numFmt numFmtId="169" formatCode="?"/>
    <numFmt numFmtId="170" formatCode="_-* #,##0.0_р_._-;\-* #,##0.0_р_._-;_-* &quot;-&quot;??_р_._-;_-@_-"/>
    <numFmt numFmtId="171" formatCode="#,##0.000"/>
    <numFmt numFmtId="172" formatCode="0.000"/>
    <numFmt numFmtId="173" formatCode="0.0%"/>
  </numFmts>
  <fonts count="119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Arial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6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8"/>
      <name val="Calibri"/>
      <family val="2"/>
      <charset val="204"/>
    </font>
    <font>
      <sz val="9.9"/>
      <color indexed="8"/>
      <name val="Times New Roman"/>
      <family val="1"/>
      <charset val="204"/>
    </font>
    <font>
      <sz val="9"/>
      <color indexed="14"/>
      <name val="Times New Roman"/>
      <family val="1"/>
      <charset val="204"/>
    </font>
    <font>
      <sz val="9"/>
      <name val="Calibri"/>
      <family val="2"/>
      <charset val="204"/>
    </font>
    <font>
      <sz val="9.9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name val="Arial Cyr"/>
    </font>
    <font>
      <sz val="8"/>
      <name val="Arial Cyr"/>
    </font>
    <font>
      <sz val="9.9"/>
      <name val="Calibri"/>
      <family val="2"/>
      <charset val="204"/>
    </font>
    <font>
      <sz val="9"/>
      <color indexed="46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  <charset val="204"/>
    </font>
    <font>
      <i/>
      <sz val="6"/>
      <name val="Times New Roman"/>
      <family val="1"/>
      <charset val="204"/>
    </font>
    <font>
      <sz val="8"/>
      <color indexed="8"/>
      <name val="Calibri"/>
      <family val="2"/>
      <charset val="204"/>
    </font>
    <font>
      <i/>
      <sz val="9"/>
      <name val="Times New Roman"/>
      <family val="1"/>
      <charset val="204"/>
    </font>
    <font>
      <sz val="8"/>
      <name val="Arial"/>
      <family val="2"/>
      <charset val="204"/>
    </font>
    <font>
      <sz val="9.5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Arial"/>
      <family val="2"/>
      <charset val="204"/>
    </font>
    <font>
      <sz val="9.5"/>
      <name val="Calibri"/>
      <family val="2"/>
      <charset val="204"/>
    </font>
    <font>
      <b/>
      <sz val="8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name val="Calibri"/>
      <family val="2"/>
      <charset val="204"/>
    </font>
    <font>
      <sz val="8.5"/>
      <name val="Arial"/>
      <family val="2"/>
      <charset val="204"/>
    </font>
    <font>
      <b/>
      <sz val="9.5"/>
      <name val="Calibri"/>
      <family val="2"/>
      <charset val="204"/>
    </font>
    <font>
      <b/>
      <sz val="8.5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color rgb="FF6600FF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theme="9" tint="-0.499984740745262"/>
      <name val="Times New Roman"/>
      <family val="1"/>
      <charset val="204"/>
    </font>
    <font>
      <sz val="6"/>
      <color theme="9" tint="-0.499984740745262"/>
      <name val="Times New Roman"/>
      <family val="1"/>
      <charset val="204"/>
    </font>
    <font>
      <b/>
      <sz val="8"/>
      <color rgb="FF6600FF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6600FF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7" tint="0.59999389629810485"/>
      <name val="Times New Roman"/>
      <family val="1"/>
      <charset val="204"/>
    </font>
    <font>
      <sz val="9"/>
      <color rgb="FF06AA0A"/>
      <name val="Times New Roman"/>
      <family val="1"/>
      <charset val="204"/>
    </font>
    <font>
      <sz val="8"/>
      <color rgb="FF6600FF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sz val="9"/>
      <color theme="0" tint="-0.34998626667073579"/>
      <name val="Times New Roman"/>
      <family val="1"/>
      <charset val="204"/>
    </font>
    <font>
      <sz val="9"/>
      <color theme="6" tint="-0.499984740745262"/>
      <name val="Times New Roman"/>
      <family val="1"/>
      <charset val="204"/>
    </font>
    <font>
      <sz val="9"/>
      <color theme="9" tint="-0.499984740745262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8"/>
      <color theme="9" tint="-0.49998474074526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2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7FFE7"/>
        <bgColor indexed="64"/>
      </patternFill>
    </fill>
    <fill>
      <patternFill patternType="solid">
        <fgColor rgb="FFF8EDEC"/>
        <bgColor indexed="64"/>
      </patternFill>
    </fill>
    <fill>
      <patternFill patternType="solid">
        <fgColor rgb="FFF3FED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4" fontId="17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13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7" fontId="3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center" vertical="top" wrapText="1"/>
    </xf>
    <xf numFmtId="167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67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167" fontId="3" fillId="0" borderId="1" xfId="0" applyNumberFormat="1" applyFont="1" applyBorder="1" applyAlignment="1">
      <alignment horizontal="center" vertical="top"/>
    </xf>
    <xf numFmtId="167" fontId="3" fillId="2" borderId="1" xfId="0" applyNumberFormat="1" applyFont="1" applyFill="1" applyBorder="1" applyAlignment="1">
      <alignment horizontal="center" vertical="top" wrapText="1"/>
    </xf>
    <xf numFmtId="167" fontId="3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vertical="top" wrapText="1"/>
    </xf>
    <xf numFmtId="168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5" fillId="0" borderId="0" xfId="0" applyFont="1"/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167" fontId="3" fillId="0" borderId="0" xfId="0" applyNumberFormat="1" applyFont="1" applyBorder="1" applyAlignment="1">
      <alignment horizontal="center" vertical="top" wrapText="1"/>
    </xf>
    <xf numFmtId="167" fontId="3" fillId="0" borderId="0" xfId="0" applyNumberFormat="1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Fill="1" applyBorder="1" applyAlignment="1">
      <alignment horizontal="right" vertical="center" wrapText="1"/>
    </xf>
    <xf numFmtId="168" fontId="3" fillId="0" borderId="1" xfId="0" applyNumberFormat="1" applyFont="1" applyFill="1" applyBorder="1" applyAlignment="1">
      <alignment vertical="center" wrapText="1"/>
    </xf>
    <xf numFmtId="168" fontId="3" fillId="0" borderId="1" xfId="0" applyNumberFormat="1" applyFont="1" applyFill="1" applyBorder="1" applyAlignment="1">
      <alignment vertical="center"/>
    </xf>
    <xf numFmtId="168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/>
    </xf>
    <xf numFmtId="168" fontId="3" fillId="0" borderId="1" xfId="0" applyNumberFormat="1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 vertical="top"/>
    </xf>
    <xf numFmtId="168" fontId="3" fillId="0" borderId="1" xfId="0" applyNumberFormat="1" applyFont="1" applyFill="1" applyBorder="1" applyAlignment="1">
      <alignment horizontal="center" vertical="top"/>
    </xf>
    <xf numFmtId="168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8" fontId="3" fillId="3" borderId="1" xfId="0" applyNumberFormat="1" applyFont="1" applyFill="1" applyBorder="1" applyAlignment="1">
      <alignment horizontal="right" vertical="center" wrapText="1"/>
    </xf>
    <xf numFmtId="167" fontId="3" fillId="3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vertical="center"/>
    </xf>
    <xf numFmtId="167" fontId="3" fillId="5" borderId="1" xfId="0" applyNumberFormat="1" applyFont="1" applyFill="1" applyBorder="1" applyAlignment="1">
      <alignment horizontal="center" vertical="top" wrapText="1"/>
    </xf>
    <xf numFmtId="167" fontId="3" fillId="5" borderId="1" xfId="0" applyNumberFormat="1" applyFont="1" applyFill="1" applyBorder="1" applyAlignment="1">
      <alignment horizontal="center" vertical="top"/>
    </xf>
    <xf numFmtId="167" fontId="3" fillId="6" borderId="0" xfId="0" applyNumberFormat="1" applyFont="1" applyFill="1" applyAlignment="1">
      <alignment horizontal="center" vertical="top"/>
    </xf>
    <xf numFmtId="167" fontId="3" fillId="6" borderId="0" xfId="0" applyNumberFormat="1" applyFont="1" applyFill="1" applyBorder="1" applyAlignment="1">
      <alignment horizontal="center" vertical="top"/>
    </xf>
    <xf numFmtId="167" fontId="3" fillId="7" borderId="0" xfId="0" applyNumberFormat="1" applyFont="1" applyFill="1" applyAlignment="1">
      <alignment horizontal="center" vertical="top"/>
    </xf>
    <xf numFmtId="167" fontId="3" fillId="7" borderId="0" xfId="0" applyNumberFormat="1" applyFont="1" applyFill="1" applyBorder="1" applyAlignment="1">
      <alignment horizontal="center" vertical="top"/>
    </xf>
    <xf numFmtId="167" fontId="3" fillId="0" borderId="0" xfId="0" applyNumberFormat="1" applyFont="1" applyFill="1" applyAlignment="1">
      <alignment horizontal="center" vertical="top"/>
    </xf>
    <xf numFmtId="167" fontId="3" fillId="4" borderId="0" xfId="0" applyNumberFormat="1" applyFont="1" applyFill="1" applyAlignment="1">
      <alignment horizontal="center" vertical="top"/>
    </xf>
    <xf numFmtId="166" fontId="3" fillId="6" borderId="1" xfId="0" applyNumberFormat="1" applyFont="1" applyFill="1" applyBorder="1" applyAlignment="1">
      <alignment horizontal="center" vertical="top" wrapText="1"/>
    </xf>
    <xf numFmtId="166" fontId="3" fillId="4" borderId="1" xfId="0" applyNumberFormat="1" applyFont="1" applyFill="1" applyBorder="1" applyAlignment="1">
      <alignment horizontal="center" vertical="top" wrapText="1"/>
    </xf>
    <xf numFmtId="167" fontId="3" fillId="6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168" fontId="3" fillId="6" borderId="1" xfId="0" applyNumberFormat="1" applyFont="1" applyFill="1" applyBorder="1" applyAlignment="1">
      <alignment horizontal="center" vertical="top" wrapText="1"/>
    </xf>
    <xf numFmtId="166" fontId="3" fillId="6" borderId="1" xfId="0" applyNumberFormat="1" applyFont="1" applyFill="1" applyBorder="1" applyAlignment="1">
      <alignment horizontal="center" vertical="top"/>
    </xf>
    <xf numFmtId="166" fontId="3" fillId="4" borderId="1" xfId="0" applyNumberFormat="1" applyFont="1" applyFill="1" applyBorder="1" applyAlignment="1">
      <alignment horizontal="center" vertical="top"/>
    </xf>
    <xf numFmtId="167" fontId="3" fillId="6" borderId="1" xfId="0" applyNumberFormat="1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168" fontId="3" fillId="6" borderId="1" xfId="0" applyNumberFormat="1" applyFont="1" applyFill="1" applyBorder="1" applyAlignment="1">
      <alignment horizontal="center" vertical="top"/>
    </xf>
    <xf numFmtId="167" fontId="3" fillId="4" borderId="0" xfId="0" applyNumberFormat="1" applyFont="1" applyFill="1" applyBorder="1" applyAlignment="1">
      <alignment horizontal="center" vertical="top"/>
    </xf>
    <xf numFmtId="49" fontId="3" fillId="6" borderId="1" xfId="0" applyNumberFormat="1" applyFont="1" applyFill="1" applyBorder="1" applyAlignment="1">
      <alignment horizontal="center" vertical="center" wrapText="1"/>
    </xf>
    <xf numFmtId="166" fontId="3" fillId="6" borderId="1" xfId="0" applyNumberFormat="1" applyFont="1" applyFill="1" applyBorder="1" applyAlignment="1">
      <alignment vertical="center" wrapText="1"/>
    </xf>
    <xf numFmtId="166" fontId="3" fillId="6" borderId="1" xfId="0" applyNumberFormat="1" applyFont="1" applyFill="1" applyBorder="1" applyAlignment="1">
      <alignment vertical="center"/>
    </xf>
    <xf numFmtId="166" fontId="3" fillId="6" borderId="1" xfId="0" applyNumberFormat="1" applyFont="1" applyFill="1" applyBorder="1" applyAlignment="1">
      <alignment horizontal="right" vertical="center" wrapText="1"/>
    </xf>
    <xf numFmtId="166" fontId="3" fillId="6" borderId="1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 wrapText="1"/>
    </xf>
    <xf numFmtId="166" fontId="3" fillId="4" borderId="1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horizontal="center" vertical="top" wrapText="1"/>
    </xf>
    <xf numFmtId="166" fontId="3" fillId="4" borderId="1" xfId="0" applyNumberFormat="1" applyFont="1" applyFill="1" applyBorder="1" applyAlignment="1">
      <alignment horizontal="right" vertical="center" wrapText="1"/>
    </xf>
    <xf numFmtId="166" fontId="3" fillId="4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top" wrapText="1"/>
    </xf>
    <xf numFmtId="49" fontId="3" fillId="6" borderId="3" xfId="0" applyNumberFormat="1" applyFont="1" applyFill="1" applyBorder="1" applyAlignment="1">
      <alignment horizontal="center" vertical="top" wrapText="1"/>
    </xf>
    <xf numFmtId="49" fontId="3" fillId="4" borderId="3" xfId="0" applyNumberFormat="1" applyFont="1" applyFill="1" applyBorder="1" applyAlignment="1">
      <alignment horizontal="center" vertical="top" wrapText="1"/>
    </xf>
    <xf numFmtId="49" fontId="7" fillId="6" borderId="4" xfId="0" applyNumberFormat="1" applyFont="1" applyFill="1" applyBorder="1" applyAlignment="1">
      <alignment horizontal="center" vertical="top" wrapText="1"/>
    </xf>
    <xf numFmtId="49" fontId="3" fillId="6" borderId="4" xfId="0" applyNumberFormat="1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>
      <alignment horizontal="center" vertical="top" wrapText="1"/>
    </xf>
    <xf numFmtId="0" fontId="8" fillId="8" borderId="0" xfId="0" applyFont="1" applyFill="1"/>
    <xf numFmtId="0" fontId="5" fillId="8" borderId="0" xfId="0" applyFont="1" applyFill="1" applyAlignment="1">
      <alignment horizontal="left" wrapText="1"/>
    </xf>
    <xf numFmtId="0" fontId="5" fillId="0" borderId="1" xfId="0" applyFont="1" applyFill="1" applyBorder="1" applyAlignment="1">
      <alignment vertical="top" wrapText="1"/>
    </xf>
    <xf numFmtId="167" fontId="3" fillId="0" borderId="0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167" fontId="3" fillId="9" borderId="0" xfId="0" applyNumberFormat="1" applyFont="1" applyFill="1" applyAlignment="1">
      <alignment horizontal="center" vertical="top"/>
    </xf>
    <xf numFmtId="0" fontId="3" fillId="9" borderId="0" xfId="0" applyFont="1" applyFill="1"/>
    <xf numFmtId="49" fontId="5" fillId="9" borderId="4" xfId="0" applyNumberFormat="1" applyFont="1" applyFill="1" applyBorder="1" applyAlignment="1">
      <alignment horizontal="center" vertical="top" wrapText="1"/>
    </xf>
    <xf numFmtId="49" fontId="3" fillId="9" borderId="3" xfId="0" applyNumberFormat="1" applyFont="1" applyFill="1" applyBorder="1" applyAlignment="1">
      <alignment horizontal="center" vertical="top" wrapText="1"/>
    </xf>
    <xf numFmtId="166" fontId="3" fillId="9" borderId="1" xfId="0" applyNumberFormat="1" applyFont="1" applyFill="1" applyBorder="1" applyAlignment="1">
      <alignment horizontal="center" vertical="top" wrapText="1"/>
    </xf>
    <xf numFmtId="0" fontId="3" fillId="9" borderId="0" xfId="0" applyFont="1" applyFill="1" applyAlignment="1">
      <alignment vertical="center"/>
    </xf>
    <xf numFmtId="167" fontId="3" fillId="9" borderId="0" xfId="0" applyNumberFormat="1" applyFont="1" applyFill="1" applyBorder="1" applyAlignment="1">
      <alignment horizontal="center" vertical="top"/>
    </xf>
    <xf numFmtId="0" fontId="3" fillId="0" borderId="1" xfId="0" applyFont="1" applyFill="1" applyBorder="1"/>
    <xf numFmtId="167" fontId="3" fillId="0" borderId="5" xfId="0" applyNumberFormat="1" applyFont="1" applyFill="1" applyBorder="1" applyAlignment="1">
      <alignment horizontal="center" vertical="top" wrapText="1"/>
    </xf>
    <xf numFmtId="49" fontId="5" fillId="9" borderId="6" xfId="0" applyNumberFormat="1" applyFont="1" applyFill="1" applyBorder="1" applyAlignment="1">
      <alignment horizontal="center" vertical="top" wrapText="1"/>
    </xf>
    <xf numFmtId="49" fontId="3" fillId="9" borderId="7" xfId="0" applyNumberFormat="1" applyFont="1" applyFill="1" applyBorder="1" applyAlignment="1">
      <alignment horizontal="center" vertical="top" wrapText="1"/>
    </xf>
    <xf numFmtId="166" fontId="3" fillId="9" borderId="2" xfId="0" applyNumberFormat="1" applyFont="1" applyFill="1" applyBorder="1" applyAlignment="1">
      <alignment horizontal="center" vertical="top" wrapText="1"/>
    </xf>
    <xf numFmtId="0" fontId="3" fillId="10" borderId="1" xfId="0" applyFont="1" applyFill="1" applyBorder="1"/>
    <xf numFmtId="0" fontId="5" fillId="10" borderId="1" xfId="0" applyFont="1" applyFill="1" applyBorder="1"/>
    <xf numFmtId="0" fontId="3" fillId="10" borderId="1" xfId="0" applyFont="1" applyFill="1" applyBorder="1" applyAlignment="1">
      <alignment vertical="center"/>
    </xf>
    <xf numFmtId="0" fontId="11" fillId="0" borderId="0" xfId="0" applyFont="1"/>
    <xf numFmtId="0" fontId="15" fillId="0" borderId="0" xfId="0" applyFont="1" applyFill="1" applyAlignment="1">
      <alignment horizontal="left" wrapText="1"/>
    </xf>
    <xf numFmtId="167" fontId="14" fillId="0" borderId="0" xfId="0" applyNumberFormat="1" applyFont="1" applyFill="1" applyAlignment="1">
      <alignment horizontal="center" vertical="top"/>
    </xf>
    <xf numFmtId="49" fontId="14" fillId="0" borderId="1" xfId="0" applyNumberFormat="1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vertical="center" wrapText="1"/>
    </xf>
    <xf numFmtId="0" fontId="15" fillId="0" borderId="0" xfId="0" applyFont="1"/>
    <xf numFmtId="0" fontId="14" fillId="0" borderId="0" xfId="0" applyFont="1"/>
    <xf numFmtId="166" fontId="14" fillId="0" borderId="1" xfId="0" applyNumberFormat="1" applyFont="1" applyFill="1" applyBorder="1" applyAlignment="1">
      <alignment horizontal="center" vertical="top" wrapText="1"/>
    </xf>
    <xf numFmtId="167" fontId="14" fillId="0" borderId="1" xfId="0" applyNumberFormat="1" applyFont="1" applyFill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166" fontId="14" fillId="0" borderId="1" xfId="0" applyNumberFormat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left" vertical="top" wrapText="1"/>
    </xf>
    <xf numFmtId="166" fontId="14" fillId="0" borderId="1" xfId="0" applyNumberFormat="1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1" fillId="0" borderId="8" xfId="0" applyFont="1" applyFill="1" applyBorder="1" applyAlignment="1"/>
    <xf numFmtId="0" fontId="11" fillId="0" borderId="1" xfId="0" applyFont="1" applyFill="1" applyBorder="1" applyAlignment="1"/>
    <xf numFmtId="0" fontId="11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 wrapText="1"/>
    </xf>
    <xf numFmtId="0" fontId="0" fillId="0" borderId="0" xfId="0" applyFill="1"/>
    <xf numFmtId="0" fontId="3" fillId="10" borderId="3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9" borderId="2" xfId="0" applyNumberFormat="1" applyFont="1" applyFill="1" applyBorder="1" applyAlignment="1">
      <alignment horizontal="center" vertical="top" wrapText="1"/>
    </xf>
    <xf numFmtId="0" fontId="3" fillId="9" borderId="1" xfId="0" applyNumberFormat="1" applyFont="1" applyFill="1" applyBorder="1" applyAlignment="1">
      <alignment horizontal="center" vertical="top" wrapText="1"/>
    </xf>
    <xf numFmtId="167" fontId="14" fillId="0" borderId="1" xfId="0" applyNumberFormat="1" applyFont="1" applyFill="1" applyBorder="1" applyAlignment="1">
      <alignment horizontal="left" vertical="top" wrapText="1"/>
    </xf>
    <xf numFmtId="166" fontId="14" fillId="0" borderId="1" xfId="0" applyNumberFormat="1" applyFont="1" applyFill="1" applyBorder="1" applyAlignment="1">
      <alignment horizontal="left" vertical="top" wrapText="1"/>
    </xf>
    <xf numFmtId="0" fontId="16" fillId="0" borderId="1" xfId="0" applyFont="1" applyFill="1" applyBorder="1" applyAlignment="1"/>
    <xf numFmtId="0" fontId="15" fillId="0" borderId="8" xfId="0" applyFont="1" applyFill="1" applyBorder="1" applyAlignment="1">
      <alignment vertical="center" wrapText="1"/>
    </xf>
    <xf numFmtId="0" fontId="12" fillId="0" borderId="0" xfId="0" applyFont="1" applyFill="1"/>
    <xf numFmtId="166" fontId="3" fillId="0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166" fontId="14" fillId="0" borderId="0" xfId="0" applyNumberFormat="1" applyFont="1" applyFill="1" applyAlignment="1">
      <alignment horizontal="left"/>
    </xf>
    <xf numFmtId="166" fontId="11" fillId="0" borderId="8" xfId="0" applyNumberFormat="1" applyFont="1" applyFill="1" applyBorder="1" applyAlignment="1">
      <alignment horizontal="left"/>
    </xf>
    <xf numFmtId="166" fontId="17" fillId="0" borderId="0" xfId="0" applyNumberFormat="1" applyFont="1" applyFill="1" applyAlignment="1">
      <alignment horizontal="left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166" fontId="11" fillId="0" borderId="1" xfId="0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/>
    </xf>
    <xf numFmtId="166" fontId="16" fillId="0" borderId="1" xfId="0" applyNumberFormat="1" applyFont="1" applyFill="1" applyBorder="1" applyAlignment="1">
      <alignment horizontal="center" vertical="top"/>
    </xf>
    <xf numFmtId="166" fontId="14" fillId="0" borderId="8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wrapText="1"/>
    </xf>
    <xf numFmtId="166" fontId="3" fillId="4" borderId="5" xfId="0" applyNumberFormat="1" applyFont="1" applyFill="1" applyBorder="1" applyAlignment="1">
      <alignment horizontal="center" vertical="top" wrapText="1"/>
    </xf>
    <xf numFmtId="166" fontId="3" fillId="4" borderId="3" xfId="0" applyNumberFormat="1" applyFont="1" applyFill="1" applyBorder="1" applyAlignment="1">
      <alignment horizontal="center" vertical="top" wrapText="1"/>
    </xf>
    <xf numFmtId="167" fontId="19" fillId="0" borderId="1" xfId="0" applyNumberFormat="1" applyFont="1" applyFill="1" applyBorder="1" applyAlignment="1">
      <alignment vertical="top" wrapText="1"/>
    </xf>
    <xf numFmtId="167" fontId="19" fillId="0" borderId="1" xfId="0" applyNumberFormat="1" applyFont="1" applyFill="1" applyBorder="1" applyAlignment="1">
      <alignment horizontal="left" vertical="top" wrapText="1"/>
    </xf>
    <xf numFmtId="167" fontId="14" fillId="0" borderId="1" xfId="0" applyNumberFormat="1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left" vertical="top"/>
    </xf>
    <xf numFmtId="0" fontId="5" fillId="10" borderId="1" xfId="0" applyFont="1" applyFill="1" applyBorder="1" applyAlignment="1">
      <alignment horizontal="left" vertical="top"/>
    </xf>
    <xf numFmtId="167" fontId="3" fillId="0" borderId="1" xfId="0" applyNumberFormat="1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horizontal="left" vertical="top"/>
    </xf>
    <xf numFmtId="166" fontId="3" fillId="0" borderId="1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left" vertical="top"/>
    </xf>
    <xf numFmtId="167" fontId="3" fillId="0" borderId="1" xfId="0" applyNumberFormat="1" applyFont="1" applyFill="1" applyBorder="1" applyAlignment="1">
      <alignment horizontal="left" vertical="top"/>
    </xf>
    <xf numFmtId="0" fontId="3" fillId="10" borderId="1" xfId="0" applyFont="1" applyFill="1" applyBorder="1" applyAlignment="1">
      <alignment vertical="top"/>
    </xf>
    <xf numFmtId="0" fontId="5" fillId="10" borderId="1" xfId="0" applyFont="1" applyFill="1" applyBorder="1" applyAlignment="1">
      <alignment vertical="top"/>
    </xf>
    <xf numFmtId="167" fontId="3" fillId="0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166" fontId="3" fillId="0" borderId="1" xfId="0" applyNumberFormat="1" applyFont="1" applyFill="1" applyBorder="1" applyAlignment="1">
      <alignment vertical="top"/>
    </xf>
    <xf numFmtId="167" fontId="3" fillId="0" borderId="1" xfId="0" applyNumberFormat="1" applyFont="1" applyFill="1" applyBorder="1" applyAlignment="1">
      <alignment vertical="top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9" fillId="10" borderId="1" xfId="0" applyFont="1" applyFill="1" applyBorder="1" applyAlignment="1">
      <alignment horizontal="left" vertical="top" wrapText="1"/>
    </xf>
    <xf numFmtId="0" fontId="3" fillId="9" borderId="1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14" fillId="2" borderId="1" xfId="0" applyFont="1" applyFill="1" applyBorder="1" applyAlignment="1">
      <alignment vertical="top" wrapText="1"/>
    </xf>
    <xf numFmtId="167" fontId="3" fillId="6" borderId="5" xfId="0" applyNumberFormat="1" applyFont="1" applyFill="1" applyBorder="1" applyAlignment="1">
      <alignment horizontal="center" vertical="top" wrapText="1"/>
    </xf>
    <xf numFmtId="0" fontId="3" fillId="10" borderId="5" xfId="0" applyFont="1" applyFill="1" applyBorder="1" applyAlignment="1">
      <alignment horizontal="left" vertical="top"/>
    </xf>
    <xf numFmtId="0" fontId="3" fillId="10" borderId="3" xfId="0" applyFont="1" applyFill="1" applyBorder="1" applyAlignment="1">
      <alignment vertical="top"/>
    </xf>
    <xf numFmtId="166" fontId="3" fillId="9" borderId="0" xfId="0" applyNumberFormat="1" applyFont="1" applyFill="1" applyBorder="1" applyAlignment="1">
      <alignment horizontal="center" vertical="top" wrapText="1"/>
    </xf>
    <xf numFmtId="0" fontId="3" fillId="9" borderId="1" xfId="0" applyFont="1" applyFill="1" applyBorder="1"/>
    <xf numFmtId="167" fontId="3" fillId="0" borderId="0" xfId="0" applyNumberFormat="1" applyFont="1"/>
    <xf numFmtId="0" fontId="0" fillId="0" borderId="9" xfId="0" applyBorder="1" applyAlignment="1"/>
    <xf numFmtId="0" fontId="14" fillId="2" borderId="1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1" fillId="0" borderId="0" xfId="0" applyFont="1" applyFill="1"/>
    <xf numFmtId="166" fontId="14" fillId="0" borderId="2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14" fillId="0" borderId="5" xfId="0" applyFont="1" applyFill="1" applyBorder="1" applyAlignment="1">
      <alignment horizontal="left" vertical="top" wrapText="1"/>
    </xf>
    <xf numFmtId="167" fontId="3" fillId="2" borderId="0" xfId="0" applyNumberFormat="1" applyFont="1" applyFill="1" applyAlignment="1">
      <alignment horizontal="center" vertical="top"/>
    </xf>
    <xf numFmtId="167" fontId="3" fillId="2" borderId="0" xfId="0" applyNumberFormat="1" applyFont="1" applyFill="1" applyBorder="1" applyAlignment="1">
      <alignment horizontal="center" vertical="top"/>
    </xf>
    <xf numFmtId="0" fontId="12" fillId="0" borderId="0" xfId="0" applyFont="1"/>
    <xf numFmtId="0" fontId="21" fillId="0" borderId="10" xfId="0" applyFont="1" applyFill="1" applyBorder="1"/>
    <xf numFmtId="0" fontId="0" fillId="0" borderId="10" xfId="0" applyFill="1" applyBorder="1"/>
    <xf numFmtId="0" fontId="9" fillId="10" borderId="1" xfId="0" applyFont="1" applyFill="1" applyBorder="1" applyAlignment="1">
      <alignment horizontal="center" vertical="top" wrapText="1"/>
    </xf>
    <xf numFmtId="0" fontId="3" fillId="10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center" vertical="top"/>
    </xf>
    <xf numFmtId="0" fontId="3" fillId="10" borderId="3" xfId="0" applyFont="1" applyFill="1" applyBorder="1" applyAlignment="1">
      <alignment horizontal="center" vertical="top"/>
    </xf>
    <xf numFmtId="0" fontId="24" fillId="0" borderId="1" xfId="2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5" fillId="0" borderId="1" xfId="2" applyFont="1" applyBorder="1" applyAlignment="1">
      <alignment horizontal="left" vertical="top" wrapText="1"/>
    </xf>
    <xf numFmtId="0" fontId="25" fillId="0" borderId="1" xfId="3" applyFont="1" applyBorder="1" applyAlignment="1">
      <alignment horizontal="left" vertical="top" wrapText="1"/>
    </xf>
    <xf numFmtId="0" fontId="25" fillId="0" borderId="1" xfId="3" applyNumberFormat="1" applyFont="1" applyBorder="1" applyAlignment="1">
      <alignment horizontal="justify" vertical="top" wrapText="1"/>
    </xf>
    <xf numFmtId="0" fontId="11" fillId="0" borderId="1" xfId="0" applyNumberFormat="1" applyFont="1" applyBorder="1" applyAlignment="1">
      <alignment vertical="top" wrapText="1"/>
    </xf>
    <xf numFmtId="166" fontId="16" fillId="0" borderId="2" xfId="0" applyNumberFormat="1" applyFont="1" applyFill="1" applyBorder="1" applyAlignment="1">
      <alignment horizontal="center" vertical="top"/>
    </xf>
    <xf numFmtId="166" fontId="11" fillId="0" borderId="2" xfId="0" applyNumberFormat="1" applyFont="1" applyFill="1" applyBorder="1" applyAlignment="1">
      <alignment horizontal="center" vertical="top"/>
    </xf>
    <xf numFmtId="166" fontId="11" fillId="2" borderId="2" xfId="0" applyNumberFormat="1" applyFont="1" applyFill="1" applyBorder="1" applyAlignment="1">
      <alignment horizontal="center" vertical="top"/>
    </xf>
    <xf numFmtId="166" fontId="14" fillId="2" borderId="2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22" fillId="0" borderId="0" xfId="0" applyFont="1" applyFill="1" applyBorder="1"/>
    <xf numFmtId="167" fontId="14" fillId="0" borderId="0" xfId="0" applyNumberFormat="1" applyFont="1" applyFill="1" applyBorder="1" applyAlignment="1">
      <alignment horizontal="center" vertical="top"/>
    </xf>
    <xf numFmtId="167" fontId="14" fillId="0" borderId="0" xfId="0" applyNumberFormat="1" applyFont="1" applyFill="1" applyBorder="1" applyAlignment="1">
      <alignment horizontal="left" vertical="top" wrapText="1"/>
    </xf>
    <xf numFmtId="166" fontId="14" fillId="0" borderId="0" xfId="0" applyNumberFormat="1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 vertical="top" wrapText="1"/>
    </xf>
    <xf numFmtId="0" fontId="25" fillId="0" borderId="1" xfId="4" applyFont="1" applyBorder="1" applyAlignment="1">
      <alignment horizontal="left" vertical="top" wrapText="1"/>
    </xf>
    <xf numFmtId="0" fontId="25" fillId="0" borderId="1" xfId="5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2" fontId="3" fillId="0" borderId="0" xfId="0" applyNumberFormat="1" applyFont="1"/>
    <xf numFmtId="0" fontId="5" fillId="9" borderId="1" xfId="0" applyFont="1" applyFill="1" applyBorder="1"/>
    <xf numFmtId="0" fontId="3" fillId="2" borderId="0" xfId="0" applyFont="1" applyFill="1"/>
    <xf numFmtId="49" fontId="3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3" fillId="2" borderId="1" xfId="0" applyFont="1" applyFill="1" applyBorder="1"/>
    <xf numFmtId="166" fontId="3" fillId="4" borderId="2" xfId="0" applyNumberFormat="1" applyFont="1" applyFill="1" applyBorder="1" applyAlignment="1">
      <alignment horizontal="center" vertical="top" wrapText="1"/>
    </xf>
    <xf numFmtId="166" fontId="3" fillId="4" borderId="2" xfId="0" applyNumberFormat="1" applyFont="1" applyFill="1" applyBorder="1" applyAlignment="1">
      <alignment horizontal="center" vertical="top"/>
    </xf>
    <xf numFmtId="167" fontId="27" fillId="10" borderId="1" xfId="0" applyNumberFormat="1" applyFont="1" applyFill="1" applyBorder="1" applyAlignment="1">
      <alignment horizontal="center" vertical="top" wrapText="1"/>
    </xf>
    <xf numFmtId="0" fontId="5" fillId="9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left" vertical="top" wrapText="1"/>
    </xf>
    <xf numFmtId="49" fontId="18" fillId="6" borderId="4" xfId="0" applyNumberFormat="1" applyFont="1" applyFill="1" applyBorder="1" applyAlignment="1">
      <alignment horizontal="center" vertical="top" wrapText="1"/>
    </xf>
    <xf numFmtId="167" fontId="28" fillId="6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/>
    <xf numFmtId="168" fontId="3" fillId="10" borderId="1" xfId="0" applyNumberFormat="1" applyFont="1" applyFill="1" applyBorder="1" applyAlignment="1">
      <alignment horizontal="center" vertical="justify"/>
    </xf>
    <xf numFmtId="168" fontId="3" fillId="10" borderId="1" xfId="0" applyNumberFormat="1" applyFont="1" applyFill="1" applyBorder="1" applyAlignment="1">
      <alignment horizontal="center" vertical="top"/>
    </xf>
    <xf numFmtId="0" fontId="3" fillId="11" borderId="1" xfId="0" applyFont="1" applyFill="1" applyBorder="1" applyAlignment="1">
      <alignment horizontal="left" vertical="top" wrapText="1"/>
    </xf>
    <xf numFmtId="167" fontId="27" fillId="10" borderId="1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3" fillId="12" borderId="1" xfId="0" applyNumberFormat="1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0" fontId="31" fillId="0" borderId="1" xfId="0" applyFont="1" applyBorder="1" applyAlignment="1">
      <alignment horizontal="center" vertical="top" wrapText="1"/>
    </xf>
    <xf numFmtId="0" fontId="31" fillId="2" borderId="1" xfId="0" applyFont="1" applyFill="1" applyBorder="1" applyAlignment="1">
      <alignment vertical="top" wrapText="1"/>
    </xf>
    <xf numFmtId="0" fontId="31" fillId="2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1" xfId="0" applyFont="1" applyFill="1" applyBorder="1" applyAlignment="1">
      <alignment horizontal="center" vertical="top" wrapText="1"/>
    </xf>
    <xf numFmtId="0" fontId="31" fillId="11" borderId="1" xfId="0" applyFont="1" applyFill="1" applyBorder="1" applyAlignment="1">
      <alignment horizontal="center" vertical="top" wrapText="1"/>
    </xf>
    <xf numFmtId="0" fontId="31" fillId="11" borderId="1" xfId="0" applyFont="1" applyFill="1" applyBorder="1" applyAlignment="1">
      <alignment horizontal="left" vertical="top" wrapText="1"/>
    </xf>
    <xf numFmtId="0" fontId="31" fillId="0" borderId="0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vertical="top" wrapText="1"/>
    </xf>
    <xf numFmtId="166" fontId="3" fillId="9" borderId="11" xfId="0" applyNumberFormat="1" applyFont="1" applyFill="1" applyBorder="1" applyAlignment="1">
      <alignment horizontal="center" vertical="top" wrapText="1"/>
    </xf>
    <xf numFmtId="167" fontId="3" fillId="0" borderId="3" xfId="0" applyNumberFormat="1" applyFont="1" applyFill="1" applyBorder="1" applyAlignment="1">
      <alignment horizontal="center" vertical="top" wrapText="1"/>
    </xf>
    <xf numFmtId="167" fontId="3" fillId="6" borderId="3" xfId="0" applyNumberFormat="1" applyFont="1" applyFill="1" applyBorder="1" applyAlignment="1">
      <alignment horizontal="center" vertical="top" wrapText="1"/>
    </xf>
    <xf numFmtId="166" fontId="3" fillId="9" borderId="7" xfId="0" applyNumberFormat="1" applyFont="1" applyFill="1" applyBorder="1" applyAlignment="1">
      <alignment horizontal="center" vertical="top" wrapText="1"/>
    </xf>
    <xf numFmtId="166" fontId="3" fillId="2" borderId="1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166" fontId="3" fillId="4" borderId="9" xfId="0" applyNumberFormat="1" applyFont="1" applyFill="1" applyBorder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justify" wrapText="1"/>
    </xf>
    <xf numFmtId="166" fontId="3" fillId="0" borderId="1" xfId="0" applyNumberFormat="1" applyFont="1" applyFill="1" applyBorder="1" applyAlignment="1">
      <alignment horizontal="right" vertical="top" wrapText="1"/>
    </xf>
    <xf numFmtId="167" fontId="3" fillId="1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center"/>
    </xf>
    <xf numFmtId="0" fontId="31" fillId="0" borderId="5" xfId="0" applyFont="1" applyBorder="1" applyAlignment="1">
      <alignment horizontal="left" vertical="top" wrapText="1"/>
    </xf>
    <xf numFmtId="0" fontId="31" fillId="0" borderId="5" xfId="0" applyFont="1" applyBorder="1" applyAlignment="1">
      <alignment vertical="top" wrapText="1"/>
    </xf>
    <xf numFmtId="0" fontId="31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10" borderId="5" xfId="0" applyFont="1" applyFill="1" applyBorder="1"/>
    <xf numFmtId="0" fontId="31" fillId="0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horizontal="left" vertical="top" wrapText="1"/>
    </xf>
    <xf numFmtId="0" fontId="31" fillId="11" borderId="1" xfId="0" applyFont="1" applyFill="1" applyBorder="1" applyAlignment="1">
      <alignment horizontal="center" vertical="top"/>
    </xf>
    <xf numFmtId="0" fontId="3" fillId="10" borderId="2" xfId="0" applyFont="1" applyFill="1" applyBorder="1" applyAlignment="1">
      <alignment horizontal="left" vertical="top"/>
    </xf>
    <xf numFmtId="0" fontId="32" fillId="8" borderId="0" xfId="0" applyFont="1" applyFill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167" fontId="3" fillId="11" borderId="0" xfId="0" applyNumberFormat="1" applyFont="1" applyFill="1" applyAlignment="1">
      <alignment horizontal="center" vertical="top"/>
    </xf>
    <xf numFmtId="0" fontId="31" fillId="11" borderId="1" xfId="0" applyFont="1" applyFill="1" applyBorder="1" applyAlignment="1">
      <alignment horizontal="left" vertical="top" wrapText="1"/>
    </xf>
    <xf numFmtId="0" fontId="31" fillId="0" borderId="3" xfId="0" applyFont="1" applyBorder="1" applyAlignment="1">
      <alignment horizontal="center"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33" fillId="0" borderId="3" xfId="0" applyFont="1" applyBorder="1" applyAlignment="1">
      <alignment horizontal="left" vertical="top" wrapText="1"/>
    </xf>
    <xf numFmtId="0" fontId="33" fillId="0" borderId="3" xfId="0" applyFont="1" applyBorder="1" applyAlignment="1">
      <alignment vertical="top" wrapText="1"/>
    </xf>
    <xf numFmtId="0" fontId="3" fillId="11" borderId="5" xfId="0" applyFont="1" applyFill="1" applyBorder="1" applyAlignment="1">
      <alignment vertical="top" wrapText="1"/>
    </xf>
    <xf numFmtId="0" fontId="3" fillId="11" borderId="1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4" fillId="0" borderId="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166" fontId="14" fillId="0" borderId="5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167" fontId="14" fillId="0" borderId="5" xfId="0" applyNumberFormat="1" applyFont="1" applyFill="1" applyBorder="1" applyAlignment="1">
      <alignment horizontal="left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center"/>
    </xf>
    <xf numFmtId="0" fontId="14" fillId="2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32" fillId="0" borderId="0" xfId="0" applyFont="1" applyBorder="1" applyAlignment="1">
      <alignment vertical="center" wrapText="1"/>
    </xf>
    <xf numFmtId="0" fontId="14" fillId="0" borderId="0" xfId="0" applyFont="1" applyBorder="1"/>
    <xf numFmtId="0" fontId="16" fillId="0" borderId="1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14" fontId="14" fillId="0" borderId="1" xfId="0" applyNumberFormat="1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/>
    <xf numFmtId="0" fontId="11" fillId="0" borderId="9" xfId="0" applyFont="1" applyFill="1" applyBorder="1"/>
    <xf numFmtId="0" fontId="15" fillId="0" borderId="1" xfId="0" applyFont="1" applyFill="1" applyBorder="1" applyAlignment="1">
      <alignment vertical="center" wrapText="1"/>
    </xf>
    <xf numFmtId="168" fontId="3" fillId="6" borderId="1" xfId="0" applyNumberFormat="1" applyFont="1" applyFill="1" applyBorder="1" applyAlignment="1">
      <alignment vertical="top" wrapText="1"/>
    </xf>
    <xf numFmtId="49" fontId="5" fillId="4" borderId="6" xfId="0" applyNumberFormat="1" applyFont="1" applyFill="1" applyBorder="1" applyAlignment="1">
      <alignment horizontal="center" vertical="top" wrapText="1"/>
    </xf>
    <xf numFmtId="49" fontId="3" fillId="4" borderId="7" xfId="0" applyNumberFormat="1" applyFont="1" applyFill="1" applyBorder="1" applyAlignment="1">
      <alignment horizontal="center" vertical="top" wrapText="1"/>
    </xf>
    <xf numFmtId="166" fontId="3" fillId="0" borderId="2" xfId="0" applyNumberFormat="1" applyFont="1" applyFill="1" applyBorder="1" applyAlignment="1">
      <alignment horizontal="center" vertical="top" wrapText="1"/>
    </xf>
    <xf numFmtId="166" fontId="3" fillId="0" borderId="2" xfId="0" applyNumberFormat="1" applyFont="1" applyFill="1" applyBorder="1" applyAlignment="1">
      <alignment horizontal="center" vertical="top"/>
    </xf>
    <xf numFmtId="166" fontId="3" fillId="12" borderId="2" xfId="0" applyNumberFormat="1" applyFont="1" applyFill="1" applyBorder="1" applyAlignment="1">
      <alignment horizontal="center" vertical="top" wrapText="1"/>
    </xf>
    <xf numFmtId="0" fontId="3" fillId="4" borderId="2" xfId="0" applyNumberFormat="1" applyFont="1" applyFill="1" applyBorder="1" applyAlignment="1">
      <alignment horizontal="center" vertical="top" wrapText="1"/>
    </xf>
    <xf numFmtId="166" fontId="3" fillId="4" borderId="2" xfId="0" applyNumberFormat="1" applyFont="1" applyFill="1" applyBorder="1" applyAlignment="1">
      <alignment vertical="center" wrapText="1"/>
    </xf>
    <xf numFmtId="166" fontId="3" fillId="4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 wrapText="1"/>
    </xf>
    <xf numFmtId="166" fontId="3" fillId="4" borderId="2" xfId="0" applyNumberFormat="1" applyFont="1" applyFill="1" applyBorder="1" applyAlignment="1">
      <alignment horizontal="right" vertical="center"/>
    </xf>
    <xf numFmtId="167" fontId="3" fillId="9" borderId="1" xfId="0" applyNumberFormat="1" applyFont="1" applyFill="1" applyBorder="1" applyAlignment="1">
      <alignment horizontal="center" vertical="top"/>
    </xf>
    <xf numFmtId="49" fontId="5" fillId="9" borderId="1" xfId="0" applyNumberFormat="1" applyFont="1" applyFill="1" applyBorder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top" wrapText="1"/>
    </xf>
    <xf numFmtId="168" fontId="3" fillId="10" borderId="1" xfId="0" applyNumberFormat="1" applyFont="1" applyFill="1" applyBorder="1" applyAlignment="1">
      <alignment vertical="top"/>
    </xf>
    <xf numFmtId="0" fontId="3" fillId="10" borderId="5" xfId="0" applyFont="1" applyFill="1" applyBorder="1" applyAlignment="1">
      <alignment vertical="top"/>
    </xf>
    <xf numFmtId="0" fontId="3" fillId="11" borderId="1" xfId="0" applyFont="1" applyFill="1" applyBorder="1" applyAlignment="1">
      <alignment horizontal="left" vertical="top" wrapText="1"/>
    </xf>
    <xf numFmtId="0" fontId="31" fillId="11" borderId="1" xfId="0" applyFont="1" applyFill="1" applyBorder="1" applyAlignment="1">
      <alignment horizontal="left" vertical="top" wrapText="1"/>
    </xf>
    <xf numFmtId="0" fontId="31" fillId="11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4" fillId="0" borderId="3" xfId="0" applyFont="1" applyBorder="1" applyAlignment="1">
      <alignment horizontal="center" vertical="top" wrapText="1"/>
    </xf>
    <xf numFmtId="166" fontId="14" fillId="11" borderId="1" xfId="0" applyNumberFormat="1" applyFont="1" applyFill="1" applyBorder="1" applyAlignment="1">
      <alignment horizontal="center" vertical="top" wrapText="1"/>
    </xf>
    <xf numFmtId="0" fontId="31" fillId="11" borderId="5" xfId="0" applyFont="1" applyFill="1" applyBorder="1" applyAlignment="1">
      <alignment horizontal="left" vertical="top" wrapText="1"/>
    </xf>
    <xf numFmtId="0" fontId="3" fillId="11" borderId="1" xfId="0" applyFont="1" applyFill="1" applyBorder="1" applyAlignment="1">
      <alignment horizontal="left" vertical="top" wrapText="1"/>
    </xf>
    <xf numFmtId="0" fontId="14" fillId="11" borderId="1" xfId="0" applyFont="1" applyFill="1" applyBorder="1" applyAlignment="1">
      <alignment horizontal="center" vertical="top" wrapText="1"/>
    </xf>
    <xf numFmtId="0" fontId="14" fillId="11" borderId="5" xfId="0" applyFont="1" applyFill="1" applyBorder="1" applyAlignment="1">
      <alignment horizontal="center" vertical="top" wrapText="1"/>
    </xf>
    <xf numFmtId="0" fontId="14" fillId="11" borderId="3" xfId="0" applyFont="1" applyFill="1" applyBorder="1" applyAlignment="1">
      <alignment horizontal="center" vertical="top" wrapText="1"/>
    </xf>
    <xf numFmtId="0" fontId="14" fillId="11" borderId="3" xfId="0" applyFont="1" applyFill="1" applyBorder="1" applyAlignment="1" applyProtection="1">
      <alignment horizontal="left" vertical="top" wrapText="1"/>
      <protection locked="0"/>
    </xf>
    <xf numFmtId="0" fontId="5" fillId="0" borderId="5" xfId="0" applyFont="1" applyFill="1" applyBorder="1" applyAlignment="1">
      <alignment vertical="top" wrapText="1"/>
    </xf>
    <xf numFmtId="0" fontId="5" fillId="6" borderId="5" xfId="0" applyFont="1" applyFill="1" applyBorder="1" applyAlignment="1">
      <alignment vertical="top" wrapText="1"/>
    </xf>
    <xf numFmtId="0" fontId="3" fillId="11" borderId="1" xfId="0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9" fillId="11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67" fontId="3" fillId="12" borderId="5" xfId="0" applyNumberFormat="1" applyFont="1" applyFill="1" applyBorder="1" applyAlignment="1">
      <alignment horizontal="center" vertical="top" wrapText="1"/>
    </xf>
    <xf numFmtId="168" fontId="3" fillId="10" borderId="5" xfId="0" applyNumberFormat="1" applyFont="1" applyFill="1" applyBorder="1" applyAlignment="1">
      <alignment horizontal="center" vertical="center"/>
    </xf>
    <xf numFmtId="168" fontId="3" fillId="10" borderId="1" xfId="0" applyNumberFormat="1" applyFont="1" applyFill="1" applyBorder="1" applyAlignment="1">
      <alignment horizontal="center" vertical="center"/>
    </xf>
    <xf numFmtId="0" fontId="3" fillId="10" borderId="0" xfId="0" applyFont="1" applyFill="1" applyBorder="1"/>
    <xf numFmtId="166" fontId="3" fillId="12" borderId="1" xfId="0" applyNumberFormat="1" applyFont="1" applyFill="1" applyBorder="1" applyAlignment="1">
      <alignment horizontal="center" vertical="top"/>
    </xf>
    <xf numFmtId="166" fontId="3" fillId="0" borderId="0" xfId="0" applyNumberFormat="1" applyFont="1" applyAlignment="1">
      <alignment vertical="center"/>
    </xf>
    <xf numFmtId="1" fontId="3" fillId="0" borderId="0" xfId="1" applyNumberFormat="1" applyFont="1"/>
    <xf numFmtId="167" fontId="3" fillId="12" borderId="0" xfId="0" applyNumberFormat="1" applyFont="1" applyFill="1" applyAlignment="1">
      <alignment horizontal="center" vertical="top"/>
    </xf>
    <xf numFmtId="49" fontId="3" fillId="12" borderId="3" xfId="0" applyNumberFormat="1" applyFont="1" applyFill="1" applyBorder="1" applyAlignment="1">
      <alignment horizontal="center" vertical="top" wrapText="1"/>
    </xf>
    <xf numFmtId="0" fontId="5" fillId="12" borderId="1" xfId="0" applyFont="1" applyFill="1" applyBorder="1" applyAlignment="1">
      <alignment vertical="top" wrapText="1"/>
    </xf>
    <xf numFmtId="167" fontId="3" fillId="12" borderId="1" xfId="0" applyNumberFormat="1" applyFont="1" applyFill="1" applyBorder="1" applyAlignment="1">
      <alignment horizontal="center" vertical="top"/>
    </xf>
    <xf numFmtId="0" fontId="5" fillId="12" borderId="1" xfId="0" applyFont="1" applyFill="1" applyBorder="1" applyAlignment="1">
      <alignment horizontal="center" vertical="top" wrapText="1"/>
    </xf>
    <xf numFmtId="168" fontId="3" fillId="12" borderId="1" xfId="0" applyNumberFormat="1" applyFont="1" applyFill="1" applyBorder="1" applyAlignment="1">
      <alignment horizontal="center" vertical="top"/>
    </xf>
    <xf numFmtId="167" fontId="3" fillId="12" borderId="0" xfId="0" applyNumberFormat="1" applyFont="1" applyFill="1" applyBorder="1" applyAlignment="1">
      <alignment horizontal="center" vertical="top"/>
    </xf>
    <xf numFmtId="49" fontId="3" fillId="12" borderId="1" xfId="0" applyNumberFormat="1" applyFont="1" applyFill="1" applyBorder="1" applyAlignment="1">
      <alignment horizontal="center" vertical="center" wrapText="1"/>
    </xf>
    <xf numFmtId="166" fontId="3" fillId="12" borderId="1" xfId="0" applyNumberFormat="1" applyFont="1" applyFill="1" applyBorder="1" applyAlignment="1">
      <alignment vertical="center" wrapText="1"/>
    </xf>
    <xf numFmtId="166" fontId="3" fillId="12" borderId="1" xfId="0" applyNumberFormat="1" applyFont="1" applyFill="1" applyBorder="1" applyAlignment="1">
      <alignment vertical="center"/>
    </xf>
    <xf numFmtId="166" fontId="3" fillId="12" borderId="1" xfId="0" applyNumberFormat="1" applyFont="1" applyFill="1" applyBorder="1" applyAlignment="1">
      <alignment horizontal="right" vertical="center" wrapText="1"/>
    </xf>
    <xf numFmtId="166" fontId="3" fillId="12" borderId="1" xfId="0" applyNumberFormat="1" applyFont="1" applyFill="1" applyBorder="1" applyAlignment="1">
      <alignment horizontal="right" vertical="center"/>
    </xf>
    <xf numFmtId="168" fontId="3" fillId="12" borderId="1" xfId="0" applyNumberFormat="1" applyFont="1" applyFill="1" applyBorder="1" applyAlignment="1">
      <alignment horizontal="center" vertical="top" wrapText="1"/>
    </xf>
    <xf numFmtId="167" fontId="28" fillId="12" borderId="1" xfId="0" applyNumberFormat="1" applyFont="1" applyFill="1" applyBorder="1" applyAlignment="1">
      <alignment horizontal="center" vertical="top" wrapText="1"/>
    </xf>
    <xf numFmtId="166" fontId="3" fillId="13" borderId="1" xfId="0" applyNumberFormat="1" applyFont="1" applyFill="1" applyBorder="1" applyAlignment="1">
      <alignment horizontal="right" vertical="center" wrapText="1"/>
    </xf>
    <xf numFmtId="166" fontId="3" fillId="13" borderId="2" xfId="0" applyNumberFormat="1" applyFont="1" applyFill="1" applyBorder="1" applyAlignment="1">
      <alignment horizontal="right" vertical="center" wrapText="1"/>
    </xf>
    <xf numFmtId="166" fontId="3" fillId="13" borderId="2" xfId="0" applyNumberFormat="1" applyFont="1" applyFill="1" applyBorder="1" applyAlignment="1">
      <alignment vertical="center" wrapText="1"/>
    </xf>
    <xf numFmtId="49" fontId="3" fillId="14" borderId="4" xfId="0" applyNumberFormat="1" applyFont="1" applyFill="1" applyBorder="1" applyAlignment="1">
      <alignment horizontal="center" vertical="top" wrapText="1"/>
    </xf>
    <xf numFmtId="167" fontId="3" fillId="14" borderId="0" xfId="0" applyNumberFormat="1" applyFont="1" applyFill="1" applyAlignment="1">
      <alignment horizontal="center" vertical="top"/>
    </xf>
    <xf numFmtId="49" fontId="3" fillId="14" borderId="3" xfId="0" applyNumberFormat="1" applyFont="1" applyFill="1" applyBorder="1" applyAlignment="1">
      <alignment horizontal="center" vertical="top" wrapText="1"/>
    </xf>
    <xf numFmtId="166" fontId="3" fillId="14" borderId="1" xfId="0" applyNumberFormat="1" applyFont="1" applyFill="1" applyBorder="1" applyAlignment="1">
      <alignment horizontal="center" vertical="top" wrapText="1"/>
    </xf>
    <xf numFmtId="167" fontId="3" fillId="14" borderId="1" xfId="0" applyNumberFormat="1" applyFont="1" applyFill="1" applyBorder="1" applyAlignment="1">
      <alignment horizontal="center" vertical="top" wrapText="1"/>
    </xf>
    <xf numFmtId="0" fontId="5" fillId="14" borderId="1" xfId="0" applyFont="1" applyFill="1" applyBorder="1" applyAlignment="1">
      <alignment vertical="top" wrapText="1"/>
    </xf>
    <xf numFmtId="166" fontId="3" fillId="14" borderId="1" xfId="0" applyNumberFormat="1" applyFont="1" applyFill="1" applyBorder="1" applyAlignment="1">
      <alignment horizontal="center" vertical="top"/>
    </xf>
    <xf numFmtId="167" fontId="3" fillId="14" borderId="1" xfId="0" applyNumberFormat="1" applyFont="1" applyFill="1" applyBorder="1" applyAlignment="1">
      <alignment horizontal="center" vertical="top"/>
    </xf>
    <xf numFmtId="167" fontId="18" fillId="14" borderId="1" xfId="0" applyNumberFormat="1" applyFont="1" applyFill="1" applyBorder="1" applyAlignment="1">
      <alignment horizontal="center" vertical="top"/>
    </xf>
    <xf numFmtId="167" fontId="3" fillId="14" borderId="5" xfId="0" applyNumberFormat="1" applyFont="1" applyFill="1" applyBorder="1" applyAlignment="1">
      <alignment horizontal="center" vertical="top" wrapText="1"/>
    </xf>
    <xf numFmtId="0" fontId="5" fillId="14" borderId="1" xfId="0" applyFont="1" applyFill="1" applyBorder="1" applyAlignment="1">
      <alignment horizontal="center" vertical="top" wrapText="1"/>
    </xf>
    <xf numFmtId="168" fontId="3" fillId="14" borderId="1" xfId="0" applyNumberFormat="1" applyFont="1" applyFill="1" applyBorder="1" applyAlignment="1">
      <alignment horizontal="center" vertical="top"/>
    </xf>
    <xf numFmtId="167" fontId="3" fillId="14" borderId="0" xfId="0" applyNumberFormat="1" applyFont="1" applyFill="1" applyBorder="1" applyAlignment="1">
      <alignment horizontal="center" vertical="top"/>
    </xf>
    <xf numFmtId="49" fontId="3" fillId="14" borderId="1" xfId="0" applyNumberFormat="1" applyFont="1" applyFill="1" applyBorder="1" applyAlignment="1">
      <alignment horizontal="center" vertical="center" wrapText="1"/>
    </xf>
    <xf numFmtId="166" fontId="3" fillId="14" borderId="1" xfId="0" applyNumberFormat="1" applyFont="1" applyFill="1" applyBorder="1" applyAlignment="1">
      <alignment vertical="center" wrapText="1"/>
    </xf>
    <xf numFmtId="166" fontId="3" fillId="14" borderId="1" xfId="0" applyNumberFormat="1" applyFont="1" applyFill="1" applyBorder="1" applyAlignment="1">
      <alignment vertical="center"/>
    </xf>
    <xf numFmtId="166" fontId="3" fillId="14" borderId="1" xfId="0" applyNumberFormat="1" applyFont="1" applyFill="1" applyBorder="1" applyAlignment="1">
      <alignment horizontal="right" vertical="center" wrapText="1"/>
    </xf>
    <xf numFmtId="166" fontId="3" fillId="14" borderId="1" xfId="0" applyNumberFormat="1" applyFont="1" applyFill="1" applyBorder="1" applyAlignment="1">
      <alignment horizontal="right" vertical="center"/>
    </xf>
    <xf numFmtId="168" fontId="3" fillId="14" borderId="1" xfId="0" applyNumberFormat="1" applyFont="1" applyFill="1" applyBorder="1" applyAlignment="1">
      <alignment horizontal="center" vertical="top" wrapText="1"/>
    </xf>
    <xf numFmtId="167" fontId="28" fillId="14" borderId="1" xfId="0" applyNumberFormat="1" applyFont="1" applyFill="1" applyBorder="1" applyAlignment="1">
      <alignment horizontal="center" vertical="top" wrapText="1"/>
    </xf>
    <xf numFmtId="0" fontId="3" fillId="14" borderId="1" xfId="0" applyFont="1" applyFill="1" applyBorder="1" applyAlignment="1">
      <alignment horizontal="center" vertical="top" wrapText="1"/>
    </xf>
    <xf numFmtId="0" fontId="5" fillId="14" borderId="5" xfId="0" applyFont="1" applyFill="1" applyBorder="1" applyAlignment="1">
      <alignment vertical="top" wrapText="1"/>
    </xf>
    <xf numFmtId="167" fontId="3" fillId="14" borderId="3" xfId="0" applyNumberFormat="1" applyFont="1" applyFill="1" applyBorder="1" applyAlignment="1">
      <alignment horizontal="center" vertical="top" wrapText="1"/>
    </xf>
    <xf numFmtId="49" fontId="31" fillId="14" borderId="4" xfId="0" applyNumberFormat="1" applyFont="1" applyFill="1" applyBorder="1" applyAlignment="1">
      <alignment horizontal="center" vertical="top" wrapText="1"/>
    </xf>
    <xf numFmtId="49" fontId="31" fillId="12" borderId="4" xfId="0" applyNumberFormat="1" applyFont="1" applyFill="1" applyBorder="1" applyAlignment="1">
      <alignment horizontal="center" vertical="top" wrapText="1"/>
    </xf>
    <xf numFmtId="167" fontId="3" fillId="13" borderId="0" xfId="0" applyNumberFormat="1" applyFont="1" applyFill="1" applyAlignment="1">
      <alignment horizontal="center" vertical="top"/>
    </xf>
    <xf numFmtId="49" fontId="3" fillId="13" borderId="3" xfId="0" applyNumberFormat="1" applyFont="1" applyFill="1" applyBorder="1" applyAlignment="1">
      <alignment horizontal="center" vertical="top" wrapText="1"/>
    </xf>
    <xf numFmtId="166" fontId="3" fillId="13" borderId="1" xfId="0" applyNumberFormat="1" applyFont="1" applyFill="1" applyBorder="1" applyAlignment="1">
      <alignment horizontal="center" vertical="top" wrapText="1"/>
    </xf>
    <xf numFmtId="167" fontId="3" fillId="13" borderId="1" xfId="0" applyNumberFormat="1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vertical="top" wrapText="1"/>
    </xf>
    <xf numFmtId="166" fontId="3" fillId="13" borderId="1" xfId="0" applyNumberFormat="1" applyFont="1" applyFill="1" applyBorder="1" applyAlignment="1">
      <alignment horizontal="center" vertical="top"/>
    </xf>
    <xf numFmtId="167" fontId="3" fillId="13" borderId="1" xfId="0" applyNumberFormat="1" applyFont="1" applyFill="1" applyBorder="1" applyAlignment="1">
      <alignment horizontal="center" vertical="top"/>
    </xf>
    <xf numFmtId="167" fontId="3" fillId="13" borderId="5" xfId="0" applyNumberFormat="1" applyFont="1" applyFill="1" applyBorder="1" applyAlignment="1">
      <alignment horizontal="center" vertical="top" wrapText="1"/>
    </xf>
    <xf numFmtId="168" fontId="3" fillId="13" borderId="1" xfId="0" applyNumberFormat="1" applyFont="1" applyFill="1" applyBorder="1" applyAlignment="1">
      <alignment horizontal="center" vertical="top"/>
    </xf>
    <xf numFmtId="167" fontId="3" fillId="13" borderId="0" xfId="0" applyNumberFormat="1" applyFont="1" applyFill="1" applyBorder="1" applyAlignment="1">
      <alignment horizontal="center" vertical="top"/>
    </xf>
    <xf numFmtId="0" fontId="3" fillId="13" borderId="1" xfId="0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horizontal="center" vertical="center" wrapText="1"/>
    </xf>
    <xf numFmtId="166" fontId="3" fillId="13" borderId="1" xfId="0" applyNumberFormat="1" applyFont="1" applyFill="1" applyBorder="1" applyAlignment="1">
      <alignment vertical="center" wrapText="1"/>
    </xf>
    <xf numFmtId="166" fontId="3" fillId="13" borderId="1" xfId="0" applyNumberFormat="1" applyFont="1" applyFill="1" applyBorder="1" applyAlignment="1">
      <alignment vertical="center"/>
    </xf>
    <xf numFmtId="166" fontId="3" fillId="13" borderId="1" xfId="0" applyNumberFormat="1" applyFont="1" applyFill="1" applyBorder="1" applyAlignment="1">
      <alignment horizontal="right" vertical="center"/>
    </xf>
    <xf numFmtId="167" fontId="3" fillId="15" borderId="1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4" fillId="11" borderId="1" xfId="0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166" fontId="3" fillId="11" borderId="1" xfId="0" applyNumberFormat="1" applyFont="1" applyFill="1" applyBorder="1" applyAlignment="1">
      <alignment horizontal="center" vertical="top" wrapText="1"/>
    </xf>
    <xf numFmtId="167" fontId="3" fillId="15" borderId="0" xfId="0" applyNumberFormat="1" applyFont="1" applyFill="1" applyAlignment="1">
      <alignment horizontal="center" vertical="top"/>
    </xf>
    <xf numFmtId="49" fontId="7" fillId="15" borderId="4" xfId="0" applyNumberFormat="1" applyFont="1" applyFill="1" applyBorder="1" applyAlignment="1">
      <alignment horizontal="center" vertical="top" wrapText="1"/>
    </xf>
    <xf numFmtId="49" fontId="3" fillId="15" borderId="3" xfId="0" applyNumberFormat="1" applyFont="1" applyFill="1" applyBorder="1" applyAlignment="1">
      <alignment horizontal="center" vertical="top" wrapText="1"/>
    </xf>
    <xf numFmtId="166" fontId="3" fillId="15" borderId="1" xfId="0" applyNumberFormat="1" applyFont="1" applyFill="1" applyBorder="1" applyAlignment="1">
      <alignment horizontal="center" vertical="top" wrapText="1"/>
    </xf>
    <xf numFmtId="167" fontId="3" fillId="15" borderId="5" xfId="0" applyNumberFormat="1" applyFont="1" applyFill="1" applyBorder="1" applyAlignment="1">
      <alignment horizontal="center" vertical="top" wrapText="1"/>
    </xf>
    <xf numFmtId="0" fontId="3" fillId="15" borderId="1" xfId="0" applyFont="1" applyFill="1" applyBorder="1" applyAlignment="1">
      <alignment horizontal="center" vertical="top" wrapText="1"/>
    </xf>
    <xf numFmtId="0" fontId="5" fillId="15" borderId="1" xfId="0" applyFont="1" applyFill="1" applyBorder="1" applyAlignment="1">
      <alignment vertical="top" wrapText="1"/>
    </xf>
    <xf numFmtId="0" fontId="5" fillId="15" borderId="5" xfId="0" applyFont="1" applyFill="1" applyBorder="1" applyAlignment="1">
      <alignment vertical="top" wrapText="1"/>
    </xf>
    <xf numFmtId="167" fontId="3" fillId="15" borderId="3" xfId="0" applyNumberFormat="1" applyFont="1" applyFill="1" applyBorder="1" applyAlignment="1">
      <alignment horizontal="center" vertical="top" wrapText="1"/>
    </xf>
    <xf numFmtId="166" fontId="3" fillId="15" borderId="1" xfId="0" applyNumberFormat="1" applyFont="1" applyFill="1" applyBorder="1" applyAlignment="1">
      <alignment horizontal="center" vertical="top"/>
    </xf>
    <xf numFmtId="167" fontId="3" fillId="15" borderId="1" xfId="0" applyNumberFormat="1" applyFont="1" applyFill="1" applyBorder="1" applyAlignment="1">
      <alignment horizontal="center" vertical="top"/>
    </xf>
    <xf numFmtId="167" fontId="23" fillId="15" borderId="1" xfId="0" applyNumberFormat="1" applyFont="1" applyFill="1" applyBorder="1" applyAlignment="1">
      <alignment horizontal="center" vertical="top" wrapText="1"/>
    </xf>
    <xf numFmtId="168" fontId="3" fillId="15" borderId="1" xfId="0" applyNumberFormat="1" applyFont="1" applyFill="1" applyBorder="1" applyAlignment="1">
      <alignment horizontal="center" vertical="top"/>
    </xf>
    <xf numFmtId="166" fontId="23" fillId="15" borderId="1" xfId="0" applyNumberFormat="1" applyFont="1" applyFill="1" applyBorder="1" applyAlignment="1">
      <alignment horizontal="center" vertical="top"/>
    </xf>
    <xf numFmtId="167" fontId="3" fillId="15" borderId="0" xfId="0" applyNumberFormat="1" applyFont="1" applyFill="1" applyBorder="1" applyAlignment="1">
      <alignment horizontal="center" vertical="top"/>
    </xf>
    <xf numFmtId="49" fontId="3" fillId="15" borderId="1" xfId="0" applyNumberFormat="1" applyFont="1" applyFill="1" applyBorder="1" applyAlignment="1">
      <alignment horizontal="center" vertical="center" wrapText="1"/>
    </xf>
    <xf numFmtId="166" fontId="3" fillId="15" borderId="1" xfId="0" applyNumberFormat="1" applyFont="1" applyFill="1" applyBorder="1" applyAlignment="1">
      <alignment vertical="center" wrapText="1"/>
    </xf>
    <xf numFmtId="166" fontId="3" fillId="15" borderId="1" xfId="0" applyNumberFormat="1" applyFont="1" applyFill="1" applyBorder="1" applyAlignment="1">
      <alignment vertical="center"/>
    </xf>
    <xf numFmtId="166" fontId="3" fillId="15" borderId="1" xfId="0" applyNumberFormat="1" applyFont="1" applyFill="1" applyBorder="1" applyAlignment="1">
      <alignment horizontal="right" vertical="center" wrapText="1"/>
    </xf>
    <xf numFmtId="166" fontId="3" fillId="15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168" fontId="5" fillId="0" borderId="1" xfId="0" applyNumberFormat="1" applyFont="1" applyBorder="1" applyAlignment="1">
      <alignment horizontal="center" vertical="top" wrapText="1"/>
    </xf>
    <xf numFmtId="167" fontId="3" fillId="0" borderId="8" xfId="0" applyNumberFormat="1" applyFont="1" applyFill="1" applyBorder="1" applyAlignment="1">
      <alignment horizontal="center" vertical="top" wrapText="1"/>
    </xf>
    <xf numFmtId="167" fontId="3" fillId="14" borderId="8" xfId="0" applyNumberFormat="1" applyFont="1" applyFill="1" applyBorder="1" applyAlignment="1">
      <alignment horizontal="center" vertical="top" wrapText="1"/>
    </xf>
    <xf numFmtId="167" fontId="3" fillId="12" borderId="8" xfId="0" applyNumberFormat="1" applyFont="1" applyFill="1" applyBorder="1" applyAlignment="1">
      <alignment horizontal="center" vertical="top" wrapText="1"/>
    </xf>
    <xf numFmtId="166" fontId="3" fillId="11" borderId="1" xfId="0" applyNumberFormat="1" applyFont="1" applyFill="1" applyBorder="1" applyAlignment="1">
      <alignment horizontal="center" vertical="top"/>
    </xf>
    <xf numFmtId="167" fontId="74" fillId="0" borderId="1" xfId="0" applyNumberFormat="1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75" fillId="12" borderId="1" xfId="0" applyFont="1" applyFill="1" applyBorder="1" applyAlignment="1">
      <alignment horizontal="center" vertical="top" wrapText="1"/>
    </xf>
    <xf numFmtId="166" fontId="3" fillId="0" borderId="0" xfId="0" applyNumberFormat="1" applyFont="1"/>
    <xf numFmtId="0" fontId="76" fillId="12" borderId="3" xfId="0" applyFont="1" applyFill="1" applyBorder="1" applyAlignment="1">
      <alignment horizontal="left" vertical="top" wrapText="1"/>
    </xf>
    <xf numFmtId="0" fontId="77" fillId="12" borderId="1" xfId="0" applyFont="1" applyFill="1" applyBorder="1" applyAlignment="1">
      <alignment horizontal="center" vertical="top" wrapText="1"/>
    </xf>
    <xf numFmtId="0" fontId="76" fillId="12" borderId="1" xfId="0" applyFont="1" applyFill="1" applyBorder="1" applyAlignment="1">
      <alignment horizontal="center" vertical="top" wrapText="1"/>
    </xf>
    <xf numFmtId="166" fontId="76" fillId="12" borderId="1" xfId="0" applyNumberFormat="1" applyFont="1" applyFill="1" applyBorder="1" applyAlignment="1">
      <alignment horizontal="center" vertical="top" wrapText="1"/>
    </xf>
    <xf numFmtId="166" fontId="76" fillId="12" borderId="2" xfId="0" applyNumberFormat="1" applyFont="1" applyFill="1" applyBorder="1" applyAlignment="1">
      <alignment horizontal="center" vertical="top" wrapText="1"/>
    </xf>
    <xf numFmtId="0" fontId="76" fillId="12" borderId="1" xfId="0" applyFont="1" applyFill="1" applyBorder="1" applyAlignment="1">
      <alignment horizontal="center" vertical="top"/>
    </xf>
    <xf numFmtId="0" fontId="76" fillId="12" borderId="0" xfId="0" applyFont="1" applyFill="1"/>
    <xf numFmtId="14" fontId="3" fillId="0" borderId="2" xfId="0" applyNumberFormat="1" applyFont="1" applyBorder="1" applyAlignment="1">
      <alignment horizontal="center" vertical="top" wrapText="1"/>
    </xf>
    <xf numFmtId="166" fontId="3" fillId="0" borderId="8" xfId="0" applyNumberFormat="1" applyFont="1" applyFill="1" applyBorder="1" applyAlignment="1">
      <alignment horizontal="center" vertical="top" wrapText="1"/>
    </xf>
    <xf numFmtId="166" fontId="3" fillId="14" borderId="8" xfId="0" applyNumberFormat="1" applyFont="1" applyFill="1" applyBorder="1" applyAlignment="1">
      <alignment horizontal="center" vertical="top" wrapText="1"/>
    </xf>
    <xf numFmtId="166" fontId="3" fillId="15" borderId="8" xfId="0" applyNumberFormat="1" applyFont="1" applyFill="1" applyBorder="1" applyAlignment="1">
      <alignment horizontal="center" vertical="top" wrapText="1"/>
    </xf>
    <xf numFmtId="166" fontId="3" fillId="4" borderId="8" xfId="0" applyNumberFormat="1" applyFont="1" applyFill="1" applyBorder="1" applyAlignment="1">
      <alignment horizontal="center" vertical="top" wrapText="1"/>
    </xf>
    <xf numFmtId="166" fontId="3" fillId="9" borderId="8" xfId="0" applyNumberFormat="1" applyFont="1" applyFill="1" applyBorder="1" applyAlignment="1">
      <alignment horizontal="center" vertical="top" wrapText="1"/>
    </xf>
    <xf numFmtId="0" fontId="3" fillId="10" borderId="9" xfId="0" applyFont="1" applyFill="1" applyBorder="1" applyAlignment="1">
      <alignment horizontal="center" vertical="top"/>
    </xf>
    <xf numFmtId="14" fontId="31" fillId="0" borderId="1" xfId="0" applyNumberFormat="1" applyFont="1" applyBorder="1" applyAlignment="1">
      <alignment horizontal="center" vertical="top" wrapText="1"/>
    </xf>
    <xf numFmtId="166" fontId="76" fillId="0" borderId="1" xfId="0" applyNumberFormat="1" applyFont="1" applyFill="1" applyBorder="1" applyAlignment="1">
      <alignment horizontal="center" vertical="top" wrapText="1"/>
    </xf>
    <xf numFmtId="166" fontId="76" fillId="14" borderId="1" xfId="0" applyNumberFormat="1" applyFont="1" applyFill="1" applyBorder="1" applyAlignment="1">
      <alignment horizontal="center" vertical="top" wrapText="1"/>
    </xf>
    <xf numFmtId="166" fontId="76" fillId="15" borderId="1" xfId="0" applyNumberFormat="1" applyFont="1" applyFill="1" applyBorder="1" applyAlignment="1">
      <alignment horizontal="center" vertical="top" wrapText="1"/>
    </xf>
    <xf numFmtId="166" fontId="76" fillId="6" borderId="1" xfId="0" applyNumberFormat="1" applyFont="1" applyFill="1" applyBorder="1" applyAlignment="1">
      <alignment horizontal="center" vertical="top" wrapText="1"/>
    </xf>
    <xf numFmtId="166" fontId="76" fillId="4" borderId="1" xfId="0" applyNumberFormat="1" applyFont="1" applyFill="1" applyBorder="1" applyAlignment="1">
      <alignment horizontal="center" vertical="top" wrapText="1"/>
    </xf>
    <xf numFmtId="166" fontId="76" fillId="9" borderId="2" xfId="0" applyNumberFormat="1" applyFont="1" applyFill="1" applyBorder="1" applyAlignment="1">
      <alignment horizontal="center" vertical="top" wrapText="1"/>
    </xf>
    <xf numFmtId="0" fontId="76" fillId="0" borderId="1" xfId="0" applyFont="1" applyBorder="1" applyAlignment="1">
      <alignment horizontal="center" vertical="top" wrapText="1"/>
    </xf>
    <xf numFmtId="167" fontId="76" fillId="0" borderId="1" xfId="0" applyNumberFormat="1" applyFont="1" applyFill="1" applyBorder="1" applyAlignment="1">
      <alignment horizontal="center" vertical="top" wrapText="1"/>
    </xf>
    <xf numFmtId="167" fontId="76" fillId="14" borderId="1" xfId="0" applyNumberFormat="1" applyFont="1" applyFill="1" applyBorder="1" applyAlignment="1">
      <alignment horizontal="center" vertical="top" wrapText="1"/>
    </xf>
    <xf numFmtId="167" fontId="76" fillId="15" borderId="1" xfId="0" applyNumberFormat="1" applyFont="1" applyFill="1" applyBorder="1" applyAlignment="1">
      <alignment horizontal="center" vertical="top" wrapText="1"/>
    </xf>
    <xf numFmtId="167" fontId="76" fillId="6" borderId="1" xfId="0" applyNumberFormat="1" applyFont="1" applyFill="1" applyBorder="1" applyAlignment="1">
      <alignment horizontal="center" vertical="top" wrapText="1"/>
    </xf>
    <xf numFmtId="0" fontId="76" fillId="10" borderId="1" xfId="0" applyFont="1" applyFill="1" applyBorder="1" applyAlignment="1">
      <alignment horizontal="center" vertical="top"/>
    </xf>
    <xf numFmtId="0" fontId="76" fillId="0" borderId="1" xfId="0" applyFont="1" applyBorder="1" applyAlignment="1">
      <alignment horizontal="left" vertical="top" wrapText="1"/>
    </xf>
    <xf numFmtId="167" fontId="23" fillId="12" borderId="1" xfId="0" applyNumberFormat="1" applyFont="1" applyFill="1" applyBorder="1" applyAlignment="1">
      <alignment horizontal="center" vertical="top"/>
    </xf>
    <xf numFmtId="167" fontId="76" fillId="12" borderId="1" xfId="0" applyNumberFormat="1" applyFont="1" applyFill="1" applyBorder="1" applyAlignment="1">
      <alignment horizontal="center" vertical="top"/>
    </xf>
    <xf numFmtId="167" fontId="3" fillId="16" borderId="0" xfId="0" applyNumberFormat="1" applyFont="1" applyFill="1" applyAlignment="1">
      <alignment horizontal="center" vertical="top"/>
    </xf>
    <xf numFmtId="49" fontId="31" fillId="16" borderId="4" xfId="0" applyNumberFormat="1" applyFont="1" applyFill="1" applyBorder="1" applyAlignment="1">
      <alignment horizontal="center" vertical="top" wrapText="1"/>
    </xf>
    <xf numFmtId="49" fontId="3" fillId="16" borderId="3" xfId="0" applyNumberFormat="1" applyFont="1" applyFill="1" applyBorder="1" applyAlignment="1">
      <alignment horizontal="center" vertical="top" wrapText="1"/>
    </xf>
    <xf numFmtId="166" fontId="3" fillId="16" borderId="1" xfId="0" applyNumberFormat="1" applyFont="1" applyFill="1" applyBorder="1" applyAlignment="1">
      <alignment horizontal="center" vertical="top" wrapText="1"/>
    </xf>
    <xf numFmtId="167" fontId="3" fillId="16" borderId="1" xfId="0" applyNumberFormat="1" applyFont="1" applyFill="1" applyBorder="1" applyAlignment="1">
      <alignment horizontal="center" vertical="top" wrapText="1"/>
    </xf>
    <xf numFmtId="0" fontId="5" fillId="16" borderId="1" xfId="0" applyFont="1" applyFill="1" applyBorder="1" applyAlignment="1">
      <alignment vertical="top" wrapText="1"/>
    </xf>
    <xf numFmtId="166" fontId="3" fillId="16" borderId="1" xfId="0" applyNumberFormat="1" applyFont="1" applyFill="1" applyBorder="1" applyAlignment="1">
      <alignment horizontal="center" vertical="top"/>
    </xf>
    <xf numFmtId="167" fontId="3" fillId="16" borderId="1" xfId="0" applyNumberFormat="1" applyFont="1" applyFill="1" applyBorder="1" applyAlignment="1">
      <alignment horizontal="center" vertical="top"/>
    </xf>
    <xf numFmtId="167" fontId="3" fillId="16" borderId="5" xfId="0" applyNumberFormat="1" applyFont="1" applyFill="1" applyBorder="1" applyAlignment="1">
      <alignment horizontal="center" vertical="top" wrapText="1"/>
    </xf>
    <xf numFmtId="0" fontId="5" fillId="16" borderId="1" xfId="0" applyFont="1" applyFill="1" applyBorder="1" applyAlignment="1">
      <alignment horizontal="center" vertical="top" wrapText="1"/>
    </xf>
    <xf numFmtId="168" fontId="3" fillId="16" borderId="1" xfId="0" applyNumberFormat="1" applyFont="1" applyFill="1" applyBorder="1" applyAlignment="1">
      <alignment horizontal="center" vertical="top"/>
    </xf>
    <xf numFmtId="167" fontId="3" fillId="16" borderId="0" xfId="0" applyNumberFormat="1" applyFont="1" applyFill="1" applyBorder="1" applyAlignment="1">
      <alignment horizontal="center" vertical="top"/>
    </xf>
    <xf numFmtId="49" fontId="3" fillId="16" borderId="1" xfId="0" applyNumberFormat="1" applyFont="1" applyFill="1" applyBorder="1" applyAlignment="1">
      <alignment horizontal="center" vertical="center" wrapText="1"/>
    </xf>
    <xf numFmtId="166" fontId="3" fillId="16" borderId="1" xfId="0" applyNumberFormat="1" applyFont="1" applyFill="1" applyBorder="1" applyAlignment="1">
      <alignment vertical="center" wrapText="1"/>
    </xf>
    <xf numFmtId="166" fontId="3" fillId="16" borderId="1" xfId="0" applyNumberFormat="1" applyFont="1" applyFill="1" applyBorder="1" applyAlignment="1">
      <alignment vertical="center"/>
    </xf>
    <xf numFmtId="166" fontId="3" fillId="16" borderId="1" xfId="0" applyNumberFormat="1" applyFont="1" applyFill="1" applyBorder="1" applyAlignment="1">
      <alignment horizontal="right" vertical="center" wrapText="1"/>
    </xf>
    <xf numFmtId="166" fontId="3" fillId="16" borderId="1" xfId="0" applyNumberFormat="1" applyFont="1" applyFill="1" applyBorder="1" applyAlignment="1">
      <alignment horizontal="right" vertical="center"/>
    </xf>
    <xf numFmtId="0" fontId="3" fillId="11" borderId="1" xfId="0" applyFont="1" applyFill="1" applyBorder="1" applyAlignment="1">
      <alignment horizontal="center" vertical="top" wrapText="1"/>
    </xf>
    <xf numFmtId="0" fontId="3" fillId="12" borderId="1" xfId="0" applyFont="1" applyFill="1" applyBorder="1" applyAlignment="1">
      <alignment horizontal="center" vertical="top" wrapText="1"/>
    </xf>
    <xf numFmtId="0" fontId="3" fillId="17" borderId="0" xfId="0" applyFont="1" applyFill="1"/>
    <xf numFmtId="0" fontId="3" fillId="17" borderId="1" xfId="0" applyFont="1" applyFill="1" applyBorder="1" applyAlignment="1">
      <alignment horizontal="left" vertical="top" wrapText="1"/>
    </xf>
    <xf numFmtId="0" fontId="3" fillId="17" borderId="1" xfId="0" applyNumberFormat="1" applyFont="1" applyFill="1" applyBorder="1" applyAlignment="1">
      <alignment horizontal="left" vertical="top" wrapText="1"/>
    </xf>
    <xf numFmtId="0" fontId="76" fillId="0" borderId="1" xfId="0" applyFont="1" applyFill="1" applyBorder="1" applyAlignment="1">
      <alignment horizontal="center" vertical="top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/>
    <xf numFmtId="0" fontId="78" fillId="0" borderId="1" xfId="0" applyFont="1" applyBorder="1"/>
    <xf numFmtId="49" fontId="27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9" fillId="18" borderId="1" xfId="0" applyFont="1" applyFill="1" applyBorder="1"/>
    <xf numFmtId="49" fontId="27" fillId="18" borderId="1" xfId="0" applyNumberFormat="1" applyFont="1" applyFill="1" applyBorder="1" applyAlignment="1" applyProtection="1">
      <alignment horizontal="center" vertical="center" wrapText="1"/>
    </xf>
    <xf numFmtId="166" fontId="27" fillId="18" borderId="1" xfId="0" applyNumberFormat="1" applyFont="1" applyFill="1" applyBorder="1" applyAlignment="1" applyProtection="1">
      <alignment horizontal="center" vertical="center" wrapText="1"/>
    </xf>
    <xf numFmtId="166" fontId="27" fillId="18" borderId="1" xfId="0" applyNumberFormat="1" applyFont="1" applyFill="1" applyBorder="1" applyAlignment="1">
      <alignment horizontal="center"/>
    </xf>
    <xf numFmtId="0" fontId="79" fillId="0" borderId="1" xfId="0" applyFont="1" applyBorder="1"/>
    <xf numFmtId="166" fontId="27" fillId="0" borderId="1" xfId="0" applyNumberFormat="1" applyFont="1" applyBorder="1" applyAlignment="1" applyProtection="1">
      <alignment horizontal="center" vertical="center" wrapText="1"/>
    </xf>
    <xf numFmtId="166" fontId="27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 applyProtection="1">
      <alignment horizontal="center" vertical="center" wrapText="1"/>
    </xf>
    <xf numFmtId="166" fontId="10" fillId="0" borderId="1" xfId="0" applyNumberFormat="1" applyFont="1" applyBorder="1" applyAlignment="1" applyProtection="1">
      <alignment horizontal="center" vertical="center" wrapText="1"/>
    </xf>
    <xf numFmtId="166" fontId="10" fillId="0" borderId="1" xfId="0" applyNumberFormat="1" applyFont="1" applyBorder="1" applyAlignment="1">
      <alignment horizontal="center"/>
    </xf>
    <xf numFmtId="166" fontId="27" fillId="11" borderId="1" xfId="0" applyNumberFormat="1" applyFont="1" applyFill="1" applyBorder="1" applyAlignment="1">
      <alignment horizontal="center"/>
    </xf>
    <xf numFmtId="166" fontId="10" fillId="11" borderId="1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 applyProtection="1">
      <alignment horizontal="center" vertical="center" wrapText="1"/>
    </xf>
    <xf numFmtId="1" fontId="10" fillId="0" borderId="1" xfId="0" applyNumberFormat="1" applyFont="1" applyBorder="1" applyAlignment="1" applyProtection="1">
      <alignment horizontal="center" vertical="center" wrapText="1"/>
    </xf>
    <xf numFmtId="0" fontId="79" fillId="11" borderId="1" xfId="0" applyFont="1" applyFill="1" applyBorder="1"/>
    <xf numFmtId="49" fontId="27" fillId="11" borderId="1" xfId="0" applyNumberFormat="1" applyFont="1" applyFill="1" applyBorder="1" applyAlignment="1" applyProtection="1">
      <alignment horizontal="center" vertical="center" wrapText="1"/>
    </xf>
    <xf numFmtId="166" fontId="27" fillId="11" borderId="1" xfId="0" applyNumberFormat="1" applyFont="1" applyFill="1" applyBorder="1" applyAlignment="1" applyProtection="1">
      <alignment horizontal="center" vertical="center" wrapText="1"/>
    </xf>
    <xf numFmtId="166" fontId="79" fillId="0" borderId="1" xfId="0" applyNumberFormat="1" applyFont="1" applyBorder="1" applyAlignment="1">
      <alignment horizontal="center"/>
    </xf>
    <xf numFmtId="166" fontId="78" fillId="0" borderId="1" xfId="0" applyNumberFormat="1" applyFont="1" applyBorder="1" applyAlignment="1">
      <alignment horizontal="center"/>
    </xf>
    <xf numFmtId="166" fontId="10" fillId="0" borderId="1" xfId="0" applyNumberFormat="1" applyFont="1" applyBorder="1"/>
    <xf numFmtId="166" fontId="78" fillId="0" borderId="1" xfId="0" applyNumberFormat="1" applyFont="1" applyBorder="1"/>
    <xf numFmtId="0" fontId="10" fillId="11" borderId="1" xfId="0" applyFont="1" applyFill="1" applyBorder="1" applyAlignment="1">
      <alignment horizontal="center" vertical="center" wrapText="1"/>
    </xf>
    <xf numFmtId="0" fontId="78" fillId="11" borderId="1" xfId="0" applyFont="1" applyFill="1" applyBorder="1"/>
    <xf numFmtId="49" fontId="10" fillId="11" borderId="1" xfId="0" applyNumberFormat="1" applyFont="1" applyFill="1" applyBorder="1" applyAlignment="1" applyProtection="1">
      <alignment horizontal="center" vertical="center" wrapText="1"/>
    </xf>
    <xf numFmtId="166" fontId="10" fillId="11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/>
    <xf numFmtId="0" fontId="73" fillId="0" borderId="1" xfId="0" applyFont="1" applyBorder="1" applyAlignment="1">
      <alignment horizontal="center"/>
    </xf>
    <xf numFmtId="0" fontId="78" fillId="11" borderId="1" xfId="0" applyFont="1" applyFill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8" fillId="0" borderId="0" xfId="0" applyFont="1"/>
    <xf numFmtId="166" fontId="79" fillId="18" borderId="1" xfId="0" applyNumberFormat="1" applyFont="1" applyFill="1" applyBorder="1" applyAlignment="1">
      <alignment horizontal="center"/>
    </xf>
    <xf numFmtId="0" fontId="79" fillId="0" borderId="0" xfId="0" applyFont="1"/>
    <xf numFmtId="166" fontId="78" fillId="11" borderId="1" xfId="0" applyNumberFormat="1" applyFont="1" applyFill="1" applyBorder="1" applyAlignment="1">
      <alignment horizontal="center"/>
    </xf>
    <xf numFmtId="166" fontId="79" fillId="11" borderId="1" xfId="0" applyNumberFormat="1" applyFont="1" applyFill="1" applyBorder="1" applyAlignment="1">
      <alignment horizontal="center"/>
    </xf>
    <xf numFmtId="166" fontId="80" fillId="0" borderId="1" xfId="0" applyNumberFormat="1" applyFont="1" applyBorder="1" applyAlignment="1">
      <alignment horizontal="center"/>
    </xf>
    <xf numFmtId="0" fontId="79" fillId="11" borderId="0" xfId="0" applyFont="1" applyFill="1"/>
    <xf numFmtId="0" fontId="78" fillId="11" borderId="0" xfId="0" applyFont="1" applyFill="1"/>
    <xf numFmtId="166" fontId="10" fillId="0" borderId="1" xfId="0" applyNumberFormat="1" applyFont="1" applyBorder="1" applyAlignment="1"/>
    <xf numFmtId="0" fontId="81" fillId="0" borderId="1" xfId="0" applyFont="1" applyBorder="1"/>
    <xf numFmtId="49" fontId="81" fillId="0" borderId="1" xfId="0" applyNumberFormat="1" applyFont="1" applyBorder="1" applyAlignment="1" applyProtection="1">
      <alignment horizontal="center" vertical="center" wrapText="1"/>
    </xf>
    <xf numFmtId="166" fontId="81" fillId="0" borderId="1" xfId="0" applyNumberFormat="1" applyFont="1" applyBorder="1" applyAlignment="1" applyProtection="1">
      <alignment horizontal="center" vertical="center" wrapText="1"/>
    </xf>
    <xf numFmtId="166" fontId="81" fillId="0" borderId="1" xfId="0" applyNumberFormat="1" applyFont="1" applyBorder="1" applyAlignment="1">
      <alignment horizontal="center"/>
    </xf>
    <xf numFmtId="0" fontId="81" fillId="0" borderId="0" xfId="0" applyFont="1"/>
    <xf numFmtId="166" fontId="0" fillId="0" borderId="0" xfId="0" applyNumberFormat="1"/>
    <xf numFmtId="166" fontId="79" fillId="0" borderId="0" xfId="0" applyNumberFormat="1" applyFont="1"/>
    <xf numFmtId="166" fontId="78" fillId="0" borderId="0" xfId="0" applyNumberFormat="1" applyFont="1"/>
    <xf numFmtId="0" fontId="78" fillId="0" borderId="1" xfId="0" applyFont="1" applyBorder="1" applyAlignment="1">
      <alignment horizontal="center" vertical="center" wrapText="1"/>
    </xf>
    <xf numFmtId="166" fontId="27" fillId="18" borderId="1" xfId="0" applyNumberFormat="1" applyFont="1" applyFill="1" applyBorder="1" applyAlignment="1"/>
    <xf numFmtId="166" fontId="27" fillId="0" borderId="1" xfId="0" applyNumberFormat="1" applyFont="1" applyBorder="1" applyAlignment="1"/>
    <xf numFmtId="166" fontId="10" fillId="11" borderId="1" xfId="0" applyNumberFormat="1" applyFont="1" applyFill="1" applyBorder="1" applyAlignment="1"/>
    <xf numFmtId="166" fontId="27" fillId="11" borderId="1" xfId="0" applyNumberFormat="1" applyFont="1" applyFill="1" applyBorder="1" applyAlignment="1"/>
    <xf numFmtId="0" fontId="73" fillId="0" borderId="1" xfId="0" applyFont="1" applyBorder="1"/>
    <xf numFmtId="166" fontId="82" fillId="0" borderId="1" xfId="0" applyNumberFormat="1" applyFont="1" applyBorder="1" applyAlignment="1">
      <alignment horizontal="center"/>
    </xf>
    <xf numFmtId="166" fontId="81" fillId="0" borderId="1" xfId="0" applyNumberFormat="1" applyFont="1" applyBorder="1"/>
    <xf numFmtId="166" fontId="0" fillId="0" borderId="0" xfId="0" applyNumberFormat="1" applyAlignment="1">
      <alignment horizontal="center"/>
    </xf>
    <xf numFmtId="166" fontId="73" fillId="0" borderId="0" xfId="0" applyNumberFormat="1" applyFont="1"/>
    <xf numFmtId="0" fontId="73" fillId="0" borderId="0" xfId="0" applyFont="1"/>
    <xf numFmtId="0" fontId="78" fillId="12" borderId="1" xfId="0" applyFont="1" applyFill="1" applyBorder="1"/>
    <xf numFmtId="49" fontId="10" fillId="12" borderId="1" xfId="0" applyNumberFormat="1" applyFont="1" applyFill="1" applyBorder="1" applyAlignment="1" applyProtection="1">
      <alignment horizontal="center" vertical="center" wrapText="1"/>
    </xf>
    <xf numFmtId="166" fontId="10" fillId="12" borderId="1" xfId="0" applyNumberFormat="1" applyFont="1" applyFill="1" applyBorder="1" applyAlignment="1" applyProtection="1">
      <alignment horizontal="center" vertical="center" wrapText="1"/>
    </xf>
    <xf numFmtId="166" fontId="10" fillId="12" borderId="1" xfId="0" applyNumberFormat="1" applyFont="1" applyFill="1" applyBorder="1" applyAlignment="1">
      <alignment horizontal="center"/>
    </xf>
    <xf numFmtId="166" fontId="10" fillId="12" borderId="1" xfId="0" applyNumberFormat="1" applyFont="1" applyFill="1" applyBorder="1" applyAlignment="1"/>
    <xf numFmtId="166" fontId="78" fillId="12" borderId="1" xfId="0" applyNumberFormat="1" applyFont="1" applyFill="1" applyBorder="1" applyAlignment="1">
      <alignment horizontal="center"/>
    </xf>
    <xf numFmtId="166" fontId="27" fillId="12" borderId="1" xfId="0" applyNumberFormat="1" applyFont="1" applyFill="1" applyBorder="1" applyAlignment="1">
      <alignment horizontal="center"/>
    </xf>
    <xf numFmtId="166" fontId="81" fillId="11" borderId="1" xfId="0" applyNumberFormat="1" applyFont="1" applyFill="1" applyBorder="1" applyAlignment="1">
      <alignment horizontal="center"/>
    </xf>
    <xf numFmtId="166" fontId="83" fillId="0" borderId="0" xfId="0" applyNumberFormat="1" applyFont="1"/>
    <xf numFmtId="0" fontId="14" fillId="11" borderId="0" xfId="0" applyFont="1" applyFill="1" applyBorder="1" applyAlignment="1" applyProtection="1">
      <alignment wrapText="1"/>
    </xf>
    <xf numFmtId="0" fontId="84" fillId="11" borderId="0" xfId="0" applyFont="1" applyFill="1" applyBorder="1" applyAlignment="1" applyProtection="1"/>
    <xf numFmtId="0" fontId="85" fillId="11" borderId="0" xfId="0" applyFont="1" applyFill="1" applyAlignment="1">
      <alignment vertical="top" wrapText="1"/>
    </xf>
    <xf numFmtId="0" fontId="14" fillId="11" borderId="0" xfId="0" applyFont="1" applyFill="1" applyBorder="1" applyAlignment="1" applyProtection="1">
      <alignment vertical="top" wrapText="1"/>
    </xf>
    <xf numFmtId="0" fontId="38" fillId="11" borderId="0" xfId="0" applyFont="1" applyFill="1" applyBorder="1" applyAlignment="1" applyProtection="1">
      <alignment vertical="center" wrapText="1"/>
    </xf>
    <xf numFmtId="0" fontId="86" fillId="11" borderId="0" xfId="0" applyFont="1" applyFill="1" applyBorder="1" applyAlignment="1" applyProtection="1">
      <alignment wrapText="1"/>
    </xf>
    <xf numFmtId="0" fontId="87" fillId="11" borderId="0" xfId="0" applyFont="1" applyFill="1" applyBorder="1" applyAlignment="1" applyProtection="1">
      <alignment wrapText="1"/>
    </xf>
    <xf numFmtId="0" fontId="38" fillId="11" borderId="0" xfId="0" applyFont="1" applyFill="1" applyBorder="1" applyAlignment="1" applyProtection="1">
      <alignment wrapText="1"/>
    </xf>
    <xf numFmtId="0" fontId="86" fillId="11" borderId="0" xfId="0" applyFont="1" applyFill="1" applyBorder="1" applyAlignment="1" applyProtection="1"/>
    <xf numFmtId="166" fontId="84" fillId="11" borderId="0" xfId="0" applyNumberFormat="1" applyFont="1" applyFill="1" applyBorder="1" applyAlignment="1" applyProtection="1"/>
    <xf numFmtId="166" fontId="38" fillId="11" borderId="0" xfId="0" applyNumberFormat="1" applyFont="1" applyFill="1" applyBorder="1" applyAlignment="1" applyProtection="1"/>
    <xf numFmtId="166" fontId="86" fillId="11" borderId="0" xfId="0" applyNumberFormat="1" applyFont="1" applyFill="1" applyBorder="1" applyAlignment="1" applyProtection="1"/>
    <xf numFmtId="49" fontId="39" fillId="11" borderId="1" xfId="0" applyNumberFormat="1" applyFont="1" applyFill="1" applyBorder="1" applyAlignment="1" applyProtection="1">
      <alignment horizontal="center" vertical="top" wrapText="1"/>
    </xf>
    <xf numFmtId="49" fontId="39" fillId="11" borderId="2" xfId="0" applyNumberFormat="1" applyFont="1" applyFill="1" applyBorder="1" applyAlignment="1" applyProtection="1">
      <alignment horizontal="center" vertical="top" wrapText="1"/>
    </xf>
    <xf numFmtId="49" fontId="19" fillId="11" borderId="1" xfId="0" applyNumberFormat="1" applyFont="1" applyFill="1" applyBorder="1" applyAlignment="1" applyProtection="1">
      <alignment horizontal="center" vertical="center" wrapText="1"/>
    </xf>
    <xf numFmtId="49" fontId="38" fillId="11" borderId="1" xfId="0" applyNumberFormat="1" applyFont="1" applyFill="1" applyBorder="1" applyAlignment="1" applyProtection="1">
      <alignment horizontal="center" vertical="center" wrapText="1"/>
    </xf>
    <xf numFmtId="49" fontId="20" fillId="11" borderId="1" xfId="0" applyNumberFormat="1" applyFont="1" applyFill="1" applyBorder="1" applyAlignment="1" applyProtection="1">
      <alignment horizontal="center" vertical="center" wrapText="1"/>
    </xf>
    <xf numFmtId="49" fontId="88" fillId="11" borderId="1" xfId="0" applyNumberFormat="1" applyFont="1" applyFill="1" applyBorder="1" applyAlignment="1" applyProtection="1">
      <alignment horizontal="center" vertical="top" wrapText="1"/>
    </xf>
    <xf numFmtId="49" fontId="39" fillId="11" borderId="1" xfId="0" applyNumberFormat="1" applyFont="1" applyFill="1" applyBorder="1" applyAlignment="1" applyProtection="1">
      <alignment horizontal="center" vertical="center" wrapText="1"/>
    </xf>
    <xf numFmtId="49" fontId="39" fillId="11" borderId="2" xfId="0" applyNumberFormat="1" applyFont="1" applyFill="1" applyBorder="1" applyAlignment="1" applyProtection="1">
      <alignment horizontal="center" vertical="center" wrapText="1"/>
    </xf>
    <xf numFmtId="4" fontId="20" fillId="11" borderId="1" xfId="0" applyNumberFormat="1" applyFont="1" applyFill="1" applyBorder="1" applyAlignment="1" applyProtection="1">
      <alignment horizontal="center" vertical="center" wrapText="1"/>
    </xf>
    <xf numFmtId="166" fontId="20" fillId="11" borderId="1" xfId="0" applyNumberFormat="1" applyFont="1" applyFill="1" applyBorder="1" applyAlignment="1" applyProtection="1">
      <alignment horizontal="center" vertical="center" wrapText="1"/>
    </xf>
    <xf numFmtId="166" fontId="38" fillId="11" borderId="1" xfId="0" applyNumberFormat="1" applyFont="1" applyFill="1" applyBorder="1" applyAlignment="1" applyProtection="1">
      <alignment horizontal="center" vertical="center" wrapText="1"/>
    </xf>
    <xf numFmtId="166" fontId="88" fillId="11" borderId="1" xfId="0" applyNumberFormat="1" applyFont="1" applyFill="1" applyBorder="1" applyAlignment="1" applyProtection="1">
      <alignment horizontal="right" vertical="center" wrapText="1"/>
    </xf>
    <xf numFmtId="0" fontId="89" fillId="11" borderId="1" xfId="0" applyFont="1" applyFill="1" applyBorder="1" applyAlignment="1">
      <alignment horizontal="center" vertical="top" wrapText="1"/>
    </xf>
    <xf numFmtId="49" fontId="14" fillId="11" borderId="1" xfId="0" applyNumberFormat="1" applyFont="1" applyFill="1" applyBorder="1" applyAlignment="1" applyProtection="1">
      <alignment horizontal="center" vertical="center" wrapText="1"/>
    </xf>
    <xf numFmtId="49" fontId="14" fillId="11" borderId="2" xfId="0" applyNumberFormat="1" applyFont="1" applyFill="1" applyBorder="1" applyAlignment="1" applyProtection="1">
      <alignment horizontal="center" vertical="center" wrapText="1"/>
    </xf>
    <xf numFmtId="49" fontId="14" fillId="19" borderId="1" xfId="0" applyNumberFormat="1" applyFont="1" applyFill="1" applyBorder="1" applyAlignment="1" applyProtection="1">
      <alignment horizontal="center" vertical="center" wrapText="1"/>
    </xf>
    <xf numFmtId="49" fontId="38" fillId="19" borderId="1" xfId="0" applyNumberFormat="1" applyFont="1" applyFill="1" applyBorder="1" applyAlignment="1" applyProtection="1">
      <alignment horizontal="center" vertical="center" wrapText="1"/>
    </xf>
    <xf numFmtId="166" fontId="14" fillId="19" borderId="1" xfId="0" applyNumberFormat="1" applyFont="1" applyFill="1" applyBorder="1" applyAlignment="1" applyProtection="1">
      <alignment horizontal="center" vertical="center" wrapText="1"/>
    </xf>
    <xf numFmtId="166" fontId="38" fillId="19" borderId="1" xfId="0" applyNumberFormat="1" applyFont="1" applyFill="1" applyBorder="1" applyAlignment="1" applyProtection="1">
      <alignment horizontal="center" vertical="center" wrapText="1"/>
    </xf>
    <xf numFmtId="166" fontId="90" fillId="19" borderId="1" xfId="0" applyNumberFormat="1" applyFont="1" applyFill="1" applyBorder="1" applyAlignment="1" applyProtection="1">
      <alignment horizontal="right" vertical="center" wrapText="1"/>
    </xf>
    <xf numFmtId="0" fontId="91" fillId="19" borderId="1" xfId="0" applyFont="1" applyFill="1" applyBorder="1" applyAlignment="1">
      <alignment vertical="top" wrapText="1"/>
    </xf>
    <xf numFmtId="49" fontId="14" fillId="20" borderId="1" xfId="0" applyNumberFormat="1" applyFont="1" applyFill="1" applyBorder="1" applyAlignment="1" applyProtection="1">
      <alignment horizontal="center" vertical="center" wrapText="1"/>
    </xf>
    <xf numFmtId="49" fontId="38" fillId="20" borderId="1" xfId="0" applyNumberFormat="1" applyFont="1" applyFill="1" applyBorder="1" applyAlignment="1" applyProtection="1">
      <alignment horizontal="center" vertical="center" wrapText="1"/>
    </xf>
    <xf numFmtId="166" fontId="14" fillId="20" borderId="1" xfId="0" applyNumberFormat="1" applyFont="1" applyFill="1" applyBorder="1" applyAlignment="1" applyProtection="1">
      <alignment horizontal="center" vertical="center" wrapText="1"/>
    </xf>
    <xf numFmtId="166" fontId="38" fillId="20" borderId="1" xfId="0" applyNumberFormat="1" applyFont="1" applyFill="1" applyBorder="1" applyAlignment="1" applyProtection="1">
      <alignment horizontal="center" vertical="center" wrapText="1"/>
    </xf>
    <xf numFmtId="166" fontId="90" fillId="20" borderId="1" xfId="0" applyNumberFormat="1" applyFont="1" applyFill="1" applyBorder="1" applyAlignment="1" applyProtection="1">
      <alignment horizontal="right" vertical="center" wrapText="1"/>
    </xf>
    <xf numFmtId="0" fontId="85" fillId="20" borderId="1" xfId="0" applyFont="1" applyFill="1" applyBorder="1" applyAlignment="1">
      <alignment vertical="top" wrapText="1"/>
    </xf>
    <xf numFmtId="166" fontId="14" fillId="11" borderId="1" xfId="0" applyNumberFormat="1" applyFont="1" applyFill="1" applyBorder="1" applyAlignment="1" applyProtection="1">
      <alignment horizontal="center" vertical="center" wrapText="1"/>
    </xf>
    <xf numFmtId="166" fontId="84" fillId="11" borderId="1" xfId="0" applyNumberFormat="1" applyFont="1" applyFill="1" applyBorder="1" applyAlignment="1" applyProtection="1">
      <alignment horizontal="right" vertical="center" wrapText="1"/>
    </xf>
    <xf numFmtId="0" fontId="19" fillId="11" borderId="1" xfId="0" applyFont="1" applyFill="1" applyBorder="1" applyAlignment="1">
      <alignment vertical="top" wrapText="1"/>
    </xf>
    <xf numFmtId="0" fontId="14" fillId="11" borderId="1" xfId="0" applyFont="1" applyFill="1" applyBorder="1" applyAlignment="1">
      <alignment horizontal="center" vertical="center" wrapText="1"/>
    </xf>
    <xf numFmtId="0" fontId="91" fillId="11" borderId="1" xfId="0" applyFont="1" applyFill="1" applyBorder="1" applyAlignment="1">
      <alignment vertical="top" wrapText="1"/>
    </xf>
    <xf numFmtId="0" fontId="14" fillId="20" borderId="1" xfId="0" applyFont="1" applyFill="1" applyBorder="1" applyAlignment="1">
      <alignment horizontal="center" vertical="center" wrapText="1"/>
    </xf>
    <xf numFmtId="0" fontId="91" fillId="20" borderId="1" xfId="0" applyFont="1" applyFill="1" applyBorder="1" applyAlignment="1">
      <alignment vertical="top" wrapText="1"/>
    </xf>
    <xf numFmtId="49" fontId="92" fillId="11" borderId="1" xfId="0" applyNumberFormat="1" applyFont="1" applyFill="1" applyBorder="1" applyAlignment="1" applyProtection="1">
      <alignment horizontal="center" vertical="center" wrapText="1"/>
    </xf>
    <xf numFmtId="49" fontId="92" fillId="11" borderId="2" xfId="0" applyNumberFormat="1" applyFont="1" applyFill="1" applyBorder="1" applyAlignment="1" applyProtection="1">
      <alignment horizontal="center" vertical="center" wrapText="1"/>
    </xf>
    <xf numFmtId="166" fontId="90" fillId="11" borderId="1" xfId="0" applyNumberFormat="1" applyFont="1" applyFill="1" applyBorder="1" applyAlignment="1" applyProtection="1">
      <alignment horizontal="right" vertical="center" wrapText="1"/>
    </xf>
    <xf numFmtId="0" fontId="93" fillId="11" borderId="1" xfId="0" applyFont="1" applyFill="1" applyBorder="1" applyAlignment="1">
      <alignment vertical="top" wrapText="1"/>
    </xf>
    <xf numFmtId="0" fontId="85" fillId="11" borderId="1" xfId="0" applyFont="1" applyFill="1" applyBorder="1" applyAlignment="1">
      <alignment vertical="top" wrapText="1"/>
    </xf>
    <xf numFmtId="0" fontId="7" fillId="20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left" vertical="top" wrapText="1"/>
    </xf>
    <xf numFmtId="169" fontId="14" fillId="11" borderId="1" xfId="0" applyNumberFormat="1" applyFont="1" applyFill="1" applyBorder="1" applyAlignment="1" applyProtection="1">
      <alignment horizontal="center" vertical="center" wrapText="1"/>
    </xf>
    <xf numFmtId="166" fontId="38" fillId="21" borderId="1" xfId="0" applyNumberFormat="1" applyFont="1" applyFill="1" applyBorder="1" applyAlignment="1" applyProtection="1">
      <alignment horizontal="center" vertical="center" wrapText="1"/>
    </xf>
    <xf numFmtId="166" fontId="38" fillId="22" borderId="1" xfId="0" applyNumberFormat="1" applyFont="1" applyFill="1" applyBorder="1" applyAlignment="1" applyProtection="1">
      <alignment horizontal="center" vertical="center" wrapText="1"/>
    </xf>
    <xf numFmtId="166" fontId="38" fillId="23" borderId="1" xfId="0" applyNumberFormat="1" applyFont="1" applyFill="1" applyBorder="1" applyAlignment="1" applyProtection="1">
      <alignment horizontal="center" vertical="center" wrapText="1"/>
    </xf>
    <xf numFmtId="49" fontId="20" fillId="11" borderId="2" xfId="0" applyNumberFormat="1" applyFont="1" applyFill="1" applyBorder="1" applyAlignment="1" applyProtection="1">
      <alignment horizontal="center" vertical="center" wrapText="1"/>
    </xf>
    <xf numFmtId="166" fontId="94" fillId="11" borderId="1" xfId="0" applyNumberFormat="1" applyFont="1" applyFill="1" applyBorder="1" applyAlignment="1" applyProtection="1">
      <alignment horizontal="right" vertical="center" wrapText="1"/>
    </xf>
    <xf numFmtId="0" fontId="95" fillId="11" borderId="1" xfId="0" applyFont="1" applyFill="1" applyBorder="1" applyAlignment="1">
      <alignment vertical="top" wrapText="1"/>
    </xf>
    <xf numFmtId="0" fontId="14" fillId="11" borderId="0" xfId="0" applyFont="1" applyFill="1"/>
    <xf numFmtId="0" fontId="14" fillId="11" borderId="1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/>
    </xf>
    <xf numFmtId="0" fontId="84" fillId="11" borderId="1" xfId="0" applyFont="1" applyFill="1" applyBorder="1"/>
    <xf numFmtId="0" fontId="96" fillId="11" borderId="0" xfId="0" applyFont="1" applyFill="1"/>
    <xf numFmtId="0" fontId="97" fillId="11" borderId="1" xfId="0" applyFont="1" applyFill="1" applyBorder="1" applyAlignment="1">
      <alignment vertical="top" wrapText="1"/>
    </xf>
    <xf numFmtId="0" fontId="98" fillId="11" borderId="1" xfId="0" applyFont="1" applyFill="1" applyBorder="1" applyAlignment="1">
      <alignment vertical="top" wrapText="1"/>
    </xf>
    <xf numFmtId="49" fontId="14" fillId="11" borderId="3" xfId="0" applyNumberFormat="1" applyFont="1" applyFill="1" applyBorder="1" applyAlignment="1" applyProtection="1">
      <alignment horizontal="center" vertical="center" wrapText="1"/>
    </xf>
    <xf numFmtId="49" fontId="14" fillId="11" borderId="7" xfId="0" applyNumberFormat="1" applyFont="1" applyFill="1" applyBorder="1" applyAlignment="1" applyProtection="1">
      <alignment horizontal="center" vertical="center" wrapText="1"/>
    </xf>
    <xf numFmtId="49" fontId="14" fillId="11" borderId="0" xfId="0" applyNumberFormat="1" applyFont="1" applyFill="1" applyBorder="1" applyAlignment="1" applyProtection="1">
      <alignment horizontal="center" vertical="center" wrapText="1"/>
    </xf>
    <xf numFmtId="166" fontId="14" fillId="11" borderId="1" xfId="0" applyNumberFormat="1" applyFont="1" applyFill="1" applyBorder="1" applyAlignment="1">
      <alignment horizontal="center" vertical="center" wrapText="1"/>
    </xf>
    <xf numFmtId="166" fontId="38" fillId="11" borderId="1" xfId="0" applyNumberFormat="1" applyFont="1" applyFill="1" applyBorder="1" applyAlignment="1">
      <alignment horizontal="center" vertical="center" wrapText="1"/>
    </xf>
    <xf numFmtId="0" fontId="84" fillId="11" borderId="1" xfId="0" applyFont="1" applyFill="1" applyBorder="1" applyAlignment="1">
      <alignment wrapText="1"/>
    </xf>
    <xf numFmtId="2" fontId="19" fillId="11" borderId="1" xfId="0" applyNumberFormat="1" applyFont="1" applyFill="1" applyBorder="1" applyAlignment="1" applyProtection="1">
      <alignment horizontal="left" vertical="top" wrapText="1"/>
    </xf>
    <xf numFmtId="2" fontId="19" fillId="11" borderId="1" xfId="0" applyNumberFormat="1" applyFont="1" applyFill="1" applyBorder="1" applyAlignment="1" applyProtection="1">
      <alignment horizontal="left" vertical="center" wrapText="1"/>
    </xf>
    <xf numFmtId="166" fontId="14" fillId="11" borderId="1" xfId="0" applyNumberFormat="1" applyFont="1" applyFill="1" applyBorder="1" applyAlignment="1">
      <alignment horizontal="center" vertical="center" shrinkToFit="1"/>
    </xf>
    <xf numFmtId="166" fontId="38" fillId="11" borderId="1" xfId="0" applyNumberFormat="1" applyFont="1" applyFill="1" applyBorder="1" applyAlignment="1">
      <alignment horizontal="center" vertical="center" shrinkToFit="1"/>
    </xf>
    <xf numFmtId="166" fontId="14" fillId="11" borderId="1" xfId="0" applyNumberFormat="1" applyFont="1" applyFill="1" applyBorder="1" applyAlignment="1" applyProtection="1">
      <alignment horizontal="center" vertical="center" wrapText="1" shrinkToFit="1"/>
    </xf>
    <xf numFmtId="49" fontId="86" fillId="11" borderId="1" xfId="0" applyNumberFormat="1" applyFont="1" applyFill="1" applyBorder="1" applyAlignment="1" applyProtection="1">
      <alignment horizontal="center" vertical="center" wrapText="1"/>
    </xf>
    <xf numFmtId="49" fontId="86" fillId="11" borderId="2" xfId="0" applyNumberFormat="1" applyFont="1" applyFill="1" applyBorder="1" applyAlignment="1" applyProtection="1">
      <alignment horizontal="center" vertical="center" wrapText="1"/>
    </xf>
    <xf numFmtId="0" fontId="99" fillId="11" borderId="1" xfId="0" applyFont="1" applyFill="1" applyBorder="1" applyAlignment="1">
      <alignment vertical="top" wrapText="1"/>
    </xf>
    <xf numFmtId="166" fontId="90" fillId="11" borderId="1" xfId="0" applyNumberFormat="1" applyFont="1" applyFill="1" applyBorder="1" applyAlignment="1" applyProtection="1">
      <alignment horizontal="center" vertical="center" wrapText="1"/>
    </xf>
    <xf numFmtId="4" fontId="89" fillId="11" borderId="1" xfId="0" applyNumberFormat="1" applyFont="1" applyFill="1" applyBorder="1" applyAlignment="1" applyProtection="1">
      <alignment horizontal="center" vertical="top" wrapText="1"/>
    </xf>
    <xf numFmtId="166" fontId="15" fillId="11" borderId="1" xfId="0" applyNumberFormat="1" applyFont="1" applyFill="1" applyBorder="1" applyAlignment="1" applyProtection="1">
      <alignment horizontal="center" vertical="center" wrapText="1"/>
    </xf>
    <xf numFmtId="49" fontId="15" fillId="20" borderId="1" xfId="0" applyNumberFormat="1" applyFont="1" applyFill="1" applyBorder="1" applyAlignment="1" applyProtection="1">
      <alignment horizontal="center" vertical="center" wrapText="1"/>
    </xf>
    <xf numFmtId="49" fontId="48" fillId="20" borderId="1" xfId="0" applyNumberFormat="1" applyFont="1" applyFill="1" applyBorder="1" applyAlignment="1" applyProtection="1">
      <alignment horizontal="center" vertical="center" wrapText="1"/>
    </xf>
    <xf numFmtId="166" fontId="15" fillId="20" borderId="1" xfId="0" applyNumberFormat="1" applyFont="1" applyFill="1" applyBorder="1" applyAlignment="1" applyProtection="1">
      <alignment horizontal="center" vertical="center" wrapText="1"/>
    </xf>
    <xf numFmtId="166" fontId="48" fillId="20" borderId="1" xfId="0" applyNumberFormat="1" applyFont="1" applyFill="1" applyBorder="1" applyAlignment="1" applyProtection="1">
      <alignment horizontal="center" vertical="center" wrapText="1"/>
    </xf>
    <xf numFmtId="166" fontId="90" fillId="20" borderId="1" xfId="0" applyNumberFormat="1" applyFont="1" applyFill="1" applyBorder="1" applyAlignment="1" applyProtection="1">
      <alignment horizontal="center" vertical="center" wrapText="1"/>
    </xf>
    <xf numFmtId="4" fontId="89" fillId="20" borderId="1" xfId="0" applyNumberFormat="1" applyFont="1" applyFill="1" applyBorder="1" applyAlignment="1" applyProtection="1">
      <alignment horizontal="center" vertical="top" wrapText="1"/>
    </xf>
    <xf numFmtId="166" fontId="49" fillId="11" borderId="1" xfId="0" applyNumberFormat="1" applyFont="1" applyFill="1" applyBorder="1" applyAlignment="1" applyProtection="1">
      <alignment horizontal="center" vertical="center" wrapText="1"/>
    </xf>
    <xf numFmtId="166" fontId="50" fillId="11" borderId="1" xfId="0" applyNumberFormat="1" applyFont="1" applyFill="1" applyBorder="1" applyAlignment="1" applyProtection="1">
      <alignment horizontal="center" vertical="center" wrapText="1"/>
    </xf>
    <xf numFmtId="0" fontId="91" fillId="11" borderId="1" xfId="0" applyFont="1" applyFill="1" applyBorder="1" applyAlignment="1">
      <alignment horizontal="left" vertical="top" wrapText="1"/>
    </xf>
    <xf numFmtId="0" fontId="14" fillId="11" borderId="2" xfId="0" applyFont="1" applyFill="1" applyBorder="1"/>
    <xf numFmtId="0" fontId="14" fillId="11" borderId="1" xfId="0" applyNumberFormat="1" applyFont="1" applyFill="1" applyBorder="1" applyAlignment="1" applyProtection="1">
      <alignment horizontal="center" vertical="center" wrapText="1"/>
    </xf>
    <xf numFmtId="0" fontId="19" fillId="11" borderId="1" xfId="0" applyNumberFormat="1" applyFont="1" applyFill="1" applyBorder="1" applyAlignment="1" applyProtection="1">
      <alignment horizontal="left" vertical="center" wrapText="1"/>
    </xf>
    <xf numFmtId="0" fontId="14" fillId="19" borderId="1" xfId="0" applyNumberFormat="1" applyFont="1" applyFill="1" applyBorder="1" applyAlignment="1" applyProtection="1">
      <alignment horizontal="center" vertical="center" wrapText="1"/>
    </xf>
    <xf numFmtId="166" fontId="84" fillId="19" borderId="1" xfId="0" applyNumberFormat="1" applyFont="1" applyFill="1" applyBorder="1" applyAlignment="1" applyProtection="1">
      <alignment horizontal="right" vertical="center" wrapText="1"/>
    </xf>
    <xf numFmtId="49" fontId="99" fillId="11" borderId="1" xfId="0" applyNumberFormat="1" applyFont="1" applyFill="1" applyBorder="1" applyAlignment="1" applyProtection="1">
      <alignment horizontal="center" vertical="center" wrapText="1"/>
    </xf>
    <xf numFmtId="49" fontId="99" fillId="11" borderId="2" xfId="0" applyNumberFormat="1" applyFont="1" applyFill="1" applyBorder="1" applyAlignment="1" applyProtection="1">
      <alignment horizontal="center" vertical="center" wrapText="1"/>
    </xf>
    <xf numFmtId="0" fontId="19" fillId="11" borderId="1" xfId="0" applyNumberFormat="1" applyFont="1" applyFill="1" applyBorder="1" applyAlignment="1" applyProtection="1">
      <alignment horizontal="center" vertical="center" wrapText="1"/>
    </xf>
    <xf numFmtId="166" fontId="19" fillId="11" borderId="1" xfId="0" applyNumberFormat="1" applyFont="1" applyFill="1" applyBorder="1" applyAlignment="1" applyProtection="1">
      <alignment horizontal="center" vertical="center" wrapText="1"/>
    </xf>
    <xf numFmtId="166" fontId="100" fillId="11" borderId="1" xfId="0" applyNumberFormat="1" applyFont="1" applyFill="1" applyBorder="1" applyAlignment="1" applyProtection="1">
      <alignment horizontal="right" vertical="center" wrapText="1"/>
    </xf>
    <xf numFmtId="0" fontId="99" fillId="11" borderId="1" xfId="0" applyFont="1" applyFill="1" applyBorder="1" applyAlignment="1">
      <alignment horizontal="left" vertical="top" wrapText="1"/>
    </xf>
    <xf numFmtId="49" fontId="101" fillId="11" borderId="1" xfId="0" applyNumberFormat="1" applyFont="1" applyFill="1" applyBorder="1" applyAlignment="1" applyProtection="1">
      <alignment horizontal="center" vertical="center" wrapText="1"/>
    </xf>
    <xf numFmtId="49" fontId="101" fillId="11" borderId="2" xfId="0" applyNumberFormat="1" applyFont="1" applyFill="1" applyBorder="1" applyAlignment="1" applyProtection="1">
      <alignment horizontal="center" vertical="center" wrapText="1"/>
    </xf>
    <xf numFmtId="0" fontId="101" fillId="11" borderId="1" xfId="0" applyFont="1" applyFill="1" applyBorder="1" applyAlignment="1">
      <alignment vertical="top" wrapText="1"/>
    </xf>
    <xf numFmtId="0" fontId="85" fillId="11" borderId="1" xfId="0" applyFont="1" applyFill="1" applyBorder="1" applyAlignment="1">
      <alignment horizontal="center" vertical="top" wrapText="1"/>
    </xf>
    <xf numFmtId="0" fontId="19" fillId="11" borderId="1" xfId="0" applyFont="1" applyFill="1" applyBorder="1" applyAlignment="1">
      <alignment horizontal="center" vertical="top" wrapText="1"/>
    </xf>
    <xf numFmtId="166" fontId="14" fillId="23" borderId="1" xfId="0" applyNumberFormat="1" applyFont="1" applyFill="1" applyBorder="1" applyAlignment="1" applyProtection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19" fillId="11" borderId="1" xfId="0" applyNumberFormat="1" applyFont="1" applyFill="1" applyBorder="1" applyAlignment="1" applyProtection="1">
      <alignment horizontal="left" vertical="top" wrapText="1"/>
    </xf>
    <xf numFmtId="166" fontId="84" fillId="23" borderId="1" xfId="0" applyNumberFormat="1" applyFont="1" applyFill="1" applyBorder="1" applyAlignment="1" applyProtection="1">
      <alignment horizontal="right" vertical="center" wrapText="1"/>
    </xf>
    <xf numFmtId="49" fontId="14" fillId="11" borderId="1" xfId="0" applyNumberFormat="1" applyFont="1" applyFill="1" applyBorder="1" applyAlignment="1" applyProtection="1">
      <alignment horizontal="left" vertical="center" wrapText="1"/>
    </xf>
    <xf numFmtId="0" fontId="14" fillId="11" borderId="1" xfId="0" applyFont="1" applyFill="1" applyBorder="1"/>
    <xf numFmtId="166" fontId="84" fillId="20" borderId="1" xfId="0" applyNumberFormat="1" applyFont="1" applyFill="1" applyBorder="1" applyAlignment="1" applyProtection="1">
      <alignment horizontal="right" vertical="center" wrapText="1"/>
    </xf>
    <xf numFmtId="49" fontId="55" fillId="22" borderId="1" xfId="0" applyNumberFormat="1" applyFont="1" applyFill="1" applyBorder="1" applyAlignment="1" applyProtection="1">
      <alignment horizontal="center" vertical="center" wrapText="1"/>
    </xf>
    <xf numFmtId="166" fontId="14" fillId="22" borderId="1" xfId="0" applyNumberFormat="1" applyFont="1" applyFill="1" applyBorder="1" applyAlignment="1" applyProtection="1">
      <alignment horizontal="center" vertical="center" wrapText="1"/>
    </xf>
    <xf numFmtId="49" fontId="55" fillId="23" borderId="1" xfId="0" applyNumberFormat="1" applyFont="1" applyFill="1" applyBorder="1" applyAlignment="1" applyProtection="1">
      <alignment horizontal="center" vertical="center" wrapText="1"/>
    </xf>
    <xf numFmtId="49" fontId="38" fillId="23" borderId="1" xfId="0" applyNumberFormat="1" applyFont="1" applyFill="1" applyBorder="1" applyAlignment="1" applyProtection="1">
      <alignment horizontal="center" vertical="center" wrapText="1"/>
    </xf>
    <xf numFmtId="49" fontId="48" fillId="11" borderId="1" xfId="0" applyNumberFormat="1" applyFont="1" applyFill="1" applyBorder="1" applyAlignment="1" applyProtection="1">
      <alignment horizontal="center" vertical="center" wrapText="1"/>
    </xf>
    <xf numFmtId="166" fontId="48" fillId="11" borderId="1" xfId="0" applyNumberFormat="1" applyFont="1" applyFill="1" applyBorder="1" applyAlignment="1" applyProtection="1">
      <alignment horizontal="center" vertical="center" wrapText="1"/>
    </xf>
    <xf numFmtId="49" fontId="38" fillId="22" borderId="1" xfId="0" applyNumberFormat="1" applyFont="1" applyFill="1" applyBorder="1" applyAlignment="1" applyProtection="1">
      <alignment horizontal="center" vertical="center" wrapText="1"/>
    </xf>
    <xf numFmtId="166" fontId="55" fillId="22" borderId="1" xfId="0" applyNumberFormat="1" applyFont="1" applyFill="1" applyBorder="1" applyAlignment="1" applyProtection="1">
      <alignment horizontal="center" vertical="center" wrapText="1"/>
    </xf>
    <xf numFmtId="0" fontId="14" fillId="11" borderId="1" xfId="0" applyFont="1" applyFill="1" applyBorder="1" applyAlignment="1">
      <alignment horizontal="left" vertical="center" wrapText="1"/>
    </xf>
    <xf numFmtId="49" fontId="56" fillId="22" borderId="1" xfId="0" applyNumberFormat="1" applyFont="1" applyFill="1" applyBorder="1" applyAlignment="1" applyProtection="1">
      <alignment horizontal="center" vertical="center" wrapText="1"/>
    </xf>
    <xf numFmtId="166" fontId="56" fillId="22" borderId="1" xfId="0" applyNumberFormat="1" applyFont="1" applyFill="1" applyBorder="1" applyAlignment="1" applyProtection="1">
      <alignment horizontal="center" vertical="center" wrapText="1"/>
    </xf>
    <xf numFmtId="166" fontId="14" fillId="12" borderId="1" xfId="0" applyNumberFormat="1" applyFont="1" applyFill="1" applyBorder="1" applyAlignment="1" applyProtection="1">
      <alignment horizontal="center" vertical="center" wrapText="1"/>
    </xf>
    <xf numFmtId="166" fontId="75" fillId="12" borderId="1" xfId="0" applyNumberFormat="1" applyFont="1" applyFill="1" applyBorder="1" applyAlignment="1" applyProtection="1">
      <alignment horizontal="center" vertical="center" wrapText="1"/>
    </xf>
    <xf numFmtId="0" fontId="0" fillId="12" borderId="0" xfId="0" applyFill="1"/>
    <xf numFmtId="49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left" vertical="center" wrapText="1"/>
    </xf>
    <xf numFmtId="49" fontId="38" fillId="0" borderId="1" xfId="0" applyNumberFormat="1" applyFont="1" applyFill="1" applyBorder="1" applyAlignment="1" applyProtection="1">
      <alignment horizontal="center" vertical="center" wrapText="1"/>
    </xf>
    <xf numFmtId="166" fontId="14" fillId="0" borderId="1" xfId="0" applyNumberFormat="1" applyFont="1" applyFill="1" applyBorder="1" applyAlignment="1" applyProtection="1">
      <alignment horizontal="center" vertical="center" wrapText="1"/>
    </xf>
    <xf numFmtId="166" fontId="38" fillId="0" borderId="1" xfId="0" applyNumberFormat="1" applyFont="1" applyFill="1" applyBorder="1" applyAlignment="1" applyProtection="1">
      <alignment horizontal="center" vertical="center" wrapText="1"/>
    </xf>
    <xf numFmtId="166" fontId="84" fillId="0" borderId="1" xfId="0" applyNumberFormat="1" applyFont="1" applyFill="1" applyBorder="1" applyAlignment="1" applyProtection="1">
      <alignment horizontal="right" vertical="center" wrapText="1"/>
    </xf>
    <xf numFmtId="0" fontId="91" fillId="0" borderId="1" xfId="0" applyFont="1" applyFill="1" applyBorder="1" applyAlignment="1">
      <alignment horizontal="left" vertical="top" wrapText="1"/>
    </xf>
    <xf numFmtId="166" fontId="14" fillId="12" borderId="0" xfId="0" applyNumberFormat="1" applyFont="1" applyFill="1" applyBorder="1" applyAlignment="1" applyProtection="1"/>
    <xf numFmtId="49" fontId="20" fillId="12" borderId="1" xfId="0" applyNumberFormat="1" applyFont="1" applyFill="1" applyBorder="1" applyAlignment="1" applyProtection="1">
      <alignment horizontal="center" vertical="center" wrapText="1"/>
    </xf>
    <xf numFmtId="166" fontId="20" fillId="12" borderId="1" xfId="0" applyNumberFormat="1" applyFont="1" applyFill="1" applyBorder="1" applyAlignment="1" applyProtection="1">
      <alignment horizontal="center" vertical="center" wrapText="1"/>
    </xf>
    <xf numFmtId="0" fontId="14" fillId="12" borderId="1" xfId="0" applyFont="1" applyFill="1" applyBorder="1" applyAlignment="1">
      <alignment horizontal="center" vertical="center"/>
    </xf>
    <xf numFmtId="166" fontId="14" fillId="12" borderId="1" xfId="0" applyNumberFormat="1" applyFont="1" applyFill="1" applyBorder="1" applyAlignment="1">
      <alignment horizontal="center" vertical="center" wrapText="1"/>
    </xf>
    <xf numFmtId="166" fontId="14" fillId="12" borderId="1" xfId="0" applyNumberFormat="1" applyFont="1" applyFill="1" applyBorder="1" applyAlignment="1">
      <alignment horizontal="center" vertical="center" shrinkToFit="1"/>
    </xf>
    <xf numFmtId="166" fontId="15" fillId="12" borderId="1" xfId="0" applyNumberFormat="1" applyFont="1" applyFill="1" applyBorder="1" applyAlignment="1" applyProtection="1">
      <alignment horizontal="center" vertical="center" wrapText="1"/>
    </xf>
    <xf numFmtId="0" fontId="14" fillId="12" borderId="1" xfId="0" applyFont="1" applyFill="1" applyBorder="1"/>
    <xf numFmtId="166" fontId="55" fillId="12" borderId="1" xfId="0" applyNumberFormat="1" applyFont="1" applyFill="1" applyBorder="1" applyAlignment="1" applyProtection="1">
      <alignment horizontal="center" vertical="center" wrapText="1"/>
    </xf>
    <xf numFmtId="49" fontId="55" fillId="12" borderId="1" xfId="0" applyNumberFormat="1" applyFont="1" applyFill="1" applyBorder="1" applyAlignment="1" applyProtection="1">
      <alignment horizontal="center" vertical="center" wrapText="1"/>
    </xf>
    <xf numFmtId="166" fontId="19" fillId="12" borderId="1" xfId="0" applyNumberFormat="1" applyFont="1" applyFill="1" applyBorder="1" applyAlignment="1" applyProtection="1">
      <alignment horizontal="center" vertical="center" wrapText="1"/>
    </xf>
    <xf numFmtId="166" fontId="14" fillId="13" borderId="0" xfId="0" applyNumberFormat="1" applyFont="1" applyFill="1" applyBorder="1" applyAlignment="1" applyProtection="1"/>
    <xf numFmtId="49" fontId="20" fillId="13" borderId="1" xfId="0" applyNumberFormat="1" applyFont="1" applyFill="1" applyBorder="1" applyAlignment="1" applyProtection="1">
      <alignment horizontal="center" vertical="center" wrapText="1"/>
    </xf>
    <xf numFmtId="166" fontId="20" fillId="13" borderId="1" xfId="0" applyNumberFormat="1" applyFont="1" applyFill="1" applyBorder="1" applyAlignment="1" applyProtection="1">
      <alignment horizontal="center" vertical="center" wrapText="1"/>
    </xf>
    <xf numFmtId="166" fontId="14" fillId="13" borderId="1" xfId="0" applyNumberFormat="1" applyFont="1" applyFill="1" applyBorder="1" applyAlignment="1" applyProtection="1">
      <alignment horizontal="center" vertical="center" wrapText="1"/>
    </xf>
    <xf numFmtId="166" fontId="14" fillId="13" borderId="1" xfId="0" applyNumberFormat="1" applyFont="1" applyFill="1" applyBorder="1" applyAlignment="1">
      <alignment horizontal="center" vertical="center" wrapText="1"/>
    </xf>
    <xf numFmtId="166" fontId="14" fillId="13" borderId="1" xfId="0" applyNumberFormat="1" applyFont="1" applyFill="1" applyBorder="1" applyAlignment="1" applyProtection="1">
      <alignment horizontal="center" vertical="center" wrapText="1" shrinkToFit="1"/>
    </xf>
    <xf numFmtId="0" fontId="14" fillId="13" borderId="1" xfId="0" applyFont="1" applyFill="1" applyBorder="1" applyAlignment="1">
      <alignment horizontal="center" vertical="center"/>
    </xf>
    <xf numFmtId="166" fontId="15" fillId="13" borderId="1" xfId="0" applyNumberFormat="1" applyFont="1" applyFill="1" applyBorder="1" applyAlignment="1" applyProtection="1">
      <alignment horizontal="center" vertical="center" wrapText="1"/>
    </xf>
    <xf numFmtId="0" fontId="14" fillId="13" borderId="1" xfId="0" applyFont="1" applyFill="1" applyBorder="1"/>
    <xf numFmtId="166" fontId="75" fillId="13" borderId="1" xfId="0" applyNumberFormat="1" applyFont="1" applyFill="1" applyBorder="1" applyAlignment="1" applyProtection="1">
      <alignment horizontal="center" vertical="center" wrapText="1"/>
    </xf>
    <xf numFmtId="49" fontId="55" fillId="13" borderId="1" xfId="0" applyNumberFormat="1" applyFont="1" applyFill="1" applyBorder="1" applyAlignment="1" applyProtection="1">
      <alignment horizontal="center" vertical="center" wrapText="1"/>
    </xf>
    <xf numFmtId="166" fontId="19" fillId="13" borderId="1" xfId="0" applyNumberFormat="1" applyFont="1" applyFill="1" applyBorder="1" applyAlignment="1" applyProtection="1">
      <alignment horizontal="center" vertical="center" wrapText="1"/>
    </xf>
    <xf numFmtId="166" fontId="55" fillId="13" borderId="1" xfId="0" applyNumberFormat="1" applyFont="1" applyFill="1" applyBorder="1" applyAlignment="1" applyProtection="1">
      <alignment horizontal="center" vertical="center" wrapText="1"/>
    </xf>
    <xf numFmtId="0" fontId="0" fillId="13" borderId="0" xfId="0" applyFill="1"/>
    <xf numFmtId="166" fontId="14" fillId="24" borderId="0" xfId="0" applyNumberFormat="1" applyFont="1" applyFill="1" applyBorder="1" applyAlignment="1" applyProtection="1"/>
    <xf numFmtId="49" fontId="20" fillId="24" borderId="1" xfId="0" applyNumberFormat="1" applyFont="1" applyFill="1" applyBorder="1" applyAlignment="1" applyProtection="1">
      <alignment horizontal="center" vertical="center" wrapText="1"/>
    </xf>
    <xf numFmtId="166" fontId="20" fillId="24" borderId="1" xfId="0" applyNumberFormat="1" applyFont="1" applyFill="1" applyBorder="1" applyAlignment="1" applyProtection="1">
      <alignment horizontal="center" vertical="center" wrapText="1"/>
    </xf>
    <xf numFmtId="166" fontId="14" fillId="24" borderId="1" xfId="0" applyNumberFormat="1" applyFont="1" applyFill="1" applyBorder="1" applyAlignment="1" applyProtection="1">
      <alignment horizontal="center" vertical="center" wrapText="1"/>
    </xf>
    <xf numFmtId="0" fontId="14" fillId="24" borderId="1" xfId="0" applyFont="1" applyFill="1" applyBorder="1" applyAlignment="1">
      <alignment horizontal="center" vertical="center"/>
    </xf>
    <xf numFmtId="0" fontId="14" fillId="24" borderId="1" xfId="0" applyFont="1" applyFill="1" applyBorder="1" applyAlignment="1">
      <alignment horizontal="center" vertical="center" wrapText="1"/>
    </xf>
    <xf numFmtId="166" fontId="15" fillId="24" borderId="1" xfId="0" applyNumberFormat="1" applyFont="1" applyFill="1" applyBorder="1" applyAlignment="1" applyProtection="1">
      <alignment horizontal="center" vertical="center" wrapText="1"/>
    </xf>
    <xf numFmtId="0" fontId="14" fillId="24" borderId="1" xfId="0" applyFont="1" applyFill="1" applyBorder="1"/>
    <xf numFmtId="49" fontId="55" fillId="24" borderId="1" xfId="0" applyNumberFormat="1" applyFont="1" applyFill="1" applyBorder="1" applyAlignment="1" applyProtection="1">
      <alignment horizontal="center" vertical="center" wrapText="1"/>
    </xf>
    <xf numFmtId="166" fontId="19" fillId="24" borderId="1" xfId="0" applyNumberFormat="1" applyFont="1" applyFill="1" applyBorder="1" applyAlignment="1" applyProtection="1">
      <alignment horizontal="center" vertical="center" wrapText="1"/>
    </xf>
    <xf numFmtId="166" fontId="55" fillId="24" borderId="1" xfId="0" applyNumberFormat="1" applyFont="1" applyFill="1" applyBorder="1" applyAlignment="1" applyProtection="1">
      <alignment horizontal="center" vertical="center" wrapText="1"/>
    </xf>
    <xf numFmtId="166" fontId="56" fillId="24" borderId="1" xfId="0" applyNumberFormat="1" applyFont="1" applyFill="1" applyBorder="1" applyAlignment="1" applyProtection="1">
      <alignment horizontal="center" vertical="center" wrapText="1"/>
    </xf>
    <xf numFmtId="0" fontId="0" fillId="24" borderId="0" xfId="0" applyFill="1"/>
    <xf numFmtId="166" fontId="58" fillId="12" borderId="1" xfId="0" applyNumberFormat="1" applyFont="1" applyFill="1" applyBorder="1" applyAlignment="1" applyProtection="1">
      <alignment horizontal="center" vertical="center" wrapText="1"/>
    </xf>
    <xf numFmtId="168" fontId="0" fillId="11" borderId="0" xfId="0" applyNumberFormat="1" applyFill="1"/>
    <xf numFmtId="168" fontId="0" fillId="0" borderId="0" xfId="0" applyNumberFormat="1"/>
    <xf numFmtId="0" fontId="0" fillId="25" borderId="1" xfId="0" applyFill="1" applyBorder="1"/>
    <xf numFmtId="0" fontId="102" fillId="0" borderId="1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103" fillId="0" borderId="1" xfId="0" applyFont="1" applyBorder="1"/>
    <xf numFmtId="168" fontId="103" fillId="11" borderId="1" xfId="0" applyNumberFormat="1" applyFont="1" applyFill="1" applyBorder="1" applyAlignment="1">
      <alignment horizontal="center" vertical="center" wrapText="1"/>
    </xf>
    <xf numFmtId="168" fontId="103" fillId="0" borderId="1" xfId="0" applyNumberFormat="1" applyFont="1" applyBorder="1" applyAlignment="1">
      <alignment horizontal="center" vertical="center" wrapText="1"/>
    </xf>
    <xf numFmtId="0" fontId="102" fillId="26" borderId="1" xfId="0" applyFont="1" applyFill="1" applyBorder="1" applyAlignment="1">
      <alignment horizontal="center" vertical="center"/>
    </xf>
    <xf numFmtId="0" fontId="104" fillId="26" borderId="1" xfId="0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168" fontId="105" fillId="11" borderId="1" xfId="0" applyNumberFormat="1" applyFont="1" applyFill="1" applyBorder="1" applyAlignment="1">
      <alignment horizontal="center" vertical="center" wrapText="1"/>
    </xf>
    <xf numFmtId="168" fontId="105" fillId="0" borderId="1" xfId="0" applyNumberFormat="1" applyFont="1" applyBorder="1" applyAlignment="1">
      <alignment horizontal="center" vertical="center" wrapText="1"/>
    </xf>
    <xf numFmtId="0" fontId="105" fillId="0" borderId="1" xfId="0" applyFont="1" applyBorder="1" applyAlignment="1">
      <alignment vertical="center" wrapText="1"/>
    </xf>
    <xf numFmtId="0" fontId="105" fillId="0" borderId="1" xfId="0" applyFont="1" applyBorder="1" applyAlignment="1">
      <alignment horizontal="center" vertical="top" wrapText="1"/>
    </xf>
    <xf numFmtId="0" fontId="103" fillId="0" borderId="1" xfId="0" applyFont="1" applyBorder="1" applyAlignment="1">
      <alignment horizontal="left" vertical="center" wrapText="1"/>
    </xf>
    <xf numFmtId="0" fontId="102" fillId="0" borderId="1" xfId="0" applyFont="1" applyBorder="1" applyAlignment="1">
      <alignment horizontal="left" vertical="center" wrapText="1"/>
    </xf>
    <xf numFmtId="0" fontId="102" fillId="16" borderId="1" xfId="0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0" fontId="106" fillId="0" borderId="1" xfId="0" applyFont="1" applyBorder="1" applyAlignment="1">
      <alignment horizontal="left"/>
    </xf>
    <xf numFmtId="0" fontId="102" fillId="0" borderId="1" xfId="0" applyFont="1" applyFill="1" applyBorder="1" applyAlignment="1">
      <alignment horizontal="center" vertical="center"/>
    </xf>
    <xf numFmtId="0" fontId="105" fillId="11" borderId="1" xfId="0" applyFont="1" applyFill="1" applyBorder="1" applyAlignment="1">
      <alignment horizontal="center" vertical="center" wrapText="1"/>
    </xf>
    <xf numFmtId="0" fontId="105" fillId="0" borderId="1" xfId="0" applyFont="1" applyFill="1" applyBorder="1" applyAlignment="1">
      <alignment horizontal="center" vertical="center" wrapText="1"/>
    </xf>
    <xf numFmtId="0" fontId="103" fillId="0" borderId="1" xfId="0" applyFont="1" applyBorder="1" applyAlignment="1">
      <alignment horizontal="left"/>
    </xf>
    <xf numFmtId="0" fontId="102" fillId="0" borderId="1" xfId="0" applyFont="1" applyBorder="1" applyAlignment="1">
      <alignment horizontal="center" vertical="center" wrapText="1"/>
    </xf>
    <xf numFmtId="0" fontId="105" fillId="0" borderId="3" xfId="0" applyFont="1" applyBorder="1" applyAlignment="1">
      <alignment horizontal="center" vertical="center" wrapText="1"/>
    </xf>
    <xf numFmtId="0" fontId="105" fillId="0" borderId="3" xfId="0" applyFont="1" applyBorder="1" applyAlignment="1">
      <alignment wrapText="1"/>
    </xf>
    <xf numFmtId="168" fontId="105" fillId="11" borderId="3" xfId="0" applyNumberFormat="1" applyFont="1" applyFill="1" applyBorder="1" applyAlignment="1">
      <alignment horizontal="center" vertical="center" wrapText="1"/>
    </xf>
    <xf numFmtId="168" fontId="10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57" fillId="25" borderId="1" xfId="0" applyFont="1" applyFill="1" applyBorder="1"/>
    <xf numFmtId="0" fontId="102" fillId="16" borderId="2" xfId="0" applyFont="1" applyFill="1" applyBorder="1" applyAlignment="1">
      <alignment horizontal="center" vertical="center"/>
    </xf>
    <xf numFmtId="0" fontId="10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8" fontId="105" fillId="11" borderId="1" xfId="0" applyNumberFormat="1" applyFont="1" applyFill="1" applyBorder="1" applyAlignment="1">
      <alignment horizontal="center" vertical="center"/>
    </xf>
    <xf numFmtId="0" fontId="102" fillId="27" borderId="1" xfId="0" applyFont="1" applyFill="1" applyBorder="1" applyAlignment="1">
      <alignment horizontal="center" vertical="center" wrapText="1"/>
    </xf>
    <xf numFmtId="0" fontId="78" fillId="27" borderId="5" xfId="0" applyFont="1" applyFill="1" applyBorder="1" applyAlignment="1">
      <alignment horizontal="center" vertical="center" wrapText="1"/>
    </xf>
    <xf numFmtId="0" fontId="105" fillId="27" borderId="5" xfId="0" applyFont="1" applyFill="1" applyBorder="1" applyAlignment="1">
      <alignment wrapText="1"/>
    </xf>
    <xf numFmtId="168" fontId="105" fillId="27" borderId="5" xfId="0" applyNumberFormat="1" applyFont="1" applyFill="1" applyBorder="1" applyAlignment="1">
      <alignment horizontal="center" vertical="center" wrapText="1"/>
    </xf>
    <xf numFmtId="168" fontId="105" fillId="27" borderId="1" xfId="0" applyNumberFormat="1" applyFont="1" applyFill="1" applyBorder="1" applyAlignment="1">
      <alignment horizontal="center" vertical="center" wrapText="1"/>
    </xf>
    <xf numFmtId="0" fontId="105" fillId="27" borderId="1" xfId="0" applyFont="1" applyFill="1" applyBorder="1" applyAlignment="1">
      <alignment wrapText="1"/>
    </xf>
    <xf numFmtId="0" fontId="0" fillId="27" borderId="1" xfId="0" applyFill="1" applyBorder="1" applyAlignment="1">
      <alignment wrapText="1"/>
    </xf>
    <xf numFmtId="0" fontId="78" fillId="27" borderId="1" xfId="0" applyFont="1" applyFill="1" applyBorder="1" applyAlignment="1">
      <alignment horizontal="center" vertical="center" wrapText="1"/>
    </xf>
    <xf numFmtId="0" fontId="105" fillId="27" borderId="1" xfId="0" applyFont="1" applyFill="1" applyBorder="1"/>
    <xf numFmtId="168" fontId="105" fillId="27" borderId="1" xfId="0" applyNumberFormat="1" applyFont="1" applyFill="1" applyBorder="1" applyAlignment="1">
      <alignment horizontal="center" vertical="center"/>
    </xf>
    <xf numFmtId="0" fontId="0" fillId="27" borderId="1" xfId="0" applyFill="1" applyBorder="1"/>
    <xf numFmtId="0" fontId="107" fillId="27" borderId="1" xfId="0" applyFont="1" applyFill="1" applyBorder="1" applyAlignment="1">
      <alignment horizontal="center" vertical="center" wrapText="1"/>
    </xf>
    <xf numFmtId="0" fontId="108" fillId="0" borderId="0" xfId="0" applyFont="1"/>
    <xf numFmtId="0" fontId="109" fillId="0" borderId="1" xfId="0" applyFont="1" applyBorder="1" applyAlignment="1">
      <alignment vertical="center" wrapText="1"/>
    </xf>
    <xf numFmtId="0" fontId="109" fillId="0" borderId="1" xfId="0" applyFont="1" applyBorder="1" applyAlignment="1">
      <alignment horizontal="left" vertical="center" wrapText="1"/>
    </xf>
    <xf numFmtId="0" fontId="109" fillId="11" borderId="1" xfId="0" applyFont="1" applyFill="1" applyBorder="1" applyAlignment="1">
      <alignment vertical="center" wrapText="1"/>
    </xf>
    <xf numFmtId="0" fontId="109" fillId="0" borderId="1" xfId="0" applyFont="1" applyFill="1" applyBorder="1" applyAlignment="1">
      <alignment horizontal="justify" vertical="center" wrapText="1"/>
    </xf>
    <xf numFmtId="49" fontId="20" fillId="27" borderId="12" xfId="0" applyNumberFormat="1" applyFont="1" applyFill="1" applyBorder="1" applyAlignment="1" applyProtection="1">
      <alignment vertical="center" wrapText="1"/>
    </xf>
    <xf numFmtId="49" fontId="20" fillId="27" borderId="1" xfId="0" applyNumberFormat="1" applyFont="1" applyFill="1" applyBorder="1" applyAlignment="1" applyProtection="1">
      <alignment vertical="center" wrapText="1"/>
    </xf>
    <xf numFmtId="49" fontId="20" fillId="27" borderId="1" xfId="0" applyNumberFormat="1" applyFont="1" applyFill="1" applyBorder="1" applyAlignment="1" applyProtection="1">
      <alignment horizontal="left" vertical="center" wrapText="1"/>
    </xf>
    <xf numFmtId="0" fontId="20" fillId="27" borderId="1" xfId="0" applyFont="1" applyFill="1" applyBorder="1" applyAlignment="1">
      <alignment vertical="center" wrapText="1"/>
    </xf>
    <xf numFmtId="0" fontId="110" fillId="27" borderId="1" xfId="0" applyFont="1" applyFill="1" applyBorder="1" applyAlignment="1">
      <alignment vertical="center" wrapText="1"/>
    </xf>
    <xf numFmtId="0" fontId="109" fillId="0" borderId="1" xfId="0" applyFont="1" applyBorder="1" applyAlignment="1">
      <alignment horizontal="justify" vertical="center" wrapText="1"/>
    </xf>
    <xf numFmtId="0" fontId="57" fillId="0" borderId="0" xfId="0" applyFont="1"/>
    <xf numFmtId="0" fontId="0" fillId="0" borderId="9" xfId="0" applyBorder="1"/>
    <xf numFmtId="0" fontId="105" fillId="0" borderId="1" xfId="0" applyFont="1" applyBorder="1" applyAlignment="1">
      <alignment horizontal="center" vertical="center" wrapText="1"/>
    </xf>
    <xf numFmtId="0" fontId="105" fillId="0" borderId="5" xfId="0" applyFont="1" applyBorder="1" applyAlignment="1">
      <alignment horizontal="center" vertical="center" wrapText="1"/>
    </xf>
    <xf numFmtId="0" fontId="105" fillId="0" borderId="3" xfId="0" applyFont="1" applyBorder="1" applyAlignment="1">
      <alignment horizontal="center" vertical="center" wrapText="1"/>
    </xf>
    <xf numFmtId="0" fontId="103" fillId="0" borderId="5" xfId="0" applyFont="1" applyBorder="1" applyAlignment="1">
      <alignment horizontal="center" vertical="center" wrapText="1"/>
    </xf>
    <xf numFmtId="0" fontId="103" fillId="0" borderId="3" xfId="0" applyFont="1" applyBorder="1" applyAlignment="1">
      <alignment horizontal="center" vertical="center" wrapText="1"/>
    </xf>
    <xf numFmtId="0" fontId="103" fillId="0" borderId="5" xfId="0" applyFont="1" applyBorder="1" applyAlignment="1">
      <alignment horizontal="center" vertical="center"/>
    </xf>
    <xf numFmtId="0" fontId="103" fillId="0" borderId="3" xfId="0" applyFont="1" applyBorder="1" applyAlignment="1">
      <alignment horizontal="center" vertical="center"/>
    </xf>
    <xf numFmtId="0" fontId="111" fillId="0" borderId="0" xfId="0" applyFont="1"/>
    <xf numFmtId="0" fontId="112" fillId="0" borderId="1" xfId="0" applyFont="1" applyBorder="1" applyAlignment="1">
      <alignment vertical="center" wrapText="1"/>
    </xf>
    <xf numFmtId="49" fontId="102" fillId="0" borderId="1" xfId="0" applyNumberFormat="1" applyFont="1" applyBorder="1" applyAlignment="1">
      <alignment horizontal="center" vertical="center"/>
    </xf>
    <xf numFmtId="0" fontId="112" fillId="0" borderId="1" xfId="0" applyFont="1" applyBorder="1" applyAlignment="1">
      <alignment horizontal="left" vertical="center" wrapText="1"/>
    </xf>
    <xf numFmtId="168" fontId="106" fillId="0" borderId="3" xfId="0" applyNumberFormat="1" applyFont="1" applyBorder="1" applyAlignment="1">
      <alignment horizontal="center" vertical="center"/>
    </xf>
    <xf numFmtId="0" fontId="112" fillId="11" borderId="1" xfId="0" applyFont="1" applyFill="1" applyBorder="1" applyAlignment="1">
      <alignment vertical="center" wrapText="1"/>
    </xf>
    <xf numFmtId="49" fontId="102" fillId="0" borderId="1" xfId="0" applyNumberFormat="1" applyFont="1" applyFill="1" applyBorder="1" applyAlignment="1">
      <alignment horizontal="center" vertical="center"/>
    </xf>
    <xf numFmtId="0" fontId="112" fillId="0" borderId="1" xfId="0" applyFont="1" applyFill="1" applyBorder="1" applyAlignment="1">
      <alignment horizontal="justify" vertical="center" wrapText="1"/>
    </xf>
    <xf numFmtId="0" fontId="103" fillId="0" borderId="3" xfId="0" applyFont="1" applyBorder="1" applyAlignment="1">
      <alignment horizontal="left"/>
    </xf>
    <xf numFmtId="0" fontId="102" fillId="0" borderId="5" xfId="0" applyFont="1" applyBorder="1" applyAlignment="1">
      <alignment horizontal="center" vertical="center"/>
    </xf>
    <xf numFmtId="0" fontId="112" fillId="0" borderId="5" xfId="0" applyFont="1" applyBorder="1" applyAlignment="1">
      <alignment horizontal="left" vertical="center" wrapText="1"/>
    </xf>
    <xf numFmtId="168" fontId="105" fillId="11" borderId="5" xfId="0" applyNumberFormat="1" applyFont="1" applyFill="1" applyBorder="1" applyAlignment="1">
      <alignment horizontal="center" vertical="center" wrapText="1"/>
    </xf>
    <xf numFmtId="0" fontId="102" fillId="0" borderId="5" xfId="0" applyFont="1" applyBorder="1" applyAlignment="1">
      <alignment horizontal="left" vertical="center" wrapText="1"/>
    </xf>
    <xf numFmtId="0" fontId="105" fillId="0" borderId="5" xfId="0" applyFont="1" applyBorder="1" applyAlignment="1">
      <alignment horizontal="center" vertical="top" wrapText="1"/>
    </xf>
    <xf numFmtId="0" fontId="111" fillId="0" borderId="0" xfId="0" applyFont="1" applyAlignment="1">
      <alignment vertical="center"/>
    </xf>
    <xf numFmtId="168" fontId="113" fillId="16" borderId="9" xfId="0" applyNumberFormat="1" applyFont="1" applyFill="1" applyBorder="1" applyAlignment="1">
      <alignment horizontal="center" vertical="center"/>
    </xf>
    <xf numFmtId="49" fontId="31" fillId="11" borderId="12" xfId="0" applyNumberFormat="1" applyFont="1" applyFill="1" applyBorder="1" applyAlignment="1" applyProtection="1">
      <alignment vertical="center" wrapText="1"/>
    </xf>
    <xf numFmtId="0" fontId="78" fillId="0" borderId="5" xfId="0" applyFont="1" applyFill="1" applyBorder="1" applyAlignment="1">
      <alignment horizontal="center" vertical="center" wrapText="1"/>
    </xf>
    <xf numFmtId="168" fontId="105" fillId="0" borderId="1" xfId="0" applyNumberFormat="1" applyFont="1" applyBorder="1" applyAlignment="1">
      <alignment wrapText="1"/>
    </xf>
    <xf numFmtId="49" fontId="102" fillId="0" borderId="1" xfId="0" applyNumberFormat="1" applyFont="1" applyBorder="1" applyAlignment="1">
      <alignment horizontal="center" vertical="center" wrapText="1"/>
    </xf>
    <xf numFmtId="49" fontId="31" fillId="11" borderId="1" xfId="0" applyNumberFormat="1" applyFont="1" applyFill="1" applyBorder="1" applyAlignment="1" applyProtection="1">
      <alignment vertical="center" wrapText="1"/>
    </xf>
    <xf numFmtId="0" fontId="78" fillId="0" borderId="1" xfId="0" applyFont="1" applyFill="1" applyBorder="1" applyAlignment="1">
      <alignment horizontal="center" vertical="center" wrapText="1"/>
    </xf>
    <xf numFmtId="0" fontId="105" fillId="0" borderId="1" xfId="0" applyFont="1" applyBorder="1"/>
    <xf numFmtId="49" fontId="31" fillId="11" borderId="1" xfId="0" applyNumberFormat="1" applyFont="1" applyFill="1" applyBorder="1" applyAlignment="1" applyProtection="1">
      <alignment horizontal="left" vertical="center" wrapText="1"/>
    </xf>
    <xf numFmtId="0" fontId="31" fillId="11" borderId="1" xfId="0" applyFont="1" applyFill="1" applyBorder="1" applyAlignment="1">
      <alignment vertical="center" wrapText="1"/>
    </xf>
    <xf numFmtId="0" fontId="114" fillId="0" borderId="1" xfId="0" applyFont="1" applyBorder="1" applyAlignment="1">
      <alignment vertical="center" wrapText="1"/>
    </xf>
    <xf numFmtId="0" fontId="107" fillId="0" borderId="1" xfId="0" applyFont="1" applyBorder="1" applyAlignment="1">
      <alignment horizontal="center" vertical="center" wrapText="1"/>
    </xf>
    <xf numFmtId="0" fontId="113" fillId="0" borderId="1" xfId="0" applyFont="1" applyBorder="1" applyAlignment="1">
      <alignment vertical="center" wrapText="1"/>
    </xf>
    <xf numFmtId="0" fontId="113" fillId="0" borderId="1" xfId="0" applyFont="1" applyBorder="1" applyAlignment="1">
      <alignment vertical="center"/>
    </xf>
    <xf numFmtId="0" fontId="103" fillId="0" borderId="5" xfId="0" applyFont="1" applyFill="1" applyBorder="1" applyAlignment="1">
      <alignment horizontal="center" vertical="center" wrapText="1"/>
    </xf>
    <xf numFmtId="0" fontId="103" fillId="0" borderId="3" xfId="0" applyFont="1" applyFill="1" applyBorder="1" applyAlignment="1">
      <alignment horizontal="center" vertical="center" wrapText="1"/>
    </xf>
    <xf numFmtId="0" fontId="62" fillId="0" borderId="0" xfId="0" applyFont="1" applyFill="1"/>
    <xf numFmtId="167" fontId="60" fillId="0" borderId="1" xfId="0" applyNumberFormat="1" applyFont="1" applyFill="1" applyBorder="1" applyAlignment="1">
      <alignment horizontal="center" vertical="top" wrapText="1"/>
    </xf>
    <xf numFmtId="167" fontId="60" fillId="0" borderId="0" xfId="0" applyNumberFormat="1" applyFont="1" applyFill="1" applyBorder="1" applyAlignment="1">
      <alignment horizontal="center" vertical="top" wrapText="1"/>
    </xf>
    <xf numFmtId="0" fontId="63" fillId="0" borderId="0" xfId="0" applyFont="1" applyFill="1"/>
    <xf numFmtId="0" fontId="60" fillId="0" borderId="0" xfId="0" applyFont="1" applyFill="1"/>
    <xf numFmtId="0" fontId="60" fillId="0" borderId="0" xfId="0" applyFont="1" applyFill="1" applyAlignment="1">
      <alignment vertical="center"/>
    </xf>
    <xf numFmtId="0" fontId="63" fillId="0" borderId="0" xfId="0" applyFont="1" applyFill="1" applyBorder="1"/>
    <xf numFmtId="0" fontId="60" fillId="0" borderId="0" xfId="0" applyFont="1" applyFill="1" applyAlignment="1">
      <alignment horizontal="center" vertical="top"/>
    </xf>
    <xf numFmtId="4" fontId="61" fillId="0" borderId="1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63" fillId="0" borderId="0" xfId="0" applyFont="1" applyFill="1" applyBorder="1" applyAlignment="1">
      <alignment horizontal="center" vertical="top"/>
    </xf>
    <xf numFmtId="0" fontId="70" fillId="0" borderId="0" xfId="0" applyFont="1" applyFill="1"/>
    <xf numFmtId="0" fontId="71" fillId="0" borderId="0" xfId="0" applyFont="1" applyFill="1"/>
    <xf numFmtId="4" fontId="14" fillId="0" borderId="0" xfId="0" applyNumberFormat="1" applyFont="1" applyFill="1" applyBorder="1" applyAlignment="1">
      <alignment horizontal="left" vertical="top" wrapText="1"/>
    </xf>
    <xf numFmtId="165" fontId="14" fillId="0" borderId="0" xfId="7" applyFont="1" applyFill="1" applyBorder="1" applyAlignment="1">
      <alignment vertical="top" wrapText="1"/>
    </xf>
    <xf numFmtId="165" fontId="14" fillId="0" borderId="0" xfId="7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top" wrapText="1"/>
    </xf>
    <xf numFmtId="0" fontId="14" fillId="0" borderId="0" xfId="0" applyFont="1" applyFill="1" applyBorder="1" applyAlignment="1">
      <alignment vertical="center"/>
    </xf>
    <xf numFmtId="4" fontId="15" fillId="0" borderId="0" xfId="0" applyNumberFormat="1" applyFont="1" applyFill="1" applyBorder="1" applyAlignment="1">
      <alignment horizontal="left" vertical="top" wrapText="1"/>
    </xf>
    <xf numFmtId="165" fontId="15" fillId="0" borderId="0" xfId="7" applyFont="1" applyFill="1" applyBorder="1" applyAlignment="1">
      <alignment vertical="top" wrapText="1"/>
    </xf>
    <xf numFmtId="165" fontId="15" fillId="0" borderId="0" xfId="7" applyFont="1" applyFill="1" applyBorder="1" applyAlignment="1">
      <alignment vertical="center" wrapText="1"/>
    </xf>
    <xf numFmtId="14" fontId="14" fillId="0" borderId="0" xfId="0" applyNumberFormat="1" applyFont="1" applyFill="1" applyBorder="1"/>
    <xf numFmtId="165" fontId="14" fillId="0" borderId="0" xfId="7" applyFont="1" applyFill="1" applyBorder="1"/>
    <xf numFmtId="14" fontId="15" fillId="0" borderId="0" xfId="0" applyNumberFormat="1" applyFont="1" applyFill="1" applyBorder="1"/>
    <xf numFmtId="0" fontId="15" fillId="0" borderId="0" xfId="0" applyFont="1" applyFill="1" applyBorder="1" applyAlignment="1">
      <alignment vertical="center"/>
    </xf>
    <xf numFmtId="165" fontId="14" fillId="0" borderId="0" xfId="7" applyFont="1" applyFill="1" applyBorder="1" applyAlignment="1"/>
    <xf numFmtId="17" fontId="14" fillId="0" borderId="0" xfId="0" applyNumberFormat="1" applyFont="1" applyFill="1" applyBorder="1"/>
    <xf numFmtId="17" fontId="14" fillId="0" borderId="0" xfId="0" applyNumberFormat="1" applyFont="1" applyFill="1" applyBorder="1" applyAlignment="1">
      <alignment horizontal="left" vertical="top" wrapText="1"/>
    </xf>
    <xf numFmtId="170" fontId="15" fillId="0" borderId="0" xfId="7" applyNumberFormat="1" applyFont="1" applyFill="1" applyBorder="1"/>
    <xf numFmtId="170" fontId="15" fillId="0" borderId="0" xfId="7" applyNumberFormat="1" applyFont="1" applyFill="1" applyBorder="1" applyAlignment="1">
      <alignment vertical="center"/>
    </xf>
    <xf numFmtId="1" fontId="20" fillId="0" borderId="0" xfId="0" applyNumberFormat="1" applyFont="1" applyFill="1" applyBorder="1"/>
    <xf numFmtId="0" fontId="69" fillId="0" borderId="0" xfId="0" applyFont="1" applyFill="1" applyBorder="1" applyAlignment="1">
      <alignment horizontal="right"/>
    </xf>
    <xf numFmtId="0" fontId="68" fillId="0" borderId="0" xfId="0" applyFont="1" applyFill="1" applyBorder="1"/>
    <xf numFmtId="167" fontId="68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167" fontId="68" fillId="0" borderId="0" xfId="0" applyNumberFormat="1" applyFont="1" applyFill="1" applyBorder="1"/>
    <xf numFmtId="0" fontId="63" fillId="0" borderId="0" xfId="0" applyFont="1" applyFill="1" applyBorder="1" applyAlignment="1">
      <alignment vertical="center"/>
    </xf>
    <xf numFmtId="0" fontId="66" fillId="0" borderId="0" xfId="0" applyFont="1" applyFill="1" applyBorder="1"/>
    <xf numFmtId="0" fontId="2" fillId="0" borderId="0" xfId="0" applyFont="1" applyFill="1"/>
    <xf numFmtId="0" fontId="66" fillId="0" borderId="0" xfId="0" applyFont="1" applyFill="1"/>
    <xf numFmtId="0" fontId="63" fillId="0" borderId="0" xfId="0" applyFont="1" applyFill="1" applyAlignment="1">
      <alignment vertical="center"/>
    </xf>
    <xf numFmtId="0" fontId="59" fillId="0" borderId="0" xfId="0" applyFont="1" applyFill="1" applyAlignment="1">
      <alignment horizontal="center" vertical="top"/>
    </xf>
    <xf numFmtId="0" fontId="67" fillId="0" borderId="0" xfId="0" applyFont="1" applyFill="1" applyAlignment="1">
      <alignment wrapText="1"/>
    </xf>
    <xf numFmtId="0" fontId="62" fillId="0" borderId="0" xfId="0" applyFont="1" applyFill="1" applyAlignment="1">
      <alignment horizontal="left" wrapText="1"/>
    </xf>
    <xf numFmtId="0" fontId="62" fillId="0" borderId="0" xfId="0" applyFont="1" applyFill="1" applyAlignment="1">
      <alignment horizontal="center" vertical="center" wrapText="1"/>
    </xf>
    <xf numFmtId="0" fontId="59" fillId="0" borderId="0" xfId="0" applyFont="1" applyFill="1" applyAlignment="1">
      <alignment horizontal="center"/>
    </xf>
    <xf numFmtId="49" fontId="62" fillId="0" borderId="0" xfId="0" applyNumberFormat="1" applyFont="1" applyFill="1" applyAlignment="1">
      <alignment vertical="top" wrapText="1"/>
    </xf>
    <xf numFmtId="49" fontId="63" fillId="0" borderId="0" xfId="0" applyNumberFormat="1" applyFont="1" applyFill="1" applyAlignment="1">
      <alignment vertical="top" wrapText="1"/>
    </xf>
    <xf numFmtId="49" fontId="63" fillId="0" borderId="0" xfId="0" applyNumberFormat="1" applyFont="1" applyFill="1" applyBorder="1" applyAlignment="1">
      <alignment vertical="top" wrapText="1"/>
    </xf>
    <xf numFmtId="49" fontId="60" fillId="0" borderId="0" xfId="0" applyNumberFormat="1" applyFont="1" applyFill="1" applyAlignment="1">
      <alignment vertical="top" wrapText="1"/>
    </xf>
    <xf numFmtId="49" fontId="14" fillId="0" borderId="0" xfId="0" applyNumberFormat="1" applyFont="1" applyFill="1" applyBorder="1" applyAlignment="1">
      <alignment vertical="top" wrapText="1"/>
    </xf>
    <xf numFmtId="49" fontId="15" fillId="0" borderId="0" xfId="0" applyNumberFormat="1" applyFont="1" applyFill="1" applyBorder="1" applyAlignment="1">
      <alignment vertical="top" wrapText="1"/>
    </xf>
    <xf numFmtId="49" fontId="60" fillId="0" borderId="0" xfId="0" applyNumberFormat="1" applyFont="1" applyFill="1" applyAlignment="1">
      <alignment horizontal="left" vertical="top" wrapText="1"/>
    </xf>
    <xf numFmtId="49" fontId="63" fillId="0" borderId="0" xfId="0" applyNumberFormat="1" applyFont="1" applyFill="1" applyAlignment="1">
      <alignment horizontal="left" vertical="top" wrapText="1"/>
    </xf>
    <xf numFmtId="0" fontId="46" fillId="0" borderId="0" xfId="0" applyFont="1" applyFill="1"/>
    <xf numFmtId="0" fontId="20" fillId="0" borderId="0" xfId="0" applyFont="1" applyFill="1" applyAlignment="1">
      <alignment horizontal="center" vertical="top"/>
    </xf>
    <xf numFmtId="0" fontId="65" fillId="0" borderId="0" xfId="0" applyFont="1" applyFill="1" applyAlignment="1">
      <alignment wrapText="1"/>
    </xf>
    <xf numFmtId="0" fontId="61" fillId="0" borderId="0" xfId="0" applyFont="1" applyFill="1" applyAlignment="1">
      <alignment horizontal="left" wrapText="1"/>
    </xf>
    <xf numFmtId="0" fontId="6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4" fontId="64" fillId="0" borderId="1" xfId="0" applyNumberFormat="1" applyFont="1" applyFill="1" applyBorder="1" applyAlignment="1">
      <alignment horizontal="center" vertical="top" wrapText="1"/>
    </xf>
    <xf numFmtId="4" fontId="15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wrapText="1"/>
    </xf>
    <xf numFmtId="49" fontId="19" fillId="0" borderId="0" xfId="0" applyNumberFormat="1" applyFont="1" applyFill="1" applyAlignment="1">
      <alignment horizontal="right" vertical="top" wrapText="1"/>
    </xf>
    <xf numFmtId="0" fontId="19" fillId="0" borderId="1" xfId="0" applyFont="1" applyFill="1" applyBorder="1" applyAlignment="1">
      <alignment vertical="center"/>
    </xf>
    <xf numFmtId="167" fontId="19" fillId="0" borderId="1" xfId="0" applyNumberFormat="1" applyFont="1" applyFill="1" applyBorder="1" applyAlignment="1">
      <alignment horizontal="center" vertical="top"/>
    </xf>
    <xf numFmtId="49" fontId="19" fillId="0" borderId="0" xfId="0" applyNumberFormat="1" applyFont="1" applyFill="1" applyAlignment="1">
      <alignment vertical="top" wrapText="1"/>
    </xf>
    <xf numFmtId="0" fontId="19" fillId="0" borderId="0" xfId="0" applyFont="1" applyFill="1"/>
    <xf numFmtId="167" fontId="19" fillId="0" borderId="1" xfId="0" applyNumberFormat="1" applyFont="1" applyFill="1" applyBorder="1"/>
    <xf numFmtId="49" fontId="39" fillId="0" borderId="0" xfId="0" applyNumberFormat="1" applyFont="1" applyFill="1" applyAlignment="1">
      <alignment vertical="top" wrapText="1"/>
    </xf>
    <xf numFmtId="0" fontId="39" fillId="0" borderId="0" xfId="0" applyFont="1" applyFill="1"/>
    <xf numFmtId="0" fontId="19" fillId="0" borderId="1" xfId="0" applyFont="1" applyFill="1" applyBorder="1" applyAlignment="1">
      <alignment horizontal="center" vertical="top"/>
    </xf>
    <xf numFmtId="49" fontId="19" fillId="0" borderId="0" xfId="0" applyNumberFormat="1" applyFont="1" applyFill="1" applyAlignment="1">
      <alignment horizontal="left" vertical="top" wrapText="1"/>
    </xf>
    <xf numFmtId="0" fontId="19" fillId="0" borderId="0" xfId="0" applyFont="1" applyFill="1" applyAlignment="1">
      <alignment vertical="center"/>
    </xf>
    <xf numFmtId="49" fontId="19" fillId="0" borderId="0" xfId="0" applyNumberFormat="1" applyFont="1" applyFill="1" applyBorder="1" applyAlignment="1">
      <alignment horizontal="center" vertical="top" wrapText="1"/>
    </xf>
    <xf numFmtId="0" fontId="19" fillId="0" borderId="1" xfId="0" applyNumberFormat="1" applyFont="1" applyFill="1" applyBorder="1" applyAlignment="1">
      <alignment horizontal="center" vertical="top" wrapText="1"/>
    </xf>
    <xf numFmtId="3" fontId="19" fillId="0" borderId="1" xfId="0" applyNumberFormat="1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left" vertical="center" wrapText="1"/>
    </xf>
    <xf numFmtId="0" fontId="39" fillId="0" borderId="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vertical="top" wrapText="1"/>
    </xf>
    <xf numFmtId="4" fontId="39" fillId="0" borderId="1" xfId="0" applyNumberFormat="1" applyFont="1" applyFill="1" applyBorder="1" applyAlignment="1">
      <alignment vertical="top" wrapText="1"/>
    </xf>
    <xf numFmtId="0" fontId="19" fillId="0" borderId="0" xfId="0" applyFont="1" applyFill="1" applyAlignment="1">
      <alignment horizontal="right"/>
    </xf>
    <xf numFmtId="172" fontId="19" fillId="0" borderId="0" xfId="0" applyNumberFormat="1" applyFont="1" applyFill="1"/>
    <xf numFmtId="0" fontId="19" fillId="0" borderId="0" xfId="0" applyFont="1" applyFill="1" applyBorder="1"/>
    <xf numFmtId="171" fontId="19" fillId="0" borderId="0" xfId="0" applyNumberFormat="1" applyFont="1" applyFill="1" applyBorder="1" applyAlignment="1">
      <alignment horizontal="center" vertical="top" wrapText="1"/>
    </xf>
    <xf numFmtId="165" fontId="19" fillId="0" borderId="0" xfId="7" applyFont="1" applyFill="1" applyAlignment="1">
      <alignment vertical="top"/>
    </xf>
    <xf numFmtId="166" fontId="19" fillId="0" borderId="0" xfId="0" applyNumberFormat="1" applyFont="1" applyFill="1" applyAlignment="1">
      <alignment vertical="top"/>
    </xf>
    <xf numFmtId="167" fontId="39" fillId="0" borderId="1" xfId="0" applyNumberFormat="1" applyFont="1" applyFill="1" applyBorder="1" applyAlignment="1">
      <alignment horizontal="center" vertical="top"/>
    </xf>
    <xf numFmtId="0" fontId="19" fillId="0" borderId="0" xfId="0" applyFont="1" applyFill="1" applyAlignment="1">
      <alignment horizontal="left" vertical="top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top"/>
    </xf>
    <xf numFmtId="166" fontId="19" fillId="0" borderId="1" xfId="0" applyNumberFormat="1" applyFont="1" applyFill="1" applyBorder="1" applyAlignment="1">
      <alignment horizontal="center" vertical="top" wrapText="1"/>
    </xf>
    <xf numFmtId="166" fontId="19" fillId="0" borderId="0" xfId="0" applyNumberFormat="1" applyFont="1" applyFill="1"/>
    <xf numFmtId="0" fontId="9" fillId="0" borderId="0" xfId="0" applyFont="1" applyFill="1"/>
    <xf numFmtId="0" fontId="9" fillId="0" borderId="0" xfId="0" applyFont="1" applyFill="1" applyAlignment="1">
      <alignment vertical="center"/>
    </xf>
    <xf numFmtId="173" fontId="19" fillId="0" borderId="0" xfId="6" applyNumberFormat="1" applyFont="1" applyFill="1" applyAlignment="1">
      <alignment vertical="top" wrapText="1"/>
    </xf>
    <xf numFmtId="0" fontId="62" fillId="0" borderId="0" xfId="0" applyFont="1" applyFill="1" applyAlignment="1">
      <alignment vertical="top"/>
    </xf>
    <xf numFmtId="0" fontId="70" fillId="0" borderId="0" xfId="0" applyFont="1" applyFill="1" applyAlignment="1">
      <alignment vertical="top"/>
    </xf>
    <xf numFmtId="0" fontId="71" fillId="0" borderId="0" xfId="0" applyFont="1" applyFill="1" applyAlignment="1">
      <alignment vertical="top"/>
    </xf>
    <xf numFmtId="0" fontId="63" fillId="0" borderId="0" xfId="0" applyFont="1" applyFill="1" applyAlignment="1">
      <alignment vertical="top"/>
    </xf>
    <xf numFmtId="167" fontId="19" fillId="0" borderId="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Alignment="1">
      <alignment horizontal="center"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/>
    <xf numFmtId="168" fontId="19" fillId="0" borderId="0" xfId="0" applyNumberFormat="1" applyFont="1" applyFill="1"/>
    <xf numFmtId="49" fontId="19" fillId="0" borderId="0" xfId="0" applyNumberFormat="1" applyFont="1" applyFill="1" applyAlignment="1">
      <alignment horizontal="right" vertical="center" wrapText="1"/>
    </xf>
    <xf numFmtId="0" fontId="39" fillId="0" borderId="1" xfId="0" applyFont="1" applyFill="1" applyBorder="1" applyAlignment="1">
      <alignment vertical="top"/>
    </xf>
    <xf numFmtId="166" fontId="19" fillId="0" borderId="1" xfId="0" applyNumberFormat="1" applyFont="1" applyFill="1" applyBorder="1" applyAlignment="1">
      <alignment horizontal="center" vertical="top"/>
    </xf>
    <xf numFmtId="166" fontId="19" fillId="0" borderId="1" xfId="0" applyNumberFormat="1" applyFont="1" applyFill="1" applyBorder="1" applyAlignment="1">
      <alignment horizontal="center" vertical="center"/>
    </xf>
    <xf numFmtId="4" fontId="19" fillId="0" borderId="0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Fill="1"/>
    <xf numFmtId="0" fontId="19" fillId="0" borderId="0" xfId="0" applyFont="1" applyFill="1" applyAlignment="1">
      <alignment horizontal="right" vertical="center"/>
    </xf>
    <xf numFmtId="49" fontId="19" fillId="0" borderId="0" xfId="0" applyNumberFormat="1" applyFont="1" applyFill="1" applyAlignment="1">
      <alignment horizontal="right" vertical="top"/>
    </xf>
    <xf numFmtId="49" fontId="14" fillId="0" borderId="0" xfId="0" applyNumberFormat="1" applyFont="1" applyFill="1" applyAlignment="1">
      <alignment horizontal="right" vertical="top"/>
    </xf>
    <xf numFmtId="4" fontId="19" fillId="0" borderId="0" xfId="0" applyNumberFormat="1" applyFont="1" applyFill="1"/>
    <xf numFmtId="49" fontId="14" fillId="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horizontal="right" vertical="top"/>
    </xf>
    <xf numFmtId="0" fontId="14" fillId="0" borderId="0" xfId="0" applyFont="1" applyFill="1" applyAlignment="1">
      <alignment horizontal="right" vertical="top"/>
    </xf>
    <xf numFmtId="166" fontId="19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right" vertical="center"/>
    </xf>
    <xf numFmtId="49" fontId="19" fillId="0" borderId="0" xfId="0" applyNumberFormat="1" applyFont="1" applyFill="1" applyAlignment="1">
      <alignment horizontal="right" vertical="center"/>
    </xf>
    <xf numFmtId="0" fontId="62" fillId="0" borderId="0" xfId="0" applyFont="1" applyFill="1" applyBorder="1"/>
    <xf numFmtId="168" fontId="62" fillId="0" borderId="0" xfId="0" applyNumberFormat="1" applyFont="1" applyFill="1" applyBorder="1"/>
    <xf numFmtId="4" fontId="60" fillId="0" borderId="0" xfId="0" applyNumberFormat="1" applyFont="1" applyFill="1" applyAlignment="1">
      <alignment vertical="center"/>
    </xf>
    <xf numFmtId="0" fontId="68" fillId="0" borderId="0" xfId="0" applyFont="1" applyFill="1"/>
    <xf numFmtId="0" fontId="14" fillId="0" borderId="0" xfId="0" applyFont="1" applyFill="1"/>
    <xf numFmtId="0" fontId="46" fillId="0" borderId="0" xfId="0" applyFont="1" applyFill="1" applyAlignment="1">
      <alignment vertical="center"/>
    </xf>
    <xf numFmtId="0" fontId="63" fillId="0" borderId="0" xfId="0" applyFont="1" applyFill="1" applyAlignment="1">
      <alignment horizontal="center" vertical="top"/>
    </xf>
    <xf numFmtId="168" fontId="62" fillId="0" borderId="0" xfId="0" applyNumberFormat="1" applyFont="1" applyFill="1"/>
    <xf numFmtId="168" fontId="19" fillId="0" borderId="0" xfId="0" applyNumberFormat="1" applyFont="1" applyFill="1" applyAlignment="1">
      <alignment vertical="center"/>
    </xf>
    <xf numFmtId="168" fontId="19" fillId="0" borderId="0" xfId="0" applyNumberFormat="1" applyFont="1" applyFill="1" applyBorder="1" applyAlignment="1">
      <alignment horizontal="center" vertical="top" wrapText="1"/>
    </xf>
    <xf numFmtId="168" fontId="19" fillId="0" borderId="0" xfId="0" applyNumberFormat="1" applyFont="1" applyFill="1" applyBorder="1" applyAlignment="1">
      <alignment vertical="center"/>
    </xf>
    <xf numFmtId="168" fontId="19" fillId="0" borderId="0" xfId="0" applyNumberFormat="1" applyFont="1" applyFill="1" applyBorder="1"/>
    <xf numFmtId="168" fontId="70" fillId="0" borderId="0" xfId="0" applyNumberFormat="1" applyFont="1" applyFill="1"/>
    <xf numFmtId="168" fontId="71" fillId="0" borderId="0" xfId="0" applyNumberFormat="1" applyFont="1" applyFill="1"/>
    <xf numFmtId="168" fontId="63" fillId="0" borderId="0" xfId="0" applyNumberFormat="1" applyFont="1" applyFill="1"/>
    <xf numFmtId="2" fontId="0" fillId="0" borderId="0" xfId="0" applyNumberFormat="1"/>
    <xf numFmtId="166" fontId="19" fillId="0" borderId="0" xfId="0" applyNumberFormat="1" applyFont="1" applyFill="1" applyBorder="1"/>
    <xf numFmtId="167" fontId="19" fillId="0" borderId="1" xfId="0" applyNumberFormat="1" applyFont="1" applyFill="1" applyBorder="1" applyAlignment="1">
      <alignment horizontal="left" vertical="top" wrapText="1"/>
    </xf>
    <xf numFmtId="0" fontId="39" fillId="0" borderId="1" xfId="0" applyFont="1" applyFill="1" applyBorder="1" applyAlignment="1">
      <alignment horizontal="center" vertical="top" wrapText="1"/>
    </xf>
    <xf numFmtId="4" fontId="39" fillId="0" borderId="1" xfId="0" applyNumberFormat="1" applyFont="1" applyFill="1" applyBorder="1" applyAlignment="1">
      <alignment horizontal="center" vertical="top" wrapText="1"/>
    </xf>
    <xf numFmtId="4" fontId="19" fillId="0" borderId="1" xfId="0" applyNumberFormat="1" applyFont="1" applyFill="1" applyBorder="1" applyAlignment="1">
      <alignment horizontal="center" vertical="top" wrapText="1"/>
    </xf>
    <xf numFmtId="4" fontId="19" fillId="0" borderId="1" xfId="0" applyNumberFormat="1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left" vertical="top"/>
    </xf>
    <xf numFmtId="4" fontId="19" fillId="0" borderId="1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/>
    <xf numFmtId="0" fontId="19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4" fontId="39" fillId="0" borderId="1" xfId="0" applyNumberFormat="1" applyFont="1" applyFill="1" applyBorder="1" applyAlignment="1">
      <alignment horizontal="left" vertical="top" wrapText="1"/>
    </xf>
    <xf numFmtId="4" fontId="39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justify"/>
    </xf>
    <xf numFmtId="0" fontId="4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8" fontId="5" fillId="0" borderId="1" xfId="0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4" fillId="0" borderId="2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0" fontId="14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8" xfId="0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top" wrapText="1"/>
    </xf>
    <xf numFmtId="49" fontId="15" fillId="0" borderId="2" xfId="0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8" xfId="0" applyFont="1" applyFill="1" applyBorder="1" applyAlignment="1">
      <alignment horizontal="center" vertical="top" wrapText="1"/>
    </xf>
    <xf numFmtId="0" fontId="15" fillId="0" borderId="9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Border="1"/>
    <xf numFmtId="0" fontId="14" fillId="0" borderId="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25" fillId="0" borderId="5" xfId="4" applyFont="1" applyBorder="1" applyAlignment="1">
      <alignment horizontal="left" vertical="top" wrapText="1"/>
    </xf>
    <xf numFmtId="0" fontId="25" fillId="0" borderId="3" xfId="4" applyFont="1" applyBorder="1" applyAlignment="1">
      <alignment horizontal="left" vertical="top" wrapText="1"/>
    </xf>
    <xf numFmtId="166" fontId="14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66" fontId="14" fillId="0" borderId="5" xfId="0" applyNumberFormat="1" applyFont="1" applyFill="1" applyBorder="1" applyAlignment="1">
      <alignment horizontal="center" vertical="top" wrapText="1"/>
    </xf>
    <xf numFmtId="166" fontId="17" fillId="0" borderId="3" xfId="0" applyNumberFormat="1" applyFont="1" applyBorder="1" applyAlignment="1">
      <alignment horizontal="center" vertical="top"/>
    </xf>
    <xf numFmtId="49" fontId="14" fillId="0" borderId="11" xfId="0" applyNumberFormat="1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49" fontId="14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11" borderId="5" xfId="0" applyFont="1" applyFill="1" applyBorder="1" applyAlignment="1">
      <alignment horizontal="center" vertical="top" wrapText="1"/>
    </xf>
    <xf numFmtId="0" fontId="14" fillId="11" borderId="3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11" borderId="13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left" vertical="top" wrapText="1"/>
      <protection locked="0"/>
    </xf>
    <xf numFmtId="0" fontId="14" fillId="0" borderId="13" xfId="0" applyFont="1" applyFill="1" applyBorder="1" applyAlignment="1" applyProtection="1">
      <alignment horizontal="left" vertical="top" wrapText="1"/>
      <protection locked="0"/>
    </xf>
    <xf numFmtId="0" fontId="14" fillId="0" borderId="3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>
      <alignment vertical="center" wrapText="1"/>
    </xf>
    <xf numFmtId="166" fontId="14" fillId="0" borderId="5" xfId="0" applyNumberFormat="1" applyFont="1" applyFill="1" applyBorder="1" applyAlignment="1">
      <alignment horizontal="left" vertical="top" wrapText="1"/>
    </xf>
    <xf numFmtId="166" fontId="14" fillId="0" borderId="3" xfId="0" applyNumberFormat="1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166" fontId="14" fillId="0" borderId="11" xfId="0" applyNumberFormat="1" applyFont="1" applyFill="1" applyBorder="1" applyAlignment="1">
      <alignment horizontal="center" vertical="top" wrapText="1"/>
    </xf>
    <xf numFmtId="166" fontId="14" fillId="0" borderId="7" xfId="0" applyNumberFormat="1" applyFont="1" applyFill="1" applyBorder="1" applyAlignment="1">
      <alignment horizontal="center" vertical="top" wrapText="1"/>
    </xf>
    <xf numFmtId="166" fontId="14" fillId="0" borderId="3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0" fontId="14" fillId="2" borderId="5" xfId="0" applyNumberFormat="1" applyFont="1" applyFill="1" applyBorder="1" applyAlignment="1">
      <alignment horizontal="center" vertical="top" wrapText="1"/>
    </xf>
    <xf numFmtId="0" fontId="14" fillId="2" borderId="13" xfId="0" applyNumberFormat="1" applyFont="1" applyFill="1" applyBorder="1" applyAlignment="1">
      <alignment horizontal="center" vertical="top" wrapText="1"/>
    </xf>
    <xf numFmtId="0" fontId="14" fillId="2" borderId="3" xfId="0" applyNumberFormat="1" applyFont="1" applyFill="1" applyBorder="1" applyAlignment="1">
      <alignment horizontal="center" vertical="top" wrapText="1"/>
    </xf>
    <xf numFmtId="0" fontId="14" fillId="0" borderId="13" xfId="0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0" fillId="0" borderId="16" xfId="0" applyBorder="1"/>
    <xf numFmtId="0" fontId="14" fillId="0" borderId="1" xfId="0" applyFont="1" applyFill="1" applyBorder="1" applyAlignment="1">
      <alignment horizontal="center" vertical="top" wrapText="1"/>
    </xf>
    <xf numFmtId="0" fontId="14" fillId="11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top" wrapText="1"/>
    </xf>
    <xf numFmtId="0" fontId="32" fillId="0" borderId="8" xfId="0" applyFont="1" applyFill="1" applyBorder="1" applyAlignment="1">
      <alignment horizontal="center" vertical="top" wrapText="1"/>
    </xf>
    <xf numFmtId="0" fontId="32" fillId="0" borderId="9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top" wrapText="1"/>
    </xf>
    <xf numFmtId="0" fontId="30" fillId="0" borderId="8" xfId="0" applyFont="1" applyBorder="1" applyAlignment="1">
      <alignment horizontal="center" vertical="top" wrapText="1"/>
    </xf>
    <xf numFmtId="0" fontId="30" fillId="0" borderId="9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49" fontId="30" fillId="0" borderId="18" xfId="0" applyNumberFormat="1" applyFont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3" fillId="12" borderId="5" xfId="0" applyFont="1" applyFill="1" applyBorder="1" applyAlignment="1">
      <alignment horizontal="center" vertical="top" wrapText="1"/>
    </xf>
    <xf numFmtId="0" fontId="33" fillId="1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7" fillId="12" borderId="5" xfId="0" applyFont="1" applyFill="1" applyBorder="1" applyAlignment="1">
      <alignment horizontal="center" vertical="top"/>
    </xf>
    <xf numFmtId="0" fontId="77" fillId="12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49" fontId="115" fillId="0" borderId="5" xfId="0" applyNumberFormat="1" applyFont="1" applyBorder="1" applyAlignment="1">
      <alignment horizontal="center" vertical="top" wrapText="1"/>
    </xf>
    <xf numFmtId="49" fontId="115" fillId="0" borderId="3" xfId="0" applyNumberFormat="1" applyFont="1" applyBorder="1" applyAlignment="1">
      <alignment horizontal="center" vertical="top" wrapText="1"/>
    </xf>
    <xf numFmtId="0" fontId="75" fillId="12" borderId="5" xfId="0" applyFont="1" applyFill="1" applyBorder="1" applyAlignment="1">
      <alignment horizontal="center" vertical="top" wrapText="1"/>
    </xf>
    <xf numFmtId="0" fontId="75" fillId="12" borderId="3" xfId="0" applyFont="1" applyFill="1" applyBorder="1" applyAlignment="1">
      <alignment horizontal="center" vertical="top" wrapText="1"/>
    </xf>
    <xf numFmtId="0" fontId="3" fillId="17" borderId="5" xfId="0" applyNumberFormat="1" applyFont="1" applyFill="1" applyBorder="1" applyAlignment="1">
      <alignment horizontal="left" vertical="top" wrapText="1"/>
    </xf>
    <xf numFmtId="0" fontId="3" fillId="17" borderId="3" xfId="0" applyNumberFormat="1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49" fontId="3" fillId="0" borderId="5" xfId="0" applyNumberFormat="1" applyFont="1" applyFill="1" applyBorder="1" applyAlignment="1">
      <alignment horizontal="center" vertical="top" wrapText="1"/>
    </xf>
    <xf numFmtId="49" fontId="3" fillId="0" borderId="17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16" fillId="16" borderId="8" xfId="0" applyFont="1" applyFill="1" applyBorder="1" applyAlignment="1">
      <alignment horizontal="center" vertical="center"/>
    </xf>
    <xf numFmtId="0" fontId="116" fillId="25" borderId="2" xfId="0" applyFont="1" applyFill="1" applyBorder="1" applyAlignment="1">
      <alignment horizontal="center" vertical="center"/>
    </xf>
    <xf numFmtId="0" fontId="116" fillId="25" borderId="8" xfId="0" applyFont="1" applyFill="1" applyBorder="1" applyAlignment="1">
      <alignment horizontal="center" vertical="center"/>
    </xf>
    <xf numFmtId="0" fontId="116" fillId="25" borderId="9" xfId="0" applyFont="1" applyFill="1" applyBorder="1" applyAlignment="1">
      <alignment horizontal="center" vertical="center"/>
    </xf>
    <xf numFmtId="0" fontId="117" fillId="0" borderId="5" xfId="0" applyFont="1" applyBorder="1" applyAlignment="1">
      <alignment horizontal="center" vertical="center"/>
    </xf>
    <xf numFmtId="0" fontId="117" fillId="0" borderId="3" xfId="0" applyFon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/>
    </xf>
    <xf numFmtId="0" fontId="103" fillId="0" borderId="5" xfId="0" applyFont="1" applyBorder="1" applyAlignment="1">
      <alignment horizontal="center" vertical="center" wrapText="1"/>
    </xf>
    <xf numFmtId="0" fontId="103" fillId="0" borderId="3" xfId="0" applyFont="1" applyBorder="1" applyAlignment="1">
      <alignment horizontal="center" vertical="center" wrapText="1"/>
    </xf>
    <xf numFmtId="0" fontId="103" fillId="0" borderId="5" xfId="0" applyFont="1" applyBorder="1" applyAlignment="1">
      <alignment horizontal="center" vertical="center"/>
    </xf>
    <xf numFmtId="0" fontId="103" fillId="0" borderId="3" xfId="0" applyFont="1" applyBorder="1" applyAlignment="1">
      <alignment horizontal="center" vertical="center"/>
    </xf>
    <xf numFmtId="0" fontId="118" fillId="26" borderId="1" xfId="0" applyFont="1" applyFill="1" applyBorder="1" applyAlignment="1"/>
    <xf numFmtId="0" fontId="105" fillId="0" borderId="1" xfId="0" applyFont="1" applyBorder="1" applyAlignment="1">
      <alignment horizontal="center" vertical="center" wrapText="1"/>
    </xf>
    <xf numFmtId="0" fontId="105" fillId="0" borderId="5" xfId="0" applyFont="1" applyBorder="1" applyAlignment="1">
      <alignment horizontal="center" vertical="center" wrapText="1"/>
    </xf>
    <xf numFmtId="0" fontId="105" fillId="0" borderId="3" xfId="0" applyFont="1" applyBorder="1" applyAlignment="1">
      <alignment horizontal="center" vertical="center" wrapText="1"/>
    </xf>
    <xf numFmtId="0" fontId="116" fillId="16" borderId="1" xfId="0" applyFont="1" applyFill="1" applyBorder="1" applyAlignment="1">
      <alignment horizontal="center" vertical="center"/>
    </xf>
    <xf numFmtId="0" fontId="102" fillId="0" borderId="1" xfId="0" applyFont="1" applyBorder="1" applyAlignment="1">
      <alignment horizontal="center" vertical="center"/>
    </xf>
    <xf numFmtId="0" fontId="105" fillId="0" borderId="13" xfId="0" applyFont="1" applyBorder="1" applyAlignment="1">
      <alignment horizontal="center" vertical="center" wrapText="1"/>
    </xf>
    <xf numFmtId="0" fontId="102" fillId="0" borderId="5" xfId="0" applyFont="1" applyBorder="1" applyAlignment="1">
      <alignment horizontal="center" vertical="center"/>
    </xf>
    <xf numFmtId="0" fontId="102" fillId="0" borderId="3" xfId="0" applyFont="1" applyBorder="1" applyAlignment="1">
      <alignment horizontal="center" vertical="center"/>
    </xf>
    <xf numFmtId="0" fontId="103" fillId="0" borderId="2" xfId="0" applyFont="1" applyBorder="1" applyAlignment="1">
      <alignment horizontal="center" vertical="center"/>
    </xf>
    <xf numFmtId="0" fontId="103" fillId="0" borderId="8" xfId="0" applyFont="1" applyBorder="1" applyAlignment="1">
      <alignment horizontal="center" vertical="center"/>
    </xf>
    <xf numFmtId="0" fontId="103" fillId="0" borderId="9" xfId="0" applyFont="1" applyBorder="1" applyAlignment="1">
      <alignment horizontal="center" vertical="center"/>
    </xf>
    <xf numFmtId="49" fontId="15" fillId="11" borderId="0" xfId="0" applyNumberFormat="1" applyFont="1" applyFill="1" applyBorder="1" applyAlignment="1" applyProtection="1">
      <alignment horizontal="center" vertical="center" wrapText="1"/>
    </xf>
    <xf numFmtId="0" fontId="86" fillId="11" borderId="0" xfId="0" applyFont="1" applyFill="1" applyBorder="1" applyAlignment="1" applyProtection="1">
      <alignment horizontal="center" wrapText="1"/>
    </xf>
    <xf numFmtId="0" fontId="19" fillId="11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167" fontId="27" fillId="10" borderId="1" xfId="0" applyNumberFormat="1" applyFont="1" applyFill="1" applyBorder="1" applyAlignment="1">
      <alignment horizontal="center" vertical="top" wrapText="1"/>
    </xf>
    <xf numFmtId="0" fontId="27" fillId="10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0" fillId="0" borderId="11" xfId="0" applyFont="1" applyFill="1" applyBorder="1" applyAlignment="1">
      <alignment horizontal="center" vertical="top" wrapText="1"/>
    </xf>
    <xf numFmtId="0" fontId="30" fillId="0" borderId="14" xfId="0" applyFont="1" applyFill="1" applyBorder="1" applyAlignment="1">
      <alignment horizontal="center" vertical="top" wrapText="1"/>
    </xf>
    <xf numFmtId="0" fontId="30" fillId="0" borderId="12" xfId="0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29" fillId="0" borderId="5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167" fontId="27" fillId="10" borderId="1" xfId="0" applyNumberFormat="1" applyFont="1" applyFill="1" applyBorder="1" applyAlignment="1">
      <alignment horizontal="left" vertical="top" wrapText="1"/>
    </xf>
    <xf numFmtId="0" fontId="27" fillId="10" borderId="1" xfId="0" applyFont="1" applyFill="1" applyBorder="1" applyAlignment="1">
      <alignment horizontal="left" vertical="top" wrapText="1"/>
    </xf>
    <xf numFmtId="49" fontId="3" fillId="13" borderId="5" xfId="0" applyNumberFormat="1" applyFont="1" applyFill="1" applyBorder="1" applyAlignment="1">
      <alignment horizontal="center" vertical="center" wrapText="1"/>
    </xf>
    <xf numFmtId="49" fontId="3" fillId="13" borderId="17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1" fillId="11" borderId="5" xfId="0" applyFont="1" applyFill="1" applyBorder="1" applyAlignment="1">
      <alignment horizontal="center" vertical="top"/>
    </xf>
    <xf numFmtId="0" fontId="31" fillId="11" borderId="3" xfId="0" applyFont="1" applyFill="1" applyBorder="1" applyAlignment="1">
      <alignment horizontal="center" vertical="top"/>
    </xf>
    <xf numFmtId="0" fontId="31" fillId="11" borderId="5" xfId="0" applyFont="1" applyFill="1" applyBorder="1" applyAlignment="1">
      <alignment horizontal="left" vertical="top" wrapText="1"/>
    </xf>
    <xf numFmtId="0" fontId="31" fillId="11" borderId="3" xfId="0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167" fontId="27" fillId="10" borderId="1" xfId="0" applyNumberFormat="1" applyFont="1" applyFill="1" applyBorder="1" applyAlignment="1">
      <alignment vertical="top" wrapText="1"/>
    </xf>
    <xf numFmtId="0" fontId="27" fillId="10" borderId="1" xfId="0" applyFont="1" applyFill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31" fillId="0" borderId="1" xfId="0" applyFont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top"/>
    </xf>
    <xf numFmtId="167" fontId="36" fillId="10" borderId="1" xfId="0" applyNumberFormat="1" applyFont="1" applyFill="1" applyBorder="1" applyAlignment="1">
      <alignment horizontal="center" vertical="top" wrapText="1"/>
    </xf>
    <xf numFmtId="0" fontId="36" fillId="10" borderId="1" xfId="0" applyFont="1" applyFill="1" applyBorder="1" applyAlignment="1">
      <alignment horizontal="center" vertical="top" wrapText="1"/>
    </xf>
    <xf numFmtId="167" fontId="19" fillId="0" borderId="5" xfId="0" applyNumberFormat="1" applyFont="1" applyFill="1" applyBorder="1" applyAlignment="1">
      <alignment horizontal="left" vertical="top" wrapText="1"/>
    </xf>
    <xf numFmtId="167" fontId="19" fillId="0" borderId="3" xfId="0" applyNumberFormat="1" applyFont="1" applyFill="1" applyBorder="1" applyAlignment="1">
      <alignment horizontal="left" vertical="top" wrapText="1"/>
    </xf>
    <xf numFmtId="167" fontId="19" fillId="0" borderId="5" xfId="0" applyNumberFormat="1" applyFont="1" applyFill="1" applyBorder="1" applyAlignment="1">
      <alignment horizontal="center" vertical="top"/>
    </xf>
    <xf numFmtId="167" fontId="19" fillId="0" borderId="3" xfId="0" applyNumberFormat="1" applyFont="1" applyFill="1" applyBorder="1" applyAlignment="1">
      <alignment horizontal="center" vertical="top"/>
    </xf>
    <xf numFmtId="167" fontId="19" fillId="0" borderId="5" xfId="0" applyNumberFormat="1" applyFont="1" applyFill="1" applyBorder="1" applyAlignment="1">
      <alignment horizontal="center" vertical="top" wrapText="1"/>
    </xf>
    <xf numFmtId="167" fontId="19" fillId="0" borderId="3" xfId="0" applyNumberFormat="1" applyFont="1" applyFill="1" applyBorder="1" applyAlignment="1">
      <alignment horizontal="center" vertical="top" wrapText="1"/>
    </xf>
    <xf numFmtId="4" fontId="19" fillId="0" borderId="5" xfId="0" applyNumberFormat="1" applyFont="1" applyFill="1" applyBorder="1" applyAlignment="1">
      <alignment horizontal="center" vertical="top" wrapText="1"/>
    </xf>
    <xf numFmtId="4" fontId="19" fillId="0" borderId="3" xfId="0" applyNumberFormat="1" applyFont="1" applyFill="1" applyBorder="1" applyAlignment="1">
      <alignment horizontal="center" vertical="top" wrapText="1"/>
    </xf>
    <xf numFmtId="4" fontId="19" fillId="0" borderId="5" xfId="0" applyNumberFormat="1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left" vertical="top" wrapText="1"/>
    </xf>
    <xf numFmtId="4" fontId="19" fillId="0" borderId="1" xfId="0" applyNumberFormat="1" applyFont="1" applyFill="1" applyBorder="1" applyAlignment="1">
      <alignment horizontal="center" vertical="top" wrapText="1"/>
    </xf>
    <xf numFmtId="4" fontId="19" fillId="0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Fill="1" applyBorder="1" applyAlignment="1">
      <alignment horizontal="left" vertical="top"/>
    </xf>
    <xf numFmtId="4" fontId="19" fillId="0" borderId="1" xfId="0" applyNumberFormat="1" applyFont="1" applyFill="1" applyBorder="1" applyAlignment="1">
      <alignment horizontal="left" vertical="top" wrapText="1"/>
    </xf>
    <xf numFmtId="0" fontId="39" fillId="0" borderId="1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 vertical="top" wrapText="1"/>
    </xf>
    <xf numFmtId="4" fontId="39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/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4" fontId="39" fillId="0" borderId="1" xfId="0" applyNumberFormat="1" applyFont="1" applyFill="1" applyBorder="1" applyAlignment="1">
      <alignment horizontal="left" vertical="top" wrapText="1"/>
    </xf>
    <xf numFmtId="4" fontId="39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left"/>
    </xf>
    <xf numFmtId="0" fontId="60" fillId="0" borderId="10" xfId="0" applyFont="1" applyFill="1" applyBorder="1" applyAlignment="1">
      <alignment horizontal="right" vertical="top"/>
    </xf>
    <xf numFmtId="0" fontId="15" fillId="0" borderId="0" xfId="0" applyFont="1" applyFill="1" applyAlignment="1">
      <alignment horizontal="center" wrapText="1"/>
    </xf>
    <xf numFmtId="0" fontId="65" fillId="0" borderId="0" xfId="0" applyFont="1" applyFill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4" fontId="39" fillId="0" borderId="1" xfId="0" applyNumberFormat="1" applyFont="1" applyFill="1" applyBorder="1" applyAlignment="1">
      <alignment horizontal="right" vertical="top" wrapText="1"/>
    </xf>
  </cellXfs>
  <cellStyles count="8">
    <cellStyle name="Денежный" xfId="1" builtinId="4"/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Процентный" xfId="6" builtinId="5"/>
    <cellStyle name="Финансовый" xfId="7" builtinId="3"/>
  </cellStyles>
  <dxfs count="45">
    <dxf>
      <fill>
        <patternFill>
          <bgColor indexed="1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407"/>
  <sheetViews>
    <sheetView topLeftCell="C307" zoomScaleNormal="100" workbookViewId="0">
      <selection activeCell="L49" sqref="L49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5.28515625" style="1" customWidth="1"/>
    <col min="4" max="4" width="23" style="2" customWidth="1"/>
    <col min="5" max="5" width="21.7109375" style="3" customWidth="1"/>
    <col min="6" max="6" width="16.5703125" style="4" customWidth="1"/>
    <col min="7" max="7" width="16.140625" style="4" customWidth="1"/>
    <col min="8" max="8" width="17" style="4" customWidth="1"/>
    <col min="9" max="9" width="16.140625" style="4" customWidth="1"/>
    <col min="10" max="10" width="17.140625" style="4" customWidth="1"/>
    <col min="11" max="11" width="15.42578125" style="4" customWidth="1"/>
    <col min="12" max="16384" width="9.140625" style="1"/>
  </cols>
  <sheetData>
    <row r="1" spans="1:11" x14ac:dyDescent="0.2">
      <c r="J1" s="4" t="s">
        <v>459</v>
      </c>
    </row>
    <row r="3" spans="1:11" ht="18" customHeight="1" x14ac:dyDescent="0.2">
      <c r="A3" s="1056" t="s">
        <v>501</v>
      </c>
      <c r="B3" s="1056" t="s">
        <v>434</v>
      </c>
      <c r="C3" s="1056" t="s">
        <v>502</v>
      </c>
      <c r="D3" s="1056" t="s">
        <v>503</v>
      </c>
      <c r="E3" s="1056" t="s">
        <v>504</v>
      </c>
      <c r="F3" s="1053" t="s">
        <v>221</v>
      </c>
      <c r="G3" s="1054"/>
      <c r="H3" s="1054"/>
      <c r="I3" s="1054"/>
      <c r="J3" s="1054"/>
      <c r="K3" s="1055"/>
    </row>
    <row r="4" spans="1:11" ht="15.75" customHeight="1" x14ac:dyDescent="0.2">
      <c r="A4" s="1056"/>
      <c r="B4" s="1056"/>
      <c r="C4" s="1056"/>
      <c r="D4" s="1056"/>
      <c r="E4" s="1056"/>
      <c r="F4" s="6" t="s">
        <v>461</v>
      </c>
      <c r="G4" s="6" t="s">
        <v>33</v>
      </c>
      <c r="H4" s="6" t="s">
        <v>34</v>
      </c>
      <c r="I4" s="6" t="s">
        <v>35</v>
      </c>
      <c r="J4" s="7" t="s">
        <v>36</v>
      </c>
      <c r="K4" s="6" t="s">
        <v>37</v>
      </c>
    </row>
    <row r="5" spans="1:11" ht="18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6">
        <v>6</v>
      </c>
      <c r="G5" s="6">
        <v>7</v>
      </c>
      <c r="H5" s="6">
        <v>8</v>
      </c>
      <c r="I5" s="6">
        <v>9</v>
      </c>
      <c r="J5" s="7">
        <v>10</v>
      </c>
      <c r="K5" s="6" t="s">
        <v>38</v>
      </c>
    </row>
    <row r="6" spans="1:11" s="34" customFormat="1" ht="24.95" customHeight="1" x14ac:dyDescent="0.25">
      <c r="A6" s="1057" t="s">
        <v>325</v>
      </c>
      <c r="B6" s="1058"/>
      <c r="C6" s="1058"/>
      <c r="D6" s="1058"/>
      <c r="E6" s="1058"/>
      <c r="F6" s="1058"/>
      <c r="G6" s="1058"/>
      <c r="H6" s="1058"/>
      <c r="I6" s="1058"/>
      <c r="J6" s="1058"/>
      <c r="K6" s="1059"/>
    </row>
    <row r="7" spans="1:11" ht="24.95" customHeight="1" x14ac:dyDescent="0.2">
      <c r="A7" s="1057" t="s">
        <v>148</v>
      </c>
      <c r="B7" s="1060"/>
      <c r="C7" s="1060"/>
      <c r="D7" s="1060"/>
      <c r="E7" s="1060"/>
      <c r="F7" s="1060"/>
      <c r="G7" s="1060"/>
      <c r="H7" s="1060"/>
      <c r="I7" s="1060"/>
      <c r="J7" s="1060"/>
      <c r="K7" s="1061"/>
    </row>
    <row r="8" spans="1:11" ht="48" customHeight="1" x14ac:dyDescent="0.2">
      <c r="A8" s="1063" t="s">
        <v>326</v>
      </c>
      <c r="B8" s="1064" t="s">
        <v>81</v>
      </c>
      <c r="C8" s="1063" t="s">
        <v>439</v>
      </c>
      <c r="D8" s="1064" t="s">
        <v>225</v>
      </c>
      <c r="E8" s="8" t="s">
        <v>82</v>
      </c>
      <c r="F8" s="10">
        <f>G8+H8+I8+J8+K8</f>
        <v>135553.5</v>
      </c>
      <c r="G8" s="10">
        <v>28799.1</v>
      </c>
      <c r="H8" s="10">
        <v>26688.6</v>
      </c>
      <c r="I8" s="10">
        <v>26688.6</v>
      </c>
      <c r="J8" s="10">
        <v>26688.6</v>
      </c>
      <c r="K8" s="10">
        <v>26688.6</v>
      </c>
    </row>
    <row r="9" spans="1:11" ht="90.75" customHeight="1" x14ac:dyDescent="0.2">
      <c r="A9" s="1063"/>
      <c r="B9" s="1064"/>
      <c r="C9" s="1063"/>
      <c r="D9" s="1064"/>
      <c r="E9" s="8" t="s">
        <v>83</v>
      </c>
      <c r="F9" s="10">
        <f>G9+H9+I9+J9+K9</f>
        <v>7134179.2000000011</v>
      </c>
      <c r="G9" s="11">
        <f>1555552.8-G22-G26-G28-G29-G30</f>
        <v>1446408.4</v>
      </c>
      <c r="H9" s="11">
        <f>1518921.1-H22-H26-H28-H29-H30</f>
        <v>1421942.7000000002</v>
      </c>
      <c r="I9" s="11">
        <f>1473921.1-I22-I26-I28-I29-I30</f>
        <v>1421942.7000000002</v>
      </c>
      <c r="J9" s="11">
        <f>1478921.1-J22-J26-J28-J29-J30</f>
        <v>1421942.7000000002</v>
      </c>
      <c r="K9" s="11">
        <f>1453921.1-K22-K26-K28-K29-K30</f>
        <v>1421942.7000000002</v>
      </c>
    </row>
    <row r="10" spans="1:11" ht="78.75" customHeight="1" x14ac:dyDescent="0.2">
      <c r="A10" s="5" t="s">
        <v>422</v>
      </c>
      <c r="B10" s="9" t="s">
        <v>49</v>
      </c>
      <c r="C10" s="5" t="s">
        <v>439</v>
      </c>
      <c r="D10" s="12" t="s">
        <v>225</v>
      </c>
      <c r="E10" s="8" t="s">
        <v>30</v>
      </c>
      <c r="F10" s="10">
        <f>G10+H10+I10+J10+K10</f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spans="1:11" ht="63.75" customHeight="1" x14ac:dyDescent="0.2">
      <c r="A11" s="5" t="s">
        <v>423</v>
      </c>
      <c r="B11" s="12" t="s">
        <v>222</v>
      </c>
      <c r="C11" s="5" t="s">
        <v>439</v>
      </c>
      <c r="D11" s="12" t="s">
        <v>225</v>
      </c>
      <c r="E11" s="5" t="s">
        <v>141</v>
      </c>
      <c r="F11" s="10"/>
      <c r="G11" s="13"/>
      <c r="H11" s="13"/>
      <c r="I11" s="13"/>
      <c r="J11" s="13"/>
      <c r="K11" s="13"/>
    </row>
    <row r="12" spans="1:11" ht="63.75" customHeight="1" x14ac:dyDescent="0.2">
      <c r="A12" s="5" t="s">
        <v>424</v>
      </c>
      <c r="B12" s="12" t="s">
        <v>437</v>
      </c>
      <c r="C12" s="5" t="s">
        <v>439</v>
      </c>
      <c r="D12" s="12" t="s">
        <v>225</v>
      </c>
      <c r="E12" s="5" t="s">
        <v>141</v>
      </c>
      <c r="F12" s="13"/>
      <c r="G12" s="13"/>
      <c r="H12" s="13"/>
      <c r="I12" s="13"/>
      <c r="J12" s="13"/>
      <c r="K12" s="13"/>
    </row>
    <row r="13" spans="1:11" ht="65.25" customHeight="1" x14ac:dyDescent="0.2">
      <c r="A13" s="6" t="s">
        <v>139</v>
      </c>
      <c r="B13" s="12" t="s">
        <v>223</v>
      </c>
      <c r="C13" s="5" t="s">
        <v>439</v>
      </c>
      <c r="D13" s="12" t="s">
        <v>225</v>
      </c>
      <c r="E13" s="5" t="s">
        <v>141</v>
      </c>
      <c r="F13" s="13"/>
      <c r="G13" s="13"/>
      <c r="H13" s="13"/>
      <c r="I13" s="13"/>
      <c r="J13" s="13"/>
      <c r="K13" s="13"/>
    </row>
    <row r="14" spans="1:11" ht="78" customHeight="1" x14ac:dyDescent="0.2">
      <c r="A14" s="33" t="s">
        <v>140</v>
      </c>
      <c r="B14" s="12" t="s">
        <v>224</v>
      </c>
      <c r="C14" s="5" t="s">
        <v>39</v>
      </c>
      <c r="D14" s="12" t="s">
        <v>225</v>
      </c>
      <c r="E14" s="5" t="s">
        <v>141</v>
      </c>
      <c r="F14" s="13"/>
      <c r="G14" s="13"/>
      <c r="H14" s="13"/>
      <c r="I14" s="13"/>
      <c r="J14" s="13"/>
      <c r="K14" s="13"/>
    </row>
    <row r="15" spans="1:11" s="37" customFormat="1" ht="24.95" customHeight="1" x14ac:dyDescent="0.25">
      <c r="A15" s="1057" t="s">
        <v>159</v>
      </c>
      <c r="B15" s="1062"/>
      <c r="C15" s="1062"/>
      <c r="D15" s="1062"/>
      <c r="E15" s="1062"/>
      <c r="F15" s="1062"/>
      <c r="G15" s="1062"/>
      <c r="H15" s="1062"/>
      <c r="I15" s="1062"/>
      <c r="J15" s="1062"/>
      <c r="K15" s="1061"/>
    </row>
    <row r="16" spans="1:11" ht="61.5" customHeight="1" x14ac:dyDescent="0.2">
      <c r="A16" s="5" t="s">
        <v>462</v>
      </c>
      <c r="B16" s="12" t="s">
        <v>227</v>
      </c>
      <c r="C16" s="5" t="s">
        <v>39</v>
      </c>
      <c r="D16" s="12" t="s">
        <v>208</v>
      </c>
      <c r="E16" s="5" t="s">
        <v>141</v>
      </c>
      <c r="F16" s="14"/>
      <c r="G16" s="14"/>
      <c r="H16" s="14"/>
      <c r="I16" s="14"/>
      <c r="J16" s="14"/>
      <c r="K16" s="13"/>
    </row>
    <row r="17" spans="1:11" ht="61.5" customHeight="1" x14ac:dyDescent="0.2">
      <c r="A17" s="5" t="s">
        <v>463</v>
      </c>
      <c r="B17" s="12" t="s">
        <v>226</v>
      </c>
      <c r="C17" s="5" t="s">
        <v>439</v>
      </c>
      <c r="D17" s="12" t="s">
        <v>208</v>
      </c>
      <c r="E17" s="5" t="s">
        <v>141</v>
      </c>
      <c r="F17" s="14"/>
      <c r="G17" s="14"/>
      <c r="H17" s="14"/>
      <c r="I17" s="14"/>
      <c r="J17" s="14"/>
      <c r="K17" s="13"/>
    </row>
    <row r="18" spans="1:11" ht="61.5" customHeight="1" x14ac:dyDescent="0.2">
      <c r="A18" s="5" t="s">
        <v>464</v>
      </c>
      <c r="B18" s="12" t="s">
        <v>228</v>
      </c>
      <c r="C18" s="5" t="s">
        <v>39</v>
      </c>
      <c r="D18" s="12" t="s">
        <v>208</v>
      </c>
      <c r="E18" s="5" t="s">
        <v>141</v>
      </c>
      <c r="F18" s="14"/>
      <c r="G18" s="14"/>
      <c r="H18" s="14"/>
      <c r="I18" s="14"/>
      <c r="J18" s="14"/>
      <c r="K18" s="13"/>
    </row>
    <row r="19" spans="1:11" ht="61.5" customHeight="1" x14ac:dyDescent="0.2">
      <c r="A19" s="5" t="s">
        <v>425</v>
      </c>
      <c r="B19" s="12" t="s">
        <v>229</v>
      </c>
      <c r="C19" s="5" t="s">
        <v>440</v>
      </c>
      <c r="D19" s="12" t="s">
        <v>147</v>
      </c>
      <c r="E19" s="5" t="s">
        <v>141</v>
      </c>
      <c r="F19" s="14"/>
      <c r="G19" s="14"/>
      <c r="H19" s="14"/>
      <c r="I19" s="14"/>
      <c r="J19" s="14"/>
      <c r="K19" s="13"/>
    </row>
    <row r="20" spans="1:11" ht="93" customHeight="1" x14ac:dyDescent="0.2">
      <c r="A20" s="5" t="s">
        <v>465</v>
      </c>
      <c r="B20" s="12" t="s">
        <v>231</v>
      </c>
      <c r="C20" s="5" t="s">
        <v>39</v>
      </c>
      <c r="D20" s="12" t="s">
        <v>466</v>
      </c>
      <c r="E20" s="5" t="s">
        <v>141</v>
      </c>
      <c r="F20" s="14"/>
      <c r="G20" s="14"/>
      <c r="H20" s="14"/>
      <c r="I20" s="14"/>
      <c r="J20" s="14"/>
      <c r="K20" s="13"/>
    </row>
    <row r="21" spans="1:11" s="37" customFormat="1" ht="24.95" customHeight="1" x14ac:dyDescent="0.25">
      <c r="A21" s="1057" t="s">
        <v>232</v>
      </c>
      <c r="B21" s="1058"/>
      <c r="C21" s="1058"/>
      <c r="D21" s="1058"/>
      <c r="E21" s="1058"/>
      <c r="F21" s="1058"/>
      <c r="G21" s="1058"/>
      <c r="H21" s="1058"/>
      <c r="I21" s="1058"/>
      <c r="J21" s="1058"/>
      <c r="K21" s="1061"/>
    </row>
    <row r="22" spans="1:11" ht="120.75" customHeight="1" x14ac:dyDescent="0.2">
      <c r="A22" s="5" t="s">
        <v>170</v>
      </c>
      <c r="B22" s="12" t="s">
        <v>276</v>
      </c>
      <c r="C22" s="5" t="s">
        <v>39</v>
      </c>
      <c r="D22" s="12" t="s">
        <v>466</v>
      </c>
      <c r="E22" s="5" t="s">
        <v>83</v>
      </c>
      <c r="F22" s="10">
        <f>G22+H22+I22+J22+K22</f>
        <v>189250</v>
      </c>
      <c r="G22" s="10">
        <v>79250</v>
      </c>
      <c r="H22" s="10">
        <v>65000</v>
      </c>
      <c r="I22" s="10">
        <v>20000</v>
      </c>
      <c r="J22" s="10">
        <v>25000</v>
      </c>
      <c r="K22" s="10">
        <v>0</v>
      </c>
    </row>
    <row r="23" spans="1:11" ht="90.75" customHeight="1" x14ac:dyDescent="0.2">
      <c r="A23" s="5" t="s">
        <v>467</v>
      </c>
      <c r="B23" s="12" t="s">
        <v>66</v>
      </c>
      <c r="C23" s="5">
        <v>2011</v>
      </c>
      <c r="D23" s="12" t="s">
        <v>147</v>
      </c>
      <c r="E23" s="5" t="s">
        <v>141</v>
      </c>
      <c r="F23" s="5"/>
      <c r="G23" s="5"/>
      <c r="H23" s="5"/>
      <c r="I23" s="5"/>
      <c r="J23" s="5"/>
      <c r="K23" s="13"/>
    </row>
    <row r="24" spans="1:11" ht="92.25" customHeight="1" x14ac:dyDescent="0.2">
      <c r="A24" s="5" t="s">
        <v>308</v>
      </c>
      <c r="B24" s="12" t="s">
        <v>64</v>
      </c>
      <c r="C24" s="5" t="s">
        <v>439</v>
      </c>
      <c r="D24" s="12" t="s">
        <v>47</v>
      </c>
      <c r="E24" s="5" t="s">
        <v>83</v>
      </c>
      <c r="F24" s="17">
        <f>G24+H24+I24+J24+K24</f>
        <v>907051</v>
      </c>
      <c r="G24" s="10">
        <f>1540+110128.3+1050.4+1605+1427.3</f>
        <v>115751</v>
      </c>
      <c r="H24" s="10">
        <f>50000+111000+110000</f>
        <v>271000</v>
      </c>
      <c r="I24" s="17">
        <f>110000+30000+50000</f>
        <v>190000</v>
      </c>
      <c r="J24" s="17">
        <f>70000+3800+102000+5000</f>
        <v>180800</v>
      </c>
      <c r="K24" s="17">
        <f>45000+8000+6000+6500+76000+8000</f>
        <v>149500</v>
      </c>
    </row>
    <row r="25" spans="1:11" ht="60.75" customHeight="1" x14ac:dyDescent="0.2">
      <c r="A25" s="5" t="s">
        <v>441</v>
      </c>
      <c r="B25" s="12" t="s">
        <v>67</v>
      </c>
      <c r="C25" s="5">
        <v>2011</v>
      </c>
      <c r="D25" s="12" t="s">
        <v>147</v>
      </c>
      <c r="E25" s="5" t="s">
        <v>141</v>
      </c>
      <c r="F25" s="17"/>
      <c r="G25" s="17"/>
      <c r="H25" s="17"/>
      <c r="I25" s="17"/>
      <c r="J25" s="17"/>
      <c r="K25" s="17"/>
    </row>
    <row r="26" spans="1:11" ht="40.5" customHeight="1" x14ac:dyDescent="0.2">
      <c r="A26" s="5" t="s">
        <v>233</v>
      </c>
      <c r="B26" s="12" t="s">
        <v>69</v>
      </c>
      <c r="C26" s="5" t="s">
        <v>439</v>
      </c>
      <c r="D26" s="9" t="s">
        <v>436</v>
      </c>
      <c r="E26" s="5" t="s">
        <v>30</v>
      </c>
      <c r="F26" s="17">
        <f>G26+H26+I26+J26+K26</f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</row>
    <row r="27" spans="1:11" ht="24.95" customHeight="1" x14ac:dyDescent="0.2">
      <c r="A27" s="1072" t="s">
        <v>486</v>
      </c>
      <c r="B27" s="1072"/>
      <c r="C27" s="1072"/>
      <c r="D27" s="1072"/>
      <c r="E27" s="1072"/>
      <c r="F27" s="1072"/>
      <c r="G27" s="1072"/>
      <c r="H27" s="1072"/>
      <c r="I27" s="1072"/>
      <c r="J27" s="1072"/>
      <c r="K27" s="1072"/>
    </row>
    <row r="28" spans="1:11" ht="33.75" customHeight="1" x14ac:dyDescent="0.2">
      <c r="A28" s="6" t="s">
        <v>489</v>
      </c>
      <c r="B28" s="18" t="s">
        <v>487</v>
      </c>
      <c r="C28" s="5" t="s">
        <v>439</v>
      </c>
      <c r="D28" s="12" t="s">
        <v>451</v>
      </c>
      <c r="E28" s="5" t="s">
        <v>83</v>
      </c>
      <c r="F28" s="11">
        <f>G28+H28+I28+J28+K28</f>
        <v>38730.800000000003</v>
      </c>
      <c r="G28" s="11">
        <v>7136</v>
      </c>
      <c r="H28" s="11">
        <v>7898.7</v>
      </c>
      <c r="I28" s="19">
        <v>7898.7</v>
      </c>
      <c r="J28" s="11">
        <v>7898.7</v>
      </c>
      <c r="K28" s="11">
        <v>7898.7</v>
      </c>
    </row>
    <row r="29" spans="1:11" ht="32.25" customHeight="1" x14ac:dyDescent="0.2">
      <c r="A29" s="6" t="s">
        <v>490</v>
      </c>
      <c r="B29" s="18" t="s">
        <v>488</v>
      </c>
      <c r="C29" s="5" t="s">
        <v>439</v>
      </c>
      <c r="D29" s="12" t="s">
        <v>451</v>
      </c>
      <c r="E29" s="5" t="s">
        <v>83</v>
      </c>
      <c r="F29" s="11">
        <f>G29+H29+I29+J29+K29</f>
        <v>26103.199999999997</v>
      </c>
      <c r="G29" s="11">
        <v>4827.6000000000004</v>
      </c>
      <c r="H29" s="11">
        <v>5318.9</v>
      </c>
      <c r="I29" s="11">
        <v>5318.9</v>
      </c>
      <c r="J29" s="11">
        <v>5318.9</v>
      </c>
      <c r="K29" s="11">
        <v>5318.9</v>
      </c>
    </row>
    <row r="30" spans="1:11" ht="33.75" customHeight="1" x14ac:dyDescent="0.2">
      <c r="A30" s="6" t="s">
        <v>491</v>
      </c>
      <c r="B30" s="18" t="s">
        <v>496</v>
      </c>
      <c r="C30" s="5" t="s">
        <v>439</v>
      </c>
      <c r="D30" s="12" t="s">
        <v>451</v>
      </c>
      <c r="E30" s="5" t="s">
        <v>83</v>
      </c>
      <c r="F30" s="11">
        <f>G30+H30+I30+J30+K30</f>
        <v>92974</v>
      </c>
      <c r="G30" s="56">
        <v>17930.8</v>
      </c>
      <c r="H30" s="20">
        <v>18760.8</v>
      </c>
      <c r="I30" s="20">
        <v>18760.8</v>
      </c>
      <c r="J30" s="20">
        <v>18760.8</v>
      </c>
      <c r="K30" s="20">
        <v>18760.8</v>
      </c>
    </row>
    <row r="31" spans="1:11" ht="24.95" customHeight="1" x14ac:dyDescent="0.2">
      <c r="A31" s="1073" t="s">
        <v>235</v>
      </c>
      <c r="B31" s="1074"/>
      <c r="C31" s="1074"/>
      <c r="D31" s="1074"/>
      <c r="E31" s="1074"/>
      <c r="F31" s="1074"/>
      <c r="G31" s="1074"/>
      <c r="H31" s="1074"/>
      <c r="I31" s="1074"/>
      <c r="J31" s="1074"/>
      <c r="K31" s="1074"/>
    </row>
    <row r="32" spans="1:11" ht="18" customHeight="1" x14ac:dyDescent="0.2">
      <c r="A32" s="16" t="s">
        <v>278</v>
      </c>
      <c r="B32" s="1076" t="s">
        <v>481</v>
      </c>
      <c r="C32" s="1076"/>
      <c r="D32" s="1076"/>
      <c r="E32" s="1076"/>
      <c r="F32" s="10">
        <f>G32+H32+I32+J32+K32</f>
        <v>7616790.7000000011</v>
      </c>
      <c r="G32" s="10">
        <f>G33+G34+G35</f>
        <v>1584351.9000000001</v>
      </c>
      <c r="H32" s="10">
        <f>H33+H34+H35</f>
        <v>1545609.7000000002</v>
      </c>
      <c r="I32" s="10">
        <f>I33+I34+I35</f>
        <v>1500609.7000000002</v>
      </c>
      <c r="J32" s="10">
        <f>J33+J34+J35</f>
        <v>1505609.7000000002</v>
      </c>
      <c r="K32" s="10">
        <f>K33+K34+K35</f>
        <v>1480609.7000000002</v>
      </c>
    </row>
    <row r="33" spans="1:11" ht="18" customHeight="1" x14ac:dyDescent="0.2">
      <c r="A33" s="16" t="s">
        <v>279</v>
      </c>
      <c r="B33" s="1075" t="s">
        <v>468</v>
      </c>
      <c r="C33" s="1075"/>
      <c r="D33" s="1075"/>
      <c r="E33" s="1075"/>
      <c r="F33" s="10">
        <f t="shared" ref="F33:F43" si="0">G33+H33+I33+J33+K33</f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</row>
    <row r="34" spans="1:11" ht="18" customHeight="1" x14ac:dyDescent="0.2">
      <c r="A34" s="16" t="s">
        <v>280</v>
      </c>
      <c r="B34" s="1075" t="s">
        <v>29</v>
      </c>
      <c r="C34" s="1075"/>
      <c r="D34" s="1075"/>
      <c r="E34" s="1075"/>
      <c r="F34" s="10">
        <f t="shared" si="0"/>
        <v>135553.5</v>
      </c>
      <c r="G34" s="10">
        <f>G8</f>
        <v>28799.1</v>
      </c>
      <c r="H34" s="10">
        <f>H8</f>
        <v>26688.6</v>
      </c>
      <c r="I34" s="10">
        <f>I8</f>
        <v>26688.6</v>
      </c>
      <c r="J34" s="10">
        <f>J8</f>
        <v>26688.6</v>
      </c>
      <c r="K34" s="10">
        <f>K8</f>
        <v>26688.6</v>
      </c>
    </row>
    <row r="35" spans="1:11" ht="18" customHeight="1" x14ac:dyDescent="0.2">
      <c r="A35" s="16" t="s">
        <v>281</v>
      </c>
      <c r="B35" s="1075" t="s">
        <v>158</v>
      </c>
      <c r="C35" s="1075"/>
      <c r="D35" s="1075"/>
      <c r="E35" s="1075"/>
      <c r="F35" s="10">
        <f t="shared" si="0"/>
        <v>7481237.1999999993</v>
      </c>
      <c r="G35" s="10">
        <f>G9+G10+G22+G26+G28+G29+G30</f>
        <v>1555552.8</v>
      </c>
      <c r="H35" s="10">
        <f>H9+H10+H22+H26+H28+H29+H30</f>
        <v>1518921.1</v>
      </c>
      <c r="I35" s="10">
        <f>I9+I10+I22+I26+I28+I29+I30</f>
        <v>1473921.1</v>
      </c>
      <c r="J35" s="10">
        <f>J9+J10+J22+J26+J28+J29+J30</f>
        <v>1478921.1</v>
      </c>
      <c r="K35" s="10">
        <f>K9+K10+K22+K26+K28+K29+K30</f>
        <v>1453921.1</v>
      </c>
    </row>
    <row r="36" spans="1:11" ht="18" customHeight="1" x14ac:dyDescent="0.2">
      <c r="A36" s="16" t="s">
        <v>282</v>
      </c>
      <c r="B36" s="1076" t="s">
        <v>234</v>
      </c>
      <c r="C36" s="1076"/>
      <c r="D36" s="1076"/>
      <c r="E36" s="1076"/>
      <c r="F36" s="10">
        <f t="shared" si="0"/>
        <v>907051</v>
      </c>
      <c r="G36" s="53">
        <f>G37+G38+G39</f>
        <v>115751</v>
      </c>
      <c r="H36" s="53">
        <f>H37+H38+H39</f>
        <v>271000</v>
      </c>
      <c r="I36" s="53">
        <f>I37+I38+I39</f>
        <v>190000</v>
      </c>
      <c r="J36" s="53">
        <f>J37+J38+J39</f>
        <v>180800</v>
      </c>
      <c r="K36" s="53">
        <f>K37+K38+K39</f>
        <v>149500</v>
      </c>
    </row>
    <row r="37" spans="1:11" ht="18" customHeight="1" x14ac:dyDescent="0.2">
      <c r="A37" s="16" t="s">
        <v>283</v>
      </c>
      <c r="B37" s="1075" t="s">
        <v>468</v>
      </c>
      <c r="C37" s="1075"/>
      <c r="D37" s="1075"/>
      <c r="E37" s="1075"/>
      <c r="F37" s="10">
        <f t="shared" si="0"/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</row>
    <row r="38" spans="1:11" ht="18" customHeight="1" x14ac:dyDescent="0.2">
      <c r="A38" s="16" t="s">
        <v>284</v>
      </c>
      <c r="B38" s="1075" t="s">
        <v>29</v>
      </c>
      <c r="C38" s="1075"/>
      <c r="D38" s="1075"/>
      <c r="E38" s="1075"/>
      <c r="F38" s="10">
        <f t="shared" si="0"/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</row>
    <row r="39" spans="1:11" ht="18" customHeight="1" x14ac:dyDescent="0.2">
      <c r="A39" s="16" t="s">
        <v>285</v>
      </c>
      <c r="B39" s="1075" t="s">
        <v>158</v>
      </c>
      <c r="C39" s="1075"/>
      <c r="D39" s="1075"/>
      <c r="E39" s="1075"/>
      <c r="F39" s="10">
        <f t="shared" si="0"/>
        <v>907051</v>
      </c>
      <c r="G39" s="53">
        <f>G24</f>
        <v>115751</v>
      </c>
      <c r="H39" s="53">
        <f>H24</f>
        <v>271000</v>
      </c>
      <c r="I39" s="53">
        <f>I24</f>
        <v>190000</v>
      </c>
      <c r="J39" s="53">
        <f>J24</f>
        <v>180800</v>
      </c>
      <c r="K39" s="53">
        <f>K24</f>
        <v>149500</v>
      </c>
    </row>
    <row r="40" spans="1:11" ht="18" customHeight="1" x14ac:dyDescent="0.2">
      <c r="A40" s="16" t="s">
        <v>286</v>
      </c>
      <c r="B40" s="1076" t="s">
        <v>483</v>
      </c>
      <c r="C40" s="1076"/>
      <c r="D40" s="1076"/>
      <c r="E40" s="1076"/>
      <c r="F40" s="10">
        <f t="shared" si="0"/>
        <v>8523841.7000000011</v>
      </c>
      <c r="G40" s="53">
        <f t="shared" ref="G40:K43" si="1">G32+G36</f>
        <v>1700102.9000000001</v>
      </c>
      <c r="H40" s="53">
        <f t="shared" si="1"/>
        <v>1816609.7000000002</v>
      </c>
      <c r="I40" s="53">
        <f t="shared" si="1"/>
        <v>1690609.7000000002</v>
      </c>
      <c r="J40" s="53">
        <f t="shared" si="1"/>
        <v>1686409.7000000002</v>
      </c>
      <c r="K40" s="53">
        <f t="shared" si="1"/>
        <v>1630109.7000000002</v>
      </c>
    </row>
    <row r="41" spans="1:11" ht="18" customHeight="1" x14ac:dyDescent="0.2">
      <c r="A41" s="16" t="s">
        <v>287</v>
      </c>
      <c r="B41" s="1075" t="s">
        <v>468</v>
      </c>
      <c r="C41" s="1075"/>
      <c r="D41" s="1075"/>
      <c r="E41" s="1075"/>
      <c r="F41" s="10">
        <f t="shared" si="0"/>
        <v>0</v>
      </c>
      <c r="G41" s="53">
        <f t="shared" si="1"/>
        <v>0</v>
      </c>
      <c r="H41" s="53">
        <f t="shared" si="1"/>
        <v>0</v>
      </c>
      <c r="I41" s="53">
        <f t="shared" si="1"/>
        <v>0</v>
      </c>
      <c r="J41" s="53">
        <f t="shared" si="1"/>
        <v>0</v>
      </c>
      <c r="K41" s="53">
        <f t="shared" si="1"/>
        <v>0</v>
      </c>
    </row>
    <row r="42" spans="1:11" ht="18" customHeight="1" x14ac:dyDescent="0.2">
      <c r="A42" s="16" t="s">
        <v>288</v>
      </c>
      <c r="B42" s="1075" t="s">
        <v>29</v>
      </c>
      <c r="C42" s="1075"/>
      <c r="D42" s="1075"/>
      <c r="E42" s="1075"/>
      <c r="F42" s="10">
        <f t="shared" si="0"/>
        <v>135553.5</v>
      </c>
      <c r="G42" s="53">
        <f t="shared" si="1"/>
        <v>28799.1</v>
      </c>
      <c r="H42" s="53">
        <f t="shared" si="1"/>
        <v>26688.6</v>
      </c>
      <c r="I42" s="53">
        <f t="shared" si="1"/>
        <v>26688.6</v>
      </c>
      <c r="J42" s="53">
        <f t="shared" si="1"/>
        <v>26688.6</v>
      </c>
      <c r="K42" s="53">
        <f t="shared" si="1"/>
        <v>26688.6</v>
      </c>
    </row>
    <row r="43" spans="1:11" ht="18" customHeight="1" x14ac:dyDescent="0.2">
      <c r="A43" s="16" t="s">
        <v>289</v>
      </c>
      <c r="B43" s="1075" t="s">
        <v>158</v>
      </c>
      <c r="C43" s="1075"/>
      <c r="D43" s="1075"/>
      <c r="E43" s="1075"/>
      <c r="F43" s="10">
        <f t="shared" si="0"/>
        <v>8388288.1999999993</v>
      </c>
      <c r="G43" s="53">
        <f t="shared" si="1"/>
        <v>1671303.8</v>
      </c>
      <c r="H43" s="53">
        <f t="shared" si="1"/>
        <v>1789921.1</v>
      </c>
      <c r="I43" s="53">
        <f t="shared" si="1"/>
        <v>1663921.1</v>
      </c>
      <c r="J43" s="53">
        <f t="shared" si="1"/>
        <v>1659721.1</v>
      </c>
      <c r="K43" s="53">
        <f t="shared" si="1"/>
        <v>1603421.1</v>
      </c>
    </row>
    <row r="44" spans="1:11" s="37" customFormat="1" ht="24.95" customHeight="1" x14ac:dyDescent="0.25">
      <c r="A44" s="1069" t="s">
        <v>142</v>
      </c>
      <c r="B44" s="1070"/>
      <c r="C44" s="1070"/>
      <c r="D44" s="1070"/>
      <c r="E44" s="1070"/>
      <c r="F44" s="1070"/>
      <c r="G44" s="1070"/>
      <c r="H44" s="1070"/>
      <c r="I44" s="1070"/>
      <c r="J44" s="1070"/>
      <c r="K44" s="1071"/>
    </row>
    <row r="45" spans="1:11" s="37" customFormat="1" ht="24.95" customHeight="1" x14ac:dyDescent="0.25">
      <c r="A45" s="1069" t="s">
        <v>146</v>
      </c>
      <c r="B45" s="1070"/>
      <c r="C45" s="1070"/>
      <c r="D45" s="1070"/>
      <c r="E45" s="1070"/>
      <c r="F45" s="1070"/>
      <c r="G45" s="1070"/>
      <c r="H45" s="1070"/>
      <c r="I45" s="1070"/>
      <c r="J45" s="1070"/>
      <c r="K45" s="1071"/>
    </row>
    <row r="46" spans="1:11" ht="69.75" customHeight="1" x14ac:dyDescent="0.2">
      <c r="A46" s="20" t="s">
        <v>143</v>
      </c>
      <c r="B46" s="22" t="s">
        <v>290</v>
      </c>
      <c r="C46" s="24" t="s">
        <v>439</v>
      </c>
      <c r="D46" s="22" t="s">
        <v>147</v>
      </c>
      <c r="E46" s="23" t="s">
        <v>82</v>
      </c>
      <c r="F46" s="11">
        <f>G46+H46+I46+J46+K46</f>
        <v>7203875.4000000004</v>
      </c>
      <c r="G46" s="19">
        <v>1585807.8</v>
      </c>
      <c r="H46" s="19">
        <v>1404516.9</v>
      </c>
      <c r="I46" s="19">
        <v>1404516.9</v>
      </c>
      <c r="J46" s="19">
        <v>1404516.9</v>
      </c>
      <c r="K46" s="19">
        <v>1404516.9</v>
      </c>
    </row>
    <row r="47" spans="1:11" ht="62.25" customHeight="1" x14ac:dyDescent="0.2">
      <c r="A47" s="33" t="s">
        <v>144</v>
      </c>
      <c r="B47" s="12" t="s">
        <v>145</v>
      </c>
      <c r="C47" s="24" t="s">
        <v>439</v>
      </c>
      <c r="D47" s="12" t="s">
        <v>147</v>
      </c>
      <c r="E47" s="23" t="s">
        <v>85</v>
      </c>
      <c r="F47" s="11">
        <f>G47+H47+I47+J47+K47</f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</row>
    <row r="48" spans="1:11" ht="121.5" customHeight="1" x14ac:dyDescent="0.2">
      <c r="A48" s="33" t="s">
        <v>32</v>
      </c>
      <c r="B48" s="9" t="s">
        <v>60</v>
      </c>
      <c r="C48" s="24" t="s">
        <v>439</v>
      </c>
      <c r="D48" s="12" t="s">
        <v>147</v>
      </c>
      <c r="E48" s="23" t="s">
        <v>86</v>
      </c>
      <c r="F48" s="11">
        <f>G48+H48+I48+J48+K48</f>
        <v>1560937.4</v>
      </c>
      <c r="G48" s="19">
        <f>624772.1-G63-G78-G82-G86-G88-G89-G96-G102-G104-G106</f>
        <v>280354.80000000005</v>
      </c>
      <c r="H48" s="19">
        <f>489625.3-H63-H78-H82-H86-H88-H89-H96-H102-H104-H106</f>
        <v>328868.5</v>
      </c>
      <c r="I48" s="19">
        <f>468789.3-I63-I78-I82-I86-I88-I89-I96-I102-I104-I106</f>
        <v>323280.2</v>
      </c>
      <c r="J48" s="19">
        <f>462707.3-J63-J78-J82-J86-J88-J89-J96-J102-J104-J106</f>
        <v>317356.5</v>
      </c>
      <c r="K48" s="19">
        <f>503625.3-K63-K78-K82-K86-K88-K89-K96-K102-K104-K106</f>
        <v>311077.40000000002</v>
      </c>
    </row>
    <row r="49" spans="1:11" ht="91.5" customHeight="1" x14ac:dyDescent="0.2">
      <c r="A49" s="33" t="s">
        <v>311</v>
      </c>
      <c r="B49" s="9" t="s">
        <v>304</v>
      </c>
      <c r="C49" s="24" t="s">
        <v>439</v>
      </c>
      <c r="D49" s="12" t="s">
        <v>147</v>
      </c>
      <c r="E49" s="23" t="s">
        <v>86</v>
      </c>
      <c r="F49" s="11">
        <f>G49+H49+I49+J49+K49</f>
        <v>487852.19999999995</v>
      </c>
      <c r="G49" s="11">
        <f>150932-G50-G51-G52-G53-G54-G55</f>
        <v>41487.799999999988</v>
      </c>
      <c r="H49" s="19">
        <v>65652.600000000006</v>
      </c>
      <c r="I49" s="19">
        <v>131488.6</v>
      </c>
      <c r="J49" s="19">
        <v>132570.6</v>
      </c>
      <c r="K49" s="19">
        <v>116652.6</v>
      </c>
    </row>
    <row r="50" spans="1:11" ht="30" x14ac:dyDescent="0.2">
      <c r="A50" s="33"/>
      <c r="B50" s="9" t="s">
        <v>298</v>
      </c>
      <c r="C50" s="24"/>
      <c r="D50" s="12"/>
      <c r="E50" s="23" t="s">
        <v>86</v>
      </c>
      <c r="F50" s="11">
        <f t="shared" ref="F50:F55" si="2">G50+H50+I50+J50+K50</f>
        <v>4477.2</v>
      </c>
      <c r="G50" s="11">
        <v>4477.2</v>
      </c>
      <c r="H50" s="19"/>
      <c r="I50" s="19"/>
      <c r="J50" s="19"/>
      <c r="K50" s="19"/>
    </row>
    <row r="51" spans="1:11" ht="31.5" customHeight="1" x14ac:dyDescent="0.2">
      <c r="A51" s="33"/>
      <c r="B51" s="9" t="s">
        <v>299</v>
      </c>
      <c r="C51" s="24"/>
      <c r="D51" s="12"/>
      <c r="E51" s="23" t="s">
        <v>86</v>
      </c>
      <c r="F51" s="11">
        <f t="shared" si="2"/>
        <v>2986.5</v>
      </c>
      <c r="G51" s="11">
        <v>2986.5</v>
      </c>
      <c r="H51" s="19"/>
      <c r="I51" s="19"/>
      <c r="J51" s="19"/>
      <c r="K51" s="19"/>
    </row>
    <row r="52" spans="1:11" ht="30" x14ac:dyDescent="0.2">
      <c r="A52" s="33"/>
      <c r="B52" s="9" t="s">
        <v>300</v>
      </c>
      <c r="C52" s="24"/>
      <c r="D52" s="12"/>
      <c r="E52" s="23" t="s">
        <v>86</v>
      </c>
      <c r="F52" s="11">
        <f>G52+H52+I52+J52+K52</f>
        <v>100919.3</v>
      </c>
      <c r="G52" s="11">
        <v>100919.3</v>
      </c>
      <c r="H52" s="19"/>
      <c r="I52" s="19"/>
      <c r="J52" s="19"/>
      <c r="K52" s="19"/>
    </row>
    <row r="53" spans="1:11" ht="30" x14ac:dyDescent="0.2">
      <c r="A53" s="33"/>
      <c r="B53" s="9" t="s">
        <v>301</v>
      </c>
      <c r="C53" s="24"/>
      <c r="D53" s="12"/>
      <c r="E53" s="23" t="s">
        <v>86</v>
      </c>
      <c r="F53" s="11">
        <f>G53+H53+I53+J53+K53</f>
        <v>229.2</v>
      </c>
      <c r="G53" s="11">
        <v>229.2</v>
      </c>
      <c r="H53" s="19"/>
      <c r="I53" s="19"/>
      <c r="J53" s="19"/>
      <c r="K53" s="19"/>
    </row>
    <row r="54" spans="1:11" ht="30" x14ac:dyDescent="0.2">
      <c r="A54" s="33"/>
      <c r="B54" s="9" t="s">
        <v>302</v>
      </c>
      <c r="C54" s="24"/>
      <c r="D54" s="12"/>
      <c r="E54" s="23" t="s">
        <v>86</v>
      </c>
      <c r="F54" s="11">
        <f t="shared" si="2"/>
        <v>252</v>
      </c>
      <c r="G54" s="11">
        <v>252</v>
      </c>
      <c r="H54" s="19"/>
      <c r="I54" s="19"/>
      <c r="J54" s="19"/>
      <c r="K54" s="19"/>
    </row>
    <row r="55" spans="1:11" ht="30" x14ac:dyDescent="0.2">
      <c r="A55" s="33"/>
      <c r="B55" s="9" t="s">
        <v>303</v>
      </c>
      <c r="C55" s="24"/>
      <c r="D55" s="12"/>
      <c r="E55" s="23" t="s">
        <v>86</v>
      </c>
      <c r="F55" s="11">
        <f t="shared" si="2"/>
        <v>580</v>
      </c>
      <c r="G55" s="11">
        <v>580</v>
      </c>
      <c r="H55" s="19"/>
      <c r="I55" s="19"/>
      <c r="J55" s="19"/>
      <c r="K55" s="19"/>
    </row>
    <row r="56" spans="1:11" ht="122.25" customHeight="1" x14ac:dyDescent="0.2">
      <c r="A56" s="33" t="s">
        <v>312</v>
      </c>
      <c r="B56" s="22" t="s">
        <v>61</v>
      </c>
      <c r="C56" s="24" t="s">
        <v>439</v>
      </c>
      <c r="D56" s="12" t="s">
        <v>147</v>
      </c>
      <c r="E56" s="23" t="s">
        <v>86</v>
      </c>
      <c r="F56" s="11">
        <f>G56+H56+I56+J56+K56</f>
        <v>67701.899999999994</v>
      </c>
      <c r="G56" s="19">
        <f>13864.3-G103-G105-G107</f>
        <v>13682.3</v>
      </c>
      <c r="H56" s="19">
        <f>13984.4-H103-H105-H107</f>
        <v>13504.9</v>
      </c>
      <c r="I56" s="19">
        <f>13984.4-I103-I105-I107</f>
        <v>13504.9</v>
      </c>
      <c r="J56" s="19">
        <f>13984.4-J103-J105-J107</f>
        <v>13504.9</v>
      </c>
      <c r="K56" s="19">
        <f>13984.4-K103-K105-K107</f>
        <v>13504.9</v>
      </c>
    </row>
    <row r="57" spans="1:11" ht="77.25" customHeight="1" x14ac:dyDescent="0.2">
      <c r="A57" s="33" t="s">
        <v>313</v>
      </c>
      <c r="B57" s="12" t="s">
        <v>237</v>
      </c>
      <c r="C57" s="24" t="s">
        <v>440</v>
      </c>
      <c r="D57" s="12" t="s">
        <v>236</v>
      </c>
      <c r="E57" s="5" t="s">
        <v>141</v>
      </c>
      <c r="F57" s="11"/>
      <c r="G57" s="25"/>
      <c r="H57" s="25"/>
      <c r="I57" s="25"/>
      <c r="J57" s="25"/>
      <c r="K57" s="25"/>
    </row>
    <row r="58" spans="1:11" ht="48.75" customHeight="1" x14ac:dyDescent="0.2">
      <c r="A58" s="1065" t="s">
        <v>291</v>
      </c>
      <c r="B58" s="1067" t="s">
        <v>292</v>
      </c>
      <c r="C58" s="1082">
        <v>2011</v>
      </c>
      <c r="D58" s="1067" t="s">
        <v>466</v>
      </c>
      <c r="E58" s="5" t="s">
        <v>82</v>
      </c>
      <c r="F58" s="11">
        <f>G58+H58+I58+J58+K58</f>
        <v>737.4</v>
      </c>
      <c r="G58" s="25">
        <v>737.4</v>
      </c>
      <c r="H58" s="25"/>
      <c r="I58" s="25"/>
      <c r="J58" s="25"/>
      <c r="K58" s="25"/>
    </row>
    <row r="59" spans="1:11" ht="44.25" customHeight="1" x14ac:dyDescent="0.2">
      <c r="A59" s="1066"/>
      <c r="B59" s="1068"/>
      <c r="C59" s="1083"/>
      <c r="D59" s="1080"/>
      <c r="E59" s="5" t="s">
        <v>87</v>
      </c>
      <c r="F59" s="11">
        <f>G59+H59+I59+J59+K59</f>
        <v>426</v>
      </c>
      <c r="G59" s="25">
        <v>426</v>
      </c>
      <c r="H59" s="25"/>
      <c r="I59" s="25"/>
      <c r="J59" s="25"/>
      <c r="K59" s="25"/>
    </row>
    <row r="60" spans="1:11" s="37" customFormat="1" ht="24.95" customHeight="1" x14ac:dyDescent="0.25">
      <c r="A60" s="1084" t="s">
        <v>13</v>
      </c>
      <c r="B60" s="1084"/>
      <c r="C60" s="1084"/>
      <c r="D60" s="1084"/>
      <c r="E60" s="1084"/>
      <c r="F60" s="1084"/>
      <c r="G60" s="1084"/>
      <c r="H60" s="1084"/>
      <c r="I60" s="1084"/>
      <c r="J60" s="1084"/>
      <c r="K60" s="38"/>
    </row>
    <row r="61" spans="1:11" ht="123" customHeight="1" x14ac:dyDescent="0.2">
      <c r="A61" s="24" t="s">
        <v>149</v>
      </c>
      <c r="B61" s="12" t="s">
        <v>238</v>
      </c>
      <c r="C61" s="5" t="s">
        <v>439</v>
      </c>
      <c r="D61" s="9" t="s">
        <v>239</v>
      </c>
      <c r="E61" s="5" t="s">
        <v>141</v>
      </c>
      <c r="F61" s="26"/>
      <c r="G61" s="27"/>
      <c r="H61" s="27"/>
      <c r="I61" s="27"/>
      <c r="J61" s="27"/>
      <c r="K61" s="27"/>
    </row>
    <row r="62" spans="1:11" ht="107.25" customHeight="1" x14ac:dyDescent="0.2">
      <c r="A62" s="5" t="s">
        <v>150</v>
      </c>
      <c r="B62" s="28" t="s">
        <v>10</v>
      </c>
      <c r="C62" s="5" t="s">
        <v>440</v>
      </c>
      <c r="D62" s="9" t="s">
        <v>12</v>
      </c>
      <c r="E62" s="5" t="s">
        <v>141</v>
      </c>
      <c r="F62" s="13"/>
      <c r="G62" s="13"/>
      <c r="H62" s="13"/>
      <c r="I62" s="13"/>
      <c r="J62" s="25"/>
      <c r="K62" s="25"/>
    </row>
    <row r="63" spans="1:11" ht="92.25" customHeight="1" x14ac:dyDescent="0.2">
      <c r="A63" s="5" t="s">
        <v>151</v>
      </c>
      <c r="B63" s="28" t="s">
        <v>11</v>
      </c>
      <c r="C63" s="5" t="s">
        <v>439</v>
      </c>
      <c r="D63" s="28" t="s">
        <v>435</v>
      </c>
      <c r="E63" s="5" t="s">
        <v>86</v>
      </c>
      <c r="F63" s="11">
        <f>G63+H63+I63+J63+K63</f>
        <v>42846.2</v>
      </c>
      <c r="G63" s="13">
        <v>42846.2</v>
      </c>
      <c r="H63" s="13">
        <v>0</v>
      </c>
      <c r="I63" s="13">
        <v>0</v>
      </c>
      <c r="J63" s="25">
        <v>0</v>
      </c>
      <c r="K63" s="25">
        <v>0</v>
      </c>
    </row>
    <row r="64" spans="1:11" ht="63" customHeight="1" x14ac:dyDescent="0.2">
      <c r="A64" s="5" t="s">
        <v>152</v>
      </c>
      <c r="B64" s="12" t="s">
        <v>277</v>
      </c>
      <c r="C64" s="5">
        <v>2011</v>
      </c>
      <c r="D64" s="28" t="s">
        <v>17</v>
      </c>
      <c r="E64" s="5" t="s">
        <v>141</v>
      </c>
      <c r="F64" s="13"/>
      <c r="G64" s="13"/>
      <c r="H64" s="13"/>
      <c r="I64" s="13"/>
      <c r="J64" s="25"/>
      <c r="K64" s="25"/>
    </row>
    <row r="65" spans="1:11" ht="47.25" customHeight="1" x14ac:dyDescent="0.2">
      <c r="A65" s="1078" t="s">
        <v>295</v>
      </c>
      <c r="B65" s="1081" t="s">
        <v>296</v>
      </c>
      <c r="C65" s="1078" t="s">
        <v>33</v>
      </c>
      <c r="D65" s="1081" t="s">
        <v>297</v>
      </c>
      <c r="E65" s="5" t="s">
        <v>88</v>
      </c>
      <c r="F65" s="11">
        <f>G65+H65+I65+J65+K65</f>
        <v>4844.8999999999996</v>
      </c>
      <c r="G65" s="13">
        <v>4844.8999999999996</v>
      </c>
      <c r="H65" s="13"/>
      <c r="I65" s="13"/>
      <c r="J65" s="25"/>
      <c r="K65" s="25"/>
    </row>
    <row r="66" spans="1:11" ht="44.25" customHeight="1" x14ac:dyDescent="0.2">
      <c r="A66" s="1079"/>
      <c r="B66" s="1068"/>
      <c r="C66" s="1079"/>
      <c r="D66" s="1068"/>
      <c r="E66" s="5" t="s">
        <v>89</v>
      </c>
      <c r="F66" s="11">
        <f>G66+H66+I66+J66+K66</f>
        <v>2793.7</v>
      </c>
      <c r="G66" s="13">
        <v>2793.7</v>
      </c>
      <c r="H66" s="13"/>
      <c r="I66" s="13"/>
      <c r="J66" s="25"/>
      <c r="K66" s="25"/>
    </row>
    <row r="67" spans="1:11" s="37" customFormat="1" ht="24.95" customHeight="1" x14ac:dyDescent="0.25">
      <c r="A67" s="1084" t="s">
        <v>14</v>
      </c>
      <c r="B67" s="1084"/>
      <c r="C67" s="1084"/>
      <c r="D67" s="1084"/>
      <c r="E67" s="1084"/>
      <c r="F67" s="1084"/>
      <c r="G67" s="1084"/>
      <c r="H67" s="1084"/>
      <c r="I67" s="1084"/>
      <c r="J67" s="1084"/>
      <c r="K67" s="38"/>
    </row>
    <row r="68" spans="1:11" ht="62.25" customHeight="1" x14ac:dyDescent="0.2">
      <c r="A68" s="5" t="s">
        <v>153</v>
      </c>
      <c r="B68" s="9" t="s">
        <v>59</v>
      </c>
      <c r="C68" s="5" t="s">
        <v>439</v>
      </c>
      <c r="D68" s="28" t="s">
        <v>435</v>
      </c>
      <c r="E68" s="5" t="s">
        <v>86</v>
      </c>
      <c r="F68" s="11">
        <f>G68+H68+I68+J68+K68</f>
        <v>24780.9</v>
      </c>
      <c r="G68" s="13">
        <v>6552.5</v>
      </c>
      <c r="H68" s="13">
        <v>4557.1000000000004</v>
      </c>
      <c r="I68" s="13">
        <v>4557.1000000000004</v>
      </c>
      <c r="J68" s="13">
        <v>4557.1000000000004</v>
      </c>
      <c r="K68" s="13">
        <v>4557.1000000000004</v>
      </c>
    </row>
    <row r="69" spans="1:11" ht="61.5" customHeight="1" x14ac:dyDescent="0.2">
      <c r="A69" s="5" t="s">
        <v>154</v>
      </c>
      <c r="B69" s="12" t="s">
        <v>209</v>
      </c>
      <c r="C69" s="5" t="s">
        <v>439</v>
      </c>
      <c r="D69" s="12" t="s">
        <v>399</v>
      </c>
      <c r="E69" s="5" t="s">
        <v>141</v>
      </c>
      <c r="F69" s="13"/>
      <c r="G69" s="13"/>
      <c r="H69" s="13"/>
      <c r="I69" s="13"/>
      <c r="J69" s="25"/>
      <c r="K69" s="25"/>
    </row>
    <row r="70" spans="1:11" ht="182.25" customHeight="1" x14ac:dyDescent="0.2">
      <c r="A70" s="33" t="s">
        <v>155</v>
      </c>
      <c r="B70" s="21" t="s">
        <v>210</v>
      </c>
      <c r="C70" s="5" t="s">
        <v>439</v>
      </c>
      <c r="D70" s="12" t="s">
        <v>399</v>
      </c>
      <c r="E70" s="5" t="s">
        <v>141</v>
      </c>
      <c r="F70" s="13"/>
      <c r="G70" s="13"/>
      <c r="H70" s="13"/>
      <c r="I70" s="13"/>
      <c r="J70" s="25"/>
      <c r="K70" s="25"/>
    </row>
    <row r="71" spans="1:11" ht="93" customHeight="1" x14ac:dyDescent="0.2">
      <c r="A71" s="5" t="s">
        <v>309</v>
      </c>
      <c r="B71" s="50" t="s">
        <v>443</v>
      </c>
      <c r="C71" s="51" t="s">
        <v>40</v>
      </c>
      <c r="D71" s="50" t="s">
        <v>400</v>
      </c>
      <c r="E71" s="51" t="s">
        <v>141</v>
      </c>
      <c r="F71" s="13"/>
      <c r="G71" s="13"/>
      <c r="H71" s="13"/>
      <c r="I71" s="13"/>
      <c r="J71" s="25"/>
      <c r="K71" s="25"/>
    </row>
    <row r="72" spans="1:11" ht="92.25" customHeight="1" x14ac:dyDescent="0.2">
      <c r="A72" s="5" t="s">
        <v>426</v>
      </c>
      <c r="B72" s="50" t="s">
        <v>444</v>
      </c>
      <c r="C72" s="51" t="s">
        <v>439</v>
      </c>
      <c r="D72" s="50" t="s">
        <v>398</v>
      </c>
      <c r="E72" s="51" t="s">
        <v>141</v>
      </c>
      <c r="F72" s="13"/>
      <c r="G72" s="13"/>
      <c r="H72" s="13"/>
      <c r="I72" s="13"/>
      <c r="J72" s="13"/>
      <c r="K72" s="13"/>
    </row>
    <row r="73" spans="1:11" ht="62.25" customHeight="1" x14ac:dyDescent="0.2">
      <c r="A73" s="5" t="s">
        <v>427</v>
      </c>
      <c r="B73" s="50" t="s">
        <v>211</v>
      </c>
      <c r="C73" s="51" t="s">
        <v>40</v>
      </c>
      <c r="D73" s="50" t="s">
        <v>398</v>
      </c>
      <c r="E73" s="51" t="s">
        <v>141</v>
      </c>
      <c r="F73" s="13"/>
      <c r="G73" s="13"/>
      <c r="H73" s="13"/>
      <c r="I73" s="13"/>
      <c r="J73" s="25"/>
      <c r="K73" s="25"/>
    </row>
    <row r="74" spans="1:11" ht="122.25" customHeight="1" x14ac:dyDescent="0.2">
      <c r="A74" s="5" t="s">
        <v>212</v>
      </c>
      <c r="B74" s="12" t="s">
        <v>445</v>
      </c>
      <c r="C74" s="52">
        <v>2011</v>
      </c>
      <c r="D74" s="50" t="s">
        <v>398</v>
      </c>
      <c r="E74" s="51" t="s">
        <v>141</v>
      </c>
      <c r="F74" s="13"/>
      <c r="G74" s="13"/>
      <c r="H74" s="13"/>
      <c r="I74" s="13"/>
      <c r="J74" s="13"/>
      <c r="K74" s="13"/>
    </row>
    <row r="75" spans="1:11" ht="77.25" customHeight="1" x14ac:dyDescent="0.2">
      <c r="A75" s="5" t="s">
        <v>214</v>
      </c>
      <c r="B75" s="28" t="s">
        <v>213</v>
      </c>
      <c r="C75" s="51" t="s">
        <v>439</v>
      </c>
      <c r="D75" s="50" t="s">
        <v>398</v>
      </c>
      <c r="E75" s="51" t="s">
        <v>141</v>
      </c>
      <c r="F75" s="13"/>
      <c r="G75" s="13"/>
      <c r="H75" s="13"/>
      <c r="I75" s="13"/>
      <c r="J75" s="13"/>
      <c r="K75" s="13"/>
    </row>
    <row r="76" spans="1:11" ht="75" x14ac:dyDescent="0.2">
      <c r="A76" s="5" t="s">
        <v>215</v>
      </c>
      <c r="B76" s="12" t="s">
        <v>31</v>
      </c>
      <c r="C76" s="5" t="s">
        <v>439</v>
      </c>
      <c r="D76" s="12" t="s">
        <v>216</v>
      </c>
      <c r="E76" s="51" t="s">
        <v>141</v>
      </c>
      <c r="F76" s="13"/>
      <c r="G76" s="13"/>
      <c r="H76" s="13"/>
      <c r="I76" s="13"/>
      <c r="J76" s="13"/>
      <c r="K76" s="13"/>
    </row>
    <row r="77" spans="1:11" s="37" customFormat="1" ht="24.95" customHeight="1" x14ac:dyDescent="0.25">
      <c r="A77" s="1073" t="s">
        <v>217</v>
      </c>
      <c r="B77" s="1077"/>
      <c r="C77" s="1077"/>
      <c r="D77" s="1077"/>
      <c r="E77" s="1077"/>
      <c r="F77" s="1077"/>
      <c r="G77" s="1077"/>
      <c r="H77" s="1077"/>
      <c r="I77" s="1077"/>
      <c r="J77" s="1077"/>
      <c r="K77" s="1077"/>
    </row>
    <row r="78" spans="1:11" ht="124.5" customHeight="1" x14ac:dyDescent="0.2">
      <c r="A78" s="5" t="s">
        <v>156</v>
      </c>
      <c r="B78" s="12" t="s">
        <v>276</v>
      </c>
      <c r="C78" s="5" t="s">
        <v>39</v>
      </c>
      <c r="D78" s="12" t="s">
        <v>466</v>
      </c>
      <c r="E78" s="5" t="s">
        <v>86</v>
      </c>
      <c r="F78" s="10">
        <f>G78+H78+I78+J78+K78</f>
        <v>78328</v>
      </c>
      <c r="G78" s="11">
        <v>30410</v>
      </c>
      <c r="H78" s="13">
        <v>7000</v>
      </c>
      <c r="I78" s="13">
        <v>0</v>
      </c>
      <c r="J78" s="13">
        <v>0</v>
      </c>
      <c r="K78" s="13">
        <v>40918</v>
      </c>
    </row>
    <row r="79" spans="1:11" ht="92.25" customHeight="1" x14ac:dyDescent="0.2">
      <c r="A79" s="5" t="s">
        <v>449</v>
      </c>
      <c r="B79" s="12" t="s">
        <v>66</v>
      </c>
      <c r="C79" s="5">
        <v>2011</v>
      </c>
      <c r="D79" s="12" t="s">
        <v>147</v>
      </c>
      <c r="E79" s="5" t="s">
        <v>141</v>
      </c>
      <c r="F79" s="5"/>
      <c r="G79" s="13"/>
      <c r="H79" s="13"/>
      <c r="I79" s="13"/>
      <c r="J79" s="25"/>
      <c r="K79" s="25"/>
    </row>
    <row r="80" spans="1:11" ht="91.5" customHeight="1" x14ac:dyDescent="0.2">
      <c r="A80" s="5" t="s">
        <v>314</v>
      </c>
      <c r="B80" s="12" t="s">
        <v>64</v>
      </c>
      <c r="C80" s="5" t="s">
        <v>439</v>
      </c>
      <c r="D80" s="12" t="s">
        <v>47</v>
      </c>
      <c r="E80" s="5" t="s">
        <v>86</v>
      </c>
      <c r="F80" s="17">
        <f>G80+H80+I80+J80+K80</f>
        <v>894148.3</v>
      </c>
      <c r="G80" s="11">
        <f>2215.2+11000+1793.9+7139.2</f>
        <v>22148.3</v>
      </c>
      <c r="H80" s="13">
        <v>0</v>
      </c>
      <c r="I80" s="13">
        <f>150000+90000</f>
        <v>240000</v>
      </c>
      <c r="J80" s="25">
        <f>114000+100000+150000</f>
        <v>364000</v>
      </c>
      <c r="K80" s="25">
        <f>250000+10000+8000</f>
        <v>268000</v>
      </c>
    </row>
    <row r="81" spans="1:11" ht="61.5" customHeight="1" x14ac:dyDescent="0.2">
      <c r="A81" s="5" t="s">
        <v>315</v>
      </c>
      <c r="B81" s="12" t="s">
        <v>67</v>
      </c>
      <c r="C81" s="5">
        <v>2011</v>
      </c>
      <c r="D81" s="12" t="s">
        <v>147</v>
      </c>
      <c r="E81" s="5" t="s">
        <v>141</v>
      </c>
      <c r="F81" s="17"/>
      <c r="G81" s="13"/>
      <c r="H81" s="13"/>
      <c r="I81" s="13"/>
      <c r="J81" s="25"/>
      <c r="K81" s="25"/>
    </row>
    <row r="82" spans="1:11" ht="61.5" customHeight="1" x14ac:dyDescent="0.2">
      <c r="A82" s="5" t="s">
        <v>316</v>
      </c>
      <c r="B82" s="12" t="s">
        <v>68</v>
      </c>
      <c r="C82" s="5" t="s">
        <v>439</v>
      </c>
      <c r="D82" s="9" t="s">
        <v>436</v>
      </c>
      <c r="E82" s="5" t="s">
        <v>30</v>
      </c>
      <c r="F82" s="17">
        <f>G82+H82+I82+J82+K82</f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</row>
    <row r="83" spans="1:11" ht="48" customHeight="1" x14ac:dyDescent="0.2">
      <c r="A83" s="1090" t="s">
        <v>293</v>
      </c>
      <c r="B83" s="1067" t="s">
        <v>294</v>
      </c>
      <c r="C83" s="1090">
        <v>2011</v>
      </c>
      <c r="D83" s="1067" t="s">
        <v>466</v>
      </c>
      <c r="E83" s="5" t="s">
        <v>82</v>
      </c>
      <c r="F83" s="17">
        <f>G83+H83+I83+J83+K83</f>
        <v>67523.899999999994</v>
      </c>
      <c r="G83" s="54">
        <v>67523.899999999994</v>
      </c>
      <c r="H83" s="54"/>
      <c r="I83" s="54"/>
      <c r="J83" s="54"/>
      <c r="K83" s="54"/>
    </row>
    <row r="84" spans="1:11" ht="46.5" customHeight="1" x14ac:dyDescent="0.2">
      <c r="A84" s="1091"/>
      <c r="B84" s="1080"/>
      <c r="C84" s="1091"/>
      <c r="D84" s="1080"/>
      <c r="E84" s="5" t="s">
        <v>87</v>
      </c>
      <c r="F84" s="17">
        <f>G84+H84+I84+J84+K84</f>
        <v>38980.699999999997</v>
      </c>
      <c r="G84" s="54">
        <v>38980.699999999997</v>
      </c>
      <c r="H84" s="54"/>
      <c r="I84" s="54"/>
      <c r="J84" s="54"/>
      <c r="K84" s="54"/>
    </row>
    <row r="85" spans="1:11" s="37" customFormat="1" ht="24.95" customHeight="1" x14ac:dyDescent="0.25">
      <c r="A85" s="1072" t="s">
        <v>218</v>
      </c>
      <c r="B85" s="1072"/>
      <c r="C85" s="1072"/>
      <c r="D85" s="1072"/>
      <c r="E85" s="1072"/>
      <c r="F85" s="1072"/>
      <c r="G85" s="1072"/>
      <c r="H85" s="1072"/>
      <c r="I85" s="1072"/>
      <c r="J85" s="1072"/>
      <c r="K85" s="40"/>
    </row>
    <row r="86" spans="1:11" ht="92.25" customHeight="1" x14ac:dyDescent="0.2">
      <c r="A86" s="5" t="s">
        <v>157</v>
      </c>
      <c r="B86" s="12" t="s">
        <v>16</v>
      </c>
      <c r="C86" s="6" t="s">
        <v>439</v>
      </c>
      <c r="D86" s="12" t="s">
        <v>466</v>
      </c>
      <c r="E86" s="5" t="s">
        <v>86</v>
      </c>
      <c r="F86" s="17">
        <f>G86+H86+I86+J86+K86</f>
        <v>57153.8</v>
      </c>
      <c r="G86" s="13">
        <v>57153.8</v>
      </c>
      <c r="H86" s="13">
        <v>0</v>
      </c>
      <c r="I86" s="13">
        <v>0</v>
      </c>
      <c r="J86" s="25">
        <v>0</v>
      </c>
      <c r="K86" s="25">
        <v>0</v>
      </c>
    </row>
    <row r="87" spans="1:11" ht="61.5" customHeight="1" x14ac:dyDescent="0.2">
      <c r="A87" s="5" t="s">
        <v>428</v>
      </c>
      <c r="B87" s="12" t="s">
        <v>70</v>
      </c>
      <c r="C87" s="5">
        <v>2011</v>
      </c>
      <c r="D87" s="12" t="s">
        <v>147</v>
      </c>
      <c r="E87" s="5" t="s">
        <v>141</v>
      </c>
      <c r="F87" s="11"/>
      <c r="G87" s="11"/>
      <c r="H87" s="11"/>
      <c r="I87" s="11"/>
      <c r="J87" s="11"/>
      <c r="K87" s="11"/>
    </row>
    <row r="88" spans="1:11" ht="90.75" customHeight="1" x14ac:dyDescent="0.2">
      <c r="A88" s="5" t="s">
        <v>317</v>
      </c>
      <c r="B88" s="12" t="s">
        <v>44</v>
      </c>
      <c r="C88" s="6" t="s">
        <v>439</v>
      </c>
      <c r="D88" s="12" t="s">
        <v>436</v>
      </c>
      <c r="E88" s="5" t="s">
        <v>86</v>
      </c>
      <c r="F88" s="11">
        <f>G88+H88+I88+J88+K88</f>
        <v>305705</v>
      </c>
      <c r="G88" s="11">
        <v>62122.6</v>
      </c>
      <c r="H88" s="11">
        <v>55680.9</v>
      </c>
      <c r="I88" s="11">
        <v>59021.7</v>
      </c>
      <c r="J88" s="11">
        <v>62563</v>
      </c>
      <c r="K88" s="11">
        <v>66316.800000000003</v>
      </c>
    </row>
    <row r="89" spans="1:11" ht="30.75" customHeight="1" x14ac:dyDescent="0.2">
      <c r="A89" s="5" t="s">
        <v>318</v>
      </c>
      <c r="B89" s="12" t="s">
        <v>448</v>
      </c>
      <c r="C89" s="6" t="s">
        <v>439</v>
      </c>
      <c r="D89" s="12" t="s">
        <v>436</v>
      </c>
      <c r="E89" s="5" t="s">
        <v>86</v>
      </c>
      <c r="F89" s="11">
        <f>G89+H89+I89+J89+K89</f>
        <v>201749.59999999998</v>
      </c>
      <c r="G89" s="11">
        <v>37882.6</v>
      </c>
      <c r="H89" s="11">
        <v>37458.6</v>
      </c>
      <c r="I89" s="11">
        <v>39706.1</v>
      </c>
      <c r="J89" s="11">
        <v>42088.5</v>
      </c>
      <c r="K89" s="11">
        <v>44613.8</v>
      </c>
    </row>
    <row r="90" spans="1:11" ht="63.75" customHeight="1" x14ac:dyDescent="0.2">
      <c r="A90" s="1092" t="s">
        <v>18</v>
      </c>
      <c r="B90" s="1085" t="s">
        <v>19</v>
      </c>
      <c r="C90" s="1092" t="s">
        <v>439</v>
      </c>
      <c r="D90" s="1085" t="s">
        <v>466</v>
      </c>
      <c r="E90" s="5" t="s">
        <v>98</v>
      </c>
      <c r="F90" s="11">
        <f>G90+H90+I90+J90+K90</f>
        <v>14876.6</v>
      </c>
      <c r="G90" s="11">
        <f>G93</f>
        <v>14876.6</v>
      </c>
      <c r="H90" s="11">
        <f>H93</f>
        <v>0</v>
      </c>
      <c r="I90" s="11">
        <f>I93</f>
        <v>0</v>
      </c>
      <c r="J90" s="11">
        <f>J93</f>
        <v>0</v>
      </c>
      <c r="K90" s="11">
        <f>K93</f>
        <v>0</v>
      </c>
    </row>
    <row r="91" spans="1:11" ht="48.75" customHeight="1" x14ac:dyDescent="0.2">
      <c r="A91" s="1092"/>
      <c r="B91" s="1085"/>
      <c r="C91" s="1092"/>
      <c r="D91" s="1085"/>
      <c r="E91" s="23" t="s">
        <v>99</v>
      </c>
      <c r="F91" s="11">
        <f>G91+H91+I91+J91+K91</f>
        <v>22122</v>
      </c>
      <c r="G91" s="11">
        <f>G94+G95</f>
        <v>22122</v>
      </c>
      <c r="H91" s="11">
        <f>H94+H95</f>
        <v>0</v>
      </c>
      <c r="I91" s="11">
        <f>I94+I95</f>
        <v>0</v>
      </c>
      <c r="J91" s="11">
        <f>J94+J95</f>
        <v>0</v>
      </c>
      <c r="K91" s="11">
        <f>K94+K95</f>
        <v>0</v>
      </c>
    </row>
    <row r="92" spans="1:11" ht="17.25" customHeight="1" x14ac:dyDescent="0.2">
      <c r="A92" s="23"/>
      <c r="B92" s="22" t="s">
        <v>90</v>
      </c>
      <c r="C92" s="23"/>
      <c r="D92" s="22"/>
      <c r="E92" s="23"/>
      <c r="F92" s="11"/>
      <c r="G92" s="11"/>
      <c r="H92" s="11"/>
      <c r="I92" s="11"/>
      <c r="J92" s="11"/>
      <c r="K92" s="11"/>
    </row>
    <row r="93" spans="1:11" ht="48.75" customHeight="1" x14ac:dyDescent="0.2">
      <c r="A93" s="1086" t="s">
        <v>91</v>
      </c>
      <c r="B93" s="1088" t="s">
        <v>93</v>
      </c>
      <c r="C93" s="23"/>
      <c r="D93" s="22"/>
      <c r="E93" s="5" t="s">
        <v>94</v>
      </c>
      <c r="F93" s="11">
        <f>G93+H93+I93+J93+K93</f>
        <v>14876.6</v>
      </c>
      <c r="G93" s="11">
        <v>14876.6</v>
      </c>
      <c r="H93" s="11"/>
      <c r="I93" s="11"/>
      <c r="J93" s="11"/>
      <c r="K93" s="11"/>
    </row>
    <row r="94" spans="1:11" ht="75.75" customHeight="1" x14ac:dyDescent="0.2">
      <c r="A94" s="1087"/>
      <c r="B94" s="1089"/>
      <c r="C94" s="23"/>
      <c r="D94" s="22"/>
      <c r="E94" s="23" t="s">
        <v>95</v>
      </c>
      <c r="F94" s="11">
        <f>G94+H94+I94+J94+K94</f>
        <v>8588.1</v>
      </c>
      <c r="G94" s="11">
        <v>8588.1</v>
      </c>
      <c r="H94" s="11"/>
      <c r="I94" s="11"/>
      <c r="J94" s="11"/>
      <c r="K94" s="11"/>
    </row>
    <row r="95" spans="1:11" ht="84" customHeight="1" x14ac:dyDescent="0.2">
      <c r="A95" s="23" t="s">
        <v>92</v>
      </c>
      <c r="B95" s="22" t="s">
        <v>96</v>
      </c>
      <c r="C95" s="23"/>
      <c r="D95" s="22"/>
      <c r="E95" s="23" t="s">
        <v>86</v>
      </c>
      <c r="F95" s="11">
        <f>G95+H95+I95+J95+K95</f>
        <v>13533.9</v>
      </c>
      <c r="G95" s="11">
        <v>13533.9</v>
      </c>
      <c r="H95" s="11"/>
      <c r="I95" s="11"/>
      <c r="J95" s="11"/>
      <c r="K95" s="11"/>
    </row>
    <row r="96" spans="1:11" ht="92.25" customHeight="1" x14ac:dyDescent="0.2">
      <c r="A96" s="24" t="s">
        <v>20</v>
      </c>
      <c r="B96" s="9" t="s">
        <v>21</v>
      </c>
      <c r="C96" s="6" t="s">
        <v>439</v>
      </c>
      <c r="D96" s="12" t="s">
        <v>22</v>
      </c>
      <c r="E96" s="23" t="s">
        <v>86</v>
      </c>
      <c r="F96" s="11">
        <f>G96+H96+I96+J96+K96</f>
        <v>103550</v>
      </c>
      <c r="G96" s="11">
        <v>77550</v>
      </c>
      <c r="H96" s="19">
        <v>19918</v>
      </c>
      <c r="I96" s="19">
        <v>6082</v>
      </c>
      <c r="J96" s="19">
        <v>0</v>
      </c>
      <c r="K96" s="19">
        <v>0</v>
      </c>
    </row>
    <row r="97" spans="1:11" ht="61.5" customHeight="1" x14ac:dyDescent="0.2">
      <c r="A97" s="24" t="s">
        <v>23</v>
      </c>
      <c r="B97" s="12" t="s">
        <v>71</v>
      </c>
      <c r="C97" s="5">
        <v>2011</v>
      </c>
      <c r="D97" s="12" t="s">
        <v>147</v>
      </c>
      <c r="E97" s="5" t="s">
        <v>141</v>
      </c>
      <c r="F97" s="11"/>
      <c r="G97" s="19"/>
      <c r="H97" s="27"/>
      <c r="I97" s="27"/>
      <c r="J97" s="27"/>
      <c r="K97" s="27"/>
    </row>
    <row r="98" spans="1:11" s="37" customFormat="1" ht="24.95" customHeight="1" x14ac:dyDescent="0.25">
      <c r="A98" s="1084" t="s">
        <v>24</v>
      </c>
      <c r="B98" s="1084"/>
      <c r="C98" s="1084"/>
      <c r="D98" s="1084"/>
      <c r="E98" s="1084"/>
      <c r="F98" s="1084"/>
      <c r="G98" s="1084"/>
      <c r="H98" s="1084"/>
      <c r="I98" s="1084"/>
      <c r="J98" s="1084"/>
      <c r="K98" s="38"/>
    </row>
    <row r="99" spans="1:11" ht="93.75" customHeight="1" x14ac:dyDescent="0.2">
      <c r="A99" s="5" t="s">
        <v>429</v>
      </c>
      <c r="B99" s="12" t="s">
        <v>220</v>
      </c>
      <c r="C99" s="5" t="s">
        <v>439</v>
      </c>
      <c r="D99" s="12" t="s">
        <v>147</v>
      </c>
      <c r="E99" s="5" t="s">
        <v>141</v>
      </c>
      <c r="F99" s="13"/>
      <c r="G99" s="13"/>
      <c r="H99" s="13"/>
      <c r="I99" s="13"/>
      <c r="J99" s="13"/>
      <c r="K99" s="13"/>
    </row>
    <row r="100" spans="1:11" ht="137.25" customHeight="1" x14ac:dyDescent="0.2">
      <c r="A100" s="5" t="s">
        <v>319</v>
      </c>
      <c r="B100" s="12" t="s">
        <v>396</v>
      </c>
      <c r="C100" s="5" t="s">
        <v>439</v>
      </c>
      <c r="D100" s="12" t="s">
        <v>436</v>
      </c>
      <c r="E100" s="5" t="s">
        <v>141</v>
      </c>
      <c r="F100" s="13"/>
      <c r="G100" s="13"/>
      <c r="H100" s="13"/>
      <c r="I100" s="13"/>
      <c r="J100" s="13"/>
      <c r="K100" s="13"/>
    </row>
    <row r="101" spans="1:11" s="37" customFormat="1" ht="24.95" customHeight="1" x14ac:dyDescent="0.25">
      <c r="A101" s="1072" t="s">
        <v>442</v>
      </c>
      <c r="B101" s="1072"/>
      <c r="C101" s="1072"/>
      <c r="D101" s="1072"/>
      <c r="E101" s="1072"/>
      <c r="F101" s="1072"/>
      <c r="G101" s="1072"/>
      <c r="H101" s="1072"/>
      <c r="I101" s="1072"/>
      <c r="J101" s="1072"/>
      <c r="K101" s="1072"/>
    </row>
    <row r="102" spans="1:11" ht="63.75" customHeight="1" x14ac:dyDescent="0.2">
      <c r="A102" s="35" t="s">
        <v>169</v>
      </c>
      <c r="B102" s="31" t="s">
        <v>402</v>
      </c>
      <c r="C102" s="23" t="s">
        <v>439</v>
      </c>
      <c r="D102" s="22" t="s">
        <v>451</v>
      </c>
      <c r="E102" s="5" t="s">
        <v>86</v>
      </c>
      <c r="F102" s="11">
        <f>G102+H102+I102+J102+K102</f>
        <v>29903.200000000001</v>
      </c>
      <c r="G102" s="11">
        <v>5458.4</v>
      </c>
      <c r="H102" s="11">
        <v>6111.2</v>
      </c>
      <c r="I102" s="11">
        <v>6111.2</v>
      </c>
      <c r="J102" s="11">
        <v>6111.2</v>
      </c>
      <c r="K102" s="11">
        <v>6111.2</v>
      </c>
    </row>
    <row r="103" spans="1:11" ht="77.25" customHeight="1" x14ac:dyDescent="0.2">
      <c r="A103" s="35" t="s">
        <v>320</v>
      </c>
      <c r="B103" s="31" t="s">
        <v>403</v>
      </c>
      <c r="C103" s="23" t="s">
        <v>439</v>
      </c>
      <c r="D103" s="22" t="s">
        <v>451</v>
      </c>
      <c r="E103" s="5" t="s">
        <v>86</v>
      </c>
      <c r="F103" s="11">
        <f t="shared" ref="F103:F120" si="3">G103+H103+I103+J103+K103</f>
        <v>209.39999999999998</v>
      </c>
      <c r="G103" s="11">
        <v>79</v>
      </c>
      <c r="H103" s="11">
        <v>32.6</v>
      </c>
      <c r="I103" s="11">
        <v>32.6</v>
      </c>
      <c r="J103" s="11">
        <v>32.6</v>
      </c>
      <c r="K103" s="11">
        <v>32.6</v>
      </c>
    </row>
    <row r="104" spans="1:11" ht="75" x14ac:dyDescent="0.2">
      <c r="A104" s="35" t="s">
        <v>321</v>
      </c>
      <c r="B104" s="31" t="s">
        <v>404</v>
      </c>
      <c r="C104" s="23" t="s">
        <v>439</v>
      </c>
      <c r="D104" s="22" t="s">
        <v>451</v>
      </c>
      <c r="E104" s="5" t="s">
        <v>86</v>
      </c>
      <c r="F104" s="11">
        <f t="shared" si="3"/>
        <v>25978.5</v>
      </c>
      <c r="G104" s="11">
        <v>4852.5</v>
      </c>
      <c r="H104" s="11">
        <v>5281.5</v>
      </c>
      <c r="I104" s="11">
        <v>5281.5</v>
      </c>
      <c r="J104" s="11">
        <v>5281.5</v>
      </c>
      <c r="K104" s="11">
        <v>5281.5</v>
      </c>
    </row>
    <row r="105" spans="1:11" ht="76.5" customHeight="1" x14ac:dyDescent="0.2">
      <c r="A105" s="35" t="s">
        <v>322</v>
      </c>
      <c r="B105" s="31" t="s">
        <v>405</v>
      </c>
      <c r="C105" s="23" t="s">
        <v>439</v>
      </c>
      <c r="D105" s="22" t="s">
        <v>451</v>
      </c>
      <c r="E105" s="5" t="s">
        <v>86</v>
      </c>
      <c r="F105" s="11">
        <f t="shared" si="3"/>
        <v>297</v>
      </c>
      <c r="G105" s="11">
        <v>79</v>
      </c>
      <c r="H105" s="11">
        <v>54.5</v>
      </c>
      <c r="I105" s="11">
        <v>54.5</v>
      </c>
      <c r="J105" s="11">
        <v>54.5</v>
      </c>
      <c r="K105" s="11">
        <v>54.5</v>
      </c>
    </row>
    <row r="106" spans="1:11" ht="76.5" customHeight="1" x14ac:dyDescent="0.2">
      <c r="A106" s="35" t="s">
        <v>323</v>
      </c>
      <c r="B106" s="31" t="s">
        <v>72</v>
      </c>
      <c r="C106" s="23" t="s">
        <v>439</v>
      </c>
      <c r="D106" s="22" t="s">
        <v>451</v>
      </c>
      <c r="E106" s="5" t="s">
        <v>86</v>
      </c>
      <c r="F106" s="11">
        <f t="shared" si="3"/>
        <v>143367.6</v>
      </c>
      <c r="G106" s="11">
        <v>26141.200000000001</v>
      </c>
      <c r="H106" s="11">
        <v>29306.6</v>
      </c>
      <c r="I106" s="11">
        <v>29306.6</v>
      </c>
      <c r="J106" s="11">
        <v>29306.6</v>
      </c>
      <c r="K106" s="11">
        <v>29306.6</v>
      </c>
    </row>
    <row r="107" spans="1:11" ht="76.5" customHeight="1" x14ac:dyDescent="0.2">
      <c r="A107" s="35" t="s">
        <v>324</v>
      </c>
      <c r="B107" s="31" t="s">
        <v>73</v>
      </c>
      <c r="C107" s="23" t="s">
        <v>439</v>
      </c>
      <c r="D107" s="22" t="s">
        <v>451</v>
      </c>
      <c r="E107" s="5" t="s">
        <v>86</v>
      </c>
      <c r="F107" s="11">
        <f t="shared" si="3"/>
        <v>1593.6</v>
      </c>
      <c r="G107" s="11">
        <v>24</v>
      </c>
      <c r="H107" s="11">
        <v>392.4</v>
      </c>
      <c r="I107" s="11">
        <v>392.4</v>
      </c>
      <c r="J107" s="11">
        <v>392.4</v>
      </c>
      <c r="K107" s="11">
        <v>392.4</v>
      </c>
    </row>
    <row r="108" spans="1:11" ht="24.95" customHeight="1" x14ac:dyDescent="0.2">
      <c r="A108" s="1073" t="s">
        <v>330</v>
      </c>
      <c r="B108" s="1074"/>
      <c r="C108" s="1074"/>
      <c r="D108" s="1074"/>
      <c r="E108" s="1074"/>
      <c r="F108" s="1074"/>
      <c r="G108" s="1074"/>
      <c r="H108" s="1074"/>
      <c r="I108" s="1074"/>
      <c r="J108" s="1074"/>
      <c r="K108" s="1074"/>
    </row>
    <row r="109" spans="1:11" ht="18" customHeight="1" x14ac:dyDescent="0.2">
      <c r="A109" s="5" t="s">
        <v>278</v>
      </c>
      <c r="B109" s="1076" t="s">
        <v>481</v>
      </c>
      <c r="C109" s="1076"/>
      <c r="D109" s="1076"/>
      <c r="E109" s="1076"/>
      <c r="F109" s="11">
        <f t="shared" si="3"/>
        <v>10597579.099999998</v>
      </c>
      <c r="G109" s="10">
        <f>G110+G111+G112</f>
        <v>2534233.9</v>
      </c>
      <c r="H109" s="10">
        <f>H110+H111+H112</f>
        <v>1978336.2999999998</v>
      </c>
      <c r="I109" s="10">
        <f>I110+I111+I112</f>
        <v>2023336.2999999998</v>
      </c>
      <c r="J109" s="10">
        <f>J110+J111+J112</f>
        <v>2018336.2999999998</v>
      </c>
      <c r="K109" s="10">
        <f>K110+K111+K112</f>
        <v>2043336.2999999998</v>
      </c>
    </row>
    <row r="110" spans="1:11" ht="18" customHeight="1" x14ac:dyDescent="0.2">
      <c r="A110" s="5" t="s">
        <v>279</v>
      </c>
      <c r="B110" s="1075" t="s">
        <v>468</v>
      </c>
      <c r="C110" s="1075"/>
      <c r="D110" s="1075"/>
      <c r="E110" s="1075"/>
      <c r="F110" s="11">
        <f t="shared" si="3"/>
        <v>0</v>
      </c>
      <c r="G110" s="10">
        <f>G47</f>
        <v>0</v>
      </c>
      <c r="H110" s="10">
        <f>H47</f>
        <v>0</v>
      </c>
      <c r="I110" s="10">
        <f>I47</f>
        <v>0</v>
      </c>
      <c r="J110" s="10">
        <f>J47</f>
        <v>0</v>
      </c>
      <c r="K110" s="10">
        <f>K47</f>
        <v>0</v>
      </c>
    </row>
    <row r="111" spans="1:11" ht="18" customHeight="1" x14ac:dyDescent="0.2">
      <c r="A111" s="5" t="s">
        <v>280</v>
      </c>
      <c r="B111" s="1075" t="s">
        <v>29</v>
      </c>
      <c r="C111" s="1075"/>
      <c r="D111" s="1075"/>
      <c r="E111" s="1075"/>
      <c r="F111" s="11">
        <f t="shared" si="3"/>
        <v>7291858.2000000011</v>
      </c>
      <c r="G111" s="10">
        <f>G90+G46+G58+G65+G83</f>
        <v>1673790.5999999999</v>
      </c>
      <c r="H111" s="10">
        <f>H90+H46+H58+H65+H83</f>
        <v>1404516.9</v>
      </c>
      <c r="I111" s="10">
        <f>I90+I46+I58+I65+I83</f>
        <v>1404516.9</v>
      </c>
      <c r="J111" s="10">
        <f>J90+J46+J58+J65+J83</f>
        <v>1404516.9</v>
      </c>
      <c r="K111" s="10">
        <f>K90+K46+K58+K65+K83</f>
        <v>1404516.9</v>
      </c>
    </row>
    <row r="112" spans="1:11" ht="18" customHeight="1" x14ac:dyDescent="0.2">
      <c r="A112" s="5" t="s">
        <v>281</v>
      </c>
      <c r="B112" s="1075" t="s">
        <v>158</v>
      </c>
      <c r="C112" s="1075"/>
      <c r="D112" s="1075"/>
      <c r="E112" s="1075"/>
      <c r="F112" s="11">
        <f t="shared" si="3"/>
        <v>3305720.9</v>
      </c>
      <c r="G112" s="10">
        <f>G107+G106+G105+G104+G103+G102+G96+G91+G89+G88+G86+G82+G78+G68+G63+G56+G49+G48+G59+G66+G84+G50+G51+G52+G53+G54+G55</f>
        <v>860443.29999999993</v>
      </c>
      <c r="H112" s="10">
        <f>H107+H106+H105+H104+H103+H102+H96+H91+H89+H88+H86+H82+H78+H68+H63+H56+H49+H48+H59+H66+H84</f>
        <v>573819.4</v>
      </c>
      <c r="I112" s="10">
        <f>I107+I106+I105+I104+I103+I102+I96+I91+I89+I88+I86+I82+I78+I68+I63+I56+I49+I48+I59+I66+I84</f>
        <v>618819.39999999991</v>
      </c>
      <c r="J112" s="10">
        <f>J107+J106+J105+J104+J103+J102+J96+J91+J89+J88+J86+J82+J78+J68+J63+J56+J49+J48+J59+J66+J84</f>
        <v>613819.4</v>
      </c>
      <c r="K112" s="10">
        <f>K107+K106+K105+K104+K103+K102+K96+K91+K89+K88+K86+K82+K78+K68+K63+K56+K49+K48+K59+K66+K84</f>
        <v>638819.4</v>
      </c>
    </row>
    <row r="113" spans="1:11" ht="18" customHeight="1" x14ac:dyDescent="0.2">
      <c r="A113" s="5" t="s">
        <v>282</v>
      </c>
      <c r="B113" s="1076" t="s">
        <v>234</v>
      </c>
      <c r="C113" s="1076"/>
      <c r="D113" s="1076"/>
      <c r="E113" s="1076"/>
      <c r="F113" s="11">
        <f t="shared" si="3"/>
        <v>894148.3</v>
      </c>
      <c r="G113" s="10">
        <f>G114+G115+G116</f>
        <v>22148.3</v>
      </c>
      <c r="H113" s="10">
        <f>H114+H115+H116</f>
        <v>0</v>
      </c>
      <c r="I113" s="10">
        <f>I114+I115+I116</f>
        <v>240000</v>
      </c>
      <c r="J113" s="10">
        <f>J114+J115+J116</f>
        <v>364000</v>
      </c>
      <c r="K113" s="10">
        <f>K114+K115+K116</f>
        <v>268000</v>
      </c>
    </row>
    <row r="114" spans="1:11" ht="18" customHeight="1" x14ac:dyDescent="0.2">
      <c r="A114" s="5" t="s">
        <v>283</v>
      </c>
      <c r="B114" s="1075" t="s">
        <v>468</v>
      </c>
      <c r="C114" s="1075"/>
      <c r="D114" s="1075"/>
      <c r="E114" s="1075"/>
      <c r="F114" s="11">
        <f t="shared" si="3"/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</row>
    <row r="115" spans="1:11" ht="18" customHeight="1" x14ac:dyDescent="0.2">
      <c r="A115" s="5" t="s">
        <v>284</v>
      </c>
      <c r="B115" s="1075" t="s">
        <v>29</v>
      </c>
      <c r="C115" s="1075"/>
      <c r="D115" s="1075"/>
      <c r="E115" s="1075"/>
      <c r="F115" s="11">
        <f t="shared" si="3"/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</row>
    <row r="116" spans="1:11" ht="18" customHeight="1" x14ac:dyDescent="0.2">
      <c r="A116" s="5" t="s">
        <v>285</v>
      </c>
      <c r="B116" s="1075" t="s">
        <v>158</v>
      </c>
      <c r="C116" s="1075"/>
      <c r="D116" s="1075"/>
      <c r="E116" s="1075"/>
      <c r="F116" s="11">
        <f t="shared" si="3"/>
        <v>894148.3</v>
      </c>
      <c r="G116" s="53">
        <f>G80</f>
        <v>22148.3</v>
      </c>
      <c r="H116" s="53">
        <f>H80</f>
        <v>0</v>
      </c>
      <c r="I116" s="53">
        <f>I80</f>
        <v>240000</v>
      </c>
      <c r="J116" s="53">
        <f>J80</f>
        <v>364000</v>
      </c>
      <c r="K116" s="53">
        <f>K80</f>
        <v>268000</v>
      </c>
    </row>
    <row r="117" spans="1:11" ht="18" customHeight="1" x14ac:dyDescent="0.2">
      <c r="A117" s="5" t="s">
        <v>286</v>
      </c>
      <c r="B117" s="1076" t="s">
        <v>484</v>
      </c>
      <c r="C117" s="1076"/>
      <c r="D117" s="1076"/>
      <c r="E117" s="1076"/>
      <c r="F117" s="11">
        <f t="shared" si="3"/>
        <v>11491727.399999999</v>
      </c>
      <c r="G117" s="53">
        <f t="shared" ref="G117:K120" si="4">G109+G113</f>
        <v>2556382.1999999997</v>
      </c>
      <c r="H117" s="53">
        <f t="shared" si="4"/>
        <v>1978336.2999999998</v>
      </c>
      <c r="I117" s="53">
        <f t="shared" si="4"/>
        <v>2263336.2999999998</v>
      </c>
      <c r="J117" s="53">
        <f t="shared" si="4"/>
        <v>2382336.2999999998</v>
      </c>
      <c r="K117" s="53">
        <f t="shared" si="4"/>
        <v>2311336.2999999998</v>
      </c>
    </row>
    <row r="118" spans="1:11" ht="18" customHeight="1" x14ac:dyDescent="0.2">
      <c r="A118" s="5" t="s">
        <v>287</v>
      </c>
      <c r="B118" s="1075" t="s">
        <v>468</v>
      </c>
      <c r="C118" s="1075"/>
      <c r="D118" s="1075"/>
      <c r="E118" s="1075"/>
      <c r="F118" s="11">
        <f t="shared" si="3"/>
        <v>0</v>
      </c>
      <c r="G118" s="53">
        <f t="shared" si="4"/>
        <v>0</v>
      </c>
      <c r="H118" s="53">
        <f t="shared" si="4"/>
        <v>0</v>
      </c>
      <c r="I118" s="53">
        <f t="shared" si="4"/>
        <v>0</v>
      </c>
      <c r="J118" s="53">
        <f t="shared" si="4"/>
        <v>0</v>
      </c>
      <c r="K118" s="53">
        <f t="shared" si="4"/>
        <v>0</v>
      </c>
    </row>
    <row r="119" spans="1:11" ht="18" customHeight="1" x14ac:dyDescent="0.2">
      <c r="A119" s="5" t="s">
        <v>288</v>
      </c>
      <c r="B119" s="1075" t="s">
        <v>29</v>
      </c>
      <c r="C119" s="1075"/>
      <c r="D119" s="1075"/>
      <c r="E119" s="1075"/>
      <c r="F119" s="11">
        <f t="shared" si="3"/>
        <v>7291858.2000000011</v>
      </c>
      <c r="G119" s="53">
        <f t="shared" si="4"/>
        <v>1673790.5999999999</v>
      </c>
      <c r="H119" s="53">
        <f t="shared" si="4"/>
        <v>1404516.9</v>
      </c>
      <c r="I119" s="53">
        <f t="shared" si="4"/>
        <v>1404516.9</v>
      </c>
      <c r="J119" s="53">
        <f t="shared" si="4"/>
        <v>1404516.9</v>
      </c>
      <c r="K119" s="53">
        <f t="shared" si="4"/>
        <v>1404516.9</v>
      </c>
    </row>
    <row r="120" spans="1:11" ht="18" customHeight="1" x14ac:dyDescent="0.2">
      <c r="A120" s="5" t="s">
        <v>289</v>
      </c>
      <c r="B120" s="1075" t="s">
        <v>158</v>
      </c>
      <c r="C120" s="1075"/>
      <c r="D120" s="1075"/>
      <c r="E120" s="1075"/>
      <c r="F120" s="11">
        <f t="shared" si="3"/>
        <v>4199869.2</v>
      </c>
      <c r="G120" s="53">
        <f t="shared" si="4"/>
        <v>882591.6</v>
      </c>
      <c r="H120" s="53">
        <f t="shared" si="4"/>
        <v>573819.4</v>
      </c>
      <c r="I120" s="53">
        <f t="shared" si="4"/>
        <v>858819.39999999991</v>
      </c>
      <c r="J120" s="53">
        <f t="shared" si="4"/>
        <v>977819.4</v>
      </c>
      <c r="K120" s="53">
        <f t="shared" si="4"/>
        <v>906819.4</v>
      </c>
    </row>
    <row r="121" spans="1:11" s="37" customFormat="1" ht="24.95" customHeight="1" x14ac:dyDescent="0.25">
      <c r="A121" s="1094" t="s">
        <v>406</v>
      </c>
      <c r="B121" s="1094"/>
      <c r="C121" s="1094"/>
      <c r="D121" s="1094"/>
      <c r="E121" s="1094"/>
      <c r="F121" s="1095"/>
      <c r="G121" s="1095"/>
      <c r="H121" s="1095"/>
      <c r="I121" s="1095"/>
      <c r="J121" s="1095"/>
      <c r="K121" s="1095"/>
    </row>
    <row r="122" spans="1:11" s="37" customFormat="1" ht="24.95" customHeight="1" x14ac:dyDescent="0.25">
      <c r="A122" s="1094" t="s">
        <v>161</v>
      </c>
      <c r="B122" s="1094"/>
      <c r="C122" s="1094"/>
      <c r="D122" s="1094"/>
      <c r="E122" s="1094"/>
      <c r="F122" s="1094"/>
      <c r="G122" s="1095"/>
      <c r="H122" s="1095"/>
      <c r="I122" s="1095"/>
      <c r="J122" s="1095"/>
      <c r="K122" s="1095"/>
    </row>
    <row r="123" spans="1:11" ht="108.75" customHeight="1" x14ac:dyDescent="0.2">
      <c r="A123" s="8" t="s">
        <v>162</v>
      </c>
      <c r="B123" s="9" t="s">
        <v>62</v>
      </c>
      <c r="C123" s="8" t="s">
        <v>439</v>
      </c>
      <c r="D123" s="9" t="s">
        <v>436</v>
      </c>
      <c r="E123" s="8" t="s">
        <v>97</v>
      </c>
      <c r="F123" s="11">
        <f>G123+H123+I123+J123+K123</f>
        <v>2863626.3000000003</v>
      </c>
      <c r="G123" s="10">
        <f>650453.2-G133-G137-G146-G147-G148</f>
        <v>646285.89999999991</v>
      </c>
      <c r="H123" s="10">
        <f>559821.4-H133-H137-H146-H147-H148</f>
        <v>554335.1</v>
      </c>
      <c r="I123" s="10">
        <f>559821.4-I133-I137-I146-I147-I148</f>
        <v>554335.1</v>
      </c>
      <c r="J123" s="10">
        <f>559821.4-J133-J137-J146-J147-J148</f>
        <v>554335.1</v>
      </c>
      <c r="K123" s="10">
        <f>559821.4-K133-K137-K146-K147-K148</f>
        <v>554335.1</v>
      </c>
    </row>
    <row r="124" spans="1:11" ht="75.75" customHeight="1" x14ac:dyDescent="0.2">
      <c r="A124" s="5" t="s">
        <v>163</v>
      </c>
      <c r="B124" s="9" t="s">
        <v>49</v>
      </c>
      <c r="C124" s="5" t="s">
        <v>439</v>
      </c>
      <c r="D124" s="12" t="s">
        <v>225</v>
      </c>
      <c r="E124" s="8" t="s">
        <v>97</v>
      </c>
      <c r="F124" s="32">
        <f>G124+H124+I124+J124+K124</f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</row>
    <row r="125" spans="1:11" ht="64.5" customHeight="1" x14ac:dyDescent="0.2">
      <c r="A125" s="5" t="s">
        <v>164</v>
      </c>
      <c r="B125" s="12" t="s">
        <v>331</v>
      </c>
      <c r="C125" s="8" t="s">
        <v>439</v>
      </c>
      <c r="D125" s="12" t="s">
        <v>225</v>
      </c>
      <c r="E125" s="5" t="s">
        <v>141</v>
      </c>
      <c r="F125" s="13"/>
      <c r="G125" s="26"/>
      <c r="H125" s="26"/>
      <c r="I125" s="26"/>
      <c r="J125" s="26"/>
      <c r="K125" s="26"/>
    </row>
    <row r="126" spans="1:11" ht="63" customHeight="1" x14ac:dyDescent="0.2">
      <c r="A126" s="5" t="s">
        <v>430</v>
      </c>
      <c r="B126" s="12" t="s">
        <v>334</v>
      </c>
      <c r="C126" s="8" t="s">
        <v>439</v>
      </c>
      <c r="D126" s="12" t="s">
        <v>225</v>
      </c>
      <c r="E126" s="5" t="s">
        <v>141</v>
      </c>
      <c r="F126" s="13"/>
      <c r="G126" s="13"/>
      <c r="H126" s="13"/>
      <c r="I126" s="13"/>
      <c r="J126" s="13"/>
      <c r="K126" s="13"/>
    </row>
    <row r="127" spans="1:11" ht="35.25" customHeight="1" x14ac:dyDescent="0.2">
      <c r="A127" s="5" t="s">
        <v>431</v>
      </c>
      <c r="B127" s="12" t="s">
        <v>332</v>
      </c>
      <c r="C127" s="5" t="s">
        <v>439</v>
      </c>
      <c r="D127" s="12" t="s">
        <v>310</v>
      </c>
      <c r="E127" s="5" t="s">
        <v>141</v>
      </c>
      <c r="F127" s="13"/>
      <c r="G127" s="13"/>
      <c r="H127" s="13"/>
      <c r="I127" s="13"/>
      <c r="J127" s="13"/>
      <c r="K127" s="13"/>
    </row>
    <row r="128" spans="1:11" ht="63.75" customHeight="1" x14ac:dyDescent="0.2">
      <c r="A128" s="5" t="s">
        <v>469</v>
      </c>
      <c r="B128" s="12" t="s">
        <v>333</v>
      </c>
      <c r="C128" s="5" t="s">
        <v>439</v>
      </c>
      <c r="D128" s="12" t="s">
        <v>225</v>
      </c>
      <c r="E128" s="5" t="s">
        <v>141</v>
      </c>
      <c r="F128" s="13"/>
      <c r="G128" s="13"/>
      <c r="H128" s="13"/>
      <c r="I128" s="13"/>
      <c r="J128" s="13"/>
      <c r="K128" s="13"/>
    </row>
    <row r="129" spans="1:11" ht="48.75" customHeight="1" x14ac:dyDescent="0.2">
      <c r="A129" s="5" t="s">
        <v>470</v>
      </c>
      <c r="B129" s="12" t="s">
        <v>45</v>
      </c>
      <c r="C129" s="5" t="s">
        <v>439</v>
      </c>
      <c r="D129" s="12" t="s">
        <v>397</v>
      </c>
      <c r="E129" s="5" t="s">
        <v>141</v>
      </c>
      <c r="F129" s="13"/>
      <c r="G129" s="13"/>
      <c r="H129" s="13"/>
      <c r="I129" s="13"/>
      <c r="J129" s="13"/>
      <c r="K129" s="13"/>
    </row>
    <row r="130" spans="1:11" ht="48.75" customHeight="1" x14ac:dyDescent="0.2">
      <c r="A130" s="5" t="s">
        <v>472</v>
      </c>
      <c r="B130" s="12" t="s">
        <v>335</v>
      </c>
      <c r="C130" s="5" t="s">
        <v>39</v>
      </c>
      <c r="D130" s="12" t="s">
        <v>450</v>
      </c>
      <c r="E130" s="5" t="s">
        <v>141</v>
      </c>
      <c r="F130" s="13"/>
      <c r="G130" s="13"/>
      <c r="H130" s="13"/>
      <c r="I130" s="13"/>
      <c r="J130" s="13"/>
      <c r="K130" s="13"/>
    </row>
    <row r="131" spans="1:11" ht="30.75" customHeight="1" x14ac:dyDescent="0.2">
      <c r="A131" s="5" t="s">
        <v>473</v>
      </c>
      <c r="B131" s="12" t="s">
        <v>336</v>
      </c>
      <c r="C131" s="5" t="s">
        <v>39</v>
      </c>
      <c r="D131" s="12" t="s">
        <v>46</v>
      </c>
      <c r="E131" s="5" t="s">
        <v>141</v>
      </c>
      <c r="F131" s="13"/>
      <c r="G131" s="13"/>
      <c r="H131" s="13"/>
      <c r="I131" s="13"/>
      <c r="J131" s="13"/>
      <c r="K131" s="13"/>
    </row>
    <row r="132" spans="1:11" s="37" customFormat="1" ht="24.95" customHeight="1" x14ac:dyDescent="0.25">
      <c r="A132" s="1072" t="s">
        <v>338</v>
      </c>
      <c r="B132" s="1072"/>
      <c r="C132" s="1072"/>
      <c r="D132" s="1072"/>
      <c r="E132" s="1072"/>
      <c r="F132" s="1072"/>
      <c r="G132" s="1072"/>
      <c r="H132" s="1072"/>
      <c r="I132" s="1093"/>
      <c r="J132" s="1093"/>
      <c r="K132" s="1093"/>
    </row>
    <row r="133" spans="1:11" ht="122.25" customHeight="1" x14ac:dyDescent="0.2">
      <c r="A133" s="5" t="s">
        <v>165</v>
      </c>
      <c r="B133" s="12" t="s">
        <v>276</v>
      </c>
      <c r="C133" s="5" t="s">
        <v>39</v>
      </c>
      <c r="D133" s="12" t="s">
        <v>466</v>
      </c>
      <c r="E133" s="5" t="s">
        <v>97</v>
      </c>
      <c r="F133" s="10">
        <f>G133+H133+I133+J133+K133</f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</row>
    <row r="134" spans="1:11" ht="91.5" customHeight="1" x14ac:dyDescent="0.2">
      <c r="A134" s="5" t="s">
        <v>474</v>
      </c>
      <c r="B134" s="12" t="s">
        <v>66</v>
      </c>
      <c r="C134" s="5">
        <v>2011</v>
      </c>
      <c r="D134" s="12" t="s">
        <v>147</v>
      </c>
      <c r="E134" s="5" t="s">
        <v>141</v>
      </c>
      <c r="F134" s="5"/>
      <c r="G134" s="13"/>
      <c r="H134" s="13"/>
      <c r="I134" s="13"/>
      <c r="J134" s="13"/>
      <c r="K134" s="13"/>
    </row>
    <row r="135" spans="1:11" ht="92.25" customHeight="1" x14ac:dyDescent="0.2">
      <c r="A135" s="5" t="s">
        <v>475</v>
      </c>
      <c r="B135" s="12" t="s">
        <v>64</v>
      </c>
      <c r="C135" s="5" t="s">
        <v>439</v>
      </c>
      <c r="D135" s="12" t="s">
        <v>47</v>
      </c>
      <c r="E135" s="5" t="s">
        <v>30</v>
      </c>
      <c r="F135" s="17">
        <f>G135+H135+I135+J135+K135</f>
        <v>64429.4</v>
      </c>
      <c r="G135" s="11">
        <v>54429.4</v>
      </c>
      <c r="H135" s="13">
        <v>0</v>
      </c>
      <c r="I135" s="13">
        <v>0</v>
      </c>
      <c r="J135" s="13">
        <v>0</v>
      </c>
      <c r="K135" s="13">
        <v>10000</v>
      </c>
    </row>
    <row r="136" spans="1:11" ht="62.25" customHeight="1" x14ac:dyDescent="0.2">
      <c r="A136" s="5" t="s">
        <v>339</v>
      </c>
      <c r="B136" s="12" t="s">
        <v>67</v>
      </c>
      <c r="C136" s="5">
        <v>2011</v>
      </c>
      <c r="D136" s="12" t="s">
        <v>147</v>
      </c>
      <c r="E136" s="5" t="s">
        <v>141</v>
      </c>
      <c r="F136" s="17"/>
      <c r="G136" s="13"/>
      <c r="H136" s="13"/>
      <c r="I136" s="13"/>
      <c r="J136" s="13"/>
      <c r="K136" s="13"/>
    </row>
    <row r="137" spans="1:11" ht="32.25" customHeight="1" x14ac:dyDescent="0.2">
      <c r="A137" s="5" t="s">
        <v>340</v>
      </c>
      <c r="B137" s="12" t="s">
        <v>69</v>
      </c>
      <c r="C137" s="5" t="s">
        <v>439</v>
      </c>
      <c r="D137" s="9" t="s">
        <v>436</v>
      </c>
      <c r="E137" s="5" t="s">
        <v>30</v>
      </c>
      <c r="F137" s="17">
        <f>G137+H137+I137+J137+K137</f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</row>
    <row r="138" spans="1:11" ht="24.95" customHeight="1" x14ac:dyDescent="0.2">
      <c r="A138" s="1072" t="s">
        <v>341</v>
      </c>
      <c r="B138" s="1072"/>
      <c r="C138" s="1072"/>
      <c r="D138" s="1072"/>
      <c r="E138" s="1072"/>
      <c r="F138" s="1072"/>
      <c r="G138" s="1093"/>
      <c r="H138" s="1093"/>
      <c r="I138" s="1093"/>
      <c r="J138" s="1093"/>
      <c r="K138" s="1093"/>
    </row>
    <row r="139" spans="1:11" ht="33" customHeight="1" x14ac:dyDescent="0.2">
      <c r="A139" s="5" t="s">
        <v>166</v>
      </c>
      <c r="B139" s="12" t="s">
        <v>337</v>
      </c>
      <c r="C139" s="5" t="s">
        <v>438</v>
      </c>
      <c r="D139" s="12" t="s">
        <v>310</v>
      </c>
      <c r="E139" s="5" t="s">
        <v>141</v>
      </c>
      <c r="F139" s="13"/>
      <c r="G139" s="13"/>
      <c r="H139" s="13"/>
      <c r="I139" s="13"/>
      <c r="J139" s="13"/>
      <c r="K139" s="13"/>
    </row>
    <row r="140" spans="1:11" ht="48" customHeight="1" x14ac:dyDescent="0.2">
      <c r="A140" s="5" t="s">
        <v>167</v>
      </c>
      <c r="B140" s="21" t="s">
        <v>25</v>
      </c>
      <c r="C140" s="5" t="s">
        <v>439</v>
      </c>
      <c r="D140" s="12" t="s">
        <v>310</v>
      </c>
      <c r="E140" s="5" t="s">
        <v>141</v>
      </c>
      <c r="F140" s="13"/>
      <c r="G140" s="13"/>
      <c r="H140" s="13"/>
      <c r="I140" s="13"/>
      <c r="J140" s="13"/>
      <c r="K140" s="13"/>
    </row>
    <row r="141" spans="1:11" ht="78.75" customHeight="1" x14ac:dyDescent="0.2">
      <c r="A141" s="33" t="s">
        <v>168</v>
      </c>
      <c r="B141" s="12" t="s">
        <v>327</v>
      </c>
      <c r="C141" s="5" t="s">
        <v>439</v>
      </c>
      <c r="D141" s="12" t="s">
        <v>447</v>
      </c>
      <c r="E141" s="5" t="s">
        <v>141</v>
      </c>
      <c r="F141" s="29"/>
      <c r="G141" s="13"/>
      <c r="H141" s="13"/>
      <c r="I141" s="13"/>
      <c r="J141" s="13"/>
      <c r="K141" s="13"/>
    </row>
    <row r="142" spans="1:11" ht="33" customHeight="1" x14ac:dyDescent="0.2">
      <c r="A142" s="5" t="s">
        <v>342</v>
      </c>
      <c r="B142" s="12" t="s">
        <v>328</v>
      </c>
      <c r="C142" s="5" t="s">
        <v>439</v>
      </c>
      <c r="D142" s="12" t="s">
        <v>310</v>
      </c>
      <c r="E142" s="5" t="s">
        <v>141</v>
      </c>
      <c r="F142" s="13"/>
      <c r="G142" s="13"/>
      <c r="H142" s="13"/>
      <c r="I142" s="13"/>
      <c r="J142" s="13"/>
      <c r="K142" s="13"/>
    </row>
    <row r="143" spans="1:11" ht="62.25" customHeight="1" x14ac:dyDescent="0.2">
      <c r="A143" s="5" t="s">
        <v>343</v>
      </c>
      <c r="B143" s="12" t="s">
        <v>401</v>
      </c>
      <c r="C143" s="5" t="s">
        <v>439</v>
      </c>
      <c r="D143" s="12" t="s">
        <v>310</v>
      </c>
      <c r="E143" s="5" t="s">
        <v>141</v>
      </c>
      <c r="F143" s="13"/>
      <c r="G143" s="13"/>
      <c r="H143" s="13"/>
      <c r="I143" s="13"/>
      <c r="J143" s="13"/>
      <c r="K143" s="13"/>
    </row>
    <row r="144" spans="1:11" ht="108" customHeight="1" x14ac:dyDescent="0.2">
      <c r="A144" s="5" t="s">
        <v>344</v>
      </c>
      <c r="B144" s="12" t="s">
        <v>329</v>
      </c>
      <c r="C144" s="5" t="s">
        <v>439</v>
      </c>
      <c r="D144" s="12" t="s">
        <v>310</v>
      </c>
      <c r="E144" s="5" t="s">
        <v>141</v>
      </c>
      <c r="F144" s="13"/>
      <c r="G144" s="13"/>
      <c r="H144" s="13"/>
      <c r="I144" s="13"/>
      <c r="J144" s="13"/>
      <c r="K144" s="13"/>
    </row>
    <row r="145" spans="1:11" ht="24.95" customHeight="1" x14ac:dyDescent="0.2">
      <c r="A145" s="1072" t="s">
        <v>345</v>
      </c>
      <c r="B145" s="1072"/>
      <c r="C145" s="1072"/>
      <c r="D145" s="1072"/>
      <c r="E145" s="1072"/>
      <c r="F145" s="1072"/>
      <c r="G145" s="1072"/>
      <c r="H145" s="1072"/>
      <c r="I145" s="1093"/>
      <c r="J145" s="1093"/>
      <c r="K145" s="1093"/>
    </row>
    <row r="146" spans="1:11" ht="32.25" customHeight="1" x14ac:dyDescent="0.2">
      <c r="A146" s="30" t="s">
        <v>346</v>
      </c>
      <c r="B146" s="18" t="s">
        <v>487</v>
      </c>
      <c r="C146" s="8" t="s">
        <v>439</v>
      </c>
      <c r="D146" s="12" t="s">
        <v>451</v>
      </c>
      <c r="E146" s="5" t="s">
        <v>97</v>
      </c>
      <c r="F146" s="11">
        <f>G146+H146+I146+J146+K146</f>
        <v>9122.5</v>
      </c>
      <c r="G146" s="11">
        <v>1584.9</v>
      </c>
      <c r="H146" s="11">
        <v>1884.4</v>
      </c>
      <c r="I146" s="11">
        <v>1884.4</v>
      </c>
      <c r="J146" s="11">
        <v>1884.4</v>
      </c>
      <c r="K146" s="11">
        <v>1884.4</v>
      </c>
    </row>
    <row r="147" spans="1:11" ht="34.5" customHeight="1" x14ac:dyDescent="0.2">
      <c r="A147" s="30" t="s">
        <v>347</v>
      </c>
      <c r="B147" s="18" t="s">
        <v>488</v>
      </c>
      <c r="C147" s="8" t="s">
        <v>439</v>
      </c>
      <c r="D147" s="12" t="s">
        <v>451</v>
      </c>
      <c r="E147" s="5" t="s">
        <v>97</v>
      </c>
      <c r="F147" s="11">
        <f t="shared" ref="F147:F161" si="5">G147+H147+I147+J147+K147</f>
        <v>5835.2999999999993</v>
      </c>
      <c r="G147" s="32">
        <v>1012.9</v>
      </c>
      <c r="H147" s="32">
        <v>1205.5999999999999</v>
      </c>
      <c r="I147" s="32">
        <v>1205.5999999999999</v>
      </c>
      <c r="J147" s="32">
        <v>1205.5999999999999</v>
      </c>
      <c r="K147" s="32">
        <v>1205.5999999999999</v>
      </c>
    </row>
    <row r="148" spans="1:11" ht="32.25" customHeight="1" x14ac:dyDescent="0.2">
      <c r="A148" s="30" t="s">
        <v>348</v>
      </c>
      <c r="B148" s="18" t="s">
        <v>496</v>
      </c>
      <c r="C148" s="8" t="s">
        <v>439</v>
      </c>
      <c r="D148" s="12" t="s">
        <v>451</v>
      </c>
      <c r="E148" s="5" t="s">
        <v>97</v>
      </c>
      <c r="F148" s="11">
        <f t="shared" si="5"/>
        <v>11154.7</v>
      </c>
      <c r="G148" s="11">
        <v>1569.5</v>
      </c>
      <c r="H148" s="11">
        <v>2396.3000000000002</v>
      </c>
      <c r="I148" s="11">
        <v>2396.3000000000002</v>
      </c>
      <c r="J148" s="11">
        <v>2396.3000000000002</v>
      </c>
      <c r="K148" s="11">
        <v>2396.3000000000002</v>
      </c>
    </row>
    <row r="149" spans="1:11" ht="24.95" customHeight="1" x14ac:dyDescent="0.2">
      <c r="A149" s="1073" t="s">
        <v>349</v>
      </c>
      <c r="B149" s="1074"/>
      <c r="C149" s="1074"/>
      <c r="D149" s="1074"/>
      <c r="E149" s="1074"/>
      <c r="F149" s="1074"/>
      <c r="G149" s="1074"/>
      <c r="H149" s="1074"/>
      <c r="I149" s="1074"/>
      <c r="J149" s="1074"/>
      <c r="K149" s="1074"/>
    </row>
    <row r="150" spans="1:11" ht="18" customHeight="1" x14ac:dyDescent="0.2">
      <c r="A150" s="5" t="s">
        <v>278</v>
      </c>
      <c r="B150" s="1076" t="s">
        <v>481</v>
      </c>
      <c r="C150" s="1076"/>
      <c r="D150" s="1076"/>
      <c r="E150" s="1076"/>
      <c r="F150" s="10">
        <f t="shared" si="5"/>
        <v>2889738.8</v>
      </c>
      <c r="G150" s="10">
        <f>G151+G152+G153</f>
        <v>650453.19999999995</v>
      </c>
      <c r="H150" s="10">
        <f>H151+H152+H153</f>
        <v>559821.4</v>
      </c>
      <c r="I150" s="10">
        <f>I151+I152+I153</f>
        <v>559821.4</v>
      </c>
      <c r="J150" s="10">
        <f>J151+J152+J153</f>
        <v>559821.4</v>
      </c>
      <c r="K150" s="10">
        <f>K151+K152+K153</f>
        <v>559821.4</v>
      </c>
    </row>
    <row r="151" spans="1:11" ht="18" customHeight="1" x14ac:dyDescent="0.2">
      <c r="A151" s="5" t="s">
        <v>279</v>
      </c>
      <c r="B151" s="1075" t="s">
        <v>468</v>
      </c>
      <c r="C151" s="1075"/>
      <c r="D151" s="1075"/>
      <c r="E151" s="1075"/>
      <c r="F151" s="10">
        <f t="shared" si="5"/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</row>
    <row r="152" spans="1:11" ht="18" customHeight="1" x14ac:dyDescent="0.2">
      <c r="A152" s="5" t="s">
        <v>280</v>
      </c>
      <c r="B152" s="1075" t="s">
        <v>29</v>
      </c>
      <c r="C152" s="1075"/>
      <c r="D152" s="1075"/>
      <c r="E152" s="1075"/>
      <c r="F152" s="10">
        <f t="shared" si="5"/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</row>
    <row r="153" spans="1:11" ht="18" customHeight="1" x14ac:dyDescent="0.2">
      <c r="A153" s="5" t="s">
        <v>281</v>
      </c>
      <c r="B153" s="1075" t="s">
        <v>158</v>
      </c>
      <c r="C153" s="1075"/>
      <c r="D153" s="1075"/>
      <c r="E153" s="1075"/>
      <c r="F153" s="10">
        <f t="shared" si="5"/>
        <v>2889738.8</v>
      </c>
      <c r="G153" s="10">
        <f>G123+G124+G133+G137+G146+G147+G148</f>
        <v>650453.19999999995</v>
      </c>
      <c r="H153" s="10">
        <f>H123+H124+H133+H137+H146+H147+H148</f>
        <v>559821.4</v>
      </c>
      <c r="I153" s="10">
        <f>I123+I124+I133+I137+I146+I147+I148</f>
        <v>559821.4</v>
      </c>
      <c r="J153" s="10">
        <f>J123+J124+J133+J137+J146+J147+J148</f>
        <v>559821.4</v>
      </c>
      <c r="K153" s="10">
        <f>K123+K124+K133+K137+K146+K147+K148</f>
        <v>559821.4</v>
      </c>
    </row>
    <row r="154" spans="1:11" ht="18" customHeight="1" x14ac:dyDescent="0.2">
      <c r="A154" s="5" t="s">
        <v>282</v>
      </c>
      <c r="B154" s="1076" t="s">
        <v>234</v>
      </c>
      <c r="C154" s="1076"/>
      <c r="D154" s="1076"/>
      <c r="E154" s="1076"/>
      <c r="F154" s="10">
        <f t="shared" si="5"/>
        <v>64429.4</v>
      </c>
      <c r="G154" s="10">
        <f>G155+G156+G157</f>
        <v>54429.4</v>
      </c>
      <c r="H154" s="10">
        <f>H155+H156+H157</f>
        <v>0</v>
      </c>
      <c r="I154" s="10">
        <f>I155+I156+I157</f>
        <v>0</v>
      </c>
      <c r="J154" s="10">
        <f>J155+J156+J157</f>
        <v>0</v>
      </c>
      <c r="K154" s="10">
        <f>K155+K156+K157</f>
        <v>10000</v>
      </c>
    </row>
    <row r="155" spans="1:11" ht="18" customHeight="1" x14ac:dyDescent="0.2">
      <c r="A155" s="5" t="s">
        <v>283</v>
      </c>
      <c r="B155" s="1075" t="s">
        <v>468</v>
      </c>
      <c r="C155" s="1075"/>
      <c r="D155" s="1075"/>
      <c r="E155" s="1075"/>
      <c r="F155" s="10">
        <f t="shared" si="5"/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</row>
    <row r="156" spans="1:11" ht="18" customHeight="1" x14ac:dyDescent="0.2">
      <c r="A156" s="5" t="s">
        <v>284</v>
      </c>
      <c r="B156" s="1075" t="s">
        <v>29</v>
      </c>
      <c r="C156" s="1075"/>
      <c r="D156" s="1075"/>
      <c r="E156" s="1075"/>
      <c r="F156" s="10">
        <f t="shared" si="5"/>
        <v>0</v>
      </c>
      <c r="G156" s="53">
        <v>0</v>
      </c>
      <c r="H156" s="53">
        <v>0</v>
      </c>
      <c r="I156" s="53">
        <v>0</v>
      </c>
      <c r="J156" s="53">
        <v>0</v>
      </c>
      <c r="K156" s="53">
        <v>0</v>
      </c>
    </row>
    <row r="157" spans="1:11" ht="18" customHeight="1" x14ac:dyDescent="0.2">
      <c r="A157" s="5" t="s">
        <v>285</v>
      </c>
      <c r="B157" s="1075" t="s">
        <v>158</v>
      </c>
      <c r="C157" s="1075"/>
      <c r="D157" s="1075"/>
      <c r="E157" s="1075"/>
      <c r="F157" s="10">
        <f t="shared" si="5"/>
        <v>64429.4</v>
      </c>
      <c r="G157" s="53">
        <f>G135</f>
        <v>54429.4</v>
      </c>
      <c r="H157" s="53">
        <f>H135</f>
        <v>0</v>
      </c>
      <c r="I157" s="53">
        <f>I135</f>
        <v>0</v>
      </c>
      <c r="J157" s="53">
        <f>J135</f>
        <v>0</v>
      </c>
      <c r="K157" s="53">
        <f>K135</f>
        <v>10000</v>
      </c>
    </row>
    <row r="158" spans="1:11" ht="18" customHeight="1" x14ac:dyDescent="0.2">
      <c r="A158" s="5" t="s">
        <v>286</v>
      </c>
      <c r="B158" s="1076" t="s">
        <v>485</v>
      </c>
      <c r="C158" s="1076"/>
      <c r="D158" s="1076"/>
      <c r="E158" s="1076"/>
      <c r="F158" s="10">
        <f t="shared" si="5"/>
        <v>2954168.1999999997</v>
      </c>
      <c r="G158" s="53">
        <f>G150+G154</f>
        <v>704882.6</v>
      </c>
      <c r="H158" s="53">
        <f>H150+H154</f>
        <v>559821.4</v>
      </c>
      <c r="I158" s="53">
        <f>I150+I154</f>
        <v>559821.4</v>
      </c>
      <c r="J158" s="53">
        <f>J150+J154</f>
        <v>559821.4</v>
      </c>
      <c r="K158" s="53">
        <f>K150+K154</f>
        <v>569821.4</v>
      </c>
    </row>
    <row r="159" spans="1:11" ht="18" customHeight="1" x14ac:dyDescent="0.2">
      <c r="A159" s="5" t="s">
        <v>287</v>
      </c>
      <c r="B159" s="1075" t="s">
        <v>468</v>
      </c>
      <c r="C159" s="1075"/>
      <c r="D159" s="1075"/>
      <c r="E159" s="1075"/>
      <c r="F159" s="10">
        <f t="shared" si="5"/>
        <v>0</v>
      </c>
      <c r="G159" s="53">
        <f t="shared" ref="G159:K161" si="6">G151+G155</f>
        <v>0</v>
      </c>
      <c r="H159" s="53">
        <f t="shared" si="6"/>
        <v>0</v>
      </c>
      <c r="I159" s="53">
        <f t="shared" si="6"/>
        <v>0</v>
      </c>
      <c r="J159" s="53">
        <f t="shared" si="6"/>
        <v>0</v>
      </c>
      <c r="K159" s="53">
        <f t="shared" si="6"/>
        <v>0</v>
      </c>
    </row>
    <row r="160" spans="1:11" ht="18" customHeight="1" x14ac:dyDescent="0.2">
      <c r="A160" s="5" t="s">
        <v>288</v>
      </c>
      <c r="B160" s="1075" t="s">
        <v>29</v>
      </c>
      <c r="C160" s="1075"/>
      <c r="D160" s="1075"/>
      <c r="E160" s="1075"/>
      <c r="F160" s="10">
        <f t="shared" si="5"/>
        <v>0</v>
      </c>
      <c r="G160" s="53">
        <f t="shared" si="6"/>
        <v>0</v>
      </c>
      <c r="H160" s="53">
        <f t="shared" si="6"/>
        <v>0</v>
      </c>
      <c r="I160" s="53">
        <f t="shared" si="6"/>
        <v>0</v>
      </c>
      <c r="J160" s="53">
        <f t="shared" si="6"/>
        <v>0</v>
      </c>
      <c r="K160" s="53">
        <f t="shared" si="6"/>
        <v>0</v>
      </c>
    </row>
    <row r="161" spans="1:11" ht="18" customHeight="1" x14ac:dyDescent="0.2">
      <c r="A161" s="5" t="s">
        <v>289</v>
      </c>
      <c r="B161" s="1075" t="s">
        <v>158</v>
      </c>
      <c r="C161" s="1075"/>
      <c r="D161" s="1075"/>
      <c r="E161" s="1075"/>
      <c r="F161" s="10">
        <f t="shared" si="5"/>
        <v>2954168.1999999997</v>
      </c>
      <c r="G161" s="53">
        <f t="shared" si="6"/>
        <v>704882.6</v>
      </c>
      <c r="H161" s="53">
        <f t="shared" si="6"/>
        <v>559821.4</v>
      </c>
      <c r="I161" s="53">
        <f t="shared" si="6"/>
        <v>559821.4</v>
      </c>
      <c r="J161" s="53">
        <f t="shared" si="6"/>
        <v>559821.4</v>
      </c>
      <c r="K161" s="53">
        <f t="shared" si="6"/>
        <v>569821.4</v>
      </c>
    </row>
    <row r="162" spans="1:11" ht="24.95" customHeight="1" x14ac:dyDescent="0.2">
      <c r="A162" s="1072" t="s">
        <v>497</v>
      </c>
      <c r="B162" s="1072"/>
      <c r="C162" s="1072"/>
      <c r="D162" s="1072"/>
      <c r="E162" s="1072"/>
      <c r="F162" s="1072"/>
      <c r="G162" s="1072"/>
      <c r="H162" s="1072"/>
      <c r="I162" s="1072"/>
      <c r="J162" s="1072"/>
      <c r="K162" s="1072"/>
    </row>
    <row r="163" spans="1:11" ht="48.75" customHeight="1" x14ac:dyDescent="0.2">
      <c r="A163" s="5" t="s">
        <v>353</v>
      </c>
      <c r="B163" s="12" t="s">
        <v>207</v>
      </c>
      <c r="C163" s="5" t="s">
        <v>439</v>
      </c>
      <c r="D163" s="12" t="s">
        <v>436</v>
      </c>
      <c r="E163" s="5" t="s">
        <v>141</v>
      </c>
      <c r="F163" s="13"/>
      <c r="G163" s="15"/>
      <c r="H163" s="15"/>
      <c r="I163" s="15"/>
      <c r="J163" s="15"/>
      <c r="K163" s="15"/>
    </row>
    <row r="164" spans="1:11" ht="47.25" customHeight="1" x14ac:dyDescent="0.2">
      <c r="A164" s="5" t="s">
        <v>354</v>
      </c>
      <c r="B164" s="12" t="s">
        <v>350</v>
      </c>
      <c r="C164" s="5" t="s">
        <v>439</v>
      </c>
      <c r="D164" s="12" t="s">
        <v>436</v>
      </c>
      <c r="E164" s="5" t="s">
        <v>141</v>
      </c>
      <c r="F164" s="13"/>
      <c r="G164" s="13"/>
      <c r="H164" s="13"/>
      <c r="I164" s="13"/>
      <c r="J164" s="13"/>
      <c r="K164" s="13"/>
    </row>
    <row r="165" spans="1:11" ht="227.25" customHeight="1" x14ac:dyDescent="0.2">
      <c r="A165" s="5" t="s">
        <v>356</v>
      </c>
      <c r="B165" s="12" t="s">
        <v>351</v>
      </c>
      <c r="C165" s="5" t="s">
        <v>439</v>
      </c>
      <c r="D165" s="12" t="s">
        <v>436</v>
      </c>
      <c r="E165" s="5" t="s">
        <v>141</v>
      </c>
      <c r="F165" s="13"/>
      <c r="G165" s="13"/>
      <c r="H165" s="13"/>
      <c r="I165" s="13"/>
      <c r="J165" s="13"/>
      <c r="K165" s="13"/>
    </row>
    <row r="166" spans="1:11" ht="94.5" customHeight="1" x14ac:dyDescent="0.2">
      <c r="A166" s="5" t="s">
        <v>357</v>
      </c>
      <c r="B166" s="12" t="s">
        <v>219</v>
      </c>
      <c r="C166" s="5" t="s">
        <v>439</v>
      </c>
      <c r="D166" s="12" t="s">
        <v>436</v>
      </c>
      <c r="E166" s="5" t="s">
        <v>141</v>
      </c>
      <c r="F166" s="13"/>
      <c r="G166" s="13"/>
      <c r="H166" s="13"/>
      <c r="I166" s="13"/>
      <c r="J166" s="13"/>
      <c r="K166" s="13"/>
    </row>
    <row r="167" spans="1:11" ht="140.25" customHeight="1" x14ac:dyDescent="0.2">
      <c r="A167" s="5" t="s">
        <v>355</v>
      </c>
      <c r="B167" s="12" t="s">
        <v>80</v>
      </c>
      <c r="C167" s="5" t="s">
        <v>439</v>
      </c>
      <c r="D167" s="12" t="s">
        <v>436</v>
      </c>
      <c r="E167" s="5" t="s">
        <v>141</v>
      </c>
      <c r="F167" s="13"/>
      <c r="G167" s="13"/>
      <c r="H167" s="13"/>
      <c r="I167" s="13"/>
      <c r="J167" s="13"/>
      <c r="K167" s="13"/>
    </row>
    <row r="168" spans="1:11" ht="94.5" customHeight="1" x14ac:dyDescent="0.2">
      <c r="A168" s="5" t="s">
        <v>358</v>
      </c>
      <c r="B168" s="12" t="s">
        <v>352</v>
      </c>
      <c r="C168" s="5" t="s">
        <v>439</v>
      </c>
      <c r="D168" s="12" t="s">
        <v>360</v>
      </c>
      <c r="E168" s="5" t="s">
        <v>141</v>
      </c>
      <c r="F168" s="13"/>
      <c r="G168" s="13"/>
      <c r="H168" s="13"/>
      <c r="I168" s="13"/>
      <c r="J168" s="13"/>
      <c r="K168" s="13"/>
    </row>
    <row r="169" spans="1:11" ht="24.95" customHeight="1" x14ac:dyDescent="0.2">
      <c r="A169" s="1073" t="s">
        <v>359</v>
      </c>
      <c r="B169" s="1074"/>
      <c r="C169" s="1074"/>
      <c r="D169" s="1074"/>
      <c r="E169" s="1074"/>
      <c r="F169" s="1074"/>
      <c r="G169" s="1074"/>
      <c r="H169" s="1074"/>
      <c r="I169" s="1074"/>
      <c r="J169" s="1074"/>
      <c r="K169" s="1074"/>
    </row>
    <row r="170" spans="1:11" ht="18" customHeight="1" x14ac:dyDescent="0.2">
      <c r="A170" s="5" t="s">
        <v>278</v>
      </c>
      <c r="B170" s="1076" t="s">
        <v>481</v>
      </c>
      <c r="C170" s="1076"/>
      <c r="D170" s="1076"/>
      <c r="E170" s="1076"/>
      <c r="F170" s="10">
        <f t="shared" ref="F170:F176" si="7">G170+H170+I170+J170+K170</f>
        <v>0</v>
      </c>
      <c r="G170" s="10">
        <f>G171+G172+G173</f>
        <v>0</v>
      </c>
      <c r="H170" s="10">
        <f>H171+H172+H173</f>
        <v>0</v>
      </c>
      <c r="I170" s="10">
        <f>I171+I172+I173</f>
        <v>0</v>
      </c>
      <c r="J170" s="10">
        <f>J171+J172+J173</f>
        <v>0</v>
      </c>
      <c r="K170" s="10">
        <f>K171+K172+K173</f>
        <v>0</v>
      </c>
    </row>
    <row r="171" spans="1:11" ht="18" customHeight="1" x14ac:dyDescent="0.2">
      <c r="A171" s="5" t="s">
        <v>279</v>
      </c>
      <c r="B171" s="1075" t="s">
        <v>468</v>
      </c>
      <c r="C171" s="1075"/>
      <c r="D171" s="1075"/>
      <c r="E171" s="1075"/>
      <c r="F171" s="10">
        <f t="shared" si="7"/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</row>
    <row r="172" spans="1:11" ht="18" customHeight="1" x14ac:dyDescent="0.2">
      <c r="A172" s="5" t="s">
        <v>280</v>
      </c>
      <c r="B172" s="1075" t="s">
        <v>29</v>
      </c>
      <c r="C172" s="1075"/>
      <c r="D172" s="1075"/>
      <c r="E172" s="1075"/>
      <c r="F172" s="10">
        <f t="shared" si="7"/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</row>
    <row r="173" spans="1:11" ht="18" customHeight="1" x14ac:dyDescent="0.2">
      <c r="A173" s="5" t="s">
        <v>281</v>
      </c>
      <c r="B173" s="1075" t="s">
        <v>158</v>
      </c>
      <c r="C173" s="1075"/>
      <c r="D173" s="1075"/>
      <c r="E173" s="1075"/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</row>
    <row r="174" spans="1:11" ht="18" customHeight="1" x14ac:dyDescent="0.2">
      <c r="A174" s="5" t="s">
        <v>282</v>
      </c>
      <c r="B174" s="1076" t="s">
        <v>492</v>
      </c>
      <c r="C174" s="1076"/>
      <c r="D174" s="1076"/>
      <c r="E174" s="1076"/>
      <c r="F174" s="10">
        <f t="shared" si="7"/>
        <v>0</v>
      </c>
      <c r="G174" s="10">
        <f>G170</f>
        <v>0</v>
      </c>
      <c r="H174" s="10">
        <f>H170</f>
        <v>0</v>
      </c>
      <c r="I174" s="10">
        <f>I170</f>
        <v>0</v>
      </c>
      <c r="J174" s="10">
        <f>J170</f>
        <v>0</v>
      </c>
      <c r="K174" s="10">
        <f>K170</f>
        <v>0</v>
      </c>
    </row>
    <row r="175" spans="1:11" ht="18" customHeight="1" x14ac:dyDescent="0.2">
      <c r="A175" s="5" t="s">
        <v>283</v>
      </c>
      <c r="B175" s="1075" t="s">
        <v>468</v>
      </c>
      <c r="C175" s="1075"/>
      <c r="D175" s="1075"/>
      <c r="E175" s="1075"/>
      <c r="F175" s="10">
        <f t="shared" si="7"/>
        <v>0</v>
      </c>
      <c r="G175" s="10">
        <f t="shared" ref="G175:K177" si="8">G171</f>
        <v>0</v>
      </c>
      <c r="H175" s="10">
        <f t="shared" si="8"/>
        <v>0</v>
      </c>
      <c r="I175" s="10">
        <f t="shared" si="8"/>
        <v>0</v>
      </c>
      <c r="J175" s="10">
        <f t="shared" si="8"/>
        <v>0</v>
      </c>
      <c r="K175" s="10">
        <f t="shared" si="8"/>
        <v>0</v>
      </c>
    </row>
    <row r="176" spans="1:11" ht="18" customHeight="1" x14ac:dyDescent="0.2">
      <c r="A176" s="5" t="s">
        <v>284</v>
      </c>
      <c r="B176" s="1075" t="s">
        <v>29</v>
      </c>
      <c r="C176" s="1075"/>
      <c r="D176" s="1075"/>
      <c r="E176" s="1075"/>
      <c r="F176" s="10">
        <f t="shared" si="7"/>
        <v>0</v>
      </c>
      <c r="G176" s="10">
        <f t="shared" si="8"/>
        <v>0</v>
      </c>
      <c r="H176" s="10">
        <f t="shared" si="8"/>
        <v>0</v>
      </c>
      <c r="I176" s="10">
        <f t="shared" si="8"/>
        <v>0</v>
      </c>
      <c r="J176" s="10">
        <f t="shared" si="8"/>
        <v>0</v>
      </c>
      <c r="K176" s="10">
        <f t="shared" si="8"/>
        <v>0</v>
      </c>
    </row>
    <row r="177" spans="1:11" ht="18" customHeight="1" x14ac:dyDescent="0.2">
      <c r="A177" s="5" t="s">
        <v>285</v>
      </c>
      <c r="B177" s="1075" t="s">
        <v>158</v>
      </c>
      <c r="C177" s="1075"/>
      <c r="D177" s="1075"/>
      <c r="E177" s="1075"/>
      <c r="F177" s="10">
        <v>0</v>
      </c>
      <c r="G177" s="10">
        <f t="shared" si="8"/>
        <v>0</v>
      </c>
      <c r="H177" s="10">
        <f t="shared" si="8"/>
        <v>0</v>
      </c>
      <c r="I177" s="10">
        <f t="shared" si="8"/>
        <v>0</v>
      </c>
      <c r="J177" s="10">
        <f t="shared" si="8"/>
        <v>0</v>
      </c>
      <c r="K177" s="10">
        <f t="shared" si="8"/>
        <v>0</v>
      </c>
    </row>
    <row r="178" spans="1:11" s="37" customFormat="1" ht="24.95" customHeight="1" x14ac:dyDescent="0.25">
      <c r="A178" s="1084" t="s">
        <v>476</v>
      </c>
      <c r="B178" s="1095"/>
      <c r="C178" s="1095"/>
      <c r="D178" s="1095"/>
      <c r="E178" s="1095"/>
      <c r="F178" s="1095"/>
      <c r="G178" s="1095"/>
      <c r="H178" s="1095"/>
      <c r="I178" s="1095"/>
      <c r="J178" s="1095"/>
      <c r="K178" s="1095"/>
    </row>
    <row r="179" spans="1:11" s="37" customFormat="1" ht="24.95" customHeight="1" x14ac:dyDescent="0.25">
      <c r="A179" s="1084" t="s">
        <v>138</v>
      </c>
      <c r="B179" s="1084"/>
      <c r="C179" s="1084"/>
      <c r="D179" s="1084"/>
      <c r="E179" s="1084"/>
      <c r="F179" s="1084"/>
      <c r="G179" s="1095"/>
      <c r="H179" s="1095"/>
      <c r="I179" s="1095"/>
      <c r="J179" s="1095"/>
      <c r="K179" s="1095"/>
    </row>
    <row r="180" spans="1:11" ht="137.25" customHeight="1" x14ac:dyDescent="0.2">
      <c r="A180" s="8" t="s">
        <v>171</v>
      </c>
      <c r="B180" s="9" t="s">
        <v>63</v>
      </c>
      <c r="C180" s="8" t="s">
        <v>439</v>
      </c>
      <c r="D180" s="9" t="s">
        <v>172</v>
      </c>
      <c r="E180" s="8" t="s">
        <v>100</v>
      </c>
      <c r="F180" s="11">
        <f>G180+H180+I180+J180+K180</f>
        <v>23509.279999999999</v>
      </c>
      <c r="G180" s="11">
        <f>10489.9-G197-G198-G199</f>
        <v>10394.1</v>
      </c>
      <c r="H180" s="11">
        <f>3391.1-H197-H198-H199</f>
        <v>3278.7999999999997</v>
      </c>
      <c r="I180" s="11">
        <f>3391.1-I197-I198-I199</f>
        <v>3278.7799999999997</v>
      </c>
      <c r="J180" s="11">
        <f>3391.1-J197-J198-J199</f>
        <v>3278.7999999999997</v>
      </c>
      <c r="K180" s="11">
        <f>3391.1-K197-K198-K199</f>
        <v>3278.7999999999997</v>
      </c>
    </row>
    <row r="181" spans="1:11" ht="63.75" customHeight="1" x14ac:dyDescent="0.2">
      <c r="A181" s="5" t="s">
        <v>176</v>
      </c>
      <c r="B181" s="9" t="s">
        <v>446</v>
      </c>
      <c r="C181" s="8" t="s">
        <v>440</v>
      </c>
      <c r="D181" s="9" t="s">
        <v>48</v>
      </c>
      <c r="E181" s="5" t="s">
        <v>141</v>
      </c>
      <c r="F181" s="13"/>
      <c r="G181" s="13"/>
      <c r="H181" s="13"/>
      <c r="I181" s="13"/>
      <c r="J181" s="13"/>
      <c r="K181" s="13"/>
    </row>
    <row r="182" spans="1:11" ht="63.75" customHeight="1" x14ac:dyDescent="0.2">
      <c r="A182" s="8" t="s">
        <v>477</v>
      </c>
      <c r="B182" s="12" t="s">
        <v>361</v>
      </c>
      <c r="C182" s="8" t="s">
        <v>439</v>
      </c>
      <c r="D182" s="12" t="s">
        <v>172</v>
      </c>
      <c r="E182" s="5" t="s">
        <v>141</v>
      </c>
      <c r="F182" s="13"/>
      <c r="G182" s="13"/>
      <c r="H182" s="13"/>
      <c r="I182" s="13"/>
      <c r="J182" s="13"/>
      <c r="K182" s="13"/>
    </row>
    <row r="183" spans="1:11" ht="33.75" customHeight="1" x14ac:dyDescent="0.2">
      <c r="A183" s="5" t="s">
        <v>478</v>
      </c>
      <c r="B183" s="9" t="s">
        <v>362</v>
      </c>
      <c r="C183" s="5" t="s">
        <v>439</v>
      </c>
      <c r="D183" s="9" t="s">
        <v>172</v>
      </c>
      <c r="E183" s="5" t="s">
        <v>141</v>
      </c>
      <c r="F183" s="13"/>
      <c r="G183" s="13"/>
      <c r="H183" s="13"/>
      <c r="I183" s="13"/>
      <c r="J183" s="13"/>
      <c r="K183" s="13"/>
    </row>
    <row r="184" spans="1:11" ht="44.25" customHeight="1" x14ac:dyDescent="0.2">
      <c r="A184" s="5" t="s">
        <v>479</v>
      </c>
      <c r="B184" s="12" t="s">
        <v>363</v>
      </c>
      <c r="C184" s="5" t="s">
        <v>440</v>
      </c>
      <c r="D184" s="12" t="s">
        <v>364</v>
      </c>
      <c r="E184" s="5" t="s">
        <v>141</v>
      </c>
      <c r="F184" s="13"/>
      <c r="G184" s="13"/>
      <c r="H184" s="13"/>
      <c r="I184" s="13"/>
      <c r="J184" s="13"/>
      <c r="K184" s="13"/>
    </row>
    <row r="185" spans="1:11" ht="33.75" customHeight="1" x14ac:dyDescent="0.2">
      <c r="A185" s="5" t="s">
        <v>480</v>
      </c>
      <c r="B185" s="12" t="s">
        <v>365</v>
      </c>
      <c r="C185" s="5" t="s">
        <v>440</v>
      </c>
      <c r="D185" s="12" t="s">
        <v>173</v>
      </c>
      <c r="E185" s="5" t="s">
        <v>141</v>
      </c>
      <c r="F185" s="13"/>
      <c r="G185" s="13"/>
      <c r="H185" s="13"/>
      <c r="I185" s="13"/>
      <c r="J185" s="13"/>
      <c r="K185" s="13"/>
    </row>
    <row r="186" spans="1:11" ht="92.25" customHeight="1" x14ac:dyDescent="0.2">
      <c r="A186" s="5" t="s">
        <v>498</v>
      </c>
      <c r="B186" s="12" t="s">
        <v>366</v>
      </c>
      <c r="C186" s="5" t="s">
        <v>440</v>
      </c>
      <c r="D186" s="12" t="s">
        <v>173</v>
      </c>
      <c r="E186" s="5" t="s">
        <v>141</v>
      </c>
      <c r="F186" s="13"/>
      <c r="G186" s="13"/>
      <c r="H186" s="13"/>
      <c r="I186" s="13"/>
      <c r="J186" s="13"/>
      <c r="K186" s="13"/>
    </row>
    <row r="187" spans="1:11" s="37" customFormat="1" ht="24.95" customHeight="1" x14ac:dyDescent="0.25">
      <c r="A187" s="1084" t="s">
        <v>174</v>
      </c>
      <c r="B187" s="1095"/>
      <c r="C187" s="1095"/>
      <c r="D187" s="1095"/>
      <c r="E187" s="1095"/>
      <c r="F187" s="1095"/>
      <c r="G187" s="1095"/>
      <c r="H187" s="1095"/>
      <c r="I187" s="1095"/>
      <c r="J187" s="1095"/>
      <c r="K187" s="1095"/>
    </row>
    <row r="188" spans="1:11" ht="48.75" customHeight="1" x14ac:dyDescent="0.2">
      <c r="A188" s="1056" t="s">
        <v>175</v>
      </c>
      <c r="B188" s="1097" t="s">
        <v>368</v>
      </c>
      <c r="C188" s="1056" t="s">
        <v>439</v>
      </c>
      <c r="D188" s="1097" t="s">
        <v>367</v>
      </c>
      <c r="E188" s="5" t="s">
        <v>101</v>
      </c>
      <c r="F188" s="13">
        <f t="shared" ref="F188:F195" si="9">G188+H188+I188+J188+K188</f>
        <v>0</v>
      </c>
      <c r="G188" s="57">
        <v>0</v>
      </c>
      <c r="H188" s="57">
        <v>0</v>
      </c>
      <c r="I188" s="57">
        <v>0</v>
      </c>
      <c r="J188" s="57">
        <v>0</v>
      </c>
      <c r="K188" s="57">
        <v>0</v>
      </c>
    </row>
    <row r="189" spans="1:11" ht="46.5" customHeight="1" x14ac:dyDescent="0.2">
      <c r="A189" s="1056"/>
      <c r="B189" s="1097"/>
      <c r="C189" s="1056"/>
      <c r="D189" s="1097"/>
      <c r="E189" s="5" t="s">
        <v>102</v>
      </c>
      <c r="F189" s="13">
        <f t="shared" si="9"/>
        <v>474524.30000000005</v>
      </c>
      <c r="G189" s="55">
        <v>112975.5</v>
      </c>
      <c r="H189" s="55">
        <v>90387.199999999997</v>
      </c>
      <c r="I189" s="55">
        <v>90387.199999999997</v>
      </c>
      <c r="J189" s="55">
        <v>90387.199999999997</v>
      </c>
      <c r="K189" s="55">
        <v>90387.199999999997</v>
      </c>
    </row>
    <row r="190" spans="1:11" ht="60" x14ac:dyDescent="0.2">
      <c r="A190" s="1056" t="s">
        <v>499</v>
      </c>
      <c r="B190" s="1097" t="s">
        <v>369</v>
      </c>
      <c r="C190" s="1056" t="s">
        <v>439</v>
      </c>
      <c r="D190" s="1097" t="s">
        <v>367</v>
      </c>
      <c r="E190" s="5" t="s">
        <v>103</v>
      </c>
      <c r="F190" s="13">
        <f t="shared" si="9"/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</row>
    <row r="191" spans="1:11" s="34" customFormat="1" ht="65.25" customHeight="1" x14ac:dyDescent="0.25">
      <c r="A191" s="1056"/>
      <c r="B191" s="1097"/>
      <c r="C191" s="1056"/>
      <c r="D191" s="1097"/>
      <c r="E191" s="5" t="s">
        <v>177</v>
      </c>
      <c r="F191" s="13">
        <f t="shared" si="9"/>
        <v>24773.9</v>
      </c>
      <c r="G191" s="13">
        <v>4753.1000000000004</v>
      </c>
      <c r="H191" s="13">
        <v>5005.2</v>
      </c>
      <c r="I191" s="13">
        <v>5005.2</v>
      </c>
      <c r="J191" s="13">
        <v>5005.2</v>
      </c>
      <c r="K191" s="13">
        <v>5005.2</v>
      </c>
    </row>
    <row r="192" spans="1:11" s="34" customFormat="1" ht="35.25" customHeight="1" x14ac:dyDescent="0.25">
      <c r="A192" s="1106"/>
      <c r="B192" s="1107"/>
      <c r="C192" s="1106"/>
      <c r="D192" s="1107"/>
      <c r="E192" s="51" t="s">
        <v>178</v>
      </c>
      <c r="F192" s="13">
        <f t="shared" si="9"/>
        <v>803.7</v>
      </c>
      <c r="G192" s="13">
        <v>195.7</v>
      </c>
      <c r="H192" s="13">
        <v>152</v>
      </c>
      <c r="I192" s="13">
        <v>152</v>
      </c>
      <c r="J192" s="13">
        <v>152</v>
      </c>
      <c r="K192" s="13">
        <v>152</v>
      </c>
    </row>
    <row r="193" spans="1:11" ht="75" customHeight="1" x14ac:dyDescent="0.2">
      <c r="A193" s="5" t="s">
        <v>500</v>
      </c>
      <c r="B193" s="12" t="s">
        <v>370</v>
      </c>
      <c r="C193" s="5" t="s">
        <v>439</v>
      </c>
      <c r="D193" s="12" t="s">
        <v>147</v>
      </c>
      <c r="E193" s="5" t="s">
        <v>179</v>
      </c>
      <c r="F193" s="13">
        <f t="shared" si="9"/>
        <v>11309.3</v>
      </c>
      <c r="G193" s="13">
        <v>2957.7</v>
      </c>
      <c r="H193" s="13">
        <v>2087.9</v>
      </c>
      <c r="I193" s="13">
        <v>2087.9</v>
      </c>
      <c r="J193" s="13">
        <v>2087.9</v>
      </c>
      <c r="K193" s="13">
        <v>2087.9</v>
      </c>
    </row>
    <row r="194" spans="1:11" ht="47.25" customHeight="1" x14ac:dyDescent="0.2">
      <c r="A194" s="1063" t="s">
        <v>371</v>
      </c>
      <c r="B194" s="1064" t="s">
        <v>452</v>
      </c>
      <c r="C194" s="1063" t="s">
        <v>439</v>
      </c>
      <c r="D194" s="1064" t="s">
        <v>147</v>
      </c>
      <c r="E194" s="5" t="s">
        <v>82</v>
      </c>
      <c r="F194" s="13">
        <f t="shared" si="9"/>
        <v>8721</v>
      </c>
      <c r="G194" s="13">
        <v>1744.2</v>
      </c>
      <c r="H194" s="13">
        <v>1744.2</v>
      </c>
      <c r="I194" s="13">
        <v>1744.2</v>
      </c>
      <c r="J194" s="13">
        <v>1744.2</v>
      </c>
      <c r="K194" s="13">
        <v>1744.2</v>
      </c>
    </row>
    <row r="195" spans="1:11" ht="90" customHeight="1" x14ac:dyDescent="0.2">
      <c r="A195" s="1063"/>
      <c r="B195" s="1064"/>
      <c r="C195" s="1063"/>
      <c r="D195" s="1064"/>
      <c r="E195" s="8" t="s">
        <v>87</v>
      </c>
      <c r="F195" s="13">
        <f t="shared" si="9"/>
        <v>169.79999999999998</v>
      </c>
      <c r="G195" s="13">
        <v>31.4</v>
      </c>
      <c r="H195" s="13">
        <v>34.6</v>
      </c>
      <c r="I195" s="13">
        <v>34.6</v>
      </c>
      <c r="J195" s="13">
        <v>34.6</v>
      </c>
      <c r="K195" s="13">
        <v>34.6</v>
      </c>
    </row>
    <row r="196" spans="1:11" s="37" customFormat="1" ht="24.95" customHeight="1" x14ac:dyDescent="0.25">
      <c r="A196" s="1108" t="s">
        <v>407</v>
      </c>
      <c r="B196" s="1108"/>
      <c r="C196" s="1108"/>
      <c r="D196" s="1108"/>
      <c r="E196" s="1108"/>
      <c r="F196" s="1108"/>
      <c r="G196" s="1108"/>
      <c r="H196" s="1108"/>
      <c r="I196" s="1108"/>
      <c r="J196" s="1108"/>
      <c r="K196" s="1093"/>
    </row>
    <row r="197" spans="1:11" ht="32.25" customHeight="1" x14ac:dyDescent="0.2">
      <c r="A197" s="35" t="s">
        <v>408</v>
      </c>
      <c r="B197" s="36" t="s">
        <v>487</v>
      </c>
      <c r="C197" s="23" t="s">
        <v>439</v>
      </c>
      <c r="D197" s="23" t="s">
        <v>451</v>
      </c>
      <c r="E197" s="23" t="s">
        <v>100</v>
      </c>
      <c r="F197" s="10">
        <f>G197+H197+I197+J197</f>
        <v>129.5</v>
      </c>
      <c r="G197" s="10">
        <v>44</v>
      </c>
      <c r="H197" s="10">
        <v>28.5</v>
      </c>
      <c r="I197" s="10">
        <v>28.5</v>
      </c>
      <c r="J197" s="10">
        <v>28.5</v>
      </c>
      <c r="K197" s="26">
        <v>28.5</v>
      </c>
    </row>
    <row r="198" spans="1:11" ht="31.5" customHeight="1" x14ac:dyDescent="0.2">
      <c r="A198" s="35" t="s">
        <v>409</v>
      </c>
      <c r="B198" s="36" t="s">
        <v>488</v>
      </c>
      <c r="C198" s="23" t="s">
        <v>439</v>
      </c>
      <c r="D198" s="23" t="s">
        <v>451</v>
      </c>
      <c r="E198" s="23" t="s">
        <v>100</v>
      </c>
      <c r="F198" s="10">
        <f>G198+H198+I198+J198</f>
        <v>124.69999999999999</v>
      </c>
      <c r="G198" s="10">
        <v>51.8</v>
      </c>
      <c r="H198" s="10">
        <v>24.3</v>
      </c>
      <c r="I198" s="10">
        <v>24.3</v>
      </c>
      <c r="J198" s="10">
        <v>24.3</v>
      </c>
      <c r="K198" s="10">
        <v>24.3</v>
      </c>
    </row>
    <row r="199" spans="1:11" ht="31.5" customHeight="1" x14ac:dyDescent="0.2">
      <c r="A199" s="35" t="s">
        <v>410</v>
      </c>
      <c r="B199" s="36" t="s">
        <v>496</v>
      </c>
      <c r="C199" s="23" t="s">
        <v>439</v>
      </c>
      <c r="D199" s="23" t="s">
        <v>451</v>
      </c>
      <c r="E199" s="23" t="s">
        <v>100</v>
      </c>
      <c r="F199" s="10">
        <f>G199+H199+I199+J199</f>
        <v>178.52</v>
      </c>
      <c r="G199" s="10">
        <v>0</v>
      </c>
      <c r="H199" s="10">
        <v>59.5</v>
      </c>
      <c r="I199" s="10">
        <v>59.52</v>
      </c>
      <c r="J199" s="10">
        <v>59.5</v>
      </c>
      <c r="K199" s="26">
        <v>59.5</v>
      </c>
    </row>
    <row r="200" spans="1:11" ht="24.95" customHeight="1" x14ac:dyDescent="0.2">
      <c r="A200" s="1073" t="s">
        <v>372</v>
      </c>
      <c r="B200" s="1074"/>
      <c r="C200" s="1074"/>
      <c r="D200" s="1074"/>
      <c r="E200" s="1074"/>
      <c r="F200" s="1074"/>
      <c r="G200" s="1074"/>
      <c r="H200" s="1074"/>
      <c r="I200" s="1074"/>
      <c r="J200" s="1074"/>
      <c r="K200" s="1074"/>
    </row>
    <row r="201" spans="1:11" ht="18" customHeight="1" x14ac:dyDescent="0.2">
      <c r="A201" s="15" t="s">
        <v>278</v>
      </c>
      <c r="B201" s="1076" t="s">
        <v>481</v>
      </c>
      <c r="C201" s="1076"/>
      <c r="D201" s="1076"/>
      <c r="E201" s="1076"/>
      <c r="F201" s="32">
        <f>G201+H201+I201+J201+K201</f>
        <v>544356.29999999993</v>
      </c>
      <c r="G201" s="54">
        <f>G202+G203+G204</f>
        <v>133147.5</v>
      </c>
      <c r="H201" s="54">
        <f>H202+H203+H204</f>
        <v>102802.19999999998</v>
      </c>
      <c r="I201" s="54">
        <f>I202+I203+I204</f>
        <v>102802.19999999998</v>
      </c>
      <c r="J201" s="54">
        <f>J202+J203+J204</f>
        <v>102802.19999999998</v>
      </c>
      <c r="K201" s="54">
        <f>K202+K203+K204</f>
        <v>102802.19999999998</v>
      </c>
    </row>
    <row r="202" spans="1:11" x14ac:dyDescent="0.2">
      <c r="A202" s="5" t="s">
        <v>279</v>
      </c>
      <c r="B202" s="1075" t="s">
        <v>468</v>
      </c>
      <c r="C202" s="1075"/>
      <c r="D202" s="1075"/>
      <c r="E202" s="1075"/>
      <c r="F202" s="32">
        <f t="shared" ref="F202:F208" si="10">G202+H202+I202+J202+K202</f>
        <v>11309.3</v>
      </c>
      <c r="G202" s="54">
        <f t="shared" ref="G202:K203" si="11">G188+G190+G193</f>
        <v>2957.7</v>
      </c>
      <c r="H202" s="54">
        <f t="shared" si="11"/>
        <v>2087.9</v>
      </c>
      <c r="I202" s="54">
        <f t="shared" si="11"/>
        <v>2087.9</v>
      </c>
      <c r="J202" s="54">
        <f t="shared" si="11"/>
        <v>2087.9</v>
      </c>
      <c r="K202" s="54">
        <f t="shared" si="11"/>
        <v>2087.9</v>
      </c>
    </row>
    <row r="203" spans="1:11" x14ac:dyDescent="0.2">
      <c r="A203" s="5" t="s">
        <v>280</v>
      </c>
      <c r="B203" s="1075" t="s">
        <v>29</v>
      </c>
      <c r="C203" s="1075"/>
      <c r="D203" s="1075"/>
      <c r="E203" s="1075"/>
      <c r="F203" s="32">
        <f t="shared" si="10"/>
        <v>508019.19999999995</v>
      </c>
      <c r="G203" s="54">
        <f t="shared" si="11"/>
        <v>119472.8</v>
      </c>
      <c r="H203" s="54">
        <f t="shared" si="11"/>
        <v>97136.599999999991</v>
      </c>
      <c r="I203" s="54">
        <f t="shared" si="11"/>
        <v>97136.599999999991</v>
      </c>
      <c r="J203" s="54">
        <f t="shared" si="11"/>
        <v>97136.599999999991</v>
      </c>
      <c r="K203" s="54">
        <f t="shared" si="11"/>
        <v>97136.599999999991</v>
      </c>
    </row>
    <row r="204" spans="1:11" x14ac:dyDescent="0.2">
      <c r="A204" s="5" t="s">
        <v>281</v>
      </c>
      <c r="B204" s="1075" t="s">
        <v>158</v>
      </c>
      <c r="C204" s="1075"/>
      <c r="D204" s="1075"/>
      <c r="E204" s="1075"/>
      <c r="F204" s="32">
        <f t="shared" si="10"/>
        <v>25027.800000000003</v>
      </c>
      <c r="G204" s="54">
        <f>G180+G192+G195+G197+G198+G199</f>
        <v>10717</v>
      </c>
      <c r="H204" s="54">
        <f>H180+H192+H195+H197+H198+H199</f>
        <v>3577.7</v>
      </c>
      <c r="I204" s="54">
        <f>I180+I192+I195+I197+I198+I199</f>
        <v>3577.7</v>
      </c>
      <c r="J204" s="54">
        <f>J180+J192+J195+J197+J198+J199</f>
        <v>3577.7</v>
      </c>
      <c r="K204" s="54">
        <f>K180+K192+K195+K197+K198+K199</f>
        <v>3577.7</v>
      </c>
    </row>
    <row r="205" spans="1:11" ht="15" customHeight="1" x14ac:dyDescent="0.2">
      <c r="A205" s="16" t="s">
        <v>282</v>
      </c>
      <c r="B205" s="1076" t="s">
        <v>493</v>
      </c>
      <c r="C205" s="1076"/>
      <c r="D205" s="1076"/>
      <c r="E205" s="1076"/>
      <c r="F205" s="32">
        <f t="shared" si="10"/>
        <v>544356.29999999993</v>
      </c>
      <c r="G205" s="54">
        <f>G206+G207+G208</f>
        <v>133147.5</v>
      </c>
      <c r="H205" s="54">
        <f>H206+H207+H208</f>
        <v>102802.19999999998</v>
      </c>
      <c r="I205" s="54">
        <f>I206+I207+I208</f>
        <v>102802.19999999998</v>
      </c>
      <c r="J205" s="54">
        <f>J206+J207+J208</f>
        <v>102802.19999999998</v>
      </c>
      <c r="K205" s="54">
        <f>K206+K207+K208</f>
        <v>102802.19999999998</v>
      </c>
    </row>
    <row r="206" spans="1:11" ht="15.75" x14ac:dyDescent="0.2">
      <c r="A206" s="15" t="s">
        <v>283</v>
      </c>
      <c r="B206" s="1075" t="s">
        <v>468</v>
      </c>
      <c r="C206" s="1075"/>
      <c r="D206" s="1075"/>
      <c r="E206" s="1075"/>
      <c r="F206" s="32">
        <f t="shared" si="10"/>
        <v>11309.3</v>
      </c>
      <c r="G206" s="54">
        <f>G202</f>
        <v>2957.7</v>
      </c>
      <c r="H206" s="54">
        <f>H202</f>
        <v>2087.9</v>
      </c>
      <c r="I206" s="54">
        <f>I202</f>
        <v>2087.9</v>
      </c>
      <c r="J206" s="54">
        <f>J202</f>
        <v>2087.9</v>
      </c>
      <c r="K206" s="54">
        <f>K202</f>
        <v>2087.9</v>
      </c>
    </row>
    <row r="207" spans="1:11" x14ac:dyDescent="0.2">
      <c r="A207" s="5" t="s">
        <v>284</v>
      </c>
      <c r="B207" s="1075" t="s">
        <v>29</v>
      </c>
      <c r="C207" s="1075"/>
      <c r="D207" s="1075"/>
      <c r="E207" s="1075"/>
      <c r="F207" s="32">
        <f t="shared" si="10"/>
        <v>508019.19999999995</v>
      </c>
      <c r="G207" s="54">
        <f t="shared" ref="G207:K208" si="12">G203</f>
        <v>119472.8</v>
      </c>
      <c r="H207" s="54">
        <f t="shared" si="12"/>
        <v>97136.599999999991</v>
      </c>
      <c r="I207" s="54">
        <f t="shared" si="12"/>
        <v>97136.599999999991</v>
      </c>
      <c r="J207" s="54">
        <f t="shared" si="12"/>
        <v>97136.599999999991</v>
      </c>
      <c r="K207" s="54">
        <f t="shared" si="12"/>
        <v>97136.599999999991</v>
      </c>
    </row>
    <row r="208" spans="1:11" x14ac:dyDescent="0.2">
      <c r="A208" s="5" t="s">
        <v>285</v>
      </c>
      <c r="B208" s="1075" t="s">
        <v>158</v>
      </c>
      <c r="C208" s="1075"/>
      <c r="D208" s="1075"/>
      <c r="E208" s="1075"/>
      <c r="F208" s="32">
        <f t="shared" si="10"/>
        <v>25027.800000000003</v>
      </c>
      <c r="G208" s="54">
        <f t="shared" si="12"/>
        <v>10717</v>
      </c>
      <c r="H208" s="54">
        <f t="shared" si="12"/>
        <v>3577.7</v>
      </c>
      <c r="I208" s="54">
        <f t="shared" si="12"/>
        <v>3577.7</v>
      </c>
      <c r="J208" s="54">
        <f t="shared" si="12"/>
        <v>3577.7</v>
      </c>
      <c r="K208" s="54">
        <f t="shared" si="12"/>
        <v>3577.7</v>
      </c>
    </row>
    <row r="209" spans="1:11" s="37" customFormat="1" ht="24.95" customHeight="1" x14ac:dyDescent="0.25">
      <c r="A209" s="1084" t="s">
        <v>432</v>
      </c>
      <c r="B209" s="1084"/>
      <c r="C209" s="1084"/>
      <c r="D209" s="1084"/>
      <c r="E209" s="1084"/>
      <c r="F209" s="1084"/>
      <c r="G209" s="1084"/>
      <c r="H209" s="1084"/>
      <c r="I209" s="1084"/>
      <c r="J209" s="1084"/>
      <c r="K209" s="1095"/>
    </row>
    <row r="210" spans="1:11" s="37" customFormat="1" ht="24.95" customHeight="1" x14ac:dyDescent="0.25">
      <c r="A210" s="1084" t="s">
        <v>433</v>
      </c>
      <c r="B210" s="1084"/>
      <c r="C210" s="1084"/>
      <c r="D210" s="1084"/>
      <c r="E210" s="1084"/>
      <c r="F210" s="1084"/>
      <c r="G210" s="1084"/>
      <c r="H210" s="1084"/>
      <c r="I210" s="1084"/>
      <c r="J210" s="1084"/>
      <c r="K210" s="1084"/>
    </row>
    <row r="211" spans="1:11" ht="91.5" customHeight="1" x14ac:dyDescent="0.2">
      <c r="A211" s="5" t="s">
        <v>453</v>
      </c>
      <c r="B211" s="12" t="s">
        <v>41</v>
      </c>
      <c r="C211" s="5" t="s">
        <v>439</v>
      </c>
      <c r="D211" s="12" t="s">
        <v>147</v>
      </c>
      <c r="E211" s="5" t="s">
        <v>141</v>
      </c>
      <c r="F211" s="13"/>
      <c r="G211" s="13"/>
      <c r="H211" s="13"/>
      <c r="I211" s="13"/>
      <c r="J211" s="13"/>
      <c r="K211" s="13"/>
    </row>
    <row r="212" spans="1:11" ht="138.75" customHeight="1" x14ac:dyDescent="0.2">
      <c r="A212" s="5" t="s">
        <v>454</v>
      </c>
      <c r="B212" s="12" t="s">
        <v>373</v>
      </c>
      <c r="C212" s="5" t="s">
        <v>439</v>
      </c>
      <c r="D212" s="12" t="s">
        <v>58</v>
      </c>
      <c r="E212" s="5" t="s">
        <v>141</v>
      </c>
      <c r="F212" s="13"/>
      <c r="G212" s="13"/>
      <c r="H212" s="13"/>
      <c r="I212" s="13"/>
      <c r="J212" s="13"/>
      <c r="K212" s="13"/>
    </row>
    <row r="213" spans="1:11" ht="62.25" customHeight="1" x14ac:dyDescent="0.2">
      <c r="A213" s="5" t="s">
        <v>455</v>
      </c>
      <c r="B213" s="12" t="s">
        <v>374</v>
      </c>
      <c r="C213" s="5" t="s">
        <v>439</v>
      </c>
      <c r="D213" s="12" t="s">
        <v>471</v>
      </c>
      <c r="E213" s="5" t="s">
        <v>141</v>
      </c>
      <c r="F213" s="13"/>
      <c r="G213" s="13"/>
      <c r="H213" s="13"/>
      <c r="I213" s="13"/>
      <c r="J213" s="13"/>
      <c r="K213" s="13"/>
    </row>
    <row r="214" spans="1:11" ht="63" customHeight="1" x14ac:dyDescent="0.2">
      <c r="A214" s="5" t="s">
        <v>456</v>
      </c>
      <c r="B214" s="12" t="s">
        <v>377</v>
      </c>
      <c r="C214" s="5" t="s">
        <v>439</v>
      </c>
      <c r="D214" s="12" t="s">
        <v>471</v>
      </c>
      <c r="E214" s="5" t="s">
        <v>141</v>
      </c>
      <c r="F214" s="13"/>
      <c r="G214" s="13"/>
      <c r="H214" s="13"/>
      <c r="I214" s="13"/>
      <c r="J214" s="13"/>
      <c r="K214" s="13"/>
    </row>
    <row r="215" spans="1:11" ht="62.25" customHeight="1" x14ac:dyDescent="0.2">
      <c r="A215" s="5" t="s">
        <v>457</v>
      </c>
      <c r="B215" s="12" t="s">
        <v>375</v>
      </c>
      <c r="C215" s="5" t="s">
        <v>439</v>
      </c>
      <c r="D215" s="12" t="s">
        <v>471</v>
      </c>
      <c r="E215" s="5" t="s">
        <v>141</v>
      </c>
      <c r="F215" s="13"/>
      <c r="G215" s="13"/>
      <c r="H215" s="13"/>
      <c r="I215" s="13"/>
      <c r="J215" s="13"/>
      <c r="K215" s="13"/>
    </row>
    <row r="216" spans="1:11" ht="62.25" customHeight="1" x14ac:dyDescent="0.2">
      <c r="A216" s="5" t="s">
        <v>458</v>
      </c>
      <c r="B216" s="12" t="s">
        <v>42</v>
      </c>
      <c r="C216" s="5" t="s">
        <v>439</v>
      </c>
      <c r="D216" s="12" t="s">
        <v>471</v>
      </c>
      <c r="E216" s="5" t="s">
        <v>141</v>
      </c>
      <c r="F216" s="13"/>
      <c r="G216" s="13"/>
      <c r="H216" s="13"/>
      <c r="I216" s="13"/>
      <c r="J216" s="13"/>
      <c r="K216" s="13"/>
    </row>
    <row r="217" spans="1:11" s="37" customFormat="1" ht="24.95" customHeight="1" x14ac:dyDescent="0.25">
      <c r="A217" s="1084" t="s">
        <v>376</v>
      </c>
      <c r="B217" s="1084"/>
      <c r="C217" s="1084"/>
      <c r="D217" s="1084"/>
      <c r="E217" s="1084"/>
      <c r="F217" s="1084"/>
      <c r="G217" s="1084"/>
      <c r="H217" s="1084"/>
      <c r="I217" s="1084"/>
      <c r="J217" s="1084"/>
      <c r="K217" s="1084"/>
    </row>
    <row r="218" spans="1:11" s="37" customFormat="1" ht="76.5" customHeight="1" x14ac:dyDescent="0.25">
      <c r="A218" s="33" t="s">
        <v>378</v>
      </c>
      <c r="B218" s="9" t="s">
        <v>74</v>
      </c>
      <c r="C218" s="5" t="s">
        <v>439</v>
      </c>
      <c r="D218" s="28" t="s">
        <v>435</v>
      </c>
      <c r="E218" s="5" t="s">
        <v>180</v>
      </c>
      <c r="F218" s="13">
        <f>G218+H218+I218+J218+K218</f>
        <v>36170.9</v>
      </c>
      <c r="G218" s="13">
        <f>9426.5-G222-G228-G229</f>
        <v>8926.5</v>
      </c>
      <c r="H218" s="13">
        <f>7211.1-H222-H228-H229</f>
        <v>6811.1</v>
      </c>
      <c r="I218" s="13">
        <f>7211.1-I222-I228-I229</f>
        <v>6811.1</v>
      </c>
      <c r="J218" s="13">
        <f>7211.1-J222-J228-J229</f>
        <v>6811.1</v>
      </c>
      <c r="K218" s="13">
        <f>7211.1-K222-K228-K229</f>
        <v>6811.1</v>
      </c>
    </row>
    <row r="219" spans="1:11" ht="121.5" customHeight="1" x14ac:dyDescent="0.2">
      <c r="A219" s="33" t="s">
        <v>379</v>
      </c>
      <c r="B219" s="12" t="s">
        <v>380</v>
      </c>
      <c r="C219" s="5" t="s">
        <v>439</v>
      </c>
      <c r="D219" s="12" t="s">
        <v>447</v>
      </c>
      <c r="E219" s="5" t="s">
        <v>141</v>
      </c>
      <c r="F219" s="13"/>
      <c r="G219" s="13"/>
      <c r="H219" s="13"/>
      <c r="I219" s="13"/>
      <c r="J219" s="13"/>
      <c r="K219" s="13"/>
    </row>
    <row r="220" spans="1:11" ht="60.75" customHeight="1" x14ac:dyDescent="0.2">
      <c r="A220" s="5" t="s">
        <v>381</v>
      </c>
      <c r="B220" s="12" t="s">
        <v>382</v>
      </c>
      <c r="C220" s="5" t="s">
        <v>439</v>
      </c>
      <c r="D220" s="12" t="s">
        <v>447</v>
      </c>
      <c r="E220" s="5" t="s">
        <v>141</v>
      </c>
      <c r="F220" s="13"/>
      <c r="G220" s="13"/>
      <c r="H220" s="13"/>
      <c r="I220" s="13"/>
      <c r="J220" s="13"/>
      <c r="K220" s="13"/>
    </row>
    <row r="221" spans="1:11" ht="61.5" customHeight="1" x14ac:dyDescent="0.2">
      <c r="A221" s="5" t="s">
        <v>383</v>
      </c>
      <c r="B221" s="12" t="s">
        <v>56</v>
      </c>
      <c r="C221" s="5" t="s">
        <v>439</v>
      </c>
      <c r="D221" s="12" t="s">
        <v>447</v>
      </c>
      <c r="E221" s="5" t="s">
        <v>141</v>
      </c>
      <c r="F221" s="13"/>
      <c r="G221" s="13"/>
      <c r="H221" s="13"/>
      <c r="I221" s="13"/>
      <c r="J221" s="13"/>
      <c r="K221" s="13"/>
    </row>
    <row r="222" spans="1:11" ht="32.25" customHeight="1" x14ac:dyDescent="0.2">
      <c r="A222" s="5" t="s">
        <v>384</v>
      </c>
      <c r="B222" s="12" t="s">
        <v>385</v>
      </c>
      <c r="C222" s="5" t="s">
        <v>439</v>
      </c>
      <c r="D222" s="12" t="s">
        <v>447</v>
      </c>
      <c r="E222" s="5" t="s">
        <v>180</v>
      </c>
      <c r="F222" s="13">
        <f>G222+H222+I222+J222+K222</f>
        <v>649.19999999999993</v>
      </c>
      <c r="G222" s="13">
        <v>150</v>
      </c>
      <c r="H222" s="13">
        <v>124.8</v>
      </c>
      <c r="I222" s="13">
        <v>124.8</v>
      </c>
      <c r="J222" s="13">
        <v>124.8</v>
      </c>
      <c r="K222" s="13">
        <v>124.8</v>
      </c>
    </row>
    <row r="223" spans="1:11" ht="33" customHeight="1" x14ac:dyDescent="0.2">
      <c r="A223" s="5" t="s">
        <v>386</v>
      </c>
      <c r="B223" s="12" t="s">
        <v>387</v>
      </c>
      <c r="C223" s="5" t="s">
        <v>439</v>
      </c>
      <c r="D223" s="12" t="s">
        <v>447</v>
      </c>
      <c r="E223" s="5" t="s">
        <v>141</v>
      </c>
      <c r="F223" s="13"/>
      <c r="G223" s="13"/>
      <c r="H223" s="13"/>
      <c r="I223" s="13"/>
      <c r="J223" s="25"/>
      <c r="K223" s="25"/>
    </row>
    <row r="224" spans="1:11" ht="31.5" customHeight="1" x14ac:dyDescent="0.2">
      <c r="A224" s="5" t="s">
        <v>388</v>
      </c>
      <c r="B224" s="12" t="s">
        <v>57</v>
      </c>
      <c r="C224" s="5" t="s">
        <v>439</v>
      </c>
      <c r="D224" s="12" t="s">
        <v>447</v>
      </c>
      <c r="E224" s="5" t="s">
        <v>141</v>
      </c>
      <c r="F224" s="13"/>
      <c r="G224" s="13"/>
      <c r="H224" s="13"/>
      <c r="I224" s="13"/>
      <c r="J224" s="13"/>
      <c r="K224" s="13"/>
    </row>
    <row r="225" spans="1:11" ht="32.25" customHeight="1" x14ac:dyDescent="0.2">
      <c r="A225" s="5" t="s">
        <v>389</v>
      </c>
      <c r="B225" s="12" t="s">
        <v>50</v>
      </c>
      <c r="C225" s="5" t="s">
        <v>439</v>
      </c>
      <c r="D225" s="12" t="s">
        <v>447</v>
      </c>
      <c r="E225" s="5" t="s">
        <v>141</v>
      </c>
      <c r="F225" s="13"/>
      <c r="G225" s="13"/>
      <c r="H225" s="13"/>
      <c r="I225" s="13"/>
      <c r="J225" s="13"/>
      <c r="K225" s="13"/>
    </row>
    <row r="226" spans="1:11" ht="31.5" customHeight="1" x14ac:dyDescent="0.2">
      <c r="A226" s="5" t="s">
        <v>391</v>
      </c>
      <c r="B226" s="12" t="s">
        <v>51</v>
      </c>
      <c r="C226" s="5" t="s">
        <v>439</v>
      </c>
      <c r="D226" s="12" t="s">
        <v>447</v>
      </c>
      <c r="E226" s="5" t="s">
        <v>141</v>
      </c>
      <c r="F226" s="13"/>
      <c r="G226" s="13"/>
      <c r="H226" s="13"/>
      <c r="I226" s="13"/>
      <c r="J226" s="13"/>
      <c r="K226" s="13"/>
    </row>
    <row r="227" spans="1:11" ht="47.25" customHeight="1" x14ac:dyDescent="0.2">
      <c r="A227" s="5" t="s">
        <v>393</v>
      </c>
      <c r="B227" s="12" t="s">
        <v>52</v>
      </c>
      <c r="C227" s="5" t="s">
        <v>439</v>
      </c>
      <c r="D227" s="12" t="s">
        <v>447</v>
      </c>
      <c r="E227" s="5" t="s">
        <v>141</v>
      </c>
      <c r="F227" s="13"/>
      <c r="G227" s="13"/>
      <c r="H227" s="13"/>
      <c r="I227" s="13"/>
      <c r="J227" s="13"/>
      <c r="K227" s="13"/>
    </row>
    <row r="228" spans="1:11" ht="48" customHeight="1" x14ac:dyDescent="0.2">
      <c r="A228" s="5" t="s">
        <v>53</v>
      </c>
      <c r="B228" s="12" t="s">
        <v>390</v>
      </c>
      <c r="C228" s="5" t="s">
        <v>439</v>
      </c>
      <c r="D228" s="12" t="s">
        <v>447</v>
      </c>
      <c r="E228" s="5" t="s">
        <v>180</v>
      </c>
      <c r="F228" s="13">
        <f>G228+H228+I228+J228+K228</f>
        <v>380</v>
      </c>
      <c r="G228" s="13">
        <v>100</v>
      </c>
      <c r="H228" s="13">
        <v>70</v>
      </c>
      <c r="I228" s="13">
        <v>70</v>
      </c>
      <c r="J228" s="13">
        <v>70</v>
      </c>
      <c r="K228" s="13">
        <v>70</v>
      </c>
    </row>
    <row r="229" spans="1:11" ht="48" customHeight="1" x14ac:dyDescent="0.2">
      <c r="A229" s="5" t="s">
        <v>54</v>
      </c>
      <c r="B229" s="12" t="s">
        <v>394</v>
      </c>
      <c r="C229" s="5" t="s">
        <v>439</v>
      </c>
      <c r="D229" s="12" t="s">
        <v>392</v>
      </c>
      <c r="E229" s="5" t="s">
        <v>180</v>
      </c>
      <c r="F229" s="13">
        <f>G229+H229+I229+J229+K229</f>
        <v>1070.8</v>
      </c>
      <c r="G229" s="13">
        <v>250</v>
      </c>
      <c r="H229" s="13">
        <v>205.2</v>
      </c>
      <c r="I229" s="13">
        <v>205.2</v>
      </c>
      <c r="J229" s="13">
        <v>205.2</v>
      </c>
      <c r="K229" s="13">
        <v>205.2</v>
      </c>
    </row>
    <row r="230" spans="1:11" ht="62.25" customHeight="1" x14ac:dyDescent="0.2">
      <c r="A230" s="5" t="s">
        <v>55</v>
      </c>
      <c r="B230" s="12" t="s">
        <v>43</v>
      </c>
      <c r="C230" s="5" t="s">
        <v>439</v>
      </c>
      <c r="D230" s="12" t="s">
        <v>447</v>
      </c>
      <c r="E230" s="5" t="s">
        <v>141</v>
      </c>
      <c r="F230" s="13"/>
      <c r="G230" s="13"/>
      <c r="H230" s="13"/>
      <c r="I230" s="13"/>
      <c r="J230" s="25"/>
      <c r="K230" s="25"/>
    </row>
    <row r="231" spans="1:11" ht="24.95" customHeight="1" x14ac:dyDescent="0.2">
      <c r="A231" s="1073" t="s">
        <v>395</v>
      </c>
      <c r="B231" s="1074"/>
      <c r="C231" s="1074"/>
      <c r="D231" s="1074"/>
      <c r="E231" s="1074"/>
      <c r="F231" s="1074"/>
      <c r="G231" s="1074"/>
      <c r="H231" s="1074"/>
      <c r="I231" s="1074"/>
      <c r="J231" s="1074"/>
      <c r="K231" s="1074"/>
    </row>
    <row r="232" spans="1:11" ht="18" customHeight="1" x14ac:dyDescent="0.2">
      <c r="A232" s="5" t="s">
        <v>278</v>
      </c>
      <c r="B232" s="1076" t="s">
        <v>481</v>
      </c>
      <c r="C232" s="1076"/>
      <c r="D232" s="1076"/>
      <c r="E232" s="1076"/>
      <c r="F232" s="17">
        <f>G232+H232+I232+J232+K232</f>
        <v>38270.899999999994</v>
      </c>
      <c r="G232" s="17">
        <f>G233+G234+G235</f>
        <v>9426.5</v>
      </c>
      <c r="H232" s="17">
        <f>H233+H234+H235</f>
        <v>7211.1</v>
      </c>
      <c r="I232" s="17">
        <f>I233+I234+I235</f>
        <v>7211.1</v>
      </c>
      <c r="J232" s="17">
        <f>J233+J234+J235</f>
        <v>7211.1</v>
      </c>
      <c r="K232" s="17">
        <f>K233+K234+K235</f>
        <v>7211.1</v>
      </c>
    </row>
    <row r="233" spans="1:11" ht="18" customHeight="1" x14ac:dyDescent="0.2">
      <c r="A233" s="5" t="s">
        <v>279</v>
      </c>
      <c r="B233" s="1075" t="s">
        <v>468</v>
      </c>
      <c r="C233" s="1075"/>
      <c r="D233" s="1075"/>
      <c r="E233" s="1075"/>
      <c r="F233" s="17">
        <f t="shared" ref="F233:F239" si="13">G233+H233+I233+J233+K233</f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</row>
    <row r="234" spans="1:11" ht="18" customHeight="1" x14ac:dyDescent="0.2">
      <c r="A234" s="5" t="s">
        <v>280</v>
      </c>
      <c r="B234" s="1075" t="s">
        <v>29</v>
      </c>
      <c r="C234" s="1075"/>
      <c r="D234" s="1075"/>
      <c r="E234" s="1075"/>
      <c r="F234" s="17">
        <f>G234+H234+I234+J234+K234</f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</row>
    <row r="235" spans="1:11" ht="18" customHeight="1" x14ac:dyDescent="0.2">
      <c r="A235" s="5" t="s">
        <v>281</v>
      </c>
      <c r="B235" s="1075" t="s">
        <v>158</v>
      </c>
      <c r="C235" s="1075"/>
      <c r="D235" s="1075"/>
      <c r="E235" s="1075"/>
      <c r="F235" s="17">
        <f t="shared" si="13"/>
        <v>38270.899999999994</v>
      </c>
      <c r="G235" s="17">
        <f>G218+G222+G228+G229</f>
        <v>9426.5</v>
      </c>
      <c r="H235" s="17">
        <f>H218+H222+H228+H229</f>
        <v>7211.1</v>
      </c>
      <c r="I235" s="17">
        <f>I218+I222+I228+I229</f>
        <v>7211.1</v>
      </c>
      <c r="J235" s="17">
        <f>J218+J222+J228+J229</f>
        <v>7211.1</v>
      </c>
      <c r="K235" s="17">
        <f>K218+K222+K228+K229</f>
        <v>7211.1</v>
      </c>
    </row>
    <row r="236" spans="1:11" ht="18" customHeight="1" x14ac:dyDescent="0.2">
      <c r="A236" s="15" t="s">
        <v>282</v>
      </c>
      <c r="B236" s="1076" t="s">
        <v>494</v>
      </c>
      <c r="C236" s="1076"/>
      <c r="D236" s="1076"/>
      <c r="E236" s="1076"/>
      <c r="F236" s="17">
        <f t="shared" si="13"/>
        <v>38270.899999999994</v>
      </c>
      <c r="G236" s="17">
        <f t="shared" ref="G236:K239" si="14">G232</f>
        <v>9426.5</v>
      </c>
      <c r="H236" s="17">
        <f t="shared" si="14"/>
        <v>7211.1</v>
      </c>
      <c r="I236" s="17">
        <f t="shared" si="14"/>
        <v>7211.1</v>
      </c>
      <c r="J236" s="17">
        <f t="shared" si="14"/>
        <v>7211.1</v>
      </c>
      <c r="K236" s="17">
        <f t="shared" si="14"/>
        <v>7211.1</v>
      </c>
    </row>
    <row r="237" spans="1:11" ht="18" customHeight="1" x14ac:dyDescent="0.2">
      <c r="A237" s="5" t="s">
        <v>283</v>
      </c>
      <c r="B237" s="1075" t="s">
        <v>468</v>
      </c>
      <c r="C237" s="1075"/>
      <c r="D237" s="1075"/>
      <c r="E237" s="1075"/>
      <c r="F237" s="17">
        <f t="shared" si="13"/>
        <v>0</v>
      </c>
      <c r="G237" s="55">
        <f t="shared" si="14"/>
        <v>0</v>
      </c>
      <c r="H237" s="55">
        <f t="shared" si="14"/>
        <v>0</v>
      </c>
      <c r="I237" s="55">
        <f t="shared" si="14"/>
        <v>0</v>
      </c>
      <c r="J237" s="55">
        <f t="shared" si="14"/>
        <v>0</v>
      </c>
      <c r="K237" s="55">
        <f t="shared" si="14"/>
        <v>0</v>
      </c>
    </row>
    <row r="238" spans="1:11" ht="18" customHeight="1" x14ac:dyDescent="0.2">
      <c r="A238" s="5" t="s">
        <v>284</v>
      </c>
      <c r="B238" s="1075" t="s">
        <v>29</v>
      </c>
      <c r="C238" s="1075"/>
      <c r="D238" s="1075"/>
      <c r="E238" s="1075"/>
      <c r="F238" s="17">
        <f t="shared" si="13"/>
        <v>0</v>
      </c>
      <c r="G238" s="55">
        <f t="shared" si="14"/>
        <v>0</v>
      </c>
      <c r="H238" s="55">
        <f t="shared" si="14"/>
        <v>0</v>
      </c>
      <c r="I238" s="55">
        <f t="shared" si="14"/>
        <v>0</v>
      </c>
      <c r="J238" s="55">
        <f t="shared" si="14"/>
        <v>0</v>
      </c>
      <c r="K238" s="55">
        <f t="shared" si="14"/>
        <v>0</v>
      </c>
    </row>
    <row r="239" spans="1:11" ht="18" customHeight="1" x14ac:dyDescent="0.2">
      <c r="A239" s="5" t="s">
        <v>285</v>
      </c>
      <c r="B239" s="1075" t="s">
        <v>158</v>
      </c>
      <c r="C239" s="1075"/>
      <c r="D239" s="1075"/>
      <c r="E239" s="1075"/>
      <c r="F239" s="17">
        <f t="shared" si="13"/>
        <v>38270.899999999994</v>
      </c>
      <c r="G239" s="55">
        <f t="shared" si="14"/>
        <v>9426.5</v>
      </c>
      <c r="H239" s="55">
        <f t="shared" si="14"/>
        <v>7211.1</v>
      </c>
      <c r="I239" s="55">
        <f t="shared" si="14"/>
        <v>7211.1</v>
      </c>
      <c r="J239" s="55">
        <f t="shared" si="14"/>
        <v>7211.1</v>
      </c>
      <c r="K239" s="55">
        <f t="shared" si="14"/>
        <v>7211.1</v>
      </c>
    </row>
    <row r="240" spans="1:11" ht="18" customHeight="1" x14ac:dyDescent="0.2">
      <c r="A240" s="39"/>
      <c r="B240" s="41"/>
      <c r="C240" s="41"/>
      <c r="D240" s="41"/>
      <c r="E240" s="41"/>
      <c r="F240" s="42"/>
      <c r="G240" s="43"/>
      <c r="H240" s="43"/>
      <c r="I240" s="43"/>
      <c r="J240" s="43"/>
      <c r="K240" s="43"/>
    </row>
    <row r="241" spans="1:11" ht="18" customHeight="1" x14ac:dyDescent="0.2">
      <c r="A241" s="39"/>
      <c r="B241" s="41"/>
      <c r="C241" s="41"/>
      <c r="D241" s="41"/>
      <c r="E241" s="41"/>
      <c r="F241" s="42"/>
      <c r="G241" s="43"/>
      <c r="H241" s="43"/>
      <c r="I241" s="43"/>
      <c r="J241" s="43"/>
      <c r="K241" s="43"/>
    </row>
    <row r="242" spans="1:11" ht="18" customHeight="1" x14ac:dyDescent="0.2">
      <c r="A242" s="39"/>
      <c r="B242" s="41"/>
      <c r="C242" s="41"/>
      <c r="D242" s="41"/>
      <c r="E242" s="41"/>
      <c r="F242" s="42"/>
      <c r="G242" s="43"/>
      <c r="H242" s="43"/>
      <c r="I242" s="43"/>
      <c r="J242" s="43"/>
      <c r="K242" s="43"/>
    </row>
    <row r="243" spans="1:11" ht="15" customHeight="1" x14ac:dyDescent="0.2">
      <c r="A243" s="1101" t="s">
        <v>411</v>
      </c>
      <c r="B243" s="1101"/>
      <c r="C243" s="1101"/>
      <c r="D243" s="1101"/>
      <c r="E243" s="1101"/>
      <c r="F243" s="1101"/>
      <c r="G243" s="1101"/>
      <c r="H243" s="1101"/>
      <c r="I243" s="1101"/>
      <c r="J243" s="1101"/>
      <c r="K243" s="1102"/>
    </row>
    <row r="244" spans="1:11" ht="15" customHeight="1" x14ac:dyDescent="0.2">
      <c r="A244" s="1098" t="s">
        <v>412</v>
      </c>
      <c r="B244" s="1098"/>
      <c r="C244" s="1098"/>
      <c r="D244" s="1098"/>
      <c r="E244" s="1098"/>
      <c r="F244" s="1098"/>
      <c r="G244" s="1098"/>
      <c r="H244" s="1098"/>
      <c r="I244" s="1098"/>
      <c r="J244" s="1098"/>
      <c r="K244" s="1099"/>
    </row>
    <row r="245" spans="1:11" ht="15" customHeight="1" x14ac:dyDescent="0.2">
      <c r="A245" s="1100" t="s">
        <v>413</v>
      </c>
      <c r="B245" s="1099"/>
      <c r="C245" s="1099"/>
      <c r="D245" s="1099"/>
      <c r="E245" s="1099"/>
      <c r="F245" s="1099"/>
      <c r="G245" s="1099"/>
      <c r="H245" s="1099"/>
      <c r="I245" s="1099"/>
      <c r="J245" s="1099"/>
      <c r="K245" s="1099"/>
    </row>
    <row r="246" spans="1:11" ht="15" customHeight="1" x14ac:dyDescent="0.2">
      <c r="A246" s="1110"/>
      <c r="B246" s="1110"/>
      <c r="C246" s="1110"/>
      <c r="D246" s="1110"/>
      <c r="E246" s="1110"/>
      <c r="F246" s="1110"/>
      <c r="G246" s="1110"/>
      <c r="H246" s="1110"/>
      <c r="I246" s="1110"/>
      <c r="J246" s="1110"/>
      <c r="K246" s="1102"/>
    </row>
    <row r="247" spans="1:11" s="37" customFormat="1" ht="20.100000000000001" customHeight="1" x14ac:dyDescent="0.25">
      <c r="A247" s="1096" t="s">
        <v>414</v>
      </c>
      <c r="B247" s="1096"/>
      <c r="C247" s="1096"/>
      <c r="D247" s="1096"/>
      <c r="E247" s="1096"/>
      <c r="F247" s="1096" t="s">
        <v>460</v>
      </c>
      <c r="G247" s="1096"/>
      <c r="H247" s="1096"/>
      <c r="I247" s="1096"/>
      <c r="J247" s="1096"/>
      <c r="K247" s="1093"/>
    </row>
    <row r="248" spans="1:11" s="37" customFormat="1" ht="20.100000000000001" customHeight="1" x14ac:dyDescent="0.25">
      <c r="A248" s="1096"/>
      <c r="B248" s="1096"/>
      <c r="C248" s="1096"/>
      <c r="D248" s="1096"/>
      <c r="E248" s="1096"/>
      <c r="F248" s="44" t="s">
        <v>461</v>
      </c>
      <c r="G248" s="44" t="s">
        <v>33</v>
      </c>
      <c r="H248" s="44" t="s">
        <v>34</v>
      </c>
      <c r="I248" s="44" t="s">
        <v>35</v>
      </c>
      <c r="J248" s="44" t="s">
        <v>36</v>
      </c>
      <c r="K248" s="44" t="s">
        <v>37</v>
      </c>
    </row>
    <row r="249" spans="1:11" s="37" customFormat="1" ht="20.100000000000001" customHeight="1" x14ac:dyDescent="0.25">
      <c r="A249" s="1108" t="s">
        <v>325</v>
      </c>
      <c r="B249" s="1096"/>
      <c r="C249" s="1096"/>
      <c r="D249" s="1096"/>
      <c r="E249" s="1096"/>
      <c r="F249" s="1096"/>
      <c r="G249" s="1096"/>
      <c r="H249" s="1096"/>
      <c r="I249" s="1096"/>
      <c r="J249" s="1096"/>
      <c r="K249" s="1093"/>
    </row>
    <row r="250" spans="1:11" s="37" customFormat="1" ht="20.100000000000001" customHeight="1" x14ac:dyDescent="0.2">
      <c r="A250" s="16" t="s">
        <v>278</v>
      </c>
      <c r="B250" s="1109" t="s">
        <v>481</v>
      </c>
      <c r="C250" s="1104"/>
      <c r="D250" s="1104"/>
      <c r="E250" s="1105"/>
      <c r="F250" s="47">
        <f>G250+H250+I250+J250+K250</f>
        <v>7616790.7000000011</v>
      </c>
      <c r="G250" s="47">
        <f>G251+G252+G253</f>
        <v>1584351.9000000001</v>
      </c>
      <c r="H250" s="47">
        <f>H251+H252+H253</f>
        <v>1545609.7000000002</v>
      </c>
      <c r="I250" s="47">
        <f>I251+I252+I253</f>
        <v>1500609.7000000002</v>
      </c>
      <c r="J250" s="47">
        <f>J251+J252+J253</f>
        <v>1505609.7000000002</v>
      </c>
      <c r="K250" s="47">
        <f>K251+K252+K253</f>
        <v>1480609.7000000002</v>
      </c>
    </row>
    <row r="251" spans="1:11" s="37" customFormat="1" ht="20.100000000000001" customHeight="1" x14ac:dyDescent="0.2">
      <c r="A251" s="16" t="s">
        <v>279</v>
      </c>
      <c r="B251" s="1103" t="s">
        <v>468</v>
      </c>
      <c r="C251" s="1104"/>
      <c r="D251" s="1104"/>
      <c r="E251" s="1105"/>
      <c r="F251" s="47">
        <f t="shared" ref="F251:F261" si="15">G251+H251+I251+J251+K251</f>
        <v>0</v>
      </c>
      <c r="G251" s="47">
        <f>G33</f>
        <v>0</v>
      </c>
      <c r="H251" s="47">
        <f>H33</f>
        <v>0</v>
      </c>
      <c r="I251" s="47">
        <f>I33</f>
        <v>0</v>
      </c>
      <c r="J251" s="47">
        <f>J33</f>
        <v>0</v>
      </c>
      <c r="K251" s="47">
        <f>K33</f>
        <v>0</v>
      </c>
    </row>
    <row r="252" spans="1:11" s="37" customFormat="1" ht="20.100000000000001" customHeight="1" x14ac:dyDescent="0.2">
      <c r="A252" s="16" t="s">
        <v>280</v>
      </c>
      <c r="B252" s="1103" t="s">
        <v>29</v>
      </c>
      <c r="C252" s="1104"/>
      <c r="D252" s="1104"/>
      <c r="E252" s="1105"/>
      <c r="F252" s="47">
        <f t="shared" si="15"/>
        <v>135553.5</v>
      </c>
      <c r="G252" s="47">
        <f t="shared" ref="G252:K253" si="16">G34</f>
        <v>28799.1</v>
      </c>
      <c r="H252" s="47">
        <f t="shared" si="16"/>
        <v>26688.6</v>
      </c>
      <c r="I252" s="47">
        <f t="shared" si="16"/>
        <v>26688.6</v>
      </c>
      <c r="J252" s="47">
        <f t="shared" si="16"/>
        <v>26688.6</v>
      </c>
      <c r="K252" s="47">
        <f t="shared" si="16"/>
        <v>26688.6</v>
      </c>
    </row>
    <row r="253" spans="1:11" s="37" customFormat="1" ht="20.100000000000001" customHeight="1" x14ac:dyDescent="0.2">
      <c r="A253" s="16" t="s">
        <v>281</v>
      </c>
      <c r="B253" s="1103" t="s">
        <v>158</v>
      </c>
      <c r="C253" s="1104"/>
      <c r="D253" s="1104"/>
      <c r="E253" s="1105"/>
      <c r="F253" s="47">
        <f t="shared" si="15"/>
        <v>7481237.1999999993</v>
      </c>
      <c r="G253" s="47">
        <f t="shared" si="16"/>
        <v>1555552.8</v>
      </c>
      <c r="H253" s="47">
        <f t="shared" si="16"/>
        <v>1518921.1</v>
      </c>
      <c r="I253" s="47">
        <f t="shared" si="16"/>
        <v>1473921.1</v>
      </c>
      <c r="J253" s="47">
        <f t="shared" si="16"/>
        <v>1478921.1</v>
      </c>
      <c r="K253" s="47">
        <f t="shared" si="16"/>
        <v>1453921.1</v>
      </c>
    </row>
    <row r="254" spans="1:11" s="37" customFormat="1" ht="20.100000000000001" customHeight="1" x14ac:dyDescent="0.2">
      <c r="A254" s="16" t="s">
        <v>282</v>
      </c>
      <c r="B254" s="1109" t="s">
        <v>482</v>
      </c>
      <c r="C254" s="1104"/>
      <c r="D254" s="1104"/>
      <c r="E254" s="1105"/>
      <c r="F254" s="47">
        <f t="shared" si="15"/>
        <v>907051</v>
      </c>
      <c r="G254" s="48">
        <f>G255+G256+G257</f>
        <v>115751</v>
      </c>
      <c r="H254" s="48">
        <f>H255+H256+H257</f>
        <v>271000</v>
      </c>
      <c r="I254" s="48">
        <f>I255+I256+I257</f>
        <v>190000</v>
      </c>
      <c r="J254" s="48">
        <f>J255+J256+J257</f>
        <v>180800</v>
      </c>
      <c r="K254" s="48">
        <f>K255+K256+K257</f>
        <v>149500</v>
      </c>
    </row>
    <row r="255" spans="1:11" s="37" customFormat="1" ht="20.100000000000001" customHeight="1" x14ac:dyDescent="0.2">
      <c r="A255" s="16" t="s">
        <v>283</v>
      </c>
      <c r="B255" s="1103" t="s">
        <v>468</v>
      </c>
      <c r="C255" s="1104"/>
      <c r="D255" s="1104"/>
      <c r="E255" s="1105"/>
      <c r="F255" s="47">
        <f t="shared" si="15"/>
        <v>0</v>
      </c>
      <c r="G255" s="48">
        <f>G37</f>
        <v>0</v>
      </c>
      <c r="H255" s="48">
        <f>H37</f>
        <v>0</v>
      </c>
      <c r="I255" s="48">
        <f>I37</f>
        <v>0</v>
      </c>
      <c r="J255" s="48">
        <f>J37</f>
        <v>0</v>
      </c>
      <c r="K255" s="48">
        <f>K37</f>
        <v>0</v>
      </c>
    </row>
    <row r="256" spans="1:11" s="37" customFormat="1" ht="20.100000000000001" customHeight="1" x14ac:dyDescent="0.2">
      <c r="A256" s="16" t="s">
        <v>284</v>
      </c>
      <c r="B256" s="1103" t="s">
        <v>29</v>
      </c>
      <c r="C256" s="1104"/>
      <c r="D256" s="1104"/>
      <c r="E256" s="1105"/>
      <c r="F256" s="47">
        <f t="shared" si="15"/>
        <v>0</v>
      </c>
      <c r="G256" s="48">
        <f t="shared" ref="G256:K257" si="17">G38</f>
        <v>0</v>
      </c>
      <c r="H256" s="48">
        <f t="shared" si="17"/>
        <v>0</v>
      </c>
      <c r="I256" s="48">
        <f t="shared" si="17"/>
        <v>0</v>
      </c>
      <c r="J256" s="48">
        <f t="shared" si="17"/>
        <v>0</v>
      </c>
      <c r="K256" s="48">
        <f t="shared" si="17"/>
        <v>0</v>
      </c>
    </row>
    <row r="257" spans="1:11" s="37" customFormat="1" ht="20.100000000000001" customHeight="1" x14ac:dyDescent="0.2">
      <c r="A257" s="16" t="s">
        <v>285</v>
      </c>
      <c r="B257" s="1103" t="s">
        <v>158</v>
      </c>
      <c r="C257" s="1104"/>
      <c r="D257" s="1104"/>
      <c r="E257" s="1105"/>
      <c r="F257" s="47">
        <f t="shared" si="15"/>
        <v>907051</v>
      </c>
      <c r="G257" s="48">
        <f t="shared" si="17"/>
        <v>115751</v>
      </c>
      <c r="H257" s="48">
        <f t="shared" si="17"/>
        <v>271000</v>
      </c>
      <c r="I257" s="48">
        <f t="shared" si="17"/>
        <v>190000</v>
      </c>
      <c r="J257" s="48">
        <f t="shared" si="17"/>
        <v>180800</v>
      </c>
      <c r="K257" s="48">
        <f t="shared" si="17"/>
        <v>149500</v>
      </c>
    </row>
    <row r="258" spans="1:11" s="37" customFormat="1" ht="20.100000000000001" customHeight="1" x14ac:dyDescent="0.2">
      <c r="A258" s="16" t="s">
        <v>286</v>
      </c>
      <c r="B258" s="1109" t="s">
        <v>415</v>
      </c>
      <c r="C258" s="1104"/>
      <c r="D258" s="1104"/>
      <c r="E258" s="1105"/>
      <c r="F258" s="47">
        <f t="shared" si="15"/>
        <v>8523841.7000000011</v>
      </c>
      <c r="G258" s="48">
        <f>G259+G260+G261</f>
        <v>1700102.9000000001</v>
      </c>
      <c r="H258" s="48">
        <f>H259+H260+H261</f>
        <v>1816609.7000000002</v>
      </c>
      <c r="I258" s="48">
        <f>I259+I260+I261</f>
        <v>1690609.7000000002</v>
      </c>
      <c r="J258" s="48">
        <f>J259+J260+J261</f>
        <v>1686409.7000000002</v>
      </c>
      <c r="K258" s="48">
        <f>K259+K260+K261</f>
        <v>1630109.7000000002</v>
      </c>
    </row>
    <row r="259" spans="1:11" s="37" customFormat="1" ht="20.100000000000001" customHeight="1" x14ac:dyDescent="0.2">
      <c r="A259" s="16" t="s">
        <v>287</v>
      </c>
      <c r="B259" s="1103" t="s">
        <v>468</v>
      </c>
      <c r="C259" s="1104"/>
      <c r="D259" s="1104"/>
      <c r="E259" s="1105"/>
      <c r="F259" s="47">
        <f t="shared" si="15"/>
        <v>0</v>
      </c>
      <c r="G259" s="48">
        <f>G251+G255</f>
        <v>0</v>
      </c>
      <c r="H259" s="48">
        <f>H251+H255</f>
        <v>0</v>
      </c>
      <c r="I259" s="48">
        <f>I251+I255</f>
        <v>0</v>
      </c>
      <c r="J259" s="48">
        <f>J251+J255</f>
        <v>0</v>
      </c>
      <c r="K259" s="48">
        <f>K251+K255</f>
        <v>0</v>
      </c>
    </row>
    <row r="260" spans="1:11" s="37" customFormat="1" ht="20.100000000000001" customHeight="1" x14ac:dyDescent="0.2">
      <c r="A260" s="16" t="s">
        <v>288</v>
      </c>
      <c r="B260" s="1103" t="s">
        <v>29</v>
      </c>
      <c r="C260" s="1104"/>
      <c r="D260" s="1104"/>
      <c r="E260" s="1105"/>
      <c r="F260" s="47">
        <f t="shared" si="15"/>
        <v>135553.5</v>
      </c>
      <c r="G260" s="48">
        <f t="shared" ref="G260:K261" si="18">G252+G256</f>
        <v>28799.1</v>
      </c>
      <c r="H260" s="48">
        <f t="shared" si="18"/>
        <v>26688.6</v>
      </c>
      <c r="I260" s="48">
        <f t="shared" si="18"/>
        <v>26688.6</v>
      </c>
      <c r="J260" s="48">
        <f t="shared" si="18"/>
        <v>26688.6</v>
      </c>
      <c r="K260" s="48">
        <f t="shared" si="18"/>
        <v>26688.6</v>
      </c>
    </row>
    <row r="261" spans="1:11" s="37" customFormat="1" ht="20.100000000000001" customHeight="1" x14ac:dyDescent="0.2">
      <c r="A261" s="16" t="s">
        <v>289</v>
      </c>
      <c r="B261" s="1103" t="s">
        <v>158</v>
      </c>
      <c r="C261" s="1104"/>
      <c r="D261" s="1104"/>
      <c r="E261" s="1105"/>
      <c r="F261" s="47">
        <f t="shared" si="15"/>
        <v>8388288.1999999993</v>
      </c>
      <c r="G261" s="48">
        <f t="shared" si="18"/>
        <v>1671303.8</v>
      </c>
      <c r="H261" s="48">
        <f t="shared" si="18"/>
        <v>1789921.1</v>
      </c>
      <c r="I261" s="48">
        <f t="shared" si="18"/>
        <v>1663921.1</v>
      </c>
      <c r="J261" s="48">
        <f t="shared" si="18"/>
        <v>1659721.1</v>
      </c>
      <c r="K261" s="48">
        <f t="shared" si="18"/>
        <v>1603421.1</v>
      </c>
    </row>
    <row r="262" spans="1:11" s="37" customFormat="1" ht="20.100000000000001" customHeight="1" x14ac:dyDescent="0.25">
      <c r="A262" s="1112" t="s">
        <v>142</v>
      </c>
      <c r="B262" s="1112"/>
      <c r="C262" s="1112"/>
      <c r="D262" s="1112"/>
      <c r="E262" s="1112"/>
      <c r="F262" s="1112"/>
      <c r="G262" s="1112"/>
      <c r="H262" s="1112"/>
      <c r="I262" s="1112"/>
      <c r="J262" s="1112"/>
      <c r="K262" s="45"/>
    </row>
    <row r="263" spans="1:11" s="37" customFormat="1" ht="20.100000000000001" customHeight="1" x14ac:dyDescent="0.25">
      <c r="A263" s="69" t="s">
        <v>278</v>
      </c>
      <c r="B263" s="1109" t="s">
        <v>481</v>
      </c>
      <c r="C263" s="1104"/>
      <c r="D263" s="1104"/>
      <c r="E263" s="1105"/>
      <c r="F263" s="46">
        <f t="shared" ref="F263:F314" si="19">G263+H263+I263+J263+K263</f>
        <v>10597579.099999998</v>
      </c>
      <c r="G263" s="46">
        <f>G264+G265+G266</f>
        <v>2534233.9</v>
      </c>
      <c r="H263" s="46">
        <f>H264+H265+H266</f>
        <v>1978336.2999999998</v>
      </c>
      <c r="I263" s="46">
        <f>I264+I265+I266</f>
        <v>2023336.2999999998</v>
      </c>
      <c r="J263" s="46">
        <f>J264+J265+J266</f>
        <v>2018336.2999999998</v>
      </c>
      <c r="K263" s="46">
        <f>K264+K265+K266</f>
        <v>2043336.2999999998</v>
      </c>
    </row>
    <row r="264" spans="1:11" s="37" customFormat="1" ht="20.100000000000001" customHeight="1" x14ac:dyDescent="0.25">
      <c r="A264" s="69" t="s">
        <v>279</v>
      </c>
      <c r="B264" s="1103" t="s">
        <v>468</v>
      </c>
      <c r="C264" s="1104"/>
      <c r="D264" s="1104"/>
      <c r="E264" s="1105"/>
      <c r="F264" s="46">
        <f t="shared" si="19"/>
        <v>0</v>
      </c>
      <c r="G264" s="46">
        <f>G110</f>
        <v>0</v>
      </c>
      <c r="H264" s="46">
        <f>H110</f>
        <v>0</v>
      </c>
      <c r="I264" s="46">
        <f>I110</f>
        <v>0</v>
      </c>
      <c r="J264" s="46">
        <f>J110</f>
        <v>0</v>
      </c>
      <c r="K264" s="46">
        <f>K110</f>
        <v>0</v>
      </c>
    </row>
    <row r="265" spans="1:11" s="37" customFormat="1" ht="20.100000000000001" customHeight="1" x14ac:dyDescent="0.25">
      <c r="A265" s="69" t="s">
        <v>280</v>
      </c>
      <c r="B265" s="1103" t="s">
        <v>29</v>
      </c>
      <c r="C265" s="1104"/>
      <c r="D265" s="1104"/>
      <c r="E265" s="1105"/>
      <c r="F265" s="46">
        <f t="shared" si="19"/>
        <v>7291858.2000000011</v>
      </c>
      <c r="G265" s="46">
        <f t="shared" ref="G265:K266" si="20">G111</f>
        <v>1673790.5999999999</v>
      </c>
      <c r="H265" s="46">
        <f t="shared" si="20"/>
        <v>1404516.9</v>
      </c>
      <c r="I265" s="46">
        <f t="shared" si="20"/>
        <v>1404516.9</v>
      </c>
      <c r="J265" s="46">
        <f t="shared" si="20"/>
        <v>1404516.9</v>
      </c>
      <c r="K265" s="46">
        <f t="shared" si="20"/>
        <v>1404516.9</v>
      </c>
    </row>
    <row r="266" spans="1:11" s="37" customFormat="1" ht="20.100000000000001" customHeight="1" x14ac:dyDescent="0.25">
      <c r="A266" s="69" t="s">
        <v>281</v>
      </c>
      <c r="B266" s="1103" t="s">
        <v>158</v>
      </c>
      <c r="C266" s="1104"/>
      <c r="D266" s="1104"/>
      <c r="E266" s="1105"/>
      <c r="F266" s="46">
        <f t="shared" si="19"/>
        <v>3305720.9</v>
      </c>
      <c r="G266" s="46">
        <f t="shared" si="20"/>
        <v>860443.29999999993</v>
      </c>
      <c r="H266" s="46">
        <f t="shared" si="20"/>
        <v>573819.4</v>
      </c>
      <c r="I266" s="46">
        <f t="shared" si="20"/>
        <v>618819.39999999991</v>
      </c>
      <c r="J266" s="46">
        <f t="shared" si="20"/>
        <v>613819.4</v>
      </c>
      <c r="K266" s="46">
        <f t="shared" si="20"/>
        <v>638819.4</v>
      </c>
    </row>
    <row r="267" spans="1:11" s="37" customFormat="1" ht="20.100000000000001" customHeight="1" x14ac:dyDescent="0.25">
      <c r="A267" s="69" t="s">
        <v>282</v>
      </c>
      <c r="B267" s="1109" t="s">
        <v>482</v>
      </c>
      <c r="C267" s="1104"/>
      <c r="D267" s="1104"/>
      <c r="E267" s="1105"/>
      <c r="F267" s="46">
        <f t="shared" si="19"/>
        <v>894148.3</v>
      </c>
      <c r="G267" s="49">
        <f>G268+G269+G270</f>
        <v>22148.3</v>
      </c>
      <c r="H267" s="49">
        <f>H268+H269+H270</f>
        <v>0</v>
      </c>
      <c r="I267" s="49">
        <f>I268+I269+I270</f>
        <v>240000</v>
      </c>
      <c r="J267" s="49">
        <f>J268+J269+J270</f>
        <v>364000</v>
      </c>
      <c r="K267" s="49">
        <f>K268+K269+K270</f>
        <v>268000</v>
      </c>
    </row>
    <row r="268" spans="1:11" s="37" customFormat="1" ht="20.100000000000001" customHeight="1" x14ac:dyDescent="0.25">
      <c r="A268" s="69" t="s">
        <v>283</v>
      </c>
      <c r="B268" s="1103" t="s">
        <v>468</v>
      </c>
      <c r="C268" s="1104"/>
      <c r="D268" s="1104"/>
      <c r="E268" s="1105"/>
      <c r="F268" s="46">
        <f t="shared" si="19"/>
        <v>0</v>
      </c>
      <c r="G268" s="49">
        <f>G114</f>
        <v>0</v>
      </c>
      <c r="H268" s="49">
        <f>H114</f>
        <v>0</v>
      </c>
      <c r="I268" s="49">
        <f>I114</f>
        <v>0</v>
      </c>
      <c r="J268" s="49">
        <f>J114</f>
        <v>0</v>
      </c>
      <c r="K268" s="49">
        <f>K114</f>
        <v>0</v>
      </c>
    </row>
    <row r="269" spans="1:11" s="37" customFormat="1" ht="20.100000000000001" customHeight="1" x14ac:dyDescent="0.25">
      <c r="A269" s="69" t="s">
        <v>284</v>
      </c>
      <c r="B269" s="1103" t="s">
        <v>29</v>
      </c>
      <c r="C269" s="1104"/>
      <c r="D269" s="1104"/>
      <c r="E269" s="1105"/>
      <c r="F269" s="46">
        <f t="shared" si="19"/>
        <v>0</v>
      </c>
      <c r="G269" s="49">
        <f t="shared" ref="G269:K270" si="21">G115</f>
        <v>0</v>
      </c>
      <c r="H269" s="49">
        <f t="shared" si="21"/>
        <v>0</v>
      </c>
      <c r="I269" s="49">
        <f t="shared" si="21"/>
        <v>0</v>
      </c>
      <c r="J269" s="49">
        <f t="shared" si="21"/>
        <v>0</v>
      </c>
      <c r="K269" s="49">
        <f t="shared" si="21"/>
        <v>0</v>
      </c>
    </row>
    <row r="270" spans="1:11" s="37" customFormat="1" ht="20.100000000000001" customHeight="1" x14ac:dyDescent="0.25">
      <c r="A270" s="69" t="s">
        <v>285</v>
      </c>
      <c r="B270" s="1103" t="s">
        <v>158</v>
      </c>
      <c r="C270" s="1104"/>
      <c r="D270" s="1104"/>
      <c r="E270" s="1105"/>
      <c r="F270" s="46">
        <f t="shared" si="19"/>
        <v>894148.3</v>
      </c>
      <c r="G270" s="49">
        <f t="shared" si="21"/>
        <v>22148.3</v>
      </c>
      <c r="H270" s="49">
        <f t="shared" si="21"/>
        <v>0</v>
      </c>
      <c r="I270" s="49">
        <f t="shared" si="21"/>
        <v>240000</v>
      </c>
      <c r="J270" s="49">
        <f t="shared" si="21"/>
        <v>364000</v>
      </c>
      <c r="K270" s="49">
        <f t="shared" si="21"/>
        <v>268000</v>
      </c>
    </row>
    <row r="271" spans="1:11" s="37" customFormat="1" ht="20.100000000000001" customHeight="1" x14ac:dyDescent="0.25">
      <c r="A271" s="69" t="s">
        <v>286</v>
      </c>
      <c r="B271" s="1109" t="s">
        <v>416</v>
      </c>
      <c r="C271" s="1104"/>
      <c r="D271" s="1104"/>
      <c r="E271" s="1105"/>
      <c r="F271" s="46">
        <f t="shared" si="19"/>
        <v>11491727.399999999</v>
      </c>
      <c r="G271" s="49">
        <f>G272+G273+G274</f>
        <v>2556382.1999999997</v>
      </c>
      <c r="H271" s="49">
        <f>H272+H273+H274</f>
        <v>1978336.2999999998</v>
      </c>
      <c r="I271" s="49">
        <f>I272+I273+I274</f>
        <v>2263336.2999999998</v>
      </c>
      <c r="J271" s="49">
        <f>J272+J273+J274</f>
        <v>2382336.2999999998</v>
      </c>
      <c r="K271" s="49">
        <f>K272+K273+K274</f>
        <v>2311336.2999999998</v>
      </c>
    </row>
    <row r="272" spans="1:11" s="37" customFormat="1" ht="20.100000000000001" customHeight="1" x14ac:dyDescent="0.25">
      <c r="A272" s="69" t="s">
        <v>287</v>
      </c>
      <c r="B272" s="1103" t="s">
        <v>468</v>
      </c>
      <c r="C272" s="1104"/>
      <c r="D272" s="1104"/>
      <c r="E272" s="1105"/>
      <c r="F272" s="46">
        <f t="shared" si="19"/>
        <v>0</v>
      </c>
      <c r="G272" s="49">
        <f>G264+G268</f>
        <v>0</v>
      </c>
      <c r="H272" s="49">
        <f>H264+H268</f>
        <v>0</v>
      </c>
      <c r="I272" s="49">
        <f>I264+I268</f>
        <v>0</v>
      </c>
      <c r="J272" s="49">
        <f>J264+J268</f>
        <v>0</v>
      </c>
      <c r="K272" s="49">
        <f>K264+K268</f>
        <v>0</v>
      </c>
    </row>
    <row r="273" spans="1:11" s="37" customFormat="1" ht="20.100000000000001" customHeight="1" x14ac:dyDescent="0.25">
      <c r="A273" s="69" t="s">
        <v>288</v>
      </c>
      <c r="B273" s="1103" t="s">
        <v>29</v>
      </c>
      <c r="C273" s="1104"/>
      <c r="D273" s="1104"/>
      <c r="E273" s="1105"/>
      <c r="F273" s="46">
        <f t="shared" si="19"/>
        <v>7291858.2000000011</v>
      </c>
      <c r="G273" s="49">
        <f t="shared" ref="G273:K274" si="22">G265+G269</f>
        <v>1673790.5999999999</v>
      </c>
      <c r="H273" s="49">
        <f t="shared" si="22"/>
        <v>1404516.9</v>
      </c>
      <c r="I273" s="49">
        <f t="shared" si="22"/>
        <v>1404516.9</v>
      </c>
      <c r="J273" s="49">
        <f t="shared" si="22"/>
        <v>1404516.9</v>
      </c>
      <c r="K273" s="49">
        <f t="shared" si="22"/>
        <v>1404516.9</v>
      </c>
    </row>
    <row r="274" spans="1:11" s="37" customFormat="1" ht="20.100000000000001" customHeight="1" x14ac:dyDescent="0.25">
      <c r="A274" s="69" t="s">
        <v>289</v>
      </c>
      <c r="B274" s="1103" t="s">
        <v>158</v>
      </c>
      <c r="C274" s="1104"/>
      <c r="D274" s="1104"/>
      <c r="E274" s="1105"/>
      <c r="F274" s="46">
        <f t="shared" si="19"/>
        <v>4199869.2</v>
      </c>
      <c r="G274" s="49">
        <f t="shared" si="22"/>
        <v>882591.6</v>
      </c>
      <c r="H274" s="49">
        <f t="shared" si="22"/>
        <v>573819.4</v>
      </c>
      <c r="I274" s="49">
        <f t="shared" si="22"/>
        <v>858819.39999999991</v>
      </c>
      <c r="J274" s="49">
        <f t="shared" si="22"/>
        <v>977819.4</v>
      </c>
      <c r="K274" s="49">
        <f t="shared" si="22"/>
        <v>906819.4</v>
      </c>
    </row>
    <row r="275" spans="1:11" s="37" customFormat="1" ht="20.100000000000001" customHeight="1" x14ac:dyDescent="0.25">
      <c r="A275" s="1108" t="s">
        <v>160</v>
      </c>
      <c r="B275" s="1111"/>
      <c r="C275" s="1111"/>
      <c r="D275" s="1111"/>
      <c r="E275" s="1111"/>
      <c r="F275" s="1111"/>
      <c r="G275" s="1111"/>
      <c r="H275" s="1111"/>
      <c r="I275" s="1111"/>
      <c r="J275" s="1111"/>
      <c r="K275" s="45"/>
    </row>
    <row r="276" spans="1:11" s="37" customFormat="1" ht="20.100000000000001" customHeight="1" x14ac:dyDescent="0.25">
      <c r="A276" s="69" t="s">
        <v>278</v>
      </c>
      <c r="B276" s="1109" t="s">
        <v>481</v>
      </c>
      <c r="C276" s="1104"/>
      <c r="D276" s="1104"/>
      <c r="E276" s="1105"/>
      <c r="F276" s="46">
        <f t="shared" si="19"/>
        <v>2889738.8</v>
      </c>
      <c r="G276" s="46">
        <f>G277+G278+G279</f>
        <v>650453.19999999995</v>
      </c>
      <c r="H276" s="46">
        <f>H277+H278+H279</f>
        <v>559821.4</v>
      </c>
      <c r="I276" s="46">
        <f>I277+I278+I279</f>
        <v>559821.4</v>
      </c>
      <c r="J276" s="46">
        <f>J277+J278+J279</f>
        <v>559821.4</v>
      </c>
      <c r="K276" s="46">
        <f>K277+K278+K279</f>
        <v>559821.4</v>
      </c>
    </row>
    <row r="277" spans="1:11" s="37" customFormat="1" ht="20.100000000000001" customHeight="1" x14ac:dyDescent="0.25">
      <c r="A277" s="69" t="s">
        <v>279</v>
      </c>
      <c r="B277" s="1103" t="s">
        <v>468</v>
      </c>
      <c r="C277" s="1104"/>
      <c r="D277" s="1104"/>
      <c r="E277" s="1105"/>
      <c r="F277" s="46">
        <f t="shared" si="19"/>
        <v>0</v>
      </c>
      <c r="G277" s="46">
        <f>G151</f>
        <v>0</v>
      </c>
      <c r="H277" s="46">
        <f>H151</f>
        <v>0</v>
      </c>
      <c r="I277" s="46">
        <f>I151</f>
        <v>0</v>
      </c>
      <c r="J277" s="46">
        <f>J151</f>
        <v>0</v>
      </c>
      <c r="K277" s="46">
        <f>K151</f>
        <v>0</v>
      </c>
    </row>
    <row r="278" spans="1:11" s="37" customFormat="1" ht="20.100000000000001" customHeight="1" x14ac:dyDescent="0.25">
      <c r="A278" s="69" t="s">
        <v>280</v>
      </c>
      <c r="B278" s="1103" t="s">
        <v>29</v>
      </c>
      <c r="C278" s="1104"/>
      <c r="D278" s="1104"/>
      <c r="E278" s="1105"/>
      <c r="F278" s="46">
        <f t="shared" si="19"/>
        <v>0</v>
      </c>
      <c r="G278" s="46">
        <f t="shared" ref="G278:K279" si="23">G152</f>
        <v>0</v>
      </c>
      <c r="H278" s="46">
        <f t="shared" si="23"/>
        <v>0</v>
      </c>
      <c r="I278" s="46">
        <f t="shared" si="23"/>
        <v>0</v>
      </c>
      <c r="J278" s="46">
        <f t="shared" si="23"/>
        <v>0</v>
      </c>
      <c r="K278" s="46">
        <f t="shared" si="23"/>
        <v>0</v>
      </c>
    </row>
    <row r="279" spans="1:11" s="37" customFormat="1" ht="20.100000000000001" customHeight="1" x14ac:dyDescent="0.25">
      <c r="A279" s="69" t="s">
        <v>281</v>
      </c>
      <c r="B279" s="1103" t="s">
        <v>158</v>
      </c>
      <c r="C279" s="1104"/>
      <c r="D279" s="1104"/>
      <c r="E279" s="1105"/>
      <c r="F279" s="46">
        <f t="shared" si="19"/>
        <v>2889738.8</v>
      </c>
      <c r="G279" s="46">
        <f t="shared" si="23"/>
        <v>650453.19999999995</v>
      </c>
      <c r="H279" s="46">
        <f t="shared" si="23"/>
        <v>559821.4</v>
      </c>
      <c r="I279" s="46">
        <f t="shared" si="23"/>
        <v>559821.4</v>
      </c>
      <c r="J279" s="46">
        <f t="shared" si="23"/>
        <v>559821.4</v>
      </c>
      <c r="K279" s="46">
        <f t="shared" si="23"/>
        <v>559821.4</v>
      </c>
    </row>
    <row r="280" spans="1:11" s="37" customFormat="1" ht="20.100000000000001" customHeight="1" x14ac:dyDescent="0.25">
      <c r="A280" s="69" t="s">
        <v>282</v>
      </c>
      <c r="B280" s="1109" t="s">
        <v>482</v>
      </c>
      <c r="C280" s="1104"/>
      <c r="D280" s="1104"/>
      <c r="E280" s="1105"/>
      <c r="F280" s="46">
        <f t="shared" si="19"/>
        <v>64429.4</v>
      </c>
      <c r="G280" s="49">
        <f>G281+G282+G283</f>
        <v>54429.4</v>
      </c>
      <c r="H280" s="49">
        <f>H281+H282+H283</f>
        <v>0</v>
      </c>
      <c r="I280" s="49">
        <f>I281+I282+I283</f>
        <v>0</v>
      </c>
      <c r="J280" s="49">
        <f>J281+J282+J283</f>
        <v>0</v>
      </c>
      <c r="K280" s="49">
        <f>K281+K282+K283</f>
        <v>10000</v>
      </c>
    </row>
    <row r="281" spans="1:11" s="37" customFormat="1" ht="20.100000000000001" customHeight="1" x14ac:dyDescent="0.25">
      <c r="A281" s="69" t="s">
        <v>283</v>
      </c>
      <c r="B281" s="1103" t="s">
        <v>468</v>
      </c>
      <c r="C281" s="1104"/>
      <c r="D281" s="1104"/>
      <c r="E281" s="1105"/>
      <c r="F281" s="46">
        <f t="shared" si="19"/>
        <v>0</v>
      </c>
      <c r="G281" s="49">
        <f>G155</f>
        <v>0</v>
      </c>
      <c r="H281" s="49">
        <f>H155</f>
        <v>0</v>
      </c>
      <c r="I281" s="49">
        <f>I155</f>
        <v>0</v>
      </c>
      <c r="J281" s="49">
        <f>J155</f>
        <v>0</v>
      </c>
      <c r="K281" s="49">
        <f>K155</f>
        <v>0</v>
      </c>
    </row>
    <row r="282" spans="1:11" s="37" customFormat="1" ht="20.100000000000001" customHeight="1" x14ac:dyDescent="0.25">
      <c r="A282" s="69" t="s">
        <v>284</v>
      </c>
      <c r="B282" s="1103" t="s">
        <v>29</v>
      </c>
      <c r="C282" s="1104"/>
      <c r="D282" s="1104"/>
      <c r="E282" s="1105"/>
      <c r="F282" s="46">
        <f t="shared" si="19"/>
        <v>0</v>
      </c>
      <c r="G282" s="49">
        <f t="shared" ref="G282:K283" si="24">G156</f>
        <v>0</v>
      </c>
      <c r="H282" s="49">
        <f t="shared" si="24"/>
        <v>0</v>
      </c>
      <c r="I282" s="49">
        <f t="shared" si="24"/>
        <v>0</v>
      </c>
      <c r="J282" s="49">
        <f t="shared" si="24"/>
        <v>0</v>
      </c>
      <c r="K282" s="49">
        <f t="shared" si="24"/>
        <v>0</v>
      </c>
    </row>
    <row r="283" spans="1:11" s="37" customFormat="1" ht="20.100000000000001" customHeight="1" x14ac:dyDescent="0.25">
      <c r="A283" s="69" t="s">
        <v>285</v>
      </c>
      <c r="B283" s="1103" t="s">
        <v>158</v>
      </c>
      <c r="C283" s="1104"/>
      <c r="D283" s="1104"/>
      <c r="E283" s="1105"/>
      <c r="F283" s="46">
        <f t="shared" si="19"/>
        <v>64429.4</v>
      </c>
      <c r="G283" s="49">
        <f t="shared" si="24"/>
        <v>54429.4</v>
      </c>
      <c r="H283" s="49">
        <f t="shared" si="24"/>
        <v>0</v>
      </c>
      <c r="I283" s="49">
        <f t="shared" si="24"/>
        <v>0</v>
      </c>
      <c r="J283" s="49">
        <f t="shared" si="24"/>
        <v>0</v>
      </c>
      <c r="K283" s="49">
        <f t="shared" si="24"/>
        <v>10000</v>
      </c>
    </row>
    <row r="284" spans="1:11" s="37" customFormat="1" ht="20.100000000000001" customHeight="1" x14ac:dyDescent="0.25">
      <c r="A284" s="69" t="s">
        <v>286</v>
      </c>
      <c r="B284" s="1109" t="s">
        <v>417</v>
      </c>
      <c r="C284" s="1104"/>
      <c r="D284" s="1104"/>
      <c r="E284" s="1105"/>
      <c r="F284" s="46">
        <f t="shared" si="19"/>
        <v>2954168.1999999997</v>
      </c>
      <c r="G284" s="49">
        <f>G285+G286+G287</f>
        <v>704882.6</v>
      </c>
      <c r="H284" s="49">
        <f>H285+H286+H287</f>
        <v>559821.4</v>
      </c>
      <c r="I284" s="49">
        <f>I285+I286+I287</f>
        <v>559821.4</v>
      </c>
      <c r="J284" s="49">
        <f>J285+J286+J287</f>
        <v>559821.4</v>
      </c>
      <c r="K284" s="49">
        <f>K285+K286+K287</f>
        <v>569821.4</v>
      </c>
    </row>
    <row r="285" spans="1:11" s="37" customFormat="1" ht="20.100000000000001" customHeight="1" x14ac:dyDescent="0.25">
      <c r="A285" s="69" t="s">
        <v>287</v>
      </c>
      <c r="B285" s="1103" t="s">
        <v>468</v>
      </c>
      <c r="C285" s="1104"/>
      <c r="D285" s="1104"/>
      <c r="E285" s="1105"/>
      <c r="F285" s="46">
        <f t="shared" si="19"/>
        <v>0</v>
      </c>
      <c r="G285" s="49">
        <f>G277+G281</f>
        <v>0</v>
      </c>
      <c r="H285" s="49">
        <f>H277+H281</f>
        <v>0</v>
      </c>
      <c r="I285" s="49">
        <f>I277+I281</f>
        <v>0</v>
      </c>
      <c r="J285" s="49">
        <f>J277+J281</f>
        <v>0</v>
      </c>
      <c r="K285" s="49">
        <f>K277+K281</f>
        <v>0</v>
      </c>
    </row>
    <row r="286" spans="1:11" s="37" customFormat="1" ht="20.100000000000001" customHeight="1" x14ac:dyDescent="0.25">
      <c r="A286" s="69" t="s">
        <v>288</v>
      </c>
      <c r="B286" s="1103" t="s">
        <v>29</v>
      </c>
      <c r="C286" s="1104"/>
      <c r="D286" s="1104"/>
      <c r="E286" s="1105"/>
      <c r="F286" s="46">
        <f t="shared" si="19"/>
        <v>0</v>
      </c>
      <c r="G286" s="49">
        <f t="shared" ref="G286:K287" si="25">G278+G282</f>
        <v>0</v>
      </c>
      <c r="H286" s="49">
        <f t="shared" si="25"/>
        <v>0</v>
      </c>
      <c r="I286" s="49">
        <f t="shared" si="25"/>
        <v>0</v>
      </c>
      <c r="J286" s="49">
        <f t="shared" si="25"/>
        <v>0</v>
      </c>
      <c r="K286" s="49">
        <f t="shared" si="25"/>
        <v>0</v>
      </c>
    </row>
    <row r="287" spans="1:11" s="37" customFormat="1" ht="20.100000000000001" customHeight="1" x14ac:dyDescent="0.25">
      <c r="A287" s="69" t="s">
        <v>289</v>
      </c>
      <c r="B287" s="1103" t="s">
        <v>158</v>
      </c>
      <c r="C287" s="1104"/>
      <c r="D287" s="1104"/>
      <c r="E287" s="1105"/>
      <c r="F287" s="46">
        <f t="shared" si="19"/>
        <v>2954168.1999999997</v>
      </c>
      <c r="G287" s="49">
        <f t="shared" si="25"/>
        <v>704882.6</v>
      </c>
      <c r="H287" s="49">
        <f t="shared" si="25"/>
        <v>559821.4</v>
      </c>
      <c r="I287" s="49">
        <f t="shared" si="25"/>
        <v>559821.4</v>
      </c>
      <c r="J287" s="49">
        <f t="shared" si="25"/>
        <v>559821.4</v>
      </c>
      <c r="K287" s="49">
        <f t="shared" si="25"/>
        <v>569821.4</v>
      </c>
    </row>
    <row r="288" spans="1:11" s="37" customFormat="1" ht="20.100000000000001" customHeight="1" x14ac:dyDescent="0.25">
      <c r="A288" s="1108" t="s">
        <v>497</v>
      </c>
      <c r="B288" s="1108"/>
      <c r="C288" s="1108"/>
      <c r="D288" s="1108"/>
      <c r="E288" s="1108"/>
      <c r="F288" s="1108"/>
      <c r="G288" s="1108"/>
      <c r="H288" s="1108"/>
      <c r="I288" s="1108"/>
      <c r="J288" s="1108"/>
      <c r="K288" s="1095"/>
    </row>
    <row r="289" spans="1:11" s="37" customFormat="1" ht="20.100000000000001" customHeight="1" x14ac:dyDescent="0.25">
      <c r="A289" s="69" t="s">
        <v>278</v>
      </c>
      <c r="B289" s="1109" t="s">
        <v>481</v>
      </c>
      <c r="C289" s="1104"/>
      <c r="D289" s="1104"/>
      <c r="E289" s="1105"/>
      <c r="F289" s="46">
        <f t="shared" si="19"/>
        <v>0</v>
      </c>
      <c r="G289" s="46">
        <f>G290+G291+G292</f>
        <v>0</v>
      </c>
      <c r="H289" s="46">
        <f>H290+H291+H292</f>
        <v>0</v>
      </c>
      <c r="I289" s="46">
        <f>I290+I291+I292</f>
        <v>0</v>
      </c>
      <c r="J289" s="46">
        <f>J290+J291+J292</f>
        <v>0</v>
      </c>
      <c r="K289" s="46">
        <f>K290+K291+K292</f>
        <v>0</v>
      </c>
    </row>
    <row r="290" spans="1:11" s="37" customFormat="1" ht="20.100000000000001" customHeight="1" x14ac:dyDescent="0.25">
      <c r="A290" s="69" t="s">
        <v>279</v>
      </c>
      <c r="B290" s="1103" t="s">
        <v>468</v>
      </c>
      <c r="C290" s="1104"/>
      <c r="D290" s="1104"/>
      <c r="E290" s="1105"/>
      <c r="F290" s="46">
        <f t="shared" si="19"/>
        <v>0</v>
      </c>
      <c r="G290" s="46">
        <f t="shared" ref="G290:K291" si="26">G171</f>
        <v>0</v>
      </c>
      <c r="H290" s="46">
        <f t="shared" si="26"/>
        <v>0</v>
      </c>
      <c r="I290" s="46">
        <f t="shared" si="26"/>
        <v>0</v>
      </c>
      <c r="J290" s="46">
        <f t="shared" si="26"/>
        <v>0</v>
      </c>
      <c r="K290" s="46">
        <f t="shared" si="26"/>
        <v>0</v>
      </c>
    </row>
    <row r="291" spans="1:11" s="37" customFormat="1" ht="20.100000000000001" customHeight="1" x14ac:dyDescent="0.25">
      <c r="A291" s="69" t="s">
        <v>280</v>
      </c>
      <c r="B291" s="1103" t="s">
        <v>29</v>
      </c>
      <c r="C291" s="1104"/>
      <c r="D291" s="1104"/>
      <c r="E291" s="1105"/>
      <c r="F291" s="46">
        <f t="shared" si="19"/>
        <v>0</v>
      </c>
      <c r="G291" s="46">
        <f t="shared" si="26"/>
        <v>0</v>
      </c>
      <c r="H291" s="46">
        <f t="shared" si="26"/>
        <v>0</v>
      </c>
      <c r="I291" s="46">
        <f t="shared" si="26"/>
        <v>0</v>
      </c>
      <c r="J291" s="46">
        <f t="shared" si="26"/>
        <v>0</v>
      </c>
      <c r="K291" s="46">
        <f t="shared" si="26"/>
        <v>0</v>
      </c>
    </row>
    <row r="292" spans="1:11" s="37" customFormat="1" ht="20.100000000000001" customHeight="1" x14ac:dyDescent="0.25">
      <c r="A292" s="69" t="s">
        <v>281</v>
      </c>
      <c r="B292" s="1103" t="s">
        <v>158</v>
      </c>
      <c r="C292" s="1104"/>
      <c r="D292" s="1104"/>
      <c r="E292" s="1105"/>
      <c r="F292" s="46">
        <f t="shared" si="19"/>
        <v>0</v>
      </c>
      <c r="G292" s="46">
        <f>G173</f>
        <v>0</v>
      </c>
      <c r="H292" s="46">
        <f>H173</f>
        <v>0</v>
      </c>
      <c r="I292" s="46">
        <f>I173</f>
        <v>0</v>
      </c>
      <c r="J292" s="46">
        <f>J173</f>
        <v>0</v>
      </c>
      <c r="K292" s="46">
        <f>K173</f>
        <v>0</v>
      </c>
    </row>
    <row r="293" spans="1:11" s="37" customFormat="1" ht="20.100000000000001" customHeight="1" x14ac:dyDescent="0.25">
      <c r="A293" s="69" t="s">
        <v>282</v>
      </c>
      <c r="B293" s="1109" t="s">
        <v>418</v>
      </c>
      <c r="C293" s="1104"/>
      <c r="D293" s="1104"/>
      <c r="E293" s="1105"/>
      <c r="F293" s="46">
        <f t="shared" si="19"/>
        <v>0</v>
      </c>
      <c r="G293" s="49">
        <f t="shared" ref="G293:K296" si="27">G289</f>
        <v>0</v>
      </c>
      <c r="H293" s="49">
        <f t="shared" si="27"/>
        <v>0</v>
      </c>
      <c r="I293" s="49">
        <f t="shared" si="27"/>
        <v>0</v>
      </c>
      <c r="J293" s="49">
        <f t="shared" si="27"/>
        <v>0</v>
      </c>
      <c r="K293" s="49">
        <f t="shared" si="27"/>
        <v>0</v>
      </c>
    </row>
    <row r="294" spans="1:11" s="37" customFormat="1" ht="20.100000000000001" customHeight="1" x14ac:dyDescent="0.25">
      <c r="A294" s="69" t="s">
        <v>283</v>
      </c>
      <c r="B294" s="1103" t="s">
        <v>468</v>
      </c>
      <c r="C294" s="1104"/>
      <c r="D294" s="1104"/>
      <c r="E294" s="1105"/>
      <c r="F294" s="46">
        <f t="shared" si="19"/>
        <v>0</v>
      </c>
      <c r="G294" s="49">
        <f t="shared" si="27"/>
        <v>0</v>
      </c>
      <c r="H294" s="49">
        <f t="shared" si="27"/>
        <v>0</v>
      </c>
      <c r="I294" s="49">
        <f t="shared" si="27"/>
        <v>0</v>
      </c>
      <c r="J294" s="49">
        <f t="shared" si="27"/>
        <v>0</v>
      </c>
      <c r="K294" s="49">
        <f t="shared" si="27"/>
        <v>0</v>
      </c>
    </row>
    <row r="295" spans="1:11" s="37" customFormat="1" ht="20.100000000000001" customHeight="1" x14ac:dyDescent="0.25">
      <c r="A295" s="69" t="s">
        <v>284</v>
      </c>
      <c r="B295" s="1103" t="s">
        <v>29</v>
      </c>
      <c r="C295" s="1104"/>
      <c r="D295" s="1104"/>
      <c r="E295" s="1105"/>
      <c r="F295" s="46">
        <f t="shared" si="19"/>
        <v>0</v>
      </c>
      <c r="G295" s="49">
        <f t="shared" si="27"/>
        <v>0</v>
      </c>
      <c r="H295" s="49">
        <f t="shared" si="27"/>
        <v>0</v>
      </c>
      <c r="I295" s="49">
        <f t="shared" si="27"/>
        <v>0</v>
      </c>
      <c r="J295" s="49">
        <f t="shared" si="27"/>
        <v>0</v>
      </c>
      <c r="K295" s="49">
        <f t="shared" si="27"/>
        <v>0</v>
      </c>
    </row>
    <row r="296" spans="1:11" s="37" customFormat="1" ht="20.100000000000001" customHeight="1" x14ac:dyDescent="0.25">
      <c r="A296" s="69" t="s">
        <v>285</v>
      </c>
      <c r="B296" s="1103" t="s">
        <v>158</v>
      </c>
      <c r="C296" s="1104"/>
      <c r="D296" s="1104"/>
      <c r="E296" s="1105"/>
      <c r="F296" s="46">
        <f t="shared" si="19"/>
        <v>0</v>
      </c>
      <c r="G296" s="49">
        <f t="shared" si="27"/>
        <v>0</v>
      </c>
      <c r="H296" s="49">
        <f t="shared" si="27"/>
        <v>0</v>
      </c>
      <c r="I296" s="49">
        <f t="shared" si="27"/>
        <v>0</v>
      </c>
      <c r="J296" s="49">
        <f t="shared" si="27"/>
        <v>0</v>
      </c>
      <c r="K296" s="49">
        <f t="shared" si="27"/>
        <v>0</v>
      </c>
    </row>
    <row r="297" spans="1:11" s="37" customFormat="1" ht="20.100000000000001" customHeight="1" x14ac:dyDescent="0.25">
      <c r="A297" s="1112" t="s">
        <v>476</v>
      </c>
      <c r="B297" s="1112"/>
      <c r="C297" s="1112"/>
      <c r="D297" s="1112"/>
      <c r="E297" s="1112"/>
      <c r="F297" s="1112"/>
      <c r="G297" s="1112"/>
      <c r="H297" s="1112"/>
      <c r="I297" s="1112"/>
      <c r="J297" s="1112"/>
      <c r="K297" s="1095"/>
    </row>
    <row r="298" spans="1:11" s="37" customFormat="1" ht="20.100000000000001" customHeight="1" x14ac:dyDescent="0.25">
      <c r="A298" s="69" t="s">
        <v>278</v>
      </c>
      <c r="B298" s="1109" t="s">
        <v>481</v>
      </c>
      <c r="C298" s="1104"/>
      <c r="D298" s="1104"/>
      <c r="E298" s="1105"/>
      <c r="F298" s="46">
        <f t="shared" si="19"/>
        <v>544356.29999999993</v>
      </c>
      <c r="G298" s="46">
        <f>G299+G300+G301</f>
        <v>133147.5</v>
      </c>
      <c r="H298" s="46">
        <f>H299+H300+H301</f>
        <v>102802.19999999998</v>
      </c>
      <c r="I298" s="46">
        <f>I299+I300+I301</f>
        <v>102802.19999999998</v>
      </c>
      <c r="J298" s="46">
        <f>J299+J300+J301</f>
        <v>102802.19999999998</v>
      </c>
      <c r="K298" s="46">
        <f>K299+K300+K301</f>
        <v>102802.19999999998</v>
      </c>
    </row>
    <row r="299" spans="1:11" s="37" customFormat="1" ht="20.100000000000001" customHeight="1" x14ac:dyDescent="0.25">
      <c r="A299" s="69" t="s">
        <v>279</v>
      </c>
      <c r="B299" s="1103" t="s">
        <v>468</v>
      </c>
      <c r="C299" s="1104"/>
      <c r="D299" s="1104"/>
      <c r="E299" s="1105"/>
      <c r="F299" s="46">
        <f t="shared" si="19"/>
        <v>11309.3</v>
      </c>
      <c r="G299" s="46">
        <f>G202</f>
        <v>2957.7</v>
      </c>
      <c r="H299" s="46">
        <f>H202</f>
        <v>2087.9</v>
      </c>
      <c r="I299" s="46">
        <f>I202</f>
        <v>2087.9</v>
      </c>
      <c r="J299" s="46">
        <f>J202</f>
        <v>2087.9</v>
      </c>
      <c r="K299" s="46">
        <f>K202</f>
        <v>2087.9</v>
      </c>
    </row>
    <row r="300" spans="1:11" s="37" customFormat="1" ht="20.100000000000001" customHeight="1" x14ac:dyDescent="0.25">
      <c r="A300" s="69" t="s">
        <v>280</v>
      </c>
      <c r="B300" s="1103" t="s">
        <v>29</v>
      </c>
      <c r="C300" s="1104"/>
      <c r="D300" s="1104"/>
      <c r="E300" s="1105"/>
      <c r="F300" s="46">
        <f t="shared" si="19"/>
        <v>508019.19999999995</v>
      </c>
      <c r="G300" s="46">
        <f t="shared" ref="G300:K301" si="28">G203</f>
        <v>119472.8</v>
      </c>
      <c r="H300" s="46">
        <f t="shared" si="28"/>
        <v>97136.599999999991</v>
      </c>
      <c r="I300" s="46">
        <f t="shared" si="28"/>
        <v>97136.599999999991</v>
      </c>
      <c r="J300" s="46">
        <f t="shared" si="28"/>
        <v>97136.599999999991</v>
      </c>
      <c r="K300" s="46">
        <f t="shared" si="28"/>
        <v>97136.599999999991</v>
      </c>
    </row>
    <row r="301" spans="1:11" s="37" customFormat="1" ht="20.100000000000001" customHeight="1" x14ac:dyDescent="0.25">
      <c r="A301" s="69" t="s">
        <v>281</v>
      </c>
      <c r="B301" s="1103" t="s">
        <v>158</v>
      </c>
      <c r="C301" s="1104"/>
      <c r="D301" s="1104"/>
      <c r="E301" s="1105"/>
      <c r="F301" s="46">
        <f t="shared" si="19"/>
        <v>25027.800000000003</v>
      </c>
      <c r="G301" s="46">
        <f t="shared" si="28"/>
        <v>10717</v>
      </c>
      <c r="H301" s="46">
        <f t="shared" si="28"/>
        <v>3577.7</v>
      </c>
      <c r="I301" s="46">
        <f t="shared" si="28"/>
        <v>3577.7</v>
      </c>
      <c r="J301" s="46">
        <f t="shared" si="28"/>
        <v>3577.7</v>
      </c>
      <c r="K301" s="46">
        <f t="shared" si="28"/>
        <v>3577.7</v>
      </c>
    </row>
    <row r="302" spans="1:11" s="37" customFormat="1" ht="20.100000000000001" customHeight="1" x14ac:dyDescent="0.25">
      <c r="A302" s="69" t="s">
        <v>282</v>
      </c>
      <c r="B302" s="1109" t="s">
        <v>84</v>
      </c>
      <c r="C302" s="1104"/>
      <c r="D302" s="1104"/>
      <c r="E302" s="1105"/>
      <c r="F302" s="46">
        <f t="shared" si="19"/>
        <v>544356.29999999993</v>
      </c>
      <c r="G302" s="49">
        <f t="shared" ref="G302:K305" si="29">G298</f>
        <v>133147.5</v>
      </c>
      <c r="H302" s="49">
        <f t="shared" si="29"/>
        <v>102802.19999999998</v>
      </c>
      <c r="I302" s="49">
        <f t="shared" si="29"/>
        <v>102802.19999999998</v>
      </c>
      <c r="J302" s="49">
        <f t="shared" si="29"/>
        <v>102802.19999999998</v>
      </c>
      <c r="K302" s="49">
        <f t="shared" si="29"/>
        <v>102802.19999999998</v>
      </c>
    </row>
    <row r="303" spans="1:11" s="37" customFormat="1" ht="20.100000000000001" customHeight="1" x14ac:dyDescent="0.25">
      <c r="A303" s="69" t="s">
        <v>283</v>
      </c>
      <c r="B303" s="1103" t="s">
        <v>468</v>
      </c>
      <c r="C303" s="1104"/>
      <c r="D303" s="1104"/>
      <c r="E303" s="1105"/>
      <c r="F303" s="46">
        <f t="shared" si="19"/>
        <v>11309.3</v>
      </c>
      <c r="G303" s="49">
        <f t="shared" si="29"/>
        <v>2957.7</v>
      </c>
      <c r="H303" s="49">
        <f t="shared" si="29"/>
        <v>2087.9</v>
      </c>
      <c r="I303" s="49">
        <f t="shared" si="29"/>
        <v>2087.9</v>
      </c>
      <c r="J303" s="49">
        <f t="shared" si="29"/>
        <v>2087.9</v>
      </c>
      <c r="K303" s="49">
        <f t="shared" si="29"/>
        <v>2087.9</v>
      </c>
    </row>
    <row r="304" spans="1:11" s="37" customFormat="1" ht="20.100000000000001" customHeight="1" x14ac:dyDescent="0.25">
      <c r="A304" s="69" t="s">
        <v>284</v>
      </c>
      <c r="B304" s="1103" t="s">
        <v>29</v>
      </c>
      <c r="C304" s="1104"/>
      <c r="D304" s="1104"/>
      <c r="E304" s="1105"/>
      <c r="F304" s="46">
        <f t="shared" si="19"/>
        <v>508019.19999999995</v>
      </c>
      <c r="G304" s="49">
        <f t="shared" si="29"/>
        <v>119472.8</v>
      </c>
      <c r="H304" s="49">
        <f t="shared" si="29"/>
        <v>97136.599999999991</v>
      </c>
      <c r="I304" s="49">
        <f t="shared" si="29"/>
        <v>97136.599999999991</v>
      </c>
      <c r="J304" s="49">
        <f t="shared" si="29"/>
        <v>97136.599999999991</v>
      </c>
      <c r="K304" s="49">
        <f t="shared" si="29"/>
        <v>97136.599999999991</v>
      </c>
    </row>
    <row r="305" spans="1:11" s="37" customFormat="1" ht="20.100000000000001" customHeight="1" x14ac:dyDescent="0.25">
      <c r="A305" s="69" t="s">
        <v>285</v>
      </c>
      <c r="B305" s="1103" t="s">
        <v>158</v>
      </c>
      <c r="C305" s="1104"/>
      <c r="D305" s="1104"/>
      <c r="E305" s="1105"/>
      <c r="F305" s="46">
        <f t="shared" si="19"/>
        <v>25027.800000000003</v>
      </c>
      <c r="G305" s="49">
        <f t="shared" si="29"/>
        <v>10717</v>
      </c>
      <c r="H305" s="49">
        <f t="shared" si="29"/>
        <v>3577.7</v>
      </c>
      <c r="I305" s="49">
        <f t="shared" si="29"/>
        <v>3577.7</v>
      </c>
      <c r="J305" s="49">
        <f t="shared" si="29"/>
        <v>3577.7</v>
      </c>
      <c r="K305" s="49">
        <f t="shared" si="29"/>
        <v>3577.7</v>
      </c>
    </row>
    <row r="306" spans="1:11" s="37" customFormat="1" ht="20.100000000000001" customHeight="1" x14ac:dyDescent="0.25">
      <c r="A306" s="1084" t="s">
        <v>432</v>
      </c>
      <c r="B306" s="1084"/>
      <c r="C306" s="1084"/>
      <c r="D306" s="1084"/>
      <c r="E306" s="1084"/>
      <c r="F306" s="1084"/>
      <c r="G306" s="1084"/>
      <c r="H306" s="1084"/>
      <c r="I306" s="1084"/>
      <c r="J306" s="1084"/>
      <c r="K306" s="1095"/>
    </row>
    <row r="307" spans="1:11" s="37" customFormat="1" ht="20.100000000000001" customHeight="1" x14ac:dyDescent="0.25">
      <c r="A307" s="69" t="s">
        <v>278</v>
      </c>
      <c r="B307" s="1109" t="s">
        <v>481</v>
      </c>
      <c r="C307" s="1104"/>
      <c r="D307" s="1104"/>
      <c r="E307" s="1105"/>
      <c r="F307" s="46">
        <f t="shared" si="19"/>
        <v>38270.899999999994</v>
      </c>
      <c r="G307" s="46">
        <f>G308+G309+G310</f>
        <v>9426.5</v>
      </c>
      <c r="H307" s="46">
        <f>H308+H309+H310</f>
        <v>7211.1</v>
      </c>
      <c r="I307" s="46">
        <f>I308+I309+I310</f>
        <v>7211.1</v>
      </c>
      <c r="J307" s="46">
        <f>J308+J309+J310</f>
        <v>7211.1</v>
      </c>
      <c r="K307" s="46">
        <f>K308+K309+K310</f>
        <v>7211.1</v>
      </c>
    </row>
    <row r="308" spans="1:11" s="37" customFormat="1" ht="20.100000000000001" customHeight="1" x14ac:dyDescent="0.25">
      <c r="A308" s="69" t="s">
        <v>279</v>
      </c>
      <c r="B308" s="1103" t="s">
        <v>468</v>
      </c>
      <c r="C308" s="1104"/>
      <c r="D308" s="1104"/>
      <c r="E308" s="1105"/>
      <c r="F308" s="46">
        <f t="shared" si="19"/>
        <v>0</v>
      </c>
      <c r="G308" s="46">
        <f t="shared" ref="G308:K310" si="30">G233</f>
        <v>0</v>
      </c>
      <c r="H308" s="46">
        <f t="shared" si="30"/>
        <v>0</v>
      </c>
      <c r="I308" s="46">
        <f t="shared" si="30"/>
        <v>0</v>
      </c>
      <c r="J308" s="46">
        <f t="shared" si="30"/>
        <v>0</v>
      </c>
      <c r="K308" s="46">
        <f t="shared" si="30"/>
        <v>0</v>
      </c>
    </row>
    <row r="309" spans="1:11" s="37" customFormat="1" ht="20.100000000000001" customHeight="1" x14ac:dyDescent="0.25">
      <c r="A309" s="69" t="s">
        <v>280</v>
      </c>
      <c r="B309" s="1103" t="s">
        <v>29</v>
      </c>
      <c r="C309" s="1104"/>
      <c r="D309" s="1104"/>
      <c r="E309" s="1105"/>
      <c r="F309" s="46">
        <f t="shared" si="19"/>
        <v>0</v>
      </c>
      <c r="G309" s="46">
        <f t="shared" si="30"/>
        <v>0</v>
      </c>
      <c r="H309" s="46">
        <f t="shared" si="30"/>
        <v>0</v>
      </c>
      <c r="I309" s="46">
        <f t="shared" si="30"/>
        <v>0</v>
      </c>
      <c r="J309" s="46">
        <f t="shared" si="30"/>
        <v>0</v>
      </c>
      <c r="K309" s="46">
        <f t="shared" si="30"/>
        <v>0</v>
      </c>
    </row>
    <row r="310" spans="1:11" s="37" customFormat="1" ht="20.100000000000001" customHeight="1" x14ac:dyDescent="0.25">
      <c r="A310" s="69" t="s">
        <v>281</v>
      </c>
      <c r="B310" s="1103" t="s">
        <v>158</v>
      </c>
      <c r="C310" s="1104"/>
      <c r="D310" s="1104"/>
      <c r="E310" s="1105"/>
      <c r="F310" s="46">
        <f t="shared" si="19"/>
        <v>38270.899999999994</v>
      </c>
      <c r="G310" s="46">
        <f t="shared" si="30"/>
        <v>9426.5</v>
      </c>
      <c r="H310" s="46">
        <f t="shared" si="30"/>
        <v>7211.1</v>
      </c>
      <c r="I310" s="46">
        <f t="shared" si="30"/>
        <v>7211.1</v>
      </c>
      <c r="J310" s="46">
        <f t="shared" si="30"/>
        <v>7211.1</v>
      </c>
      <c r="K310" s="46">
        <f t="shared" si="30"/>
        <v>7211.1</v>
      </c>
    </row>
    <row r="311" spans="1:11" s="37" customFormat="1" ht="20.100000000000001" customHeight="1" x14ac:dyDescent="0.25">
      <c r="A311" s="69" t="s">
        <v>282</v>
      </c>
      <c r="B311" s="1109" t="s">
        <v>419</v>
      </c>
      <c r="C311" s="1104"/>
      <c r="D311" s="1104"/>
      <c r="E311" s="1105"/>
      <c r="F311" s="46">
        <f t="shared" si="19"/>
        <v>38270.899999999994</v>
      </c>
      <c r="G311" s="46">
        <f t="shared" ref="G311:K314" si="31">G307</f>
        <v>9426.5</v>
      </c>
      <c r="H311" s="46">
        <f t="shared" si="31"/>
        <v>7211.1</v>
      </c>
      <c r="I311" s="46">
        <f t="shared" si="31"/>
        <v>7211.1</v>
      </c>
      <c r="J311" s="46">
        <f t="shared" si="31"/>
        <v>7211.1</v>
      </c>
      <c r="K311" s="46">
        <f t="shared" si="31"/>
        <v>7211.1</v>
      </c>
    </row>
    <row r="312" spans="1:11" s="37" customFormat="1" ht="20.100000000000001" customHeight="1" x14ac:dyDescent="0.25">
      <c r="A312" s="69" t="s">
        <v>283</v>
      </c>
      <c r="B312" s="1103" t="s">
        <v>468</v>
      </c>
      <c r="C312" s="1104"/>
      <c r="D312" s="1104"/>
      <c r="E312" s="1105"/>
      <c r="F312" s="46">
        <f t="shared" si="19"/>
        <v>0</v>
      </c>
      <c r="G312" s="46">
        <f t="shared" si="31"/>
        <v>0</v>
      </c>
      <c r="H312" s="46">
        <f t="shared" si="31"/>
        <v>0</v>
      </c>
      <c r="I312" s="46">
        <f t="shared" si="31"/>
        <v>0</v>
      </c>
      <c r="J312" s="46">
        <f t="shared" si="31"/>
        <v>0</v>
      </c>
      <c r="K312" s="46">
        <f t="shared" si="31"/>
        <v>0</v>
      </c>
    </row>
    <row r="313" spans="1:11" s="37" customFormat="1" ht="20.100000000000001" customHeight="1" x14ac:dyDescent="0.25">
      <c r="A313" s="69" t="s">
        <v>284</v>
      </c>
      <c r="B313" s="1103" t="s">
        <v>29</v>
      </c>
      <c r="C313" s="1104"/>
      <c r="D313" s="1104"/>
      <c r="E313" s="1105"/>
      <c r="F313" s="46">
        <f t="shared" si="19"/>
        <v>0</v>
      </c>
      <c r="G313" s="46">
        <f t="shared" si="31"/>
        <v>0</v>
      </c>
      <c r="H313" s="46">
        <f t="shared" si="31"/>
        <v>0</v>
      </c>
      <c r="I313" s="46">
        <f t="shared" si="31"/>
        <v>0</v>
      </c>
      <c r="J313" s="46">
        <f t="shared" si="31"/>
        <v>0</v>
      </c>
      <c r="K313" s="46">
        <f t="shared" si="31"/>
        <v>0</v>
      </c>
    </row>
    <row r="314" spans="1:11" s="37" customFormat="1" ht="20.100000000000001" customHeight="1" x14ac:dyDescent="0.25">
      <c r="A314" s="69" t="s">
        <v>285</v>
      </c>
      <c r="B314" s="1103" t="s">
        <v>158</v>
      </c>
      <c r="C314" s="1104"/>
      <c r="D314" s="1104"/>
      <c r="E314" s="1105"/>
      <c r="F314" s="46">
        <f t="shared" si="19"/>
        <v>38270.899999999994</v>
      </c>
      <c r="G314" s="46">
        <f t="shared" si="31"/>
        <v>9426.5</v>
      </c>
      <c r="H314" s="46">
        <f t="shared" si="31"/>
        <v>7211.1</v>
      </c>
      <c r="I314" s="46">
        <f t="shared" si="31"/>
        <v>7211.1</v>
      </c>
      <c r="J314" s="46">
        <f t="shared" si="31"/>
        <v>7211.1</v>
      </c>
      <c r="K314" s="46">
        <f t="shared" si="31"/>
        <v>7211.1</v>
      </c>
    </row>
    <row r="315" spans="1:11" s="37" customFormat="1" ht="20.100000000000001" customHeight="1" x14ac:dyDescent="0.25">
      <c r="A315" s="1118" t="s">
        <v>495</v>
      </c>
      <c r="B315" s="1118"/>
      <c r="C315" s="1118"/>
      <c r="D315" s="1118"/>
      <c r="E315" s="1118"/>
      <c r="F315" s="1118"/>
      <c r="G315" s="1118"/>
      <c r="H315" s="1118"/>
      <c r="I315" s="1118"/>
      <c r="J315" s="1118"/>
      <c r="K315" s="1119"/>
    </row>
    <row r="316" spans="1:11" s="37" customFormat="1" ht="20.100000000000001" customHeight="1" x14ac:dyDescent="0.25">
      <c r="A316" s="69" t="s">
        <v>278</v>
      </c>
      <c r="B316" s="1109" t="s">
        <v>481</v>
      </c>
      <c r="C316" s="1104"/>
      <c r="D316" s="1104"/>
      <c r="E316" s="1105"/>
      <c r="F316" s="46">
        <f t="shared" ref="F316:F327" si="32">G316+H316+I316+J316+K316</f>
        <v>21686735.799999997</v>
      </c>
      <c r="G316" s="46">
        <f>G317+G318+G319</f>
        <v>4911613</v>
      </c>
      <c r="H316" s="46">
        <f>H317+H318+H319</f>
        <v>4193780.7</v>
      </c>
      <c r="I316" s="46">
        <f>I317+I318+I319</f>
        <v>4193780.7</v>
      </c>
      <c r="J316" s="46">
        <f>J317+J318+J319</f>
        <v>4193780.7</v>
      </c>
      <c r="K316" s="46">
        <f>K317+K318+K319</f>
        <v>4193780.7</v>
      </c>
    </row>
    <row r="317" spans="1:11" s="37" customFormat="1" ht="20.100000000000001" customHeight="1" x14ac:dyDescent="0.25">
      <c r="A317" s="69" t="s">
        <v>279</v>
      </c>
      <c r="B317" s="1103" t="s">
        <v>468</v>
      </c>
      <c r="C317" s="1104"/>
      <c r="D317" s="1104"/>
      <c r="E317" s="1105"/>
      <c r="F317" s="46">
        <f t="shared" si="32"/>
        <v>11309.3</v>
      </c>
      <c r="G317" s="46">
        <f t="shared" ref="G317:K319" si="33">G251+G264+G277+G290+G299+G308</f>
        <v>2957.7</v>
      </c>
      <c r="H317" s="46">
        <f t="shared" si="33"/>
        <v>2087.9</v>
      </c>
      <c r="I317" s="46">
        <f t="shared" si="33"/>
        <v>2087.9</v>
      </c>
      <c r="J317" s="46">
        <f t="shared" si="33"/>
        <v>2087.9</v>
      </c>
      <c r="K317" s="46">
        <f t="shared" si="33"/>
        <v>2087.9</v>
      </c>
    </row>
    <row r="318" spans="1:11" s="37" customFormat="1" ht="20.100000000000001" customHeight="1" x14ac:dyDescent="0.25">
      <c r="A318" s="69" t="s">
        <v>280</v>
      </c>
      <c r="B318" s="1103" t="s">
        <v>29</v>
      </c>
      <c r="C318" s="1104"/>
      <c r="D318" s="1104"/>
      <c r="E318" s="1105"/>
      <c r="F318" s="46">
        <f t="shared" si="32"/>
        <v>7935430.9000000004</v>
      </c>
      <c r="G318" s="46">
        <f t="shared" si="33"/>
        <v>1822062.5</v>
      </c>
      <c r="H318" s="46">
        <f t="shared" si="33"/>
        <v>1528342.1</v>
      </c>
      <c r="I318" s="46">
        <f t="shared" si="33"/>
        <v>1528342.1</v>
      </c>
      <c r="J318" s="46">
        <f t="shared" si="33"/>
        <v>1528342.1</v>
      </c>
      <c r="K318" s="46">
        <f t="shared" si="33"/>
        <v>1528342.1</v>
      </c>
    </row>
    <row r="319" spans="1:11" s="37" customFormat="1" ht="20.100000000000001" customHeight="1" x14ac:dyDescent="0.25">
      <c r="A319" s="69" t="s">
        <v>281</v>
      </c>
      <c r="B319" s="1103" t="s">
        <v>158</v>
      </c>
      <c r="C319" s="1104"/>
      <c r="D319" s="1104"/>
      <c r="E319" s="1105"/>
      <c r="F319" s="46">
        <f t="shared" si="32"/>
        <v>13739995.599999998</v>
      </c>
      <c r="G319" s="46">
        <f t="shared" si="33"/>
        <v>3086592.8</v>
      </c>
      <c r="H319" s="46">
        <f t="shared" si="33"/>
        <v>2663350.7000000002</v>
      </c>
      <c r="I319" s="46">
        <f t="shared" si="33"/>
        <v>2663350.7000000002</v>
      </c>
      <c r="J319" s="46">
        <f t="shared" si="33"/>
        <v>2663350.7000000002</v>
      </c>
      <c r="K319" s="46">
        <f t="shared" si="33"/>
        <v>2663350.7000000002</v>
      </c>
    </row>
    <row r="320" spans="1:11" s="37" customFormat="1" ht="20.100000000000001" customHeight="1" x14ac:dyDescent="0.25">
      <c r="A320" s="69" t="s">
        <v>282</v>
      </c>
      <c r="B320" s="1109" t="s">
        <v>482</v>
      </c>
      <c r="C320" s="1104"/>
      <c r="D320" s="1104"/>
      <c r="E320" s="1105"/>
      <c r="F320" s="46">
        <f t="shared" si="32"/>
        <v>1865628.7</v>
      </c>
      <c r="G320" s="49">
        <f>G321+G322+G323</f>
        <v>192328.69999999998</v>
      </c>
      <c r="H320" s="49">
        <f>H321+H322+H323</f>
        <v>271000</v>
      </c>
      <c r="I320" s="49">
        <f>I321+I322+I323</f>
        <v>430000</v>
      </c>
      <c r="J320" s="49">
        <f>J321+J322+J323</f>
        <v>544800</v>
      </c>
      <c r="K320" s="49">
        <f>K321+K322+K323</f>
        <v>427500</v>
      </c>
    </row>
    <row r="321" spans="1:11" s="37" customFormat="1" ht="20.100000000000001" customHeight="1" x14ac:dyDescent="0.25">
      <c r="A321" s="69" t="s">
        <v>283</v>
      </c>
      <c r="B321" s="1103" t="s">
        <v>468</v>
      </c>
      <c r="C321" s="1104"/>
      <c r="D321" s="1104"/>
      <c r="E321" s="1105"/>
      <c r="F321" s="46">
        <f t="shared" si="32"/>
        <v>0</v>
      </c>
      <c r="G321" s="49">
        <f>G255+G268+G281</f>
        <v>0</v>
      </c>
      <c r="H321" s="49">
        <f>H255+H268+H281</f>
        <v>0</v>
      </c>
      <c r="I321" s="49">
        <f>I255+I268+I281</f>
        <v>0</v>
      </c>
      <c r="J321" s="49">
        <f>J255+J268+J281</f>
        <v>0</v>
      </c>
      <c r="K321" s="49">
        <f>K255+K268+K281</f>
        <v>0</v>
      </c>
    </row>
    <row r="322" spans="1:11" s="37" customFormat="1" ht="20.100000000000001" customHeight="1" x14ac:dyDescent="0.25">
      <c r="A322" s="69" t="s">
        <v>284</v>
      </c>
      <c r="B322" s="1103" t="s">
        <v>29</v>
      </c>
      <c r="C322" s="1104"/>
      <c r="D322" s="1104"/>
      <c r="E322" s="1105"/>
      <c r="F322" s="46">
        <f t="shared" si="32"/>
        <v>0</v>
      </c>
      <c r="G322" s="49">
        <f t="shared" ref="G322:K323" si="34">G256+G269+G282</f>
        <v>0</v>
      </c>
      <c r="H322" s="49">
        <f t="shared" si="34"/>
        <v>0</v>
      </c>
      <c r="I322" s="49">
        <f t="shared" si="34"/>
        <v>0</v>
      </c>
      <c r="J322" s="49">
        <f t="shared" si="34"/>
        <v>0</v>
      </c>
      <c r="K322" s="49">
        <f t="shared" si="34"/>
        <v>0</v>
      </c>
    </row>
    <row r="323" spans="1:11" s="37" customFormat="1" ht="20.100000000000001" customHeight="1" x14ac:dyDescent="0.25">
      <c r="A323" s="69" t="s">
        <v>285</v>
      </c>
      <c r="B323" s="1103" t="s">
        <v>158</v>
      </c>
      <c r="C323" s="1104"/>
      <c r="D323" s="1104"/>
      <c r="E323" s="1105"/>
      <c r="F323" s="46">
        <f t="shared" si="32"/>
        <v>1865628.7</v>
      </c>
      <c r="G323" s="49">
        <f t="shared" si="34"/>
        <v>192328.69999999998</v>
      </c>
      <c r="H323" s="49">
        <f t="shared" si="34"/>
        <v>271000</v>
      </c>
      <c r="I323" s="49">
        <f t="shared" si="34"/>
        <v>430000</v>
      </c>
      <c r="J323" s="49">
        <f t="shared" si="34"/>
        <v>544800</v>
      </c>
      <c r="K323" s="49">
        <f t="shared" si="34"/>
        <v>427500</v>
      </c>
    </row>
    <row r="324" spans="1:11" s="37" customFormat="1" ht="20.100000000000001" customHeight="1" x14ac:dyDescent="0.25">
      <c r="A324" s="69" t="s">
        <v>286</v>
      </c>
      <c r="B324" s="1109" t="s">
        <v>420</v>
      </c>
      <c r="C324" s="1104"/>
      <c r="D324" s="1104"/>
      <c r="E324" s="1105"/>
      <c r="F324" s="46">
        <f t="shared" si="32"/>
        <v>23552364.5</v>
      </c>
      <c r="G324" s="49">
        <f>G325+G326+G327</f>
        <v>5103941.7</v>
      </c>
      <c r="H324" s="49">
        <f>H325+H326+H327</f>
        <v>4464780.7</v>
      </c>
      <c r="I324" s="49">
        <f>I325+I326+I327</f>
        <v>4623780.7</v>
      </c>
      <c r="J324" s="49">
        <f>J325+J326+J327</f>
        <v>4738580.7</v>
      </c>
      <c r="K324" s="49">
        <f>K325+K326+K327</f>
        <v>4621280.7</v>
      </c>
    </row>
    <row r="325" spans="1:11" s="37" customFormat="1" ht="20.100000000000001" customHeight="1" x14ac:dyDescent="0.25">
      <c r="A325" s="69" t="s">
        <v>287</v>
      </c>
      <c r="B325" s="1103" t="s">
        <v>468</v>
      </c>
      <c r="C325" s="1104"/>
      <c r="D325" s="1104"/>
      <c r="E325" s="1105"/>
      <c r="F325" s="46">
        <f t="shared" si="32"/>
        <v>11309.3</v>
      </c>
      <c r="G325" s="49">
        <f>G317+G321</f>
        <v>2957.7</v>
      </c>
      <c r="H325" s="49">
        <f>H317+H321</f>
        <v>2087.9</v>
      </c>
      <c r="I325" s="49">
        <f>I317+I321</f>
        <v>2087.9</v>
      </c>
      <c r="J325" s="49">
        <f>J317+J321</f>
        <v>2087.9</v>
      </c>
      <c r="K325" s="49">
        <f>K317+K321</f>
        <v>2087.9</v>
      </c>
    </row>
    <row r="326" spans="1:11" s="37" customFormat="1" ht="20.100000000000001" customHeight="1" x14ac:dyDescent="0.25">
      <c r="A326" s="69" t="s">
        <v>288</v>
      </c>
      <c r="B326" s="1103" t="s">
        <v>29</v>
      </c>
      <c r="C326" s="1104"/>
      <c r="D326" s="1104"/>
      <c r="E326" s="1105"/>
      <c r="F326" s="46">
        <f>G326+H326+I326+J326+K326</f>
        <v>7935430.9000000004</v>
      </c>
      <c r="G326" s="49">
        <f t="shared" ref="G326:K327" si="35">G318+G322</f>
        <v>1822062.5</v>
      </c>
      <c r="H326" s="49">
        <f t="shared" si="35"/>
        <v>1528342.1</v>
      </c>
      <c r="I326" s="49">
        <f t="shared" si="35"/>
        <v>1528342.1</v>
      </c>
      <c r="J326" s="49">
        <f t="shared" si="35"/>
        <v>1528342.1</v>
      </c>
      <c r="K326" s="49">
        <f t="shared" si="35"/>
        <v>1528342.1</v>
      </c>
    </row>
    <row r="327" spans="1:11" s="37" customFormat="1" ht="20.100000000000001" customHeight="1" x14ac:dyDescent="0.25">
      <c r="A327" s="69" t="s">
        <v>289</v>
      </c>
      <c r="B327" s="1103" t="s">
        <v>158</v>
      </c>
      <c r="C327" s="1104"/>
      <c r="D327" s="1104"/>
      <c r="E327" s="1105"/>
      <c r="F327" s="46">
        <f t="shared" si="32"/>
        <v>15605624.300000001</v>
      </c>
      <c r="G327" s="49">
        <f t="shared" si="35"/>
        <v>3278921.5</v>
      </c>
      <c r="H327" s="49">
        <f t="shared" si="35"/>
        <v>2934350.7</v>
      </c>
      <c r="I327" s="49">
        <f t="shared" si="35"/>
        <v>3093350.7</v>
      </c>
      <c r="J327" s="49">
        <f t="shared" si="35"/>
        <v>3208150.7</v>
      </c>
      <c r="K327" s="49">
        <f t="shared" si="35"/>
        <v>3090850.7</v>
      </c>
    </row>
    <row r="328" spans="1:11" ht="20.25" customHeight="1" x14ac:dyDescent="0.2">
      <c r="A328" s="1114" t="s">
        <v>421</v>
      </c>
      <c r="B328" s="1115"/>
      <c r="C328" s="1115"/>
      <c r="D328" s="1115"/>
      <c r="E328" s="1115"/>
      <c r="F328" s="1115"/>
      <c r="G328" s="1115"/>
      <c r="H328" s="1115"/>
      <c r="I328" s="1115"/>
      <c r="J328" s="1115"/>
    </row>
    <row r="329" spans="1:11" x14ac:dyDescent="0.2">
      <c r="A329" s="62"/>
      <c r="B329" s="59"/>
      <c r="C329" s="60"/>
      <c r="D329" s="61"/>
      <c r="E329" s="62"/>
    </row>
    <row r="330" spans="1:11" ht="15.75" x14ac:dyDescent="0.2">
      <c r="A330" s="1116"/>
      <c r="B330" s="1117"/>
      <c r="C330" s="1117"/>
      <c r="D330" s="1117"/>
      <c r="E330" s="1117"/>
    </row>
    <row r="332" spans="1:11" x14ac:dyDescent="0.2">
      <c r="B332" s="59"/>
      <c r="C332" s="60"/>
      <c r="D332" s="61"/>
      <c r="E332" s="62"/>
      <c r="F332" s="43"/>
      <c r="G332" s="43"/>
      <c r="H332" s="43"/>
      <c r="I332" s="43"/>
      <c r="J332" s="43"/>
      <c r="K332" s="43"/>
    </row>
    <row r="333" spans="1:11" x14ac:dyDescent="0.2">
      <c r="A333" s="16"/>
      <c r="B333" s="1113" t="s">
        <v>259</v>
      </c>
      <c r="C333" s="1113"/>
      <c r="D333" s="1113"/>
      <c r="E333" s="1113"/>
      <c r="F333" s="1113"/>
      <c r="G333" s="1113"/>
      <c r="H333" s="1113"/>
      <c r="I333" s="1113"/>
      <c r="J333" s="1113"/>
      <c r="K333" s="1113"/>
    </row>
    <row r="334" spans="1:11" ht="30.75" customHeight="1" x14ac:dyDescent="0.2">
      <c r="A334" s="16"/>
      <c r="B334" s="63" t="s">
        <v>252</v>
      </c>
      <c r="C334" s="64"/>
      <c r="D334" s="65"/>
      <c r="E334" s="66"/>
      <c r="F334" s="67"/>
      <c r="G334" s="68">
        <f>G9+G28+G29+G30+G22</f>
        <v>1555552.8</v>
      </c>
      <c r="H334" s="68">
        <f>H9+H28+H29+H30+H22</f>
        <v>1518921.1</v>
      </c>
      <c r="I334" s="68">
        <f>I9+I28+I29+I30+I22</f>
        <v>1473921.1</v>
      </c>
      <c r="J334" s="68">
        <f>J9+J28+J29+J30+J22</f>
        <v>1478921.1</v>
      </c>
      <c r="K334" s="68">
        <f>K9+K28+K29+K30+K22</f>
        <v>1453921.1</v>
      </c>
    </row>
    <row r="335" spans="1:11" ht="26.25" customHeight="1" x14ac:dyDescent="0.2">
      <c r="A335" s="16"/>
      <c r="B335" s="63" t="s">
        <v>253</v>
      </c>
      <c r="C335" s="64"/>
      <c r="D335" s="65"/>
      <c r="E335" s="66"/>
      <c r="F335" s="67"/>
      <c r="G335" s="68">
        <v>1465960.2</v>
      </c>
      <c r="H335" s="68">
        <v>1458921.1</v>
      </c>
      <c r="I335" s="68">
        <v>1458921.1</v>
      </c>
      <c r="J335" s="68">
        <v>1458921.1</v>
      </c>
      <c r="K335" s="68">
        <v>1458921.1</v>
      </c>
    </row>
    <row r="336" spans="1:11" x14ac:dyDescent="0.2">
      <c r="A336" s="16"/>
      <c r="B336" s="63" t="s">
        <v>254</v>
      </c>
      <c r="C336" s="64"/>
      <c r="D336" s="65"/>
      <c r="E336" s="66"/>
      <c r="F336" s="67"/>
      <c r="G336" s="68">
        <f>G335-G334</f>
        <v>-89592.600000000093</v>
      </c>
      <c r="H336" s="68">
        <f>H335-H334</f>
        <v>-60000</v>
      </c>
      <c r="I336" s="68">
        <f>I335-I334</f>
        <v>-15000</v>
      </c>
      <c r="J336" s="68">
        <f>J335-J334</f>
        <v>-20000</v>
      </c>
      <c r="K336" s="68">
        <f>K335-K334</f>
        <v>5000</v>
      </c>
    </row>
    <row r="337" spans="1:11" x14ac:dyDescent="0.2">
      <c r="A337" s="16"/>
      <c r="B337" s="63"/>
      <c r="C337" s="64"/>
      <c r="D337" s="65"/>
      <c r="E337" s="66"/>
      <c r="F337" s="67"/>
      <c r="G337" s="68"/>
      <c r="H337" s="68"/>
      <c r="I337" s="68"/>
      <c r="J337" s="68"/>
      <c r="K337" s="68"/>
    </row>
    <row r="338" spans="1:11" ht="30" x14ac:dyDescent="0.2">
      <c r="A338" s="16"/>
      <c r="B338" s="63" t="s">
        <v>257</v>
      </c>
      <c r="C338" s="64"/>
      <c r="D338" s="65"/>
      <c r="E338" s="66"/>
      <c r="F338" s="67"/>
      <c r="G338" s="68">
        <f>G48+G86+G88+G89+G102+G104+G106+G96+G78</f>
        <v>581925.9</v>
      </c>
      <c r="H338" s="68">
        <f>H48+H86+H88+H89+H102+H104+H106+H96+H78</f>
        <v>489625.3</v>
      </c>
      <c r="I338" s="68">
        <f>I48+I86+I88+I89+I102+I104+I106+I96+I78</f>
        <v>468789.3</v>
      </c>
      <c r="J338" s="68">
        <f>J48+J86+J88+J89+J102+J104+J106+J96+J78</f>
        <v>462707.3</v>
      </c>
      <c r="K338" s="68">
        <f>K48+K86+K88+K89+K102+K104+K106+K96+K78</f>
        <v>503625.3</v>
      </c>
    </row>
    <row r="339" spans="1:11" x14ac:dyDescent="0.2">
      <c r="A339" s="16"/>
      <c r="B339" s="63" t="s">
        <v>258</v>
      </c>
      <c r="C339" s="64"/>
      <c r="D339" s="65"/>
      <c r="E339" s="66"/>
      <c r="F339" s="67"/>
      <c r="G339" s="68">
        <v>428457.9</v>
      </c>
      <c r="H339" s="68">
        <v>462707.3</v>
      </c>
      <c r="I339" s="68">
        <v>462707.3</v>
      </c>
      <c r="J339" s="68">
        <v>462707.3</v>
      </c>
      <c r="K339" s="68">
        <v>462707.3</v>
      </c>
    </row>
    <row r="340" spans="1:11" x14ac:dyDescent="0.2">
      <c r="A340" s="16"/>
      <c r="B340" s="63" t="s">
        <v>254</v>
      </c>
      <c r="C340" s="64"/>
      <c r="D340" s="65"/>
      <c r="E340" s="66"/>
      <c r="F340" s="67"/>
      <c r="G340" s="68">
        <f>G339-G338</f>
        <v>-153468</v>
      </c>
      <c r="H340" s="68">
        <f>H339-H338</f>
        <v>-26918</v>
      </c>
      <c r="I340" s="68">
        <f>I339-I338</f>
        <v>-6082</v>
      </c>
      <c r="J340" s="68">
        <f>J339-J338</f>
        <v>0</v>
      </c>
      <c r="K340" s="68">
        <f>K339-K338</f>
        <v>-40918</v>
      </c>
    </row>
    <row r="341" spans="1:11" x14ac:dyDescent="0.2">
      <c r="A341" s="16"/>
      <c r="B341" s="63"/>
      <c r="C341" s="64"/>
      <c r="D341" s="65"/>
      <c r="E341" s="66"/>
      <c r="F341" s="67"/>
      <c r="G341" s="68"/>
      <c r="H341" s="68"/>
      <c r="I341" s="68"/>
      <c r="J341" s="68"/>
      <c r="K341" s="68"/>
    </row>
    <row r="342" spans="1:11" x14ac:dyDescent="0.2">
      <c r="A342" s="16"/>
      <c r="B342" s="63" t="s">
        <v>249</v>
      </c>
      <c r="C342" s="64"/>
      <c r="D342" s="65"/>
      <c r="E342" s="66"/>
      <c r="F342" s="67"/>
      <c r="G342" s="68">
        <f>G49</f>
        <v>41487.799999999988</v>
      </c>
      <c r="H342" s="68">
        <f>H49</f>
        <v>65652.600000000006</v>
      </c>
      <c r="I342" s="68">
        <f>I49</f>
        <v>131488.6</v>
      </c>
      <c r="J342" s="68">
        <f>J49</f>
        <v>132570.6</v>
      </c>
      <c r="K342" s="68">
        <f>K49</f>
        <v>116652.6</v>
      </c>
    </row>
    <row r="343" spans="1:11" x14ac:dyDescent="0.2">
      <c r="A343" s="16"/>
      <c r="B343" s="63" t="s">
        <v>256</v>
      </c>
      <c r="C343" s="64"/>
      <c r="D343" s="65"/>
      <c r="E343" s="66"/>
      <c r="F343" s="67"/>
      <c r="G343" s="68">
        <v>83682.100000000006</v>
      </c>
      <c r="H343" s="68">
        <v>152570.6</v>
      </c>
      <c r="I343" s="68">
        <v>152570.6</v>
      </c>
      <c r="J343" s="68">
        <v>152570.6</v>
      </c>
      <c r="K343" s="68">
        <v>152570.6</v>
      </c>
    </row>
    <row r="344" spans="1:11" x14ac:dyDescent="0.2">
      <c r="A344" s="16"/>
      <c r="B344" s="63" t="s">
        <v>254</v>
      </c>
      <c r="C344" s="64"/>
      <c r="D344" s="65"/>
      <c r="E344" s="66"/>
      <c r="F344" s="67"/>
      <c r="G344" s="68">
        <f>G343-G342</f>
        <v>42194.300000000017</v>
      </c>
      <c r="H344" s="68">
        <f>H343-H342</f>
        <v>86918</v>
      </c>
      <c r="I344" s="68">
        <f>I343-I342</f>
        <v>21082</v>
      </c>
      <c r="J344" s="68">
        <f>J343-J342</f>
        <v>20000</v>
      </c>
      <c r="K344" s="68">
        <f>K343-K342</f>
        <v>35918</v>
      </c>
    </row>
    <row r="345" spans="1:11" x14ac:dyDescent="0.2">
      <c r="A345" s="16"/>
      <c r="B345" s="63"/>
      <c r="C345" s="64"/>
      <c r="D345" s="65"/>
      <c r="E345" s="66"/>
      <c r="F345" s="67"/>
      <c r="G345" s="68"/>
      <c r="H345" s="68"/>
      <c r="I345" s="68"/>
      <c r="J345" s="68"/>
      <c r="K345" s="68"/>
    </row>
    <row r="346" spans="1:11" x14ac:dyDescent="0.2">
      <c r="A346" s="16"/>
      <c r="B346" s="63" t="s">
        <v>243</v>
      </c>
      <c r="C346" s="64"/>
      <c r="D346" s="65"/>
      <c r="E346" s="66"/>
      <c r="F346" s="67"/>
      <c r="G346" s="68">
        <f>G146+G147+G148+G123</f>
        <v>650453.19999999995</v>
      </c>
      <c r="H346" s="68">
        <f>H146+H147+H148+H123</f>
        <v>559821.4</v>
      </c>
      <c r="I346" s="68">
        <f>I146+I147+I148+I123</f>
        <v>559821.4</v>
      </c>
      <c r="J346" s="68">
        <f>J146+J147+J148+J123</f>
        <v>559821.4</v>
      </c>
      <c r="K346" s="68">
        <f>K146+K147+K148+K123</f>
        <v>559821.4</v>
      </c>
    </row>
    <row r="347" spans="1:11" x14ac:dyDescent="0.2">
      <c r="A347" s="16"/>
      <c r="B347" s="63" t="s">
        <v>255</v>
      </c>
      <c r="C347" s="64"/>
      <c r="D347" s="65"/>
      <c r="E347" s="66"/>
      <c r="F347" s="67"/>
      <c r="G347" s="68">
        <v>545935.1</v>
      </c>
      <c r="H347" s="68">
        <v>559821.4</v>
      </c>
      <c r="I347" s="68">
        <v>559821.4</v>
      </c>
      <c r="J347" s="68">
        <v>559821.4</v>
      </c>
      <c r="K347" s="68">
        <v>559821.4</v>
      </c>
    </row>
    <row r="348" spans="1:11" x14ac:dyDescent="0.2">
      <c r="A348" s="16"/>
      <c r="B348" s="63" t="s">
        <v>254</v>
      </c>
      <c r="C348" s="64"/>
      <c r="D348" s="65"/>
      <c r="E348" s="66"/>
      <c r="F348" s="67"/>
      <c r="G348" s="68">
        <f>G346-G347</f>
        <v>104518.09999999998</v>
      </c>
      <c r="H348" s="68">
        <f>H346-H347</f>
        <v>0</v>
      </c>
      <c r="I348" s="68">
        <f>I346-I347</f>
        <v>0</v>
      </c>
      <c r="J348" s="68">
        <f>J346-J347</f>
        <v>0</v>
      </c>
      <c r="K348" s="68">
        <f>K346-K347</f>
        <v>0</v>
      </c>
    </row>
    <row r="349" spans="1:11" x14ac:dyDescent="0.2">
      <c r="A349" s="16"/>
      <c r="B349" s="63"/>
      <c r="C349" s="64"/>
      <c r="D349" s="65"/>
      <c r="E349" s="66"/>
      <c r="F349" s="67"/>
      <c r="G349" s="68"/>
      <c r="H349" s="68"/>
      <c r="I349" s="68"/>
      <c r="J349" s="68"/>
      <c r="K349" s="68"/>
    </row>
    <row r="350" spans="1:11" x14ac:dyDescent="0.2">
      <c r="A350" s="16"/>
      <c r="B350" s="63" t="s">
        <v>244</v>
      </c>
      <c r="C350" s="64"/>
      <c r="D350" s="65"/>
      <c r="E350" s="66"/>
      <c r="F350" s="67"/>
      <c r="G350" s="68">
        <f>G180+G197+G198+G199</f>
        <v>10489.9</v>
      </c>
      <c r="H350" s="68">
        <f>H180+H197+H198+H199</f>
        <v>3391.1</v>
      </c>
      <c r="I350" s="68">
        <f>I180+I197+I198+I199</f>
        <v>3391.1</v>
      </c>
      <c r="J350" s="68">
        <f>J180+J197+J198+J199</f>
        <v>3391.1</v>
      </c>
      <c r="K350" s="68">
        <f>K180+K197+K198+K199</f>
        <v>3391.1</v>
      </c>
    </row>
    <row r="351" spans="1:11" x14ac:dyDescent="0.2">
      <c r="A351" s="16"/>
      <c r="B351" s="63" t="s">
        <v>244</v>
      </c>
      <c r="C351" s="64"/>
      <c r="D351" s="65"/>
      <c r="E351" s="66"/>
      <c r="F351" s="67"/>
      <c r="G351" s="68">
        <v>3323.3</v>
      </c>
      <c r="H351" s="68">
        <v>3391.1</v>
      </c>
      <c r="I351" s="68">
        <v>3391.1</v>
      </c>
      <c r="J351" s="68">
        <v>3391.1</v>
      </c>
      <c r="K351" s="68">
        <v>3391.1</v>
      </c>
    </row>
    <row r="352" spans="1:11" x14ac:dyDescent="0.2">
      <c r="A352" s="16"/>
      <c r="B352" s="63" t="s">
        <v>254</v>
      </c>
      <c r="C352" s="64"/>
      <c r="D352" s="65"/>
      <c r="E352" s="66"/>
      <c r="F352" s="67"/>
      <c r="G352" s="68"/>
      <c r="H352" s="68"/>
      <c r="I352" s="68"/>
      <c r="J352" s="68"/>
      <c r="K352" s="68"/>
    </row>
    <row r="353" spans="1:11" x14ac:dyDescent="0.2">
      <c r="A353" s="16"/>
      <c r="B353" s="63"/>
      <c r="C353" s="64"/>
      <c r="D353" s="65"/>
      <c r="E353" s="66"/>
      <c r="F353" s="67"/>
      <c r="G353" s="68"/>
      <c r="H353" s="68"/>
      <c r="I353" s="68"/>
      <c r="J353" s="68"/>
      <c r="K353" s="68"/>
    </row>
    <row r="354" spans="1:11" ht="30" x14ac:dyDescent="0.2">
      <c r="A354" s="16"/>
      <c r="B354" s="63" t="s">
        <v>245</v>
      </c>
      <c r="C354" s="64"/>
      <c r="D354" s="65"/>
      <c r="E354" s="66"/>
      <c r="F354" s="67"/>
      <c r="G354" s="68" t="e">
        <f>#REF!+#REF!+G218+G222+G228+G229+#REF!+G68</f>
        <v>#REF!</v>
      </c>
      <c r="H354" s="68" t="e">
        <f>#REF!+#REF!+H218+H222+H228+H229+#REF!+H68</f>
        <v>#REF!</v>
      </c>
      <c r="I354" s="68" t="e">
        <f>#REF!+#REF!+I218+I222+I228+I229+#REF!+I68</f>
        <v>#REF!</v>
      </c>
      <c r="J354" s="68" t="e">
        <f>#REF!+#REF!+J218+J222+J228+J229+#REF!+J68</f>
        <v>#REF!</v>
      </c>
      <c r="K354" s="68" t="e">
        <f>#REF!+#REF!+K218+K222+K228+K229+#REF!+K68</f>
        <v>#REF!</v>
      </c>
    </row>
    <row r="355" spans="1:11" ht="30" x14ac:dyDescent="0.2">
      <c r="A355" s="16"/>
      <c r="B355" s="63" t="s">
        <v>263</v>
      </c>
      <c r="C355" s="64"/>
      <c r="D355" s="65"/>
      <c r="E355" s="66"/>
      <c r="F355" s="67"/>
      <c r="G355" s="68">
        <v>96394.6</v>
      </c>
      <c r="H355" s="68">
        <v>97452</v>
      </c>
      <c r="I355" s="68">
        <v>97452</v>
      </c>
      <c r="J355" s="68">
        <v>97452</v>
      </c>
      <c r="K355" s="68">
        <v>97452</v>
      </c>
    </row>
    <row r="356" spans="1:11" x14ac:dyDescent="0.2">
      <c r="A356" s="16"/>
      <c r="B356" s="63" t="s">
        <v>254</v>
      </c>
      <c r="C356" s="64"/>
      <c r="D356" s="65"/>
      <c r="E356" s="66"/>
      <c r="F356" s="67"/>
      <c r="G356" s="68" t="e">
        <f>G355-G354</f>
        <v>#REF!</v>
      </c>
      <c r="H356" s="68" t="e">
        <f>H355-H354</f>
        <v>#REF!</v>
      </c>
      <c r="I356" s="68" t="e">
        <f>I355-I354</f>
        <v>#REF!</v>
      </c>
      <c r="J356" s="68" t="e">
        <f>J355-J354</f>
        <v>#REF!</v>
      </c>
      <c r="K356" s="68" t="e">
        <f>K355-K354</f>
        <v>#REF!</v>
      </c>
    </row>
    <row r="357" spans="1:11" x14ac:dyDescent="0.2">
      <c r="A357" s="16"/>
      <c r="B357" s="63"/>
      <c r="C357" s="64"/>
      <c r="D357" s="65"/>
      <c r="E357" s="66"/>
      <c r="F357" s="67"/>
      <c r="G357" s="68"/>
      <c r="H357" s="68"/>
      <c r="I357" s="68"/>
      <c r="J357" s="68"/>
      <c r="K357" s="68"/>
    </row>
    <row r="358" spans="1:11" x14ac:dyDescent="0.2">
      <c r="A358" s="16"/>
      <c r="B358" s="63" t="s">
        <v>246</v>
      </c>
      <c r="C358" s="64"/>
      <c r="D358" s="65"/>
      <c r="E358" s="66"/>
      <c r="F358" s="67"/>
      <c r="G358" s="68">
        <f>G56+G103+G105+G107</f>
        <v>13864.3</v>
      </c>
      <c r="H358" s="68">
        <f>H56+H103+H105+H107</f>
        <v>13984.4</v>
      </c>
      <c r="I358" s="68">
        <f>I56+I103+I105+I107</f>
        <v>13984.4</v>
      </c>
      <c r="J358" s="68">
        <f>J56+J103+J105+J107</f>
        <v>13984.4</v>
      </c>
      <c r="K358" s="68">
        <f>K56+K103+K105+K107</f>
        <v>13984.4</v>
      </c>
    </row>
    <row r="359" spans="1:11" x14ac:dyDescent="0.2">
      <c r="A359" s="16"/>
      <c r="B359" s="63" t="s">
        <v>260</v>
      </c>
      <c r="C359" s="64"/>
      <c r="D359" s="65"/>
      <c r="E359" s="66"/>
      <c r="F359" s="67"/>
      <c r="G359" s="68">
        <v>13694</v>
      </c>
      <c r="H359" s="68">
        <v>13984.4</v>
      </c>
      <c r="I359" s="68">
        <v>13984.4</v>
      </c>
      <c r="J359" s="68">
        <v>13984.4</v>
      </c>
      <c r="K359" s="68">
        <v>13984.4</v>
      </c>
    </row>
    <row r="360" spans="1:11" x14ac:dyDescent="0.2">
      <c r="A360" s="16"/>
      <c r="B360" s="63" t="s">
        <v>254</v>
      </c>
      <c r="C360" s="64"/>
      <c r="D360" s="65"/>
      <c r="E360" s="66"/>
      <c r="F360" s="67"/>
      <c r="G360" s="68">
        <f>G359-G358</f>
        <v>-170.29999999999927</v>
      </c>
      <c r="H360" s="68">
        <f>H359-H358</f>
        <v>0</v>
      </c>
      <c r="I360" s="68">
        <f>I359-I358</f>
        <v>0</v>
      </c>
      <c r="J360" s="68">
        <f>J359-J358</f>
        <v>0</v>
      </c>
      <c r="K360" s="68">
        <f>K359-K358</f>
        <v>0</v>
      </c>
    </row>
    <row r="361" spans="1:11" x14ac:dyDescent="0.2">
      <c r="A361" s="16"/>
      <c r="B361" s="63"/>
      <c r="C361" s="64"/>
      <c r="D361" s="65"/>
      <c r="E361" s="66"/>
      <c r="F361" s="67"/>
      <c r="G361" s="68"/>
      <c r="H361" s="68"/>
      <c r="I361" s="68"/>
      <c r="J361" s="68"/>
      <c r="K361" s="68"/>
    </row>
    <row r="362" spans="1:11" x14ac:dyDescent="0.2">
      <c r="A362" s="16"/>
      <c r="B362" s="63" t="s">
        <v>247</v>
      </c>
      <c r="C362" s="64"/>
      <c r="D362" s="65"/>
      <c r="E362" s="66"/>
      <c r="F362" s="67"/>
      <c r="G362" s="68">
        <f>G91</f>
        <v>22122</v>
      </c>
      <c r="H362" s="68">
        <f>H91</f>
        <v>0</v>
      </c>
      <c r="I362" s="68">
        <f>I91</f>
        <v>0</v>
      </c>
      <c r="J362" s="68">
        <f>J91</f>
        <v>0</v>
      </c>
      <c r="K362" s="68">
        <f>K91</f>
        <v>0</v>
      </c>
    </row>
    <row r="363" spans="1:11" x14ac:dyDescent="0.2">
      <c r="A363" s="16"/>
      <c r="B363" s="63" t="s">
        <v>261</v>
      </c>
      <c r="C363" s="64"/>
      <c r="D363" s="65"/>
      <c r="E363" s="66"/>
      <c r="F363" s="67"/>
      <c r="G363" s="68">
        <v>21466.400000000001</v>
      </c>
      <c r="H363" s="68">
        <v>23226.6</v>
      </c>
      <c r="I363" s="68">
        <v>23226.6</v>
      </c>
      <c r="J363" s="68">
        <v>23226.6</v>
      </c>
      <c r="K363" s="68">
        <v>23226.6</v>
      </c>
    </row>
    <row r="364" spans="1:11" x14ac:dyDescent="0.2">
      <c r="A364" s="16"/>
      <c r="B364" s="63" t="s">
        <v>254</v>
      </c>
      <c r="C364" s="64"/>
      <c r="D364" s="65"/>
      <c r="E364" s="66"/>
      <c r="F364" s="67"/>
      <c r="G364" s="68">
        <f>G362-G363</f>
        <v>655.59999999999854</v>
      </c>
      <c r="H364" s="68">
        <f>H362-H363</f>
        <v>-23226.6</v>
      </c>
      <c r="I364" s="68">
        <f>I362-I363</f>
        <v>-23226.6</v>
      </c>
      <c r="J364" s="68">
        <f>J362-J363</f>
        <v>-23226.6</v>
      </c>
      <c r="K364" s="68">
        <f>K362-K363</f>
        <v>-23226.6</v>
      </c>
    </row>
    <row r="365" spans="1:11" x14ac:dyDescent="0.2">
      <c r="A365" s="16"/>
      <c r="B365" s="63"/>
      <c r="C365" s="64"/>
      <c r="D365" s="65"/>
      <c r="E365" s="66"/>
      <c r="F365" s="67"/>
      <c r="G365" s="68"/>
      <c r="H365" s="68"/>
      <c r="I365" s="68"/>
      <c r="J365" s="68"/>
      <c r="K365" s="68"/>
    </row>
    <row r="366" spans="1:11" x14ac:dyDescent="0.2">
      <c r="A366" s="16"/>
      <c r="B366" s="63" t="s">
        <v>248</v>
      </c>
      <c r="C366" s="64"/>
      <c r="D366" s="65"/>
      <c r="E366" s="66"/>
      <c r="F366" s="67"/>
      <c r="G366" s="68" t="e">
        <f>#REF!</f>
        <v>#REF!</v>
      </c>
      <c r="H366" s="68" t="e">
        <f>#REF!</f>
        <v>#REF!</v>
      </c>
      <c r="I366" s="68" t="e">
        <f>#REF!</f>
        <v>#REF!</v>
      </c>
      <c r="J366" s="68" t="e">
        <f>#REF!</f>
        <v>#REF!</v>
      </c>
      <c r="K366" s="68" t="e">
        <f>#REF!</f>
        <v>#REF!</v>
      </c>
    </row>
    <row r="367" spans="1:11" x14ac:dyDescent="0.2">
      <c r="A367" s="16"/>
      <c r="B367" s="63" t="s">
        <v>262</v>
      </c>
      <c r="C367" s="64"/>
      <c r="D367" s="65"/>
      <c r="E367" s="66"/>
      <c r="F367" s="67"/>
      <c r="G367" s="68">
        <v>37634.9</v>
      </c>
      <c r="H367" s="68">
        <v>38482.199999999997</v>
      </c>
      <c r="I367" s="68">
        <v>38482.199999999997</v>
      </c>
      <c r="J367" s="68">
        <v>38482.199999999997</v>
      </c>
      <c r="K367" s="68">
        <v>38482.199999999997</v>
      </c>
    </row>
    <row r="368" spans="1:11" x14ac:dyDescent="0.2">
      <c r="A368" s="16"/>
      <c r="B368" s="63" t="s">
        <v>254</v>
      </c>
      <c r="C368" s="64"/>
      <c r="D368" s="65"/>
      <c r="E368" s="66"/>
      <c r="F368" s="67"/>
      <c r="G368" s="68" t="e">
        <f>G367-G366</f>
        <v>#REF!</v>
      </c>
      <c r="H368" s="68" t="e">
        <f>H367-H366</f>
        <v>#REF!</v>
      </c>
      <c r="I368" s="68" t="e">
        <f>I367-I366</f>
        <v>#REF!</v>
      </c>
      <c r="J368" s="68" t="e">
        <f>J367-J366</f>
        <v>#REF!</v>
      </c>
      <c r="K368" s="68" t="e">
        <f>K367-K366</f>
        <v>#REF!</v>
      </c>
    </row>
    <row r="369" spans="1:11" x14ac:dyDescent="0.2">
      <c r="A369" s="16"/>
      <c r="B369" s="63"/>
      <c r="C369" s="64"/>
      <c r="D369" s="65"/>
      <c r="E369" s="66"/>
      <c r="F369" s="67"/>
      <c r="G369" s="68"/>
      <c r="H369" s="68"/>
      <c r="I369" s="68"/>
      <c r="J369" s="68"/>
      <c r="K369" s="68"/>
    </row>
    <row r="370" spans="1:11" ht="30" x14ac:dyDescent="0.2">
      <c r="A370" s="16"/>
      <c r="B370" s="63" t="s">
        <v>250</v>
      </c>
      <c r="C370" s="64"/>
      <c r="D370" s="65"/>
      <c r="E370" s="66"/>
      <c r="F370" s="67"/>
      <c r="G370" s="68" t="e">
        <f>#REF!</f>
        <v>#REF!</v>
      </c>
      <c r="H370" s="68" t="e">
        <f>#REF!</f>
        <v>#REF!</v>
      </c>
      <c r="I370" s="68" t="e">
        <f>#REF!</f>
        <v>#REF!</v>
      </c>
      <c r="J370" s="68" t="e">
        <f>#REF!</f>
        <v>#REF!</v>
      </c>
      <c r="K370" s="68" t="e">
        <f>#REF!</f>
        <v>#REF!</v>
      </c>
    </row>
    <row r="371" spans="1:11" ht="30" x14ac:dyDescent="0.2">
      <c r="A371" s="16"/>
      <c r="B371" s="63" t="s">
        <v>264</v>
      </c>
      <c r="C371" s="64"/>
      <c r="D371" s="65"/>
      <c r="E371" s="66"/>
      <c r="F371" s="67"/>
      <c r="G371" s="68">
        <v>4472</v>
      </c>
      <c r="H371" s="68">
        <v>4472</v>
      </c>
      <c r="I371" s="68">
        <v>4472</v>
      </c>
      <c r="J371" s="68">
        <v>4472</v>
      </c>
      <c r="K371" s="68">
        <v>4472</v>
      </c>
    </row>
    <row r="372" spans="1:11" x14ac:dyDescent="0.2">
      <c r="A372" s="16"/>
      <c r="B372" s="63" t="s">
        <v>254</v>
      </c>
      <c r="C372" s="64"/>
      <c r="D372" s="65"/>
      <c r="E372" s="66"/>
      <c r="F372" s="67"/>
      <c r="G372" s="68" t="e">
        <f>G370-G371</f>
        <v>#REF!</v>
      </c>
      <c r="H372" s="68" t="e">
        <f>H370-H371</f>
        <v>#REF!</v>
      </c>
      <c r="I372" s="68" t="e">
        <f>I370-I371</f>
        <v>#REF!</v>
      </c>
      <c r="J372" s="68" t="e">
        <f>J370-J371</f>
        <v>#REF!</v>
      </c>
      <c r="K372" s="68" t="e">
        <f>K370-K371</f>
        <v>#REF!</v>
      </c>
    </row>
    <row r="373" spans="1:11" x14ac:dyDescent="0.2">
      <c r="A373" s="16"/>
      <c r="B373" s="63"/>
      <c r="C373" s="64"/>
      <c r="D373" s="65"/>
      <c r="E373" s="66"/>
      <c r="F373" s="67"/>
      <c r="G373" s="68"/>
      <c r="H373" s="68"/>
      <c r="I373" s="68"/>
      <c r="J373" s="68"/>
      <c r="K373" s="68"/>
    </row>
    <row r="374" spans="1:11" x14ac:dyDescent="0.2">
      <c r="A374" s="16"/>
      <c r="B374" s="63" t="s">
        <v>251</v>
      </c>
      <c r="C374" s="64"/>
      <c r="D374" s="65"/>
      <c r="E374" s="66"/>
      <c r="F374" s="67"/>
      <c r="G374" s="68">
        <f>G194+G195</f>
        <v>1775.6000000000001</v>
      </c>
      <c r="H374" s="68">
        <f>H194+H195</f>
        <v>1778.8</v>
      </c>
      <c r="I374" s="68">
        <f>I194+I195</f>
        <v>1778.8</v>
      </c>
      <c r="J374" s="68">
        <f>J194+J195</f>
        <v>1778.8</v>
      </c>
      <c r="K374" s="68">
        <f>K194+K195</f>
        <v>1778.8</v>
      </c>
    </row>
    <row r="375" spans="1:11" x14ac:dyDescent="0.2">
      <c r="A375" s="16"/>
      <c r="B375" s="63" t="s">
        <v>251</v>
      </c>
      <c r="C375" s="64"/>
      <c r="D375" s="65"/>
      <c r="E375" s="66"/>
      <c r="F375" s="67"/>
      <c r="G375" s="68">
        <v>1776.2</v>
      </c>
      <c r="H375" s="68">
        <v>1778.8</v>
      </c>
      <c r="I375" s="68">
        <v>1778.8</v>
      </c>
      <c r="J375" s="68">
        <v>1778.8</v>
      </c>
      <c r="K375" s="68">
        <v>1778.8</v>
      </c>
    </row>
    <row r="376" spans="1:11" x14ac:dyDescent="0.2">
      <c r="A376" s="16"/>
      <c r="B376" s="63" t="s">
        <v>254</v>
      </c>
      <c r="C376" s="64"/>
      <c r="D376" s="65"/>
      <c r="E376" s="66"/>
      <c r="F376" s="67"/>
      <c r="G376" s="68">
        <f>G374-G375</f>
        <v>-0.59999999999990905</v>
      </c>
      <c r="H376" s="68">
        <f>H374-H375</f>
        <v>0</v>
      </c>
      <c r="I376" s="68">
        <f>I374-I375</f>
        <v>0</v>
      </c>
      <c r="J376" s="68">
        <f>J374-J375</f>
        <v>0</v>
      </c>
      <c r="K376" s="68">
        <f>K374-K375</f>
        <v>0</v>
      </c>
    </row>
    <row r="377" spans="1:11" x14ac:dyDescent="0.2">
      <c r="A377" s="16"/>
      <c r="B377" s="63"/>
      <c r="C377" s="64"/>
      <c r="D377" s="65"/>
      <c r="E377" s="66"/>
      <c r="F377" s="67"/>
      <c r="G377" s="68"/>
      <c r="H377" s="68"/>
      <c r="I377" s="68"/>
      <c r="J377" s="68"/>
      <c r="K377" s="68"/>
    </row>
    <row r="378" spans="1:11" ht="60" x14ac:dyDescent="0.2">
      <c r="A378" s="16"/>
      <c r="B378" s="63" t="s">
        <v>272</v>
      </c>
      <c r="C378" s="64"/>
      <c r="D378" s="65"/>
      <c r="E378" s="66"/>
      <c r="F378" s="67"/>
      <c r="G378" s="68">
        <f>G190+G191+G192+G193</f>
        <v>7906.5</v>
      </c>
      <c r="H378" s="68">
        <f>H190+H191+H192+H193</f>
        <v>7245.1</v>
      </c>
      <c r="I378" s="68">
        <f>I190+I191+I192+I193</f>
        <v>7245.1</v>
      </c>
      <c r="J378" s="68">
        <f>J190+J191+J192+J193</f>
        <v>7245.1</v>
      </c>
      <c r="K378" s="68">
        <f>K190+K191+K192+K193</f>
        <v>7245.1</v>
      </c>
    </row>
    <row r="379" spans="1:11" ht="30" x14ac:dyDescent="0.2">
      <c r="A379" s="16"/>
      <c r="B379" s="63" t="s">
        <v>265</v>
      </c>
      <c r="C379" s="64"/>
      <c r="D379" s="65"/>
      <c r="E379" s="66"/>
      <c r="F379" s="68"/>
      <c r="G379" s="68">
        <v>2087.9</v>
      </c>
      <c r="H379" s="68">
        <v>2087.9</v>
      </c>
      <c r="I379" s="68">
        <v>2087.9</v>
      </c>
      <c r="J379" s="68">
        <v>2087.9</v>
      </c>
      <c r="K379" s="68">
        <v>2087.9</v>
      </c>
    </row>
    <row r="380" spans="1:11" ht="30" x14ac:dyDescent="0.2">
      <c r="A380" s="16"/>
      <c r="B380" s="63" t="s">
        <v>266</v>
      </c>
      <c r="C380" s="64"/>
      <c r="D380" s="65"/>
      <c r="E380" s="66"/>
      <c r="F380" s="68"/>
      <c r="G380" s="68">
        <v>3010.1</v>
      </c>
      <c r="H380" s="68">
        <v>3021.6</v>
      </c>
      <c r="I380" s="68">
        <v>3021.6</v>
      </c>
      <c r="J380" s="68">
        <v>3021.6</v>
      </c>
      <c r="K380" s="68">
        <v>3021.6</v>
      </c>
    </row>
    <row r="381" spans="1:11" x14ac:dyDescent="0.2">
      <c r="A381" s="16"/>
      <c r="B381" s="63" t="s">
        <v>267</v>
      </c>
      <c r="C381" s="64"/>
      <c r="D381" s="65"/>
      <c r="E381" s="66"/>
      <c r="F381" s="68"/>
      <c r="G381" s="68">
        <v>2135.6</v>
      </c>
      <c r="H381" s="68">
        <v>2135.6</v>
      </c>
      <c r="I381" s="68">
        <v>2135.6</v>
      </c>
      <c r="J381" s="68">
        <v>2135.6</v>
      </c>
      <c r="K381" s="68">
        <v>2135.6</v>
      </c>
    </row>
    <row r="382" spans="1:11" ht="60" x14ac:dyDescent="0.2">
      <c r="A382" s="16"/>
      <c r="B382" s="63" t="s">
        <v>273</v>
      </c>
      <c r="C382" s="64"/>
      <c r="D382" s="65"/>
      <c r="E382" s="66"/>
      <c r="F382" s="68"/>
      <c r="G382" s="68">
        <f>SUM(G379:G381)</f>
        <v>7233.6</v>
      </c>
      <c r="H382" s="68">
        <f>SUM(H379:H381)</f>
        <v>7245.1</v>
      </c>
      <c r="I382" s="68">
        <f>SUM(I379:I381)</f>
        <v>7245.1</v>
      </c>
      <c r="J382" s="68">
        <f>SUM(J379:J381)</f>
        <v>7245.1</v>
      </c>
      <c r="K382" s="68">
        <f>SUM(K379:K381)</f>
        <v>7245.1</v>
      </c>
    </row>
    <row r="383" spans="1:11" x14ac:dyDescent="0.2">
      <c r="A383" s="16"/>
      <c r="B383" s="63"/>
      <c r="C383" s="64"/>
      <c r="D383" s="65"/>
      <c r="E383" s="66"/>
      <c r="F383" s="68"/>
      <c r="G383" s="68">
        <f>G378-G382</f>
        <v>672.89999999999964</v>
      </c>
      <c r="H383" s="68">
        <f>H378-H382</f>
        <v>0</v>
      </c>
      <c r="I383" s="68">
        <f>I378-I382</f>
        <v>0</v>
      </c>
      <c r="J383" s="68">
        <f>J378-J382</f>
        <v>0</v>
      </c>
      <c r="K383" s="68">
        <f>K378-K382</f>
        <v>0</v>
      </c>
    </row>
    <row r="384" spans="1:11" x14ac:dyDescent="0.2">
      <c r="A384" s="16"/>
      <c r="B384" s="63" t="s">
        <v>269</v>
      </c>
      <c r="C384" s="64"/>
      <c r="D384" s="65"/>
      <c r="E384" s="66"/>
      <c r="F384" s="68"/>
      <c r="G384" s="68"/>
      <c r="H384" s="68"/>
      <c r="I384" s="68"/>
      <c r="J384" s="68"/>
      <c r="K384" s="68"/>
    </row>
    <row r="385" spans="1:11" x14ac:dyDescent="0.2">
      <c r="A385" s="16"/>
      <c r="B385" s="63"/>
      <c r="C385" s="64"/>
      <c r="D385" s="65"/>
      <c r="E385" s="66"/>
      <c r="F385" s="68"/>
      <c r="G385" s="68"/>
      <c r="H385" s="68"/>
      <c r="I385" s="68"/>
      <c r="J385" s="68"/>
      <c r="K385" s="68"/>
    </row>
    <row r="386" spans="1:11" x14ac:dyDescent="0.2">
      <c r="A386" s="16"/>
      <c r="B386" s="63" t="s">
        <v>274</v>
      </c>
      <c r="C386" s="64"/>
      <c r="D386" s="65"/>
      <c r="E386" s="66"/>
      <c r="F386" s="68"/>
      <c r="G386" s="68">
        <f>G188+G189</f>
        <v>112975.5</v>
      </c>
      <c r="H386" s="68">
        <f>H188+H189</f>
        <v>90387.199999999997</v>
      </c>
      <c r="I386" s="68">
        <f>I188+I189</f>
        <v>90387.199999999997</v>
      </c>
      <c r="J386" s="68">
        <f>J188+J189</f>
        <v>90387.199999999997</v>
      </c>
      <c r="K386" s="68">
        <f>K188+K189</f>
        <v>90387.199999999997</v>
      </c>
    </row>
    <row r="387" spans="1:11" x14ac:dyDescent="0.2">
      <c r="A387" s="16"/>
      <c r="B387" s="63" t="s">
        <v>268</v>
      </c>
      <c r="C387" s="64"/>
      <c r="D387" s="65"/>
      <c r="E387" s="66"/>
      <c r="F387" s="68"/>
      <c r="G387" s="68">
        <v>90387.199999999997</v>
      </c>
      <c r="H387" s="68">
        <v>90387.199999999997</v>
      </c>
      <c r="I387" s="68">
        <v>90387.199999999997</v>
      </c>
      <c r="J387" s="68">
        <v>90387.199999999997</v>
      </c>
      <c r="K387" s="68">
        <v>90387.199999999997</v>
      </c>
    </row>
    <row r="388" spans="1:11" x14ac:dyDescent="0.2">
      <c r="A388" s="16"/>
      <c r="B388" s="63" t="s">
        <v>269</v>
      </c>
      <c r="C388" s="64"/>
      <c r="D388" s="65"/>
      <c r="E388" s="66"/>
      <c r="F388" s="68"/>
      <c r="G388" s="68">
        <f>G387-G386</f>
        <v>-22588.300000000003</v>
      </c>
      <c r="H388" s="68">
        <f>H387-H386</f>
        <v>0</v>
      </c>
      <c r="I388" s="68">
        <f>I387-I386</f>
        <v>0</v>
      </c>
      <c r="J388" s="68">
        <f>J387-J386</f>
        <v>0</v>
      </c>
      <c r="K388" s="68">
        <f>K387-K386</f>
        <v>0</v>
      </c>
    </row>
    <row r="389" spans="1:11" x14ac:dyDescent="0.2">
      <c r="A389" s="16"/>
      <c r="B389" s="63"/>
      <c r="C389" s="64"/>
      <c r="D389" s="65"/>
      <c r="E389" s="66"/>
      <c r="F389" s="68"/>
      <c r="G389" s="68"/>
      <c r="H389" s="68"/>
      <c r="I389" s="68"/>
      <c r="J389" s="68"/>
      <c r="K389" s="68"/>
    </row>
    <row r="390" spans="1:11" x14ac:dyDescent="0.2">
      <c r="A390" s="16"/>
      <c r="B390" s="63"/>
      <c r="C390" s="64"/>
      <c r="D390" s="65"/>
      <c r="E390" s="66"/>
      <c r="F390" s="68"/>
      <c r="G390" s="68"/>
      <c r="H390" s="68"/>
      <c r="I390" s="68"/>
      <c r="J390" s="68"/>
      <c r="K390" s="68"/>
    </row>
    <row r="391" spans="1:11" x14ac:dyDescent="0.2">
      <c r="A391" s="16"/>
      <c r="B391" s="63" t="s">
        <v>270</v>
      </c>
      <c r="C391" s="64"/>
      <c r="D391" s="65"/>
      <c r="E391" s="66"/>
      <c r="F391" s="68"/>
      <c r="G391" s="68" t="e">
        <f>G386+G378+G374+G370+G366+G362+G358+G354+G350+G346+G342+G338+G334</f>
        <v>#REF!</v>
      </c>
      <c r="H391" s="68" t="e">
        <f>H386+H378+H374+H370+H366+H362+H358+H354+H350+H346+H342+H338+H334</f>
        <v>#REF!</v>
      </c>
      <c r="I391" s="68" t="e">
        <f>I386+I378+I374+I370+I366+I362+I358+I354+I350+I346+I342+I338+I334</f>
        <v>#REF!</v>
      </c>
      <c r="J391" s="68" t="e">
        <f>J386+J378+J374+J370+J366+J362+J358+J354+J350+J346+J342+J338+J334</f>
        <v>#REF!</v>
      </c>
      <c r="K391" s="68" t="e">
        <f>K386+K378+K374+K370+K366+K362+K358+K354+K350+K346+K342+K338+K334</f>
        <v>#REF!</v>
      </c>
    </row>
    <row r="392" spans="1:11" x14ac:dyDescent="0.2">
      <c r="A392" s="16"/>
      <c r="B392" s="63" t="s">
        <v>271</v>
      </c>
      <c r="C392" s="64"/>
      <c r="D392" s="65"/>
      <c r="E392" s="66"/>
      <c r="F392" s="68"/>
      <c r="G392" s="68">
        <f>G387+G382+G375+G371+G367+G363+G359+G355+G351+G347+G343+G339+G335</f>
        <v>2800417.5</v>
      </c>
      <c r="H392" s="68">
        <f>H387+H382+H375+H371+H367+H363+H359+H355+H351+H347+H343+H339+H335</f>
        <v>2914439.8</v>
      </c>
      <c r="I392" s="68">
        <f>I387+I382+I375+I371+I367+I363+I359+I355+I351+I347+I343+I339+I335</f>
        <v>2914439.8</v>
      </c>
      <c r="J392" s="68">
        <f>J387+J382+J375+J371+J367+J363+J359+J355+J351+J347+J343+J339+J335</f>
        <v>2914439.8</v>
      </c>
      <c r="K392" s="68">
        <f>K387+K382+K375+K371+K367+K363+K359+K355+K351+K347+K343+K339+K335</f>
        <v>2914439.8</v>
      </c>
    </row>
    <row r="393" spans="1:11" x14ac:dyDescent="0.2">
      <c r="A393" s="16"/>
      <c r="B393" s="63" t="s">
        <v>269</v>
      </c>
      <c r="C393" s="64"/>
      <c r="D393" s="65"/>
      <c r="E393" s="66"/>
      <c r="F393" s="68"/>
      <c r="G393" s="68" t="e">
        <f>G392-G391</f>
        <v>#REF!</v>
      </c>
      <c r="H393" s="68" t="e">
        <f>H392-H391</f>
        <v>#REF!</v>
      </c>
      <c r="I393" s="68" t="e">
        <f>I392-I391</f>
        <v>#REF!</v>
      </c>
      <c r="J393" s="68" t="e">
        <f>J392-J391</f>
        <v>#REF!</v>
      </c>
      <c r="K393" s="68" t="e">
        <f>K392-K391</f>
        <v>#REF!</v>
      </c>
    </row>
    <row r="394" spans="1:11" x14ac:dyDescent="0.2">
      <c r="A394" s="16"/>
      <c r="B394" s="63"/>
      <c r="C394" s="64"/>
      <c r="D394" s="65"/>
      <c r="E394" s="66"/>
      <c r="F394" s="68"/>
      <c r="G394" s="68"/>
      <c r="H394" s="68"/>
      <c r="I394" s="68"/>
      <c r="J394" s="68"/>
      <c r="K394" s="68"/>
    </row>
    <row r="395" spans="1:11" ht="30" x14ac:dyDescent="0.2">
      <c r="A395" s="16"/>
      <c r="B395" s="63" t="s">
        <v>275</v>
      </c>
      <c r="C395" s="64"/>
      <c r="D395" s="65"/>
      <c r="E395" s="66"/>
      <c r="F395" s="68"/>
      <c r="G395" s="68">
        <f>G392+1404516.9+26688.6</f>
        <v>4231623</v>
      </c>
      <c r="H395" s="68">
        <f>1404516.9+H392+26688.6</f>
        <v>4345645.2999999989</v>
      </c>
      <c r="I395" s="68">
        <f>1404516.9+I392+26688.6</f>
        <v>4345645.2999999989</v>
      </c>
      <c r="J395" s="68">
        <f>1404516.9+J392+26688.6</f>
        <v>4345645.2999999989</v>
      </c>
      <c r="K395" s="68">
        <f>1404516.9+K392+26688.6</f>
        <v>4345645.2999999989</v>
      </c>
    </row>
    <row r="396" spans="1:11" x14ac:dyDescent="0.2">
      <c r="A396" s="16"/>
      <c r="B396" s="63" t="s">
        <v>271</v>
      </c>
      <c r="C396" s="64"/>
      <c r="D396" s="65"/>
      <c r="E396" s="66"/>
      <c r="F396" s="68"/>
      <c r="G396" s="68">
        <v>4231623</v>
      </c>
      <c r="H396" s="68">
        <v>4345645.3</v>
      </c>
      <c r="I396" s="68">
        <v>4345645.3</v>
      </c>
      <c r="J396" s="68">
        <v>4345645.3</v>
      </c>
      <c r="K396" s="68">
        <v>4345645.3</v>
      </c>
    </row>
    <row r="397" spans="1:11" x14ac:dyDescent="0.2">
      <c r="A397" s="16"/>
      <c r="B397" s="63" t="s">
        <v>269</v>
      </c>
      <c r="C397" s="64"/>
      <c r="D397" s="65"/>
      <c r="E397" s="66"/>
      <c r="F397" s="68"/>
      <c r="G397" s="68">
        <f>G396-G395</f>
        <v>0</v>
      </c>
      <c r="H397" s="68">
        <f>H396-H395</f>
        <v>0</v>
      </c>
      <c r="I397" s="68">
        <f>I396-I395</f>
        <v>0</v>
      </c>
      <c r="J397" s="68">
        <f>J396-J395</f>
        <v>0</v>
      </c>
      <c r="K397" s="68">
        <f>K396-K395</f>
        <v>0</v>
      </c>
    </row>
    <row r="398" spans="1:11" x14ac:dyDescent="0.2">
      <c r="B398" s="59"/>
      <c r="C398" s="60"/>
      <c r="D398" s="61"/>
      <c r="E398" s="62"/>
      <c r="F398" s="43"/>
      <c r="G398" s="43"/>
      <c r="H398" s="43"/>
      <c r="I398" s="43"/>
      <c r="J398" s="43"/>
      <c r="K398" s="43"/>
    </row>
    <row r="399" spans="1:11" x14ac:dyDescent="0.2">
      <c r="B399" s="59"/>
      <c r="C399" s="60"/>
      <c r="D399" s="61"/>
      <c r="E399" s="62"/>
      <c r="F399" s="43"/>
      <c r="G399" s="43"/>
      <c r="H399" s="43"/>
      <c r="I399" s="43"/>
      <c r="J399" s="43"/>
      <c r="K399" s="43"/>
    </row>
    <row r="400" spans="1:11" x14ac:dyDescent="0.2">
      <c r="B400" s="59"/>
      <c r="C400" s="60"/>
      <c r="D400" s="61"/>
      <c r="E400" s="62"/>
      <c r="F400" s="43"/>
      <c r="G400" s="43"/>
      <c r="H400" s="43"/>
      <c r="I400" s="43"/>
      <c r="J400" s="43"/>
      <c r="K400" s="43"/>
    </row>
    <row r="401" spans="2:11" x14ac:dyDescent="0.2">
      <c r="B401" s="59"/>
      <c r="C401" s="60"/>
      <c r="D401" s="61"/>
      <c r="E401" s="62"/>
      <c r="F401" s="43"/>
      <c r="G401" s="43"/>
      <c r="H401" s="43"/>
      <c r="I401" s="43"/>
      <c r="J401" s="43"/>
      <c r="K401" s="43"/>
    </row>
    <row r="402" spans="2:11" x14ac:dyDescent="0.2">
      <c r="B402" s="59"/>
      <c r="C402" s="60"/>
      <c r="D402" s="61"/>
      <c r="E402" s="62"/>
      <c r="F402" s="43"/>
      <c r="G402" s="43"/>
      <c r="H402" s="43"/>
      <c r="I402" s="43"/>
      <c r="J402" s="43"/>
      <c r="K402" s="43"/>
    </row>
    <row r="403" spans="2:11" x14ac:dyDescent="0.2">
      <c r="B403" s="59"/>
      <c r="C403" s="60"/>
      <c r="D403" s="61"/>
      <c r="E403" s="62"/>
      <c r="F403" s="43"/>
      <c r="G403" s="43"/>
      <c r="H403" s="43"/>
      <c r="I403" s="43"/>
      <c r="J403" s="43"/>
      <c r="K403" s="43"/>
    </row>
    <row r="404" spans="2:11" x14ac:dyDescent="0.2">
      <c r="B404" s="59"/>
      <c r="C404" s="60"/>
      <c r="D404" s="61"/>
      <c r="E404" s="62"/>
      <c r="F404" s="43"/>
      <c r="G404" s="43"/>
      <c r="H404" s="43"/>
      <c r="I404" s="43"/>
      <c r="J404" s="43"/>
      <c r="K404" s="43"/>
    </row>
    <row r="405" spans="2:11" x14ac:dyDescent="0.2">
      <c r="B405" s="59"/>
      <c r="C405" s="60"/>
      <c r="D405" s="61"/>
      <c r="E405" s="62"/>
      <c r="F405" s="43"/>
      <c r="G405" s="43"/>
      <c r="H405" s="43"/>
      <c r="I405" s="43"/>
      <c r="J405" s="43"/>
      <c r="K405" s="43"/>
    </row>
    <row r="406" spans="2:11" x14ac:dyDescent="0.2">
      <c r="B406" s="59"/>
      <c r="C406" s="60"/>
      <c r="D406" s="61"/>
      <c r="E406" s="62"/>
      <c r="F406" s="43"/>
      <c r="G406" s="43"/>
      <c r="H406" s="43"/>
      <c r="I406" s="43"/>
      <c r="J406" s="43"/>
      <c r="K406" s="43"/>
    </row>
    <row r="407" spans="2:11" x14ac:dyDescent="0.2">
      <c r="B407" s="59"/>
      <c r="C407" s="60"/>
      <c r="D407" s="61"/>
      <c r="E407" s="62"/>
      <c r="F407" s="43"/>
      <c r="G407" s="43"/>
      <c r="H407" s="43"/>
      <c r="I407" s="43"/>
      <c r="J407" s="43"/>
      <c r="K407" s="43"/>
    </row>
  </sheetData>
  <mergeCells count="220">
    <mergeCell ref="B294:E294"/>
    <mergeCell ref="B292:E292"/>
    <mergeCell ref="B318:E318"/>
    <mergeCell ref="B314:E314"/>
    <mergeCell ref="B312:E312"/>
    <mergeCell ref="B311:E311"/>
    <mergeCell ref="B303:E303"/>
    <mergeCell ref="B310:E310"/>
    <mergeCell ref="B333:K333"/>
    <mergeCell ref="A328:J328"/>
    <mergeCell ref="B319:E319"/>
    <mergeCell ref="B324:E324"/>
    <mergeCell ref="B326:E326"/>
    <mergeCell ref="B327:E327"/>
    <mergeCell ref="A330:E330"/>
    <mergeCell ref="B325:E325"/>
    <mergeCell ref="B309:E309"/>
    <mergeCell ref="B320:E320"/>
    <mergeCell ref="B322:E322"/>
    <mergeCell ref="B323:E323"/>
    <mergeCell ref="B321:E321"/>
    <mergeCell ref="A315:K315"/>
    <mergeCell ref="B317:E317"/>
    <mergeCell ref="B295:E295"/>
    <mergeCell ref="B316:E316"/>
    <mergeCell ref="B313:E313"/>
    <mergeCell ref="B300:E300"/>
    <mergeCell ref="B301:E301"/>
    <mergeCell ref="A306:K306"/>
    <mergeCell ref="A297:K297"/>
    <mergeCell ref="B299:E299"/>
    <mergeCell ref="B298:E298"/>
    <mergeCell ref="B308:E308"/>
    <mergeCell ref="B296:E296"/>
    <mergeCell ref="B302:E302"/>
    <mergeCell ref="B304:E304"/>
    <mergeCell ref="B307:E307"/>
    <mergeCell ref="B305:E305"/>
    <mergeCell ref="B263:E263"/>
    <mergeCell ref="B277:E277"/>
    <mergeCell ref="B276:E276"/>
    <mergeCell ref="B274:E274"/>
    <mergeCell ref="B273:E273"/>
    <mergeCell ref="B264:E264"/>
    <mergeCell ref="B278:E278"/>
    <mergeCell ref="B287:E287"/>
    <mergeCell ref="B290:E290"/>
    <mergeCell ref="B285:E285"/>
    <mergeCell ref="B284:E284"/>
    <mergeCell ref="B279:E279"/>
    <mergeCell ref="B286:E286"/>
    <mergeCell ref="A288:K288"/>
    <mergeCell ref="B283:E283"/>
    <mergeCell ref="B291:E291"/>
    <mergeCell ref="B280:E280"/>
    <mergeCell ref="B293:E293"/>
    <mergeCell ref="B281:E281"/>
    <mergeCell ref="B259:E259"/>
    <mergeCell ref="B254:E254"/>
    <mergeCell ref="B257:E257"/>
    <mergeCell ref="B258:E258"/>
    <mergeCell ref="B255:E255"/>
    <mergeCell ref="B270:E270"/>
    <mergeCell ref="B261:E261"/>
    <mergeCell ref="B269:E269"/>
    <mergeCell ref="B256:E256"/>
    <mergeCell ref="A262:J262"/>
    <mergeCell ref="B282:E282"/>
    <mergeCell ref="B289:E289"/>
    <mergeCell ref="B260:E260"/>
    <mergeCell ref="A275:J275"/>
    <mergeCell ref="B268:E268"/>
    <mergeCell ref="B265:E265"/>
    <mergeCell ref="B266:E266"/>
    <mergeCell ref="B271:E271"/>
    <mergeCell ref="B267:E267"/>
    <mergeCell ref="B272:E272"/>
    <mergeCell ref="B253:E253"/>
    <mergeCell ref="B233:E233"/>
    <mergeCell ref="B251:E251"/>
    <mergeCell ref="B250:E250"/>
    <mergeCell ref="A249:K249"/>
    <mergeCell ref="A247:E248"/>
    <mergeCell ref="B237:E237"/>
    <mergeCell ref="B235:E235"/>
    <mergeCell ref="B239:E239"/>
    <mergeCell ref="B238:E238"/>
    <mergeCell ref="B236:E236"/>
    <mergeCell ref="A246:K246"/>
    <mergeCell ref="B234:E234"/>
    <mergeCell ref="A231:K231"/>
    <mergeCell ref="A244:K244"/>
    <mergeCell ref="A245:K245"/>
    <mergeCell ref="A243:K243"/>
    <mergeCell ref="B232:E232"/>
    <mergeCell ref="B201:E201"/>
    <mergeCell ref="A188:A189"/>
    <mergeCell ref="B204:E204"/>
    <mergeCell ref="B252:E252"/>
    <mergeCell ref="B203:E203"/>
    <mergeCell ref="A190:A192"/>
    <mergeCell ref="C194:C195"/>
    <mergeCell ref="D194:D195"/>
    <mergeCell ref="B190:B192"/>
    <mergeCell ref="B208:E208"/>
    <mergeCell ref="B207:E207"/>
    <mergeCell ref="A196:K196"/>
    <mergeCell ref="A200:K200"/>
    <mergeCell ref="B202:E202"/>
    <mergeCell ref="C190:C192"/>
    <mergeCell ref="D190:D192"/>
    <mergeCell ref="A194:A195"/>
    <mergeCell ref="B194:B195"/>
    <mergeCell ref="B205:E205"/>
    <mergeCell ref="B206:E206"/>
    <mergeCell ref="A210:K210"/>
    <mergeCell ref="A209:K209"/>
    <mergeCell ref="A217:K217"/>
    <mergeCell ref="F247:K247"/>
    <mergeCell ref="B159:E159"/>
    <mergeCell ref="B171:E171"/>
    <mergeCell ref="B161:E161"/>
    <mergeCell ref="B170:E170"/>
    <mergeCell ref="A162:K162"/>
    <mergeCell ref="B188:B189"/>
    <mergeCell ref="A178:K178"/>
    <mergeCell ref="A179:K179"/>
    <mergeCell ref="A187:K187"/>
    <mergeCell ref="B175:E175"/>
    <mergeCell ref="B160:E160"/>
    <mergeCell ref="A169:K169"/>
    <mergeCell ref="B177:E177"/>
    <mergeCell ref="B172:E172"/>
    <mergeCell ref="D188:D189"/>
    <mergeCell ref="C188:C189"/>
    <mergeCell ref="B176:E176"/>
    <mergeCell ref="B174:E174"/>
    <mergeCell ref="B173:E173"/>
    <mergeCell ref="B150:E150"/>
    <mergeCell ref="B156:E156"/>
    <mergeCell ref="B155:E155"/>
    <mergeCell ref="B158:E158"/>
    <mergeCell ref="B157:E157"/>
    <mergeCell ref="B154:E154"/>
    <mergeCell ref="B153:E153"/>
    <mergeCell ref="B152:E152"/>
    <mergeCell ref="B114:E114"/>
    <mergeCell ref="B116:E116"/>
    <mergeCell ref="B115:E115"/>
    <mergeCell ref="A132:K132"/>
    <mergeCell ref="A122:K122"/>
    <mergeCell ref="A145:K145"/>
    <mergeCell ref="B151:E151"/>
    <mergeCell ref="A149:K149"/>
    <mergeCell ref="A138:K138"/>
    <mergeCell ref="B117:E117"/>
    <mergeCell ref="B120:E120"/>
    <mergeCell ref="B119:E119"/>
    <mergeCell ref="A121:K121"/>
    <mergeCell ref="B118:E118"/>
    <mergeCell ref="B113:E113"/>
    <mergeCell ref="B111:E111"/>
    <mergeCell ref="B112:E112"/>
    <mergeCell ref="A108:K108"/>
    <mergeCell ref="B110:E110"/>
    <mergeCell ref="D83:D84"/>
    <mergeCell ref="B83:B84"/>
    <mergeCell ref="B90:B91"/>
    <mergeCell ref="A93:A94"/>
    <mergeCell ref="B93:B94"/>
    <mergeCell ref="C83:C84"/>
    <mergeCell ref="A85:J85"/>
    <mergeCell ref="C90:C91"/>
    <mergeCell ref="A90:A91"/>
    <mergeCell ref="B109:E109"/>
    <mergeCell ref="A101:K101"/>
    <mergeCell ref="A98:J98"/>
    <mergeCell ref="D90:D91"/>
    <mergeCell ref="A83:A84"/>
    <mergeCell ref="A77:K77"/>
    <mergeCell ref="A65:A66"/>
    <mergeCell ref="D58:D59"/>
    <mergeCell ref="B65:B66"/>
    <mergeCell ref="C65:C66"/>
    <mergeCell ref="D65:D66"/>
    <mergeCell ref="C58:C59"/>
    <mergeCell ref="A60:J60"/>
    <mergeCell ref="A67:J67"/>
    <mergeCell ref="A21:K21"/>
    <mergeCell ref="A58:A59"/>
    <mergeCell ref="B58:B59"/>
    <mergeCell ref="A45:K45"/>
    <mergeCell ref="A27:K27"/>
    <mergeCell ref="A31:K31"/>
    <mergeCell ref="B42:E42"/>
    <mergeCell ref="A44:K44"/>
    <mergeCell ref="B43:E43"/>
    <mergeCell ref="B40:E40"/>
    <mergeCell ref="B41:E41"/>
    <mergeCell ref="B32:E32"/>
    <mergeCell ref="B33:E33"/>
    <mergeCell ref="B35:E35"/>
    <mergeCell ref="B39:E39"/>
    <mergeCell ref="B36:E36"/>
    <mergeCell ref="B34:E34"/>
    <mergeCell ref="B37:E37"/>
    <mergeCell ref="B38:E38"/>
    <mergeCell ref="F3:K3"/>
    <mergeCell ref="E3:E4"/>
    <mergeCell ref="A3:A4"/>
    <mergeCell ref="B3:B4"/>
    <mergeCell ref="C3:C4"/>
    <mergeCell ref="D3:D4"/>
    <mergeCell ref="A6:K6"/>
    <mergeCell ref="A7:K7"/>
    <mergeCell ref="A15:K15"/>
    <mergeCell ref="A8:A9"/>
    <mergeCell ref="D8:D9"/>
    <mergeCell ref="B8:B9"/>
    <mergeCell ref="C8:C9"/>
  </mergeCells>
  <phoneticPr fontId="2" type="noConversion"/>
  <printOptions horizontalCentered="1"/>
  <pageMargins left="0.11811023622047245" right="0.11811023622047245" top="0.19685039370078741" bottom="0.39370078740157483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407"/>
  <sheetViews>
    <sheetView topLeftCell="A40" zoomScale="82" zoomScaleNormal="82" workbookViewId="0">
      <selection activeCell="G89" sqref="G89:K89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5.28515625" style="1" customWidth="1"/>
    <col min="4" max="4" width="23" style="2" customWidth="1"/>
    <col min="5" max="5" width="21.7109375" style="3" customWidth="1"/>
    <col min="6" max="6" width="16.5703125" style="4" customWidth="1"/>
    <col min="7" max="7" width="16.140625" style="4" customWidth="1"/>
    <col min="8" max="8" width="17" style="4" customWidth="1"/>
    <col min="9" max="9" width="16.140625" style="4" customWidth="1"/>
    <col min="10" max="10" width="17.140625" style="4" customWidth="1"/>
    <col min="11" max="11" width="15.42578125" style="4" customWidth="1"/>
    <col min="12" max="16384" width="9.140625" style="1"/>
  </cols>
  <sheetData>
    <row r="1" spans="1:11" x14ac:dyDescent="0.2">
      <c r="J1" s="4" t="s">
        <v>459</v>
      </c>
    </row>
    <row r="3" spans="1:11" ht="18" customHeight="1" x14ac:dyDescent="0.2">
      <c r="A3" s="1056" t="s">
        <v>501</v>
      </c>
      <c r="B3" s="1056" t="s">
        <v>434</v>
      </c>
      <c r="C3" s="1056" t="s">
        <v>502</v>
      </c>
      <c r="D3" s="1056" t="s">
        <v>503</v>
      </c>
      <c r="E3" s="1056" t="s">
        <v>504</v>
      </c>
      <c r="F3" s="1053" t="s">
        <v>221</v>
      </c>
      <c r="G3" s="1054"/>
      <c r="H3" s="1054"/>
      <c r="I3" s="1054"/>
      <c r="J3" s="1054"/>
      <c r="K3" s="1055"/>
    </row>
    <row r="4" spans="1:11" ht="15.75" customHeight="1" x14ac:dyDescent="0.2">
      <c r="A4" s="1056"/>
      <c r="B4" s="1056"/>
      <c r="C4" s="1056"/>
      <c r="D4" s="1056"/>
      <c r="E4" s="1056"/>
      <c r="F4" s="6" t="s">
        <v>461</v>
      </c>
      <c r="G4" s="6" t="s">
        <v>33</v>
      </c>
      <c r="H4" s="6" t="s">
        <v>34</v>
      </c>
      <c r="I4" s="6" t="s">
        <v>35</v>
      </c>
      <c r="J4" s="7" t="s">
        <v>36</v>
      </c>
      <c r="K4" s="6" t="s">
        <v>37</v>
      </c>
    </row>
    <row r="5" spans="1:11" ht="18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6">
        <v>6</v>
      </c>
      <c r="G5" s="6">
        <v>7</v>
      </c>
      <c r="H5" s="6">
        <v>8</v>
      </c>
      <c r="I5" s="6">
        <v>9</v>
      </c>
      <c r="J5" s="7">
        <v>10</v>
      </c>
      <c r="K5" s="6" t="s">
        <v>38</v>
      </c>
    </row>
    <row r="6" spans="1:11" s="34" customFormat="1" ht="24.95" customHeight="1" x14ac:dyDescent="0.25">
      <c r="A6" s="1057" t="s">
        <v>325</v>
      </c>
      <c r="B6" s="1058"/>
      <c r="C6" s="1058"/>
      <c r="D6" s="1058"/>
      <c r="E6" s="1058"/>
      <c r="F6" s="1058"/>
      <c r="G6" s="1058"/>
      <c r="H6" s="1058"/>
      <c r="I6" s="1058"/>
      <c r="J6" s="1058"/>
      <c r="K6" s="1059"/>
    </row>
    <row r="7" spans="1:11" ht="24.95" customHeight="1" x14ac:dyDescent="0.2">
      <c r="A7" s="1057" t="s">
        <v>148</v>
      </c>
      <c r="B7" s="1060"/>
      <c r="C7" s="1060"/>
      <c r="D7" s="1060"/>
      <c r="E7" s="1060"/>
      <c r="F7" s="1060"/>
      <c r="G7" s="1060"/>
      <c r="H7" s="1060"/>
      <c r="I7" s="1060"/>
      <c r="J7" s="1060"/>
      <c r="K7" s="1061"/>
    </row>
    <row r="8" spans="1:11" ht="48" customHeight="1" x14ac:dyDescent="0.2">
      <c r="A8" s="1063" t="s">
        <v>326</v>
      </c>
      <c r="B8" s="1064" t="s">
        <v>81</v>
      </c>
      <c r="C8" s="1063" t="s">
        <v>439</v>
      </c>
      <c r="D8" s="1064" t="s">
        <v>225</v>
      </c>
      <c r="E8" s="8" t="s">
        <v>82</v>
      </c>
      <c r="F8" s="10">
        <f>G8+H8+I8+J8+K8</f>
        <v>143995.5</v>
      </c>
      <c r="G8" s="10">
        <v>28799.1</v>
      </c>
      <c r="H8" s="10">
        <v>28799.1</v>
      </c>
      <c r="I8" s="10">
        <v>28799.1</v>
      </c>
      <c r="J8" s="10">
        <v>28799.1</v>
      </c>
      <c r="K8" s="10">
        <v>28799.1</v>
      </c>
    </row>
    <row r="9" spans="1:11" ht="90.75" customHeight="1" x14ac:dyDescent="0.2">
      <c r="A9" s="1063"/>
      <c r="B9" s="1064"/>
      <c r="C9" s="1063"/>
      <c r="D9" s="1064"/>
      <c r="E9" s="8" t="s">
        <v>83</v>
      </c>
      <c r="F9" s="10">
        <f>G9+H9+I9+J9+K9</f>
        <v>7378093.7000000011</v>
      </c>
      <c r="G9" s="11">
        <f>1564477.1-G22-G26-G28-G29-G30</f>
        <v>1455332.7</v>
      </c>
      <c r="H9" s="11">
        <f>1639555.8-H22-H26-H28-H29-H30</f>
        <v>1456718.3</v>
      </c>
      <c r="I9" s="11">
        <f>1740428.7-I22-I26-I28-I29-I30</f>
        <v>1488680.9</v>
      </c>
      <c r="J9" s="11">
        <f>1740428.7-J22-J26-J28-J29-J30</f>
        <v>1488680.9</v>
      </c>
      <c r="K9" s="11">
        <f>1740428.7-K22-K26-K28-K29-K30</f>
        <v>1488680.9</v>
      </c>
    </row>
    <row r="10" spans="1:11" ht="78.75" customHeight="1" x14ac:dyDescent="0.2">
      <c r="A10" s="5" t="s">
        <v>422</v>
      </c>
      <c r="B10" s="9" t="s">
        <v>49</v>
      </c>
      <c r="C10" s="5" t="s">
        <v>439</v>
      </c>
      <c r="D10" s="12" t="s">
        <v>225</v>
      </c>
      <c r="E10" s="8" t="s">
        <v>30</v>
      </c>
      <c r="F10" s="10">
        <f>G10+H10+I10+J10+K10</f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spans="1:11" ht="63.75" customHeight="1" x14ac:dyDescent="0.2">
      <c r="A11" s="5" t="s">
        <v>423</v>
      </c>
      <c r="B11" s="12" t="s">
        <v>222</v>
      </c>
      <c r="C11" s="5" t="s">
        <v>439</v>
      </c>
      <c r="D11" s="12" t="s">
        <v>225</v>
      </c>
      <c r="E11" s="5" t="s">
        <v>141</v>
      </c>
      <c r="F11" s="10"/>
      <c r="G11" s="13"/>
      <c r="H11" s="13"/>
      <c r="I11" s="13"/>
      <c r="J11" s="13"/>
      <c r="K11" s="13"/>
    </row>
    <row r="12" spans="1:11" ht="63.75" customHeight="1" x14ac:dyDescent="0.2">
      <c r="A12" s="5" t="s">
        <v>424</v>
      </c>
      <c r="B12" s="12" t="s">
        <v>437</v>
      </c>
      <c r="C12" s="5" t="s">
        <v>439</v>
      </c>
      <c r="D12" s="12" t="s">
        <v>225</v>
      </c>
      <c r="E12" s="5" t="s">
        <v>141</v>
      </c>
      <c r="F12" s="13"/>
      <c r="G12" s="13"/>
      <c r="H12" s="13"/>
      <c r="I12" s="13"/>
      <c r="J12" s="13"/>
      <c r="K12" s="13"/>
    </row>
    <row r="13" spans="1:11" ht="65.25" customHeight="1" x14ac:dyDescent="0.2">
      <c r="A13" s="6" t="s">
        <v>139</v>
      </c>
      <c r="B13" s="12" t="s">
        <v>223</v>
      </c>
      <c r="C13" s="5" t="s">
        <v>439</v>
      </c>
      <c r="D13" s="12" t="s">
        <v>225</v>
      </c>
      <c r="E13" s="5" t="s">
        <v>141</v>
      </c>
      <c r="F13" s="13"/>
      <c r="G13" s="13"/>
      <c r="H13" s="13"/>
      <c r="I13" s="13"/>
      <c r="J13" s="13"/>
      <c r="K13" s="13"/>
    </row>
    <row r="14" spans="1:11" ht="78" customHeight="1" x14ac:dyDescent="0.2">
      <c r="A14" s="33" t="s">
        <v>140</v>
      </c>
      <c r="B14" s="12" t="s">
        <v>224</v>
      </c>
      <c r="C14" s="5" t="s">
        <v>39</v>
      </c>
      <c r="D14" s="12" t="s">
        <v>225</v>
      </c>
      <c r="E14" s="5" t="s">
        <v>141</v>
      </c>
      <c r="F14" s="13"/>
      <c r="G14" s="13"/>
      <c r="H14" s="13"/>
      <c r="I14" s="13"/>
      <c r="J14" s="13"/>
      <c r="K14" s="13"/>
    </row>
    <row r="15" spans="1:11" s="37" customFormat="1" ht="24.95" customHeight="1" x14ac:dyDescent="0.25">
      <c r="A15" s="1057" t="s">
        <v>159</v>
      </c>
      <c r="B15" s="1062"/>
      <c r="C15" s="1062"/>
      <c r="D15" s="1062"/>
      <c r="E15" s="1062"/>
      <c r="F15" s="1062"/>
      <c r="G15" s="1062"/>
      <c r="H15" s="1062"/>
      <c r="I15" s="1062"/>
      <c r="J15" s="1062"/>
      <c r="K15" s="1061"/>
    </row>
    <row r="16" spans="1:11" ht="61.5" customHeight="1" x14ac:dyDescent="0.2">
      <c r="A16" s="5" t="s">
        <v>462</v>
      </c>
      <c r="B16" s="12" t="s">
        <v>227</v>
      </c>
      <c r="C16" s="5" t="s">
        <v>39</v>
      </c>
      <c r="D16" s="12" t="s">
        <v>208</v>
      </c>
      <c r="E16" s="5" t="s">
        <v>141</v>
      </c>
      <c r="F16" s="14"/>
      <c r="G16" s="14"/>
      <c r="H16" s="14"/>
      <c r="I16" s="14"/>
      <c r="J16" s="14"/>
      <c r="K16" s="13"/>
    </row>
    <row r="17" spans="1:11" ht="61.5" customHeight="1" x14ac:dyDescent="0.2">
      <c r="A17" s="5" t="s">
        <v>463</v>
      </c>
      <c r="B17" s="12" t="s">
        <v>226</v>
      </c>
      <c r="C17" s="5" t="s">
        <v>439</v>
      </c>
      <c r="D17" s="12" t="s">
        <v>208</v>
      </c>
      <c r="E17" s="5" t="s">
        <v>141</v>
      </c>
      <c r="F17" s="14"/>
      <c r="G17" s="14"/>
      <c r="H17" s="14"/>
      <c r="I17" s="14"/>
      <c r="J17" s="14"/>
      <c r="K17" s="13"/>
    </row>
    <row r="18" spans="1:11" ht="61.5" customHeight="1" x14ac:dyDescent="0.2">
      <c r="A18" s="5" t="s">
        <v>464</v>
      </c>
      <c r="B18" s="12" t="s">
        <v>228</v>
      </c>
      <c r="C18" s="5" t="s">
        <v>39</v>
      </c>
      <c r="D18" s="12" t="s">
        <v>208</v>
      </c>
      <c r="E18" s="5" t="s">
        <v>141</v>
      </c>
      <c r="F18" s="14"/>
      <c r="G18" s="14"/>
      <c r="H18" s="14"/>
      <c r="I18" s="14"/>
      <c r="J18" s="14"/>
      <c r="K18" s="13"/>
    </row>
    <row r="19" spans="1:11" ht="61.5" customHeight="1" x14ac:dyDescent="0.2">
      <c r="A19" s="5" t="s">
        <v>425</v>
      </c>
      <c r="B19" s="12" t="s">
        <v>229</v>
      </c>
      <c r="C19" s="5" t="s">
        <v>440</v>
      </c>
      <c r="D19" s="12" t="s">
        <v>147</v>
      </c>
      <c r="E19" s="5" t="s">
        <v>141</v>
      </c>
      <c r="F19" s="14"/>
      <c r="G19" s="14"/>
      <c r="H19" s="14"/>
      <c r="I19" s="14"/>
      <c r="J19" s="14"/>
      <c r="K19" s="13"/>
    </row>
    <row r="20" spans="1:11" ht="93" customHeight="1" x14ac:dyDescent="0.2">
      <c r="A20" s="5" t="s">
        <v>465</v>
      </c>
      <c r="B20" s="12" t="s">
        <v>231</v>
      </c>
      <c r="C20" s="5" t="s">
        <v>39</v>
      </c>
      <c r="D20" s="12" t="s">
        <v>466</v>
      </c>
      <c r="E20" s="5" t="s">
        <v>141</v>
      </c>
      <c r="F20" s="14"/>
      <c r="G20" s="14"/>
      <c r="H20" s="14"/>
      <c r="I20" s="14"/>
      <c r="J20" s="14"/>
      <c r="K20" s="13"/>
    </row>
    <row r="21" spans="1:11" s="37" customFormat="1" ht="24.95" customHeight="1" x14ac:dyDescent="0.25">
      <c r="A21" s="1057" t="s">
        <v>232</v>
      </c>
      <c r="B21" s="1058"/>
      <c r="C21" s="1058"/>
      <c r="D21" s="1058"/>
      <c r="E21" s="1058"/>
      <c r="F21" s="1058"/>
      <c r="G21" s="1058"/>
      <c r="H21" s="1058"/>
      <c r="I21" s="1058"/>
      <c r="J21" s="1058"/>
      <c r="K21" s="1061"/>
    </row>
    <row r="22" spans="1:11" ht="120.75" customHeight="1" x14ac:dyDescent="0.2">
      <c r="A22" s="5" t="s">
        <v>170</v>
      </c>
      <c r="B22" s="12" t="s">
        <v>276</v>
      </c>
      <c r="C22" s="5" t="s">
        <v>39</v>
      </c>
      <c r="D22" s="12" t="s">
        <v>466</v>
      </c>
      <c r="E22" s="5" t="s">
        <v>83</v>
      </c>
      <c r="F22" s="10">
        <f>G22+H22+I22+J22+K22</f>
        <v>884250</v>
      </c>
      <c r="G22" s="10">
        <v>79250</v>
      </c>
      <c r="H22" s="10">
        <v>151000</v>
      </c>
      <c r="I22" s="10">
        <v>218000</v>
      </c>
      <c r="J22" s="10">
        <v>218000</v>
      </c>
      <c r="K22" s="10">
        <v>218000</v>
      </c>
    </row>
    <row r="23" spans="1:11" ht="90.75" customHeight="1" x14ac:dyDescent="0.2">
      <c r="A23" s="5" t="s">
        <v>467</v>
      </c>
      <c r="B23" s="12" t="s">
        <v>66</v>
      </c>
      <c r="C23" s="5">
        <v>2011</v>
      </c>
      <c r="D23" s="12" t="s">
        <v>147</v>
      </c>
      <c r="E23" s="5" t="s">
        <v>141</v>
      </c>
      <c r="F23" s="5"/>
      <c r="G23" s="5"/>
      <c r="H23" s="5"/>
      <c r="I23" s="5"/>
      <c r="J23" s="5"/>
      <c r="K23" s="13"/>
    </row>
    <row r="24" spans="1:11" ht="92.25" customHeight="1" x14ac:dyDescent="0.2">
      <c r="A24" s="5" t="s">
        <v>308</v>
      </c>
      <c r="B24" s="12" t="s">
        <v>64</v>
      </c>
      <c r="C24" s="5" t="s">
        <v>439</v>
      </c>
      <c r="D24" s="12" t="s">
        <v>47</v>
      </c>
      <c r="E24" s="5" t="s">
        <v>83</v>
      </c>
      <c r="F24" s="17">
        <f>G24+H24+I24+J24+K24</f>
        <v>907051</v>
      </c>
      <c r="G24" s="10">
        <f>1540+110128.3+1050.4+1605+1427.3</f>
        <v>115751</v>
      </c>
      <c r="H24" s="10">
        <f>50000+111000+110000</f>
        <v>271000</v>
      </c>
      <c r="I24" s="17">
        <f>110000+30000+50000</f>
        <v>190000</v>
      </c>
      <c r="J24" s="17">
        <f>70000+3800+102000+5000</f>
        <v>180800</v>
      </c>
      <c r="K24" s="17">
        <f>45000+8000+6000+6500+76000+8000</f>
        <v>149500</v>
      </c>
    </row>
    <row r="25" spans="1:11" ht="60.75" customHeight="1" x14ac:dyDescent="0.2">
      <c r="A25" s="5" t="s">
        <v>441</v>
      </c>
      <c r="B25" s="12" t="s">
        <v>67</v>
      </c>
      <c r="C25" s="5">
        <v>2011</v>
      </c>
      <c r="D25" s="12" t="s">
        <v>147</v>
      </c>
      <c r="E25" s="5" t="s">
        <v>141</v>
      </c>
      <c r="F25" s="17"/>
      <c r="G25" s="17"/>
      <c r="H25" s="17"/>
      <c r="I25" s="17"/>
      <c r="J25" s="17"/>
      <c r="K25" s="17"/>
    </row>
    <row r="26" spans="1:11" ht="40.5" customHeight="1" x14ac:dyDescent="0.2">
      <c r="A26" s="5" t="s">
        <v>233</v>
      </c>
      <c r="B26" s="12" t="s">
        <v>69</v>
      </c>
      <c r="C26" s="5" t="s">
        <v>439</v>
      </c>
      <c r="D26" s="9" t="s">
        <v>436</v>
      </c>
      <c r="E26" s="5" t="s">
        <v>30</v>
      </c>
      <c r="F26" s="17">
        <f>G26+H26+I26+J26+K26</f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</row>
    <row r="27" spans="1:11" ht="24.95" customHeight="1" x14ac:dyDescent="0.2">
      <c r="A27" s="1072" t="s">
        <v>486</v>
      </c>
      <c r="B27" s="1072"/>
      <c r="C27" s="1072"/>
      <c r="D27" s="1072"/>
      <c r="E27" s="1072"/>
      <c r="F27" s="1072"/>
      <c r="G27" s="1072"/>
      <c r="H27" s="1072"/>
      <c r="I27" s="1072"/>
      <c r="J27" s="1072"/>
      <c r="K27" s="1072"/>
    </row>
    <row r="28" spans="1:11" ht="33.75" customHeight="1" x14ac:dyDescent="0.2">
      <c r="A28" s="6" t="s">
        <v>489</v>
      </c>
      <c r="B28" s="18" t="s">
        <v>487</v>
      </c>
      <c r="C28" s="5" t="s">
        <v>439</v>
      </c>
      <c r="D28" s="12" t="s">
        <v>451</v>
      </c>
      <c r="E28" s="5" t="s">
        <v>83</v>
      </c>
      <c r="F28" s="10">
        <f>G28+H28+I28+J28+K28</f>
        <v>38903.199999999997</v>
      </c>
      <c r="G28" s="10">
        <v>7136</v>
      </c>
      <c r="H28" s="10">
        <v>7599.8</v>
      </c>
      <c r="I28" s="53">
        <v>8055.8</v>
      </c>
      <c r="J28" s="10">
        <v>8055.8</v>
      </c>
      <c r="K28" s="10">
        <v>8055.8</v>
      </c>
    </row>
    <row r="29" spans="1:11" ht="32.25" customHeight="1" x14ac:dyDescent="0.2">
      <c r="A29" s="6" t="s">
        <v>490</v>
      </c>
      <c r="B29" s="18" t="s">
        <v>488</v>
      </c>
      <c r="C29" s="5" t="s">
        <v>439</v>
      </c>
      <c r="D29" s="12" t="s">
        <v>451</v>
      </c>
      <c r="E29" s="5" t="s">
        <v>83</v>
      </c>
      <c r="F29" s="10">
        <f>G29+H29+I29+J29+K29</f>
        <v>26318.699999999997</v>
      </c>
      <c r="G29" s="10">
        <v>4827.6000000000004</v>
      </c>
      <c r="H29" s="10">
        <v>5141.3999999999996</v>
      </c>
      <c r="I29" s="10">
        <v>5449.9</v>
      </c>
      <c r="J29" s="10">
        <v>5449.9</v>
      </c>
      <c r="K29" s="10">
        <v>5449.9</v>
      </c>
    </row>
    <row r="30" spans="1:11" ht="33.75" customHeight="1" x14ac:dyDescent="0.2">
      <c r="A30" s="6" t="s">
        <v>491</v>
      </c>
      <c r="B30" s="18" t="s">
        <v>496</v>
      </c>
      <c r="C30" s="5" t="s">
        <v>439</v>
      </c>
      <c r="D30" s="12" t="s">
        <v>451</v>
      </c>
      <c r="E30" s="5" t="s">
        <v>83</v>
      </c>
      <c r="F30" s="10">
        <f>G30+H30+I30+J30+K30</f>
        <v>97753.4</v>
      </c>
      <c r="G30" s="53">
        <v>17930.8</v>
      </c>
      <c r="H30" s="53">
        <v>19096.3</v>
      </c>
      <c r="I30" s="53">
        <v>20242.099999999999</v>
      </c>
      <c r="J30" s="53">
        <v>20242.099999999999</v>
      </c>
      <c r="K30" s="53">
        <v>20242.099999999999</v>
      </c>
    </row>
    <row r="31" spans="1:11" ht="24.95" customHeight="1" x14ac:dyDescent="0.2">
      <c r="A31" s="1073" t="s">
        <v>235</v>
      </c>
      <c r="B31" s="1074"/>
      <c r="C31" s="1074"/>
      <c r="D31" s="1074"/>
      <c r="E31" s="1074"/>
      <c r="F31" s="1074"/>
      <c r="G31" s="1074"/>
      <c r="H31" s="1074"/>
      <c r="I31" s="1074"/>
      <c r="J31" s="1074"/>
      <c r="K31" s="1074"/>
    </row>
    <row r="32" spans="1:11" ht="18" customHeight="1" x14ac:dyDescent="0.2">
      <c r="A32" s="16" t="s">
        <v>278</v>
      </c>
      <c r="B32" s="1076" t="s">
        <v>481</v>
      </c>
      <c r="C32" s="1076"/>
      <c r="D32" s="1076"/>
      <c r="E32" s="1076"/>
      <c r="F32" s="10">
        <f>G32+H32+I32+J32+K32</f>
        <v>8569314.5</v>
      </c>
      <c r="G32" s="10">
        <f>G33+G34+G35</f>
        <v>1593276.2000000002</v>
      </c>
      <c r="H32" s="10">
        <f>H33+H34+H35</f>
        <v>1668354.9000000001</v>
      </c>
      <c r="I32" s="10">
        <f>I33+I34+I35</f>
        <v>1769227.8</v>
      </c>
      <c r="J32" s="10">
        <f>J33+J34+J35</f>
        <v>1769227.8</v>
      </c>
      <c r="K32" s="10">
        <f>K33+K34+K35</f>
        <v>1769227.8</v>
      </c>
    </row>
    <row r="33" spans="1:11" ht="18" customHeight="1" x14ac:dyDescent="0.2">
      <c r="A33" s="16" t="s">
        <v>279</v>
      </c>
      <c r="B33" s="1075" t="s">
        <v>468</v>
      </c>
      <c r="C33" s="1075"/>
      <c r="D33" s="1075"/>
      <c r="E33" s="1075"/>
      <c r="F33" s="10">
        <f t="shared" ref="F33:F43" si="0">G33+H33+I33+J33+K33</f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</row>
    <row r="34" spans="1:11" ht="18" customHeight="1" x14ac:dyDescent="0.2">
      <c r="A34" s="16" t="s">
        <v>280</v>
      </c>
      <c r="B34" s="1075" t="s">
        <v>29</v>
      </c>
      <c r="C34" s="1075"/>
      <c r="D34" s="1075"/>
      <c r="E34" s="1075"/>
      <c r="F34" s="10">
        <f t="shared" si="0"/>
        <v>143995.5</v>
      </c>
      <c r="G34" s="10">
        <f>G8</f>
        <v>28799.1</v>
      </c>
      <c r="H34" s="10">
        <f>H8</f>
        <v>28799.1</v>
      </c>
      <c r="I34" s="10">
        <f>I8</f>
        <v>28799.1</v>
      </c>
      <c r="J34" s="10">
        <f>J8</f>
        <v>28799.1</v>
      </c>
      <c r="K34" s="10">
        <f>K8</f>
        <v>28799.1</v>
      </c>
    </row>
    <row r="35" spans="1:11" ht="18" customHeight="1" x14ac:dyDescent="0.2">
      <c r="A35" s="16" t="s">
        <v>281</v>
      </c>
      <c r="B35" s="1075" t="s">
        <v>158</v>
      </c>
      <c r="C35" s="1075"/>
      <c r="D35" s="1075"/>
      <c r="E35" s="1075"/>
      <c r="F35" s="10">
        <f t="shared" si="0"/>
        <v>8425319</v>
      </c>
      <c r="G35" s="10">
        <f>G9+G10+G22+G26+G28+G29+G30</f>
        <v>1564477.1</v>
      </c>
      <c r="H35" s="10">
        <f>H9+H10+H22+H26+H28+H29+H30</f>
        <v>1639555.8</v>
      </c>
      <c r="I35" s="10">
        <f>I9+I10+I22+I26+I28+I29+I30</f>
        <v>1740428.7</v>
      </c>
      <c r="J35" s="10">
        <f>J9+J10+J22+J26+J28+J29+J30</f>
        <v>1740428.7</v>
      </c>
      <c r="K35" s="10">
        <f>K9+K10+K22+K26+K28+K29+K30</f>
        <v>1740428.7</v>
      </c>
    </row>
    <row r="36" spans="1:11" ht="18" customHeight="1" x14ac:dyDescent="0.2">
      <c r="A36" s="16" t="s">
        <v>282</v>
      </c>
      <c r="B36" s="1076" t="s">
        <v>234</v>
      </c>
      <c r="C36" s="1076"/>
      <c r="D36" s="1076"/>
      <c r="E36" s="1076"/>
      <c r="F36" s="10">
        <f t="shared" si="0"/>
        <v>907051</v>
      </c>
      <c r="G36" s="53">
        <f>G37+G38+G39</f>
        <v>115751</v>
      </c>
      <c r="H36" s="53">
        <f>H37+H38+H39</f>
        <v>271000</v>
      </c>
      <c r="I36" s="53">
        <f>I37+I38+I39</f>
        <v>190000</v>
      </c>
      <c r="J36" s="53">
        <f>J37+J38+J39</f>
        <v>180800</v>
      </c>
      <c r="K36" s="53">
        <f>K37+K38+K39</f>
        <v>149500</v>
      </c>
    </row>
    <row r="37" spans="1:11" ht="18" customHeight="1" x14ac:dyDescent="0.2">
      <c r="A37" s="16" t="s">
        <v>283</v>
      </c>
      <c r="B37" s="1075" t="s">
        <v>468</v>
      </c>
      <c r="C37" s="1075"/>
      <c r="D37" s="1075"/>
      <c r="E37" s="1075"/>
      <c r="F37" s="10">
        <f t="shared" si="0"/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</row>
    <row r="38" spans="1:11" ht="18" customHeight="1" x14ac:dyDescent="0.2">
      <c r="A38" s="16" t="s">
        <v>284</v>
      </c>
      <c r="B38" s="1075" t="s">
        <v>29</v>
      </c>
      <c r="C38" s="1075"/>
      <c r="D38" s="1075"/>
      <c r="E38" s="1075"/>
      <c r="F38" s="10">
        <f t="shared" si="0"/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</row>
    <row r="39" spans="1:11" ht="18" customHeight="1" x14ac:dyDescent="0.2">
      <c r="A39" s="16" t="s">
        <v>285</v>
      </c>
      <c r="B39" s="1075" t="s">
        <v>158</v>
      </c>
      <c r="C39" s="1075"/>
      <c r="D39" s="1075"/>
      <c r="E39" s="1075"/>
      <c r="F39" s="10">
        <f t="shared" si="0"/>
        <v>907051</v>
      </c>
      <c r="G39" s="53">
        <f>G24</f>
        <v>115751</v>
      </c>
      <c r="H39" s="53">
        <f>H24</f>
        <v>271000</v>
      </c>
      <c r="I39" s="53">
        <f>I24</f>
        <v>190000</v>
      </c>
      <c r="J39" s="53">
        <f>J24</f>
        <v>180800</v>
      </c>
      <c r="K39" s="53">
        <f>K24</f>
        <v>149500</v>
      </c>
    </row>
    <row r="40" spans="1:11" ht="18" customHeight="1" x14ac:dyDescent="0.2">
      <c r="A40" s="16" t="s">
        <v>286</v>
      </c>
      <c r="B40" s="1076" t="s">
        <v>483</v>
      </c>
      <c r="C40" s="1076"/>
      <c r="D40" s="1076"/>
      <c r="E40" s="1076"/>
      <c r="F40" s="10">
        <f t="shared" si="0"/>
        <v>9476365.5</v>
      </c>
      <c r="G40" s="53">
        <f t="shared" ref="G40:K43" si="1">G32+G36</f>
        <v>1709027.2000000002</v>
      </c>
      <c r="H40" s="53">
        <f t="shared" si="1"/>
        <v>1939354.9000000001</v>
      </c>
      <c r="I40" s="53">
        <f t="shared" si="1"/>
        <v>1959227.8</v>
      </c>
      <c r="J40" s="53">
        <f t="shared" si="1"/>
        <v>1950027.8</v>
      </c>
      <c r="K40" s="53">
        <f t="shared" si="1"/>
        <v>1918727.8</v>
      </c>
    </row>
    <row r="41" spans="1:11" ht="18" customHeight="1" x14ac:dyDescent="0.2">
      <c r="A41" s="16" t="s">
        <v>287</v>
      </c>
      <c r="B41" s="1075" t="s">
        <v>468</v>
      </c>
      <c r="C41" s="1075"/>
      <c r="D41" s="1075"/>
      <c r="E41" s="1075"/>
      <c r="F41" s="10">
        <f t="shared" si="0"/>
        <v>0</v>
      </c>
      <c r="G41" s="53">
        <f t="shared" si="1"/>
        <v>0</v>
      </c>
      <c r="H41" s="53">
        <f t="shared" si="1"/>
        <v>0</v>
      </c>
      <c r="I41" s="53">
        <f t="shared" si="1"/>
        <v>0</v>
      </c>
      <c r="J41" s="53">
        <f t="shared" si="1"/>
        <v>0</v>
      </c>
      <c r="K41" s="53">
        <f t="shared" si="1"/>
        <v>0</v>
      </c>
    </row>
    <row r="42" spans="1:11" ht="18" customHeight="1" x14ac:dyDescent="0.2">
      <c r="A42" s="16" t="s">
        <v>288</v>
      </c>
      <c r="B42" s="1075" t="s">
        <v>29</v>
      </c>
      <c r="C42" s="1075"/>
      <c r="D42" s="1075"/>
      <c r="E42" s="1075"/>
      <c r="F42" s="10">
        <f t="shared" si="0"/>
        <v>143995.5</v>
      </c>
      <c r="G42" s="53">
        <f t="shared" si="1"/>
        <v>28799.1</v>
      </c>
      <c r="H42" s="53">
        <f t="shared" si="1"/>
        <v>28799.1</v>
      </c>
      <c r="I42" s="53">
        <f t="shared" si="1"/>
        <v>28799.1</v>
      </c>
      <c r="J42" s="53">
        <f t="shared" si="1"/>
        <v>28799.1</v>
      </c>
      <c r="K42" s="53">
        <f t="shared" si="1"/>
        <v>28799.1</v>
      </c>
    </row>
    <row r="43" spans="1:11" ht="18" customHeight="1" x14ac:dyDescent="0.2">
      <c r="A43" s="16" t="s">
        <v>289</v>
      </c>
      <c r="B43" s="1075" t="s">
        <v>158</v>
      </c>
      <c r="C43" s="1075"/>
      <c r="D43" s="1075"/>
      <c r="E43" s="1075"/>
      <c r="F43" s="10">
        <f t="shared" si="0"/>
        <v>9332370</v>
      </c>
      <c r="G43" s="53">
        <f t="shared" si="1"/>
        <v>1680228.1</v>
      </c>
      <c r="H43" s="53">
        <f t="shared" si="1"/>
        <v>1910555.8</v>
      </c>
      <c r="I43" s="53">
        <f t="shared" si="1"/>
        <v>1930428.7</v>
      </c>
      <c r="J43" s="53">
        <f t="shared" si="1"/>
        <v>1921228.7</v>
      </c>
      <c r="K43" s="53">
        <f t="shared" si="1"/>
        <v>1889928.7</v>
      </c>
    </row>
    <row r="44" spans="1:11" s="37" customFormat="1" ht="18.75" customHeight="1" x14ac:dyDescent="0.25">
      <c r="A44" s="1069" t="s">
        <v>142</v>
      </c>
      <c r="B44" s="1070"/>
      <c r="C44" s="1070"/>
      <c r="D44" s="1070"/>
      <c r="E44" s="1070"/>
      <c r="F44" s="1070"/>
      <c r="G44" s="1070"/>
      <c r="H44" s="1070"/>
      <c r="I44" s="1070"/>
      <c r="J44" s="1070"/>
      <c r="K44" s="1071"/>
    </row>
    <row r="45" spans="1:11" s="37" customFormat="1" ht="20.25" customHeight="1" x14ac:dyDescent="0.25">
      <c r="A45" s="1069" t="s">
        <v>146</v>
      </c>
      <c r="B45" s="1070"/>
      <c r="C45" s="1070"/>
      <c r="D45" s="1070"/>
      <c r="E45" s="1070"/>
      <c r="F45" s="1070"/>
      <c r="G45" s="1070"/>
      <c r="H45" s="1070"/>
      <c r="I45" s="1070"/>
      <c r="J45" s="1070"/>
      <c r="K45" s="1071"/>
    </row>
    <row r="46" spans="1:11" ht="65.25" customHeight="1" x14ac:dyDescent="0.2">
      <c r="A46" s="20" t="s">
        <v>143</v>
      </c>
      <c r="B46" s="22" t="s">
        <v>290</v>
      </c>
      <c r="C46" s="24" t="s">
        <v>439</v>
      </c>
      <c r="D46" s="22" t="s">
        <v>147</v>
      </c>
      <c r="E46" s="23" t="s">
        <v>82</v>
      </c>
      <c r="F46" s="11">
        <f>G46+H46+I46+J46+K46</f>
        <v>7929039</v>
      </c>
      <c r="G46" s="19">
        <v>1585807.8</v>
      </c>
      <c r="H46" s="19">
        <v>1585807.8</v>
      </c>
      <c r="I46" s="19">
        <v>1585807.8</v>
      </c>
      <c r="J46" s="19">
        <v>1585807.8</v>
      </c>
      <c r="K46" s="19">
        <v>1585807.8</v>
      </c>
    </row>
    <row r="47" spans="1:11" ht="62.25" customHeight="1" x14ac:dyDescent="0.2">
      <c r="A47" s="33" t="s">
        <v>144</v>
      </c>
      <c r="B47" s="12" t="s">
        <v>145</v>
      </c>
      <c r="C47" s="24" t="s">
        <v>439</v>
      </c>
      <c r="D47" s="12" t="s">
        <v>147</v>
      </c>
      <c r="E47" s="23" t="s">
        <v>85</v>
      </c>
      <c r="F47" s="11">
        <f>G47+H47+I47+J47+K47</f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</row>
    <row r="48" spans="1:11" ht="121.5" customHeight="1" x14ac:dyDescent="0.2">
      <c r="A48" s="33" t="s">
        <v>32</v>
      </c>
      <c r="B48" s="9" t="s">
        <v>60</v>
      </c>
      <c r="C48" s="24" t="s">
        <v>439</v>
      </c>
      <c r="D48" s="12" t="s">
        <v>147</v>
      </c>
      <c r="E48" s="23" t="s">
        <v>86</v>
      </c>
      <c r="F48" s="11">
        <f>G48+H48+I48+J48+K48</f>
        <v>1499536.3</v>
      </c>
      <c r="G48" s="19">
        <f>780266.9-G63-G78-G82-G86-G88-G89-G96-G102-G104-G106</f>
        <v>275670.2</v>
      </c>
      <c r="H48" s="19">
        <f>667388.5+38821.5-H63-H78-H82-H86-H88-H89-H96-H102-H104-H106</f>
        <v>293029.6999999999</v>
      </c>
      <c r="I48" s="19">
        <f>624486.2+41150.8-I63-I78-I82-I86-I88-I89-I96-I102-I104-I106</f>
        <v>310278.8</v>
      </c>
      <c r="J48" s="19">
        <f>624486.2+41150.8-J63-J78-J82-J86-J88-J89-J96-J102-J104-J106</f>
        <v>310278.8</v>
      </c>
      <c r="K48" s="19">
        <f>624486.2+41150.8-K63-K78-K82-K86-K88-K89-K96-K102-K104-K106</f>
        <v>310278.8</v>
      </c>
    </row>
    <row r="49" spans="1:11" ht="91.5" customHeight="1" x14ac:dyDescent="0.2">
      <c r="A49" s="33" t="s">
        <v>311</v>
      </c>
      <c r="B49" s="9" t="s">
        <v>304</v>
      </c>
      <c r="C49" s="24" t="s">
        <v>439</v>
      </c>
      <c r="D49" s="12" t="s">
        <v>147</v>
      </c>
      <c r="E49" s="23" t="s">
        <v>86</v>
      </c>
      <c r="F49" s="11">
        <f>G49+H49+I49+J49+K49</f>
        <v>226184.83439999999</v>
      </c>
      <c r="G49" s="11">
        <f>151132.3-G50-G51-G52-G53-G54-G55</f>
        <v>41907.299999999988</v>
      </c>
      <c r="H49" s="11">
        <f>162094.5-H50-H51-H52-H53-H54-H55</f>
        <v>44248.89999999998</v>
      </c>
      <c r="I49" s="11">
        <f>56052.5-I50-I51-I52-I53-I54-I55</f>
        <v>46676.2</v>
      </c>
      <c r="J49" s="11">
        <f>56052.5-J50-J51-J52-J53-J54-J55</f>
        <v>46676.217199999999</v>
      </c>
      <c r="K49" s="11">
        <f>56052.5-K50-K51-K52-K53-K54-K55</f>
        <v>46676.217199999999</v>
      </c>
    </row>
    <row r="50" spans="1:11" ht="30" x14ac:dyDescent="0.2">
      <c r="A50" s="33"/>
      <c r="B50" s="9" t="s">
        <v>298</v>
      </c>
      <c r="C50" s="24"/>
      <c r="D50" s="12"/>
      <c r="E50" s="23" t="s">
        <v>86</v>
      </c>
      <c r="F50" s="11">
        <f t="shared" ref="F50:F55" si="2">G50+H50+I50+J50+K50</f>
        <v>24408.3</v>
      </c>
      <c r="G50" s="11">
        <v>4477.2</v>
      </c>
      <c r="H50" s="19">
        <v>4768.2</v>
      </c>
      <c r="I50" s="19">
        <v>5054.3</v>
      </c>
      <c r="J50" s="19">
        <v>5054.3</v>
      </c>
      <c r="K50" s="19">
        <v>5054.3</v>
      </c>
    </row>
    <row r="51" spans="1:11" ht="31.5" customHeight="1" x14ac:dyDescent="0.2">
      <c r="A51" s="33"/>
      <c r="B51" s="9" t="s">
        <v>299</v>
      </c>
      <c r="C51" s="24"/>
      <c r="D51" s="12"/>
      <c r="E51" s="23" t="s">
        <v>86</v>
      </c>
      <c r="F51" s="11">
        <f t="shared" si="2"/>
        <v>15086.5</v>
      </c>
      <c r="G51" s="11">
        <v>2767.3</v>
      </c>
      <c r="H51" s="19">
        <v>2947.2</v>
      </c>
      <c r="I51" s="19">
        <v>3124</v>
      </c>
      <c r="J51" s="19">
        <v>3124</v>
      </c>
      <c r="K51" s="19">
        <v>3124</v>
      </c>
    </row>
    <row r="52" spans="1:11" ht="30" x14ac:dyDescent="0.2">
      <c r="A52" s="33"/>
      <c r="B52" s="9" t="s">
        <v>300</v>
      </c>
      <c r="C52" s="24"/>
      <c r="D52" s="12"/>
      <c r="E52" s="23" t="s">
        <v>86</v>
      </c>
      <c r="F52" s="11">
        <f>G52+H52+I52+J52+K52</f>
        <v>209919.3</v>
      </c>
      <c r="G52" s="11">
        <v>100919.3</v>
      </c>
      <c r="H52" s="19">
        <v>109000</v>
      </c>
      <c r="I52" s="19">
        <v>0</v>
      </c>
      <c r="J52" s="19">
        <v>0</v>
      </c>
      <c r="K52" s="19">
        <v>0</v>
      </c>
    </row>
    <row r="53" spans="1:11" ht="30" x14ac:dyDescent="0.2">
      <c r="A53" s="33"/>
      <c r="B53" s="9" t="s">
        <v>301</v>
      </c>
      <c r="C53" s="24"/>
      <c r="D53" s="12"/>
      <c r="E53" s="23" t="s">
        <v>86</v>
      </c>
      <c r="F53" s="11">
        <f>G53+H53+I53+J53+K53</f>
        <v>1249.4000000000001</v>
      </c>
      <c r="G53" s="11">
        <v>229.2</v>
      </c>
      <c r="H53" s="19">
        <v>244.1</v>
      </c>
      <c r="I53" s="19">
        <v>258.7</v>
      </c>
      <c r="J53" s="19">
        <v>258.7</v>
      </c>
      <c r="K53" s="19">
        <v>258.7</v>
      </c>
    </row>
    <row r="54" spans="1:11" ht="30" x14ac:dyDescent="0.2">
      <c r="A54" s="33"/>
      <c r="B54" s="9" t="s">
        <v>302</v>
      </c>
      <c r="C54" s="24"/>
      <c r="D54" s="12"/>
      <c r="E54" s="23" t="s">
        <v>86</v>
      </c>
      <c r="F54" s="11">
        <f t="shared" si="2"/>
        <v>1373.8655999999999</v>
      </c>
      <c r="G54" s="11">
        <v>252</v>
      </c>
      <c r="H54" s="19">
        <v>268.39999999999998</v>
      </c>
      <c r="I54" s="19">
        <v>284.5</v>
      </c>
      <c r="J54" s="19">
        <v>284.4828</v>
      </c>
      <c r="K54" s="19">
        <v>284.4828</v>
      </c>
    </row>
    <row r="55" spans="1:11" ht="30" x14ac:dyDescent="0.2">
      <c r="A55" s="33"/>
      <c r="B55" s="9" t="s">
        <v>303</v>
      </c>
      <c r="C55" s="24"/>
      <c r="D55" s="12"/>
      <c r="E55" s="23" t="s">
        <v>86</v>
      </c>
      <c r="F55" s="11">
        <f t="shared" si="2"/>
        <v>3162.0999999999995</v>
      </c>
      <c r="G55" s="11">
        <v>580</v>
      </c>
      <c r="H55" s="19">
        <v>617.69999999999993</v>
      </c>
      <c r="I55" s="19">
        <v>654.79999999999995</v>
      </c>
      <c r="J55" s="19">
        <v>654.79999999999995</v>
      </c>
      <c r="K55" s="19">
        <v>654.79999999999995</v>
      </c>
    </row>
    <row r="56" spans="1:11" ht="122.25" customHeight="1" x14ac:dyDescent="0.2">
      <c r="A56" s="33" t="s">
        <v>312</v>
      </c>
      <c r="B56" s="22" t="s">
        <v>61</v>
      </c>
      <c r="C56" s="24" t="s">
        <v>439</v>
      </c>
      <c r="D56" s="12" t="s">
        <v>147</v>
      </c>
      <c r="E56" s="23" t="s">
        <v>86</v>
      </c>
      <c r="F56" s="11">
        <f>G56+H56+I56+J56+K56</f>
        <v>67283</v>
      </c>
      <c r="G56" s="19">
        <f>13497.8-G103-G105-G107</f>
        <v>13315.8</v>
      </c>
      <c r="H56" s="19">
        <f>13484.9-H103-H105-H107</f>
        <v>13291.099999999999</v>
      </c>
      <c r="I56" s="19">
        <f>13764.1-I103-I105-I107</f>
        <v>13558.699999999999</v>
      </c>
      <c r="J56" s="19">
        <f>13764.1-J103-J105-J107</f>
        <v>13558.699999999999</v>
      </c>
      <c r="K56" s="19">
        <f>13764.1-K103-K105-K107</f>
        <v>13558.699999999999</v>
      </c>
    </row>
    <row r="57" spans="1:11" ht="77.25" customHeight="1" x14ac:dyDescent="0.2">
      <c r="A57" s="33" t="s">
        <v>313</v>
      </c>
      <c r="B57" s="12" t="s">
        <v>237</v>
      </c>
      <c r="C57" s="24" t="s">
        <v>440</v>
      </c>
      <c r="D57" s="12" t="s">
        <v>236</v>
      </c>
      <c r="E57" s="5" t="s">
        <v>141</v>
      </c>
      <c r="F57" s="11"/>
      <c r="G57" s="25"/>
      <c r="H57" s="25"/>
      <c r="I57" s="25"/>
      <c r="J57" s="25"/>
      <c r="K57" s="25"/>
    </row>
    <row r="58" spans="1:11" ht="48.75" customHeight="1" x14ac:dyDescent="0.2">
      <c r="A58" s="1065" t="s">
        <v>291</v>
      </c>
      <c r="B58" s="1067" t="s">
        <v>292</v>
      </c>
      <c r="C58" s="1082">
        <v>2011</v>
      </c>
      <c r="D58" s="1067" t="s">
        <v>466</v>
      </c>
      <c r="E58" s="5" t="s">
        <v>82</v>
      </c>
      <c r="F58" s="11">
        <f>G58+H58+I58+J58+K58</f>
        <v>3687</v>
      </c>
      <c r="G58" s="25">
        <v>737.4</v>
      </c>
      <c r="H58" s="25">
        <v>737.4</v>
      </c>
      <c r="I58" s="25">
        <v>737.4</v>
      </c>
      <c r="J58" s="25">
        <v>737.4</v>
      </c>
      <c r="K58" s="25">
        <v>737.4</v>
      </c>
    </row>
    <row r="59" spans="1:11" ht="44.25" customHeight="1" x14ac:dyDescent="0.2">
      <c r="A59" s="1066"/>
      <c r="B59" s="1068"/>
      <c r="C59" s="1083"/>
      <c r="D59" s="1080"/>
      <c r="E59" s="5" t="s">
        <v>87</v>
      </c>
      <c r="F59" s="11">
        <f>G59+H59+I59+J59+K59</f>
        <v>2322.4</v>
      </c>
      <c r="G59" s="25">
        <v>426</v>
      </c>
      <c r="H59" s="25">
        <v>453.7</v>
      </c>
      <c r="I59" s="25">
        <v>480.9</v>
      </c>
      <c r="J59" s="25">
        <v>480.9</v>
      </c>
      <c r="K59" s="25">
        <v>480.9</v>
      </c>
    </row>
    <row r="60" spans="1:11" s="37" customFormat="1" ht="24.95" customHeight="1" x14ac:dyDescent="0.25">
      <c r="A60" s="1084" t="s">
        <v>13</v>
      </c>
      <c r="B60" s="1084"/>
      <c r="C60" s="1084"/>
      <c r="D60" s="1084"/>
      <c r="E60" s="1084"/>
      <c r="F60" s="1084"/>
      <c r="G60" s="1084"/>
      <c r="H60" s="1084"/>
      <c r="I60" s="1084"/>
      <c r="J60" s="1084"/>
      <c r="K60" s="38"/>
    </row>
    <row r="61" spans="1:11" ht="123" customHeight="1" x14ac:dyDescent="0.2">
      <c r="A61" s="24" t="s">
        <v>149</v>
      </c>
      <c r="B61" s="12" t="s">
        <v>238</v>
      </c>
      <c r="C61" s="5" t="s">
        <v>439</v>
      </c>
      <c r="D61" s="9" t="s">
        <v>239</v>
      </c>
      <c r="E61" s="5" t="s">
        <v>141</v>
      </c>
      <c r="F61" s="26"/>
      <c r="G61" s="27"/>
      <c r="H61" s="27"/>
      <c r="I61" s="27"/>
      <c r="J61" s="27"/>
      <c r="K61" s="27"/>
    </row>
    <row r="62" spans="1:11" ht="107.25" customHeight="1" x14ac:dyDescent="0.2">
      <c r="A62" s="5" t="s">
        <v>150</v>
      </c>
      <c r="B62" s="28" t="s">
        <v>10</v>
      </c>
      <c r="C62" s="5" t="s">
        <v>440</v>
      </c>
      <c r="D62" s="9" t="s">
        <v>12</v>
      </c>
      <c r="E62" s="5" t="s">
        <v>141</v>
      </c>
      <c r="F62" s="13"/>
      <c r="G62" s="13"/>
      <c r="H62" s="13"/>
      <c r="I62" s="13"/>
      <c r="J62" s="25"/>
      <c r="K62" s="25"/>
    </row>
    <row r="63" spans="1:11" ht="107.25" customHeight="1" x14ac:dyDescent="0.2">
      <c r="A63" s="5" t="s">
        <v>151</v>
      </c>
      <c r="B63" s="28" t="s">
        <v>11</v>
      </c>
      <c r="C63" s="5" t="s">
        <v>439</v>
      </c>
      <c r="D63" s="28" t="s">
        <v>435</v>
      </c>
      <c r="E63" s="5" t="s">
        <v>86</v>
      </c>
      <c r="F63" s="11">
        <f>G63+H63+I63+J63+K63</f>
        <v>133165</v>
      </c>
      <c r="G63" s="70">
        <v>97750</v>
      </c>
      <c r="H63" s="75">
        <v>35415</v>
      </c>
      <c r="I63" s="13">
        <v>0</v>
      </c>
      <c r="J63" s="25">
        <v>0</v>
      </c>
      <c r="K63" s="25">
        <v>0</v>
      </c>
    </row>
    <row r="64" spans="1:11" ht="63" customHeight="1" x14ac:dyDescent="0.2">
      <c r="A64" s="5" t="s">
        <v>152</v>
      </c>
      <c r="B64" s="12" t="s">
        <v>277</v>
      </c>
      <c r="C64" s="5">
        <v>2011</v>
      </c>
      <c r="D64" s="28" t="s">
        <v>17</v>
      </c>
      <c r="E64" s="5" t="s">
        <v>141</v>
      </c>
      <c r="F64" s="13"/>
      <c r="G64" s="13"/>
      <c r="H64" s="13"/>
      <c r="I64" s="13"/>
      <c r="J64" s="25"/>
      <c r="K64" s="25"/>
    </row>
    <row r="65" spans="1:11" ht="47.25" customHeight="1" x14ac:dyDescent="0.2">
      <c r="A65" s="1078" t="s">
        <v>295</v>
      </c>
      <c r="B65" s="1081" t="s">
        <v>296</v>
      </c>
      <c r="C65" s="1078" t="s">
        <v>33</v>
      </c>
      <c r="D65" s="1081" t="s">
        <v>297</v>
      </c>
      <c r="E65" s="5" t="s">
        <v>88</v>
      </c>
      <c r="F65" s="11">
        <f>G65+H65+I65+J65+K65</f>
        <v>24224.5</v>
      </c>
      <c r="G65" s="13">
        <v>4844.8999999999996</v>
      </c>
      <c r="H65" s="13">
        <v>4844.8999999999996</v>
      </c>
      <c r="I65" s="13">
        <v>4844.8999999999996</v>
      </c>
      <c r="J65" s="13">
        <v>4844.8999999999996</v>
      </c>
      <c r="K65" s="13">
        <v>4844.8999999999996</v>
      </c>
    </row>
    <row r="66" spans="1:11" ht="44.25" customHeight="1" x14ac:dyDescent="0.2">
      <c r="A66" s="1079"/>
      <c r="B66" s="1068"/>
      <c r="C66" s="1079"/>
      <c r="D66" s="1068"/>
      <c r="E66" s="5" t="s">
        <v>89</v>
      </c>
      <c r="F66" s="11">
        <f>G66+H66+I66+J66+K66</f>
        <v>15230.399999999998</v>
      </c>
      <c r="G66" s="13">
        <v>2793.7</v>
      </c>
      <c r="H66" s="13">
        <v>2975.3</v>
      </c>
      <c r="I66" s="13">
        <v>3153.8</v>
      </c>
      <c r="J66" s="13">
        <v>3153.8</v>
      </c>
      <c r="K66" s="13">
        <v>3153.8</v>
      </c>
    </row>
    <row r="67" spans="1:11" s="37" customFormat="1" ht="24.95" customHeight="1" x14ac:dyDescent="0.25">
      <c r="A67" s="1084" t="s">
        <v>14</v>
      </c>
      <c r="B67" s="1084"/>
      <c r="C67" s="1084"/>
      <c r="D67" s="1084"/>
      <c r="E67" s="1084"/>
      <c r="F67" s="1084"/>
      <c r="G67" s="1084"/>
      <c r="H67" s="1084"/>
      <c r="I67" s="1084"/>
      <c r="J67" s="1084"/>
      <c r="K67" s="38"/>
    </row>
    <row r="68" spans="1:11" ht="62.25" customHeight="1" x14ac:dyDescent="0.2">
      <c r="A68" s="5" t="s">
        <v>153</v>
      </c>
      <c r="B68" s="9" t="s">
        <v>59</v>
      </c>
      <c r="C68" s="5" t="s">
        <v>439</v>
      </c>
      <c r="D68" s="28" t="s">
        <v>435</v>
      </c>
      <c r="E68" s="5" t="s">
        <v>86</v>
      </c>
      <c r="F68" s="11">
        <f>G68+H68+I68+J68+K68</f>
        <v>34835</v>
      </c>
      <c r="G68" s="13">
        <v>6552.5</v>
      </c>
      <c r="H68" s="13">
        <v>6829.8</v>
      </c>
      <c r="I68" s="13">
        <v>7150.9</v>
      </c>
      <c r="J68" s="13">
        <v>7150.9</v>
      </c>
      <c r="K68" s="13">
        <v>7150.9</v>
      </c>
    </row>
    <row r="69" spans="1:11" ht="61.5" customHeight="1" x14ac:dyDescent="0.2">
      <c r="A69" s="5" t="s">
        <v>154</v>
      </c>
      <c r="B69" s="12" t="s">
        <v>209</v>
      </c>
      <c r="C69" s="5" t="s">
        <v>439</v>
      </c>
      <c r="D69" s="12" t="s">
        <v>399</v>
      </c>
      <c r="E69" s="5" t="s">
        <v>141</v>
      </c>
      <c r="F69" s="13"/>
      <c r="G69" s="13"/>
      <c r="H69" s="13"/>
      <c r="I69" s="13"/>
      <c r="J69" s="25"/>
      <c r="K69" s="25"/>
    </row>
    <row r="70" spans="1:11" ht="182.25" customHeight="1" x14ac:dyDescent="0.2">
      <c r="A70" s="33" t="s">
        <v>155</v>
      </c>
      <c r="B70" s="21" t="s">
        <v>210</v>
      </c>
      <c r="C70" s="5" t="s">
        <v>439</v>
      </c>
      <c r="D70" s="12" t="s">
        <v>399</v>
      </c>
      <c r="E70" s="5" t="s">
        <v>141</v>
      </c>
      <c r="F70" s="13"/>
      <c r="G70" s="13"/>
      <c r="H70" s="13"/>
      <c r="I70" s="13"/>
      <c r="J70" s="25"/>
      <c r="K70" s="25"/>
    </row>
    <row r="71" spans="1:11" ht="93" customHeight="1" x14ac:dyDescent="0.2">
      <c r="A71" s="5" t="s">
        <v>309</v>
      </c>
      <c r="B71" s="50" t="s">
        <v>443</v>
      </c>
      <c r="C71" s="51" t="s">
        <v>40</v>
      </c>
      <c r="D71" s="50" t="s">
        <v>400</v>
      </c>
      <c r="E71" s="51" t="s">
        <v>141</v>
      </c>
      <c r="F71" s="13"/>
      <c r="G71" s="13"/>
      <c r="H71" s="13"/>
      <c r="I71" s="13"/>
      <c r="J71" s="25"/>
      <c r="K71" s="25"/>
    </row>
    <row r="72" spans="1:11" ht="92.25" customHeight="1" x14ac:dyDescent="0.2">
      <c r="A72" s="5" t="s">
        <v>426</v>
      </c>
      <c r="B72" s="50" t="s">
        <v>444</v>
      </c>
      <c r="C72" s="51" t="s">
        <v>439</v>
      </c>
      <c r="D72" s="50" t="s">
        <v>398</v>
      </c>
      <c r="E72" s="51" t="s">
        <v>141</v>
      </c>
      <c r="F72" s="13"/>
      <c r="G72" s="13"/>
      <c r="H72" s="13"/>
      <c r="I72" s="13"/>
      <c r="J72" s="13"/>
      <c r="K72" s="13"/>
    </row>
    <row r="73" spans="1:11" ht="62.25" customHeight="1" x14ac:dyDescent="0.2">
      <c r="A73" s="5" t="s">
        <v>427</v>
      </c>
      <c r="B73" s="50" t="s">
        <v>211</v>
      </c>
      <c r="C73" s="51" t="s">
        <v>40</v>
      </c>
      <c r="D73" s="50" t="s">
        <v>398</v>
      </c>
      <c r="E73" s="51" t="s">
        <v>141</v>
      </c>
      <c r="F73" s="13"/>
      <c r="G73" s="13"/>
      <c r="H73" s="13"/>
      <c r="I73" s="13"/>
      <c r="J73" s="25"/>
      <c r="K73" s="25"/>
    </row>
    <row r="74" spans="1:11" ht="122.25" customHeight="1" x14ac:dyDescent="0.2">
      <c r="A74" s="5" t="s">
        <v>212</v>
      </c>
      <c r="B74" s="12" t="s">
        <v>445</v>
      </c>
      <c r="C74" s="52">
        <v>2011</v>
      </c>
      <c r="D74" s="50" t="s">
        <v>398</v>
      </c>
      <c r="E74" s="51" t="s">
        <v>141</v>
      </c>
      <c r="F74" s="13"/>
      <c r="G74" s="13"/>
      <c r="H74" s="13"/>
      <c r="I74" s="13"/>
      <c r="J74" s="13"/>
      <c r="K74" s="13"/>
    </row>
    <row r="75" spans="1:11" ht="77.25" customHeight="1" x14ac:dyDescent="0.2">
      <c r="A75" s="5" t="s">
        <v>214</v>
      </c>
      <c r="B75" s="28" t="s">
        <v>213</v>
      </c>
      <c r="C75" s="51" t="s">
        <v>439</v>
      </c>
      <c r="D75" s="50" t="s">
        <v>398</v>
      </c>
      <c r="E75" s="51" t="s">
        <v>141</v>
      </c>
      <c r="F75" s="13"/>
      <c r="G75" s="13"/>
      <c r="H75" s="13"/>
      <c r="I75" s="13"/>
      <c r="J75" s="13"/>
      <c r="K75" s="13"/>
    </row>
    <row r="76" spans="1:11" ht="75" x14ac:dyDescent="0.2">
      <c r="A76" s="5" t="s">
        <v>215</v>
      </c>
      <c r="B76" s="12" t="s">
        <v>31</v>
      </c>
      <c r="C76" s="5" t="s">
        <v>439</v>
      </c>
      <c r="D76" s="12" t="s">
        <v>216</v>
      </c>
      <c r="E76" s="51" t="s">
        <v>141</v>
      </c>
      <c r="F76" s="13"/>
      <c r="G76" s="13"/>
      <c r="H76" s="13"/>
      <c r="I76" s="13"/>
      <c r="J76" s="13"/>
      <c r="K76" s="13"/>
    </row>
    <row r="77" spans="1:11" s="37" customFormat="1" ht="24.95" customHeight="1" x14ac:dyDescent="0.25">
      <c r="A77" s="1073" t="s">
        <v>217</v>
      </c>
      <c r="B77" s="1077"/>
      <c r="C77" s="1077"/>
      <c r="D77" s="1077"/>
      <c r="E77" s="1077"/>
      <c r="F77" s="1077"/>
      <c r="G77" s="1077"/>
      <c r="H77" s="1077"/>
      <c r="I77" s="1077"/>
      <c r="J77" s="1077"/>
      <c r="K77" s="1077"/>
    </row>
    <row r="78" spans="1:11" ht="174" customHeight="1" x14ac:dyDescent="0.2">
      <c r="A78" s="5" t="s">
        <v>156</v>
      </c>
      <c r="B78" s="12" t="s">
        <v>181</v>
      </c>
      <c r="C78" s="5" t="s">
        <v>39</v>
      </c>
      <c r="D78" s="12" t="s">
        <v>466</v>
      </c>
      <c r="E78" s="5" t="s">
        <v>86</v>
      </c>
      <c r="F78" s="10">
        <f>G78+H78+I78+J78+K78</f>
        <v>565210</v>
      </c>
      <c r="G78" s="70">
        <v>30410</v>
      </c>
      <c r="H78" s="75">
        <f>68000+3000+2100+1450+3000+3000+7500+1500+7000+5000+7000+1450</f>
        <v>110000</v>
      </c>
      <c r="I78" s="13">
        <f>124000+4000+13600</f>
        <v>141600</v>
      </c>
      <c r="J78" s="13">
        <f>124000+4000+13600</f>
        <v>141600</v>
      </c>
      <c r="K78" s="13">
        <f>124000+4000+13600</f>
        <v>141600</v>
      </c>
    </row>
    <row r="79" spans="1:11" ht="92.25" customHeight="1" x14ac:dyDescent="0.2">
      <c r="A79" s="5" t="s">
        <v>449</v>
      </c>
      <c r="B79" s="12" t="s">
        <v>66</v>
      </c>
      <c r="C79" s="5">
        <v>2011</v>
      </c>
      <c r="D79" s="12" t="s">
        <v>147</v>
      </c>
      <c r="E79" s="5" t="s">
        <v>141</v>
      </c>
      <c r="F79" s="5"/>
      <c r="G79" s="13"/>
      <c r="H79" s="13"/>
      <c r="I79" s="13"/>
      <c r="J79" s="25"/>
      <c r="K79" s="25"/>
    </row>
    <row r="80" spans="1:11" ht="91.5" customHeight="1" x14ac:dyDescent="0.2">
      <c r="A80" s="5" t="s">
        <v>314</v>
      </c>
      <c r="B80" s="12" t="s">
        <v>64</v>
      </c>
      <c r="C80" s="5" t="s">
        <v>439</v>
      </c>
      <c r="D80" s="12" t="s">
        <v>47</v>
      </c>
      <c r="E80" s="5" t="s">
        <v>86</v>
      </c>
      <c r="F80" s="17">
        <f>G80+H80+I80+J80+K80</f>
        <v>894148.3</v>
      </c>
      <c r="G80" s="11">
        <f>2215.2+11000+1793.9+7139.2</f>
        <v>22148.3</v>
      </c>
      <c r="H80" s="13">
        <v>0</v>
      </c>
      <c r="I80" s="13">
        <f>150000+90000</f>
        <v>240000</v>
      </c>
      <c r="J80" s="25">
        <f>114000+100000+150000</f>
        <v>364000</v>
      </c>
      <c r="K80" s="25">
        <f>250000+10000+8000</f>
        <v>268000</v>
      </c>
    </row>
    <row r="81" spans="1:11" ht="61.5" customHeight="1" x14ac:dyDescent="0.2">
      <c r="A81" s="5" t="s">
        <v>315</v>
      </c>
      <c r="B81" s="12" t="s">
        <v>67</v>
      </c>
      <c r="C81" s="5">
        <v>2011</v>
      </c>
      <c r="D81" s="12" t="s">
        <v>147</v>
      </c>
      <c r="E81" s="5" t="s">
        <v>141</v>
      </c>
      <c r="F81" s="17"/>
      <c r="G81" s="13"/>
      <c r="H81" s="13"/>
      <c r="I81" s="13"/>
      <c r="J81" s="25"/>
      <c r="K81" s="25"/>
    </row>
    <row r="82" spans="1:11" ht="61.5" customHeight="1" x14ac:dyDescent="0.2">
      <c r="A82" s="5" t="s">
        <v>316</v>
      </c>
      <c r="B82" s="12" t="s">
        <v>68</v>
      </c>
      <c r="C82" s="5" t="s">
        <v>439</v>
      </c>
      <c r="D82" s="9" t="s">
        <v>436</v>
      </c>
      <c r="E82" s="5" t="s">
        <v>30</v>
      </c>
      <c r="F82" s="17">
        <f>G82+H82+I82+J82+K82</f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</row>
    <row r="83" spans="1:11" ht="48" customHeight="1" x14ac:dyDescent="0.2">
      <c r="A83" s="1090" t="s">
        <v>293</v>
      </c>
      <c r="B83" s="1067" t="s">
        <v>294</v>
      </c>
      <c r="C83" s="1090">
        <v>2011</v>
      </c>
      <c r="D83" s="1067" t="s">
        <v>466</v>
      </c>
      <c r="E83" s="5" t="s">
        <v>82</v>
      </c>
      <c r="F83" s="17">
        <f>G83+H83+I83+J83+K83</f>
        <v>67523.899999999994</v>
      </c>
      <c r="G83" s="54">
        <v>67523.899999999994</v>
      </c>
      <c r="H83" s="54">
        <v>0</v>
      </c>
      <c r="I83" s="54">
        <v>0</v>
      </c>
      <c r="J83" s="54">
        <v>0</v>
      </c>
      <c r="K83" s="54">
        <v>0</v>
      </c>
    </row>
    <row r="84" spans="1:11" ht="46.5" customHeight="1" x14ac:dyDescent="0.2">
      <c r="A84" s="1091"/>
      <c r="B84" s="1080"/>
      <c r="C84" s="1091"/>
      <c r="D84" s="1080"/>
      <c r="E84" s="5" t="s">
        <v>87</v>
      </c>
      <c r="F84" s="17">
        <f>G84+H84+I84+J84+K84</f>
        <v>38980.699999999997</v>
      </c>
      <c r="G84" s="54">
        <v>38980.699999999997</v>
      </c>
      <c r="H84" s="54">
        <v>0</v>
      </c>
      <c r="I84" s="54">
        <v>0</v>
      </c>
      <c r="J84" s="54">
        <v>0</v>
      </c>
      <c r="K84" s="54">
        <v>0</v>
      </c>
    </row>
    <row r="85" spans="1:11" s="37" customFormat="1" ht="24.95" customHeight="1" x14ac:dyDescent="0.25">
      <c r="A85" s="1072" t="s">
        <v>218</v>
      </c>
      <c r="B85" s="1072"/>
      <c r="C85" s="1072"/>
      <c r="D85" s="1072"/>
      <c r="E85" s="1072"/>
      <c r="F85" s="1072"/>
      <c r="G85" s="1072"/>
      <c r="H85" s="1072"/>
      <c r="I85" s="1072"/>
      <c r="J85" s="1072"/>
      <c r="K85" s="40"/>
    </row>
    <row r="86" spans="1:11" ht="92.25" customHeight="1" x14ac:dyDescent="0.2">
      <c r="A86" s="5" t="s">
        <v>157</v>
      </c>
      <c r="B86" s="12" t="s">
        <v>16</v>
      </c>
      <c r="C86" s="6" t="s">
        <v>439</v>
      </c>
      <c r="D86" s="12" t="s">
        <v>466</v>
      </c>
      <c r="E86" s="5" t="s">
        <v>86</v>
      </c>
      <c r="F86" s="17">
        <f>G86+H86+I86+J86+K86</f>
        <v>427600</v>
      </c>
      <c r="G86" s="70">
        <v>165253.79999999999</v>
      </c>
      <c r="H86" s="75">
        <v>73646.2</v>
      </c>
      <c r="I86" s="13">
        <v>62900</v>
      </c>
      <c r="J86" s="13">
        <v>62900</v>
      </c>
      <c r="K86" s="13">
        <v>62900</v>
      </c>
    </row>
    <row r="87" spans="1:11" ht="61.5" customHeight="1" x14ac:dyDescent="0.2">
      <c r="A87" s="5" t="s">
        <v>428</v>
      </c>
      <c r="B87" s="12" t="s">
        <v>70</v>
      </c>
      <c r="C87" s="5">
        <v>2011</v>
      </c>
      <c r="D87" s="12" t="s">
        <v>147</v>
      </c>
      <c r="E87" s="5" t="s">
        <v>141</v>
      </c>
      <c r="F87" s="11"/>
      <c r="G87" s="11"/>
      <c r="H87" s="11"/>
      <c r="I87" s="11"/>
      <c r="J87" s="11"/>
      <c r="K87" s="11"/>
    </row>
    <row r="88" spans="1:11" ht="90.75" customHeight="1" x14ac:dyDescent="0.2">
      <c r="A88" s="5" t="s">
        <v>317</v>
      </c>
      <c r="B88" s="12" t="s">
        <v>44</v>
      </c>
      <c r="C88" s="6" t="s">
        <v>439</v>
      </c>
      <c r="D88" s="12" t="s">
        <v>436</v>
      </c>
      <c r="E88" s="5" t="s">
        <v>86</v>
      </c>
      <c r="F88" s="11">
        <f>G88+H88+I88+J88+K88</f>
        <v>338673.80000000005</v>
      </c>
      <c r="G88" s="11">
        <v>62122.6</v>
      </c>
      <c r="H88" s="11">
        <v>66160.600000000006</v>
      </c>
      <c r="I88" s="11">
        <v>70130.2</v>
      </c>
      <c r="J88" s="11">
        <v>70130.2</v>
      </c>
      <c r="K88" s="11">
        <v>70130.2</v>
      </c>
    </row>
    <row r="89" spans="1:11" ht="30.75" customHeight="1" x14ac:dyDescent="0.2">
      <c r="A89" s="5" t="s">
        <v>318</v>
      </c>
      <c r="B89" s="12" t="s">
        <v>448</v>
      </c>
      <c r="C89" s="6" t="s">
        <v>439</v>
      </c>
      <c r="D89" s="12" t="s">
        <v>436</v>
      </c>
      <c r="E89" s="5" t="s">
        <v>86</v>
      </c>
      <c r="F89" s="11">
        <f>G89+H89+I89+J89+K89</f>
        <v>191126.8</v>
      </c>
      <c r="G89" s="11">
        <v>35058.199999999997</v>
      </c>
      <c r="H89" s="11">
        <v>37337</v>
      </c>
      <c r="I89" s="11">
        <v>39577.199999999997</v>
      </c>
      <c r="J89" s="11">
        <v>39577.199999999997</v>
      </c>
      <c r="K89" s="11">
        <v>39577.199999999997</v>
      </c>
    </row>
    <row r="90" spans="1:11" ht="63.75" customHeight="1" x14ac:dyDescent="0.2">
      <c r="A90" s="1092" t="s">
        <v>18</v>
      </c>
      <c r="B90" s="1085" t="s">
        <v>19</v>
      </c>
      <c r="C90" s="1092" t="s">
        <v>439</v>
      </c>
      <c r="D90" s="1085" t="s">
        <v>466</v>
      </c>
      <c r="E90" s="5" t="s">
        <v>98</v>
      </c>
      <c r="F90" s="11">
        <f>G90+H90+I90+J90+K90</f>
        <v>74383</v>
      </c>
      <c r="G90" s="11">
        <f>G93</f>
        <v>14876.6</v>
      </c>
      <c r="H90" s="11">
        <f>H93</f>
        <v>14876.6</v>
      </c>
      <c r="I90" s="11">
        <f>I93</f>
        <v>14876.6</v>
      </c>
      <c r="J90" s="11">
        <f>J93</f>
        <v>14876.6</v>
      </c>
      <c r="K90" s="11">
        <f>K93</f>
        <v>14876.6</v>
      </c>
    </row>
    <row r="91" spans="1:11" ht="48.75" customHeight="1" x14ac:dyDescent="0.2">
      <c r="A91" s="1092"/>
      <c r="B91" s="1085"/>
      <c r="C91" s="1092"/>
      <c r="D91" s="1085"/>
      <c r="E91" s="23" t="s">
        <v>99</v>
      </c>
      <c r="F91" s="11">
        <f>G91+H91+I91+J91+K91</f>
        <v>120602.4</v>
      </c>
      <c r="G91" s="11">
        <f>G94+G95</f>
        <v>22122</v>
      </c>
      <c r="H91" s="11">
        <f>H94+H95</f>
        <v>23559.9</v>
      </c>
      <c r="I91" s="11">
        <f>I94+I95</f>
        <v>24973.5</v>
      </c>
      <c r="J91" s="11">
        <f>J94+J95</f>
        <v>24973.5</v>
      </c>
      <c r="K91" s="11">
        <f>K94+K95</f>
        <v>24973.5</v>
      </c>
    </row>
    <row r="92" spans="1:11" ht="17.25" customHeight="1" x14ac:dyDescent="0.2">
      <c r="A92" s="23"/>
      <c r="B92" s="22" t="s">
        <v>90</v>
      </c>
      <c r="C92" s="23"/>
      <c r="D92" s="22"/>
      <c r="E92" s="23"/>
      <c r="F92" s="11"/>
      <c r="G92" s="11"/>
      <c r="H92" s="11"/>
      <c r="I92" s="11"/>
      <c r="J92" s="11"/>
      <c r="K92" s="11"/>
    </row>
    <row r="93" spans="1:11" ht="48.75" customHeight="1" x14ac:dyDescent="0.2">
      <c r="A93" s="1086" t="s">
        <v>91</v>
      </c>
      <c r="B93" s="1088" t="s">
        <v>93</v>
      </c>
      <c r="C93" s="23"/>
      <c r="D93" s="22"/>
      <c r="E93" s="5" t="s">
        <v>94</v>
      </c>
      <c r="F93" s="11">
        <f>G93+H93+I93+J93+K93</f>
        <v>74383</v>
      </c>
      <c r="G93" s="11">
        <v>14876.6</v>
      </c>
      <c r="H93" s="11">
        <v>14876.6</v>
      </c>
      <c r="I93" s="11">
        <v>14876.6</v>
      </c>
      <c r="J93" s="11">
        <v>14876.6</v>
      </c>
      <c r="K93" s="11">
        <v>14876.6</v>
      </c>
    </row>
    <row r="94" spans="1:11" ht="75.75" customHeight="1" x14ac:dyDescent="0.2">
      <c r="A94" s="1087"/>
      <c r="B94" s="1089"/>
      <c r="C94" s="23"/>
      <c r="D94" s="22"/>
      <c r="E94" s="23" t="s">
        <v>95</v>
      </c>
      <c r="F94" s="11">
        <f>G94+H94+I94+J94+K94</f>
        <v>46819.7</v>
      </c>
      <c r="G94" s="11">
        <v>8588.1</v>
      </c>
      <c r="H94" s="11">
        <v>9146.2999999999993</v>
      </c>
      <c r="I94" s="11">
        <v>9695.1</v>
      </c>
      <c r="J94" s="11">
        <v>9695.1</v>
      </c>
      <c r="K94" s="11">
        <v>9695.1</v>
      </c>
    </row>
    <row r="95" spans="1:11" ht="84" customHeight="1" x14ac:dyDescent="0.2">
      <c r="A95" s="23" t="s">
        <v>92</v>
      </c>
      <c r="B95" s="22" t="s">
        <v>96</v>
      </c>
      <c r="C95" s="23"/>
      <c r="D95" s="22"/>
      <c r="E95" s="23" t="s">
        <v>86</v>
      </c>
      <c r="F95" s="11">
        <f>G95+H95+I95+J95+K95</f>
        <v>73782.7</v>
      </c>
      <c r="G95" s="11">
        <v>13533.9</v>
      </c>
      <c r="H95" s="11">
        <v>14413.6</v>
      </c>
      <c r="I95" s="11">
        <v>15278.4</v>
      </c>
      <c r="J95" s="11">
        <v>15278.4</v>
      </c>
      <c r="K95" s="11">
        <v>15278.4</v>
      </c>
    </row>
    <row r="96" spans="1:11" ht="92.25" customHeight="1" x14ac:dyDescent="0.2">
      <c r="A96" s="24" t="s">
        <v>20</v>
      </c>
      <c r="B96" s="9" t="s">
        <v>21</v>
      </c>
      <c r="C96" s="6" t="s">
        <v>439</v>
      </c>
      <c r="D96" s="12" t="s">
        <v>22</v>
      </c>
      <c r="E96" s="23" t="s">
        <v>86</v>
      </c>
      <c r="F96" s="11">
        <f>G96+H96+I96+J96+K96</f>
        <v>129350</v>
      </c>
      <c r="G96" s="70">
        <v>77550</v>
      </c>
      <c r="H96" s="76">
        <v>51800</v>
      </c>
      <c r="I96" s="19">
        <v>0</v>
      </c>
      <c r="J96" s="19">
        <v>0</v>
      </c>
      <c r="K96" s="19">
        <v>0</v>
      </c>
    </row>
    <row r="97" spans="1:11" ht="61.5" customHeight="1" x14ac:dyDescent="0.2">
      <c r="A97" s="24" t="s">
        <v>23</v>
      </c>
      <c r="B97" s="12" t="s">
        <v>71</v>
      </c>
      <c r="C97" s="5">
        <v>2011</v>
      </c>
      <c r="D97" s="12" t="s">
        <v>147</v>
      </c>
      <c r="E97" s="5" t="s">
        <v>141</v>
      </c>
      <c r="F97" s="11"/>
      <c r="G97" s="19"/>
      <c r="H97" s="27"/>
      <c r="I97" s="27"/>
      <c r="J97" s="27"/>
      <c r="K97" s="27"/>
    </row>
    <row r="98" spans="1:11" s="37" customFormat="1" ht="24.95" customHeight="1" x14ac:dyDescent="0.25">
      <c r="A98" s="1084" t="s">
        <v>24</v>
      </c>
      <c r="B98" s="1084"/>
      <c r="C98" s="1084"/>
      <c r="D98" s="1084"/>
      <c r="E98" s="1084"/>
      <c r="F98" s="1084"/>
      <c r="G98" s="1084"/>
      <c r="H98" s="1084"/>
      <c r="I98" s="1084"/>
      <c r="J98" s="1084"/>
      <c r="K98" s="38"/>
    </row>
    <row r="99" spans="1:11" ht="93.75" customHeight="1" x14ac:dyDescent="0.2">
      <c r="A99" s="5" t="s">
        <v>429</v>
      </c>
      <c r="B99" s="12" t="s">
        <v>220</v>
      </c>
      <c r="C99" s="5" t="s">
        <v>439</v>
      </c>
      <c r="D99" s="12" t="s">
        <v>147</v>
      </c>
      <c r="E99" s="5" t="s">
        <v>141</v>
      </c>
      <c r="F99" s="13"/>
      <c r="G99" s="13"/>
      <c r="H99" s="13"/>
      <c r="I99" s="13"/>
      <c r="J99" s="13"/>
      <c r="K99" s="13"/>
    </row>
    <row r="100" spans="1:11" ht="137.25" customHeight="1" x14ac:dyDescent="0.2">
      <c r="A100" s="5" t="s">
        <v>319</v>
      </c>
      <c r="B100" s="12" t="s">
        <v>396</v>
      </c>
      <c r="C100" s="5" t="s">
        <v>439</v>
      </c>
      <c r="D100" s="12" t="s">
        <v>436</v>
      </c>
      <c r="E100" s="5" t="s">
        <v>141</v>
      </c>
      <c r="F100" s="13"/>
      <c r="G100" s="13"/>
      <c r="H100" s="13"/>
      <c r="I100" s="13"/>
      <c r="J100" s="13"/>
      <c r="K100" s="13"/>
    </row>
    <row r="101" spans="1:11" s="37" customFormat="1" ht="24.95" customHeight="1" x14ac:dyDescent="0.25">
      <c r="A101" s="1072" t="s">
        <v>442</v>
      </c>
      <c r="B101" s="1072"/>
      <c r="C101" s="1072"/>
      <c r="D101" s="1072"/>
      <c r="E101" s="1072"/>
      <c r="F101" s="1072"/>
      <c r="G101" s="1072"/>
      <c r="H101" s="1072"/>
      <c r="I101" s="1072"/>
      <c r="J101" s="1072"/>
      <c r="K101" s="1072"/>
    </row>
    <row r="102" spans="1:11" ht="63.75" customHeight="1" x14ac:dyDescent="0.2">
      <c r="A102" s="35" t="s">
        <v>169</v>
      </c>
      <c r="B102" s="31" t="s">
        <v>402</v>
      </c>
      <c r="C102" s="23" t="s">
        <v>439</v>
      </c>
      <c r="D102" s="22" t="s">
        <v>451</v>
      </c>
      <c r="E102" s="5" t="s">
        <v>86</v>
      </c>
      <c r="F102" s="11">
        <f>G102+H102+I102+J102+K102</f>
        <v>29757.599999999999</v>
      </c>
      <c r="G102" s="11">
        <v>5458.4</v>
      </c>
      <c r="H102" s="11">
        <v>5813.2</v>
      </c>
      <c r="I102" s="11">
        <v>6162</v>
      </c>
      <c r="J102" s="11">
        <v>6162</v>
      </c>
      <c r="K102" s="11">
        <v>6162</v>
      </c>
    </row>
    <row r="103" spans="1:11" ht="77.25" customHeight="1" x14ac:dyDescent="0.2">
      <c r="A103" s="35" t="s">
        <v>320</v>
      </c>
      <c r="B103" s="31" t="s">
        <v>403</v>
      </c>
      <c r="C103" s="23" t="s">
        <v>439</v>
      </c>
      <c r="D103" s="22" t="s">
        <v>451</v>
      </c>
      <c r="E103" s="5" t="s">
        <v>86</v>
      </c>
      <c r="F103" s="11">
        <f t="shared" ref="F103:F120" si="3">G103+H103+I103+J103+K103</f>
        <v>430.7</v>
      </c>
      <c r="G103" s="11">
        <v>79</v>
      </c>
      <c r="H103" s="11">
        <v>84.1</v>
      </c>
      <c r="I103" s="11">
        <v>89.2</v>
      </c>
      <c r="J103" s="11">
        <v>89.2</v>
      </c>
      <c r="K103" s="11">
        <v>89.2</v>
      </c>
    </row>
    <row r="104" spans="1:11" ht="75" x14ac:dyDescent="0.2">
      <c r="A104" s="35" t="s">
        <v>321</v>
      </c>
      <c r="B104" s="31" t="s">
        <v>404</v>
      </c>
      <c r="C104" s="23" t="s">
        <v>439</v>
      </c>
      <c r="D104" s="22" t="s">
        <v>451</v>
      </c>
      <c r="E104" s="5" t="s">
        <v>86</v>
      </c>
      <c r="F104" s="11">
        <f t="shared" si="3"/>
        <v>26454.400000000001</v>
      </c>
      <c r="G104" s="11">
        <v>4852.5</v>
      </c>
      <c r="H104" s="11">
        <v>5167.8999999999996</v>
      </c>
      <c r="I104" s="11">
        <v>5478</v>
      </c>
      <c r="J104" s="11">
        <v>5478</v>
      </c>
      <c r="K104" s="11">
        <v>5478</v>
      </c>
    </row>
    <row r="105" spans="1:11" ht="76.5" customHeight="1" x14ac:dyDescent="0.2">
      <c r="A105" s="35" t="s">
        <v>322</v>
      </c>
      <c r="B105" s="31" t="s">
        <v>405</v>
      </c>
      <c r="C105" s="23" t="s">
        <v>439</v>
      </c>
      <c r="D105" s="22" t="s">
        <v>451</v>
      </c>
      <c r="E105" s="5" t="s">
        <v>86</v>
      </c>
      <c r="F105" s="11">
        <f t="shared" si="3"/>
        <v>430.7</v>
      </c>
      <c r="G105" s="11">
        <v>79</v>
      </c>
      <c r="H105" s="11">
        <v>84.1</v>
      </c>
      <c r="I105" s="11">
        <v>89.2</v>
      </c>
      <c r="J105" s="11">
        <v>89.2</v>
      </c>
      <c r="K105" s="11">
        <v>89.2</v>
      </c>
    </row>
    <row r="106" spans="1:11" ht="76.5" customHeight="1" x14ac:dyDescent="0.2">
      <c r="A106" s="35" t="s">
        <v>323</v>
      </c>
      <c r="B106" s="31" t="s">
        <v>72</v>
      </c>
      <c r="C106" s="23" t="s">
        <v>439</v>
      </c>
      <c r="D106" s="22" t="s">
        <v>451</v>
      </c>
      <c r="E106" s="5" t="s">
        <v>86</v>
      </c>
      <c r="F106" s="11">
        <f t="shared" si="3"/>
        <v>142514</v>
      </c>
      <c r="G106" s="11">
        <v>26141.200000000001</v>
      </c>
      <c r="H106" s="11">
        <v>27840.400000000001</v>
      </c>
      <c r="I106" s="11">
        <v>29510.799999999999</v>
      </c>
      <c r="J106" s="11">
        <v>29510.799999999999</v>
      </c>
      <c r="K106" s="11">
        <v>29510.799999999999</v>
      </c>
    </row>
    <row r="107" spans="1:11" ht="76.5" customHeight="1" x14ac:dyDescent="0.2">
      <c r="A107" s="35" t="s">
        <v>324</v>
      </c>
      <c r="B107" s="31" t="s">
        <v>73</v>
      </c>
      <c r="C107" s="23" t="s">
        <v>439</v>
      </c>
      <c r="D107" s="22" t="s">
        <v>451</v>
      </c>
      <c r="E107" s="5" t="s">
        <v>86</v>
      </c>
      <c r="F107" s="11">
        <f t="shared" si="3"/>
        <v>130.6</v>
      </c>
      <c r="G107" s="11">
        <v>24</v>
      </c>
      <c r="H107" s="11">
        <v>25.6</v>
      </c>
      <c r="I107" s="11">
        <v>27</v>
      </c>
      <c r="J107" s="11">
        <v>27</v>
      </c>
      <c r="K107" s="11">
        <v>27</v>
      </c>
    </row>
    <row r="108" spans="1:11" ht="24.95" customHeight="1" x14ac:dyDescent="0.2">
      <c r="A108" s="1073" t="s">
        <v>330</v>
      </c>
      <c r="B108" s="1074"/>
      <c r="C108" s="1074"/>
      <c r="D108" s="1074"/>
      <c r="E108" s="1074"/>
      <c r="F108" s="1074"/>
      <c r="G108" s="1074"/>
      <c r="H108" s="1074"/>
      <c r="I108" s="1074"/>
      <c r="J108" s="1074"/>
      <c r="K108" s="1074"/>
    </row>
    <row r="109" spans="1:11" ht="18" customHeight="1" x14ac:dyDescent="0.2">
      <c r="A109" s="5" t="s">
        <v>278</v>
      </c>
      <c r="B109" s="1076" t="s">
        <v>481</v>
      </c>
      <c r="C109" s="1076"/>
      <c r="D109" s="1076"/>
      <c r="E109" s="1076"/>
      <c r="F109" s="11">
        <f t="shared" si="3"/>
        <v>12343875.5</v>
      </c>
      <c r="G109" s="10">
        <f>G110+G111+G112</f>
        <v>2689562.5</v>
      </c>
      <c r="H109" s="10">
        <f>H110+H111+H112</f>
        <v>2521874.7999999998</v>
      </c>
      <c r="I109" s="10">
        <f>I110+I111+I112</f>
        <v>2377479.4</v>
      </c>
      <c r="J109" s="10">
        <f>J110+J111+J112</f>
        <v>2377479.4000000004</v>
      </c>
      <c r="K109" s="10">
        <f>K110+K111+K112</f>
        <v>2377479.4000000004</v>
      </c>
    </row>
    <row r="110" spans="1:11" ht="18" customHeight="1" x14ac:dyDescent="0.2">
      <c r="A110" s="5" t="s">
        <v>279</v>
      </c>
      <c r="B110" s="1075" t="s">
        <v>468</v>
      </c>
      <c r="C110" s="1075"/>
      <c r="D110" s="1075"/>
      <c r="E110" s="1075"/>
      <c r="F110" s="11">
        <f t="shared" si="3"/>
        <v>0</v>
      </c>
      <c r="G110" s="10">
        <f>G47</f>
        <v>0</v>
      </c>
      <c r="H110" s="10">
        <f>H47</f>
        <v>0</v>
      </c>
      <c r="I110" s="10">
        <f>I47</f>
        <v>0</v>
      </c>
      <c r="J110" s="10">
        <f>J47</f>
        <v>0</v>
      </c>
      <c r="K110" s="10">
        <f>K47</f>
        <v>0</v>
      </c>
    </row>
    <row r="111" spans="1:11" ht="18" customHeight="1" x14ac:dyDescent="0.2">
      <c r="A111" s="5" t="s">
        <v>280</v>
      </c>
      <c r="B111" s="1075" t="s">
        <v>29</v>
      </c>
      <c r="C111" s="1075"/>
      <c r="D111" s="1075"/>
      <c r="E111" s="1075"/>
      <c r="F111" s="11">
        <f t="shared" si="3"/>
        <v>8098857.4000000004</v>
      </c>
      <c r="G111" s="10">
        <f>G90+G46+G58+G65+G83</f>
        <v>1673790.5999999999</v>
      </c>
      <c r="H111" s="10">
        <f>H90+H46+H58+H65+H83</f>
        <v>1606266.7</v>
      </c>
      <c r="I111" s="10">
        <f>I90+I46+I58+I65+I83</f>
        <v>1606266.7</v>
      </c>
      <c r="J111" s="10">
        <f>J90+J46+J58+J65+J83</f>
        <v>1606266.7</v>
      </c>
      <c r="K111" s="10">
        <f>K90+K46+K58+K65+K83</f>
        <v>1606266.7</v>
      </c>
    </row>
    <row r="112" spans="1:11" ht="18" customHeight="1" x14ac:dyDescent="0.2">
      <c r="A112" s="5" t="s">
        <v>281</v>
      </c>
      <c r="B112" s="1075" t="s">
        <v>158</v>
      </c>
      <c r="C112" s="1075"/>
      <c r="D112" s="1075"/>
      <c r="E112" s="1075"/>
      <c r="F112" s="11">
        <f t="shared" si="3"/>
        <v>4245018.0999999996</v>
      </c>
      <c r="G112" s="10">
        <f>G107+G106+G105+G104+G103+G102+G96+G91+G89+G88+G86+G82+G78+G68+G63+G56+G49+G48+G59+G66+G84+G50+G51+G52+G53+G54+G55</f>
        <v>1015771.8999999999</v>
      </c>
      <c r="H112" s="10">
        <f>H107+H106+H105+H104+H103+H102+H96+H91+H89+H88+H86+H82+H78+H68+H63+H56+H49+H48+H59+H66+H84+H50+H51+H52+H53+H54+H55</f>
        <v>915608.09999999963</v>
      </c>
      <c r="I112" s="10">
        <f>I107+I106+I105+I104+I103+I102+I96+I91+I89+I88+I86+I82+I78+I68+I63+I56+I49+I48+I59+I66+I84+I50+I51+I52+I53+I54+I55</f>
        <v>771212.70000000007</v>
      </c>
      <c r="J112" s="10">
        <f>J107+J106+J105+J104+J103+J102+J96+J91+J89+J88+J86+J82+J78+J68+J63+J56+J49+J48+J59+J66+J84+J50+J51+J52+J53+J54+J55</f>
        <v>771212.70000000019</v>
      </c>
      <c r="K112" s="10">
        <f>K107+K106+K105+K104+K103+K102+K96+K91+K89+K88+K86+K82+K78+K68+K63+K56+K49+K48+K59+K66+K84+K50+K51+K52+K53+K54+K55</f>
        <v>771212.70000000019</v>
      </c>
    </row>
    <row r="113" spans="1:11" ht="18" customHeight="1" x14ac:dyDescent="0.2">
      <c r="A113" s="5" t="s">
        <v>282</v>
      </c>
      <c r="B113" s="1076" t="s">
        <v>234</v>
      </c>
      <c r="C113" s="1076"/>
      <c r="D113" s="1076"/>
      <c r="E113" s="1076"/>
      <c r="F113" s="11">
        <f t="shared" si="3"/>
        <v>894148.3</v>
      </c>
      <c r="G113" s="10">
        <f>G114+G115+G116</f>
        <v>22148.3</v>
      </c>
      <c r="H113" s="10">
        <f>H114+H115+H116</f>
        <v>0</v>
      </c>
      <c r="I113" s="10">
        <f>I114+I115+I116</f>
        <v>240000</v>
      </c>
      <c r="J113" s="10">
        <f>J114+J115+J116</f>
        <v>364000</v>
      </c>
      <c r="K113" s="10">
        <f>K114+K115+K116</f>
        <v>268000</v>
      </c>
    </row>
    <row r="114" spans="1:11" ht="18" customHeight="1" x14ac:dyDescent="0.2">
      <c r="A114" s="5" t="s">
        <v>283</v>
      </c>
      <c r="B114" s="1075" t="s">
        <v>468</v>
      </c>
      <c r="C114" s="1075"/>
      <c r="D114" s="1075"/>
      <c r="E114" s="1075"/>
      <c r="F114" s="11">
        <f t="shared" si="3"/>
        <v>0</v>
      </c>
      <c r="G114" s="53">
        <v>0</v>
      </c>
      <c r="H114" s="53">
        <v>0</v>
      </c>
      <c r="I114" s="53">
        <v>0</v>
      </c>
      <c r="J114" s="53">
        <v>0</v>
      </c>
      <c r="K114" s="53">
        <v>0</v>
      </c>
    </row>
    <row r="115" spans="1:11" ht="18" customHeight="1" x14ac:dyDescent="0.2">
      <c r="A115" s="5" t="s">
        <v>284</v>
      </c>
      <c r="B115" s="1075" t="s">
        <v>29</v>
      </c>
      <c r="C115" s="1075"/>
      <c r="D115" s="1075"/>
      <c r="E115" s="1075"/>
      <c r="F115" s="11">
        <f t="shared" si="3"/>
        <v>0</v>
      </c>
      <c r="G115" s="53">
        <v>0</v>
      </c>
      <c r="H115" s="53">
        <v>0</v>
      </c>
      <c r="I115" s="53">
        <v>0</v>
      </c>
      <c r="J115" s="53">
        <v>0</v>
      </c>
      <c r="K115" s="53">
        <v>0</v>
      </c>
    </row>
    <row r="116" spans="1:11" ht="18" customHeight="1" x14ac:dyDescent="0.2">
      <c r="A116" s="5" t="s">
        <v>285</v>
      </c>
      <c r="B116" s="1075" t="s">
        <v>158</v>
      </c>
      <c r="C116" s="1075"/>
      <c r="D116" s="1075"/>
      <c r="E116" s="1075"/>
      <c r="F116" s="11">
        <f t="shared" si="3"/>
        <v>894148.3</v>
      </c>
      <c r="G116" s="53">
        <f>G80</f>
        <v>22148.3</v>
      </c>
      <c r="H116" s="53">
        <f>H80</f>
        <v>0</v>
      </c>
      <c r="I116" s="53">
        <f>I80</f>
        <v>240000</v>
      </c>
      <c r="J116" s="53">
        <f>J80</f>
        <v>364000</v>
      </c>
      <c r="K116" s="53">
        <f>K80</f>
        <v>268000</v>
      </c>
    </row>
    <row r="117" spans="1:11" ht="18" customHeight="1" x14ac:dyDescent="0.2">
      <c r="A117" s="5" t="s">
        <v>286</v>
      </c>
      <c r="B117" s="1076" t="s">
        <v>484</v>
      </c>
      <c r="C117" s="1076"/>
      <c r="D117" s="1076"/>
      <c r="E117" s="1076"/>
      <c r="F117" s="11">
        <f t="shared" si="3"/>
        <v>13238023.800000001</v>
      </c>
      <c r="G117" s="53">
        <f t="shared" ref="G117:K120" si="4">G109+G113</f>
        <v>2711710.8</v>
      </c>
      <c r="H117" s="53">
        <f t="shared" si="4"/>
        <v>2521874.7999999998</v>
      </c>
      <c r="I117" s="53">
        <f t="shared" si="4"/>
        <v>2617479.4</v>
      </c>
      <c r="J117" s="53">
        <f t="shared" si="4"/>
        <v>2741479.4000000004</v>
      </c>
      <c r="K117" s="53">
        <f t="shared" si="4"/>
        <v>2645479.4000000004</v>
      </c>
    </row>
    <row r="118" spans="1:11" ht="18" customHeight="1" x14ac:dyDescent="0.2">
      <c r="A118" s="5" t="s">
        <v>287</v>
      </c>
      <c r="B118" s="1075" t="s">
        <v>468</v>
      </c>
      <c r="C118" s="1075"/>
      <c r="D118" s="1075"/>
      <c r="E118" s="1075"/>
      <c r="F118" s="11">
        <f t="shared" si="3"/>
        <v>0</v>
      </c>
      <c r="G118" s="53">
        <f t="shared" si="4"/>
        <v>0</v>
      </c>
      <c r="H118" s="53">
        <f t="shared" si="4"/>
        <v>0</v>
      </c>
      <c r="I118" s="53">
        <f t="shared" si="4"/>
        <v>0</v>
      </c>
      <c r="J118" s="53">
        <f t="shared" si="4"/>
        <v>0</v>
      </c>
      <c r="K118" s="53">
        <f t="shared" si="4"/>
        <v>0</v>
      </c>
    </row>
    <row r="119" spans="1:11" ht="18" customHeight="1" x14ac:dyDescent="0.2">
      <c r="A119" s="5" t="s">
        <v>288</v>
      </c>
      <c r="B119" s="1075" t="s">
        <v>29</v>
      </c>
      <c r="C119" s="1075"/>
      <c r="D119" s="1075"/>
      <c r="E119" s="1075"/>
      <c r="F119" s="11">
        <f t="shared" si="3"/>
        <v>8098857.4000000004</v>
      </c>
      <c r="G119" s="53">
        <f t="shared" si="4"/>
        <v>1673790.5999999999</v>
      </c>
      <c r="H119" s="53">
        <f t="shared" si="4"/>
        <v>1606266.7</v>
      </c>
      <c r="I119" s="53">
        <f t="shared" si="4"/>
        <v>1606266.7</v>
      </c>
      <c r="J119" s="53">
        <f t="shared" si="4"/>
        <v>1606266.7</v>
      </c>
      <c r="K119" s="53">
        <f t="shared" si="4"/>
        <v>1606266.7</v>
      </c>
    </row>
    <row r="120" spans="1:11" ht="18" customHeight="1" x14ac:dyDescent="0.2">
      <c r="A120" s="5" t="s">
        <v>289</v>
      </c>
      <c r="B120" s="1075" t="s">
        <v>158</v>
      </c>
      <c r="C120" s="1075"/>
      <c r="D120" s="1075"/>
      <c r="E120" s="1075"/>
      <c r="F120" s="11">
        <f t="shared" si="3"/>
        <v>5139166.4000000004</v>
      </c>
      <c r="G120" s="53">
        <f t="shared" si="4"/>
        <v>1037920.2</v>
      </c>
      <c r="H120" s="53">
        <f t="shared" si="4"/>
        <v>915608.09999999963</v>
      </c>
      <c r="I120" s="53">
        <f t="shared" si="4"/>
        <v>1011212.7000000001</v>
      </c>
      <c r="J120" s="53">
        <f t="shared" si="4"/>
        <v>1135212.7000000002</v>
      </c>
      <c r="K120" s="53">
        <f t="shared" si="4"/>
        <v>1039212.7000000002</v>
      </c>
    </row>
    <row r="121" spans="1:11" s="37" customFormat="1" ht="24.95" customHeight="1" x14ac:dyDescent="0.25">
      <c r="A121" s="1094" t="s">
        <v>406</v>
      </c>
      <c r="B121" s="1094"/>
      <c r="C121" s="1094"/>
      <c r="D121" s="1094"/>
      <c r="E121" s="1094"/>
      <c r="F121" s="1095"/>
      <c r="G121" s="1095"/>
      <c r="H121" s="1095"/>
      <c r="I121" s="1095"/>
      <c r="J121" s="1095"/>
      <c r="K121" s="1095"/>
    </row>
    <row r="122" spans="1:11" s="37" customFormat="1" ht="24.95" customHeight="1" x14ac:dyDescent="0.25">
      <c r="A122" s="1094" t="s">
        <v>161</v>
      </c>
      <c r="B122" s="1094"/>
      <c r="C122" s="1094"/>
      <c r="D122" s="1094"/>
      <c r="E122" s="1094"/>
      <c r="F122" s="1094"/>
      <c r="G122" s="1095"/>
      <c r="H122" s="1095"/>
      <c r="I122" s="1095"/>
      <c r="J122" s="1095"/>
      <c r="K122" s="1095"/>
    </row>
    <row r="123" spans="1:11" ht="108.75" customHeight="1" x14ac:dyDescent="0.2">
      <c r="A123" s="8" t="s">
        <v>162</v>
      </c>
      <c r="B123" s="9" t="s">
        <v>62</v>
      </c>
      <c r="C123" s="8" t="s">
        <v>439</v>
      </c>
      <c r="D123" s="9" t="s">
        <v>436</v>
      </c>
      <c r="E123" s="8" t="s">
        <v>97</v>
      </c>
      <c r="F123" s="11">
        <f>G123+H123+I123+J123+K123</f>
        <v>2862077.5999999996</v>
      </c>
      <c r="G123" s="10">
        <f>579443.3-G133-G137-G146-G147-G148</f>
        <v>575276</v>
      </c>
      <c r="H123" s="10">
        <f>586825.2+4438.2-H133-H137-H146-H147-H148</f>
        <v>566725.19999999984</v>
      </c>
      <c r="I123" s="10">
        <f>573358.8+4704.5-I133-I137-I146-I147-I148</f>
        <v>573358.80000000005</v>
      </c>
      <c r="J123" s="10">
        <f>573358.8+4704.5-J133-J137-J146-J147-J148</f>
        <v>573358.80000000005</v>
      </c>
      <c r="K123" s="10">
        <f>573358.8+4704.5-K133-K137-K146-K147-K148</f>
        <v>573358.80000000005</v>
      </c>
    </row>
    <row r="124" spans="1:11" ht="75.75" customHeight="1" x14ac:dyDescent="0.2">
      <c r="A124" s="5" t="s">
        <v>163</v>
      </c>
      <c r="B124" s="9" t="s">
        <v>49</v>
      </c>
      <c r="C124" s="5" t="s">
        <v>439</v>
      </c>
      <c r="D124" s="12" t="s">
        <v>225</v>
      </c>
      <c r="E124" s="8" t="s">
        <v>97</v>
      </c>
      <c r="F124" s="32">
        <f>G124+H124+I124+J124+K124</f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</row>
    <row r="125" spans="1:11" ht="64.5" customHeight="1" x14ac:dyDescent="0.2">
      <c r="A125" s="5" t="s">
        <v>164</v>
      </c>
      <c r="B125" s="12" t="s">
        <v>331</v>
      </c>
      <c r="C125" s="8" t="s">
        <v>439</v>
      </c>
      <c r="D125" s="12" t="s">
        <v>225</v>
      </c>
      <c r="E125" s="5" t="s">
        <v>141</v>
      </c>
      <c r="F125" s="13"/>
      <c r="G125" s="26"/>
      <c r="H125" s="26"/>
      <c r="I125" s="26"/>
      <c r="J125" s="26"/>
      <c r="K125" s="26"/>
    </row>
    <row r="126" spans="1:11" ht="63" customHeight="1" x14ac:dyDescent="0.2">
      <c r="A126" s="5" t="s">
        <v>430</v>
      </c>
      <c r="B126" s="12" t="s">
        <v>334</v>
      </c>
      <c r="C126" s="8" t="s">
        <v>439</v>
      </c>
      <c r="D126" s="12" t="s">
        <v>225</v>
      </c>
      <c r="E126" s="5" t="s">
        <v>141</v>
      </c>
      <c r="F126" s="13"/>
      <c r="G126" s="13"/>
      <c r="H126" s="13"/>
      <c r="I126" s="13"/>
      <c r="J126" s="13"/>
      <c r="K126" s="13"/>
    </row>
    <row r="127" spans="1:11" ht="35.25" customHeight="1" x14ac:dyDescent="0.2">
      <c r="A127" s="5" t="s">
        <v>431</v>
      </c>
      <c r="B127" s="12" t="s">
        <v>332</v>
      </c>
      <c r="C127" s="5" t="s">
        <v>439</v>
      </c>
      <c r="D127" s="12" t="s">
        <v>310</v>
      </c>
      <c r="E127" s="5" t="s">
        <v>141</v>
      </c>
      <c r="F127" s="13"/>
      <c r="G127" s="13"/>
      <c r="H127" s="13"/>
      <c r="I127" s="13"/>
      <c r="J127" s="13"/>
      <c r="K127" s="13"/>
    </row>
    <row r="128" spans="1:11" ht="63.75" customHeight="1" x14ac:dyDescent="0.2">
      <c r="A128" s="5" t="s">
        <v>469</v>
      </c>
      <c r="B128" s="12" t="s">
        <v>333</v>
      </c>
      <c r="C128" s="5" t="s">
        <v>439</v>
      </c>
      <c r="D128" s="12" t="s">
        <v>225</v>
      </c>
      <c r="E128" s="5" t="s">
        <v>141</v>
      </c>
      <c r="F128" s="13"/>
      <c r="G128" s="13"/>
      <c r="H128" s="13"/>
      <c r="I128" s="13"/>
      <c r="J128" s="13"/>
      <c r="K128" s="13"/>
    </row>
    <row r="129" spans="1:11" ht="48.75" customHeight="1" x14ac:dyDescent="0.2">
      <c r="A129" s="5" t="s">
        <v>470</v>
      </c>
      <c r="B129" s="12" t="s">
        <v>45</v>
      </c>
      <c r="C129" s="5" t="s">
        <v>439</v>
      </c>
      <c r="D129" s="12" t="s">
        <v>397</v>
      </c>
      <c r="E129" s="5" t="s">
        <v>141</v>
      </c>
      <c r="F129" s="13"/>
      <c r="G129" s="13"/>
      <c r="H129" s="13"/>
      <c r="I129" s="13"/>
      <c r="J129" s="13"/>
      <c r="K129" s="13"/>
    </row>
    <row r="130" spans="1:11" ht="48.75" customHeight="1" x14ac:dyDescent="0.2">
      <c r="A130" s="5" t="s">
        <v>472</v>
      </c>
      <c r="B130" s="12" t="s">
        <v>335</v>
      </c>
      <c r="C130" s="5" t="s">
        <v>39</v>
      </c>
      <c r="D130" s="12" t="s">
        <v>450</v>
      </c>
      <c r="E130" s="5" t="s">
        <v>141</v>
      </c>
      <c r="F130" s="13"/>
      <c r="G130" s="13"/>
      <c r="H130" s="13"/>
      <c r="I130" s="13"/>
      <c r="J130" s="13"/>
      <c r="K130" s="13"/>
    </row>
    <row r="131" spans="1:11" ht="30.75" customHeight="1" x14ac:dyDescent="0.2">
      <c r="A131" s="5" t="s">
        <v>473</v>
      </c>
      <c r="B131" s="12" t="s">
        <v>336</v>
      </c>
      <c r="C131" s="5" t="s">
        <v>39</v>
      </c>
      <c r="D131" s="12" t="s">
        <v>46</v>
      </c>
      <c r="E131" s="5" t="s">
        <v>141</v>
      </c>
      <c r="F131" s="13"/>
      <c r="G131" s="13"/>
      <c r="H131" s="13"/>
      <c r="I131" s="13"/>
      <c r="J131" s="13"/>
      <c r="K131" s="13"/>
    </row>
    <row r="132" spans="1:11" s="37" customFormat="1" ht="24.95" customHeight="1" x14ac:dyDescent="0.25">
      <c r="A132" s="1072" t="s">
        <v>338</v>
      </c>
      <c r="B132" s="1072"/>
      <c r="C132" s="1072"/>
      <c r="D132" s="1072"/>
      <c r="E132" s="1072"/>
      <c r="F132" s="1072"/>
      <c r="G132" s="1072"/>
      <c r="H132" s="1072"/>
      <c r="I132" s="1093"/>
      <c r="J132" s="1093"/>
      <c r="K132" s="1093"/>
    </row>
    <row r="133" spans="1:11" ht="122.25" customHeight="1" x14ac:dyDescent="0.2">
      <c r="A133" s="5" t="s">
        <v>165</v>
      </c>
      <c r="B133" s="12" t="s">
        <v>276</v>
      </c>
      <c r="C133" s="5" t="s">
        <v>39</v>
      </c>
      <c r="D133" s="12" t="s">
        <v>466</v>
      </c>
      <c r="E133" s="5" t="s">
        <v>97</v>
      </c>
      <c r="F133" s="10">
        <f>G133+H133+I133+J133+K133</f>
        <v>20100</v>
      </c>
      <c r="G133" s="13">
        <v>0</v>
      </c>
      <c r="H133" s="13">
        <f>7200+7200+2000+3700</f>
        <v>20100</v>
      </c>
      <c r="I133" s="13">
        <v>0</v>
      </c>
      <c r="J133" s="13">
        <v>0</v>
      </c>
      <c r="K133" s="13">
        <v>0</v>
      </c>
    </row>
    <row r="134" spans="1:11" ht="91.5" customHeight="1" x14ac:dyDescent="0.2">
      <c r="A134" s="5" t="s">
        <v>474</v>
      </c>
      <c r="B134" s="12" t="s">
        <v>66</v>
      </c>
      <c r="C134" s="5">
        <v>2011</v>
      </c>
      <c r="D134" s="12" t="s">
        <v>147</v>
      </c>
      <c r="E134" s="5" t="s">
        <v>141</v>
      </c>
      <c r="F134" s="5"/>
      <c r="G134" s="13"/>
      <c r="H134" s="13"/>
      <c r="I134" s="13"/>
      <c r="J134" s="13"/>
      <c r="K134" s="13"/>
    </row>
    <row r="135" spans="1:11" ht="92.25" customHeight="1" x14ac:dyDescent="0.2">
      <c r="A135" s="5" t="s">
        <v>475</v>
      </c>
      <c r="B135" s="12" t="s">
        <v>64</v>
      </c>
      <c r="C135" s="5" t="s">
        <v>439</v>
      </c>
      <c r="D135" s="12" t="s">
        <v>47</v>
      </c>
      <c r="E135" s="5" t="s">
        <v>30</v>
      </c>
      <c r="F135" s="17">
        <f>G135+H135+I135+J135+K135</f>
        <v>64429.4</v>
      </c>
      <c r="G135" s="11">
        <v>54429.4</v>
      </c>
      <c r="H135" s="13">
        <v>0</v>
      </c>
      <c r="I135" s="13">
        <v>0</v>
      </c>
      <c r="J135" s="13">
        <v>0</v>
      </c>
      <c r="K135" s="13">
        <v>10000</v>
      </c>
    </row>
    <row r="136" spans="1:11" ht="62.25" customHeight="1" x14ac:dyDescent="0.2">
      <c r="A136" s="5" t="s">
        <v>339</v>
      </c>
      <c r="B136" s="12" t="s">
        <v>67</v>
      </c>
      <c r="C136" s="5">
        <v>2011</v>
      </c>
      <c r="D136" s="12" t="s">
        <v>147</v>
      </c>
      <c r="E136" s="5" t="s">
        <v>141</v>
      </c>
      <c r="F136" s="17"/>
      <c r="G136" s="13"/>
      <c r="H136" s="13"/>
      <c r="I136" s="13"/>
      <c r="J136" s="13"/>
      <c r="K136" s="13"/>
    </row>
    <row r="137" spans="1:11" ht="32.25" customHeight="1" x14ac:dyDescent="0.2">
      <c r="A137" s="5" t="s">
        <v>340</v>
      </c>
      <c r="B137" s="12" t="s">
        <v>69</v>
      </c>
      <c r="C137" s="5" t="s">
        <v>439</v>
      </c>
      <c r="D137" s="9" t="s">
        <v>436</v>
      </c>
      <c r="E137" s="5" t="s">
        <v>30</v>
      </c>
      <c r="F137" s="17">
        <f>G137+H137+I137+J137+K137</f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</row>
    <row r="138" spans="1:11" ht="24.95" customHeight="1" x14ac:dyDescent="0.2">
      <c r="A138" s="1072" t="s">
        <v>341</v>
      </c>
      <c r="B138" s="1072"/>
      <c r="C138" s="1072"/>
      <c r="D138" s="1072"/>
      <c r="E138" s="1072"/>
      <c r="F138" s="1072"/>
      <c r="G138" s="1093"/>
      <c r="H138" s="1093"/>
      <c r="I138" s="1093"/>
      <c r="J138" s="1093"/>
      <c r="K138" s="1093"/>
    </row>
    <row r="139" spans="1:11" ht="33" customHeight="1" x14ac:dyDescent="0.2">
      <c r="A139" s="5" t="s">
        <v>166</v>
      </c>
      <c r="B139" s="12" t="s">
        <v>337</v>
      </c>
      <c r="C139" s="5" t="s">
        <v>438</v>
      </c>
      <c r="D139" s="12" t="s">
        <v>310</v>
      </c>
      <c r="E139" s="5" t="s">
        <v>141</v>
      </c>
      <c r="F139" s="13"/>
      <c r="G139" s="13"/>
      <c r="H139" s="13"/>
      <c r="I139" s="13"/>
      <c r="J139" s="13"/>
      <c r="K139" s="13"/>
    </row>
    <row r="140" spans="1:11" ht="48" customHeight="1" x14ac:dyDescent="0.2">
      <c r="A140" s="5" t="s">
        <v>167</v>
      </c>
      <c r="B140" s="21" t="s">
        <v>25</v>
      </c>
      <c r="C140" s="5" t="s">
        <v>439</v>
      </c>
      <c r="D140" s="12" t="s">
        <v>310</v>
      </c>
      <c r="E140" s="5" t="s">
        <v>141</v>
      </c>
      <c r="F140" s="13"/>
      <c r="G140" s="13"/>
      <c r="H140" s="13"/>
      <c r="I140" s="13"/>
      <c r="J140" s="13"/>
      <c r="K140" s="13"/>
    </row>
    <row r="141" spans="1:11" ht="78.75" customHeight="1" x14ac:dyDescent="0.2">
      <c r="A141" s="33" t="s">
        <v>168</v>
      </c>
      <c r="B141" s="12" t="s">
        <v>327</v>
      </c>
      <c r="C141" s="5" t="s">
        <v>439</v>
      </c>
      <c r="D141" s="12" t="s">
        <v>447</v>
      </c>
      <c r="E141" s="5" t="s">
        <v>141</v>
      </c>
      <c r="F141" s="29"/>
      <c r="G141" s="13"/>
      <c r="H141" s="13"/>
      <c r="I141" s="13"/>
      <c r="J141" s="13"/>
      <c r="K141" s="13"/>
    </row>
    <row r="142" spans="1:11" ht="33" customHeight="1" x14ac:dyDescent="0.2">
      <c r="A142" s="5" t="s">
        <v>342</v>
      </c>
      <c r="B142" s="12" t="s">
        <v>328</v>
      </c>
      <c r="C142" s="5" t="s">
        <v>439</v>
      </c>
      <c r="D142" s="12" t="s">
        <v>310</v>
      </c>
      <c r="E142" s="5" t="s">
        <v>141</v>
      </c>
      <c r="F142" s="13"/>
      <c r="G142" s="13"/>
      <c r="H142" s="13"/>
      <c r="I142" s="13"/>
      <c r="J142" s="13"/>
      <c r="K142" s="13"/>
    </row>
    <row r="143" spans="1:11" ht="62.25" customHeight="1" x14ac:dyDescent="0.2">
      <c r="A143" s="5" t="s">
        <v>343</v>
      </c>
      <c r="B143" s="12" t="s">
        <v>401</v>
      </c>
      <c r="C143" s="5" t="s">
        <v>439</v>
      </c>
      <c r="D143" s="12" t="s">
        <v>310</v>
      </c>
      <c r="E143" s="5" t="s">
        <v>141</v>
      </c>
      <c r="F143" s="13"/>
      <c r="G143" s="13"/>
      <c r="H143" s="13"/>
      <c r="I143" s="13"/>
      <c r="J143" s="13"/>
      <c r="K143" s="13"/>
    </row>
    <row r="144" spans="1:11" ht="108" customHeight="1" x14ac:dyDescent="0.2">
      <c r="A144" s="5" t="s">
        <v>344</v>
      </c>
      <c r="B144" s="12" t="s">
        <v>329</v>
      </c>
      <c r="C144" s="5" t="s">
        <v>439</v>
      </c>
      <c r="D144" s="12" t="s">
        <v>310</v>
      </c>
      <c r="E144" s="5" t="s">
        <v>141</v>
      </c>
      <c r="F144" s="13"/>
      <c r="G144" s="13"/>
      <c r="H144" s="13"/>
      <c r="I144" s="13"/>
      <c r="J144" s="13"/>
      <c r="K144" s="13"/>
    </row>
    <row r="145" spans="1:11" ht="24.95" customHeight="1" x14ac:dyDescent="0.2">
      <c r="A145" s="1072" t="s">
        <v>345</v>
      </c>
      <c r="B145" s="1072"/>
      <c r="C145" s="1072"/>
      <c r="D145" s="1072"/>
      <c r="E145" s="1072"/>
      <c r="F145" s="1072"/>
      <c r="G145" s="1072"/>
      <c r="H145" s="1072"/>
      <c r="I145" s="1093"/>
      <c r="J145" s="1093"/>
      <c r="K145" s="1093"/>
    </row>
    <row r="146" spans="1:11" ht="32.25" customHeight="1" x14ac:dyDescent="0.2">
      <c r="A146" s="30" t="s">
        <v>346</v>
      </c>
      <c r="B146" s="18" t="s">
        <v>487</v>
      </c>
      <c r="C146" s="8" t="s">
        <v>439</v>
      </c>
      <c r="D146" s="12" t="s">
        <v>451</v>
      </c>
      <c r="E146" s="5" t="s">
        <v>97</v>
      </c>
      <c r="F146" s="11">
        <f>G146+H146+I146+J146+K146</f>
        <v>8640.4</v>
      </c>
      <c r="G146" s="11">
        <v>1584.9</v>
      </c>
      <c r="H146" s="11">
        <v>1687.9</v>
      </c>
      <c r="I146" s="11">
        <v>1789.2</v>
      </c>
      <c r="J146" s="11">
        <v>1789.2</v>
      </c>
      <c r="K146" s="11">
        <v>1789.2</v>
      </c>
    </row>
    <row r="147" spans="1:11" ht="34.5" customHeight="1" x14ac:dyDescent="0.2">
      <c r="A147" s="30" t="s">
        <v>347</v>
      </c>
      <c r="B147" s="18" t="s">
        <v>488</v>
      </c>
      <c r="C147" s="8" t="s">
        <v>439</v>
      </c>
      <c r="D147" s="12" t="s">
        <v>451</v>
      </c>
      <c r="E147" s="5" t="s">
        <v>97</v>
      </c>
      <c r="F147" s="11">
        <f t="shared" ref="F147:F161" si="5">G147+H147+I147+J147+K147</f>
        <v>5522.2</v>
      </c>
      <c r="G147" s="32">
        <v>1012.9</v>
      </c>
      <c r="H147" s="32">
        <v>1078.8</v>
      </c>
      <c r="I147" s="32">
        <v>1143.5</v>
      </c>
      <c r="J147" s="32">
        <v>1143.5</v>
      </c>
      <c r="K147" s="32">
        <v>1143.5</v>
      </c>
    </row>
    <row r="148" spans="1:11" ht="32.25" customHeight="1" x14ac:dyDescent="0.2">
      <c r="A148" s="30" t="s">
        <v>348</v>
      </c>
      <c r="B148" s="18" t="s">
        <v>496</v>
      </c>
      <c r="C148" s="8" t="s">
        <v>439</v>
      </c>
      <c r="D148" s="12" t="s">
        <v>451</v>
      </c>
      <c r="E148" s="5" t="s">
        <v>97</v>
      </c>
      <c r="F148" s="11">
        <f t="shared" si="5"/>
        <v>8556.4</v>
      </c>
      <c r="G148" s="11">
        <v>1569.5</v>
      </c>
      <c r="H148" s="11">
        <v>1671.5</v>
      </c>
      <c r="I148" s="11">
        <v>1771.8</v>
      </c>
      <c r="J148" s="11">
        <v>1771.8</v>
      </c>
      <c r="K148" s="11">
        <v>1771.8</v>
      </c>
    </row>
    <row r="149" spans="1:11" ht="24.95" customHeight="1" x14ac:dyDescent="0.2">
      <c r="A149" s="1073" t="s">
        <v>349</v>
      </c>
      <c r="B149" s="1074"/>
      <c r="C149" s="1074"/>
      <c r="D149" s="1074"/>
      <c r="E149" s="1074"/>
      <c r="F149" s="1074"/>
      <c r="G149" s="1074"/>
      <c r="H149" s="1074"/>
      <c r="I149" s="1074"/>
      <c r="J149" s="1074"/>
      <c r="K149" s="1074"/>
    </row>
    <row r="150" spans="1:11" ht="18" customHeight="1" x14ac:dyDescent="0.2">
      <c r="A150" s="5" t="s">
        <v>278</v>
      </c>
      <c r="B150" s="1076" t="s">
        <v>481</v>
      </c>
      <c r="C150" s="1076"/>
      <c r="D150" s="1076"/>
      <c r="E150" s="1076"/>
      <c r="F150" s="10">
        <f t="shared" si="5"/>
        <v>2904896.5999999996</v>
      </c>
      <c r="G150" s="10">
        <f>G151+G152+G153</f>
        <v>579443.30000000005</v>
      </c>
      <c r="H150" s="10">
        <f>H151+H152+H153</f>
        <v>591263.39999999991</v>
      </c>
      <c r="I150" s="10">
        <f>I151+I152+I153</f>
        <v>578063.30000000005</v>
      </c>
      <c r="J150" s="10">
        <f>J151+J152+J153</f>
        <v>578063.30000000005</v>
      </c>
      <c r="K150" s="10">
        <f>K151+K152+K153</f>
        <v>578063.30000000005</v>
      </c>
    </row>
    <row r="151" spans="1:11" ht="18" customHeight="1" x14ac:dyDescent="0.2">
      <c r="A151" s="5" t="s">
        <v>279</v>
      </c>
      <c r="B151" s="1075" t="s">
        <v>468</v>
      </c>
      <c r="C151" s="1075"/>
      <c r="D151" s="1075"/>
      <c r="E151" s="1075"/>
      <c r="F151" s="10">
        <f t="shared" si="5"/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</row>
    <row r="152" spans="1:11" ht="18" customHeight="1" x14ac:dyDescent="0.2">
      <c r="A152" s="5" t="s">
        <v>280</v>
      </c>
      <c r="B152" s="1075" t="s">
        <v>29</v>
      </c>
      <c r="C152" s="1075"/>
      <c r="D152" s="1075"/>
      <c r="E152" s="1075"/>
      <c r="F152" s="10">
        <f t="shared" si="5"/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</row>
    <row r="153" spans="1:11" ht="18" customHeight="1" x14ac:dyDescent="0.2">
      <c r="A153" s="5" t="s">
        <v>281</v>
      </c>
      <c r="B153" s="1075" t="s">
        <v>158</v>
      </c>
      <c r="C153" s="1075"/>
      <c r="D153" s="1075"/>
      <c r="E153" s="1075"/>
      <c r="F153" s="10">
        <f t="shared" si="5"/>
        <v>2904896.5999999996</v>
      </c>
      <c r="G153" s="10">
        <f>G123+G124+G133+G137+G146+G147+G148</f>
        <v>579443.30000000005</v>
      </c>
      <c r="H153" s="10">
        <f>H123+H124+H133+H137+H146+H147+H148</f>
        <v>591263.39999999991</v>
      </c>
      <c r="I153" s="10">
        <f>I123+I124+I133+I137+I146+I147+I148</f>
        <v>578063.30000000005</v>
      </c>
      <c r="J153" s="10">
        <f>J123+J124+J133+J137+J146+J147+J148</f>
        <v>578063.30000000005</v>
      </c>
      <c r="K153" s="10">
        <f>K123+K124+K133+K137+K146+K147+K148</f>
        <v>578063.30000000005</v>
      </c>
    </row>
    <row r="154" spans="1:11" ht="18" customHeight="1" x14ac:dyDescent="0.2">
      <c r="A154" s="5" t="s">
        <v>282</v>
      </c>
      <c r="B154" s="1076" t="s">
        <v>234</v>
      </c>
      <c r="C154" s="1076"/>
      <c r="D154" s="1076"/>
      <c r="E154" s="1076"/>
      <c r="F154" s="10">
        <f t="shared" si="5"/>
        <v>64429.4</v>
      </c>
      <c r="G154" s="10">
        <f>G155+G156+G157</f>
        <v>54429.4</v>
      </c>
      <c r="H154" s="10">
        <f>H155+H156+H157</f>
        <v>0</v>
      </c>
      <c r="I154" s="10">
        <f>I155+I156+I157</f>
        <v>0</v>
      </c>
      <c r="J154" s="10">
        <f>J155+J156+J157</f>
        <v>0</v>
      </c>
      <c r="K154" s="10">
        <f>K155+K156+K157</f>
        <v>10000</v>
      </c>
    </row>
    <row r="155" spans="1:11" ht="18" customHeight="1" x14ac:dyDescent="0.2">
      <c r="A155" s="5" t="s">
        <v>283</v>
      </c>
      <c r="B155" s="1075" t="s">
        <v>468</v>
      </c>
      <c r="C155" s="1075"/>
      <c r="D155" s="1075"/>
      <c r="E155" s="1075"/>
      <c r="F155" s="10">
        <f t="shared" si="5"/>
        <v>0</v>
      </c>
      <c r="G155" s="53">
        <v>0</v>
      </c>
      <c r="H155" s="53">
        <v>0</v>
      </c>
      <c r="I155" s="53">
        <v>0</v>
      </c>
      <c r="J155" s="53">
        <v>0</v>
      </c>
      <c r="K155" s="53">
        <v>0</v>
      </c>
    </row>
    <row r="156" spans="1:11" ht="18" customHeight="1" x14ac:dyDescent="0.2">
      <c r="A156" s="5" t="s">
        <v>284</v>
      </c>
      <c r="B156" s="1075" t="s">
        <v>29</v>
      </c>
      <c r="C156" s="1075"/>
      <c r="D156" s="1075"/>
      <c r="E156" s="1075"/>
      <c r="F156" s="10">
        <f t="shared" si="5"/>
        <v>0</v>
      </c>
      <c r="G156" s="53">
        <v>0</v>
      </c>
      <c r="H156" s="53">
        <v>0</v>
      </c>
      <c r="I156" s="53">
        <v>0</v>
      </c>
      <c r="J156" s="53">
        <v>0</v>
      </c>
      <c r="K156" s="53">
        <v>0</v>
      </c>
    </row>
    <row r="157" spans="1:11" ht="18" customHeight="1" x14ac:dyDescent="0.2">
      <c r="A157" s="5" t="s">
        <v>285</v>
      </c>
      <c r="B157" s="1075" t="s">
        <v>158</v>
      </c>
      <c r="C157" s="1075"/>
      <c r="D157" s="1075"/>
      <c r="E157" s="1075"/>
      <c r="F157" s="10">
        <f t="shared" si="5"/>
        <v>64429.4</v>
      </c>
      <c r="G157" s="53">
        <f>G135</f>
        <v>54429.4</v>
      </c>
      <c r="H157" s="53">
        <f>H135</f>
        <v>0</v>
      </c>
      <c r="I157" s="53">
        <f>I135</f>
        <v>0</v>
      </c>
      <c r="J157" s="53">
        <f>J135</f>
        <v>0</v>
      </c>
      <c r="K157" s="53">
        <f>K135</f>
        <v>10000</v>
      </c>
    </row>
    <row r="158" spans="1:11" ht="18" customHeight="1" x14ac:dyDescent="0.2">
      <c r="A158" s="5" t="s">
        <v>286</v>
      </c>
      <c r="B158" s="1076" t="s">
        <v>485</v>
      </c>
      <c r="C158" s="1076"/>
      <c r="D158" s="1076"/>
      <c r="E158" s="1076"/>
      <c r="F158" s="10">
        <f t="shared" si="5"/>
        <v>2969326</v>
      </c>
      <c r="G158" s="53">
        <f>G150+G154</f>
        <v>633872.70000000007</v>
      </c>
      <c r="H158" s="53">
        <f>H150+H154</f>
        <v>591263.39999999991</v>
      </c>
      <c r="I158" s="53">
        <f>I150+I154</f>
        <v>578063.30000000005</v>
      </c>
      <c r="J158" s="53">
        <f>J150+J154</f>
        <v>578063.30000000005</v>
      </c>
      <c r="K158" s="53">
        <f>K150+K154</f>
        <v>588063.30000000005</v>
      </c>
    </row>
    <row r="159" spans="1:11" ht="18" customHeight="1" x14ac:dyDescent="0.2">
      <c r="A159" s="5" t="s">
        <v>287</v>
      </c>
      <c r="B159" s="1075" t="s">
        <v>468</v>
      </c>
      <c r="C159" s="1075"/>
      <c r="D159" s="1075"/>
      <c r="E159" s="1075"/>
      <c r="F159" s="10">
        <f t="shared" si="5"/>
        <v>0</v>
      </c>
      <c r="G159" s="53">
        <f t="shared" ref="G159:K161" si="6">G151+G155</f>
        <v>0</v>
      </c>
      <c r="H159" s="53">
        <f t="shared" si="6"/>
        <v>0</v>
      </c>
      <c r="I159" s="53">
        <f t="shared" si="6"/>
        <v>0</v>
      </c>
      <c r="J159" s="53">
        <f t="shared" si="6"/>
        <v>0</v>
      </c>
      <c r="K159" s="53">
        <f t="shared" si="6"/>
        <v>0</v>
      </c>
    </row>
    <row r="160" spans="1:11" ht="18" customHeight="1" x14ac:dyDescent="0.2">
      <c r="A160" s="5" t="s">
        <v>288</v>
      </c>
      <c r="B160" s="1075" t="s">
        <v>29</v>
      </c>
      <c r="C160" s="1075"/>
      <c r="D160" s="1075"/>
      <c r="E160" s="1075"/>
      <c r="F160" s="10">
        <f t="shared" si="5"/>
        <v>0</v>
      </c>
      <c r="G160" s="53">
        <f t="shared" si="6"/>
        <v>0</v>
      </c>
      <c r="H160" s="53">
        <f t="shared" si="6"/>
        <v>0</v>
      </c>
      <c r="I160" s="53">
        <f t="shared" si="6"/>
        <v>0</v>
      </c>
      <c r="J160" s="53">
        <f t="shared" si="6"/>
        <v>0</v>
      </c>
      <c r="K160" s="53">
        <f t="shared" si="6"/>
        <v>0</v>
      </c>
    </row>
    <row r="161" spans="1:11" ht="18" customHeight="1" x14ac:dyDescent="0.2">
      <c r="A161" s="5" t="s">
        <v>289</v>
      </c>
      <c r="B161" s="1075" t="s">
        <v>158</v>
      </c>
      <c r="C161" s="1075"/>
      <c r="D161" s="1075"/>
      <c r="E161" s="1075"/>
      <c r="F161" s="10">
        <f t="shared" si="5"/>
        <v>2969326</v>
      </c>
      <c r="G161" s="53">
        <f t="shared" si="6"/>
        <v>633872.70000000007</v>
      </c>
      <c r="H161" s="53">
        <f t="shared" si="6"/>
        <v>591263.39999999991</v>
      </c>
      <c r="I161" s="53">
        <f t="shared" si="6"/>
        <v>578063.30000000005</v>
      </c>
      <c r="J161" s="53">
        <f t="shared" si="6"/>
        <v>578063.30000000005</v>
      </c>
      <c r="K161" s="53">
        <f t="shared" si="6"/>
        <v>588063.30000000005</v>
      </c>
    </row>
    <row r="162" spans="1:11" ht="24.95" customHeight="1" x14ac:dyDescent="0.2">
      <c r="A162" s="1072" t="s">
        <v>497</v>
      </c>
      <c r="B162" s="1072"/>
      <c r="C162" s="1072"/>
      <c r="D162" s="1072"/>
      <c r="E162" s="1072"/>
      <c r="F162" s="1072"/>
      <c r="G162" s="1072"/>
      <c r="H162" s="1072"/>
      <c r="I162" s="1072"/>
      <c r="J162" s="1072"/>
      <c r="K162" s="1072"/>
    </row>
    <row r="163" spans="1:11" ht="48.75" customHeight="1" x14ac:dyDescent="0.2">
      <c r="A163" s="5" t="s">
        <v>353</v>
      </c>
      <c r="B163" s="12" t="s">
        <v>207</v>
      </c>
      <c r="C163" s="5" t="s">
        <v>439</v>
      </c>
      <c r="D163" s="12" t="s">
        <v>436</v>
      </c>
      <c r="E163" s="5" t="s">
        <v>141</v>
      </c>
      <c r="F163" s="13"/>
      <c r="G163" s="15"/>
      <c r="H163" s="15"/>
      <c r="I163" s="15"/>
      <c r="J163" s="15"/>
      <c r="K163" s="15"/>
    </row>
    <row r="164" spans="1:11" ht="47.25" customHeight="1" x14ac:dyDescent="0.2">
      <c r="A164" s="5" t="s">
        <v>354</v>
      </c>
      <c r="B164" s="12" t="s">
        <v>350</v>
      </c>
      <c r="C164" s="5" t="s">
        <v>439</v>
      </c>
      <c r="D164" s="12" t="s">
        <v>436</v>
      </c>
      <c r="E164" s="5" t="s">
        <v>141</v>
      </c>
      <c r="F164" s="13"/>
      <c r="G164" s="13"/>
      <c r="H164" s="13"/>
      <c r="I164" s="13"/>
      <c r="J164" s="13"/>
      <c r="K164" s="13"/>
    </row>
    <row r="165" spans="1:11" ht="227.25" customHeight="1" x14ac:dyDescent="0.2">
      <c r="A165" s="5" t="s">
        <v>356</v>
      </c>
      <c r="B165" s="12" t="s">
        <v>351</v>
      </c>
      <c r="C165" s="5" t="s">
        <v>439</v>
      </c>
      <c r="D165" s="12" t="s">
        <v>436</v>
      </c>
      <c r="E165" s="5" t="s">
        <v>141</v>
      </c>
      <c r="F165" s="13"/>
      <c r="G165" s="13"/>
      <c r="H165" s="13"/>
      <c r="I165" s="13"/>
      <c r="J165" s="13"/>
      <c r="K165" s="13"/>
    </row>
    <row r="166" spans="1:11" ht="94.5" customHeight="1" x14ac:dyDescent="0.2">
      <c r="A166" s="5" t="s">
        <v>357</v>
      </c>
      <c r="B166" s="12" t="s">
        <v>219</v>
      </c>
      <c r="C166" s="5" t="s">
        <v>439</v>
      </c>
      <c r="D166" s="12" t="s">
        <v>436</v>
      </c>
      <c r="E166" s="5" t="s">
        <v>141</v>
      </c>
      <c r="F166" s="13"/>
      <c r="G166" s="13"/>
      <c r="H166" s="13"/>
      <c r="I166" s="13"/>
      <c r="J166" s="13"/>
      <c r="K166" s="13"/>
    </row>
    <row r="167" spans="1:11" ht="140.25" customHeight="1" x14ac:dyDescent="0.2">
      <c r="A167" s="5" t="s">
        <v>355</v>
      </c>
      <c r="B167" s="12" t="s">
        <v>80</v>
      </c>
      <c r="C167" s="5" t="s">
        <v>439</v>
      </c>
      <c r="D167" s="12" t="s">
        <v>436</v>
      </c>
      <c r="E167" s="5" t="s">
        <v>141</v>
      </c>
      <c r="F167" s="13"/>
      <c r="G167" s="13"/>
      <c r="H167" s="13"/>
      <c r="I167" s="13"/>
      <c r="J167" s="13"/>
      <c r="K167" s="13"/>
    </row>
    <row r="168" spans="1:11" ht="94.5" customHeight="1" x14ac:dyDescent="0.2">
      <c r="A168" s="5" t="s">
        <v>358</v>
      </c>
      <c r="B168" s="12" t="s">
        <v>352</v>
      </c>
      <c r="C168" s="5" t="s">
        <v>439</v>
      </c>
      <c r="D168" s="12" t="s">
        <v>360</v>
      </c>
      <c r="E168" s="5" t="s">
        <v>141</v>
      </c>
      <c r="F168" s="13"/>
      <c r="G168" s="13"/>
      <c r="H168" s="13"/>
      <c r="I168" s="13"/>
      <c r="J168" s="13"/>
      <c r="K168" s="13"/>
    </row>
    <row r="169" spans="1:11" ht="24.95" customHeight="1" x14ac:dyDescent="0.2">
      <c r="A169" s="1073" t="s">
        <v>359</v>
      </c>
      <c r="B169" s="1074"/>
      <c r="C169" s="1074"/>
      <c r="D169" s="1074"/>
      <c r="E169" s="1074"/>
      <c r="F169" s="1074"/>
      <c r="G169" s="1074"/>
      <c r="H169" s="1074"/>
      <c r="I169" s="1074"/>
      <c r="J169" s="1074"/>
      <c r="K169" s="1074"/>
    </row>
    <row r="170" spans="1:11" ht="18" customHeight="1" x14ac:dyDescent="0.2">
      <c r="A170" s="5" t="s">
        <v>278</v>
      </c>
      <c r="B170" s="1076" t="s">
        <v>481</v>
      </c>
      <c r="C170" s="1076"/>
      <c r="D170" s="1076"/>
      <c r="E170" s="1076"/>
      <c r="F170" s="10">
        <f t="shared" ref="F170:F176" si="7">G170+H170+I170+J170+K170</f>
        <v>0</v>
      </c>
      <c r="G170" s="10">
        <f>G171+G172+G173</f>
        <v>0</v>
      </c>
      <c r="H170" s="10">
        <f>H171+H172+H173</f>
        <v>0</v>
      </c>
      <c r="I170" s="10">
        <f>I171+I172+I173</f>
        <v>0</v>
      </c>
      <c r="J170" s="10">
        <f>J171+J172+J173</f>
        <v>0</v>
      </c>
      <c r="K170" s="10">
        <f>K171+K172+K173</f>
        <v>0</v>
      </c>
    </row>
    <row r="171" spans="1:11" ht="18" customHeight="1" x14ac:dyDescent="0.2">
      <c r="A171" s="5" t="s">
        <v>279</v>
      </c>
      <c r="B171" s="1075" t="s">
        <v>468</v>
      </c>
      <c r="C171" s="1075"/>
      <c r="D171" s="1075"/>
      <c r="E171" s="1075"/>
      <c r="F171" s="10">
        <f t="shared" si="7"/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</row>
    <row r="172" spans="1:11" ht="18" customHeight="1" x14ac:dyDescent="0.2">
      <c r="A172" s="5" t="s">
        <v>280</v>
      </c>
      <c r="B172" s="1075" t="s">
        <v>29</v>
      </c>
      <c r="C172" s="1075"/>
      <c r="D172" s="1075"/>
      <c r="E172" s="1075"/>
      <c r="F172" s="10">
        <f t="shared" si="7"/>
        <v>0</v>
      </c>
      <c r="G172" s="53">
        <v>0</v>
      </c>
      <c r="H172" s="53">
        <v>0</v>
      </c>
      <c r="I172" s="53">
        <v>0</v>
      </c>
      <c r="J172" s="53">
        <v>0</v>
      </c>
      <c r="K172" s="53">
        <v>0</v>
      </c>
    </row>
    <row r="173" spans="1:11" ht="18" customHeight="1" x14ac:dyDescent="0.2">
      <c r="A173" s="5" t="s">
        <v>281</v>
      </c>
      <c r="B173" s="1075" t="s">
        <v>158</v>
      </c>
      <c r="C173" s="1075"/>
      <c r="D173" s="1075"/>
      <c r="E173" s="1075"/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</row>
    <row r="174" spans="1:11" ht="18" customHeight="1" x14ac:dyDescent="0.2">
      <c r="A174" s="5" t="s">
        <v>282</v>
      </c>
      <c r="B174" s="1076" t="s">
        <v>492</v>
      </c>
      <c r="C174" s="1076"/>
      <c r="D174" s="1076"/>
      <c r="E174" s="1076"/>
      <c r="F174" s="10">
        <f t="shared" si="7"/>
        <v>0</v>
      </c>
      <c r="G174" s="10">
        <f>G170</f>
        <v>0</v>
      </c>
      <c r="H174" s="10">
        <f>H170</f>
        <v>0</v>
      </c>
      <c r="I174" s="10">
        <f>I170</f>
        <v>0</v>
      </c>
      <c r="J174" s="10">
        <f>J170</f>
        <v>0</v>
      </c>
      <c r="K174" s="10">
        <f>K170</f>
        <v>0</v>
      </c>
    </row>
    <row r="175" spans="1:11" ht="18" customHeight="1" x14ac:dyDescent="0.2">
      <c r="A175" s="5" t="s">
        <v>283</v>
      </c>
      <c r="B175" s="1075" t="s">
        <v>468</v>
      </c>
      <c r="C175" s="1075"/>
      <c r="D175" s="1075"/>
      <c r="E175" s="1075"/>
      <c r="F175" s="10">
        <f t="shared" si="7"/>
        <v>0</v>
      </c>
      <c r="G175" s="10">
        <f t="shared" ref="G175:K177" si="8">G171</f>
        <v>0</v>
      </c>
      <c r="H175" s="10">
        <f t="shared" si="8"/>
        <v>0</v>
      </c>
      <c r="I175" s="10">
        <f t="shared" si="8"/>
        <v>0</v>
      </c>
      <c r="J175" s="10">
        <f t="shared" si="8"/>
        <v>0</v>
      </c>
      <c r="K175" s="10">
        <f t="shared" si="8"/>
        <v>0</v>
      </c>
    </row>
    <row r="176" spans="1:11" ht="18" customHeight="1" x14ac:dyDescent="0.2">
      <c r="A176" s="5" t="s">
        <v>284</v>
      </c>
      <c r="B176" s="1075" t="s">
        <v>29</v>
      </c>
      <c r="C176" s="1075"/>
      <c r="D176" s="1075"/>
      <c r="E176" s="1075"/>
      <c r="F176" s="10">
        <f t="shared" si="7"/>
        <v>0</v>
      </c>
      <c r="G176" s="10">
        <f t="shared" si="8"/>
        <v>0</v>
      </c>
      <c r="H176" s="10">
        <f t="shared" si="8"/>
        <v>0</v>
      </c>
      <c r="I176" s="10">
        <f t="shared" si="8"/>
        <v>0</v>
      </c>
      <c r="J176" s="10">
        <f t="shared" si="8"/>
        <v>0</v>
      </c>
      <c r="K176" s="10">
        <f t="shared" si="8"/>
        <v>0</v>
      </c>
    </row>
    <row r="177" spans="1:11" ht="18" customHeight="1" x14ac:dyDescent="0.2">
      <c r="A177" s="5" t="s">
        <v>285</v>
      </c>
      <c r="B177" s="1075" t="s">
        <v>158</v>
      </c>
      <c r="C177" s="1075"/>
      <c r="D177" s="1075"/>
      <c r="E177" s="1075"/>
      <c r="F177" s="10">
        <v>0</v>
      </c>
      <c r="G177" s="10">
        <f t="shared" si="8"/>
        <v>0</v>
      </c>
      <c r="H177" s="10">
        <f t="shared" si="8"/>
        <v>0</v>
      </c>
      <c r="I177" s="10">
        <f t="shared" si="8"/>
        <v>0</v>
      </c>
      <c r="J177" s="10">
        <f t="shared" si="8"/>
        <v>0</v>
      </c>
      <c r="K177" s="10">
        <f t="shared" si="8"/>
        <v>0</v>
      </c>
    </row>
    <row r="178" spans="1:11" s="37" customFormat="1" ht="24.95" customHeight="1" x14ac:dyDescent="0.25">
      <c r="A178" s="1084" t="s">
        <v>476</v>
      </c>
      <c r="B178" s="1095"/>
      <c r="C178" s="1095"/>
      <c r="D178" s="1095"/>
      <c r="E178" s="1095"/>
      <c r="F178" s="1095"/>
      <c r="G178" s="1095"/>
      <c r="H178" s="1095"/>
      <c r="I178" s="1095"/>
      <c r="J178" s="1095"/>
      <c r="K178" s="1095"/>
    </row>
    <row r="179" spans="1:11" s="37" customFormat="1" ht="24.95" customHeight="1" x14ac:dyDescent="0.25">
      <c r="A179" s="1084" t="s">
        <v>138</v>
      </c>
      <c r="B179" s="1084"/>
      <c r="C179" s="1084"/>
      <c r="D179" s="1084"/>
      <c r="E179" s="1084"/>
      <c r="F179" s="1084"/>
      <c r="G179" s="1095"/>
      <c r="H179" s="1095"/>
      <c r="I179" s="1095"/>
      <c r="J179" s="1095"/>
      <c r="K179" s="1095"/>
    </row>
    <row r="180" spans="1:11" ht="137.25" customHeight="1" x14ac:dyDescent="0.2">
      <c r="A180" s="8" t="s">
        <v>171</v>
      </c>
      <c r="B180" s="9" t="s">
        <v>63</v>
      </c>
      <c r="C180" s="8" t="s">
        <v>439</v>
      </c>
      <c r="D180" s="9" t="s">
        <v>172</v>
      </c>
      <c r="E180" s="8" t="s">
        <v>100</v>
      </c>
      <c r="F180" s="11">
        <f>G180+H180+I180+J180+K180</f>
        <v>53250.200000000004</v>
      </c>
      <c r="G180" s="11">
        <f>10568.1-G197-G198-G199</f>
        <v>10472.300000000001</v>
      </c>
      <c r="H180" s="11">
        <f>10600.2+102-H197-H198-H199</f>
        <v>10600.2</v>
      </c>
      <c r="I180" s="11">
        <f>10725.9+108.1-I197-I198-I199</f>
        <v>10725.9</v>
      </c>
      <c r="J180" s="11">
        <f>10725.9+108.1-J197-J198-J199</f>
        <v>10725.9</v>
      </c>
      <c r="K180" s="11">
        <f>10725.9+108.1-K197-K198-K199</f>
        <v>10725.9</v>
      </c>
    </row>
    <row r="181" spans="1:11" ht="63.75" customHeight="1" x14ac:dyDescent="0.2">
      <c r="A181" s="5" t="s">
        <v>176</v>
      </c>
      <c r="B181" s="9" t="s">
        <v>446</v>
      </c>
      <c r="C181" s="8" t="s">
        <v>440</v>
      </c>
      <c r="D181" s="9" t="s">
        <v>48</v>
      </c>
      <c r="E181" s="5" t="s">
        <v>141</v>
      </c>
      <c r="F181" s="13"/>
      <c r="G181" s="13"/>
      <c r="H181" s="13"/>
      <c r="I181" s="13"/>
      <c r="J181" s="13"/>
      <c r="K181" s="13"/>
    </row>
    <row r="182" spans="1:11" ht="63.75" customHeight="1" x14ac:dyDescent="0.2">
      <c r="A182" s="8" t="s">
        <v>477</v>
      </c>
      <c r="B182" s="12" t="s">
        <v>361</v>
      </c>
      <c r="C182" s="8" t="s">
        <v>439</v>
      </c>
      <c r="D182" s="12" t="s">
        <v>172</v>
      </c>
      <c r="E182" s="5" t="s">
        <v>141</v>
      </c>
      <c r="F182" s="13"/>
      <c r="G182" s="13"/>
      <c r="H182" s="13"/>
      <c r="I182" s="13"/>
      <c r="J182" s="13"/>
      <c r="K182" s="13"/>
    </row>
    <row r="183" spans="1:11" ht="33.75" customHeight="1" x14ac:dyDescent="0.2">
      <c r="A183" s="5" t="s">
        <v>478</v>
      </c>
      <c r="B183" s="9" t="s">
        <v>362</v>
      </c>
      <c r="C183" s="5" t="s">
        <v>439</v>
      </c>
      <c r="D183" s="9" t="s">
        <v>172</v>
      </c>
      <c r="E183" s="5" t="s">
        <v>141</v>
      </c>
      <c r="F183" s="13"/>
      <c r="G183" s="13"/>
      <c r="H183" s="13"/>
      <c r="I183" s="13"/>
      <c r="J183" s="13"/>
      <c r="K183" s="13"/>
    </row>
    <row r="184" spans="1:11" ht="44.25" customHeight="1" x14ac:dyDescent="0.2">
      <c r="A184" s="5" t="s">
        <v>479</v>
      </c>
      <c r="B184" s="12" t="s">
        <v>363</v>
      </c>
      <c r="C184" s="5" t="s">
        <v>440</v>
      </c>
      <c r="D184" s="12" t="s">
        <v>364</v>
      </c>
      <c r="E184" s="5" t="s">
        <v>141</v>
      </c>
      <c r="F184" s="13"/>
      <c r="G184" s="13"/>
      <c r="H184" s="13"/>
      <c r="I184" s="13"/>
      <c r="J184" s="13"/>
      <c r="K184" s="13"/>
    </row>
    <row r="185" spans="1:11" ht="33.75" customHeight="1" x14ac:dyDescent="0.2">
      <c r="A185" s="5" t="s">
        <v>480</v>
      </c>
      <c r="B185" s="12" t="s">
        <v>365</v>
      </c>
      <c r="C185" s="5" t="s">
        <v>440</v>
      </c>
      <c r="D185" s="12" t="s">
        <v>173</v>
      </c>
      <c r="E185" s="5" t="s">
        <v>141</v>
      </c>
      <c r="F185" s="13"/>
      <c r="G185" s="13"/>
      <c r="H185" s="13"/>
      <c r="I185" s="13"/>
      <c r="J185" s="13"/>
      <c r="K185" s="13"/>
    </row>
    <row r="186" spans="1:11" ht="92.25" customHeight="1" x14ac:dyDescent="0.2">
      <c r="A186" s="5" t="s">
        <v>498</v>
      </c>
      <c r="B186" s="12" t="s">
        <v>366</v>
      </c>
      <c r="C186" s="5" t="s">
        <v>440</v>
      </c>
      <c r="D186" s="12" t="s">
        <v>173</v>
      </c>
      <c r="E186" s="5" t="s">
        <v>141</v>
      </c>
      <c r="F186" s="13"/>
      <c r="G186" s="13"/>
      <c r="H186" s="13"/>
      <c r="I186" s="13"/>
      <c r="J186" s="13"/>
      <c r="K186" s="13"/>
    </row>
    <row r="187" spans="1:11" s="37" customFormat="1" ht="24.95" customHeight="1" x14ac:dyDescent="0.25">
      <c r="A187" s="1084" t="s">
        <v>174</v>
      </c>
      <c r="B187" s="1095"/>
      <c r="C187" s="1095"/>
      <c r="D187" s="1095"/>
      <c r="E187" s="1095"/>
      <c r="F187" s="1095"/>
      <c r="G187" s="1095"/>
      <c r="H187" s="1095"/>
      <c r="I187" s="1095"/>
      <c r="J187" s="1095"/>
      <c r="K187" s="1095"/>
    </row>
    <row r="188" spans="1:11" ht="48.75" customHeight="1" x14ac:dyDescent="0.2">
      <c r="A188" s="1056" t="s">
        <v>175</v>
      </c>
      <c r="B188" s="1097" t="s">
        <v>368</v>
      </c>
      <c r="C188" s="1056" t="s">
        <v>439</v>
      </c>
      <c r="D188" s="1097" t="s">
        <v>367</v>
      </c>
      <c r="E188" s="5" t="s">
        <v>101</v>
      </c>
      <c r="F188" s="13">
        <f t="shared" ref="F188:F195" si="9">G188+H188+I188+J188+K188</f>
        <v>0</v>
      </c>
      <c r="G188" s="57">
        <v>0</v>
      </c>
      <c r="H188" s="57">
        <v>0</v>
      </c>
      <c r="I188" s="57">
        <v>0</v>
      </c>
      <c r="J188" s="57">
        <v>0</v>
      </c>
      <c r="K188" s="57">
        <v>0</v>
      </c>
    </row>
    <row r="189" spans="1:11" ht="46.5" customHeight="1" x14ac:dyDescent="0.2">
      <c r="A189" s="1056"/>
      <c r="B189" s="1097"/>
      <c r="C189" s="1056"/>
      <c r="D189" s="1097"/>
      <c r="E189" s="5" t="s">
        <v>102</v>
      </c>
      <c r="F189" s="13">
        <f t="shared" si="9"/>
        <v>564877.5</v>
      </c>
      <c r="G189" s="55">
        <v>112975.5</v>
      </c>
      <c r="H189" s="55">
        <v>112975.5</v>
      </c>
      <c r="I189" s="55">
        <v>112975.5</v>
      </c>
      <c r="J189" s="55">
        <v>112975.5</v>
      </c>
      <c r="K189" s="55">
        <v>112975.5</v>
      </c>
    </row>
    <row r="190" spans="1:11" ht="60" x14ac:dyDescent="0.2">
      <c r="A190" s="1056" t="s">
        <v>499</v>
      </c>
      <c r="B190" s="1097" t="s">
        <v>369</v>
      </c>
      <c r="C190" s="1056" t="s">
        <v>439</v>
      </c>
      <c r="D190" s="1097" t="s">
        <v>367</v>
      </c>
      <c r="E190" s="5" t="s">
        <v>103</v>
      </c>
      <c r="F190" s="13">
        <f t="shared" si="9"/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</row>
    <row r="191" spans="1:11" s="34" customFormat="1" ht="65.25" customHeight="1" x14ac:dyDescent="0.25">
      <c r="A191" s="1056"/>
      <c r="B191" s="1097"/>
      <c r="C191" s="1056"/>
      <c r="D191" s="1097"/>
      <c r="E191" s="5" t="s">
        <v>177</v>
      </c>
      <c r="F191" s="13">
        <f t="shared" si="9"/>
        <v>23765.5</v>
      </c>
      <c r="G191" s="13">
        <v>4753.1000000000004</v>
      </c>
      <c r="H191" s="13">
        <v>4753.1000000000004</v>
      </c>
      <c r="I191" s="13">
        <v>4753.1000000000004</v>
      </c>
      <c r="J191" s="13">
        <v>4753.1000000000004</v>
      </c>
      <c r="K191" s="13">
        <v>4753.1000000000004</v>
      </c>
    </row>
    <row r="192" spans="1:11" s="34" customFormat="1" ht="35.25" customHeight="1" x14ac:dyDescent="0.25">
      <c r="A192" s="1106"/>
      <c r="B192" s="1107"/>
      <c r="C192" s="1106"/>
      <c r="D192" s="1107"/>
      <c r="E192" s="51" t="s">
        <v>178</v>
      </c>
      <c r="F192" s="13">
        <f t="shared" si="9"/>
        <v>1441.5</v>
      </c>
      <c r="G192" s="13">
        <v>264.39999999999998</v>
      </c>
      <c r="H192" s="13">
        <v>281.60000000000002</v>
      </c>
      <c r="I192" s="13">
        <v>298.5</v>
      </c>
      <c r="J192" s="13">
        <v>298.5</v>
      </c>
      <c r="K192" s="13">
        <v>298.5</v>
      </c>
    </row>
    <row r="193" spans="1:11" ht="75" customHeight="1" x14ac:dyDescent="0.2">
      <c r="A193" s="5" t="s">
        <v>500</v>
      </c>
      <c r="B193" s="12" t="s">
        <v>370</v>
      </c>
      <c r="C193" s="5" t="s">
        <v>439</v>
      </c>
      <c r="D193" s="12" t="s">
        <v>147</v>
      </c>
      <c r="E193" s="5" t="s">
        <v>179</v>
      </c>
      <c r="F193" s="13">
        <f t="shared" si="9"/>
        <v>14788.5</v>
      </c>
      <c r="G193" s="13">
        <v>2957.7</v>
      </c>
      <c r="H193" s="13">
        <v>2957.7</v>
      </c>
      <c r="I193" s="13">
        <v>2957.7</v>
      </c>
      <c r="J193" s="13">
        <v>2957.7</v>
      </c>
      <c r="K193" s="13">
        <v>2957.7</v>
      </c>
    </row>
    <row r="194" spans="1:11" ht="47.25" customHeight="1" x14ac:dyDescent="0.2">
      <c r="A194" s="1063" t="s">
        <v>371</v>
      </c>
      <c r="B194" s="1064" t="s">
        <v>452</v>
      </c>
      <c r="C194" s="1063" t="s">
        <v>439</v>
      </c>
      <c r="D194" s="1064" t="s">
        <v>147</v>
      </c>
      <c r="E194" s="5" t="s">
        <v>82</v>
      </c>
      <c r="F194" s="13">
        <f t="shared" si="9"/>
        <v>8721</v>
      </c>
      <c r="G194" s="13">
        <v>1744.2</v>
      </c>
      <c r="H194" s="13">
        <v>1744.2</v>
      </c>
      <c r="I194" s="13">
        <v>1744.2</v>
      </c>
      <c r="J194" s="13">
        <v>1744.2</v>
      </c>
      <c r="K194" s="13">
        <v>1744.2</v>
      </c>
    </row>
    <row r="195" spans="1:11" ht="90" customHeight="1" x14ac:dyDescent="0.2">
      <c r="A195" s="1063"/>
      <c r="B195" s="1064"/>
      <c r="C195" s="1063"/>
      <c r="D195" s="1064"/>
      <c r="E195" s="8" t="s">
        <v>87</v>
      </c>
      <c r="F195" s="13">
        <f t="shared" si="9"/>
        <v>171</v>
      </c>
      <c r="G195" s="13">
        <v>31.4</v>
      </c>
      <c r="H195" s="13">
        <v>33.4</v>
      </c>
      <c r="I195" s="13">
        <v>35.4</v>
      </c>
      <c r="J195" s="13">
        <v>35.4</v>
      </c>
      <c r="K195" s="13">
        <v>35.4</v>
      </c>
    </row>
    <row r="196" spans="1:11" s="37" customFormat="1" ht="24.95" customHeight="1" x14ac:dyDescent="0.25">
      <c r="A196" s="1108" t="s">
        <v>407</v>
      </c>
      <c r="B196" s="1108"/>
      <c r="C196" s="1108"/>
      <c r="D196" s="1108"/>
      <c r="E196" s="1108"/>
      <c r="F196" s="1108"/>
      <c r="G196" s="1108"/>
      <c r="H196" s="1108"/>
      <c r="I196" s="1108"/>
      <c r="J196" s="1108"/>
      <c r="K196" s="1093"/>
    </row>
    <row r="197" spans="1:11" ht="32.25" customHeight="1" x14ac:dyDescent="0.2">
      <c r="A197" s="35" t="s">
        <v>408</v>
      </c>
      <c r="B197" s="36" t="s">
        <v>487</v>
      </c>
      <c r="C197" s="23" t="s">
        <v>439</v>
      </c>
      <c r="D197" s="23" t="s">
        <v>451</v>
      </c>
      <c r="E197" s="23" t="s">
        <v>100</v>
      </c>
      <c r="F197" s="10">
        <f>G197+H197+I197+J197</f>
        <v>190.3</v>
      </c>
      <c r="G197" s="10">
        <v>44</v>
      </c>
      <c r="H197" s="10">
        <v>46.9</v>
      </c>
      <c r="I197" s="10">
        <v>49.7</v>
      </c>
      <c r="J197" s="10">
        <v>49.7</v>
      </c>
      <c r="K197" s="10">
        <v>49.7</v>
      </c>
    </row>
    <row r="198" spans="1:11" ht="31.5" customHeight="1" x14ac:dyDescent="0.2">
      <c r="A198" s="35" t="s">
        <v>409</v>
      </c>
      <c r="B198" s="36" t="s">
        <v>488</v>
      </c>
      <c r="C198" s="23" t="s">
        <v>439</v>
      </c>
      <c r="D198" s="23" t="s">
        <v>451</v>
      </c>
      <c r="E198" s="23" t="s">
        <v>100</v>
      </c>
      <c r="F198" s="10">
        <f>G198+H198+I198+J198</f>
        <v>223.70000000000002</v>
      </c>
      <c r="G198" s="10">
        <v>51.8</v>
      </c>
      <c r="H198" s="10">
        <v>55.1</v>
      </c>
      <c r="I198" s="10">
        <v>58.4</v>
      </c>
      <c r="J198" s="10">
        <v>58.4</v>
      </c>
      <c r="K198" s="10">
        <v>58.4</v>
      </c>
    </row>
    <row r="199" spans="1:11" ht="31.5" customHeight="1" x14ac:dyDescent="0.2">
      <c r="A199" s="35" t="s">
        <v>410</v>
      </c>
      <c r="B199" s="36" t="s">
        <v>496</v>
      </c>
      <c r="C199" s="23" t="s">
        <v>439</v>
      </c>
      <c r="D199" s="23" t="s">
        <v>451</v>
      </c>
      <c r="E199" s="23" t="s">
        <v>100</v>
      </c>
      <c r="F199" s="10">
        <f>G199+H199+I199+J199</f>
        <v>0</v>
      </c>
      <c r="G199" s="10">
        <v>0</v>
      </c>
      <c r="H199" s="10">
        <v>0</v>
      </c>
      <c r="I199" s="10">
        <v>0</v>
      </c>
      <c r="J199" s="10">
        <v>0</v>
      </c>
      <c r="K199" s="26">
        <v>0</v>
      </c>
    </row>
    <row r="200" spans="1:11" ht="24.95" customHeight="1" x14ac:dyDescent="0.2">
      <c r="A200" s="1073" t="s">
        <v>372</v>
      </c>
      <c r="B200" s="1074"/>
      <c r="C200" s="1074"/>
      <c r="D200" s="1074"/>
      <c r="E200" s="1074"/>
      <c r="F200" s="1074"/>
      <c r="G200" s="1074"/>
      <c r="H200" s="1074"/>
      <c r="I200" s="1074"/>
      <c r="J200" s="1074"/>
      <c r="K200" s="1074"/>
    </row>
    <row r="201" spans="1:11" ht="18" customHeight="1" x14ac:dyDescent="0.2">
      <c r="A201" s="15" t="s">
        <v>278</v>
      </c>
      <c r="B201" s="1076" t="s">
        <v>481</v>
      </c>
      <c r="C201" s="1076"/>
      <c r="D201" s="1076"/>
      <c r="E201" s="1076"/>
      <c r="F201" s="10">
        <f>G201+H201+I201+J201+K201</f>
        <v>667537.30000000005</v>
      </c>
      <c r="G201" s="17">
        <f>G202+G203+G204</f>
        <v>133294.39999999999</v>
      </c>
      <c r="H201" s="17">
        <f>H202+H203+H204</f>
        <v>133447.70000000001</v>
      </c>
      <c r="I201" s="17">
        <f>I202+I203+I204</f>
        <v>133598.39999999999</v>
      </c>
      <c r="J201" s="17">
        <f>J202+J203+J204</f>
        <v>133598.39999999999</v>
      </c>
      <c r="K201" s="17">
        <f>K202+K203+K204</f>
        <v>133598.39999999999</v>
      </c>
    </row>
    <row r="202" spans="1:11" x14ac:dyDescent="0.2">
      <c r="A202" s="5" t="s">
        <v>279</v>
      </c>
      <c r="B202" s="1075" t="s">
        <v>468</v>
      </c>
      <c r="C202" s="1075"/>
      <c r="D202" s="1075"/>
      <c r="E202" s="1075"/>
      <c r="F202" s="10">
        <f t="shared" ref="F202:F208" si="10">G202+H202+I202+J202+K202</f>
        <v>14788.5</v>
      </c>
      <c r="G202" s="17">
        <f t="shared" ref="G202:K203" si="11">G188+G190+G193</f>
        <v>2957.7</v>
      </c>
      <c r="H202" s="17">
        <f t="shared" si="11"/>
        <v>2957.7</v>
      </c>
      <c r="I202" s="17">
        <f t="shared" si="11"/>
        <v>2957.7</v>
      </c>
      <c r="J202" s="17">
        <f t="shared" si="11"/>
        <v>2957.7</v>
      </c>
      <c r="K202" s="17">
        <f t="shared" si="11"/>
        <v>2957.7</v>
      </c>
    </row>
    <row r="203" spans="1:11" x14ac:dyDescent="0.2">
      <c r="A203" s="5" t="s">
        <v>280</v>
      </c>
      <c r="B203" s="1075" t="s">
        <v>29</v>
      </c>
      <c r="C203" s="1075"/>
      <c r="D203" s="1075"/>
      <c r="E203" s="1075"/>
      <c r="F203" s="10">
        <f t="shared" si="10"/>
        <v>597364</v>
      </c>
      <c r="G203" s="17">
        <f t="shared" si="11"/>
        <v>119472.8</v>
      </c>
      <c r="H203" s="17">
        <f t="shared" si="11"/>
        <v>119472.8</v>
      </c>
      <c r="I203" s="17">
        <f t="shared" si="11"/>
        <v>119472.8</v>
      </c>
      <c r="J203" s="17">
        <f t="shared" si="11"/>
        <v>119472.8</v>
      </c>
      <c r="K203" s="17">
        <f t="shared" si="11"/>
        <v>119472.8</v>
      </c>
    </row>
    <row r="204" spans="1:11" x14ac:dyDescent="0.2">
      <c r="A204" s="5" t="s">
        <v>281</v>
      </c>
      <c r="B204" s="1075" t="s">
        <v>158</v>
      </c>
      <c r="C204" s="1075"/>
      <c r="D204" s="1075"/>
      <c r="E204" s="1075"/>
      <c r="F204" s="10">
        <f t="shared" si="10"/>
        <v>55384.800000000003</v>
      </c>
      <c r="G204" s="17">
        <f>G180+G192+G195+G197+G198+G199</f>
        <v>10863.9</v>
      </c>
      <c r="H204" s="17">
        <f>H180+H192+H195+H197+H198+H199</f>
        <v>11017.2</v>
      </c>
      <c r="I204" s="17">
        <f>I180+I192+I195+I197+I198+I199</f>
        <v>11167.9</v>
      </c>
      <c r="J204" s="17">
        <f>J180+J192+J195+J197+J198+J199</f>
        <v>11167.9</v>
      </c>
      <c r="K204" s="17">
        <f>K180+K192+K195+K197+K198+K199</f>
        <v>11167.9</v>
      </c>
    </row>
    <row r="205" spans="1:11" ht="15" customHeight="1" x14ac:dyDescent="0.2">
      <c r="A205" s="16" t="s">
        <v>282</v>
      </c>
      <c r="B205" s="1076" t="s">
        <v>493</v>
      </c>
      <c r="C205" s="1076"/>
      <c r="D205" s="1076"/>
      <c r="E205" s="1076"/>
      <c r="F205" s="10">
        <f t="shared" si="10"/>
        <v>667537.30000000005</v>
      </c>
      <c r="G205" s="17">
        <f>G206+G207+G208</f>
        <v>133294.39999999999</v>
      </c>
      <c r="H205" s="17">
        <f>H206+H207+H208</f>
        <v>133447.70000000001</v>
      </c>
      <c r="I205" s="17">
        <f>I206+I207+I208</f>
        <v>133598.39999999999</v>
      </c>
      <c r="J205" s="17">
        <f>J206+J207+J208</f>
        <v>133598.39999999999</v>
      </c>
      <c r="K205" s="17">
        <f>K206+K207+K208</f>
        <v>133598.39999999999</v>
      </c>
    </row>
    <row r="206" spans="1:11" ht="15.75" x14ac:dyDescent="0.2">
      <c r="A206" s="15" t="s">
        <v>283</v>
      </c>
      <c r="B206" s="1075" t="s">
        <v>468</v>
      </c>
      <c r="C206" s="1075"/>
      <c r="D206" s="1075"/>
      <c r="E206" s="1075"/>
      <c r="F206" s="10">
        <f t="shared" si="10"/>
        <v>14788.5</v>
      </c>
      <c r="G206" s="17">
        <f>G202</f>
        <v>2957.7</v>
      </c>
      <c r="H206" s="17">
        <f>H202</f>
        <v>2957.7</v>
      </c>
      <c r="I206" s="17">
        <f>I202</f>
        <v>2957.7</v>
      </c>
      <c r="J206" s="17">
        <f>J202</f>
        <v>2957.7</v>
      </c>
      <c r="K206" s="17">
        <f>K202</f>
        <v>2957.7</v>
      </c>
    </row>
    <row r="207" spans="1:11" x14ac:dyDescent="0.2">
      <c r="A207" s="5" t="s">
        <v>284</v>
      </c>
      <c r="B207" s="1075" t="s">
        <v>29</v>
      </c>
      <c r="C207" s="1075"/>
      <c r="D207" s="1075"/>
      <c r="E207" s="1075"/>
      <c r="F207" s="10">
        <f t="shared" si="10"/>
        <v>597364</v>
      </c>
      <c r="G207" s="17">
        <f t="shared" ref="G207:K208" si="12">G203</f>
        <v>119472.8</v>
      </c>
      <c r="H207" s="17">
        <f t="shared" si="12"/>
        <v>119472.8</v>
      </c>
      <c r="I207" s="17">
        <f t="shared" si="12"/>
        <v>119472.8</v>
      </c>
      <c r="J207" s="17">
        <f t="shared" si="12"/>
        <v>119472.8</v>
      </c>
      <c r="K207" s="17">
        <f t="shared" si="12"/>
        <v>119472.8</v>
      </c>
    </row>
    <row r="208" spans="1:11" x14ac:dyDescent="0.2">
      <c r="A208" s="5" t="s">
        <v>285</v>
      </c>
      <c r="B208" s="1075" t="s">
        <v>158</v>
      </c>
      <c r="C208" s="1075"/>
      <c r="D208" s="1075"/>
      <c r="E208" s="1075"/>
      <c r="F208" s="10">
        <f t="shared" si="10"/>
        <v>55384.800000000003</v>
      </c>
      <c r="G208" s="17">
        <f t="shared" si="12"/>
        <v>10863.9</v>
      </c>
      <c r="H208" s="17">
        <f t="shared" si="12"/>
        <v>11017.2</v>
      </c>
      <c r="I208" s="17">
        <f t="shared" si="12"/>
        <v>11167.9</v>
      </c>
      <c r="J208" s="17">
        <f t="shared" si="12"/>
        <v>11167.9</v>
      </c>
      <c r="K208" s="17">
        <f t="shared" si="12"/>
        <v>11167.9</v>
      </c>
    </row>
    <row r="209" spans="1:11" s="37" customFormat="1" ht="24.95" customHeight="1" x14ac:dyDescent="0.25">
      <c r="A209" s="1084" t="s">
        <v>432</v>
      </c>
      <c r="B209" s="1084"/>
      <c r="C209" s="1084"/>
      <c r="D209" s="1084"/>
      <c r="E209" s="1084"/>
      <c r="F209" s="1084"/>
      <c r="G209" s="1084"/>
      <c r="H209" s="1084"/>
      <c r="I209" s="1084"/>
      <c r="J209" s="1084"/>
      <c r="K209" s="1095"/>
    </row>
    <row r="210" spans="1:11" s="37" customFormat="1" ht="24.95" customHeight="1" x14ac:dyDescent="0.25">
      <c r="A210" s="1084" t="s">
        <v>433</v>
      </c>
      <c r="B210" s="1084"/>
      <c r="C210" s="1084"/>
      <c r="D210" s="1084"/>
      <c r="E210" s="1084"/>
      <c r="F210" s="1084"/>
      <c r="G210" s="1084"/>
      <c r="H210" s="1084"/>
      <c r="I210" s="1084"/>
      <c r="J210" s="1084"/>
      <c r="K210" s="1084"/>
    </row>
    <row r="211" spans="1:11" ht="91.5" customHeight="1" x14ac:dyDescent="0.2">
      <c r="A211" s="5" t="s">
        <v>453</v>
      </c>
      <c r="B211" s="12" t="s">
        <v>41</v>
      </c>
      <c r="C211" s="5" t="s">
        <v>439</v>
      </c>
      <c r="D211" s="12" t="s">
        <v>147</v>
      </c>
      <c r="E211" s="5" t="s">
        <v>141</v>
      </c>
      <c r="F211" s="13"/>
      <c r="G211" s="13"/>
      <c r="H211" s="13"/>
      <c r="I211" s="13"/>
      <c r="J211" s="13"/>
      <c r="K211" s="13"/>
    </row>
    <row r="212" spans="1:11" ht="138.75" customHeight="1" x14ac:dyDescent="0.2">
      <c r="A212" s="5" t="s">
        <v>454</v>
      </c>
      <c r="B212" s="12" t="s">
        <v>373</v>
      </c>
      <c r="C212" s="5" t="s">
        <v>439</v>
      </c>
      <c r="D212" s="12" t="s">
        <v>58</v>
      </c>
      <c r="E212" s="5" t="s">
        <v>141</v>
      </c>
      <c r="F212" s="13"/>
      <c r="G212" s="13"/>
      <c r="H212" s="13"/>
      <c r="I212" s="13"/>
      <c r="J212" s="13"/>
      <c r="K212" s="13"/>
    </row>
    <row r="213" spans="1:11" ht="62.25" customHeight="1" x14ac:dyDescent="0.2">
      <c r="A213" s="5" t="s">
        <v>455</v>
      </c>
      <c r="B213" s="12" t="s">
        <v>374</v>
      </c>
      <c r="C213" s="5" t="s">
        <v>439</v>
      </c>
      <c r="D213" s="12" t="s">
        <v>471</v>
      </c>
      <c r="E213" s="5" t="s">
        <v>141</v>
      </c>
      <c r="F213" s="13"/>
      <c r="G213" s="13"/>
      <c r="H213" s="13"/>
      <c r="I213" s="13"/>
      <c r="J213" s="13"/>
      <c r="K213" s="13"/>
    </row>
    <row r="214" spans="1:11" ht="63" customHeight="1" x14ac:dyDescent="0.2">
      <c r="A214" s="5" t="s">
        <v>456</v>
      </c>
      <c r="B214" s="12" t="s">
        <v>377</v>
      </c>
      <c r="C214" s="5" t="s">
        <v>439</v>
      </c>
      <c r="D214" s="12" t="s">
        <v>471</v>
      </c>
      <c r="E214" s="5" t="s">
        <v>141</v>
      </c>
      <c r="F214" s="13"/>
      <c r="G214" s="13"/>
      <c r="H214" s="13"/>
      <c r="I214" s="13"/>
      <c r="J214" s="13"/>
      <c r="K214" s="13"/>
    </row>
    <row r="215" spans="1:11" ht="62.25" customHeight="1" x14ac:dyDescent="0.2">
      <c r="A215" s="5" t="s">
        <v>457</v>
      </c>
      <c r="B215" s="12" t="s">
        <v>375</v>
      </c>
      <c r="C215" s="5" t="s">
        <v>439</v>
      </c>
      <c r="D215" s="12" t="s">
        <v>471</v>
      </c>
      <c r="E215" s="5" t="s">
        <v>141</v>
      </c>
      <c r="F215" s="13"/>
      <c r="G215" s="13"/>
      <c r="H215" s="13"/>
      <c r="I215" s="13"/>
      <c r="J215" s="13"/>
      <c r="K215" s="13"/>
    </row>
    <row r="216" spans="1:11" ht="62.25" customHeight="1" x14ac:dyDescent="0.2">
      <c r="A216" s="5" t="s">
        <v>458</v>
      </c>
      <c r="B216" s="12" t="s">
        <v>42</v>
      </c>
      <c r="C216" s="5" t="s">
        <v>439</v>
      </c>
      <c r="D216" s="12" t="s">
        <v>471</v>
      </c>
      <c r="E216" s="5" t="s">
        <v>141</v>
      </c>
      <c r="F216" s="13"/>
      <c r="G216" s="13"/>
      <c r="H216" s="13"/>
      <c r="I216" s="13"/>
      <c r="J216" s="13"/>
      <c r="K216" s="13"/>
    </row>
    <row r="217" spans="1:11" s="37" customFormat="1" ht="24.95" customHeight="1" x14ac:dyDescent="0.25">
      <c r="A217" s="1084" t="s">
        <v>376</v>
      </c>
      <c r="B217" s="1084"/>
      <c r="C217" s="1084"/>
      <c r="D217" s="1084"/>
      <c r="E217" s="1084"/>
      <c r="F217" s="1084"/>
      <c r="G217" s="1084"/>
      <c r="H217" s="1084"/>
      <c r="I217" s="1084"/>
      <c r="J217" s="1084"/>
      <c r="K217" s="1084"/>
    </row>
    <row r="218" spans="1:11" s="37" customFormat="1" ht="76.5" customHeight="1" x14ac:dyDescent="0.25">
      <c r="A218" s="33" t="s">
        <v>378</v>
      </c>
      <c r="B218" s="9" t="s">
        <v>74</v>
      </c>
      <c r="C218" s="5" t="s">
        <v>439</v>
      </c>
      <c r="D218" s="28" t="s">
        <v>435</v>
      </c>
      <c r="E218" s="5" t="s">
        <v>180</v>
      </c>
      <c r="F218" s="13">
        <f>G218+H218+I218+J218+K218</f>
        <v>43915.100000000006</v>
      </c>
      <c r="G218" s="13">
        <f>9426.5-G222-G228-G229</f>
        <v>8926.5</v>
      </c>
      <c r="H218" s="13">
        <f>9242.7-H222-H228-H229</f>
        <v>8710.1000000000022</v>
      </c>
      <c r="I218" s="13">
        <f>9324-I222-I228-I229</f>
        <v>8759.5</v>
      </c>
      <c r="J218" s="13">
        <f>9324-J222-J228-J229</f>
        <v>8759.5</v>
      </c>
      <c r="K218" s="13">
        <f>9324-K222-K228-K229</f>
        <v>8759.5</v>
      </c>
    </row>
    <row r="219" spans="1:11" ht="121.5" customHeight="1" x14ac:dyDescent="0.2">
      <c r="A219" s="33" t="s">
        <v>379</v>
      </c>
      <c r="B219" s="12" t="s">
        <v>380</v>
      </c>
      <c r="C219" s="5" t="s">
        <v>439</v>
      </c>
      <c r="D219" s="12" t="s">
        <v>447</v>
      </c>
      <c r="E219" s="5" t="s">
        <v>141</v>
      </c>
      <c r="F219" s="13"/>
      <c r="G219" s="13"/>
      <c r="H219" s="13"/>
      <c r="I219" s="13"/>
      <c r="J219" s="13"/>
      <c r="K219" s="13"/>
    </row>
    <row r="220" spans="1:11" ht="60.75" customHeight="1" x14ac:dyDescent="0.2">
      <c r="A220" s="5" t="s">
        <v>381</v>
      </c>
      <c r="B220" s="12" t="s">
        <v>382</v>
      </c>
      <c r="C220" s="5" t="s">
        <v>439</v>
      </c>
      <c r="D220" s="12" t="s">
        <v>447</v>
      </c>
      <c r="E220" s="5" t="s">
        <v>141</v>
      </c>
      <c r="F220" s="13"/>
      <c r="G220" s="13"/>
      <c r="H220" s="13"/>
      <c r="I220" s="13"/>
      <c r="J220" s="13"/>
      <c r="K220" s="13"/>
    </row>
    <row r="221" spans="1:11" ht="61.5" customHeight="1" x14ac:dyDescent="0.2">
      <c r="A221" s="5" t="s">
        <v>383</v>
      </c>
      <c r="B221" s="12" t="s">
        <v>56</v>
      </c>
      <c r="C221" s="5" t="s">
        <v>439</v>
      </c>
      <c r="D221" s="12" t="s">
        <v>447</v>
      </c>
      <c r="E221" s="5" t="s">
        <v>141</v>
      </c>
      <c r="F221" s="13"/>
      <c r="G221" s="13"/>
      <c r="H221" s="13"/>
      <c r="I221" s="13"/>
      <c r="J221" s="13"/>
      <c r="K221" s="13"/>
    </row>
    <row r="222" spans="1:11" ht="32.25" customHeight="1" x14ac:dyDescent="0.2">
      <c r="A222" s="5" t="s">
        <v>384</v>
      </c>
      <c r="B222" s="12" t="s">
        <v>385</v>
      </c>
      <c r="C222" s="5" t="s">
        <v>439</v>
      </c>
      <c r="D222" s="12" t="s">
        <v>447</v>
      </c>
      <c r="E222" s="5" t="s">
        <v>180</v>
      </c>
      <c r="F222" s="13">
        <f>G222+H222+I222+J222+K222</f>
        <v>818</v>
      </c>
      <c r="G222" s="13">
        <v>150</v>
      </c>
      <c r="H222" s="13">
        <v>159.80000000000001</v>
      </c>
      <c r="I222" s="13">
        <v>169.4</v>
      </c>
      <c r="J222" s="13">
        <v>169.4</v>
      </c>
      <c r="K222" s="13">
        <v>169.4</v>
      </c>
    </row>
    <row r="223" spans="1:11" ht="33" customHeight="1" x14ac:dyDescent="0.2">
      <c r="A223" s="5" t="s">
        <v>386</v>
      </c>
      <c r="B223" s="12" t="s">
        <v>387</v>
      </c>
      <c r="C223" s="5" t="s">
        <v>439</v>
      </c>
      <c r="D223" s="12" t="s">
        <v>447</v>
      </c>
      <c r="E223" s="5" t="s">
        <v>141</v>
      </c>
      <c r="F223" s="13"/>
      <c r="G223" s="13"/>
      <c r="H223" s="13"/>
      <c r="I223" s="13"/>
      <c r="J223" s="25"/>
      <c r="K223" s="25"/>
    </row>
    <row r="224" spans="1:11" ht="31.5" customHeight="1" x14ac:dyDescent="0.2">
      <c r="A224" s="5" t="s">
        <v>388</v>
      </c>
      <c r="B224" s="12" t="s">
        <v>57</v>
      </c>
      <c r="C224" s="5" t="s">
        <v>439</v>
      </c>
      <c r="D224" s="12" t="s">
        <v>447</v>
      </c>
      <c r="E224" s="5" t="s">
        <v>141</v>
      </c>
      <c r="F224" s="13"/>
      <c r="G224" s="13"/>
      <c r="H224" s="13"/>
      <c r="I224" s="13"/>
      <c r="J224" s="13"/>
      <c r="K224" s="13"/>
    </row>
    <row r="225" spans="1:11" ht="32.25" customHeight="1" x14ac:dyDescent="0.2">
      <c r="A225" s="5" t="s">
        <v>389</v>
      </c>
      <c r="B225" s="12" t="s">
        <v>50</v>
      </c>
      <c r="C225" s="5" t="s">
        <v>439</v>
      </c>
      <c r="D225" s="12" t="s">
        <v>447</v>
      </c>
      <c r="E225" s="5" t="s">
        <v>141</v>
      </c>
      <c r="F225" s="13"/>
      <c r="G225" s="13"/>
      <c r="H225" s="13"/>
      <c r="I225" s="13"/>
      <c r="J225" s="13"/>
      <c r="K225" s="13"/>
    </row>
    <row r="226" spans="1:11" ht="31.5" customHeight="1" x14ac:dyDescent="0.2">
      <c r="A226" s="5" t="s">
        <v>391</v>
      </c>
      <c r="B226" s="12" t="s">
        <v>51</v>
      </c>
      <c r="C226" s="5" t="s">
        <v>439</v>
      </c>
      <c r="D226" s="12" t="s">
        <v>447</v>
      </c>
      <c r="E226" s="5" t="s">
        <v>141</v>
      </c>
      <c r="F226" s="13"/>
      <c r="G226" s="13"/>
      <c r="H226" s="13"/>
      <c r="I226" s="13"/>
      <c r="J226" s="13"/>
      <c r="K226" s="13"/>
    </row>
    <row r="227" spans="1:11" ht="47.25" customHeight="1" x14ac:dyDescent="0.2">
      <c r="A227" s="5" t="s">
        <v>393</v>
      </c>
      <c r="B227" s="12" t="s">
        <v>52</v>
      </c>
      <c r="C227" s="5" t="s">
        <v>439</v>
      </c>
      <c r="D227" s="12" t="s">
        <v>447</v>
      </c>
      <c r="E227" s="5" t="s">
        <v>141</v>
      </c>
      <c r="F227" s="13"/>
      <c r="G227" s="13"/>
      <c r="H227" s="13"/>
      <c r="I227" s="13"/>
      <c r="J227" s="13"/>
      <c r="K227" s="13"/>
    </row>
    <row r="228" spans="1:11" ht="48" customHeight="1" x14ac:dyDescent="0.2">
      <c r="A228" s="5" t="s">
        <v>53</v>
      </c>
      <c r="B228" s="12" t="s">
        <v>390</v>
      </c>
      <c r="C228" s="5" t="s">
        <v>439</v>
      </c>
      <c r="D228" s="12" t="s">
        <v>447</v>
      </c>
      <c r="E228" s="5" t="s">
        <v>180</v>
      </c>
      <c r="F228" s="13">
        <f>G228+H228+I228+J228+K228</f>
        <v>545.19999999999993</v>
      </c>
      <c r="G228" s="13">
        <v>100</v>
      </c>
      <c r="H228" s="13">
        <v>106.5</v>
      </c>
      <c r="I228" s="13">
        <v>112.9</v>
      </c>
      <c r="J228" s="13">
        <v>112.9</v>
      </c>
      <c r="K228" s="13">
        <v>112.9</v>
      </c>
    </row>
    <row r="229" spans="1:11" ht="48" customHeight="1" x14ac:dyDescent="0.2">
      <c r="A229" s="5" t="s">
        <v>54</v>
      </c>
      <c r="B229" s="12" t="s">
        <v>394</v>
      </c>
      <c r="C229" s="5" t="s">
        <v>439</v>
      </c>
      <c r="D229" s="12" t="s">
        <v>392</v>
      </c>
      <c r="E229" s="5" t="s">
        <v>180</v>
      </c>
      <c r="F229" s="13">
        <f>G229+H229+I229+J229+K229</f>
        <v>1362.9</v>
      </c>
      <c r="G229" s="13">
        <v>250</v>
      </c>
      <c r="H229" s="13">
        <v>266.3</v>
      </c>
      <c r="I229" s="13">
        <v>282.2</v>
      </c>
      <c r="J229" s="13">
        <v>282.2</v>
      </c>
      <c r="K229" s="13">
        <v>282.2</v>
      </c>
    </row>
    <row r="230" spans="1:11" ht="62.25" customHeight="1" x14ac:dyDescent="0.2">
      <c r="A230" s="5" t="s">
        <v>55</v>
      </c>
      <c r="B230" s="12" t="s">
        <v>43</v>
      </c>
      <c r="C230" s="5" t="s">
        <v>439</v>
      </c>
      <c r="D230" s="12" t="s">
        <v>447</v>
      </c>
      <c r="E230" s="5" t="s">
        <v>141</v>
      </c>
      <c r="F230" s="13"/>
      <c r="G230" s="13"/>
      <c r="H230" s="13"/>
      <c r="I230" s="13"/>
      <c r="J230" s="25"/>
      <c r="K230" s="25"/>
    </row>
    <row r="231" spans="1:11" ht="24.95" customHeight="1" x14ac:dyDescent="0.2">
      <c r="A231" s="1073" t="s">
        <v>395</v>
      </c>
      <c r="B231" s="1074"/>
      <c r="C231" s="1074"/>
      <c r="D231" s="1074"/>
      <c r="E231" s="1074"/>
      <c r="F231" s="1074"/>
      <c r="G231" s="1074"/>
      <c r="H231" s="1074"/>
      <c r="I231" s="1074"/>
      <c r="J231" s="1074"/>
      <c r="K231" s="1074"/>
    </row>
    <row r="232" spans="1:11" ht="18" customHeight="1" x14ac:dyDescent="0.2">
      <c r="A232" s="5" t="s">
        <v>278</v>
      </c>
      <c r="B232" s="1076" t="s">
        <v>481</v>
      </c>
      <c r="C232" s="1076"/>
      <c r="D232" s="1076"/>
      <c r="E232" s="1076"/>
      <c r="F232" s="17">
        <f>G232+H232+I232+J232+K232</f>
        <v>46641.2</v>
      </c>
      <c r="G232" s="17">
        <f>G233+G234+G235</f>
        <v>9426.5</v>
      </c>
      <c r="H232" s="17">
        <f>H233+H234+H235</f>
        <v>9242.7000000000007</v>
      </c>
      <c r="I232" s="17">
        <f>I233+I234+I235</f>
        <v>9324</v>
      </c>
      <c r="J232" s="17">
        <f>J233+J234+J235</f>
        <v>9324</v>
      </c>
      <c r="K232" s="17">
        <f>K233+K234+K235</f>
        <v>9324</v>
      </c>
    </row>
    <row r="233" spans="1:11" ht="18" customHeight="1" x14ac:dyDescent="0.2">
      <c r="A233" s="5" t="s">
        <v>279</v>
      </c>
      <c r="B233" s="1075" t="s">
        <v>468</v>
      </c>
      <c r="C233" s="1075"/>
      <c r="D233" s="1075"/>
      <c r="E233" s="1075"/>
      <c r="F233" s="17">
        <f t="shared" ref="F233:F239" si="13">G233+H233+I233+J233+K233</f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</row>
    <row r="234" spans="1:11" ht="18" customHeight="1" x14ac:dyDescent="0.2">
      <c r="A234" s="5" t="s">
        <v>280</v>
      </c>
      <c r="B234" s="1075" t="s">
        <v>29</v>
      </c>
      <c r="C234" s="1075"/>
      <c r="D234" s="1075"/>
      <c r="E234" s="1075"/>
      <c r="F234" s="17">
        <f>G234+H234+I234+J234+K234</f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</row>
    <row r="235" spans="1:11" ht="18" customHeight="1" x14ac:dyDescent="0.2">
      <c r="A235" s="5" t="s">
        <v>281</v>
      </c>
      <c r="B235" s="1075" t="s">
        <v>158</v>
      </c>
      <c r="C235" s="1075"/>
      <c r="D235" s="1075"/>
      <c r="E235" s="1075"/>
      <c r="F235" s="17">
        <f t="shared" si="13"/>
        <v>46641.2</v>
      </c>
      <c r="G235" s="17">
        <f>G218+G222+G228+G229</f>
        <v>9426.5</v>
      </c>
      <c r="H235" s="17">
        <f>H218+H222+H228+H229</f>
        <v>9242.7000000000007</v>
      </c>
      <c r="I235" s="17">
        <f>I218+I222+I228+I229</f>
        <v>9324</v>
      </c>
      <c r="J235" s="17">
        <f>J218+J222+J228+J229</f>
        <v>9324</v>
      </c>
      <c r="K235" s="17">
        <f>K218+K222+K228+K229</f>
        <v>9324</v>
      </c>
    </row>
    <row r="236" spans="1:11" ht="18" customHeight="1" x14ac:dyDescent="0.2">
      <c r="A236" s="15" t="s">
        <v>282</v>
      </c>
      <c r="B236" s="1076" t="s">
        <v>494</v>
      </c>
      <c r="C236" s="1076"/>
      <c r="D236" s="1076"/>
      <c r="E236" s="1076"/>
      <c r="F236" s="17">
        <f t="shared" si="13"/>
        <v>46641.2</v>
      </c>
      <c r="G236" s="17">
        <f t="shared" ref="G236:K239" si="14">G232</f>
        <v>9426.5</v>
      </c>
      <c r="H236" s="17">
        <f t="shared" si="14"/>
        <v>9242.7000000000007</v>
      </c>
      <c r="I236" s="17">
        <f t="shared" si="14"/>
        <v>9324</v>
      </c>
      <c r="J236" s="17">
        <f t="shared" si="14"/>
        <v>9324</v>
      </c>
      <c r="K236" s="17">
        <f t="shared" si="14"/>
        <v>9324</v>
      </c>
    </row>
    <row r="237" spans="1:11" ht="18" customHeight="1" x14ac:dyDescent="0.2">
      <c r="A237" s="5" t="s">
        <v>283</v>
      </c>
      <c r="B237" s="1075" t="s">
        <v>468</v>
      </c>
      <c r="C237" s="1075"/>
      <c r="D237" s="1075"/>
      <c r="E237" s="1075"/>
      <c r="F237" s="17">
        <f t="shared" si="13"/>
        <v>0</v>
      </c>
      <c r="G237" s="55">
        <f t="shared" si="14"/>
        <v>0</v>
      </c>
      <c r="H237" s="55">
        <f t="shared" si="14"/>
        <v>0</v>
      </c>
      <c r="I237" s="55">
        <f t="shared" si="14"/>
        <v>0</v>
      </c>
      <c r="J237" s="55">
        <f t="shared" si="14"/>
        <v>0</v>
      </c>
      <c r="K237" s="55">
        <f t="shared" si="14"/>
        <v>0</v>
      </c>
    </row>
    <row r="238" spans="1:11" ht="18" customHeight="1" x14ac:dyDescent="0.2">
      <c r="A238" s="5" t="s">
        <v>284</v>
      </c>
      <c r="B238" s="1075" t="s">
        <v>29</v>
      </c>
      <c r="C238" s="1075"/>
      <c r="D238" s="1075"/>
      <c r="E238" s="1075"/>
      <c r="F238" s="17">
        <f t="shared" si="13"/>
        <v>0</v>
      </c>
      <c r="G238" s="55">
        <f t="shared" si="14"/>
        <v>0</v>
      </c>
      <c r="H238" s="55">
        <f t="shared" si="14"/>
        <v>0</v>
      </c>
      <c r="I238" s="55">
        <f t="shared" si="14"/>
        <v>0</v>
      </c>
      <c r="J238" s="55">
        <f t="shared" si="14"/>
        <v>0</v>
      </c>
      <c r="K238" s="55">
        <f t="shared" si="14"/>
        <v>0</v>
      </c>
    </row>
    <row r="239" spans="1:11" ht="18" customHeight="1" x14ac:dyDescent="0.2">
      <c r="A239" s="5" t="s">
        <v>285</v>
      </c>
      <c r="B239" s="1075" t="s">
        <v>158</v>
      </c>
      <c r="C239" s="1075"/>
      <c r="D239" s="1075"/>
      <c r="E239" s="1075"/>
      <c r="F239" s="17">
        <f t="shared" si="13"/>
        <v>46641.2</v>
      </c>
      <c r="G239" s="55">
        <f t="shared" si="14"/>
        <v>9426.5</v>
      </c>
      <c r="H239" s="55">
        <f t="shared" si="14"/>
        <v>9242.7000000000007</v>
      </c>
      <c r="I239" s="55">
        <f t="shared" si="14"/>
        <v>9324</v>
      </c>
      <c r="J239" s="55">
        <f t="shared" si="14"/>
        <v>9324</v>
      </c>
      <c r="K239" s="55">
        <f t="shared" si="14"/>
        <v>9324</v>
      </c>
    </row>
    <row r="240" spans="1:11" ht="18" customHeight="1" x14ac:dyDescent="0.2">
      <c r="A240" s="39"/>
      <c r="B240" s="41"/>
      <c r="C240" s="41"/>
      <c r="D240" s="41"/>
      <c r="E240" s="41"/>
      <c r="F240" s="42"/>
      <c r="G240" s="43"/>
      <c r="H240" s="43"/>
      <c r="I240" s="43"/>
      <c r="J240" s="43"/>
      <c r="K240" s="43"/>
    </row>
    <row r="241" spans="1:11" ht="18" customHeight="1" x14ac:dyDescent="0.2">
      <c r="A241" s="39"/>
      <c r="B241" s="41"/>
      <c r="C241" s="41"/>
      <c r="D241" s="41"/>
      <c r="E241" s="41"/>
      <c r="F241" s="42"/>
      <c r="G241" s="43"/>
      <c r="H241" s="43"/>
      <c r="I241" s="43"/>
      <c r="J241" s="43"/>
      <c r="K241" s="43"/>
    </row>
    <row r="242" spans="1:11" ht="18" customHeight="1" x14ac:dyDescent="0.2">
      <c r="A242" s="39"/>
      <c r="B242" s="41"/>
      <c r="C242" s="41"/>
      <c r="D242" s="41"/>
      <c r="E242" s="41"/>
      <c r="F242" s="42"/>
      <c r="G242" s="43"/>
      <c r="H242" s="43"/>
      <c r="I242" s="43"/>
      <c r="J242" s="43"/>
      <c r="K242" s="43"/>
    </row>
    <row r="243" spans="1:11" ht="15" customHeight="1" x14ac:dyDescent="0.2">
      <c r="A243" s="1101" t="s">
        <v>411</v>
      </c>
      <c r="B243" s="1101"/>
      <c r="C243" s="1101"/>
      <c r="D243" s="1101"/>
      <c r="E243" s="1101"/>
      <c r="F243" s="1101"/>
      <c r="G243" s="1101"/>
      <c r="H243" s="1101"/>
      <c r="I243" s="1101"/>
      <c r="J243" s="1101"/>
      <c r="K243" s="1102"/>
    </row>
    <row r="244" spans="1:11" ht="15" customHeight="1" x14ac:dyDescent="0.2">
      <c r="A244" s="1098" t="s">
        <v>412</v>
      </c>
      <c r="B244" s="1098"/>
      <c r="C244" s="1098"/>
      <c r="D244" s="1098"/>
      <c r="E244" s="1098"/>
      <c r="F244" s="1098"/>
      <c r="G244" s="1098"/>
      <c r="H244" s="1098"/>
      <c r="I244" s="1098"/>
      <c r="J244" s="1098"/>
      <c r="K244" s="1099"/>
    </row>
    <row r="245" spans="1:11" ht="15" customHeight="1" x14ac:dyDescent="0.2">
      <c r="A245" s="1100" t="s">
        <v>413</v>
      </c>
      <c r="B245" s="1099"/>
      <c r="C245" s="1099"/>
      <c r="D245" s="1099"/>
      <c r="E245" s="1099"/>
      <c r="F245" s="1099"/>
      <c r="G245" s="1099"/>
      <c r="H245" s="1099"/>
      <c r="I245" s="1099"/>
      <c r="J245" s="1099"/>
      <c r="K245" s="1099"/>
    </row>
    <row r="246" spans="1:11" ht="15" customHeight="1" x14ac:dyDescent="0.2">
      <c r="A246" s="1110"/>
      <c r="B246" s="1110"/>
      <c r="C246" s="1110"/>
      <c r="D246" s="1110"/>
      <c r="E246" s="1110"/>
      <c r="F246" s="1110"/>
      <c r="G246" s="1110"/>
      <c r="H246" s="1110"/>
      <c r="I246" s="1110"/>
      <c r="J246" s="1110"/>
      <c r="K246" s="1102"/>
    </row>
    <row r="247" spans="1:11" s="37" customFormat="1" ht="20.100000000000001" customHeight="1" x14ac:dyDescent="0.25">
      <c r="A247" s="1096" t="s">
        <v>414</v>
      </c>
      <c r="B247" s="1096"/>
      <c r="C247" s="1096"/>
      <c r="D247" s="1096"/>
      <c r="E247" s="1096"/>
      <c r="F247" s="1096" t="s">
        <v>460</v>
      </c>
      <c r="G247" s="1096"/>
      <c r="H247" s="1096"/>
      <c r="I247" s="1096"/>
      <c r="J247" s="1096"/>
      <c r="K247" s="1093"/>
    </row>
    <row r="248" spans="1:11" s="37" customFormat="1" ht="20.100000000000001" customHeight="1" x14ac:dyDescent="0.25">
      <c r="A248" s="1096"/>
      <c r="B248" s="1096"/>
      <c r="C248" s="1096"/>
      <c r="D248" s="1096"/>
      <c r="E248" s="1096"/>
      <c r="F248" s="44" t="s">
        <v>461</v>
      </c>
      <c r="G248" s="44" t="s">
        <v>33</v>
      </c>
      <c r="H248" s="44" t="s">
        <v>34</v>
      </c>
      <c r="I248" s="44" t="s">
        <v>35</v>
      </c>
      <c r="J248" s="44" t="s">
        <v>36</v>
      </c>
      <c r="K248" s="44" t="s">
        <v>37</v>
      </c>
    </row>
    <row r="249" spans="1:11" s="37" customFormat="1" ht="20.100000000000001" customHeight="1" x14ac:dyDescent="0.25">
      <c r="A249" s="1108" t="s">
        <v>325</v>
      </c>
      <c r="B249" s="1096"/>
      <c r="C249" s="1096"/>
      <c r="D249" s="1096"/>
      <c r="E249" s="1096"/>
      <c r="F249" s="1096"/>
      <c r="G249" s="1096"/>
      <c r="H249" s="1096"/>
      <c r="I249" s="1096"/>
      <c r="J249" s="1096"/>
      <c r="K249" s="1093"/>
    </row>
    <row r="250" spans="1:11" s="37" customFormat="1" ht="20.100000000000001" customHeight="1" x14ac:dyDescent="0.2">
      <c r="A250" s="16" t="s">
        <v>278</v>
      </c>
      <c r="B250" s="1109" t="s">
        <v>481</v>
      </c>
      <c r="C250" s="1104"/>
      <c r="D250" s="1104"/>
      <c r="E250" s="1105"/>
      <c r="F250" s="73">
        <f>G250+H250+I250+J250+K250</f>
        <v>8569314.5</v>
      </c>
      <c r="G250" s="73">
        <f>G251+G252+G253</f>
        <v>1593276.2000000002</v>
      </c>
      <c r="H250" s="73">
        <f>H251+H252+H253</f>
        <v>1668354.9000000001</v>
      </c>
      <c r="I250" s="73">
        <f>I251+I252+I253</f>
        <v>1769227.8</v>
      </c>
      <c r="J250" s="73">
        <f>J251+J252+J253</f>
        <v>1769227.8</v>
      </c>
      <c r="K250" s="73">
        <f>K251+K252+K253</f>
        <v>1769227.8</v>
      </c>
    </row>
    <row r="251" spans="1:11" s="37" customFormat="1" ht="20.100000000000001" customHeight="1" x14ac:dyDescent="0.2">
      <c r="A251" s="16" t="s">
        <v>279</v>
      </c>
      <c r="B251" s="1103" t="s">
        <v>468</v>
      </c>
      <c r="C251" s="1104"/>
      <c r="D251" s="1104"/>
      <c r="E251" s="1105"/>
      <c r="F251" s="73">
        <f t="shared" ref="F251:F261" si="15">G251+H251+I251+J251+K251</f>
        <v>0</v>
      </c>
      <c r="G251" s="73">
        <f>G33</f>
        <v>0</v>
      </c>
      <c r="H251" s="73">
        <f>H33</f>
        <v>0</v>
      </c>
      <c r="I251" s="73">
        <f>I33</f>
        <v>0</v>
      </c>
      <c r="J251" s="73">
        <f>J33</f>
        <v>0</v>
      </c>
      <c r="K251" s="73">
        <f>K33</f>
        <v>0</v>
      </c>
    </row>
    <row r="252" spans="1:11" s="37" customFormat="1" ht="20.100000000000001" customHeight="1" x14ac:dyDescent="0.2">
      <c r="A252" s="16" t="s">
        <v>280</v>
      </c>
      <c r="B252" s="1103" t="s">
        <v>29</v>
      </c>
      <c r="C252" s="1104"/>
      <c r="D252" s="1104"/>
      <c r="E252" s="1105"/>
      <c r="F252" s="73">
        <f t="shared" si="15"/>
        <v>143995.5</v>
      </c>
      <c r="G252" s="73">
        <f t="shared" ref="G252:K253" si="16">G34</f>
        <v>28799.1</v>
      </c>
      <c r="H252" s="73">
        <f t="shared" si="16"/>
        <v>28799.1</v>
      </c>
      <c r="I252" s="73">
        <f t="shared" si="16"/>
        <v>28799.1</v>
      </c>
      <c r="J252" s="73">
        <f t="shared" si="16"/>
        <v>28799.1</v>
      </c>
      <c r="K252" s="73">
        <f t="shared" si="16"/>
        <v>28799.1</v>
      </c>
    </row>
    <row r="253" spans="1:11" s="37" customFormat="1" ht="20.100000000000001" customHeight="1" x14ac:dyDescent="0.2">
      <c r="A253" s="16" t="s">
        <v>281</v>
      </c>
      <c r="B253" s="1103" t="s">
        <v>158</v>
      </c>
      <c r="C253" s="1104"/>
      <c r="D253" s="1104"/>
      <c r="E253" s="1105"/>
      <c r="F253" s="73">
        <f t="shared" si="15"/>
        <v>8425319</v>
      </c>
      <c r="G253" s="73">
        <f t="shared" si="16"/>
        <v>1564477.1</v>
      </c>
      <c r="H253" s="73">
        <f t="shared" si="16"/>
        <v>1639555.8</v>
      </c>
      <c r="I253" s="73">
        <f t="shared" si="16"/>
        <v>1740428.7</v>
      </c>
      <c r="J253" s="73">
        <f t="shared" si="16"/>
        <v>1740428.7</v>
      </c>
      <c r="K253" s="73">
        <f t="shared" si="16"/>
        <v>1740428.7</v>
      </c>
    </row>
    <row r="254" spans="1:11" s="37" customFormat="1" ht="20.100000000000001" customHeight="1" x14ac:dyDescent="0.2">
      <c r="A254" s="16" t="s">
        <v>282</v>
      </c>
      <c r="B254" s="1109" t="s">
        <v>482</v>
      </c>
      <c r="C254" s="1104"/>
      <c r="D254" s="1104"/>
      <c r="E254" s="1105"/>
      <c r="F254" s="73">
        <f t="shared" si="15"/>
        <v>907051</v>
      </c>
      <c r="G254" s="74">
        <f>G255+G256+G257</f>
        <v>115751</v>
      </c>
      <c r="H254" s="74">
        <f>H255+H256+H257</f>
        <v>271000</v>
      </c>
      <c r="I254" s="74">
        <f>I255+I256+I257</f>
        <v>190000</v>
      </c>
      <c r="J254" s="74">
        <f>J255+J256+J257</f>
        <v>180800</v>
      </c>
      <c r="K254" s="74">
        <f>K255+K256+K257</f>
        <v>149500</v>
      </c>
    </row>
    <row r="255" spans="1:11" s="37" customFormat="1" ht="20.100000000000001" customHeight="1" x14ac:dyDescent="0.2">
      <c r="A255" s="16" t="s">
        <v>283</v>
      </c>
      <c r="B255" s="1103" t="s">
        <v>468</v>
      </c>
      <c r="C255" s="1104"/>
      <c r="D255" s="1104"/>
      <c r="E255" s="1105"/>
      <c r="F255" s="73">
        <f t="shared" si="15"/>
        <v>0</v>
      </c>
      <c r="G255" s="74">
        <f>G37</f>
        <v>0</v>
      </c>
      <c r="H255" s="74">
        <f>H37</f>
        <v>0</v>
      </c>
      <c r="I255" s="74">
        <f>I37</f>
        <v>0</v>
      </c>
      <c r="J255" s="74">
        <f>J37</f>
        <v>0</v>
      </c>
      <c r="K255" s="74">
        <f>K37</f>
        <v>0</v>
      </c>
    </row>
    <row r="256" spans="1:11" s="37" customFormat="1" ht="20.100000000000001" customHeight="1" x14ac:dyDescent="0.2">
      <c r="A256" s="16" t="s">
        <v>284</v>
      </c>
      <c r="B256" s="1103" t="s">
        <v>29</v>
      </c>
      <c r="C256" s="1104"/>
      <c r="D256" s="1104"/>
      <c r="E256" s="1105"/>
      <c r="F256" s="73">
        <f t="shared" si="15"/>
        <v>0</v>
      </c>
      <c r="G256" s="74">
        <f t="shared" ref="G256:K257" si="17">G38</f>
        <v>0</v>
      </c>
      <c r="H256" s="74">
        <f t="shared" si="17"/>
        <v>0</v>
      </c>
      <c r="I256" s="74">
        <f t="shared" si="17"/>
        <v>0</v>
      </c>
      <c r="J256" s="74">
        <f t="shared" si="17"/>
        <v>0</v>
      </c>
      <c r="K256" s="74">
        <f t="shared" si="17"/>
        <v>0</v>
      </c>
    </row>
    <row r="257" spans="1:11" s="37" customFormat="1" ht="20.100000000000001" customHeight="1" x14ac:dyDescent="0.2">
      <c r="A257" s="16" t="s">
        <v>285</v>
      </c>
      <c r="B257" s="1103" t="s">
        <v>158</v>
      </c>
      <c r="C257" s="1104"/>
      <c r="D257" s="1104"/>
      <c r="E257" s="1105"/>
      <c r="F257" s="73">
        <f t="shared" si="15"/>
        <v>907051</v>
      </c>
      <c r="G257" s="74">
        <f t="shared" si="17"/>
        <v>115751</v>
      </c>
      <c r="H257" s="74">
        <f t="shared" si="17"/>
        <v>271000</v>
      </c>
      <c r="I257" s="74">
        <f t="shared" si="17"/>
        <v>190000</v>
      </c>
      <c r="J257" s="74">
        <f t="shared" si="17"/>
        <v>180800</v>
      </c>
      <c r="K257" s="74">
        <f t="shared" si="17"/>
        <v>149500</v>
      </c>
    </row>
    <row r="258" spans="1:11" s="37" customFormat="1" ht="20.100000000000001" customHeight="1" x14ac:dyDescent="0.2">
      <c r="A258" s="16" t="s">
        <v>286</v>
      </c>
      <c r="B258" s="1109" t="s">
        <v>415</v>
      </c>
      <c r="C258" s="1104"/>
      <c r="D258" s="1104"/>
      <c r="E258" s="1105"/>
      <c r="F258" s="73">
        <f t="shared" si="15"/>
        <v>9476365.5</v>
      </c>
      <c r="G258" s="74">
        <f>G259+G260+G261</f>
        <v>1709027.2000000002</v>
      </c>
      <c r="H258" s="74">
        <f>H259+H260+H261</f>
        <v>1939354.9000000001</v>
      </c>
      <c r="I258" s="74">
        <f>I259+I260+I261</f>
        <v>1959227.8</v>
      </c>
      <c r="J258" s="74">
        <f>J259+J260+J261</f>
        <v>1950027.8</v>
      </c>
      <c r="K258" s="74">
        <f>K259+K260+K261</f>
        <v>1918727.8</v>
      </c>
    </row>
    <row r="259" spans="1:11" s="37" customFormat="1" ht="20.100000000000001" customHeight="1" x14ac:dyDescent="0.2">
      <c r="A259" s="16" t="s">
        <v>287</v>
      </c>
      <c r="B259" s="1103" t="s">
        <v>468</v>
      </c>
      <c r="C259" s="1104"/>
      <c r="D259" s="1104"/>
      <c r="E259" s="1105"/>
      <c r="F259" s="73">
        <f t="shared" si="15"/>
        <v>0</v>
      </c>
      <c r="G259" s="74">
        <f>G251+G255</f>
        <v>0</v>
      </c>
      <c r="H259" s="74">
        <f>H251+H255</f>
        <v>0</v>
      </c>
      <c r="I259" s="74">
        <f>I251+I255</f>
        <v>0</v>
      </c>
      <c r="J259" s="74">
        <f>J251+J255</f>
        <v>0</v>
      </c>
      <c r="K259" s="74">
        <f>K251+K255</f>
        <v>0</v>
      </c>
    </row>
    <row r="260" spans="1:11" s="37" customFormat="1" ht="20.100000000000001" customHeight="1" x14ac:dyDescent="0.2">
      <c r="A260" s="16" t="s">
        <v>288</v>
      </c>
      <c r="B260" s="1103" t="s">
        <v>29</v>
      </c>
      <c r="C260" s="1104"/>
      <c r="D260" s="1104"/>
      <c r="E260" s="1105"/>
      <c r="F260" s="73">
        <f t="shared" si="15"/>
        <v>143995.5</v>
      </c>
      <c r="G260" s="74">
        <f t="shared" ref="G260:K261" si="18">G252+G256</f>
        <v>28799.1</v>
      </c>
      <c r="H260" s="74">
        <f t="shared" si="18"/>
        <v>28799.1</v>
      </c>
      <c r="I260" s="74">
        <f t="shared" si="18"/>
        <v>28799.1</v>
      </c>
      <c r="J260" s="74">
        <f t="shared" si="18"/>
        <v>28799.1</v>
      </c>
      <c r="K260" s="74">
        <f t="shared" si="18"/>
        <v>28799.1</v>
      </c>
    </row>
    <row r="261" spans="1:11" s="37" customFormat="1" ht="20.100000000000001" customHeight="1" x14ac:dyDescent="0.2">
      <c r="A261" s="16" t="s">
        <v>289</v>
      </c>
      <c r="B261" s="1103" t="s">
        <v>158</v>
      </c>
      <c r="C261" s="1104"/>
      <c r="D261" s="1104"/>
      <c r="E261" s="1105"/>
      <c r="F261" s="73">
        <f t="shared" si="15"/>
        <v>9332370</v>
      </c>
      <c r="G261" s="74">
        <f t="shared" si="18"/>
        <v>1680228.1</v>
      </c>
      <c r="H261" s="74">
        <f t="shared" si="18"/>
        <v>1910555.8</v>
      </c>
      <c r="I261" s="74">
        <f t="shared" si="18"/>
        <v>1930428.7</v>
      </c>
      <c r="J261" s="74">
        <f t="shared" si="18"/>
        <v>1921228.7</v>
      </c>
      <c r="K261" s="74">
        <f t="shared" si="18"/>
        <v>1889928.7</v>
      </c>
    </row>
    <row r="262" spans="1:11" s="37" customFormat="1" ht="20.100000000000001" customHeight="1" x14ac:dyDescent="0.25">
      <c r="A262" s="1112" t="s">
        <v>142</v>
      </c>
      <c r="B262" s="1112"/>
      <c r="C262" s="1112"/>
      <c r="D262" s="1112"/>
      <c r="E262" s="1112"/>
      <c r="F262" s="1112"/>
      <c r="G262" s="1112"/>
      <c r="H262" s="1112"/>
      <c r="I262" s="1112"/>
      <c r="J262" s="1112"/>
      <c r="K262" s="45"/>
    </row>
    <row r="263" spans="1:11" s="37" customFormat="1" ht="20.100000000000001" customHeight="1" x14ac:dyDescent="0.25">
      <c r="A263" s="69" t="s">
        <v>278</v>
      </c>
      <c r="B263" s="1109" t="s">
        <v>481</v>
      </c>
      <c r="C263" s="1104"/>
      <c r="D263" s="1104"/>
      <c r="E263" s="1105"/>
      <c r="F263" s="71">
        <f t="shared" ref="F263:F314" si="19">G263+H263+I263+J263+K263</f>
        <v>12343875.5</v>
      </c>
      <c r="G263" s="71">
        <f>G264+G265+G266</f>
        <v>2689562.5</v>
      </c>
      <c r="H263" s="71">
        <f>H264+H265+H266</f>
        <v>2521874.7999999998</v>
      </c>
      <c r="I263" s="71">
        <f>I264+I265+I266</f>
        <v>2377479.4</v>
      </c>
      <c r="J263" s="71">
        <f>J264+J265+J266</f>
        <v>2377479.4000000004</v>
      </c>
      <c r="K263" s="71">
        <f>K264+K265+K266</f>
        <v>2377479.4000000004</v>
      </c>
    </row>
    <row r="264" spans="1:11" s="37" customFormat="1" ht="20.100000000000001" customHeight="1" x14ac:dyDescent="0.25">
      <c r="A264" s="69" t="s">
        <v>279</v>
      </c>
      <c r="B264" s="1103" t="s">
        <v>468</v>
      </c>
      <c r="C264" s="1104"/>
      <c r="D264" s="1104"/>
      <c r="E264" s="1105"/>
      <c r="F264" s="71">
        <f t="shared" si="19"/>
        <v>0</v>
      </c>
      <c r="G264" s="71">
        <f>G110</f>
        <v>0</v>
      </c>
      <c r="H264" s="71">
        <f>H110</f>
        <v>0</v>
      </c>
      <c r="I264" s="71">
        <f>I110</f>
        <v>0</v>
      </c>
      <c r="J264" s="71">
        <f>J110</f>
        <v>0</v>
      </c>
      <c r="K264" s="71">
        <f>K110</f>
        <v>0</v>
      </c>
    </row>
    <row r="265" spans="1:11" s="37" customFormat="1" ht="20.100000000000001" customHeight="1" x14ac:dyDescent="0.25">
      <c r="A265" s="69" t="s">
        <v>280</v>
      </c>
      <c r="B265" s="1103" t="s">
        <v>29</v>
      </c>
      <c r="C265" s="1104"/>
      <c r="D265" s="1104"/>
      <c r="E265" s="1105"/>
      <c r="F265" s="71">
        <f t="shared" si="19"/>
        <v>8098857.4000000004</v>
      </c>
      <c r="G265" s="71">
        <f t="shared" ref="G265:K266" si="20">G111</f>
        <v>1673790.5999999999</v>
      </c>
      <c r="H265" s="71">
        <f t="shared" si="20"/>
        <v>1606266.7</v>
      </c>
      <c r="I265" s="71">
        <f t="shared" si="20"/>
        <v>1606266.7</v>
      </c>
      <c r="J265" s="71">
        <f t="shared" si="20"/>
        <v>1606266.7</v>
      </c>
      <c r="K265" s="71">
        <f t="shared" si="20"/>
        <v>1606266.7</v>
      </c>
    </row>
    <row r="266" spans="1:11" s="37" customFormat="1" ht="20.100000000000001" customHeight="1" x14ac:dyDescent="0.25">
      <c r="A266" s="69" t="s">
        <v>281</v>
      </c>
      <c r="B266" s="1103" t="s">
        <v>158</v>
      </c>
      <c r="C266" s="1104"/>
      <c r="D266" s="1104"/>
      <c r="E266" s="1105"/>
      <c r="F266" s="71">
        <f t="shared" si="19"/>
        <v>4245018.0999999996</v>
      </c>
      <c r="G266" s="71">
        <f t="shared" si="20"/>
        <v>1015771.8999999999</v>
      </c>
      <c r="H266" s="71">
        <f t="shared" si="20"/>
        <v>915608.09999999963</v>
      </c>
      <c r="I266" s="71">
        <f t="shared" si="20"/>
        <v>771212.70000000007</v>
      </c>
      <c r="J266" s="71">
        <f t="shared" si="20"/>
        <v>771212.70000000019</v>
      </c>
      <c r="K266" s="71">
        <f t="shared" si="20"/>
        <v>771212.70000000019</v>
      </c>
    </row>
    <row r="267" spans="1:11" s="37" customFormat="1" ht="20.100000000000001" customHeight="1" x14ac:dyDescent="0.25">
      <c r="A267" s="69" t="s">
        <v>282</v>
      </c>
      <c r="B267" s="1109" t="s">
        <v>482</v>
      </c>
      <c r="C267" s="1104"/>
      <c r="D267" s="1104"/>
      <c r="E267" s="1105"/>
      <c r="F267" s="71">
        <f t="shared" si="19"/>
        <v>894148.3</v>
      </c>
      <c r="G267" s="72">
        <f>G268+G269+G270</f>
        <v>22148.3</v>
      </c>
      <c r="H267" s="72">
        <f>H268+H269+H270</f>
        <v>0</v>
      </c>
      <c r="I267" s="72">
        <f>I268+I269+I270</f>
        <v>240000</v>
      </c>
      <c r="J267" s="72">
        <f>J268+J269+J270</f>
        <v>364000</v>
      </c>
      <c r="K267" s="72">
        <f>K268+K269+K270</f>
        <v>268000</v>
      </c>
    </row>
    <row r="268" spans="1:11" s="37" customFormat="1" ht="20.100000000000001" customHeight="1" x14ac:dyDescent="0.25">
      <c r="A268" s="69" t="s">
        <v>283</v>
      </c>
      <c r="B268" s="1103" t="s">
        <v>468</v>
      </c>
      <c r="C268" s="1104"/>
      <c r="D268" s="1104"/>
      <c r="E268" s="1105"/>
      <c r="F268" s="71">
        <f t="shared" si="19"/>
        <v>0</v>
      </c>
      <c r="G268" s="72">
        <f>G114</f>
        <v>0</v>
      </c>
      <c r="H268" s="72">
        <f>H114</f>
        <v>0</v>
      </c>
      <c r="I268" s="72">
        <f>I114</f>
        <v>0</v>
      </c>
      <c r="J268" s="72">
        <f>J114</f>
        <v>0</v>
      </c>
      <c r="K268" s="72">
        <f>K114</f>
        <v>0</v>
      </c>
    </row>
    <row r="269" spans="1:11" s="37" customFormat="1" ht="20.100000000000001" customHeight="1" x14ac:dyDescent="0.25">
      <c r="A269" s="69" t="s">
        <v>284</v>
      </c>
      <c r="B269" s="1103" t="s">
        <v>29</v>
      </c>
      <c r="C269" s="1104"/>
      <c r="D269" s="1104"/>
      <c r="E269" s="1105"/>
      <c r="F269" s="71">
        <f t="shared" si="19"/>
        <v>0</v>
      </c>
      <c r="G269" s="72">
        <f t="shared" ref="G269:K270" si="21">G115</f>
        <v>0</v>
      </c>
      <c r="H269" s="72">
        <f t="shared" si="21"/>
        <v>0</v>
      </c>
      <c r="I269" s="72">
        <f t="shared" si="21"/>
        <v>0</v>
      </c>
      <c r="J269" s="72">
        <f t="shared" si="21"/>
        <v>0</v>
      </c>
      <c r="K269" s="72">
        <f t="shared" si="21"/>
        <v>0</v>
      </c>
    </row>
    <row r="270" spans="1:11" s="37" customFormat="1" ht="20.100000000000001" customHeight="1" x14ac:dyDescent="0.25">
      <c r="A270" s="69" t="s">
        <v>285</v>
      </c>
      <c r="B270" s="1103" t="s">
        <v>158</v>
      </c>
      <c r="C270" s="1104"/>
      <c r="D270" s="1104"/>
      <c r="E270" s="1105"/>
      <c r="F270" s="71">
        <f t="shared" si="19"/>
        <v>894148.3</v>
      </c>
      <c r="G270" s="72">
        <f t="shared" si="21"/>
        <v>22148.3</v>
      </c>
      <c r="H270" s="72">
        <f t="shared" si="21"/>
        <v>0</v>
      </c>
      <c r="I270" s="72">
        <f t="shared" si="21"/>
        <v>240000</v>
      </c>
      <c r="J270" s="72">
        <f t="shared" si="21"/>
        <v>364000</v>
      </c>
      <c r="K270" s="72">
        <f t="shared" si="21"/>
        <v>268000</v>
      </c>
    </row>
    <row r="271" spans="1:11" s="37" customFormat="1" ht="20.100000000000001" customHeight="1" x14ac:dyDescent="0.25">
      <c r="A271" s="69" t="s">
        <v>286</v>
      </c>
      <c r="B271" s="1109" t="s">
        <v>416</v>
      </c>
      <c r="C271" s="1104"/>
      <c r="D271" s="1104"/>
      <c r="E271" s="1105"/>
      <c r="F271" s="71">
        <f t="shared" si="19"/>
        <v>13238023.800000001</v>
      </c>
      <c r="G271" s="72">
        <f>G272+G273+G274</f>
        <v>2711710.8</v>
      </c>
      <c r="H271" s="72">
        <f>H272+H273+H274</f>
        <v>2521874.7999999998</v>
      </c>
      <c r="I271" s="72">
        <f>I272+I273+I274</f>
        <v>2617479.4</v>
      </c>
      <c r="J271" s="72">
        <f>J272+J273+J274</f>
        <v>2741479.4000000004</v>
      </c>
      <c r="K271" s="72">
        <f>K272+K273+K274</f>
        <v>2645479.4000000004</v>
      </c>
    </row>
    <row r="272" spans="1:11" s="37" customFormat="1" ht="20.100000000000001" customHeight="1" x14ac:dyDescent="0.25">
      <c r="A272" s="69" t="s">
        <v>287</v>
      </c>
      <c r="B272" s="1103" t="s">
        <v>468</v>
      </c>
      <c r="C272" s="1104"/>
      <c r="D272" s="1104"/>
      <c r="E272" s="1105"/>
      <c r="F272" s="71">
        <f t="shared" si="19"/>
        <v>0</v>
      </c>
      <c r="G272" s="72">
        <f>G264+G268</f>
        <v>0</v>
      </c>
      <c r="H272" s="72">
        <f>H264+H268</f>
        <v>0</v>
      </c>
      <c r="I272" s="72">
        <f>I264+I268</f>
        <v>0</v>
      </c>
      <c r="J272" s="72">
        <f>J264+J268</f>
        <v>0</v>
      </c>
      <c r="K272" s="72">
        <f>K264+K268</f>
        <v>0</v>
      </c>
    </row>
    <row r="273" spans="1:11" s="37" customFormat="1" ht="20.100000000000001" customHeight="1" x14ac:dyDescent="0.25">
      <c r="A273" s="69" t="s">
        <v>288</v>
      </c>
      <c r="B273" s="1103" t="s">
        <v>29</v>
      </c>
      <c r="C273" s="1104"/>
      <c r="D273" s="1104"/>
      <c r="E273" s="1105"/>
      <c r="F273" s="71">
        <f t="shared" si="19"/>
        <v>8098857.4000000004</v>
      </c>
      <c r="G273" s="72">
        <f t="shared" ref="G273:K274" si="22">G265+G269</f>
        <v>1673790.5999999999</v>
      </c>
      <c r="H273" s="72">
        <f t="shared" si="22"/>
        <v>1606266.7</v>
      </c>
      <c r="I273" s="72">
        <f t="shared" si="22"/>
        <v>1606266.7</v>
      </c>
      <c r="J273" s="72">
        <f t="shared" si="22"/>
        <v>1606266.7</v>
      </c>
      <c r="K273" s="72">
        <f t="shared" si="22"/>
        <v>1606266.7</v>
      </c>
    </row>
    <row r="274" spans="1:11" s="37" customFormat="1" ht="20.100000000000001" customHeight="1" x14ac:dyDescent="0.25">
      <c r="A274" s="69" t="s">
        <v>289</v>
      </c>
      <c r="B274" s="1103" t="s">
        <v>158</v>
      </c>
      <c r="C274" s="1104"/>
      <c r="D274" s="1104"/>
      <c r="E274" s="1105"/>
      <c r="F274" s="71">
        <f t="shared" si="19"/>
        <v>5139166.4000000004</v>
      </c>
      <c r="G274" s="72">
        <f t="shared" si="22"/>
        <v>1037920.2</v>
      </c>
      <c r="H274" s="72">
        <f t="shared" si="22"/>
        <v>915608.09999999963</v>
      </c>
      <c r="I274" s="72">
        <f t="shared" si="22"/>
        <v>1011212.7000000001</v>
      </c>
      <c r="J274" s="72">
        <f t="shared" si="22"/>
        <v>1135212.7000000002</v>
      </c>
      <c r="K274" s="72">
        <f t="shared" si="22"/>
        <v>1039212.7000000002</v>
      </c>
    </row>
    <row r="275" spans="1:11" s="37" customFormat="1" ht="20.100000000000001" customHeight="1" x14ac:dyDescent="0.25">
      <c r="A275" s="1108" t="s">
        <v>160</v>
      </c>
      <c r="B275" s="1111"/>
      <c r="C275" s="1111"/>
      <c r="D275" s="1111"/>
      <c r="E275" s="1111"/>
      <c r="F275" s="1111"/>
      <c r="G275" s="1111"/>
      <c r="H275" s="1111"/>
      <c r="I275" s="1111"/>
      <c r="J275" s="1111"/>
      <c r="K275" s="45"/>
    </row>
    <row r="276" spans="1:11" s="37" customFormat="1" ht="20.100000000000001" customHeight="1" x14ac:dyDescent="0.25">
      <c r="A276" s="69" t="s">
        <v>278</v>
      </c>
      <c r="B276" s="1109" t="s">
        <v>481</v>
      </c>
      <c r="C276" s="1104"/>
      <c r="D276" s="1104"/>
      <c r="E276" s="1105"/>
      <c r="F276" s="71">
        <f t="shared" si="19"/>
        <v>2904896.5999999996</v>
      </c>
      <c r="G276" s="71">
        <f>G277+G278+G279</f>
        <v>579443.30000000005</v>
      </c>
      <c r="H276" s="71">
        <f>H277+H278+H279</f>
        <v>591263.39999999991</v>
      </c>
      <c r="I276" s="71">
        <f>I277+I278+I279</f>
        <v>578063.30000000005</v>
      </c>
      <c r="J276" s="71">
        <f>J277+J278+J279</f>
        <v>578063.30000000005</v>
      </c>
      <c r="K276" s="71">
        <f>K277+K278+K279</f>
        <v>578063.30000000005</v>
      </c>
    </row>
    <row r="277" spans="1:11" s="37" customFormat="1" ht="20.100000000000001" customHeight="1" x14ac:dyDescent="0.25">
      <c r="A277" s="69" t="s">
        <v>279</v>
      </c>
      <c r="B277" s="1103" t="s">
        <v>468</v>
      </c>
      <c r="C277" s="1104"/>
      <c r="D277" s="1104"/>
      <c r="E277" s="1105"/>
      <c r="F277" s="71">
        <f t="shared" si="19"/>
        <v>0</v>
      </c>
      <c r="G277" s="71">
        <f>G151</f>
        <v>0</v>
      </c>
      <c r="H277" s="71">
        <f>H151</f>
        <v>0</v>
      </c>
      <c r="I277" s="71">
        <f>I151</f>
        <v>0</v>
      </c>
      <c r="J277" s="71">
        <f>J151</f>
        <v>0</v>
      </c>
      <c r="K277" s="71">
        <f>K151</f>
        <v>0</v>
      </c>
    </row>
    <row r="278" spans="1:11" s="37" customFormat="1" ht="20.100000000000001" customHeight="1" x14ac:dyDescent="0.25">
      <c r="A278" s="69" t="s">
        <v>280</v>
      </c>
      <c r="B278" s="1103" t="s">
        <v>29</v>
      </c>
      <c r="C278" s="1104"/>
      <c r="D278" s="1104"/>
      <c r="E278" s="1105"/>
      <c r="F278" s="71">
        <f t="shared" si="19"/>
        <v>0</v>
      </c>
      <c r="G278" s="71">
        <f t="shared" ref="G278:K279" si="23">G152</f>
        <v>0</v>
      </c>
      <c r="H278" s="71">
        <f t="shared" si="23"/>
        <v>0</v>
      </c>
      <c r="I278" s="71">
        <f t="shared" si="23"/>
        <v>0</v>
      </c>
      <c r="J278" s="71">
        <f t="shared" si="23"/>
        <v>0</v>
      </c>
      <c r="K278" s="71">
        <f t="shared" si="23"/>
        <v>0</v>
      </c>
    </row>
    <row r="279" spans="1:11" s="37" customFormat="1" ht="20.100000000000001" customHeight="1" x14ac:dyDescent="0.25">
      <c r="A279" s="69" t="s">
        <v>281</v>
      </c>
      <c r="B279" s="1103" t="s">
        <v>158</v>
      </c>
      <c r="C279" s="1104"/>
      <c r="D279" s="1104"/>
      <c r="E279" s="1105"/>
      <c r="F279" s="71">
        <f t="shared" si="19"/>
        <v>2904896.5999999996</v>
      </c>
      <c r="G279" s="71">
        <f t="shared" si="23"/>
        <v>579443.30000000005</v>
      </c>
      <c r="H279" s="71">
        <f t="shared" si="23"/>
        <v>591263.39999999991</v>
      </c>
      <c r="I279" s="71">
        <f t="shared" si="23"/>
        <v>578063.30000000005</v>
      </c>
      <c r="J279" s="71">
        <f t="shared" si="23"/>
        <v>578063.30000000005</v>
      </c>
      <c r="K279" s="71">
        <f t="shared" si="23"/>
        <v>578063.30000000005</v>
      </c>
    </row>
    <row r="280" spans="1:11" s="37" customFormat="1" ht="20.100000000000001" customHeight="1" x14ac:dyDescent="0.25">
      <c r="A280" s="69" t="s">
        <v>282</v>
      </c>
      <c r="B280" s="1109" t="s">
        <v>482</v>
      </c>
      <c r="C280" s="1104"/>
      <c r="D280" s="1104"/>
      <c r="E280" s="1105"/>
      <c r="F280" s="71">
        <f t="shared" si="19"/>
        <v>64429.4</v>
      </c>
      <c r="G280" s="72">
        <f>G281+G282+G283</f>
        <v>54429.4</v>
      </c>
      <c r="H280" s="72">
        <f>H281+H282+H283</f>
        <v>0</v>
      </c>
      <c r="I280" s="72">
        <f>I281+I282+I283</f>
        <v>0</v>
      </c>
      <c r="J280" s="72">
        <f>J281+J282+J283</f>
        <v>0</v>
      </c>
      <c r="K280" s="72">
        <f>K281+K282+K283</f>
        <v>10000</v>
      </c>
    </row>
    <row r="281" spans="1:11" s="37" customFormat="1" ht="20.100000000000001" customHeight="1" x14ac:dyDescent="0.25">
      <c r="A281" s="69" t="s">
        <v>283</v>
      </c>
      <c r="B281" s="1103" t="s">
        <v>468</v>
      </c>
      <c r="C281" s="1104"/>
      <c r="D281" s="1104"/>
      <c r="E281" s="1105"/>
      <c r="F281" s="71">
        <f t="shared" si="19"/>
        <v>0</v>
      </c>
      <c r="G281" s="72">
        <f>G155</f>
        <v>0</v>
      </c>
      <c r="H281" s="72">
        <f>H155</f>
        <v>0</v>
      </c>
      <c r="I281" s="72">
        <f>I155</f>
        <v>0</v>
      </c>
      <c r="J281" s="72">
        <f>J155</f>
        <v>0</v>
      </c>
      <c r="K281" s="72">
        <f>K155</f>
        <v>0</v>
      </c>
    </row>
    <row r="282" spans="1:11" s="37" customFormat="1" ht="20.100000000000001" customHeight="1" x14ac:dyDescent="0.25">
      <c r="A282" s="69" t="s">
        <v>284</v>
      </c>
      <c r="B282" s="1103" t="s">
        <v>29</v>
      </c>
      <c r="C282" s="1104"/>
      <c r="D282" s="1104"/>
      <c r="E282" s="1105"/>
      <c r="F282" s="71">
        <f t="shared" si="19"/>
        <v>0</v>
      </c>
      <c r="G282" s="72">
        <f t="shared" ref="G282:K283" si="24">G156</f>
        <v>0</v>
      </c>
      <c r="H282" s="72">
        <f t="shared" si="24"/>
        <v>0</v>
      </c>
      <c r="I282" s="72">
        <f t="shared" si="24"/>
        <v>0</v>
      </c>
      <c r="J282" s="72">
        <f t="shared" si="24"/>
        <v>0</v>
      </c>
      <c r="K282" s="72">
        <f t="shared" si="24"/>
        <v>0</v>
      </c>
    </row>
    <row r="283" spans="1:11" s="37" customFormat="1" ht="20.100000000000001" customHeight="1" x14ac:dyDescent="0.25">
      <c r="A283" s="69" t="s">
        <v>285</v>
      </c>
      <c r="B283" s="1103" t="s">
        <v>158</v>
      </c>
      <c r="C283" s="1104"/>
      <c r="D283" s="1104"/>
      <c r="E283" s="1105"/>
      <c r="F283" s="71">
        <f t="shared" si="19"/>
        <v>64429.4</v>
      </c>
      <c r="G283" s="72">
        <f t="shared" si="24"/>
        <v>54429.4</v>
      </c>
      <c r="H283" s="72">
        <f t="shared" si="24"/>
        <v>0</v>
      </c>
      <c r="I283" s="72">
        <f t="shared" si="24"/>
        <v>0</v>
      </c>
      <c r="J283" s="72">
        <f t="shared" si="24"/>
        <v>0</v>
      </c>
      <c r="K283" s="72">
        <f t="shared" si="24"/>
        <v>10000</v>
      </c>
    </row>
    <row r="284" spans="1:11" s="37" customFormat="1" ht="20.100000000000001" customHeight="1" x14ac:dyDescent="0.25">
      <c r="A284" s="69" t="s">
        <v>286</v>
      </c>
      <c r="B284" s="1109" t="s">
        <v>417</v>
      </c>
      <c r="C284" s="1104"/>
      <c r="D284" s="1104"/>
      <c r="E284" s="1105"/>
      <c r="F284" s="71">
        <f t="shared" si="19"/>
        <v>2969326</v>
      </c>
      <c r="G284" s="72">
        <f>G285+G286+G287</f>
        <v>633872.70000000007</v>
      </c>
      <c r="H284" s="72">
        <f>H285+H286+H287</f>
        <v>591263.39999999991</v>
      </c>
      <c r="I284" s="72">
        <f>I285+I286+I287</f>
        <v>578063.30000000005</v>
      </c>
      <c r="J284" s="72">
        <f>J285+J286+J287</f>
        <v>578063.30000000005</v>
      </c>
      <c r="K284" s="72">
        <f>K285+K286+K287</f>
        <v>588063.30000000005</v>
      </c>
    </row>
    <row r="285" spans="1:11" s="37" customFormat="1" ht="20.100000000000001" customHeight="1" x14ac:dyDescent="0.25">
      <c r="A285" s="69" t="s">
        <v>287</v>
      </c>
      <c r="B285" s="1103" t="s">
        <v>468</v>
      </c>
      <c r="C285" s="1104"/>
      <c r="D285" s="1104"/>
      <c r="E285" s="1105"/>
      <c r="F285" s="71">
        <f t="shared" si="19"/>
        <v>0</v>
      </c>
      <c r="G285" s="72">
        <f>G277+G281</f>
        <v>0</v>
      </c>
      <c r="H285" s="72">
        <f>H277+H281</f>
        <v>0</v>
      </c>
      <c r="I285" s="72">
        <f>I277+I281</f>
        <v>0</v>
      </c>
      <c r="J285" s="72">
        <f>J277+J281</f>
        <v>0</v>
      </c>
      <c r="K285" s="72">
        <f>K277+K281</f>
        <v>0</v>
      </c>
    </row>
    <row r="286" spans="1:11" s="37" customFormat="1" ht="20.100000000000001" customHeight="1" x14ac:dyDescent="0.25">
      <c r="A286" s="69" t="s">
        <v>288</v>
      </c>
      <c r="B286" s="1103" t="s">
        <v>29</v>
      </c>
      <c r="C286" s="1104"/>
      <c r="D286" s="1104"/>
      <c r="E286" s="1105"/>
      <c r="F286" s="71">
        <f t="shared" si="19"/>
        <v>0</v>
      </c>
      <c r="G286" s="72">
        <f t="shared" ref="G286:K287" si="25">G278+G282</f>
        <v>0</v>
      </c>
      <c r="H286" s="72">
        <f t="shared" si="25"/>
        <v>0</v>
      </c>
      <c r="I286" s="72">
        <f t="shared" si="25"/>
        <v>0</v>
      </c>
      <c r="J286" s="72">
        <f t="shared" si="25"/>
        <v>0</v>
      </c>
      <c r="K286" s="72">
        <f t="shared" si="25"/>
        <v>0</v>
      </c>
    </row>
    <row r="287" spans="1:11" s="37" customFormat="1" ht="20.100000000000001" customHeight="1" x14ac:dyDescent="0.25">
      <c r="A287" s="69" t="s">
        <v>289</v>
      </c>
      <c r="B287" s="1103" t="s">
        <v>158</v>
      </c>
      <c r="C287" s="1104"/>
      <c r="D287" s="1104"/>
      <c r="E287" s="1105"/>
      <c r="F287" s="71">
        <f t="shared" si="19"/>
        <v>2969326</v>
      </c>
      <c r="G287" s="72">
        <f t="shared" si="25"/>
        <v>633872.70000000007</v>
      </c>
      <c r="H287" s="72">
        <f t="shared" si="25"/>
        <v>591263.39999999991</v>
      </c>
      <c r="I287" s="72">
        <f t="shared" si="25"/>
        <v>578063.30000000005</v>
      </c>
      <c r="J287" s="72">
        <f t="shared" si="25"/>
        <v>578063.30000000005</v>
      </c>
      <c r="K287" s="72">
        <f t="shared" si="25"/>
        <v>588063.30000000005</v>
      </c>
    </row>
    <row r="288" spans="1:11" s="37" customFormat="1" ht="20.100000000000001" customHeight="1" x14ac:dyDescent="0.25">
      <c r="A288" s="1108" t="s">
        <v>497</v>
      </c>
      <c r="B288" s="1108"/>
      <c r="C288" s="1108"/>
      <c r="D288" s="1108"/>
      <c r="E288" s="1108"/>
      <c r="F288" s="1108"/>
      <c r="G288" s="1108"/>
      <c r="H288" s="1108"/>
      <c r="I288" s="1108"/>
      <c r="J288" s="1108"/>
      <c r="K288" s="1095"/>
    </row>
    <row r="289" spans="1:11" s="37" customFormat="1" ht="20.100000000000001" customHeight="1" x14ac:dyDescent="0.25">
      <c r="A289" s="69" t="s">
        <v>278</v>
      </c>
      <c r="B289" s="1109" t="s">
        <v>481</v>
      </c>
      <c r="C289" s="1104"/>
      <c r="D289" s="1104"/>
      <c r="E289" s="1105"/>
      <c r="F289" s="71">
        <f t="shared" si="19"/>
        <v>0</v>
      </c>
      <c r="G289" s="71">
        <f>G290+G291+G292</f>
        <v>0</v>
      </c>
      <c r="H289" s="71">
        <f>H290+H291+H292</f>
        <v>0</v>
      </c>
      <c r="I289" s="71">
        <f>I290+I291+I292</f>
        <v>0</v>
      </c>
      <c r="J289" s="71">
        <f>J290+J291+J292</f>
        <v>0</v>
      </c>
      <c r="K289" s="71">
        <f>K290+K291+K292</f>
        <v>0</v>
      </c>
    </row>
    <row r="290" spans="1:11" s="37" customFormat="1" ht="20.100000000000001" customHeight="1" x14ac:dyDescent="0.25">
      <c r="A290" s="69" t="s">
        <v>279</v>
      </c>
      <c r="B290" s="1103" t="s">
        <v>468</v>
      </c>
      <c r="C290" s="1104"/>
      <c r="D290" s="1104"/>
      <c r="E290" s="1105"/>
      <c r="F290" s="71">
        <f t="shared" si="19"/>
        <v>0</v>
      </c>
      <c r="G290" s="71">
        <f t="shared" ref="G290:K291" si="26">G171</f>
        <v>0</v>
      </c>
      <c r="H290" s="71">
        <f t="shared" si="26"/>
        <v>0</v>
      </c>
      <c r="I290" s="71">
        <f t="shared" si="26"/>
        <v>0</v>
      </c>
      <c r="J290" s="71">
        <f t="shared" si="26"/>
        <v>0</v>
      </c>
      <c r="K290" s="71">
        <f t="shared" si="26"/>
        <v>0</v>
      </c>
    </row>
    <row r="291" spans="1:11" s="37" customFormat="1" ht="20.100000000000001" customHeight="1" x14ac:dyDescent="0.25">
      <c r="A291" s="69" t="s">
        <v>280</v>
      </c>
      <c r="B291" s="1103" t="s">
        <v>29</v>
      </c>
      <c r="C291" s="1104"/>
      <c r="D291" s="1104"/>
      <c r="E291" s="1105"/>
      <c r="F291" s="71">
        <f t="shared" si="19"/>
        <v>0</v>
      </c>
      <c r="G291" s="71">
        <f t="shared" si="26"/>
        <v>0</v>
      </c>
      <c r="H291" s="71">
        <f t="shared" si="26"/>
        <v>0</v>
      </c>
      <c r="I291" s="71">
        <f t="shared" si="26"/>
        <v>0</v>
      </c>
      <c r="J291" s="71">
        <f t="shared" si="26"/>
        <v>0</v>
      </c>
      <c r="K291" s="71">
        <f t="shared" si="26"/>
        <v>0</v>
      </c>
    </row>
    <row r="292" spans="1:11" s="37" customFormat="1" ht="20.100000000000001" customHeight="1" x14ac:dyDescent="0.25">
      <c r="A292" s="69" t="s">
        <v>281</v>
      </c>
      <c r="B292" s="1103" t="s">
        <v>158</v>
      </c>
      <c r="C292" s="1104"/>
      <c r="D292" s="1104"/>
      <c r="E292" s="1105"/>
      <c r="F292" s="71">
        <f t="shared" si="19"/>
        <v>0</v>
      </c>
      <c r="G292" s="71">
        <f>G173</f>
        <v>0</v>
      </c>
      <c r="H292" s="71">
        <f>H173</f>
        <v>0</v>
      </c>
      <c r="I292" s="71">
        <f>I173</f>
        <v>0</v>
      </c>
      <c r="J292" s="71">
        <f>J173</f>
        <v>0</v>
      </c>
      <c r="K292" s="71">
        <f>K173</f>
        <v>0</v>
      </c>
    </row>
    <row r="293" spans="1:11" s="37" customFormat="1" ht="20.100000000000001" customHeight="1" x14ac:dyDescent="0.25">
      <c r="A293" s="69" t="s">
        <v>282</v>
      </c>
      <c r="B293" s="1109" t="s">
        <v>418</v>
      </c>
      <c r="C293" s="1104"/>
      <c r="D293" s="1104"/>
      <c r="E293" s="1105"/>
      <c r="F293" s="71">
        <f t="shared" si="19"/>
        <v>0</v>
      </c>
      <c r="G293" s="72">
        <f t="shared" ref="G293:K296" si="27">G289</f>
        <v>0</v>
      </c>
      <c r="H293" s="72">
        <f t="shared" si="27"/>
        <v>0</v>
      </c>
      <c r="I293" s="72">
        <f t="shared" si="27"/>
        <v>0</v>
      </c>
      <c r="J293" s="72">
        <f t="shared" si="27"/>
        <v>0</v>
      </c>
      <c r="K293" s="72">
        <f t="shared" si="27"/>
        <v>0</v>
      </c>
    </row>
    <row r="294" spans="1:11" s="37" customFormat="1" ht="20.100000000000001" customHeight="1" x14ac:dyDescent="0.25">
      <c r="A294" s="69" t="s">
        <v>283</v>
      </c>
      <c r="B294" s="1103" t="s">
        <v>468</v>
      </c>
      <c r="C294" s="1104"/>
      <c r="D294" s="1104"/>
      <c r="E294" s="1105"/>
      <c r="F294" s="71">
        <f t="shared" si="19"/>
        <v>0</v>
      </c>
      <c r="G294" s="72">
        <f t="shared" si="27"/>
        <v>0</v>
      </c>
      <c r="H294" s="72">
        <f t="shared" si="27"/>
        <v>0</v>
      </c>
      <c r="I294" s="72">
        <f t="shared" si="27"/>
        <v>0</v>
      </c>
      <c r="J294" s="72">
        <f t="shared" si="27"/>
        <v>0</v>
      </c>
      <c r="K294" s="72">
        <f t="shared" si="27"/>
        <v>0</v>
      </c>
    </row>
    <row r="295" spans="1:11" s="37" customFormat="1" ht="20.100000000000001" customHeight="1" x14ac:dyDescent="0.25">
      <c r="A295" s="69" t="s">
        <v>284</v>
      </c>
      <c r="B295" s="1103" t="s">
        <v>29</v>
      </c>
      <c r="C295" s="1104"/>
      <c r="D295" s="1104"/>
      <c r="E295" s="1105"/>
      <c r="F295" s="71">
        <f t="shared" si="19"/>
        <v>0</v>
      </c>
      <c r="G295" s="72">
        <f t="shared" si="27"/>
        <v>0</v>
      </c>
      <c r="H295" s="72">
        <f t="shared" si="27"/>
        <v>0</v>
      </c>
      <c r="I295" s="72">
        <f t="shared" si="27"/>
        <v>0</v>
      </c>
      <c r="J295" s="72">
        <f t="shared" si="27"/>
        <v>0</v>
      </c>
      <c r="K295" s="72">
        <f t="shared" si="27"/>
        <v>0</v>
      </c>
    </row>
    <row r="296" spans="1:11" s="37" customFormat="1" ht="20.100000000000001" customHeight="1" x14ac:dyDescent="0.25">
      <c r="A296" s="69" t="s">
        <v>285</v>
      </c>
      <c r="B296" s="1103" t="s">
        <v>158</v>
      </c>
      <c r="C296" s="1104"/>
      <c r="D296" s="1104"/>
      <c r="E296" s="1105"/>
      <c r="F296" s="71">
        <f t="shared" si="19"/>
        <v>0</v>
      </c>
      <c r="G296" s="72">
        <f t="shared" si="27"/>
        <v>0</v>
      </c>
      <c r="H296" s="72">
        <f t="shared" si="27"/>
        <v>0</v>
      </c>
      <c r="I296" s="72">
        <f t="shared" si="27"/>
        <v>0</v>
      </c>
      <c r="J296" s="72">
        <f t="shared" si="27"/>
        <v>0</v>
      </c>
      <c r="K296" s="72">
        <f t="shared" si="27"/>
        <v>0</v>
      </c>
    </row>
    <row r="297" spans="1:11" s="37" customFormat="1" ht="20.100000000000001" customHeight="1" x14ac:dyDescent="0.25">
      <c r="A297" s="1112" t="s">
        <v>476</v>
      </c>
      <c r="B297" s="1112"/>
      <c r="C297" s="1112"/>
      <c r="D297" s="1112"/>
      <c r="E297" s="1112"/>
      <c r="F297" s="1112"/>
      <c r="G297" s="1112"/>
      <c r="H297" s="1112"/>
      <c r="I297" s="1112"/>
      <c r="J297" s="1112"/>
      <c r="K297" s="1095"/>
    </row>
    <row r="298" spans="1:11" s="37" customFormat="1" ht="20.100000000000001" customHeight="1" x14ac:dyDescent="0.25">
      <c r="A298" s="69" t="s">
        <v>278</v>
      </c>
      <c r="B298" s="1109" t="s">
        <v>481</v>
      </c>
      <c r="C298" s="1104"/>
      <c r="D298" s="1104"/>
      <c r="E298" s="1105"/>
      <c r="F298" s="71">
        <f t="shared" si="19"/>
        <v>667537.30000000005</v>
      </c>
      <c r="G298" s="71">
        <f>G299+G300+G301</f>
        <v>133294.39999999999</v>
      </c>
      <c r="H298" s="71">
        <f>H299+H300+H301</f>
        <v>133447.70000000001</v>
      </c>
      <c r="I298" s="71">
        <f>I299+I300+I301</f>
        <v>133598.39999999999</v>
      </c>
      <c r="J298" s="71">
        <f>J299+J300+J301</f>
        <v>133598.39999999999</v>
      </c>
      <c r="K298" s="71">
        <f>K299+K300+K301</f>
        <v>133598.39999999999</v>
      </c>
    </row>
    <row r="299" spans="1:11" s="37" customFormat="1" ht="20.100000000000001" customHeight="1" x14ac:dyDescent="0.25">
      <c r="A299" s="69" t="s">
        <v>279</v>
      </c>
      <c r="B299" s="1103" t="s">
        <v>468</v>
      </c>
      <c r="C299" s="1104"/>
      <c r="D299" s="1104"/>
      <c r="E299" s="1105"/>
      <c r="F299" s="71">
        <f t="shared" si="19"/>
        <v>14788.5</v>
      </c>
      <c r="G299" s="71">
        <f>G202</f>
        <v>2957.7</v>
      </c>
      <c r="H299" s="71">
        <f>H202</f>
        <v>2957.7</v>
      </c>
      <c r="I299" s="71">
        <f>I202</f>
        <v>2957.7</v>
      </c>
      <c r="J299" s="71">
        <f>J202</f>
        <v>2957.7</v>
      </c>
      <c r="K299" s="71">
        <f>K202</f>
        <v>2957.7</v>
      </c>
    </row>
    <row r="300" spans="1:11" s="37" customFormat="1" ht="20.100000000000001" customHeight="1" x14ac:dyDescent="0.25">
      <c r="A300" s="69" t="s">
        <v>280</v>
      </c>
      <c r="B300" s="1103" t="s">
        <v>29</v>
      </c>
      <c r="C300" s="1104"/>
      <c r="D300" s="1104"/>
      <c r="E300" s="1105"/>
      <c r="F300" s="71">
        <f t="shared" si="19"/>
        <v>597364</v>
      </c>
      <c r="G300" s="71">
        <f t="shared" ref="G300:K301" si="28">G203</f>
        <v>119472.8</v>
      </c>
      <c r="H300" s="71">
        <f t="shared" si="28"/>
        <v>119472.8</v>
      </c>
      <c r="I300" s="71">
        <f t="shared" si="28"/>
        <v>119472.8</v>
      </c>
      <c r="J300" s="71">
        <f t="shared" si="28"/>
        <v>119472.8</v>
      </c>
      <c r="K300" s="71">
        <f t="shared" si="28"/>
        <v>119472.8</v>
      </c>
    </row>
    <row r="301" spans="1:11" s="37" customFormat="1" ht="20.100000000000001" customHeight="1" x14ac:dyDescent="0.25">
      <c r="A301" s="69" t="s">
        <v>281</v>
      </c>
      <c r="B301" s="1103" t="s">
        <v>158</v>
      </c>
      <c r="C301" s="1104"/>
      <c r="D301" s="1104"/>
      <c r="E301" s="1105"/>
      <c r="F301" s="71">
        <f t="shared" si="19"/>
        <v>55384.800000000003</v>
      </c>
      <c r="G301" s="71">
        <f t="shared" si="28"/>
        <v>10863.9</v>
      </c>
      <c r="H301" s="71">
        <f t="shared" si="28"/>
        <v>11017.2</v>
      </c>
      <c r="I301" s="71">
        <f t="shared" si="28"/>
        <v>11167.9</v>
      </c>
      <c r="J301" s="71">
        <f t="shared" si="28"/>
        <v>11167.9</v>
      </c>
      <c r="K301" s="71">
        <f t="shared" si="28"/>
        <v>11167.9</v>
      </c>
    </row>
    <row r="302" spans="1:11" s="37" customFormat="1" ht="20.100000000000001" customHeight="1" x14ac:dyDescent="0.25">
      <c r="A302" s="69" t="s">
        <v>282</v>
      </c>
      <c r="B302" s="1109" t="s">
        <v>84</v>
      </c>
      <c r="C302" s="1104"/>
      <c r="D302" s="1104"/>
      <c r="E302" s="1105"/>
      <c r="F302" s="71">
        <f t="shared" si="19"/>
        <v>667537.30000000005</v>
      </c>
      <c r="G302" s="72">
        <f t="shared" ref="G302:K305" si="29">G298</f>
        <v>133294.39999999999</v>
      </c>
      <c r="H302" s="72">
        <f t="shared" si="29"/>
        <v>133447.70000000001</v>
      </c>
      <c r="I302" s="72">
        <f t="shared" si="29"/>
        <v>133598.39999999999</v>
      </c>
      <c r="J302" s="72">
        <f t="shared" si="29"/>
        <v>133598.39999999999</v>
      </c>
      <c r="K302" s="72">
        <f t="shared" si="29"/>
        <v>133598.39999999999</v>
      </c>
    </row>
    <row r="303" spans="1:11" s="37" customFormat="1" ht="20.100000000000001" customHeight="1" x14ac:dyDescent="0.25">
      <c r="A303" s="69" t="s">
        <v>283</v>
      </c>
      <c r="B303" s="1103" t="s">
        <v>468</v>
      </c>
      <c r="C303" s="1104"/>
      <c r="D303" s="1104"/>
      <c r="E303" s="1105"/>
      <c r="F303" s="71">
        <f t="shared" si="19"/>
        <v>14788.5</v>
      </c>
      <c r="G303" s="72">
        <f t="shared" si="29"/>
        <v>2957.7</v>
      </c>
      <c r="H303" s="72">
        <f t="shared" si="29"/>
        <v>2957.7</v>
      </c>
      <c r="I303" s="72">
        <f t="shared" si="29"/>
        <v>2957.7</v>
      </c>
      <c r="J303" s="72">
        <f t="shared" si="29"/>
        <v>2957.7</v>
      </c>
      <c r="K303" s="72">
        <f t="shared" si="29"/>
        <v>2957.7</v>
      </c>
    </row>
    <row r="304" spans="1:11" s="37" customFormat="1" ht="20.100000000000001" customHeight="1" x14ac:dyDescent="0.25">
      <c r="A304" s="69" t="s">
        <v>284</v>
      </c>
      <c r="B304" s="1103" t="s">
        <v>29</v>
      </c>
      <c r="C304" s="1104"/>
      <c r="D304" s="1104"/>
      <c r="E304" s="1105"/>
      <c r="F304" s="71">
        <f t="shared" si="19"/>
        <v>597364</v>
      </c>
      <c r="G304" s="72">
        <f t="shared" si="29"/>
        <v>119472.8</v>
      </c>
      <c r="H304" s="72">
        <f t="shared" si="29"/>
        <v>119472.8</v>
      </c>
      <c r="I304" s="72">
        <f t="shared" si="29"/>
        <v>119472.8</v>
      </c>
      <c r="J304" s="72">
        <f t="shared" si="29"/>
        <v>119472.8</v>
      </c>
      <c r="K304" s="72">
        <f t="shared" si="29"/>
        <v>119472.8</v>
      </c>
    </row>
    <row r="305" spans="1:11" s="37" customFormat="1" ht="20.100000000000001" customHeight="1" x14ac:dyDescent="0.25">
      <c r="A305" s="69" t="s">
        <v>285</v>
      </c>
      <c r="B305" s="1103" t="s">
        <v>158</v>
      </c>
      <c r="C305" s="1104"/>
      <c r="D305" s="1104"/>
      <c r="E305" s="1105"/>
      <c r="F305" s="71">
        <f t="shared" si="19"/>
        <v>55384.800000000003</v>
      </c>
      <c r="G305" s="72">
        <f t="shared" si="29"/>
        <v>10863.9</v>
      </c>
      <c r="H305" s="72">
        <f t="shared" si="29"/>
        <v>11017.2</v>
      </c>
      <c r="I305" s="72">
        <f t="shared" si="29"/>
        <v>11167.9</v>
      </c>
      <c r="J305" s="72">
        <f t="shared" si="29"/>
        <v>11167.9</v>
      </c>
      <c r="K305" s="72">
        <f t="shared" si="29"/>
        <v>11167.9</v>
      </c>
    </row>
    <row r="306" spans="1:11" s="37" customFormat="1" ht="20.100000000000001" customHeight="1" x14ac:dyDescent="0.25">
      <c r="A306" s="1084" t="s">
        <v>432</v>
      </c>
      <c r="B306" s="1084"/>
      <c r="C306" s="1084"/>
      <c r="D306" s="1084"/>
      <c r="E306" s="1084"/>
      <c r="F306" s="1084"/>
      <c r="G306" s="1084"/>
      <c r="H306" s="1084"/>
      <c r="I306" s="1084"/>
      <c r="J306" s="1084"/>
      <c r="K306" s="1095"/>
    </row>
    <row r="307" spans="1:11" s="37" customFormat="1" ht="20.100000000000001" customHeight="1" x14ac:dyDescent="0.25">
      <c r="A307" s="69" t="s">
        <v>278</v>
      </c>
      <c r="B307" s="1109" t="s">
        <v>481</v>
      </c>
      <c r="C307" s="1104"/>
      <c r="D307" s="1104"/>
      <c r="E307" s="1105"/>
      <c r="F307" s="71">
        <f t="shared" si="19"/>
        <v>46641.2</v>
      </c>
      <c r="G307" s="71">
        <f>G308+G309+G310</f>
        <v>9426.5</v>
      </c>
      <c r="H307" s="71">
        <f>H308+H309+H310</f>
        <v>9242.7000000000007</v>
      </c>
      <c r="I307" s="71">
        <f>I308+I309+I310</f>
        <v>9324</v>
      </c>
      <c r="J307" s="71">
        <f>J308+J309+J310</f>
        <v>9324</v>
      </c>
      <c r="K307" s="71">
        <f>K308+K309+K310</f>
        <v>9324</v>
      </c>
    </row>
    <row r="308" spans="1:11" s="37" customFormat="1" ht="20.100000000000001" customHeight="1" x14ac:dyDescent="0.25">
      <c r="A308" s="69" t="s">
        <v>279</v>
      </c>
      <c r="B308" s="1103" t="s">
        <v>468</v>
      </c>
      <c r="C308" s="1104"/>
      <c r="D308" s="1104"/>
      <c r="E308" s="1105"/>
      <c r="F308" s="71">
        <f t="shared" si="19"/>
        <v>0</v>
      </c>
      <c r="G308" s="71">
        <f t="shared" ref="G308:K310" si="30">G233</f>
        <v>0</v>
      </c>
      <c r="H308" s="71">
        <f t="shared" si="30"/>
        <v>0</v>
      </c>
      <c r="I308" s="71">
        <f t="shared" si="30"/>
        <v>0</v>
      </c>
      <c r="J308" s="71">
        <f t="shared" si="30"/>
        <v>0</v>
      </c>
      <c r="K308" s="71">
        <f t="shared" si="30"/>
        <v>0</v>
      </c>
    </row>
    <row r="309" spans="1:11" s="37" customFormat="1" ht="20.100000000000001" customHeight="1" x14ac:dyDescent="0.25">
      <c r="A309" s="69" t="s">
        <v>280</v>
      </c>
      <c r="B309" s="1103" t="s">
        <v>29</v>
      </c>
      <c r="C309" s="1104"/>
      <c r="D309" s="1104"/>
      <c r="E309" s="1105"/>
      <c r="F309" s="71">
        <f t="shared" si="19"/>
        <v>0</v>
      </c>
      <c r="G309" s="71">
        <f t="shared" si="30"/>
        <v>0</v>
      </c>
      <c r="H309" s="71">
        <f t="shared" si="30"/>
        <v>0</v>
      </c>
      <c r="I309" s="71">
        <f t="shared" si="30"/>
        <v>0</v>
      </c>
      <c r="J309" s="71">
        <f t="shared" si="30"/>
        <v>0</v>
      </c>
      <c r="K309" s="71">
        <f t="shared" si="30"/>
        <v>0</v>
      </c>
    </row>
    <row r="310" spans="1:11" s="37" customFormat="1" ht="20.100000000000001" customHeight="1" x14ac:dyDescent="0.25">
      <c r="A310" s="69" t="s">
        <v>281</v>
      </c>
      <c r="B310" s="1103" t="s">
        <v>158</v>
      </c>
      <c r="C310" s="1104"/>
      <c r="D310" s="1104"/>
      <c r="E310" s="1105"/>
      <c r="F310" s="71">
        <f t="shared" si="19"/>
        <v>46641.2</v>
      </c>
      <c r="G310" s="71">
        <f t="shared" si="30"/>
        <v>9426.5</v>
      </c>
      <c r="H310" s="71">
        <f t="shared" si="30"/>
        <v>9242.7000000000007</v>
      </c>
      <c r="I310" s="71">
        <f t="shared" si="30"/>
        <v>9324</v>
      </c>
      <c r="J310" s="71">
        <f t="shared" si="30"/>
        <v>9324</v>
      </c>
      <c r="K310" s="71">
        <f t="shared" si="30"/>
        <v>9324</v>
      </c>
    </row>
    <row r="311" spans="1:11" s="37" customFormat="1" ht="20.100000000000001" customHeight="1" x14ac:dyDescent="0.25">
      <c r="A311" s="69" t="s">
        <v>282</v>
      </c>
      <c r="B311" s="1109" t="s">
        <v>419</v>
      </c>
      <c r="C311" s="1104"/>
      <c r="D311" s="1104"/>
      <c r="E311" s="1105"/>
      <c r="F311" s="71">
        <f t="shared" si="19"/>
        <v>46641.2</v>
      </c>
      <c r="G311" s="71">
        <f t="shared" ref="G311:K314" si="31">G307</f>
        <v>9426.5</v>
      </c>
      <c r="H311" s="71">
        <f t="shared" si="31"/>
        <v>9242.7000000000007</v>
      </c>
      <c r="I311" s="71">
        <f t="shared" si="31"/>
        <v>9324</v>
      </c>
      <c r="J311" s="71">
        <f t="shared" si="31"/>
        <v>9324</v>
      </c>
      <c r="K311" s="71">
        <f t="shared" si="31"/>
        <v>9324</v>
      </c>
    </row>
    <row r="312" spans="1:11" s="37" customFormat="1" ht="20.100000000000001" customHeight="1" x14ac:dyDescent="0.25">
      <c r="A312" s="69" t="s">
        <v>283</v>
      </c>
      <c r="B312" s="1103" t="s">
        <v>468</v>
      </c>
      <c r="C312" s="1104"/>
      <c r="D312" s="1104"/>
      <c r="E312" s="1105"/>
      <c r="F312" s="71">
        <f t="shared" si="19"/>
        <v>0</v>
      </c>
      <c r="G312" s="71">
        <f t="shared" si="31"/>
        <v>0</v>
      </c>
      <c r="H312" s="71">
        <f t="shared" si="31"/>
        <v>0</v>
      </c>
      <c r="I312" s="71">
        <f t="shared" si="31"/>
        <v>0</v>
      </c>
      <c r="J312" s="71">
        <f t="shared" si="31"/>
        <v>0</v>
      </c>
      <c r="K312" s="71">
        <f t="shared" si="31"/>
        <v>0</v>
      </c>
    </row>
    <row r="313" spans="1:11" s="37" customFormat="1" ht="20.100000000000001" customHeight="1" x14ac:dyDescent="0.25">
      <c r="A313" s="69" t="s">
        <v>284</v>
      </c>
      <c r="B313" s="1103" t="s">
        <v>29</v>
      </c>
      <c r="C313" s="1104"/>
      <c r="D313" s="1104"/>
      <c r="E313" s="1105"/>
      <c r="F313" s="71">
        <f t="shared" si="19"/>
        <v>0</v>
      </c>
      <c r="G313" s="71">
        <f t="shared" si="31"/>
        <v>0</v>
      </c>
      <c r="H313" s="71">
        <f t="shared" si="31"/>
        <v>0</v>
      </c>
      <c r="I313" s="71">
        <f t="shared" si="31"/>
        <v>0</v>
      </c>
      <c r="J313" s="71">
        <f t="shared" si="31"/>
        <v>0</v>
      </c>
      <c r="K313" s="71">
        <f t="shared" si="31"/>
        <v>0</v>
      </c>
    </row>
    <row r="314" spans="1:11" s="37" customFormat="1" ht="20.100000000000001" customHeight="1" x14ac:dyDescent="0.25">
      <c r="A314" s="69" t="s">
        <v>285</v>
      </c>
      <c r="B314" s="1103" t="s">
        <v>158</v>
      </c>
      <c r="C314" s="1104"/>
      <c r="D314" s="1104"/>
      <c r="E314" s="1105"/>
      <c r="F314" s="71">
        <f t="shared" si="19"/>
        <v>46641.2</v>
      </c>
      <c r="G314" s="71">
        <f t="shared" si="31"/>
        <v>9426.5</v>
      </c>
      <c r="H314" s="71">
        <f t="shared" si="31"/>
        <v>9242.7000000000007</v>
      </c>
      <c r="I314" s="71">
        <f t="shared" si="31"/>
        <v>9324</v>
      </c>
      <c r="J314" s="71">
        <f t="shared" si="31"/>
        <v>9324</v>
      </c>
      <c r="K314" s="71">
        <f t="shared" si="31"/>
        <v>9324</v>
      </c>
    </row>
    <row r="315" spans="1:11" s="37" customFormat="1" ht="20.100000000000001" customHeight="1" x14ac:dyDescent="0.25">
      <c r="A315" s="1118" t="s">
        <v>495</v>
      </c>
      <c r="B315" s="1118"/>
      <c r="C315" s="1118"/>
      <c r="D315" s="1118"/>
      <c r="E315" s="1118"/>
      <c r="F315" s="1118"/>
      <c r="G315" s="1118"/>
      <c r="H315" s="1118"/>
      <c r="I315" s="1118"/>
      <c r="J315" s="1118"/>
      <c r="K315" s="1119"/>
    </row>
    <row r="316" spans="1:11" s="37" customFormat="1" ht="20.100000000000001" customHeight="1" x14ac:dyDescent="0.25">
      <c r="A316" s="69" t="s">
        <v>278</v>
      </c>
      <c r="B316" s="1109" t="s">
        <v>481</v>
      </c>
      <c r="C316" s="1104"/>
      <c r="D316" s="1104"/>
      <c r="E316" s="1105"/>
      <c r="F316" s="71">
        <f>G316+H316+I316+J316+K316</f>
        <v>24532265.100000001</v>
      </c>
      <c r="G316" s="71">
        <f>G317+G318+G319</f>
        <v>5005002.8999999994</v>
      </c>
      <c r="H316" s="71">
        <f>H317+H318+H319</f>
        <v>4924183.5</v>
      </c>
      <c r="I316" s="71">
        <f>I317+I318+I319</f>
        <v>4867692.9000000004</v>
      </c>
      <c r="J316" s="71">
        <f>J317+J318+J319</f>
        <v>4867692.9000000004</v>
      </c>
      <c r="K316" s="71">
        <f>K317+K318+K319</f>
        <v>4867692.9000000004</v>
      </c>
    </row>
    <row r="317" spans="1:11" s="37" customFormat="1" ht="20.100000000000001" customHeight="1" x14ac:dyDescent="0.25">
      <c r="A317" s="69" t="s">
        <v>279</v>
      </c>
      <c r="B317" s="1103" t="s">
        <v>468</v>
      </c>
      <c r="C317" s="1104"/>
      <c r="D317" s="1104"/>
      <c r="E317" s="1105"/>
      <c r="F317" s="71">
        <f t="shared" ref="F317:F327" si="32">G317+H317+I317+J317+K317</f>
        <v>14788.5</v>
      </c>
      <c r="G317" s="71">
        <f t="shared" ref="G317:K319" si="33">G251+G264+G277+G290+G299+G308</f>
        <v>2957.7</v>
      </c>
      <c r="H317" s="71">
        <f t="shared" si="33"/>
        <v>2957.7</v>
      </c>
      <c r="I317" s="71">
        <f t="shared" si="33"/>
        <v>2957.7</v>
      </c>
      <c r="J317" s="71">
        <f t="shared" si="33"/>
        <v>2957.7</v>
      </c>
      <c r="K317" s="71">
        <f t="shared" si="33"/>
        <v>2957.7</v>
      </c>
    </row>
    <row r="318" spans="1:11" s="37" customFormat="1" ht="20.100000000000001" customHeight="1" x14ac:dyDescent="0.25">
      <c r="A318" s="69" t="s">
        <v>280</v>
      </c>
      <c r="B318" s="1103" t="s">
        <v>29</v>
      </c>
      <c r="C318" s="1104"/>
      <c r="D318" s="1104"/>
      <c r="E318" s="1105"/>
      <c r="F318" s="71">
        <f t="shared" si="32"/>
        <v>8840216.9000000004</v>
      </c>
      <c r="G318" s="71">
        <f t="shared" si="33"/>
        <v>1822062.5</v>
      </c>
      <c r="H318" s="71">
        <f t="shared" si="33"/>
        <v>1754538.6</v>
      </c>
      <c r="I318" s="71">
        <f t="shared" si="33"/>
        <v>1754538.6</v>
      </c>
      <c r="J318" s="71">
        <f t="shared" si="33"/>
        <v>1754538.6</v>
      </c>
      <c r="K318" s="71">
        <f t="shared" si="33"/>
        <v>1754538.6</v>
      </c>
    </row>
    <row r="319" spans="1:11" s="37" customFormat="1" ht="20.100000000000001" customHeight="1" x14ac:dyDescent="0.25">
      <c r="A319" s="69" t="s">
        <v>281</v>
      </c>
      <c r="B319" s="1103" t="s">
        <v>158</v>
      </c>
      <c r="C319" s="1104"/>
      <c r="D319" s="1104"/>
      <c r="E319" s="1105"/>
      <c r="F319" s="71">
        <f t="shared" si="32"/>
        <v>15677259.699999999</v>
      </c>
      <c r="G319" s="71">
        <f t="shared" si="33"/>
        <v>3179982.6999999997</v>
      </c>
      <c r="H319" s="71">
        <f>H253+H266+H279+H292+H301+H310</f>
        <v>3166687.1999999997</v>
      </c>
      <c r="I319" s="71">
        <f t="shared" si="33"/>
        <v>3110196.6</v>
      </c>
      <c r="J319" s="71">
        <f t="shared" si="33"/>
        <v>3110196.6</v>
      </c>
      <c r="K319" s="71">
        <f t="shared" si="33"/>
        <v>3110196.6</v>
      </c>
    </row>
    <row r="320" spans="1:11" s="37" customFormat="1" ht="20.100000000000001" customHeight="1" x14ac:dyDescent="0.25">
      <c r="A320" s="69" t="s">
        <v>282</v>
      </c>
      <c r="B320" s="1109" t="s">
        <v>482</v>
      </c>
      <c r="C320" s="1104"/>
      <c r="D320" s="1104"/>
      <c r="E320" s="1105"/>
      <c r="F320" s="71">
        <f t="shared" si="32"/>
        <v>1865628.7</v>
      </c>
      <c r="G320" s="72">
        <f>G321+G322+G323</f>
        <v>192328.69999999998</v>
      </c>
      <c r="H320" s="72">
        <f>H321+H322+H323</f>
        <v>271000</v>
      </c>
      <c r="I320" s="72">
        <f>I321+I322+I323</f>
        <v>430000</v>
      </c>
      <c r="J320" s="72">
        <f>J321+J322+J323</f>
        <v>544800</v>
      </c>
      <c r="K320" s="72">
        <f>K321+K322+K323</f>
        <v>427500</v>
      </c>
    </row>
    <row r="321" spans="1:11" s="37" customFormat="1" ht="20.100000000000001" customHeight="1" x14ac:dyDescent="0.25">
      <c r="A321" s="69" t="s">
        <v>283</v>
      </c>
      <c r="B321" s="1103" t="s">
        <v>468</v>
      </c>
      <c r="C321" s="1104"/>
      <c r="D321" s="1104"/>
      <c r="E321" s="1105"/>
      <c r="F321" s="71">
        <f t="shared" si="32"/>
        <v>0</v>
      </c>
      <c r="G321" s="72">
        <f>G255+G268+G281</f>
        <v>0</v>
      </c>
      <c r="H321" s="72">
        <f>H255+H268+H281</f>
        <v>0</v>
      </c>
      <c r="I321" s="72">
        <f>I255+I268+I281</f>
        <v>0</v>
      </c>
      <c r="J321" s="72">
        <f>J255+J268+J281</f>
        <v>0</v>
      </c>
      <c r="K321" s="72">
        <f>K255+K268+K281</f>
        <v>0</v>
      </c>
    </row>
    <row r="322" spans="1:11" s="37" customFormat="1" ht="20.100000000000001" customHeight="1" x14ac:dyDescent="0.25">
      <c r="A322" s="69" t="s">
        <v>284</v>
      </c>
      <c r="B322" s="1103" t="s">
        <v>29</v>
      </c>
      <c r="C322" s="1104"/>
      <c r="D322" s="1104"/>
      <c r="E322" s="1105"/>
      <c r="F322" s="71">
        <f t="shared" si="32"/>
        <v>0</v>
      </c>
      <c r="G322" s="72">
        <f t="shared" ref="G322:K323" si="34">G256+G269+G282</f>
        <v>0</v>
      </c>
      <c r="H322" s="72">
        <f t="shared" si="34"/>
        <v>0</v>
      </c>
      <c r="I322" s="72">
        <f t="shared" si="34"/>
        <v>0</v>
      </c>
      <c r="J322" s="72">
        <f t="shared" si="34"/>
        <v>0</v>
      </c>
      <c r="K322" s="72">
        <f t="shared" si="34"/>
        <v>0</v>
      </c>
    </row>
    <row r="323" spans="1:11" s="37" customFormat="1" ht="20.100000000000001" customHeight="1" x14ac:dyDescent="0.25">
      <c r="A323" s="69" t="s">
        <v>285</v>
      </c>
      <c r="B323" s="1103" t="s">
        <v>158</v>
      </c>
      <c r="C323" s="1104"/>
      <c r="D323" s="1104"/>
      <c r="E323" s="1105"/>
      <c r="F323" s="71">
        <f t="shared" si="32"/>
        <v>1865628.7</v>
      </c>
      <c r="G323" s="72">
        <f t="shared" si="34"/>
        <v>192328.69999999998</v>
      </c>
      <c r="H323" s="72">
        <f t="shared" si="34"/>
        <v>271000</v>
      </c>
      <c r="I323" s="72">
        <f t="shared" si="34"/>
        <v>430000</v>
      </c>
      <c r="J323" s="72">
        <f t="shared" si="34"/>
        <v>544800</v>
      </c>
      <c r="K323" s="72">
        <f t="shared" si="34"/>
        <v>427500</v>
      </c>
    </row>
    <row r="324" spans="1:11" s="37" customFormat="1" ht="20.100000000000001" customHeight="1" x14ac:dyDescent="0.25">
      <c r="A324" s="69" t="s">
        <v>286</v>
      </c>
      <c r="B324" s="1109" t="s">
        <v>420</v>
      </c>
      <c r="C324" s="1104"/>
      <c r="D324" s="1104"/>
      <c r="E324" s="1105"/>
      <c r="F324" s="71">
        <f t="shared" si="32"/>
        <v>26397893.799999997</v>
      </c>
      <c r="G324" s="72">
        <f>G325+G326+G327</f>
        <v>5197331.5999999996</v>
      </c>
      <c r="H324" s="72">
        <f>H325+H326+H327</f>
        <v>5195183.5</v>
      </c>
      <c r="I324" s="72">
        <f>I325+I326+I327</f>
        <v>5297692.9000000004</v>
      </c>
      <c r="J324" s="72">
        <f>J325+J326+J327</f>
        <v>5412492.9000000004</v>
      </c>
      <c r="K324" s="72">
        <f>K325+K326+K327</f>
        <v>5295192.9000000004</v>
      </c>
    </row>
    <row r="325" spans="1:11" s="37" customFormat="1" ht="20.100000000000001" customHeight="1" x14ac:dyDescent="0.25">
      <c r="A325" s="69" t="s">
        <v>287</v>
      </c>
      <c r="B325" s="1103" t="s">
        <v>468</v>
      </c>
      <c r="C325" s="1104"/>
      <c r="D325" s="1104"/>
      <c r="E325" s="1105"/>
      <c r="F325" s="71">
        <f t="shared" si="32"/>
        <v>14788.5</v>
      </c>
      <c r="G325" s="72">
        <f>G317+G321</f>
        <v>2957.7</v>
      </c>
      <c r="H325" s="72">
        <f>H317+H321</f>
        <v>2957.7</v>
      </c>
      <c r="I325" s="72">
        <f>I317+I321</f>
        <v>2957.7</v>
      </c>
      <c r="J325" s="72">
        <f>J317+J321</f>
        <v>2957.7</v>
      </c>
      <c r="K325" s="72">
        <f>K317+K321</f>
        <v>2957.7</v>
      </c>
    </row>
    <row r="326" spans="1:11" s="37" customFormat="1" ht="20.100000000000001" customHeight="1" x14ac:dyDescent="0.25">
      <c r="A326" s="69" t="s">
        <v>288</v>
      </c>
      <c r="B326" s="1103" t="s">
        <v>29</v>
      </c>
      <c r="C326" s="1104"/>
      <c r="D326" s="1104"/>
      <c r="E326" s="1105"/>
      <c r="F326" s="71">
        <f>G326+H326+I326+J326+K326</f>
        <v>8840216.9000000004</v>
      </c>
      <c r="G326" s="72">
        <f t="shared" ref="G326:K327" si="35">G318+G322</f>
        <v>1822062.5</v>
      </c>
      <c r="H326" s="72">
        <f t="shared" si="35"/>
        <v>1754538.6</v>
      </c>
      <c r="I326" s="72">
        <f t="shared" si="35"/>
        <v>1754538.6</v>
      </c>
      <c r="J326" s="72">
        <f t="shared" si="35"/>
        <v>1754538.6</v>
      </c>
      <c r="K326" s="72">
        <f t="shared" si="35"/>
        <v>1754538.6</v>
      </c>
    </row>
    <row r="327" spans="1:11" s="37" customFormat="1" ht="20.100000000000001" customHeight="1" x14ac:dyDescent="0.25">
      <c r="A327" s="69" t="s">
        <v>289</v>
      </c>
      <c r="B327" s="1103" t="s">
        <v>158</v>
      </c>
      <c r="C327" s="1104"/>
      <c r="D327" s="1104"/>
      <c r="E327" s="1105"/>
      <c r="F327" s="71">
        <f t="shared" si="32"/>
        <v>17542888.399999999</v>
      </c>
      <c r="G327" s="72">
        <f t="shared" si="35"/>
        <v>3372311.4</v>
      </c>
      <c r="H327" s="72">
        <f t="shared" si="35"/>
        <v>3437687.1999999997</v>
      </c>
      <c r="I327" s="72">
        <f t="shared" si="35"/>
        <v>3540196.6</v>
      </c>
      <c r="J327" s="72">
        <f t="shared" si="35"/>
        <v>3654996.6</v>
      </c>
      <c r="K327" s="72">
        <f t="shared" si="35"/>
        <v>3537696.6</v>
      </c>
    </row>
    <row r="328" spans="1:11" ht="20.25" customHeight="1" x14ac:dyDescent="0.2">
      <c r="A328" s="1114" t="s">
        <v>421</v>
      </c>
      <c r="B328" s="1115"/>
      <c r="C328" s="1115"/>
      <c r="D328" s="1115"/>
      <c r="E328" s="1115"/>
      <c r="F328" s="1115"/>
      <c r="G328" s="1115"/>
      <c r="H328" s="1115"/>
      <c r="I328" s="1115"/>
      <c r="J328" s="1115"/>
    </row>
    <row r="329" spans="1:11" x14ac:dyDescent="0.2">
      <c r="A329" s="62"/>
      <c r="B329" s="59"/>
      <c r="C329" s="60"/>
      <c r="D329" s="61"/>
      <c r="E329" s="62"/>
    </row>
    <row r="330" spans="1:11" ht="15.75" x14ac:dyDescent="0.2">
      <c r="A330" s="1116"/>
      <c r="B330" s="1117"/>
      <c r="C330" s="1117"/>
      <c r="D330" s="1117"/>
      <c r="E330" s="1117"/>
    </row>
    <row r="332" spans="1:11" x14ac:dyDescent="0.2">
      <c r="B332" s="59"/>
      <c r="C332" s="60"/>
      <c r="D332" s="61"/>
      <c r="E332" s="62"/>
      <c r="F332" s="43"/>
      <c r="G332" s="43"/>
      <c r="H332" s="43"/>
      <c r="I332" s="43"/>
      <c r="J332" s="43"/>
      <c r="K332" s="43"/>
    </row>
    <row r="333" spans="1:11" x14ac:dyDescent="0.2">
      <c r="A333" s="16"/>
      <c r="B333" s="1113" t="s">
        <v>259</v>
      </c>
      <c r="C333" s="1113"/>
      <c r="D333" s="1113"/>
      <c r="E333" s="1113"/>
      <c r="F333" s="1113"/>
      <c r="G333" s="1113"/>
      <c r="H333" s="1113"/>
      <c r="I333" s="1113"/>
      <c r="J333" s="1113"/>
      <c r="K333" s="1113"/>
    </row>
    <row r="334" spans="1:11" ht="30.75" customHeight="1" x14ac:dyDescent="0.2">
      <c r="A334" s="16"/>
      <c r="B334" s="63" t="s">
        <v>252</v>
      </c>
      <c r="C334" s="64"/>
      <c r="D334" s="65"/>
      <c r="E334" s="66"/>
      <c r="F334" s="67"/>
      <c r="G334" s="68">
        <f>G9+G28+G29+G30+G22</f>
        <v>1564477.1</v>
      </c>
      <c r="H334" s="68">
        <f>H9+H28+H29+H30+H22</f>
        <v>1639555.8</v>
      </c>
      <c r="I334" s="68">
        <f>I9+I28+I29+I30+I22</f>
        <v>1740428.7</v>
      </c>
      <c r="J334" s="68">
        <f>J9+J28+J29+J30+J22</f>
        <v>1740428.7</v>
      </c>
      <c r="K334" s="68">
        <f>K9+K28+K29+K30+K22</f>
        <v>1740428.7</v>
      </c>
    </row>
    <row r="335" spans="1:11" ht="26.25" customHeight="1" x14ac:dyDescent="0.2">
      <c r="A335" s="16"/>
      <c r="B335" s="63" t="s">
        <v>253</v>
      </c>
      <c r="C335" s="64"/>
      <c r="D335" s="65"/>
      <c r="E335" s="66"/>
      <c r="F335" s="67"/>
      <c r="G335" s="68">
        <v>1465960.2</v>
      </c>
      <c r="H335" s="68">
        <v>1458921.1</v>
      </c>
      <c r="I335" s="68">
        <v>1458921.1</v>
      </c>
      <c r="J335" s="68">
        <v>1458921.1</v>
      </c>
      <c r="K335" s="68">
        <v>1458921.1</v>
      </c>
    </row>
    <row r="336" spans="1:11" x14ac:dyDescent="0.2">
      <c r="A336" s="16"/>
      <c r="B336" s="63" t="s">
        <v>254</v>
      </c>
      <c r="C336" s="64"/>
      <c r="D336" s="65"/>
      <c r="E336" s="66"/>
      <c r="F336" s="67"/>
      <c r="G336" s="68">
        <f>G335-G334</f>
        <v>-98516.90000000014</v>
      </c>
      <c r="H336" s="68">
        <f>H335-H334</f>
        <v>-180634.69999999995</v>
      </c>
      <c r="I336" s="68">
        <f>I335-I334</f>
        <v>-281507.59999999986</v>
      </c>
      <c r="J336" s="68">
        <f>J335-J334</f>
        <v>-281507.59999999986</v>
      </c>
      <c r="K336" s="68">
        <f>K335-K334</f>
        <v>-281507.59999999986</v>
      </c>
    </row>
    <row r="337" spans="1:11" x14ac:dyDescent="0.2">
      <c r="A337" s="16"/>
      <c r="B337" s="63"/>
      <c r="C337" s="64"/>
      <c r="D337" s="65"/>
      <c r="E337" s="66"/>
      <c r="F337" s="67"/>
      <c r="G337" s="68"/>
      <c r="H337" s="68"/>
      <c r="I337" s="68"/>
      <c r="J337" s="68"/>
      <c r="K337" s="68"/>
    </row>
    <row r="338" spans="1:11" ht="30" x14ac:dyDescent="0.2">
      <c r="A338" s="16"/>
      <c r="B338" s="63" t="s">
        <v>257</v>
      </c>
      <c r="C338" s="64"/>
      <c r="D338" s="65"/>
      <c r="E338" s="66"/>
      <c r="F338" s="67"/>
      <c r="G338" s="68">
        <f>G48+G86+G88+G89+G102+G104+G106+G96+G78</f>
        <v>682516.89999999991</v>
      </c>
      <c r="H338" s="68">
        <f>H48+H86+H88+H89+H102+H104+H106+H96+H78</f>
        <v>670795</v>
      </c>
      <c r="I338" s="68">
        <f>I48+I86+I88+I89+I102+I104+I106+I96+I78</f>
        <v>665637</v>
      </c>
      <c r="J338" s="68">
        <f>J48+J86+J88+J89+J102+J104+J106+J96+J78</f>
        <v>665637</v>
      </c>
      <c r="K338" s="68">
        <f>K48+K86+K88+K89+K102+K104+K106+K96+K78</f>
        <v>665637</v>
      </c>
    </row>
    <row r="339" spans="1:11" x14ac:dyDescent="0.2">
      <c r="A339" s="16"/>
      <c r="B339" s="63" t="s">
        <v>258</v>
      </c>
      <c r="C339" s="64"/>
      <c r="D339" s="65"/>
      <c r="E339" s="66"/>
      <c r="F339" s="67"/>
      <c r="G339" s="68">
        <v>428457.9</v>
      </c>
      <c r="H339" s="68">
        <v>462707.3</v>
      </c>
      <c r="I339" s="68">
        <v>462707.3</v>
      </c>
      <c r="J339" s="68">
        <v>462707.3</v>
      </c>
      <c r="K339" s="68">
        <v>462707.3</v>
      </c>
    </row>
    <row r="340" spans="1:11" x14ac:dyDescent="0.2">
      <c r="A340" s="16"/>
      <c r="B340" s="63" t="s">
        <v>254</v>
      </c>
      <c r="C340" s="64"/>
      <c r="D340" s="65"/>
      <c r="E340" s="66"/>
      <c r="F340" s="67"/>
      <c r="G340" s="68">
        <f>G339-G338</f>
        <v>-254058.99999999988</v>
      </c>
      <c r="H340" s="68">
        <f>H339-H338</f>
        <v>-208087.7</v>
      </c>
      <c r="I340" s="68">
        <f>I339-I338</f>
        <v>-202929.7</v>
      </c>
      <c r="J340" s="68">
        <f>J339-J338</f>
        <v>-202929.7</v>
      </c>
      <c r="K340" s="68">
        <f>K339-K338</f>
        <v>-202929.7</v>
      </c>
    </row>
    <row r="341" spans="1:11" x14ac:dyDescent="0.2">
      <c r="A341" s="16"/>
      <c r="B341" s="63"/>
      <c r="C341" s="64"/>
      <c r="D341" s="65"/>
      <c r="E341" s="66"/>
      <c r="F341" s="67"/>
      <c r="G341" s="68"/>
      <c r="H341" s="68"/>
      <c r="I341" s="68"/>
      <c r="J341" s="68"/>
      <c r="K341" s="68"/>
    </row>
    <row r="342" spans="1:11" x14ac:dyDescent="0.2">
      <c r="A342" s="16"/>
      <c r="B342" s="63" t="s">
        <v>249</v>
      </c>
      <c r="C342" s="64"/>
      <c r="D342" s="65"/>
      <c r="E342" s="66"/>
      <c r="F342" s="67"/>
      <c r="G342" s="68">
        <f>G49</f>
        <v>41907.299999999988</v>
      </c>
      <c r="H342" s="68">
        <f>H49</f>
        <v>44248.89999999998</v>
      </c>
      <c r="I342" s="68">
        <f>I49</f>
        <v>46676.2</v>
      </c>
      <c r="J342" s="68">
        <f>J49</f>
        <v>46676.217199999999</v>
      </c>
      <c r="K342" s="68">
        <f>K49</f>
        <v>46676.217199999999</v>
      </c>
    </row>
    <row r="343" spans="1:11" x14ac:dyDescent="0.2">
      <c r="A343" s="16"/>
      <c r="B343" s="63" t="s">
        <v>256</v>
      </c>
      <c r="C343" s="64"/>
      <c r="D343" s="65"/>
      <c r="E343" s="66"/>
      <c r="F343" s="67"/>
      <c r="G343" s="68">
        <v>83682.100000000006</v>
      </c>
      <c r="H343" s="68">
        <v>152570.6</v>
      </c>
      <c r="I343" s="68">
        <v>152570.6</v>
      </c>
      <c r="J343" s="68">
        <v>152570.6</v>
      </c>
      <c r="K343" s="68">
        <v>152570.6</v>
      </c>
    </row>
    <row r="344" spans="1:11" x14ac:dyDescent="0.2">
      <c r="A344" s="16"/>
      <c r="B344" s="63" t="s">
        <v>254</v>
      </c>
      <c r="C344" s="64"/>
      <c r="D344" s="65"/>
      <c r="E344" s="66"/>
      <c r="F344" s="67"/>
      <c r="G344" s="68">
        <f>G343-G342</f>
        <v>41774.800000000017</v>
      </c>
      <c r="H344" s="68">
        <f>H343-H342</f>
        <v>108321.70000000003</v>
      </c>
      <c r="I344" s="68">
        <f>I343-I342</f>
        <v>105894.40000000001</v>
      </c>
      <c r="J344" s="68">
        <f>J343-J342</f>
        <v>105894.38280000001</v>
      </c>
      <c r="K344" s="68">
        <f>K343-K342</f>
        <v>105894.38280000001</v>
      </c>
    </row>
    <row r="345" spans="1:11" x14ac:dyDescent="0.2">
      <c r="A345" s="16"/>
      <c r="B345" s="63"/>
      <c r="C345" s="64"/>
      <c r="D345" s="65"/>
      <c r="E345" s="66"/>
      <c r="F345" s="67"/>
      <c r="G345" s="68"/>
      <c r="H345" s="68"/>
      <c r="I345" s="68"/>
      <c r="J345" s="68"/>
      <c r="K345" s="68"/>
    </row>
    <row r="346" spans="1:11" x14ac:dyDescent="0.2">
      <c r="A346" s="16"/>
      <c r="B346" s="63" t="s">
        <v>243</v>
      </c>
      <c r="C346" s="64"/>
      <c r="D346" s="65"/>
      <c r="E346" s="66"/>
      <c r="F346" s="67"/>
      <c r="G346" s="68">
        <f>G146+G147+G148+G123</f>
        <v>579443.30000000005</v>
      </c>
      <c r="H346" s="68">
        <f>H146+H147+H148+H123</f>
        <v>571163.39999999979</v>
      </c>
      <c r="I346" s="68">
        <f>I146+I147+I148+I123</f>
        <v>578063.30000000005</v>
      </c>
      <c r="J346" s="68">
        <f>J146+J147+J148+J123</f>
        <v>578063.30000000005</v>
      </c>
      <c r="K346" s="68">
        <f>K146+K147+K148+K123</f>
        <v>578063.30000000005</v>
      </c>
    </row>
    <row r="347" spans="1:11" x14ac:dyDescent="0.2">
      <c r="A347" s="16"/>
      <c r="B347" s="63" t="s">
        <v>255</v>
      </c>
      <c r="C347" s="64"/>
      <c r="D347" s="65"/>
      <c r="E347" s="66"/>
      <c r="F347" s="67"/>
      <c r="G347" s="68">
        <v>545935.1</v>
      </c>
      <c r="H347" s="68">
        <v>559821.4</v>
      </c>
      <c r="I347" s="68">
        <v>559821.4</v>
      </c>
      <c r="J347" s="68">
        <v>559821.4</v>
      </c>
      <c r="K347" s="68">
        <v>559821.4</v>
      </c>
    </row>
    <row r="348" spans="1:11" x14ac:dyDescent="0.2">
      <c r="A348" s="16"/>
      <c r="B348" s="63" t="s">
        <v>254</v>
      </c>
      <c r="C348" s="64"/>
      <c r="D348" s="65"/>
      <c r="E348" s="66"/>
      <c r="F348" s="67"/>
      <c r="G348" s="68">
        <f>G346-G347</f>
        <v>33508.20000000007</v>
      </c>
      <c r="H348" s="68">
        <f>H346-H347</f>
        <v>11341.999999999767</v>
      </c>
      <c r="I348" s="68">
        <f>I346-I347</f>
        <v>18241.900000000023</v>
      </c>
      <c r="J348" s="68">
        <f>J346-J347</f>
        <v>18241.900000000023</v>
      </c>
      <c r="K348" s="68">
        <f>K346-K347</f>
        <v>18241.900000000023</v>
      </c>
    </row>
    <row r="349" spans="1:11" x14ac:dyDescent="0.2">
      <c r="A349" s="16"/>
      <c r="B349" s="63"/>
      <c r="C349" s="64"/>
      <c r="D349" s="65"/>
      <c r="E349" s="66"/>
      <c r="F349" s="67"/>
      <c r="G349" s="68"/>
      <c r="H349" s="68"/>
      <c r="I349" s="68"/>
      <c r="J349" s="68"/>
      <c r="K349" s="68"/>
    </row>
    <row r="350" spans="1:11" x14ac:dyDescent="0.2">
      <c r="A350" s="16"/>
      <c r="B350" s="63" t="s">
        <v>244</v>
      </c>
      <c r="C350" s="64"/>
      <c r="D350" s="65"/>
      <c r="E350" s="66"/>
      <c r="F350" s="67"/>
      <c r="G350" s="68">
        <f>G180+G197+G198+G199</f>
        <v>10568.1</v>
      </c>
      <c r="H350" s="68">
        <f>H180+H197+H198+H199</f>
        <v>10702.2</v>
      </c>
      <c r="I350" s="68">
        <f>I180+I197+I198+I199</f>
        <v>10834</v>
      </c>
      <c r="J350" s="68">
        <f>J180+J197+J198+J199</f>
        <v>10834</v>
      </c>
      <c r="K350" s="68">
        <f>K180+K197+K198+K199</f>
        <v>10834</v>
      </c>
    </row>
    <row r="351" spans="1:11" x14ac:dyDescent="0.2">
      <c r="A351" s="16"/>
      <c r="B351" s="63" t="s">
        <v>244</v>
      </c>
      <c r="C351" s="64"/>
      <c r="D351" s="65"/>
      <c r="E351" s="66"/>
      <c r="F351" s="67"/>
      <c r="G351" s="68">
        <v>3323.3</v>
      </c>
      <c r="H351" s="68">
        <v>3391.1</v>
      </c>
      <c r="I351" s="68">
        <v>3391.1</v>
      </c>
      <c r="J351" s="68">
        <v>3391.1</v>
      </c>
      <c r="K351" s="68">
        <v>3391.1</v>
      </c>
    </row>
    <row r="352" spans="1:11" x14ac:dyDescent="0.2">
      <c r="A352" s="16"/>
      <c r="B352" s="63" t="s">
        <v>254</v>
      </c>
      <c r="C352" s="64"/>
      <c r="D352" s="65"/>
      <c r="E352" s="66"/>
      <c r="F352" s="67"/>
      <c r="G352" s="68"/>
      <c r="H352" s="68"/>
      <c r="I352" s="68"/>
      <c r="J352" s="68"/>
      <c r="K352" s="68"/>
    </row>
    <row r="353" spans="1:11" x14ac:dyDescent="0.2">
      <c r="A353" s="16"/>
      <c r="B353" s="63"/>
      <c r="C353" s="64"/>
      <c r="D353" s="65"/>
      <c r="E353" s="66"/>
      <c r="F353" s="67"/>
      <c r="G353" s="68"/>
      <c r="H353" s="68"/>
      <c r="I353" s="68"/>
      <c r="J353" s="68"/>
      <c r="K353" s="68"/>
    </row>
    <row r="354" spans="1:11" ht="30" x14ac:dyDescent="0.2">
      <c r="A354" s="16"/>
      <c r="B354" s="63" t="s">
        <v>245</v>
      </c>
      <c r="C354" s="64"/>
      <c r="D354" s="65"/>
      <c r="E354" s="66"/>
      <c r="F354" s="67"/>
      <c r="G354" s="68" t="e">
        <f>#REF!+#REF!+G218+G222+G228+G229+#REF!+G68</f>
        <v>#REF!</v>
      </c>
      <c r="H354" s="68" t="e">
        <f>#REF!+#REF!+H218+H222+H228+H229+#REF!+H68</f>
        <v>#REF!</v>
      </c>
      <c r="I354" s="68" t="e">
        <f>#REF!+#REF!+I218+I222+I228+I229+#REF!+I68</f>
        <v>#REF!</v>
      </c>
      <c r="J354" s="68" t="e">
        <f>#REF!+#REF!+J218+J222+J228+J229+#REF!+J68</f>
        <v>#REF!</v>
      </c>
      <c r="K354" s="68" t="e">
        <f>#REF!+#REF!+K218+K222+K228+K229+#REF!+K68</f>
        <v>#REF!</v>
      </c>
    </row>
    <row r="355" spans="1:11" ht="30" x14ac:dyDescent="0.2">
      <c r="A355" s="16"/>
      <c r="B355" s="63" t="s">
        <v>263</v>
      </c>
      <c r="C355" s="64"/>
      <c r="D355" s="65"/>
      <c r="E355" s="66"/>
      <c r="F355" s="67"/>
      <c r="G355" s="68">
        <v>96394.6</v>
      </c>
      <c r="H355" s="68">
        <v>97452</v>
      </c>
      <c r="I355" s="68">
        <v>97452</v>
      </c>
      <c r="J355" s="68">
        <v>97452</v>
      </c>
      <c r="K355" s="68">
        <v>97452</v>
      </c>
    </row>
    <row r="356" spans="1:11" x14ac:dyDescent="0.2">
      <c r="A356" s="16"/>
      <c r="B356" s="63" t="s">
        <v>254</v>
      </c>
      <c r="C356" s="64"/>
      <c r="D356" s="65"/>
      <c r="E356" s="66"/>
      <c r="F356" s="67"/>
      <c r="G356" s="68" t="e">
        <f>G355-G354</f>
        <v>#REF!</v>
      </c>
      <c r="H356" s="68" t="e">
        <f>H355-H354</f>
        <v>#REF!</v>
      </c>
      <c r="I356" s="68" t="e">
        <f>I355-I354</f>
        <v>#REF!</v>
      </c>
      <c r="J356" s="68" t="e">
        <f>J355-J354</f>
        <v>#REF!</v>
      </c>
      <c r="K356" s="68" t="e">
        <f>K355-K354</f>
        <v>#REF!</v>
      </c>
    </row>
    <row r="357" spans="1:11" x14ac:dyDescent="0.2">
      <c r="A357" s="16"/>
      <c r="B357" s="63"/>
      <c r="C357" s="64"/>
      <c r="D357" s="65"/>
      <c r="E357" s="66"/>
      <c r="F357" s="67"/>
      <c r="G357" s="68"/>
      <c r="H357" s="68"/>
      <c r="I357" s="68"/>
      <c r="J357" s="68"/>
      <c r="K357" s="68"/>
    </row>
    <row r="358" spans="1:11" x14ac:dyDescent="0.2">
      <c r="A358" s="16"/>
      <c r="B358" s="63" t="s">
        <v>246</v>
      </c>
      <c r="C358" s="64"/>
      <c r="D358" s="65"/>
      <c r="E358" s="66"/>
      <c r="F358" s="67"/>
      <c r="G358" s="68">
        <f>G56+G103+G105+G107</f>
        <v>13497.8</v>
      </c>
      <c r="H358" s="68">
        <f>H56+H103+H105+H107</f>
        <v>13484.9</v>
      </c>
      <c r="I358" s="68">
        <f>I56+I103+I105+I107</f>
        <v>13764.1</v>
      </c>
      <c r="J358" s="68">
        <f>J56+J103+J105+J107</f>
        <v>13764.1</v>
      </c>
      <c r="K358" s="68">
        <f>K56+K103+K105+K107</f>
        <v>13764.1</v>
      </c>
    </row>
    <row r="359" spans="1:11" x14ac:dyDescent="0.2">
      <c r="A359" s="16"/>
      <c r="B359" s="63" t="s">
        <v>260</v>
      </c>
      <c r="C359" s="64"/>
      <c r="D359" s="65"/>
      <c r="E359" s="66"/>
      <c r="F359" s="67"/>
      <c r="G359" s="68">
        <v>13694</v>
      </c>
      <c r="H359" s="68">
        <v>13984.4</v>
      </c>
      <c r="I359" s="68">
        <v>13984.4</v>
      </c>
      <c r="J359" s="68">
        <v>13984.4</v>
      </c>
      <c r="K359" s="68">
        <v>13984.4</v>
      </c>
    </row>
    <row r="360" spans="1:11" x14ac:dyDescent="0.2">
      <c r="A360" s="16"/>
      <c r="B360" s="63" t="s">
        <v>254</v>
      </c>
      <c r="C360" s="64"/>
      <c r="D360" s="65"/>
      <c r="E360" s="66"/>
      <c r="F360" s="67"/>
      <c r="G360" s="68">
        <f>G359-G358</f>
        <v>196.20000000000073</v>
      </c>
      <c r="H360" s="68">
        <f>H359-H358</f>
        <v>499.5</v>
      </c>
      <c r="I360" s="68">
        <f>I359-I358</f>
        <v>220.29999999999927</v>
      </c>
      <c r="J360" s="68">
        <f>J359-J358</f>
        <v>220.29999999999927</v>
      </c>
      <c r="K360" s="68">
        <f>K359-K358</f>
        <v>220.29999999999927</v>
      </c>
    </row>
    <row r="361" spans="1:11" x14ac:dyDescent="0.2">
      <c r="A361" s="16"/>
      <c r="B361" s="63"/>
      <c r="C361" s="64"/>
      <c r="D361" s="65"/>
      <c r="E361" s="66"/>
      <c r="F361" s="67"/>
      <c r="G361" s="68"/>
      <c r="H361" s="68"/>
      <c r="I361" s="68"/>
      <c r="J361" s="68"/>
      <c r="K361" s="68"/>
    </row>
    <row r="362" spans="1:11" x14ac:dyDescent="0.2">
      <c r="A362" s="16"/>
      <c r="B362" s="63" t="s">
        <v>247</v>
      </c>
      <c r="C362" s="64"/>
      <c r="D362" s="65"/>
      <c r="E362" s="66"/>
      <c r="F362" s="67"/>
      <c r="G362" s="68">
        <f>G91</f>
        <v>22122</v>
      </c>
      <c r="H362" s="68">
        <f>H91</f>
        <v>23559.9</v>
      </c>
      <c r="I362" s="68">
        <f>I91</f>
        <v>24973.5</v>
      </c>
      <c r="J362" s="68">
        <f>J91</f>
        <v>24973.5</v>
      </c>
      <c r="K362" s="68">
        <f>K91</f>
        <v>24973.5</v>
      </c>
    </row>
    <row r="363" spans="1:11" x14ac:dyDescent="0.2">
      <c r="A363" s="16"/>
      <c r="B363" s="63" t="s">
        <v>261</v>
      </c>
      <c r="C363" s="64"/>
      <c r="D363" s="65"/>
      <c r="E363" s="66"/>
      <c r="F363" s="67"/>
      <c r="G363" s="68">
        <v>21466.400000000001</v>
      </c>
      <c r="H363" s="68">
        <v>23226.6</v>
      </c>
      <c r="I363" s="68">
        <v>23226.6</v>
      </c>
      <c r="J363" s="68">
        <v>23226.6</v>
      </c>
      <c r="K363" s="68">
        <v>23226.6</v>
      </c>
    </row>
    <row r="364" spans="1:11" x14ac:dyDescent="0.2">
      <c r="A364" s="16"/>
      <c r="B364" s="63" t="s">
        <v>254</v>
      </c>
      <c r="C364" s="64"/>
      <c r="D364" s="65"/>
      <c r="E364" s="66"/>
      <c r="F364" s="67"/>
      <c r="G364" s="68">
        <f>G362-G363</f>
        <v>655.59999999999854</v>
      </c>
      <c r="H364" s="68">
        <f>H362-H363</f>
        <v>333.30000000000291</v>
      </c>
      <c r="I364" s="68">
        <f>I362-I363</f>
        <v>1746.9000000000015</v>
      </c>
      <c r="J364" s="68">
        <f>J362-J363</f>
        <v>1746.9000000000015</v>
      </c>
      <c r="K364" s="68">
        <f>K362-K363</f>
        <v>1746.9000000000015</v>
      </c>
    </row>
    <row r="365" spans="1:11" x14ac:dyDescent="0.2">
      <c r="A365" s="16"/>
      <c r="B365" s="63"/>
      <c r="C365" s="64"/>
      <c r="D365" s="65"/>
      <c r="E365" s="66"/>
      <c r="F365" s="67"/>
      <c r="G365" s="68"/>
      <c r="H365" s="68"/>
      <c r="I365" s="68"/>
      <c r="J365" s="68"/>
      <c r="K365" s="68"/>
    </row>
    <row r="366" spans="1:11" x14ac:dyDescent="0.2">
      <c r="A366" s="16"/>
      <c r="B366" s="63" t="s">
        <v>248</v>
      </c>
      <c r="C366" s="64"/>
      <c r="D366" s="65"/>
      <c r="E366" s="66"/>
      <c r="F366" s="67"/>
      <c r="G366" s="68" t="e">
        <f>#REF!</f>
        <v>#REF!</v>
      </c>
      <c r="H366" s="68" t="e">
        <f>#REF!</f>
        <v>#REF!</v>
      </c>
      <c r="I366" s="68" t="e">
        <f>#REF!</f>
        <v>#REF!</v>
      </c>
      <c r="J366" s="68" t="e">
        <f>#REF!</f>
        <v>#REF!</v>
      </c>
      <c r="K366" s="68" t="e">
        <f>#REF!</f>
        <v>#REF!</v>
      </c>
    </row>
    <row r="367" spans="1:11" x14ac:dyDescent="0.2">
      <c r="A367" s="16"/>
      <c r="B367" s="63" t="s">
        <v>262</v>
      </c>
      <c r="C367" s="64"/>
      <c r="D367" s="65"/>
      <c r="E367" s="66"/>
      <c r="F367" s="67"/>
      <c r="G367" s="68">
        <v>37634.9</v>
      </c>
      <c r="H367" s="68">
        <v>38482.199999999997</v>
      </c>
      <c r="I367" s="68">
        <v>38482.199999999997</v>
      </c>
      <c r="J367" s="68">
        <v>38482.199999999997</v>
      </c>
      <c r="K367" s="68">
        <v>38482.199999999997</v>
      </c>
    </row>
    <row r="368" spans="1:11" x14ac:dyDescent="0.2">
      <c r="A368" s="16"/>
      <c r="B368" s="63" t="s">
        <v>254</v>
      </c>
      <c r="C368" s="64"/>
      <c r="D368" s="65"/>
      <c r="E368" s="66"/>
      <c r="F368" s="67"/>
      <c r="G368" s="68" t="e">
        <f>G367-G366</f>
        <v>#REF!</v>
      </c>
      <c r="H368" s="68" t="e">
        <f>H367-H366</f>
        <v>#REF!</v>
      </c>
      <c r="I368" s="68" t="e">
        <f>I367-I366</f>
        <v>#REF!</v>
      </c>
      <c r="J368" s="68" t="e">
        <f>J367-J366</f>
        <v>#REF!</v>
      </c>
      <c r="K368" s="68" t="e">
        <f>K367-K366</f>
        <v>#REF!</v>
      </c>
    </row>
    <row r="369" spans="1:11" x14ac:dyDescent="0.2">
      <c r="A369" s="16"/>
      <c r="B369" s="63"/>
      <c r="C369" s="64"/>
      <c r="D369" s="65"/>
      <c r="E369" s="66"/>
      <c r="F369" s="67"/>
      <c r="G369" s="68"/>
      <c r="H369" s="68"/>
      <c r="I369" s="68"/>
      <c r="J369" s="68"/>
      <c r="K369" s="68"/>
    </row>
    <row r="370" spans="1:11" ht="30" x14ac:dyDescent="0.2">
      <c r="A370" s="16"/>
      <c r="B370" s="63" t="s">
        <v>250</v>
      </c>
      <c r="C370" s="64"/>
      <c r="D370" s="65"/>
      <c r="E370" s="66"/>
      <c r="F370" s="67"/>
      <c r="G370" s="68" t="e">
        <f>#REF!</f>
        <v>#REF!</v>
      </c>
      <c r="H370" s="68" t="e">
        <f>#REF!</f>
        <v>#REF!</v>
      </c>
      <c r="I370" s="68" t="e">
        <f>#REF!</f>
        <v>#REF!</v>
      </c>
      <c r="J370" s="68" t="e">
        <f>#REF!</f>
        <v>#REF!</v>
      </c>
      <c r="K370" s="68" t="e">
        <f>#REF!</f>
        <v>#REF!</v>
      </c>
    </row>
    <row r="371" spans="1:11" ht="30" x14ac:dyDescent="0.2">
      <c r="A371" s="16"/>
      <c r="B371" s="63" t="s">
        <v>264</v>
      </c>
      <c r="C371" s="64"/>
      <c r="D371" s="65"/>
      <c r="E371" s="66"/>
      <c r="F371" s="67"/>
      <c r="G371" s="68">
        <v>4472</v>
      </c>
      <c r="H371" s="68">
        <v>4472</v>
      </c>
      <c r="I371" s="68">
        <v>4472</v>
      </c>
      <c r="J371" s="68">
        <v>4472</v>
      </c>
      <c r="K371" s="68">
        <v>4472</v>
      </c>
    </row>
    <row r="372" spans="1:11" x14ac:dyDescent="0.2">
      <c r="A372" s="16"/>
      <c r="B372" s="63" t="s">
        <v>254</v>
      </c>
      <c r="C372" s="64"/>
      <c r="D372" s="65"/>
      <c r="E372" s="66"/>
      <c r="F372" s="67"/>
      <c r="G372" s="68" t="e">
        <f>G370-G371</f>
        <v>#REF!</v>
      </c>
      <c r="H372" s="68" t="e">
        <f>H370-H371</f>
        <v>#REF!</v>
      </c>
      <c r="I372" s="68" t="e">
        <f>I370-I371</f>
        <v>#REF!</v>
      </c>
      <c r="J372" s="68" t="e">
        <f>J370-J371</f>
        <v>#REF!</v>
      </c>
      <c r="K372" s="68" t="e">
        <f>K370-K371</f>
        <v>#REF!</v>
      </c>
    </row>
    <row r="373" spans="1:11" x14ac:dyDescent="0.2">
      <c r="A373" s="16"/>
      <c r="B373" s="63"/>
      <c r="C373" s="64"/>
      <c r="D373" s="65"/>
      <c r="E373" s="66"/>
      <c r="F373" s="67"/>
      <c r="G373" s="68"/>
      <c r="H373" s="68"/>
      <c r="I373" s="68"/>
      <c r="J373" s="68"/>
      <c r="K373" s="68"/>
    </row>
    <row r="374" spans="1:11" x14ac:dyDescent="0.2">
      <c r="A374" s="16"/>
      <c r="B374" s="63" t="s">
        <v>251</v>
      </c>
      <c r="C374" s="64"/>
      <c r="D374" s="65"/>
      <c r="E374" s="66"/>
      <c r="F374" s="67"/>
      <c r="G374" s="68">
        <f>G194+G195</f>
        <v>1775.6000000000001</v>
      </c>
      <c r="H374" s="68">
        <f>H194+H195</f>
        <v>1777.6000000000001</v>
      </c>
      <c r="I374" s="68">
        <f>I194+I195</f>
        <v>1779.6000000000001</v>
      </c>
      <c r="J374" s="68">
        <f>J194+J195</f>
        <v>1779.6000000000001</v>
      </c>
      <c r="K374" s="68">
        <f>K194+K195</f>
        <v>1779.6000000000001</v>
      </c>
    </row>
    <row r="375" spans="1:11" x14ac:dyDescent="0.2">
      <c r="A375" s="16"/>
      <c r="B375" s="63" t="s">
        <v>251</v>
      </c>
      <c r="C375" s="64"/>
      <c r="D375" s="65"/>
      <c r="E375" s="66"/>
      <c r="F375" s="67"/>
      <c r="G375" s="68">
        <v>1776.2</v>
      </c>
      <c r="H375" s="68">
        <v>1778.8</v>
      </c>
      <c r="I375" s="68">
        <v>1778.8</v>
      </c>
      <c r="J375" s="68">
        <v>1778.8</v>
      </c>
      <c r="K375" s="68">
        <v>1778.8</v>
      </c>
    </row>
    <row r="376" spans="1:11" x14ac:dyDescent="0.2">
      <c r="A376" s="16"/>
      <c r="B376" s="63" t="s">
        <v>254</v>
      </c>
      <c r="C376" s="64"/>
      <c r="D376" s="65"/>
      <c r="E376" s="66"/>
      <c r="F376" s="67"/>
      <c r="G376" s="68">
        <f>G374-G375</f>
        <v>-0.59999999999990905</v>
      </c>
      <c r="H376" s="68">
        <f>H374-H375</f>
        <v>-1.1999999999998181</v>
      </c>
      <c r="I376" s="68">
        <f>I374-I375</f>
        <v>0.8000000000001819</v>
      </c>
      <c r="J376" s="68">
        <f>J374-J375</f>
        <v>0.8000000000001819</v>
      </c>
      <c r="K376" s="68">
        <f>K374-K375</f>
        <v>0.8000000000001819</v>
      </c>
    </row>
    <row r="377" spans="1:11" x14ac:dyDescent="0.2">
      <c r="A377" s="16"/>
      <c r="B377" s="63"/>
      <c r="C377" s="64"/>
      <c r="D377" s="65"/>
      <c r="E377" s="66"/>
      <c r="F377" s="67"/>
      <c r="G377" s="68"/>
      <c r="H377" s="68"/>
      <c r="I377" s="68"/>
      <c r="J377" s="68"/>
      <c r="K377" s="68"/>
    </row>
    <row r="378" spans="1:11" ht="60" x14ac:dyDescent="0.2">
      <c r="A378" s="16"/>
      <c r="B378" s="63" t="s">
        <v>272</v>
      </c>
      <c r="C378" s="64"/>
      <c r="D378" s="65"/>
      <c r="E378" s="66"/>
      <c r="F378" s="67"/>
      <c r="G378" s="68">
        <f>G190+G191+G192+G193</f>
        <v>7975.2</v>
      </c>
      <c r="H378" s="68">
        <f>H190+H191+H192+H193</f>
        <v>7992.4000000000005</v>
      </c>
      <c r="I378" s="68">
        <f>I190+I191+I192+I193</f>
        <v>8009.3</v>
      </c>
      <c r="J378" s="68">
        <f>J190+J191+J192+J193</f>
        <v>8009.3</v>
      </c>
      <c r="K378" s="68">
        <f>K190+K191+K192+K193</f>
        <v>8009.3</v>
      </c>
    </row>
    <row r="379" spans="1:11" ht="30" x14ac:dyDescent="0.2">
      <c r="A379" s="16"/>
      <c r="B379" s="63" t="s">
        <v>265</v>
      </c>
      <c r="C379" s="64"/>
      <c r="D379" s="65"/>
      <c r="E379" s="66"/>
      <c r="F379" s="68"/>
      <c r="G379" s="68">
        <v>2087.9</v>
      </c>
      <c r="H379" s="68">
        <v>2087.9</v>
      </c>
      <c r="I379" s="68">
        <v>2087.9</v>
      </c>
      <c r="J379" s="68">
        <v>2087.9</v>
      </c>
      <c r="K379" s="68">
        <v>2087.9</v>
      </c>
    </row>
    <row r="380" spans="1:11" ht="30" x14ac:dyDescent="0.2">
      <c r="A380" s="16"/>
      <c r="B380" s="63" t="s">
        <v>266</v>
      </c>
      <c r="C380" s="64"/>
      <c r="D380" s="65"/>
      <c r="E380" s="66"/>
      <c r="F380" s="68"/>
      <c r="G380" s="68">
        <v>3010.1</v>
      </c>
      <c r="H380" s="68">
        <v>3021.6</v>
      </c>
      <c r="I380" s="68">
        <v>3021.6</v>
      </c>
      <c r="J380" s="68">
        <v>3021.6</v>
      </c>
      <c r="K380" s="68">
        <v>3021.6</v>
      </c>
    </row>
    <row r="381" spans="1:11" x14ac:dyDescent="0.2">
      <c r="A381" s="16"/>
      <c r="B381" s="63" t="s">
        <v>267</v>
      </c>
      <c r="C381" s="64"/>
      <c r="D381" s="65"/>
      <c r="E381" s="66"/>
      <c r="F381" s="68"/>
      <c r="G381" s="68">
        <v>2135.6</v>
      </c>
      <c r="H381" s="68">
        <v>2135.6</v>
      </c>
      <c r="I381" s="68">
        <v>2135.6</v>
      </c>
      <c r="J381" s="68">
        <v>2135.6</v>
      </c>
      <c r="K381" s="68">
        <v>2135.6</v>
      </c>
    </row>
    <row r="382" spans="1:11" ht="60" x14ac:dyDescent="0.2">
      <c r="A382" s="16"/>
      <c r="B382" s="63" t="s">
        <v>273</v>
      </c>
      <c r="C382" s="64"/>
      <c r="D382" s="65"/>
      <c r="E382" s="66"/>
      <c r="F382" s="68"/>
      <c r="G382" s="68">
        <f>SUM(G379:G381)</f>
        <v>7233.6</v>
      </c>
      <c r="H382" s="68">
        <f>SUM(H379:H381)</f>
        <v>7245.1</v>
      </c>
      <c r="I382" s="68">
        <f>SUM(I379:I381)</f>
        <v>7245.1</v>
      </c>
      <c r="J382" s="68">
        <f>SUM(J379:J381)</f>
        <v>7245.1</v>
      </c>
      <c r="K382" s="68">
        <f>SUM(K379:K381)</f>
        <v>7245.1</v>
      </c>
    </row>
    <row r="383" spans="1:11" x14ac:dyDescent="0.2">
      <c r="A383" s="16"/>
      <c r="B383" s="63"/>
      <c r="C383" s="64"/>
      <c r="D383" s="65"/>
      <c r="E383" s="66"/>
      <c r="F383" s="68"/>
      <c r="G383" s="68">
        <f>G378-G382</f>
        <v>741.59999999999945</v>
      </c>
      <c r="H383" s="68">
        <f>H378-H382</f>
        <v>747.30000000000018</v>
      </c>
      <c r="I383" s="68">
        <f>I378-I382</f>
        <v>764.19999999999982</v>
      </c>
      <c r="J383" s="68">
        <f>J378-J382</f>
        <v>764.19999999999982</v>
      </c>
      <c r="K383" s="68">
        <f>K378-K382</f>
        <v>764.19999999999982</v>
      </c>
    </row>
    <row r="384" spans="1:11" x14ac:dyDescent="0.2">
      <c r="A384" s="16"/>
      <c r="B384" s="63" t="s">
        <v>269</v>
      </c>
      <c r="C384" s="64"/>
      <c r="D384" s="65"/>
      <c r="E384" s="66"/>
      <c r="F384" s="68"/>
      <c r="G384" s="68"/>
      <c r="H384" s="68"/>
      <c r="I384" s="68"/>
      <c r="J384" s="68"/>
      <c r="K384" s="68"/>
    </row>
    <row r="385" spans="1:11" x14ac:dyDescent="0.2">
      <c r="A385" s="16"/>
      <c r="B385" s="63"/>
      <c r="C385" s="64"/>
      <c r="D385" s="65"/>
      <c r="E385" s="66"/>
      <c r="F385" s="68"/>
      <c r="G385" s="68"/>
      <c r="H385" s="68"/>
      <c r="I385" s="68"/>
      <c r="J385" s="68"/>
      <c r="K385" s="68"/>
    </row>
    <row r="386" spans="1:11" x14ac:dyDescent="0.2">
      <c r="A386" s="16"/>
      <c r="B386" s="63" t="s">
        <v>274</v>
      </c>
      <c r="C386" s="64"/>
      <c r="D386" s="65"/>
      <c r="E386" s="66"/>
      <c r="F386" s="68"/>
      <c r="G386" s="68">
        <f>G188+G189</f>
        <v>112975.5</v>
      </c>
      <c r="H386" s="68">
        <f>H188+H189</f>
        <v>112975.5</v>
      </c>
      <c r="I386" s="68">
        <f>I188+I189</f>
        <v>112975.5</v>
      </c>
      <c r="J386" s="68">
        <f>J188+J189</f>
        <v>112975.5</v>
      </c>
      <c r="K386" s="68">
        <f>K188+K189</f>
        <v>112975.5</v>
      </c>
    </row>
    <row r="387" spans="1:11" x14ac:dyDescent="0.2">
      <c r="A387" s="16"/>
      <c r="B387" s="63" t="s">
        <v>268</v>
      </c>
      <c r="C387" s="64"/>
      <c r="D387" s="65"/>
      <c r="E387" s="66"/>
      <c r="F387" s="68"/>
      <c r="G387" s="68">
        <v>90387.199999999997</v>
      </c>
      <c r="H387" s="68">
        <v>90387.199999999997</v>
      </c>
      <c r="I387" s="68">
        <v>90387.199999999997</v>
      </c>
      <c r="J387" s="68">
        <v>90387.199999999997</v>
      </c>
      <c r="K387" s="68">
        <v>90387.199999999997</v>
      </c>
    </row>
    <row r="388" spans="1:11" x14ac:dyDescent="0.2">
      <c r="A388" s="16"/>
      <c r="B388" s="63" t="s">
        <v>269</v>
      </c>
      <c r="C388" s="64"/>
      <c r="D388" s="65"/>
      <c r="E388" s="66"/>
      <c r="F388" s="68"/>
      <c r="G388" s="68">
        <f>G387-G386</f>
        <v>-22588.300000000003</v>
      </c>
      <c r="H388" s="68">
        <f>H387-H386</f>
        <v>-22588.300000000003</v>
      </c>
      <c r="I388" s="68">
        <f>I387-I386</f>
        <v>-22588.300000000003</v>
      </c>
      <c r="J388" s="68">
        <f>J387-J386</f>
        <v>-22588.300000000003</v>
      </c>
      <c r="K388" s="68">
        <f>K387-K386</f>
        <v>-22588.300000000003</v>
      </c>
    </row>
    <row r="389" spans="1:11" x14ac:dyDescent="0.2">
      <c r="A389" s="16"/>
      <c r="B389" s="63"/>
      <c r="C389" s="64"/>
      <c r="D389" s="65"/>
      <c r="E389" s="66"/>
      <c r="F389" s="68"/>
      <c r="G389" s="68"/>
      <c r="H389" s="68"/>
      <c r="I389" s="68"/>
      <c r="J389" s="68"/>
      <c r="K389" s="68"/>
    </row>
    <row r="390" spans="1:11" x14ac:dyDescent="0.2">
      <c r="A390" s="16"/>
      <c r="B390" s="63"/>
      <c r="C390" s="64"/>
      <c r="D390" s="65"/>
      <c r="E390" s="66"/>
      <c r="F390" s="68"/>
      <c r="G390" s="68"/>
      <c r="H390" s="68"/>
      <c r="I390" s="68"/>
      <c r="J390" s="68"/>
      <c r="K390" s="68"/>
    </row>
    <row r="391" spans="1:11" x14ac:dyDescent="0.2">
      <c r="A391" s="16"/>
      <c r="B391" s="63" t="s">
        <v>270</v>
      </c>
      <c r="C391" s="64"/>
      <c r="D391" s="65"/>
      <c r="E391" s="66"/>
      <c r="F391" s="68"/>
      <c r="G391" s="68" t="e">
        <f>G386+G378+G374+G370+G366+G362+G358+G354+G350+G346+G342+G338+G334</f>
        <v>#REF!</v>
      </c>
      <c r="H391" s="68" t="e">
        <f>H386+H378+H374+H370+H366+H362+H358+H354+H350+H346+H342+H338+H334</f>
        <v>#REF!</v>
      </c>
      <c r="I391" s="68" t="e">
        <f>I386+I378+I374+I370+I366+I362+I358+I354+I350+I346+I342+I338+I334</f>
        <v>#REF!</v>
      </c>
      <c r="J391" s="68" t="e">
        <f>J386+J378+J374+J370+J366+J362+J358+J354+J350+J346+J342+J338+J334</f>
        <v>#REF!</v>
      </c>
      <c r="K391" s="68" t="e">
        <f>K386+K378+K374+K370+K366+K362+K358+K354+K350+K346+K342+K338+K334</f>
        <v>#REF!</v>
      </c>
    </row>
    <row r="392" spans="1:11" x14ac:dyDescent="0.2">
      <c r="A392" s="16"/>
      <c r="B392" s="63" t="s">
        <v>271</v>
      </c>
      <c r="C392" s="64"/>
      <c r="D392" s="65"/>
      <c r="E392" s="66"/>
      <c r="F392" s="68"/>
      <c r="G392" s="68">
        <f>G387+G382+G375+G371+G367+G363+G359+G355+G351+G347+G343+G339+G335</f>
        <v>2800417.5</v>
      </c>
      <c r="H392" s="68">
        <f>H387+H382+H375+H371+H367+H363+H359+H355+H351+H347+H343+H339+H335</f>
        <v>2914439.8</v>
      </c>
      <c r="I392" s="68">
        <f>I387+I382+I375+I371+I367+I363+I359+I355+I351+I347+I343+I339+I335</f>
        <v>2914439.8</v>
      </c>
      <c r="J392" s="68">
        <f>J387+J382+J375+J371+J367+J363+J359+J355+J351+J347+J343+J339+J335</f>
        <v>2914439.8</v>
      </c>
      <c r="K392" s="68">
        <f>K387+K382+K375+K371+K367+K363+K359+K355+K351+K347+K343+K339+K335</f>
        <v>2914439.8</v>
      </c>
    </row>
    <row r="393" spans="1:11" x14ac:dyDescent="0.2">
      <c r="A393" s="16"/>
      <c r="B393" s="63" t="s">
        <v>269</v>
      </c>
      <c r="C393" s="64"/>
      <c r="D393" s="65"/>
      <c r="E393" s="66"/>
      <c r="F393" s="68"/>
      <c r="G393" s="68" t="e">
        <f>G392-G391</f>
        <v>#REF!</v>
      </c>
      <c r="H393" s="68" t="e">
        <f>H392-H391</f>
        <v>#REF!</v>
      </c>
      <c r="I393" s="68" t="e">
        <f>I392-I391</f>
        <v>#REF!</v>
      </c>
      <c r="J393" s="68" t="e">
        <f>J392-J391</f>
        <v>#REF!</v>
      </c>
      <c r="K393" s="68" t="e">
        <f>K392-K391</f>
        <v>#REF!</v>
      </c>
    </row>
    <row r="394" spans="1:11" x14ac:dyDescent="0.2">
      <c r="A394" s="16"/>
      <c r="B394" s="63"/>
      <c r="C394" s="64"/>
      <c r="D394" s="65"/>
      <c r="E394" s="66"/>
      <c r="F394" s="68"/>
      <c r="G394" s="68"/>
      <c r="H394" s="68"/>
      <c r="I394" s="68"/>
      <c r="J394" s="68"/>
      <c r="K394" s="68"/>
    </row>
    <row r="395" spans="1:11" ht="30" x14ac:dyDescent="0.2">
      <c r="A395" s="16"/>
      <c r="B395" s="63" t="s">
        <v>275</v>
      </c>
      <c r="C395" s="64"/>
      <c r="D395" s="65"/>
      <c r="E395" s="66"/>
      <c r="F395" s="68"/>
      <c r="G395" s="68">
        <f>G392+1404516.9+26688.6</f>
        <v>4231623</v>
      </c>
      <c r="H395" s="68">
        <f>1404516.9+H392+26688.6</f>
        <v>4345645.2999999989</v>
      </c>
      <c r="I395" s="68">
        <f>1404516.9+I392+26688.6</f>
        <v>4345645.2999999989</v>
      </c>
      <c r="J395" s="68">
        <f>1404516.9+J392+26688.6</f>
        <v>4345645.2999999989</v>
      </c>
      <c r="K395" s="68">
        <f>1404516.9+K392+26688.6</f>
        <v>4345645.2999999989</v>
      </c>
    </row>
    <row r="396" spans="1:11" x14ac:dyDescent="0.2">
      <c r="A396" s="16"/>
      <c r="B396" s="63" t="s">
        <v>271</v>
      </c>
      <c r="C396" s="64"/>
      <c r="D396" s="65"/>
      <c r="E396" s="66"/>
      <c r="F396" s="68"/>
      <c r="G396" s="68">
        <v>4231623</v>
      </c>
      <c r="H396" s="68">
        <v>4345645.3</v>
      </c>
      <c r="I396" s="68">
        <v>4345645.3</v>
      </c>
      <c r="J396" s="68">
        <v>4345645.3</v>
      </c>
      <c r="K396" s="68">
        <v>4345645.3</v>
      </c>
    </row>
    <row r="397" spans="1:11" x14ac:dyDescent="0.2">
      <c r="A397" s="16"/>
      <c r="B397" s="63" t="s">
        <v>269</v>
      </c>
      <c r="C397" s="64"/>
      <c r="D397" s="65"/>
      <c r="E397" s="66"/>
      <c r="F397" s="68"/>
      <c r="G397" s="68">
        <f>G396-G395</f>
        <v>0</v>
      </c>
      <c r="H397" s="68">
        <f>H396-H395</f>
        <v>0</v>
      </c>
      <c r="I397" s="68">
        <f>I396-I395</f>
        <v>0</v>
      </c>
      <c r="J397" s="68">
        <f>J396-J395</f>
        <v>0</v>
      </c>
      <c r="K397" s="68">
        <f>K396-K395</f>
        <v>0</v>
      </c>
    </row>
    <row r="398" spans="1:11" x14ac:dyDescent="0.2">
      <c r="B398" s="59"/>
      <c r="C398" s="60"/>
      <c r="D398" s="61"/>
      <c r="E398" s="62"/>
      <c r="F398" s="43"/>
      <c r="G398" s="43"/>
      <c r="H398" s="43"/>
      <c r="I398" s="43"/>
      <c r="J398" s="43"/>
      <c r="K398" s="43"/>
    </row>
    <row r="399" spans="1:11" x14ac:dyDescent="0.2">
      <c r="B399" s="59"/>
      <c r="C399" s="60"/>
      <c r="D399" s="61"/>
      <c r="E399" s="62"/>
      <c r="F399" s="43"/>
      <c r="G399" s="43"/>
      <c r="H399" s="43"/>
      <c r="I399" s="43"/>
      <c r="J399" s="43"/>
      <c r="K399" s="43"/>
    </row>
    <row r="400" spans="1:11" x14ac:dyDescent="0.2">
      <c r="B400" s="59"/>
      <c r="C400" s="60"/>
      <c r="D400" s="61"/>
      <c r="E400" s="62"/>
      <c r="F400" s="43"/>
      <c r="G400" s="43"/>
      <c r="H400" s="43"/>
      <c r="I400" s="43"/>
      <c r="J400" s="43"/>
      <c r="K400" s="43"/>
    </row>
    <row r="401" spans="2:11" x14ac:dyDescent="0.2">
      <c r="B401" s="59"/>
      <c r="C401" s="60"/>
      <c r="D401" s="61"/>
      <c r="E401" s="62"/>
      <c r="F401" s="43"/>
      <c r="G401" s="43"/>
      <c r="H401" s="43"/>
      <c r="I401" s="43"/>
      <c r="J401" s="43"/>
      <c r="K401" s="43"/>
    </row>
    <row r="402" spans="2:11" x14ac:dyDescent="0.2">
      <c r="B402" s="59"/>
      <c r="C402" s="60"/>
      <c r="D402" s="61"/>
      <c r="E402" s="62"/>
      <c r="F402" s="43"/>
      <c r="G402" s="43"/>
      <c r="H402" s="43"/>
      <c r="I402" s="43"/>
      <c r="J402" s="43"/>
      <c r="K402" s="43"/>
    </row>
    <row r="403" spans="2:11" x14ac:dyDescent="0.2">
      <c r="B403" s="59"/>
      <c r="C403" s="60"/>
      <c r="D403" s="61"/>
      <c r="E403" s="62"/>
      <c r="F403" s="43"/>
      <c r="G403" s="43"/>
      <c r="H403" s="43"/>
      <c r="I403" s="43"/>
      <c r="J403" s="43"/>
      <c r="K403" s="43"/>
    </row>
    <row r="404" spans="2:11" x14ac:dyDescent="0.2">
      <c r="B404" s="59"/>
      <c r="C404" s="60"/>
      <c r="D404" s="61"/>
      <c r="E404" s="62"/>
      <c r="F404" s="43"/>
      <c r="G404" s="43"/>
      <c r="H404" s="43"/>
      <c r="I404" s="43"/>
      <c r="J404" s="43"/>
      <c r="K404" s="43"/>
    </row>
    <row r="405" spans="2:11" x14ac:dyDescent="0.2">
      <c r="B405" s="59"/>
      <c r="C405" s="60"/>
      <c r="D405" s="61"/>
      <c r="E405" s="62"/>
      <c r="F405" s="43"/>
      <c r="G405" s="43"/>
      <c r="H405" s="43"/>
      <c r="I405" s="43"/>
      <c r="J405" s="43"/>
      <c r="K405" s="43"/>
    </row>
    <row r="406" spans="2:11" x14ac:dyDescent="0.2">
      <c r="B406" s="59"/>
      <c r="C406" s="60"/>
      <c r="D406" s="61"/>
      <c r="E406" s="62"/>
      <c r="F406" s="43"/>
      <c r="G406" s="43"/>
      <c r="H406" s="43"/>
      <c r="I406" s="43"/>
      <c r="J406" s="43"/>
      <c r="K406" s="43"/>
    </row>
    <row r="407" spans="2:11" x14ac:dyDescent="0.2">
      <c r="B407" s="59"/>
      <c r="C407" s="60"/>
      <c r="D407" s="61"/>
      <c r="E407" s="62"/>
      <c r="F407" s="43"/>
      <c r="G407" s="43"/>
      <c r="H407" s="43"/>
      <c r="I407" s="43"/>
      <c r="J407" s="43"/>
      <c r="K407" s="43"/>
    </row>
  </sheetData>
  <mergeCells count="220">
    <mergeCell ref="B318:E318"/>
    <mergeCell ref="B311:E311"/>
    <mergeCell ref="B333:K333"/>
    <mergeCell ref="B323:E323"/>
    <mergeCell ref="B324:E324"/>
    <mergeCell ref="B325:E325"/>
    <mergeCell ref="B326:E326"/>
    <mergeCell ref="A330:E330"/>
    <mergeCell ref="B327:E327"/>
    <mergeCell ref="A328:J328"/>
    <mergeCell ref="B316:E316"/>
    <mergeCell ref="B314:E314"/>
    <mergeCell ref="B312:E312"/>
    <mergeCell ref="B313:E313"/>
    <mergeCell ref="B322:E322"/>
    <mergeCell ref="B321:E321"/>
    <mergeCell ref="B317:E317"/>
    <mergeCell ref="A315:K315"/>
    <mergeCell ref="B320:E320"/>
    <mergeCell ref="B319:E319"/>
    <mergeCell ref="B310:E310"/>
    <mergeCell ref="B300:E300"/>
    <mergeCell ref="B293:E293"/>
    <mergeCell ref="B289:E289"/>
    <mergeCell ref="B292:E292"/>
    <mergeCell ref="B296:E296"/>
    <mergeCell ref="B295:E295"/>
    <mergeCell ref="B302:E302"/>
    <mergeCell ref="B305:E305"/>
    <mergeCell ref="A306:K306"/>
    <mergeCell ref="B307:E307"/>
    <mergeCell ref="B301:E301"/>
    <mergeCell ref="A297:K297"/>
    <mergeCell ref="B309:E309"/>
    <mergeCell ref="B308:E308"/>
    <mergeCell ref="A288:K288"/>
    <mergeCell ref="B304:E304"/>
    <mergeCell ref="B287:E287"/>
    <mergeCell ref="B290:E290"/>
    <mergeCell ref="B294:E294"/>
    <mergeCell ref="B298:E298"/>
    <mergeCell ref="B303:E303"/>
    <mergeCell ref="B291:E291"/>
    <mergeCell ref="B299:E299"/>
    <mergeCell ref="B278:E278"/>
    <mergeCell ref="B283:E283"/>
    <mergeCell ref="B285:E285"/>
    <mergeCell ref="B281:E281"/>
    <mergeCell ref="B279:E279"/>
    <mergeCell ref="B286:E286"/>
    <mergeCell ref="B280:E280"/>
    <mergeCell ref="B284:E284"/>
    <mergeCell ref="B282:E282"/>
    <mergeCell ref="B276:E276"/>
    <mergeCell ref="B274:E274"/>
    <mergeCell ref="B271:E271"/>
    <mergeCell ref="B277:E277"/>
    <mergeCell ref="A275:J275"/>
    <mergeCell ref="A245:K245"/>
    <mergeCell ref="B264:E264"/>
    <mergeCell ref="B268:E268"/>
    <mergeCell ref="B273:E273"/>
    <mergeCell ref="B269:E269"/>
    <mergeCell ref="B270:E270"/>
    <mergeCell ref="B272:E272"/>
    <mergeCell ref="B267:E267"/>
    <mergeCell ref="B266:E266"/>
    <mergeCell ref="B265:E265"/>
    <mergeCell ref="A249:K249"/>
    <mergeCell ref="B255:E255"/>
    <mergeCell ref="B252:E252"/>
    <mergeCell ref="B256:E256"/>
    <mergeCell ref="B253:E253"/>
    <mergeCell ref="B251:E251"/>
    <mergeCell ref="B250:E250"/>
    <mergeCell ref="B263:E263"/>
    <mergeCell ref="A262:J262"/>
    <mergeCell ref="B260:E260"/>
    <mergeCell ref="B254:E254"/>
    <mergeCell ref="B258:E258"/>
    <mergeCell ref="B261:E261"/>
    <mergeCell ref="B257:E257"/>
    <mergeCell ref="B259:E259"/>
    <mergeCell ref="B236:E236"/>
    <mergeCell ref="B235:E235"/>
    <mergeCell ref="B237:E237"/>
    <mergeCell ref="A244:K244"/>
    <mergeCell ref="A243:K243"/>
    <mergeCell ref="A247:E248"/>
    <mergeCell ref="A246:K246"/>
    <mergeCell ref="F247:K247"/>
    <mergeCell ref="B238:E238"/>
    <mergeCell ref="B239:E239"/>
    <mergeCell ref="B234:E234"/>
    <mergeCell ref="A217:K217"/>
    <mergeCell ref="B206:E206"/>
    <mergeCell ref="B233:E233"/>
    <mergeCell ref="A231:K231"/>
    <mergeCell ref="B207:E207"/>
    <mergeCell ref="B208:E208"/>
    <mergeCell ref="B232:E232"/>
    <mergeCell ref="A210:K210"/>
    <mergeCell ref="A209:K209"/>
    <mergeCell ref="B202:E202"/>
    <mergeCell ref="B205:E205"/>
    <mergeCell ref="B203:E203"/>
    <mergeCell ref="B204:E204"/>
    <mergeCell ref="C194:C195"/>
    <mergeCell ref="D194:D195"/>
    <mergeCell ref="B201:E201"/>
    <mergeCell ref="A200:K200"/>
    <mergeCell ref="A194:A195"/>
    <mergeCell ref="B194:B195"/>
    <mergeCell ref="A196:K196"/>
    <mergeCell ref="A190:A192"/>
    <mergeCell ref="B190:B192"/>
    <mergeCell ref="A187:K187"/>
    <mergeCell ref="A188:A189"/>
    <mergeCell ref="D188:D189"/>
    <mergeCell ref="B188:B189"/>
    <mergeCell ref="C190:C192"/>
    <mergeCell ref="C188:C189"/>
    <mergeCell ref="D190:D192"/>
    <mergeCell ref="A178:K178"/>
    <mergeCell ref="B177:E177"/>
    <mergeCell ref="B174:E174"/>
    <mergeCell ref="B176:E176"/>
    <mergeCell ref="B175:E175"/>
    <mergeCell ref="A179:K179"/>
    <mergeCell ref="B118:E118"/>
    <mergeCell ref="B119:E119"/>
    <mergeCell ref="B150:E150"/>
    <mergeCell ref="B155:E155"/>
    <mergeCell ref="B120:E120"/>
    <mergeCell ref="B152:E152"/>
    <mergeCell ref="A121:K121"/>
    <mergeCell ref="A149:K149"/>
    <mergeCell ref="B173:E173"/>
    <mergeCell ref="B159:E159"/>
    <mergeCell ref="B161:E161"/>
    <mergeCell ref="B160:E160"/>
    <mergeCell ref="A162:K162"/>
    <mergeCell ref="A169:K169"/>
    <mergeCell ref="B171:E171"/>
    <mergeCell ref="B170:E170"/>
    <mergeCell ref="B172:E172"/>
    <mergeCell ref="B158:E158"/>
    <mergeCell ref="A138:K138"/>
    <mergeCell ref="B116:E116"/>
    <mergeCell ref="B115:E115"/>
    <mergeCell ref="B117:E117"/>
    <mergeCell ref="A145:K145"/>
    <mergeCell ref="B157:E157"/>
    <mergeCell ref="A132:K132"/>
    <mergeCell ref="B153:E153"/>
    <mergeCell ref="B156:E156"/>
    <mergeCell ref="B151:E151"/>
    <mergeCell ref="B154:E154"/>
    <mergeCell ref="A122:K122"/>
    <mergeCell ref="B93:B94"/>
    <mergeCell ref="A108:K108"/>
    <mergeCell ref="B109:E109"/>
    <mergeCell ref="B114:E114"/>
    <mergeCell ref="B112:E112"/>
    <mergeCell ref="B111:E111"/>
    <mergeCell ref="B113:E113"/>
    <mergeCell ref="B110:E110"/>
    <mergeCell ref="A98:J98"/>
    <mergeCell ref="A93:A94"/>
    <mergeCell ref="A101:K101"/>
    <mergeCell ref="C3:C4"/>
    <mergeCell ref="F3:K3"/>
    <mergeCell ref="B8:B9"/>
    <mergeCell ref="A58:A59"/>
    <mergeCell ref="C58:C59"/>
    <mergeCell ref="A31:K31"/>
    <mergeCell ref="B32:E32"/>
    <mergeCell ref="A15:K15"/>
    <mergeCell ref="D3:D4"/>
    <mergeCell ref="A3:A4"/>
    <mergeCell ref="B3:B4"/>
    <mergeCell ref="E3:E4"/>
    <mergeCell ref="A6:K6"/>
    <mergeCell ref="A7:K7"/>
    <mergeCell ref="B42:E42"/>
    <mergeCell ref="A21:K21"/>
    <mergeCell ref="B41:E41"/>
    <mergeCell ref="A8:A9"/>
    <mergeCell ref="A27:K27"/>
    <mergeCell ref="D8:D9"/>
    <mergeCell ref="C8:C9"/>
    <mergeCell ref="B36:E36"/>
    <mergeCell ref="B34:E34"/>
    <mergeCell ref="B33:E33"/>
    <mergeCell ref="D58:D59"/>
    <mergeCell ref="B58:B59"/>
    <mergeCell ref="B35:E35"/>
    <mergeCell ref="B40:E40"/>
    <mergeCell ref="A44:K44"/>
    <mergeCell ref="B43:E43"/>
    <mergeCell ref="B38:E38"/>
    <mergeCell ref="B37:E37"/>
    <mergeCell ref="B39:E39"/>
    <mergeCell ref="A45:K45"/>
    <mergeCell ref="A67:J67"/>
    <mergeCell ref="B65:B66"/>
    <mergeCell ref="A77:K77"/>
    <mergeCell ref="A60:J60"/>
    <mergeCell ref="C65:C66"/>
    <mergeCell ref="A65:A66"/>
    <mergeCell ref="C90:C91"/>
    <mergeCell ref="B83:B84"/>
    <mergeCell ref="D90:D91"/>
    <mergeCell ref="D65:D66"/>
    <mergeCell ref="A90:A91"/>
    <mergeCell ref="C83:C84"/>
    <mergeCell ref="D83:D84"/>
    <mergeCell ref="A85:J85"/>
    <mergeCell ref="B90:B91"/>
    <mergeCell ref="A83:A84"/>
  </mergeCells>
  <phoneticPr fontId="2" type="noConversion"/>
  <printOptions horizontalCentered="1"/>
  <pageMargins left="0.11811023622047245" right="0.11811023622047245" top="0.19685039370078741" bottom="0.39370078740157483" header="0" footer="0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409"/>
  <sheetViews>
    <sheetView zoomScale="82" zoomScaleNormal="82" workbookViewId="0">
      <selection activeCell="B231" sqref="B231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5.28515625" style="1" customWidth="1"/>
    <col min="4" max="4" width="23" style="2" customWidth="1"/>
    <col min="5" max="5" width="21.7109375" style="3" customWidth="1"/>
    <col min="6" max="6" width="16.5703125" style="4" customWidth="1"/>
    <col min="7" max="7" width="16.140625" style="4" customWidth="1"/>
    <col min="8" max="8" width="17" style="4" customWidth="1"/>
    <col min="9" max="9" width="16.140625" style="4" customWidth="1"/>
    <col min="10" max="10" width="17.140625" style="4" customWidth="1"/>
    <col min="11" max="11" width="15.42578125" style="4" customWidth="1"/>
    <col min="12" max="16384" width="9.140625" style="1"/>
  </cols>
  <sheetData>
    <row r="1" spans="1:11" x14ac:dyDescent="0.2">
      <c r="J1" s="4" t="s">
        <v>459</v>
      </c>
    </row>
    <row r="3" spans="1:11" ht="18" customHeight="1" x14ac:dyDescent="0.2">
      <c r="A3" s="1056" t="s">
        <v>501</v>
      </c>
      <c r="B3" s="1056" t="s">
        <v>434</v>
      </c>
      <c r="C3" s="1056" t="s">
        <v>502</v>
      </c>
      <c r="D3" s="1056" t="s">
        <v>503</v>
      </c>
      <c r="E3" s="1056" t="s">
        <v>504</v>
      </c>
      <c r="F3" s="1053" t="s">
        <v>221</v>
      </c>
      <c r="G3" s="1054"/>
      <c r="H3" s="1054"/>
      <c r="I3" s="1054"/>
      <c r="J3" s="1054"/>
      <c r="K3" s="1055"/>
    </row>
    <row r="4" spans="1:11" ht="15.75" customHeight="1" x14ac:dyDescent="0.2">
      <c r="A4" s="1056"/>
      <c r="B4" s="1056"/>
      <c r="C4" s="1056"/>
      <c r="D4" s="1056"/>
      <c r="E4" s="1056"/>
      <c r="F4" s="6" t="s">
        <v>461</v>
      </c>
      <c r="G4" s="6" t="s">
        <v>33</v>
      </c>
      <c r="H4" s="6" t="s">
        <v>34</v>
      </c>
      <c r="I4" s="6" t="s">
        <v>35</v>
      </c>
      <c r="J4" s="7" t="s">
        <v>36</v>
      </c>
      <c r="K4" s="6" t="s">
        <v>37</v>
      </c>
    </row>
    <row r="5" spans="1:11" ht="18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6">
        <v>6</v>
      </c>
      <c r="G5" s="6">
        <v>7</v>
      </c>
      <c r="H5" s="6">
        <v>8</v>
      </c>
      <c r="I5" s="6">
        <v>9</v>
      </c>
      <c r="J5" s="7">
        <v>10</v>
      </c>
      <c r="K5" s="6" t="s">
        <v>38</v>
      </c>
    </row>
    <row r="6" spans="1:11" s="34" customFormat="1" ht="24.95" customHeight="1" x14ac:dyDescent="0.25">
      <c r="A6" s="1057" t="s">
        <v>325</v>
      </c>
      <c r="B6" s="1058"/>
      <c r="C6" s="1058"/>
      <c r="D6" s="1058"/>
      <c r="E6" s="1058"/>
      <c r="F6" s="1058"/>
      <c r="G6" s="1058"/>
      <c r="H6" s="1058"/>
      <c r="I6" s="1058"/>
      <c r="J6" s="1058"/>
      <c r="K6" s="1059"/>
    </row>
    <row r="7" spans="1:11" ht="24.95" customHeight="1" x14ac:dyDescent="0.2">
      <c r="A7" s="1057" t="s">
        <v>148</v>
      </c>
      <c r="B7" s="1060"/>
      <c r="C7" s="1060"/>
      <c r="D7" s="1060"/>
      <c r="E7" s="1060"/>
      <c r="F7" s="1060"/>
      <c r="G7" s="1060"/>
      <c r="H7" s="1060"/>
      <c r="I7" s="1060"/>
      <c r="J7" s="1060"/>
      <c r="K7" s="1061"/>
    </row>
    <row r="8" spans="1:11" ht="48" customHeight="1" x14ac:dyDescent="0.2">
      <c r="A8" s="1063" t="s">
        <v>326</v>
      </c>
      <c r="B8" s="1064" t="s">
        <v>81</v>
      </c>
      <c r="C8" s="1063" t="s">
        <v>439</v>
      </c>
      <c r="D8" s="1064" t="s">
        <v>225</v>
      </c>
      <c r="E8" s="8" t="s">
        <v>82</v>
      </c>
      <c r="F8" s="10">
        <f>G8+H8+I8+J8+K8</f>
        <v>143995.5</v>
      </c>
      <c r="G8" s="10">
        <v>28799.1</v>
      </c>
      <c r="H8" s="10">
        <v>28799.1</v>
      </c>
      <c r="I8" s="10">
        <v>28799.1</v>
      </c>
      <c r="J8" s="10">
        <v>28799.1</v>
      </c>
      <c r="K8" s="10">
        <v>28799.1</v>
      </c>
    </row>
    <row r="9" spans="1:11" ht="90.75" customHeight="1" x14ac:dyDescent="0.2">
      <c r="A9" s="1063"/>
      <c r="B9" s="1064"/>
      <c r="C9" s="1063"/>
      <c r="D9" s="1064"/>
      <c r="E9" s="8" t="s">
        <v>83</v>
      </c>
      <c r="F9" s="10">
        <f>G9+H9+I9+J9+K9</f>
        <v>7378093.7000000011</v>
      </c>
      <c r="G9" s="11">
        <f>1564477.1-G22-G26-G28-G29-G30</f>
        <v>1455332.7</v>
      </c>
      <c r="H9" s="11">
        <f>1639555.8-H22-H26-H28-H29-H30</f>
        <v>1456718.3</v>
      </c>
      <c r="I9" s="11">
        <f>1740428.7-I22-I26-I28-I29-I30</f>
        <v>1488680.9</v>
      </c>
      <c r="J9" s="11">
        <f>1740428.7-J22-J26-J28-J29-J30</f>
        <v>1488680.9</v>
      </c>
      <c r="K9" s="11">
        <f>1740428.7-K22-K26-K28-K29-K30</f>
        <v>1488680.9</v>
      </c>
    </row>
    <row r="10" spans="1:11" ht="78.75" customHeight="1" x14ac:dyDescent="0.2">
      <c r="A10" s="5" t="s">
        <v>422</v>
      </c>
      <c r="B10" s="9" t="s">
        <v>49</v>
      </c>
      <c r="C10" s="5" t="s">
        <v>439</v>
      </c>
      <c r="D10" s="12" t="s">
        <v>225</v>
      </c>
      <c r="E10" s="8" t="s">
        <v>30</v>
      </c>
      <c r="F10" s="10">
        <f>G10+H10+I10+J10+K10</f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spans="1:11" ht="63.75" customHeight="1" x14ac:dyDescent="0.2">
      <c r="A11" s="5" t="s">
        <v>423</v>
      </c>
      <c r="B11" s="12" t="s">
        <v>222</v>
      </c>
      <c r="C11" s="5" t="s">
        <v>439</v>
      </c>
      <c r="D11" s="12" t="s">
        <v>225</v>
      </c>
      <c r="E11" s="5" t="s">
        <v>141</v>
      </c>
      <c r="F11" s="10"/>
      <c r="G11" s="13"/>
      <c r="H11" s="13"/>
      <c r="I11" s="13"/>
      <c r="J11" s="13"/>
      <c r="K11" s="13"/>
    </row>
    <row r="12" spans="1:11" ht="63.75" customHeight="1" x14ac:dyDescent="0.2">
      <c r="A12" s="5" t="s">
        <v>424</v>
      </c>
      <c r="B12" s="12" t="s">
        <v>437</v>
      </c>
      <c r="C12" s="5" t="s">
        <v>439</v>
      </c>
      <c r="D12" s="12" t="s">
        <v>225</v>
      </c>
      <c r="E12" s="5" t="s">
        <v>141</v>
      </c>
      <c r="F12" s="13"/>
      <c r="G12" s="13"/>
      <c r="H12" s="13"/>
      <c r="I12" s="13"/>
      <c r="J12" s="13"/>
      <c r="K12" s="13"/>
    </row>
    <row r="13" spans="1:11" ht="65.25" customHeight="1" x14ac:dyDescent="0.2">
      <c r="A13" s="6" t="s">
        <v>139</v>
      </c>
      <c r="B13" s="12" t="s">
        <v>223</v>
      </c>
      <c r="C13" s="5" t="s">
        <v>439</v>
      </c>
      <c r="D13" s="12" t="s">
        <v>225</v>
      </c>
      <c r="E13" s="5" t="s">
        <v>141</v>
      </c>
      <c r="F13" s="13"/>
      <c r="G13" s="13"/>
      <c r="H13" s="13"/>
      <c r="I13" s="13"/>
      <c r="J13" s="13"/>
      <c r="K13" s="13"/>
    </row>
    <row r="14" spans="1:11" ht="78" customHeight="1" x14ac:dyDescent="0.2">
      <c r="A14" s="33" t="s">
        <v>140</v>
      </c>
      <c r="B14" s="12" t="s">
        <v>224</v>
      </c>
      <c r="C14" s="5" t="s">
        <v>39</v>
      </c>
      <c r="D14" s="12" t="s">
        <v>225</v>
      </c>
      <c r="E14" s="5" t="s">
        <v>141</v>
      </c>
      <c r="F14" s="13"/>
      <c r="G14" s="13"/>
      <c r="H14" s="13"/>
      <c r="I14" s="13"/>
      <c r="J14" s="13"/>
      <c r="K14" s="13"/>
    </row>
    <row r="15" spans="1:11" s="37" customFormat="1" ht="24.95" customHeight="1" x14ac:dyDescent="0.25">
      <c r="A15" s="1057" t="s">
        <v>159</v>
      </c>
      <c r="B15" s="1062"/>
      <c r="C15" s="1062"/>
      <c r="D15" s="1062"/>
      <c r="E15" s="1062"/>
      <c r="F15" s="1062"/>
      <c r="G15" s="1062"/>
      <c r="H15" s="1062"/>
      <c r="I15" s="1062"/>
      <c r="J15" s="1062"/>
      <c r="K15" s="1061"/>
    </row>
    <row r="16" spans="1:11" ht="61.5" customHeight="1" x14ac:dyDescent="0.2">
      <c r="A16" s="5" t="s">
        <v>462</v>
      </c>
      <c r="B16" s="12" t="s">
        <v>227</v>
      </c>
      <c r="C16" s="5" t="s">
        <v>39</v>
      </c>
      <c r="D16" s="12" t="s">
        <v>208</v>
      </c>
      <c r="E16" s="5" t="s">
        <v>141</v>
      </c>
      <c r="F16" s="14"/>
      <c r="G16" s="14"/>
      <c r="H16" s="14"/>
      <c r="I16" s="14"/>
      <c r="J16" s="14"/>
      <c r="K16" s="13"/>
    </row>
    <row r="17" spans="1:11" ht="61.5" customHeight="1" x14ac:dyDescent="0.2">
      <c r="A17" s="5" t="s">
        <v>463</v>
      </c>
      <c r="B17" s="12" t="s">
        <v>226</v>
      </c>
      <c r="C17" s="5" t="s">
        <v>439</v>
      </c>
      <c r="D17" s="12" t="s">
        <v>208</v>
      </c>
      <c r="E17" s="5" t="s">
        <v>141</v>
      </c>
      <c r="F17" s="14"/>
      <c r="G17" s="14"/>
      <c r="H17" s="14"/>
      <c r="I17" s="14"/>
      <c r="J17" s="14"/>
      <c r="K17" s="13"/>
    </row>
    <row r="18" spans="1:11" ht="61.5" customHeight="1" x14ac:dyDescent="0.2">
      <c r="A18" s="5" t="s">
        <v>464</v>
      </c>
      <c r="B18" s="12" t="s">
        <v>228</v>
      </c>
      <c r="C18" s="5" t="s">
        <v>39</v>
      </c>
      <c r="D18" s="12" t="s">
        <v>208</v>
      </c>
      <c r="E18" s="5" t="s">
        <v>141</v>
      </c>
      <c r="F18" s="14"/>
      <c r="G18" s="14"/>
      <c r="H18" s="14"/>
      <c r="I18" s="14"/>
      <c r="J18" s="14"/>
      <c r="K18" s="13"/>
    </row>
    <row r="19" spans="1:11" ht="61.5" customHeight="1" x14ac:dyDescent="0.2">
      <c r="A19" s="5" t="s">
        <v>425</v>
      </c>
      <c r="B19" s="12" t="s">
        <v>229</v>
      </c>
      <c r="C19" s="5" t="s">
        <v>440</v>
      </c>
      <c r="D19" s="12" t="s">
        <v>147</v>
      </c>
      <c r="E19" s="5" t="s">
        <v>141</v>
      </c>
      <c r="F19" s="14"/>
      <c r="G19" s="14"/>
      <c r="H19" s="14"/>
      <c r="I19" s="14"/>
      <c r="J19" s="14"/>
      <c r="K19" s="13"/>
    </row>
    <row r="20" spans="1:11" ht="93" customHeight="1" x14ac:dyDescent="0.2">
      <c r="A20" s="5" t="s">
        <v>465</v>
      </c>
      <c r="B20" s="12" t="s">
        <v>231</v>
      </c>
      <c r="C20" s="5" t="s">
        <v>39</v>
      </c>
      <c r="D20" s="12" t="s">
        <v>466</v>
      </c>
      <c r="E20" s="5" t="s">
        <v>141</v>
      </c>
      <c r="F20" s="14"/>
      <c r="G20" s="14"/>
      <c r="H20" s="14"/>
      <c r="I20" s="14"/>
      <c r="J20" s="14"/>
      <c r="K20" s="13"/>
    </row>
    <row r="21" spans="1:11" s="37" customFormat="1" ht="24.95" customHeight="1" x14ac:dyDescent="0.25">
      <c r="A21" s="1057" t="s">
        <v>232</v>
      </c>
      <c r="B21" s="1058"/>
      <c r="C21" s="1058"/>
      <c r="D21" s="1058"/>
      <c r="E21" s="1058"/>
      <c r="F21" s="1058"/>
      <c r="G21" s="1058"/>
      <c r="H21" s="1058"/>
      <c r="I21" s="1058"/>
      <c r="J21" s="1058"/>
      <c r="K21" s="1061"/>
    </row>
    <row r="22" spans="1:11" ht="120.75" customHeight="1" x14ac:dyDescent="0.2">
      <c r="A22" s="5" t="s">
        <v>170</v>
      </c>
      <c r="B22" s="12" t="s">
        <v>276</v>
      </c>
      <c r="C22" s="5" t="s">
        <v>39</v>
      </c>
      <c r="D22" s="12" t="s">
        <v>466</v>
      </c>
      <c r="E22" s="5" t="s">
        <v>83</v>
      </c>
      <c r="F22" s="10">
        <f>G22+H22+I22+J22+K22</f>
        <v>884250</v>
      </c>
      <c r="G22" s="10">
        <v>79250</v>
      </c>
      <c r="H22" s="10">
        <v>151000</v>
      </c>
      <c r="I22" s="10">
        <v>218000</v>
      </c>
      <c r="J22" s="10">
        <v>218000</v>
      </c>
      <c r="K22" s="10">
        <v>218000</v>
      </c>
    </row>
    <row r="23" spans="1:11" ht="90.75" customHeight="1" x14ac:dyDescent="0.2">
      <c r="A23" s="5" t="s">
        <v>467</v>
      </c>
      <c r="B23" s="12" t="s">
        <v>66</v>
      </c>
      <c r="C23" s="5">
        <v>2011</v>
      </c>
      <c r="D23" s="12" t="s">
        <v>147</v>
      </c>
      <c r="E23" s="5" t="s">
        <v>141</v>
      </c>
      <c r="F23" s="5"/>
      <c r="G23" s="5"/>
      <c r="H23" s="5"/>
      <c r="I23" s="5"/>
      <c r="J23" s="5"/>
      <c r="K23" s="13"/>
    </row>
    <row r="24" spans="1:11" ht="92.25" customHeight="1" x14ac:dyDescent="0.2">
      <c r="A24" s="5" t="s">
        <v>308</v>
      </c>
      <c r="B24" s="12" t="s">
        <v>64</v>
      </c>
      <c r="C24" s="5" t="s">
        <v>439</v>
      </c>
      <c r="D24" s="12" t="s">
        <v>47</v>
      </c>
      <c r="E24" s="5" t="s">
        <v>83</v>
      </c>
      <c r="F24" s="17">
        <f>G24+H24+I24+J24+K24</f>
        <v>907051</v>
      </c>
      <c r="G24" s="10">
        <f>1540+110128.3+1050.4+1605+1427.3</f>
        <v>115751</v>
      </c>
      <c r="H24" s="10">
        <f>50000+111000+110000</f>
        <v>271000</v>
      </c>
      <c r="I24" s="17">
        <f>110000+30000+50000</f>
        <v>190000</v>
      </c>
      <c r="J24" s="17">
        <f>70000+3800+102000+5000</f>
        <v>180800</v>
      </c>
      <c r="K24" s="17">
        <f>45000+8000+6000+6500+76000+8000</f>
        <v>149500</v>
      </c>
    </row>
    <row r="25" spans="1:11" ht="60.75" customHeight="1" x14ac:dyDescent="0.2">
      <c r="A25" s="5" t="s">
        <v>441</v>
      </c>
      <c r="B25" s="12" t="s">
        <v>67</v>
      </c>
      <c r="C25" s="5">
        <v>2011</v>
      </c>
      <c r="D25" s="12" t="s">
        <v>147</v>
      </c>
      <c r="E25" s="5" t="s">
        <v>141</v>
      </c>
      <c r="F25" s="17"/>
      <c r="G25" s="17"/>
      <c r="H25" s="17"/>
      <c r="I25" s="17"/>
      <c r="J25" s="17"/>
      <c r="K25" s="17"/>
    </row>
    <row r="26" spans="1:11" ht="40.5" customHeight="1" x14ac:dyDescent="0.2">
      <c r="A26" s="5" t="s">
        <v>233</v>
      </c>
      <c r="B26" s="12" t="s">
        <v>69</v>
      </c>
      <c r="C26" s="5" t="s">
        <v>439</v>
      </c>
      <c r="D26" s="9" t="s">
        <v>436</v>
      </c>
      <c r="E26" s="5" t="s">
        <v>30</v>
      </c>
      <c r="F26" s="17">
        <f>G26+H26+I26+J26+K26</f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</row>
    <row r="27" spans="1:11" ht="24.95" customHeight="1" x14ac:dyDescent="0.2">
      <c r="A27" s="1072" t="s">
        <v>486</v>
      </c>
      <c r="B27" s="1072"/>
      <c r="C27" s="1072"/>
      <c r="D27" s="1072"/>
      <c r="E27" s="1072"/>
      <c r="F27" s="1072"/>
      <c r="G27" s="1072"/>
      <c r="H27" s="1072"/>
      <c r="I27" s="1072"/>
      <c r="J27" s="1072"/>
      <c r="K27" s="1072"/>
    </row>
    <row r="28" spans="1:11" ht="33.75" customHeight="1" x14ac:dyDescent="0.2">
      <c r="A28" s="6" t="s">
        <v>489</v>
      </c>
      <c r="B28" s="18" t="s">
        <v>487</v>
      </c>
      <c r="C28" s="5" t="s">
        <v>439</v>
      </c>
      <c r="D28" s="12" t="s">
        <v>451</v>
      </c>
      <c r="E28" s="5" t="s">
        <v>83</v>
      </c>
      <c r="F28" s="10">
        <f>G28+H28+I28+J28+K28</f>
        <v>38903.199999999997</v>
      </c>
      <c r="G28" s="10">
        <v>7136</v>
      </c>
      <c r="H28" s="10">
        <v>7599.8</v>
      </c>
      <c r="I28" s="53">
        <v>8055.8</v>
      </c>
      <c r="J28" s="10">
        <v>8055.8</v>
      </c>
      <c r="K28" s="10">
        <v>8055.8</v>
      </c>
    </row>
    <row r="29" spans="1:11" ht="32.25" customHeight="1" x14ac:dyDescent="0.2">
      <c r="A29" s="6" t="s">
        <v>490</v>
      </c>
      <c r="B29" s="18" t="s">
        <v>488</v>
      </c>
      <c r="C29" s="5" t="s">
        <v>439</v>
      </c>
      <c r="D29" s="12" t="s">
        <v>451</v>
      </c>
      <c r="E29" s="5" t="s">
        <v>83</v>
      </c>
      <c r="F29" s="10">
        <f>G29+H29+I29+J29+K29</f>
        <v>26318.699999999997</v>
      </c>
      <c r="G29" s="10">
        <v>4827.6000000000004</v>
      </c>
      <c r="H29" s="10">
        <v>5141.3999999999996</v>
      </c>
      <c r="I29" s="10">
        <v>5449.9</v>
      </c>
      <c r="J29" s="10">
        <v>5449.9</v>
      </c>
      <c r="K29" s="10">
        <v>5449.9</v>
      </c>
    </row>
    <row r="30" spans="1:11" ht="33.75" customHeight="1" x14ac:dyDescent="0.2">
      <c r="A30" s="6" t="s">
        <v>491</v>
      </c>
      <c r="B30" s="18" t="s">
        <v>496</v>
      </c>
      <c r="C30" s="5" t="s">
        <v>439</v>
      </c>
      <c r="D30" s="12" t="s">
        <v>451</v>
      </c>
      <c r="E30" s="5" t="s">
        <v>83</v>
      </c>
      <c r="F30" s="10">
        <f>G30+H30+I30+J30+K30</f>
        <v>97753.4</v>
      </c>
      <c r="G30" s="53">
        <v>17930.8</v>
      </c>
      <c r="H30" s="53">
        <v>19096.3</v>
      </c>
      <c r="I30" s="53">
        <v>20242.099999999999</v>
      </c>
      <c r="J30" s="53">
        <v>20242.099999999999</v>
      </c>
      <c r="K30" s="53">
        <v>20242.099999999999</v>
      </c>
    </row>
    <row r="31" spans="1:11" ht="24.95" customHeight="1" x14ac:dyDescent="0.2">
      <c r="A31" s="1073" t="s">
        <v>235</v>
      </c>
      <c r="B31" s="1074"/>
      <c r="C31" s="1074"/>
      <c r="D31" s="1074"/>
      <c r="E31" s="1074"/>
      <c r="F31" s="1074"/>
      <c r="G31" s="1074"/>
      <c r="H31" s="1074"/>
      <c r="I31" s="1074"/>
      <c r="J31" s="1074"/>
      <c r="K31" s="1074"/>
    </row>
    <row r="32" spans="1:11" ht="18" customHeight="1" x14ac:dyDescent="0.2">
      <c r="A32" s="16" t="s">
        <v>278</v>
      </c>
      <c r="B32" s="1076" t="s">
        <v>481</v>
      </c>
      <c r="C32" s="1076"/>
      <c r="D32" s="1076"/>
      <c r="E32" s="1076"/>
      <c r="F32" s="10">
        <f>G32+H32+I32+J32+K32</f>
        <v>8569314.5</v>
      </c>
      <c r="G32" s="10">
        <f>G33+G34+G35</f>
        <v>1593276.2000000002</v>
      </c>
      <c r="H32" s="10">
        <f>H33+H34+H35</f>
        <v>1668354.9000000001</v>
      </c>
      <c r="I32" s="10">
        <f>I33+I34+I35</f>
        <v>1769227.8</v>
      </c>
      <c r="J32" s="10">
        <f>J33+J34+J35</f>
        <v>1769227.8</v>
      </c>
      <c r="K32" s="10">
        <f>K33+K34+K35</f>
        <v>1769227.8</v>
      </c>
    </row>
    <row r="33" spans="1:11" ht="18" customHeight="1" x14ac:dyDescent="0.2">
      <c r="A33" s="16" t="s">
        <v>279</v>
      </c>
      <c r="B33" s="1075" t="s">
        <v>468</v>
      </c>
      <c r="C33" s="1075"/>
      <c r="D33" s="1075"/>
      <c r="E33" s="1075"/>
      <c r="F33" s="10">
        <f t="shared" ref="F33:F43" si="0">G33+H33+I33+J33+K33</f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</row>
    <row r="34" spans="1:11" ht="18" customHeight="1" x14ac:dyDescent="0.2">
      <c r="A34" s="16" t="s">
        <v>280</v>
      </c>
      <c r="B34" s="1075" t="s">
        <v>29</v>
      </c>
      <c r="C34" s="1075"/>
      <c r="D34" s="1075"/>
      <c r="E34" s="1075"/>
      <c r="F34" s="10">
        <f t="shared" si="0"/>
        <v>143995.5</v>
      </c>
      <c r="G34" s="10">
        <f>G8</f>
        <v>28799.1</v>
      </c>
      <c r="H34" s="10">
        <f>H8</f>
        <v>28799.1</v>
      </c>
      <c r="I34" s="10">
        <f>I8</f>
        <v>28799.1</v>
      </c>
      <c r="J34" s="10">
        <f>J8</f>
        <v>28799.1</v>
      </c>
      <c r="K34" s="10">
        <f>K8</f>
        <v>28799.1</v>
      </c>
    </row>
    <row r="35" spans="1:11" ht="18" customHeight="1" x14ac:dyDescent="0.2">
      <c r="A35" s="16" t="s">
        <v>281</v>
      </c>
      <c r="B35" s="1075" t="s">
        <v>158</v>
      </c>
      <c r="C35" s="1075"/>
      <c r="D35" s="1075"/>
      <c r="E35" s="1075"/>
      <c r="F35" s="10">
        <f t="shared" si="0"/>
        <v>8425319</v>
      </c>
      <c r="G35" s="10">
        <f>G9+G10+G22+G26+G28+G29+G30</f>
        <v>1564477.1</v>
      </c>
      <c r="H35" s="10">
        <f>H9+H10+H22+H26+H28+H29+H30</f>
        <v>1639555.8</v>
      </c>
      <c r="I35" s="10">
        <f>I9+I10+I22+I26+I28+I29+I30</f>
        <v>1740428.7</v>
      </c>
      <c r="J35" s="10">
        <f>J9+J10+J22+J26+J28+J29+J30</f>
        <v>1740428.7</v>
      </c>
      <c r="K35" s="10">
        <f>K9+K10+K22+K26+K28+K29+K30</f>
        <v>1740428.7</v>
      </c>
    </row>
    <row r="36" spans="1:11" ht="18" customHeight="1" x14ac:dyDescent="0.2">
      <c r="A36" s="16" t="s">
        <v>282</v>
      </c>
      <c r="B36" s="1076" t="s">
        <v>234</v>
      </c>
      <c r="C36" s="1076"/>
      <c r="D36" s="1076"/>
      <c r="E36" s="1076"/>
      <c r="F36" s="10">
        <f t="shared" si="0"/>
        <v>907051</v>
      </c>
      <c r="G36" s="53">
        <f>G37+G38+G39</f>
        <v>115751</v>
      </c>
      <c r="H36" s="53">
        <f>H37+H38+H39</f>
        <v>271000</v>
      </c>
      <c r="I36" s="53">
        <f>I37+I38+I39</f>
        <v>190000</v>
      </c>
      <c r="J36" s="53">
        <f>J37+J38+J39</f>
        <v>180800</v>
      </c>
      <c r="K36" s="53">
        <f>K37+K38+K39</f>
        <v>149500</v>
      </c>
    </row>
    <row r="37" spans="1:11" ht="18" customHeight="1" x14ac:dyDescent="0.2">
      <c r="A37" s="16" t="s">
        <v>283</v>
      </c>
      <c r="B37" s="1075" t="s">
        <v>468</v>
      </c>
      <c r="C37" s="1075"/>
      <c r="D37" s="1075"/>
      <c r="E37" s="1075"/>
      <c r="F37" s="10">
        <f t="shared" si="0"/>
        <v>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</row>
    <row r="38" spans="1:11" ht="18" customHeight="1" x14ac:dyDescent="0.2">
      <c r="A38" s="16" t="s">
        <v>284</v>
      </c>
      <c r="B38" s="1075" t="s">
        <v>29</v>
      </c>
      <c r="C38" s="1075"/>
      <c r="D38" s="1075"/>
      <c r="E38" s="1075"/>
      <c r="F38" s="10">
        <f t="shared" si="0"/>
        <v>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</row>
    <row r="39" spans="1:11" ht="18" customHeight="1" x14ac:dyDescent="0.2">
      <c r="A39" s="16" t="s">
        <v>285</v>
      </c>
      <c r="B39" s="1075" t="s">
        <v>158</v>
      </c>
      <c r="C39" s="1075"/>
      <c r="D39" s="1075"/>
      <c r="E39" s="1075"/>
      <c r="F39" s="10">
        <f t="shared" si="0"/>
        <v>907051</v>
      </c>
      <c r="G39" s="53">
        <f>G24</f>
        <v>115751</v>
      </c>
      <c r="H39" s="53">
        <f>H24</f>
        <v>271000</v>
      </c>
      <c r="I39" s="53">
        <f>I24</f>
        <v>190000</v>
      </c>
      <c r="J39" s="53">
        <f>J24</f>
        <v>180800</v>
      </c>
      <c r="K39" s="53">
        <f>K24</f>
        <v>149500</v>
      </c>
    </row>
    <row r="40" spans="1:11" ht="18" customHeight="1" x14ac:dyDescent="0.2">
      <c r="A40" s="16" t="s">
        <v>286</v>
      </c>
      <c r="B40" s="1076" t="s">
        <v>483</v>
      </c>
      <c r="C40" s="1076"/>
      <c r="D40" s="1076"/>
      <c r="E40" s="1076"/>
      <c r="F40" s="10">
        <f t="shared" si="0"/>
        <v>9476365.5</v>
      </c>
      <c r="G40" s="53">
        <f t="shared" ref="G40:K43" si="1">G32+G36</f>
        <v>1709027.2000000002</v>
      </c>
      <c r="H40" s="53">
        <f t="shared" si="1"/>
        <v>1939354.9000000001</v>
      </c>
      <c r="I40" s="53">
        <f t="shared" si="1"/>
        <v>1959227.8</v>
      </c>
      <c r="J40" s="53">
        <f t="shared" si="1"/>
        <v>1950027.8</v>
      </c>
      <c r="K40" s="53">
        <f t="shared" si="1"/>
        <v>1918727.8</v>
      </c>
    </row>
    <row r="41" spans="1:11" ht="18" customHeight="1" x14ac:dyDescent="0.2">
      <c r="A41" s="16" t="s">
        <v>287</v>
      </c>
      <c r="B41" s="1075" t="s">
        <v>468</v>
      </c>
      <c r="C41" s="1075"/>
      <c r="D41" s="1075"/>
      <c r="E41" s="1075"/>
      <c r="F41" s="10">
        <f t="shared" si="0"/>
        <v>0</v>
      </c>
      <c r="G41" s="53">
        <f t="shared" si="1"/>
        <v>0</v>
      </c>
      <c r="H41" s="53">
        <f t="shared" si="1"/>
        <v>0</v>
      </c>
      <c r="I41" s="53">
        <f t="shared" si="1"/>
        <v>0</v>
      </c>
      <c r="J41" s="53">
        <f t="shared" si="1"/>
        <v>0</v>
      </c>
      <c r="K41" s="53">
        <f t="shared" si="1"/>
        <v>0</v>
      </c>
    </row>
    <row r="42" spans="1:11" ht="18" customHeight="1" x14ac:dyDescent="0.2">
      <c r="A42" s="16" t="s">
        <v>288</v>
      </c>
      <c r="B42" s="1075" t="s">
        <v>29</v>
      </c>
      <c r="C42" s="1075"/>
      <c r="D42" s="1075"/>
      <c r="E42" s="1075"/>
      <c r="F42" s="10">
        <f t="shared" si="0"/>
        <v>143995.5</v>
      </c>
      <c r="G42" s="53">
        <f t="shared" si="1"/>
        <v>28799.1</v>
      </c>
      <c r="H42" s="53">
        <f t="shared" si="1"/>
        <v>28799.1</v>
      </c>
      <c r="I42" s="53">
        <f t="shared" si="1"/>
        <v>28799.1</v>
      </c>
      <c r="J42" s="53">
        <f t="shared" si="1"/>
        <v>28799.1</v>
      </c>
      <c r="K42" s="53">
        <f t="shared" si="1"/>
        <v>28799.1</v>
      </c>
    </row>
    <row r="43" spans="1:11" ht="18" customHeight="1" x14ac:dyDescent="0.2">
      <c r="A43" s="16" t="s">
        <v>289</v>
      </c>
      <c r="B43" s="1075" t="s">
        <v>158</v>
      </c>
      <c r="C43" s="1075"/>
      <c r="D43" s="1075"/>
      <c r="E43" s="1075"/>
      <c r="F43" s="10">
        <f t="shared" si="0"/>
        <v>9332370</v>
      </c>
      <c r="G43" s="53">
        <f t="shared" si="1"/>
        <v>1680228.1</v>
      </c>
      <c r="H43" s="53">
        <f t="shared" si="1"/>
        <v>1910555.8</v>
      </c>
      <c r="I43" s="53">
        <f t="shared" si="1"/>
        <v>1930428.7</v>
      </c>
      <c r="J43" s="53">
        <f t="shared" si="1"/>
        <v>1921228.7</v>
      </c>
      <c r="K43" s="53">
        <f t="shared" si="1"/>
        <v>1889928.7</v>
      </c>
    </row>
    <row r="44" spans="1:11" s="37" customFormat="1" ht="18.75" customHeight="1" x14ac:dyDescent="0.25">
      <c r="A44" s="1069" t="s">
        <v>142</v>
      </c>
      <c r="B44" s="1070"/>
      <c r="C44" s="1070"/>
      <c r="D44" s="1070"/>
      <c r="E44" s="1070"/>
      <c r="F44" s="1070"/>
      <c r="G44" s="1070"/>
      <c r="H44" s="1070"/>
      <c r="I44" s="1070"/>
      <c r="J44" s="1070"/>
      <c r="K44" s="1071"/>
    </row>
    <row r="45" spans="1:11" s="37" customFormat="1" ht="20.25" customHeight="1" x14ac:dyDescent="0.25">
      <c r="A45" s="1069" t="s">
        <v>146</v>
      </c>
      <c r="B45" s="1070"/>
      <c r="C45" s="1070"/>
      <c r="D45" s="1070"/>
      <c r="E45" s="1070"/>
      <c r="F45" s="1070"/>
      <c r="G45" s="1070"/>
      <c r="H45" s="1070"/>
      <c r="I45" s="1070"/>
      <c r="J45" s="1070"/>
      <c r="K45" s="1071"/>
    </row>
    <row r="46" spans="1:11" ht="65.25" customHeight="1" x14ac:dyDescent="0.2">
      <c r="A46" s="20" t="s">
        <v>143</v>
      </c>
      <c r="B46" s="22" t="s">
        <v>290</v>
      </c>
      <c r="C46" s="24" t="s">
        <v>439</v>
      </c>
      <c r="D46" s="22" t="s">
        <v>147</v>
      </c>
      <c r="E46" s="23" t="s">
        <v>82</v>
      </c>
      <c r="F46" s="11">
        <f>G46+H46+I46+J46+K46</f>
        <v>7930797.8999999994</v>
      </c>
      <c r="G46" s="19">
        <v>1587566.7</v>
      </c>
      <c r="H46" s="19">
        <v>1585807.8</v>
      </c>
      <c r="I46" s="19">
        <v>1585807.8</v>
      </c>
      <c r="J46" s="19">
        <v>1585807.8</v>
      </c>
      <c r="K46" s="19">
        <v>1585807.8</v>
      </c>
    </row>
    <row r="47" spans="1:11" ht="62.25" customHeight="1" x14ac:dyDescent="0.2">
      <c r="A47" s="33" t="s">
        <v>144</v>
      </c>
      <c r="B47" s="12" t="s">
        <v>145</v>
      </c>
      <c r="C47" s="24" t="s">
        <v>439</v>
      </c>
      <c r="D47" s="12" t="s">
        <v>147</v>
      </c>
      <c r="E47" s="23" t="s">
        <v>85</v>
      </c>
      <c r="F47" s="11">
        <f>G47+H47+I47+J47+K47</f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</row>
    <row r="48" spans="1:11" ht="121.5" customHeight="1" x14ac:dyDescent="0.2">
      <c r="A48" s="33" t="s">
        <v>32</v>
      </c>
      <c r="B48" s="9" t="s">
        <v>60</v>
      </c>
      <c r="C48" s="24" t="s">
        <v>439</v>
      </c>
      <c r="D48" s="12" t="s">
        <v>147</v>
      </c>
      <c r="E48" s="23" t="s">
        <v>86</v>
      </c>
      <c r="F48" s="11">
        <f>G48+H48+I48+J48+K48</f>
        <v>1497136.5</v>
      </c>
      <c r="G48" s="19">
        <f>853532.7-G63-G78-G82-G86-G88-G89-G96-G102-G104-G106</f>
        <v>273270.39999999991</v>
      </c>
      <c r="H48" s="19">
        <f>667388.5+38821.5-H63-H78-H82-H86-H88-H89-H96-H102-H104-H106</f>
        <v>293029.6999999999</v>
      </c>
      <c r="I48" s="19">
        <f>624486.2+41150.8-I63-I78-I82-I86-I88-I89-I96-I102-I104-I106</f>
        <v>310278.8</v>
      </c>
      <c r="J48" s="19">
        <f>624486.2+41150.8-J63-J78-J82-J86-J88-J89-J96-J102-J104-J106</f>
        <v>310278.8</v>
      </c>
      <c r="K48" s="19">
        <f>624486.2+41150.8-K63-K78-K82-K86-K88-K89-K96-K102-K104-K106</f>
        <v>310278.8</v>
      </c>
    </row>
    <row r="49" spans="1:11" ht="91.5" customHeight="1" x14ac:dyDescent="0.2">
      <c r="A49" s="33" t="s">
        <v>311</v>
      </c>
      <c r="B49" s="9" t="s">
        <v>304</v>
      </c>
      <c r="C49" s="24" t="s">
        <v>439</v>
      </c>
      <c r="D49" s="12" t="s">
        <v>147</v>
      </c>
      <c r="E49" s="23" t="s">
        <v>86</v>
      </c>
      <c r="F49" s="11">
        <f>G49+H49+I49+J49+K49</f>
        <v>226064.83439999999</v>
      </c>
      <c r="G49" s="11">
        <f>166707.9-G50-G51-G52-G53-G54-G55</f>
        <v>41787.299999999988</v>
      </c>
      <c r="H49" s="11">
        <f>162094.5-H50-H51-H52-H53-H54-H55</f>
        <v>44248.89999999998</v>
      </c>
      <c r="I49" s="11">
        <f>56052.5-I50-I51-I52-I53-I54-I55</f>
        <v>46676.2</v>
      </c>
      <c r="J49" s="11">
        <f>56052.5-J50-J51-J52-J53-J54-J55</f>
        <v>46676.217199999999</v>
      </c>
      <c r="K49" s="11">
        <f>56052.5-K50-K51-K52-K53-K54-K55</f>
        <v>46676.217199999999</v>
      </c>
    </row>
    <row r="50" spans="1:11" ht="30" x14ac:dyDescent="0.2">
      <c r="A50" s="33"/>
      <c r="B50" s="9" t="s">
        <v>298</v>
      </c>
      <c r="C50" s="24"/>
      <c r="D50" s="12"/>
      <c r="E50" s="23" t="s">
        <v>86</v>
      </c>
      <c r="F50" s="11">
        <f t="shared" ref="F50:F55" si="2">G50+H50+I50+J50+K50</f>
        <v>24408.3</v>
      </c>
      <c r="G50" s="11">
        <v>4477.2</v>
      </c>
      <c r="H50" s="19">
        <v>4768.2</v>
      </c>
      <c r="I50" s="19">
        <v>5054.3</v>
      </c>
      <c r="J50" s="19">
        <v>5054.3</v>
      </c>
      <c r="K50" s="19">
        <v>5054.3</v>
      </c>
    </row>
    <row r="51" spans="1:11" ht="31.5" customHeight="1" x14ac:dyDescent="0.2">
      <c r="A51" s="33"/>
      <c r="B51" s="9" t="s">
        <v>299</v>
      </c>
      <c r="C51" s="24"/>
      <c r="D51" s="12"/>
      <c r="E51" s="23" t="s">
        <v>86</v>
      </c>
      <c r="F51" s="11">
        <f t="shared" si="2"/>
        <v>15086.5</v>
      </c>
      <c r="G51" s="11">
        <v>2767.3</v>
      </c>
      <c r="H51" s="19">
        <v>2947.2</v>
      </c>
      <c r="I51" s="19">
        <v>3124</v>
      </c>
      <c r="J51" s="19">
        <v>3124</v>
      </c>
      <c r="K51" s="19">
        <v>3124</v>
      </c>
    </row>
    <row r="52" spans="1:11" ht="30" x14ac:dyDescent="0.2">
      <c r="A52" s="33"/>
      <c r="B52" s="9" t="s">
        <v>300</v>
      </c>
      <c r="C52" s="24"/>
      <c r="D52" s="12"/>
      <c r="E52" s="23" t="s">
        <v>86</v>
      </c>
      <c r="F52" s="11">
        <f>G52+H52+I52+J52+K52</f>
        <v>225614.90000000002</v>
      </c>
      <c r="G52" s="70">
        <f>100919.3+26000-10304.4</f>
        <v>116614.90000000001</v>
      </c>
      <c r="H52" s="19">
        <v>109000</v>
      </c>
      <c r="I52" s="19">
        <v>0</v>
      </c>
      <c r="J52" s="19">
        <v>0</v>
      </c>
      <c r="K52" s="19">
        <v>0</v>
      </c>
    </row>
    <row r="53" spans="1:11" ht="30" x14ac:dyDescent="0.2">
      <c r="A53" s="33"/>
      <c r="B53" s="9" t="s">
        <v>301</v>
      </c>
      <c r="C53" s="24"/>
      <c r="D53" s="12"/>
      <c r="E53" s="23" t="s">
        <v>86</v>
      </c>
      <c r="F53" s="11">
        <f>G53+H53+I53+J53+K53</f>
        <v>1249.4000000000001</v>
      </c>
      <c r="G53" s="11">
        <v>229.2</v>
      </c>
      <c r="H53" s="19">
        <v>244.1</v>
      </c>
      <c r="I53" s="19">
        <v>258.7</v>
      </c>
      <c r="J53" s="19">
        <v>258.7</v>
      </c>
      <c r="K53" s="19">
        <v>258.7</v>
      </c>
    </row>
    <row r="54" spans="1:11" ht="30" x14ac:dyDescent="0.2">
      <c r="A54" s="33"/>
      <c r="B54" s="9" t="s">
        <v>302</v>
      </c>
      <c r="C54" s="24"/>
      <c r="D54" s="12"/>
      <c r="E54" s="23" t="s">
        <v>86</v>
      </c>
      <c r="F54" s="11">
        <f t="shared" si="2"/>
        <v>1373.8655999999999</v>
      </c>
      <c r="G54" s="11">
        <v>252</v>
      </c>
      <c r="H54" s="19">
        <v>268.39999999999998</v>
      </c>
      <c r="I54" s="19">
        <v>284.5</v>
      </c>
      <c r="J54" s="19">
        <v>284.4828</v>
      </c>
      <c r="K54" s="19">
        <v>284.4828</v>
      </c>
    </row>
    <row r="55" spans="1:11" ht="30" x14ac:dyDescent="0.2">
      <c r="A55" s="33"/>
      <c r="B55" s="9" t="s">
        <v>303</v>
      </c>
      <c r="C55" s="24"/>
      <c r="D55" s="12"/>
      <c r="E55" s="23" t="s">
        <v>86</v>
      </c>
      <c r="F55" s="11">
        <f t="shared" si="2"/>
        <v>3162.0999999999995</v>
      </c>
      <c r="G55" s="11">
        <v>580</v>
      </c>
      <c r="H55" s="19">
        <v>617.69999999999993</v>
      </c>
      <c r="I55" s="19">
        <v>654.79999999999995</v>
      </c>
      <c r="J55" s="19">
        <v>654.79999999999995</v>
      </c>
      <c r="K55" s="19">
        <v>654.79999999999995</v>
      </c>
    </row>
    <row r="56" spans="1:11" ht="122.25" customHeight="1" x14ac:dyDescent="0.2">
      <c r="A56" s="33" t="s">
        <v>312</v>
      </c>
      <c r="B56" s="22" t="s">
        <v>61</v>
      </c>
      <c r="C56" s="24" t="s">
        <v>439</v>
      </c>
      <c r="D56" s="12" t="s">
        <v>147</v>
      </c>
      <c r="E56" s="23" t="s">
        <v>86</v>
      </c>
      <c r="F56" s="11">
        <f>G56+H56+I56+J56+K56</f>
        <v>67259</v>
      </c>
      <c r="G56" s="19">
        <f>13473.8-G103-G105-G107</f>
        <v>13291.8</v>
      </c>
      <c r="H56" s="19">
        <f>13484.9-H103-H105-H107</f>
        <v>13291.099999999999</v>
      </c>
      <c r="I56" s="19">
        <f>13764.1-I103-I105-I107</f>
        <v>13558.699999999999</v>
      </c>
      <c r="J56" s="19">
        <f>13764.1-J103-J105-J107</f>
        <v>13558.699999999999</v>
      </c>
      <c r="K56" s="19">
        <f>13764.1-K103-K105-K107</f>
        <v>13558.699999999999</v>
      </c>
    </row>
    <row r="57" spans="1:11" ht="77.25" customHeight="1" x14ac:dyDescent="0.2">
      <c r="A57" s="33" t="s">
        <v>313</v>
      </c>
      <c r="B57" s="12" t="s">
        <v>237</v>
      </c>
      <c r="C57" s="24" t="s">
        <v>440</v>
      </c>
      <c r="D57" s="12" t="s">
        <v>236</v>
      </c>
      <c r="E57" s="5" t="s">
        <v>141</v>
      </c>
      <c r="F57" s="11"/>
      <c r="G57" s="25"/>
      <c r="H57" s="25"/>
      <c r="I57" s="25"/>
      <c r="J57" s="25"/>
      <c r="K57" s="25"/>
    </row>
    <row r="58" spans="1:11" ht="48.75" customHeight="1" x14ac:dyDescent="0.2">
      <c r="A58" s="1065" t="s">
        <v>291</v>
      </c>
      <c r="B58" s="1067" t="s">
        <v>292</v>
      </c>
      <c r="C58" s="1082">
        <v>2011</v>
      </c>
      <c r="D58" s="1067" t="s">
        <v>466</v>
      </c>
      <c r="E58" s="5" t="s">
        <v>82</v>
      </c>
      <c r="F58" s="11">
        <f>G58+H58+I58+J58+K58</f>
        <v>3687</v>
      </c>
      <c r="G58" s="25">
        <v>737.4</v>
      </c>
      <c r="H58" s="25">
        <v>737.4</v>
      </c>
      <c r="I58" s="25">
        <v>737.4</v>
      </c>
      <c r="J58" s="25">
        <v>737.4</v>
      </c>
      <c r="K58" s="25">
        <v>737.4</v>
      </c>
    </row>
    <row r="59" spans="1:11" ht="44.25" customHeight="1" x14ac:dyDescent="0.2">
      <c r="A59" s="1066"/>
      <c r="B59" s="1068"/>
      <c r="C59" s="1083"/>
      <c r="D59" s="1080"/>
      <c r="E59" s="5" t="s">
        <v>87</v>
      </c>
      <c r="F59" s="11">
        <f>G59+H59+I59+J59+K59</f>
        <v>2322.4</v>
      </c>
      <c r="G59" s="25">
        <v>426</v>
      </c>
      <c r="H59" s="25">
        <v>453.7</v>
      </c>
      <c r="I59" s="25">
        <v>480.9</v>
      </c>
      <c r="J59" s="25">
        <v>480.9</v>
      </c>
      <c r="K59" s="25">
        <v>480.9</v>
      </c>
    </row>
    <row r="60" spans="1:11" s="37" customFormat="1" ht="24.95" customHeight="1" x14ac:dyDescent="0.25">
      <c r="A60" s="1084" t="s">
        <v>13</v>
      </c>
      <c r="B60" s="1084"/>
      <c r="C60" s="1084"/>
      <c r="D60" s="1084"/>
      <c r="E60" s="1084"/>
      <c r="F60" s="1084"/>
      <c r="G60" s="1084"/>
      <c r="H60" s="1084"/>
      <c r="I60" s="1084"/>
      <c r="J60" s="1084"/>
      <c r="K60" s="38"/>
    </row>
    <row r="61" spans="1:11" ht="123" customHeight="1" x14ac:dyDescent="0.2">
      <c r="A61" s="24" t="s">
        <v>149</v>
      </c>
      <c r="B61" s="12" t="s">
        <v>238</v>
      </c>
      <c r="C61" s="5" t="s">
        <v>439</v>
      </c>
      <c r="D61" s="9" t="s">
        <v>239</v>
      </c>
      <c r="E61" s="5" t="s">
        <v>141</v>
      </c>
      <c r="F61" s="26"/>
      <c r="G61" s="27"/>
      <c r="H61" s="27"/>
      <c r="I61" s="27"/>
      <c r="J61" s="27"/>
      <c r="K61" s="27"/>
    </row>
    <row r="62" spans="1:11" ht="107.25" customHeight="1" x14ac:dyDescent="0.2">
      <c r="A62" s="5" t="s">
        <v>150</v>
      </c>
      <c r="B62" s="28" t="s">
        <v>10</v>
      </c>
      <c r="C62" s="5" t="s">
        <v>440</v>
      </c>
      <c r="D62" s="9" t="s">
        <v>12</v>
      </c>
      <c r="E62" s="5" t="s">
        <v>141</v>
      </c>
      <c r="F62" s="13"/>
      <c r="G62" s="13"/>
      <c r="H62" s="13"/>
      <c r="I62" s="13"/>
      <c r="J62" s="25"/>
      <c r="K62" s="25"/>
    </row>
    <row r="63" spans="1:11" ht="107.25" customHeight="1" x14ac:dyDescent="0.2">
      <c r="A63" s="5" t="s">
        <v>151</v>
      </c>
      <c r="B63" s="28" t="s">
        <v>11</v>
      </c>
      <c r="C63" s="5" t="s">
        <v>439</v>
      </c>
      <c r="D63" s="28" t="s">
        <v>435</v>
      </c>
      <c r="E63" s="5" t="s">
        <v>86</v>
      </c>
      <c r="F63" s="11">
        <f>G63+H63+I63+J63+K63</f>
        <v>163080</v>
      </c>
      <c r="G63" s="70">
        <v>127665</v>
      </c>
      <c r="H63" s="75">
        <v>35415</v>
      </c>
      <c r="I63" s="13">
        <v>0</v>
      </c>
      <c r="J63" s="25">
        <v>0</v>
      </c>
      <c r="K63" s="25">
        <v>0</v>
      </c>
    </row>
    <row r="64" spans="1:11" ht="63" customHeight="1" x14ac:dyDescent="0.2">
      <c r="A64" s="5" t="s">
        <v>152</v>
      </c>
      <c r="B64" s="12" t="s">
        <v>277</v>
      </c>
      <c r="C64" s="5">
        <v>2011</v>
      </c>
      <c r="D64" s="28" t="s">
        <v>17</v>
      </c>
      <c r="E64" s="5" t="s">
        <v>141</v>
      </c>
      <c r="F64" s="13"/>
      <c r="G64" s="13"/>
      <c r="H64" s="13"/>
      <c r="I64" s="13"/>
      <c r="J64" s="25"/>
      <c r="K64" s="25"/>
    </row>
    <row r="65" spans="1:11" ht="47.25" customHeight="1" x14ac:dyDescent="0.2">
      <c r="A65" s="1078" t="s">
        <v>295</v>
      </c>
      <c r="B65" s="1081" t="s">
        <v>296</v>
      </c>
      <c r="C65" s="1078" t="s">
        <v>33</v>
      </c>
      <c r="D65" s="1081" t="s">
        <v>297</v>
      </c>
      <c r="E65" s="5" t="s">
        <v>88</v>
      </c>
      <c r="F65" s="11">
        <f>G65+H65+I65+J65+K65</f>
        <v>24224.5</v>
      </c>
      <c r="G65" s="13">
        <v>4844.8999999999996</v>
      </c>
      <c r="H65" s="13">
        <v>4844.8999999999996</v>
      </c>
      <c r="I65" s="13">
        <v>4844.8999999999996</v>
      </c>
      <c r="J65" s="13">
        <v>4844.8999999999996</v>
      </c>
      <c r="K65" s="13">
        <v>4844.8999999999996</v>
      </c>
    </row>
    <row r="66" spans="1:11" ht="44.25" customHeight="1" x14ac:dyDescent="0.2">
      <c r="A66" s="1079"/>
      <c r="B66" s="1068"/>
      <c r="C66" s="1079"/>
      <c r="D66" s="1068"/>
      <c r="E66" s="5" t="s">
        <v>89</v>
      </c>
      <c r="F66" s="11">
        <f>G66+H66+I66+J66+K66</f>
        <v>15230.399999999998</v>
      </c>
      <c r="G66" s="13">
        <v>2793.7</v>
      </c>
      <c r="H66" s="13">
        <v>2975.3</v>
      </c>
      <c r="I66" s="13">
        <v>3153.8</v>
      </c>
      <c r="J66" s="13">
        <v>3153.8</v>
      </c>
      <c r="K66" s="13">
        <v>3153.8</v>
      </c>
    </row>
    <row r="67" spans="1:11" s="37" customFormat="1" ht="24.95" customHeight="1" x14ac:dyDescent="0.25">
      <c r="A67" s="1084" t="s">
        <v>14</v>
      </c>
      <c r="B67" s="1084"/>
      <c r="C67" s="1084"/>
      <c r="D67" s="1084"/>
      <c r="E67" s="1084"/>
      <c r="F67" s="1084"/>
      <c r="G67" s="1084"/>
      <c r="H67" s="1084"/>
      <c r="I67" s="1084"/>
      <c r="J67" s="1084"/>
      <c r="K67" s="38"/>
    </row>
    <row r="68" spans="1:11" ht="62.25" customHeight="1" x14ac:dyDescent="0.2">
      <c r="A68" s="5" t="s">
        <v>153</v>
      </c>
      <c r="B68" s="9" t="s">
        <v>59</v>
      </c>
      <c r="C68" s="5" t="s">
        <v>439</v>
      </c>
      <c r="D68" s="28" t="s">
        <v>435</v>
      </c>
      <c r="E68" s="5" t="s">
        <v>86</v>
      </c>
      <c r="F68" s="11">
        <f>G68+H68+I68+J68+K68</f>
        <v>34835</v>
      </c>
      <c r="G68" s="13">
        <v>6552.5</v>
      </c>
      <c r="H68" s="13">
        <v>6829.8</v>
      </c>
      <c r="I68" s="13">
        <v>7150.9</v>
      </c>
      <c r="J68" s="13">
        <v>7150.9</v>
      </c>
      <c r="K68" s="13">
        <v>7150.9</v>
      </c>
    </row>
    <row r="69" spans="1:11" ht="61.5" customHeight="1" x14ac:dyDescent="0.2">
      <c r="A69" s="5" t="s">
        <v>154</v>
      </c>
      <c r="B69" s="12" t="s">
        <v>209</v>
      </c>
      <c r="C69" s="5" t="s">
        <v>439</v>
      </c>
      <c r="D69" s="12" t="s">
        <v>399</v>
      </c>
      <c r="E69" s="5" t="s">
        <v>141</v>
      </c>
      <c r="F69" s="13"/>
      <c r="G69" s="13"/>
      <c r="H69" s="13"/>
      <c r="I69" s="13"/>
      <c r="J69" s="25"/>
      <c r="K69" s="25"/>
    </row>
    <row r="70" spans="1:11" ht="182.25" customHeight="1" x14ac:dyDescent="0.2">
      <c r="A70" s="33" t="s">
        <v>155</v>
      </c>
      <c r="B70" s="21" t="s">
        <v>210</v>
      </c>
      <c r="C70" s="5" t="s">
        <v>439</v>
      </c>
      <c r="D70" s="12" t="s">
        <v>399</v>
      </c>
      <c r="E70" s="5" t="s">
        <v>141</v>
      </c>
      <c r="F70" s="13"/>
      <c r="G70" s="13"/>
      <c r="H70" s="13"/>
      <c r="I70" s="13"/>
      <c r="J70" s="25"/>
      <c r="K70" s="25"/>
    </row>
    <row r="71" spans="1:11" ht="93" customHeight="1" x14ac:dyDescent="0.2">
      <c r="A71" s="5" t="s">
        <v>309</v>
      </c>
      <c r="B71" s="50" t="s">
        <v>443</v>
      </c>
      <c r="C71" s="51" t="s">
        <v>40</v>
      </c>
      <c r="D71" s="50" t="s">
        <v>400</v>
      </c>
      <c r="E71" s="51" t="s">
        <v>141</v>
      </c>
      <c r="F71" s="13"/>
      <c r="G71" s="13"/>
      <c r="H71" s="13"/>
      <c r="I71" s="13"/>
      <c r="J71" s="25"/>
      <c r="K71" s="25"/>
    </row>
    <row r="72" spans="1:11" ht="92.25" customHeight="1" x14ac:dyDescent="0.2">
      <c r="A72" s="5" t="s">
        <v>426</v>
      </c>
      <c r="B72" s="50" t="s">
        <v>444</v>
      </c>
      <c r="C72" s="51" t="s">
        <v>439</v>
      </c>
      <c r="D72" s="50" t="s">
        <v>398</v>
      </c>
      <c r="E72" s="51" t="s">
        <v>141</v>
      </c>
      <c r="F72" s="13"/>
      <c r="G72" s="13"/>
      <c r="H72" s="13"/>
      <c r="I72" s="13"/>
      <c r="J72" s="13"/>
      <c r="K72" s="13"/>
    </row>
    <row r="73" spans="1:11" ht="62.25" customHeight="1" x14ac:dyDescent="0.2">
      <c r="A73" s="5" t="s">
        <v>427</v>
      </c>
      <c r="B73" s="50" t="s">
        <v>211</v>
      </c>
      <c r="C73" s="51" t="s">
        <v>40</v>
      </c>
      <c r="D73" s="50" t="s">
        <v>398</v>
      </c>
      <c r="E73" s="51" t="s">
        <v>141</v>
      </c>
      <c r="F73" s="13"/>
      <c r="G73" s="13"/>
      <c r="H73" s="13"/>
      <c r="I73" s="13"/>
      <c r="J73" s="25"/>
      <c r="K73" s="25"/>
    </row>
    <row r="74" spans="1:11" ht="122.25" customHeight="1" x14ac:dyDescent="0.2">
      <c r="A74" s="5" t="s">
        <v>212</v>
      </c>
      <c r="B74" s="12" t="s">
        <v>445</v>
      </c>
      <c r="C74" s="52">
        <v>2011</v>
      </c>
      <c r="D74" s="50" t="s">
        <v>398</v>
      </c>
      <c r="E74" s="51" t="s">
        <v>141</v>
      </c>
      <c r="F74" s="13"/>
      <c r="G74" s="13"/>
      <c r="H74" s="13"/>
      <c r="I74" s="13"/>
      <c r="J74" s="13"/>
      <c r="K74" s="13"/>
    </row>
    <row r="75" spans="1:11" ht="77.25" customHeight="1" x14ac:dyDescent="0.2">
      <c r="A75" s="5" t="s">
        <v>214</v>
      </c>
      <c r="B75" s="28" t="s">
        <v>213</v>
      </c>
      <c r="C75" s="51" t="s">
        <v>439</v>
      </c>
      <c r="D75" s="50" t="s">
        <v>398</v>
      </c>
      <c r="E75" s="51" t="s">
        <v>141</v>
      </c>
      <c r="F75" s="13"/>
      <c r="G75" s="13"/>
      <c r="H75" s="13"/>
      <c r="I75" s="13"/>
      <c r="J75" s="13"/>
      <c r="K75" s="13"/>
    </row>
    <row r="76" spans="1:11" ht="75" x14ac:dyDescent="0.2">
      <c r="A76" s="5" t="s">
        <v>215</v>
      </c>
      <c r="B76" s="12" t="s">
        <v>31</v>
      </c>
      <c r="C76" s="5" t="s">
        <v>439</v>
      </c>
      <c r="D76" s="12" t="s">
        <v>216</v>
      </c>
      <c r="E76" s="51" t="s">
        <v>141</v>
      </c>
      <c r="F76" s="13"/>
      <c r="G76" s="13"/>
      <c r="H76" s="13"/>
      <c r="I76" s="13"/>
      <c r="J76" s="13"/>
      <c r="K76" s="13"/>
    </row>
    <row r="77" spans="1:11" s="37" customFormat="1" ht="24.95" customHeight="1" x14ac:dyDescent="0.25">
      <c r="A77" s="1073" t="s">
        <v>217</v>
      </c>
      <c r="B77" s="1077"/>
      <c r="C77" s="1077"/>
      <c r="D77" s="1077"/>
      <c r="E77" s="1077"/>
      <c r="F77" s="1077"/>
      <c r="G77" s="1077"/>
      <c r="H77" s="1077"/>
      <c r="I77" s="1077"/>
      <c r="J77" s="1077"/>
      <c r="K77" s="1077"/>
    </row>
    <row r="78" spans="1:11" ht="174" customHeight="1" x14ac:dyDescent="0.2">
      <c r="A78" s="5" t="s">
        <v>156</v>
      </c>
      <c r="B78" s="12" t="s">
        <v>181</v>
      </c>
      <c r="C78" s="5" t="s">
        <v>39</v>
      </c>
      <c r="D78" s="12" t="s">
        <v>466</v>
      </c>
      <c r="E78" s="5" t="s">
        <v>86</v>
      </c>
      <c r="F78" s="10">
        <f>G78+H78+I78+J78+K78</f>
        <v>575514.4</v>
      </c>
      <c r="G78" s="70">
        <f>30410+10304.4</f>
        <v>40714.400000000001</v>
      </c>
      <c r="H78" s="75">
        <f>68000+3000+2100+1450+3000+3000+7500+1500+7000+5000+7000+1450</f>
        <v>110000</v>
      </c>
      <c r="I78" s="13">
        <f>124000+4000+13600</f>
        <v>141600</v>
      </c>
      <c r="J78" s="13">
        <f>124000+4000+13600</f>
        <v>141600</v>
      </c>
      <c r="K78" s="13">
        <f>124000+4000+13600</f>
        <v>141600</v>
      </c>
    </row>
    <row r="79" spans="1:11" ht="92.25" customHeight="1" x14ac:dyDescent="0.2">
      <c r="A79" s="5" t="s">
        <v>449</v>
      </c>
      <c r="B79" s="12" t="s">
        <v>66</v>
      </c>
      <c r="C79" s="5">
        <v>2011</v>
      </c>
      <c r="D79" s="12" t="s">
        <v>147</v>
      </c>
      <c r="E79" s="5" t="s">
        <v>141</v>
      </c>
      <c r="F79" s="5"/>
      <c r="G79" s="13"/>
      <c r="H79" s="13"/>
      <c r="I79" s="13"/>
      <c r="J79" s="25"/>
      <c r="K79" s="25"/>
    </row>
    <row r="80" spans="1:11" ht="91.5" customHeight="1" x14ac:dyDescent="0.2">
      <c r="A80" s="5" t="s">
        <v>314</v>
      </c>
      <c r="B80" s="12" t="s">
        <v>64</v>
      </c>
      <c r="C80" s="5" t="s">
        <v>439</v>
      </c>
      <c r="D80" s="12" t="s">
        <v>47</v>
      </c>
      <c r="E80" s="5" t="s">
        <v>86</v>
      </c>
      <c r="F80" s="17">
        <f>G80+H80+I80+J80+K80</f>
        <v>894148.3</v>
      </c>
      <c r="G80" s="11">
        <f>2215.2+11000+1793.9+7139.2</f>
        <v>22148.3</v>
      </c>
      <c r="H80" s="13">
        <v>0</v>
      </c>
      <c r="I80" s="13">
        <f>150000+90000</f>
        <v>240000</v>
      </c>
      <c r="J80" s="25">
        <f>114000+100000+150000</f>
        <v>364000</v>
      </c>
      <c r="K80" s="25">
        <f>250000+10000+8000</f>
        <v>268000</v>
      </c>
    </row>
    <row r="81" spans="1:11" ht="61.5" customHeight="1" x14ac:dyDescent="0.2">
      <c r="A81" s="5" t="s">
        <v>315</v>
      </c>
      <c r="B81" s="12" t="s">
        <v>67</v>
      </c>
      <c r="C81" s="5">
        <v>2011</v>
      </c>
      <c r="D81" s="12" t="s">
        <v>147</v>
      </c>
      <c r="E81" s="5" t="s">
        <v>141</v>
      </c>
      <c r="F81" s="17"/>
      <c r="G81" s="13"/>
      <c r="H81" s="13"/>
      <c r="I81" s="13"/>
      <c r="J81" s="25"/>
      <c r="K81" s="25"/>
    </row>
    <row r="82" spans="1:11" ht="61.5" customHeight="1" x14ac:dyDescent="0.2">
      <c r="A82" s="5" t="s">
        <v>316</v>
      </c>
      <c r="B82" s="12" t="s">
        <v>68</v>
      </c>
      <c r="C82" s="5" t="s">
        <v>439</v>
      </c>
      <c r="D82" s="9" t="s">
        <v>436</v>
      </c>
      <c r="E82" s="5" t="s">
        <v>30</v>
      </c>
      <c r="F82" s="17">
        <f>G82+H82+I82+J82+K82</f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</row>
    <row r="83" spans="1:11" ht="48" customHeight="1" x14ac:dyDescent="0.2">
      <c r="A83" s="1090" t="s">
        <v>293</v>
      </c>
      <c r="B83" s="1067" t="s">
        <v>294</v>
      </c>
      <c r="C83" s="1090">
        <v>2011</v>
      </c>
      <c r="D83" s="1067" t="s">
        <v>466</v>
      </c>
      <c r="E83" s="5" t="s">
        <v>82</v>
      </c>
      <c r="F83" s="17">
        <f>G83+H83+I83+J83+K83</f>
        <v>67523.899999999994</v>
      </c>
      <c r="G83" s="54">
        <v>67523.899999999994</v>
      </c>
      <c r="H83" s="54">
        <v>0</v>
      </c>
      <c r="I83" s="54">
        <v>0</v>
      </c>
      <c r="J83" s="54">
        <v>0</v>
      </c>
      <c r="K83" s="54">
        <v>0</v>
      </c>
    </row>
    <row r="84" spans="1:11" ht="46.5" customHeight="1" x14ac:dyDescent="0.2">
      <c r="A84" s="1091"/>
      <c r="B84" s="1080"/>
      <c r="C84" s="1091"/>
      <c r="D84" s="1080"/>
      <c r="E84" s="5" t="s">
        <v>87</v>
      </c>
      <c r="F84" s="17">
        <f>G84+H84+I84+J84+K84</f>
        <v>38980.699999999997</v>
      </c>
      <c r="G84" s="54">
        <v>38980.699999999997</v>
      </c>
      <c r="H84" s="54">
        <v>0</v>
      </c>
      <c r="I84" s="54">
        <v>0</v>
      </c>
      <c r="J84" s="54">
        <v>0</v>
      </c>
      <c r="K84" s="54">
        <v>0</v>
      </c>
    </row>
    <row r="85" spans="1:11" s="37" customFormat="1" ht="24.95" customHeight="1" x14ac:dyDescent="0.25">
      <c r="A85" s="1072" t="s">
        <v>218</v>
      </c>
      <c r="B85" s="1072"/>
      <c r="C85" s="1072"/>
      <c r="D85" s="1072"/>
      <c r="E85" s="1072"/>
      <c r="F85" s="1072"/>
      <c r="G85" s="1072"/>
      <c r="H85" s="1072"/>
      <c r="I85" s="1072"/>
      <c r="J85" s="1072"/>
      <c r="K85" s="40"/>
    </row>
    <row r="86" spans="1:11" ht="92.25" customHeight="1" x14ac:dyDescent="0.2">
      <c r="A86" s="5" t="s">
        <v>157</v>
      </c>
      <c r="B86" s="12" t="s">
        <v>16</v>
      </c>
      <c r="C86" s="6" t="s">
        <v>439</v>
      </c>
      <c r="D86" s="12" t="s">
        <v>466</v>
      </c>
      <c r="E86" s="5" t="s">
        <v>86</v>
      </c>
      <c r="F86" s="17">
        <f>G86+H86+I86+J86+K86</f>
        <v>463046.2</v>
      </c>
      <c r="G86" s="70">
        <v>200700</v>
      </c>
      <c r="H86" s="75">
        <v>73646.2</v>
      </c>
      <c r="I86" s="13">
        <v>62900</v>
      </c>
      <c r="J86" s="13">
        <v>62900</v>
      </c>
      <c r="K86" s="13">
        <v>62900</v>
      </c>
    </row>
    <row r="87" spans="1:11" ht="61.5" customHeight="1" x14ac:dyDescent="0.2">
      <c r="A87" s="5" t="s">
        <v>428</v>
      </c>
      <c r="B87" s="12" t="s">
        <v>70</v>
      </c>
      <c r="C87" s="5">
        <v>2011</v>
      </c>
      <c r="D87" s="12" t="s">
        <v>147</v>
      </c>
      <c r="E87" s="5" t="s">
        <v>141</v>
      </c>
      <c r="F87" s="11"/>
      <c r="G87" s="11"/>
      <c r="H87" s="11"/>
      <c r="I87" s="11"/>
      <c r="J87" s="11"/>
      <c r="K87" s="11"/>
    </row>
    <row r="88" spans="1:11" ht="90.75" customHeight="1" x14ac:dyDescent="0.2">
      <c r="A88" s="5" t="s">
        <v>317</v>
      </c>
      <c r="B88" s="12" t="s">
        <v>44</v>
      </c>
      <c r="C88" s="6" t="s">
        <v>439</v>
      </c>
      <c r="D88" s="12" t="s">
        <v>436</v>
      </c>
      <c r="E88" s="5" t="s">
        <v>86</v>
      </c>
      <c r="F88" s="11">
        <f>G88+H88+I88+J88+K88</f>
        <v>338673.80000000005</v>
      </c>
      <c r="G88" s="11">
        <v>62122.6</v>
      </c>
      <c r="H88" s="11">
        <v>66160.600000000006</v>
      </c>
      <c r="I88" s="11">
        <v>70130.2</v>
      </c>
      <c r="J88" s="11">
        <v>70130.2</v>
      </c>
      <c r="K88" s="11">
        <v>70130.2</v>
      </c>
    </row>
    <row r="89" spans="1:11" ht="30.75" customHeight="1" x14ac:dyDescent="0.2">
      <c r="A89" s="5" t="s">
        <v>318</v>
      </c>
      <c r="B89" s="12" t="s">
        <v>448</v>
      </c>
      <c r="C89" s="6" t="s">
        <v>439</v>
      </c>
      <c r="D89" s="12" t="s">
        <v>436</v>
      </c>
      <c r="E89" s="5" t="s">
        <v>86</v>
      </c>
      <c r="F89" s="11">
        <f>G89+H89+I89+J89+K89</f>
        <v>191126.8</v>
      </c>
      <c r="G89" s="11">
        <v>35058.199999999997</v>
      </c>
      <c r="H89" s="11">
        <v>37337</v>
      </c>
      <c r="I89" s="11">
        <v>39577.199999999997</v>
      </c>
      <c r="J89" s="11">
        <v>39577.199999999997</v>
      </c>
      <c r="K89" s="11">
        <v>39577.199999999997</v>
      </c>
    </row>
    <row r="90" spans="1:11" ht="63.75" customHeight="1" x14ac:dyDescent="0.2">
      <c r="A90" s="1092" t="s">
        <v>18</v>
      </c>
      <c r="B90" s="1085" t="s">
        <v>19</v>
      </c>
      <c r="C90" s="1092" t="s">
        <v>439</v>
      </c>
      <c r="D90" s="1085" t="s">
        <v>466</v>
      </c>
      <c r="E90" s="5" t="s">
        <v>98</v>
      </c>
      <c r="F90" s="11">
        <f>G90+H90+I90+J90+K90</f>
        <v>74383</v>
      </c>
      <c r="G90" s="11">
        <f>G93</f>
        <v>14876.6</v>
      </c>
      <c r="H90" s="11">
        <f>H93</f>
        <v>14876.6</v>
      </c>
      <c r="I90" s="11">
        <f>I93</f>
        <v>14876.6</v>
      </c>
      <c r="J90" s="11">
        <f>J93</f>
        <v>14876.6</v>
      </c>
      <c r="K90" s="11">
        <f>K93</f>
        <v>14876.6</v>
      </c>
    </row>
    <row r="91" spans="1:11" ht="48.75" customHeight="1" x14ac:dyDescent="0.2">
      <c r="A91" s="1092"/>
      <c r="B91" s="1085"/>
      <c r="C91" s="1092"/>
      <c r="D91" s="1085"/>
      <c r="E91" s="23" t="s">
        <v>99</v>
      </c>
      <c r="F91" s="11">
        <f>G91+H91+I91+J91+K91</f>
        <v>120602.4</v>
      </c>
      <c r="G91" s="11">
        <f>G94+G95</f>
        <v>22122</v>
      </c>
      <c r="H91" s="11">
        <f>H94+H95</f>
        <v>23559.9</v>
      </c>
      <c r="I91" s="11">
        <f>I94+I95</f>
        <v>24973.5</v>
      </c>
      <c r="J91" s="11">
        <f>J94+J95</f>
        <v>24973.5</v>
      </c>
      <c r="K91" s="11">
        <f>K94+K95</f>
        <v>24973.5</v>
      </c>
    </row>
    <row r="92" spans="1:11" ht="17.25" customHeight="1" x14ac:dyDescent="0.2">
      <c r="A92" s="23"/>
      <c r="B92" s="22" t="s">
        <v>90</v>
      </c>
      <c r="C92" s="23"/>
      <c r="D92" s="22"/>
      <c r="E92" s="23"/>
      <c r="F92" s="11"/>
      <c r="G92" s="11"/>
      <c r="H92" s="11"/>
      <c r="I92" s="11"/>
      <c r="J92" s="11"/>
      <c r="K92" s="11"/>
    </row>
    <row r="93" spans="1:11" ht="48.75" customHeight="1" x14ac:dyDescent="0.2">
      <c r="A93" s="1086" t="s">
        <v>91</v>
      </c>
      <c r="B93" s="1088" t="s">
        <v>93</v>
      </c>
      <c r="C93" s="23"/>
      <c r="D93" s="22"/>
      <c r="E93" s="5" t="s">
        <v>94</v>
      </c>
      <c r="F93" s="11">
        <f>G93+H93+I93+J93+K93</f>
        <v>74383</v>
      </c>
      <c r="G93" s="11">
        <v>14876.6</v>
      </c>
      <c r="H93" s="11">
        <v>14876.6</v>
      </c>
      <c r="I93" s="11">
        <v>14876.6</v>
      </c>
      <c r="J93" s="11">
        <v>14876.6</v>
      </c>
      <c r="K93" s="11">
        <v>14876.6</v>
      </c>
    </row>
    <row r="94" spans="1:11" ht="75.75" customHeight="1" x14ac:dyDescent="0.2">
      <c r="A94" s="1087"/>
      <c r="B94" s="1089"/>
      <c r="C94" s="23"/>
      <c r="D94" s="22"/>
      <c r="E94" s="23" t="s">
        <v>95</v>
      </c>
      <c r="F94" s="11">
        <f>G94+H94+I94+J94+K94</f>
        <v>46819.7</v>
      </c>
      <c r="G94" s="11">
        <v>8588.1</v>
      </c>
      <c r="H94" s="11">
        <v>9146.2999999999993</v>
      </c>
      <c r="I94" s="11">
        <v>9695.1</v>
      </c>
      <c r="J94" s="11">
        <v>9695.1</v>
      </c>
      <c r="K94" s="11">
        <v>9695.1</v>
      </c>
    </row>
    <row r="95" spans="1:11" ht="84" customHeight="1" x14ac:dyDescent="0.2">
      <c r="A95" s="23" t="s">
        <v>92</v>
      </c>
      <c r="B95" s="22" t="s">
        <v>96</v>
      </c>
      <c r="C95" s="23"/>
      <c r="D95" s="22"/>
      <c r="E95" s="23" t="s">
        <v>86</v>
      </c>
      <c r="F95" s="11">
        <f>G95+H95+I95+J95+K95</f>
        <v>73782.7</v>
      </c>
      <c r="G95" s="11">
        <v>13533.9</v>
      </c>
      <c r="H95" s="11">
        <v>14413.6</v>
      </c>
      <c r="I95" s="11">
        <v>15278.4</v>
      </c>
      <c r="J95" s="11">
        <v>15278.4</v>
      </c>
      <c r="K95" s="11">
        <v>15278.4</v>
      </c>
    </row>
    <row r="96" spans="1:11" ht="92.25" customHeight="1" x14ac:dyDescent="0.2">
      <c r="A96" s="24" t="s">
        <v>20</v>
      </c>
      <c r="B96" s="9" t="s">
        <v>21</v>
      </c>
      <c r="C96" s="6" t="s">
        <v>439</v>
      </c>
      <c r="D96" s="12" t="s">
        <v>22</v>
      </c>
      <c r="E96" s="23" t="s">
        <v>86</v>
      </c>
      <c r="F96" s="11">
        <f>G96+H96+I96+J96+K96</f>
        <v>129350</v>
      </c>
      <c r="G96" s="70">
        <v>77550</v>
      </c>
      <c r="H96" s="76">
        <v>51800</v>
      </c>
      <c r="I96" s="19">
        <v>0</v>
      </c>
      <c r="J96" s="19">
        <v>0</v>
      </c>
      <c r="K96" s="19">
        <v>0</v>
      </c>
    </row>
    <row r="97" spans="1:11" ht="61.5" customHeight="1" x14ac:dyDescent="0.2">
      <c r="A97" s="24" t="s">
        <v>23</v>
      </c>
      <c r="B97" s="12" t="s">
        <v>71</v>
      </c>
      <c r="C97" s="5">
        <v>2011</v>
      </c>
      <c r="D97" s="12" t="s">
        <v>147</v>
      </c>
      <c r="E97" s="5" t="s">
        <v>141</v>
      </c>
      <c r="F97" s="11"/>
      <c r="G97" s="19"/>
      <c r="H97" s="27"/>
      <c r="I97" s="27"/>
      <c r="J97" s="27"/>
      <c r="K97" s="27"/>
    </row>
    <row r="98" spans="1:11" s="37" customFormat="1" ht="24.95" customHeight="1" x14ac:dyDescent="0.25">
      <c r="A98" s="1084" t="s">
        <v>24</v>
      </c>
      <c r="B98" s="1084"/>
      <c r="C98" s="1084"/>
      <c r="D98" s="1084"/>
      <c r="E98" s="1084"/>
      <c r="F98" s="1084"/>
      <c r="G98" s="1084"/>
      <c r="H98" s="1084"/>
      <c r="I98" s="1084"/>
      <c r="J98" s="1084"/>
      <c r="K98" s="38"/>
    </row>
    <row r="99" spans="1:11" ht="93.75" customHeight="1" x14ac:dyDescent="0.2">
      <c r="A99" s="5" t="s">
        <v>429</v>
      </c>
      <c r="B99" s="12" t="s">
        <v>220</v>
      </c>
      <c r="C99" s="5" t="s">
        <v>439</v>
      </c>
      <c r="D99" s="12" t="s">
        <v>147</v>
      </c>
      <c r="E99" s="5" t="s">
        <v>141</v>
      </c>
      <c r="F99" s="13"/>
      <c r="G99" s="13"/>
      <c r="H99" s="13"/>
      <c r="I99" s="13"/>
      <c r="J99" s="13"/>
      <c r="K99" s="13"/>
    </row>
    <row r="100" spans="1:11" ht="137.25" customHeight="1" x14ac:dyDescent="0.2">
      <c r="A100" s="5" t="s">
        <v>319</v>
      </c>
      <c r="B100" s="12" t="s">
        <v>396</v>
      </c>
      <c r="C100" s="5" t="s">
        <v>439</v>
      </c>
      <c r="D100" s="12" t="s">
        <v>436</v>
      </c>
      <c r="E100" s="5" t="s">
        <v>141</v>
      </c>
      <c r="F100" s="13"/>
      <c r="G100" s="13"/>
      <c r="H100" s="13"/>
      <c r="I100" s="13"/>
      <c r="J100" s="13"/>
      <c r="K100" s="13"/>
    </row>
    <row r="101" spans="1:11" s="37" customFormat="1" ht="24.95" customHeight="1" x14ac:dyDescent="0.25">
      <c r="A101" s="1072" t="s">
        <v>442</v>
      </c>
      <c r="B101" s="1072"/>
      <c r="C101" s="1072"/>
      <c r="D101" s="1072"/>
      <c r="E101" s="1072"/>
      <c r="F101" s="1072"/>
      <c r="G101" s="1072"/>
      <c r="H101" s="1072"/>
      <c r="I101" s="1072"/>
      <c r="J101" s="1072"/>
      <c r="K101" s="1072"/>
    </row>
    <row r="102" spans="1:11" ht="63.75" customHeight="1" x14ac:dyDescent="0.2">
      <c r="A102" s="35" t="s">
        <v>169</v>
      </c>
      <c r="B102" s="31" t="s">
        <v>402</v>
      </c>
      <c r="C102" s="23" t="s">
        <v>439</v>
      </c>
      <c r="D102" s="22" t="s">
        <v>451</v>
      </c>
      <c r="E102" s="5" t="s">
        <v>86</v>
      </c>
      <c r="F102" s="11">
        <f>G102+H102+I102+J102+K102</f>
        <v>29757.599999999999</v>
      </c>
      <c r="G102" s="11">
        <v>5458.4</v>
      </c>
      <c r="H102" s="11">
        <v>5813.2</v>
      </c>
      <c r="I102" s="11">
        <v>6162</v>
      </c>
      <c r="J102" s="11">
        <v>6162</v>
      </c>
      <c r="K102" s="11">
        <v>6162</v>
      </c>
    </row>
    <row r="103" spans="1:11" ht="77.25" customHeight="1" x14ac:dyDescent="0.2">
      <c r="A103" s="35" t="s">
        <v>320</v>
      </c>
      <c r="B103" s="31" t="s">
        <v>403</v>
      </c>
      <c r="C103" s="23" t="s">
        <v>439</v>
      </c>
      <c r="D103" s="22" t="s">
        <v>451</v>
      </c>
      <c r="E103" s="5" t="s">
        <v>86</v>
      </c>
      <c r="F103" s="11">
        <f t="shared" ref="F103:F122" si="3">G103+H103+I103+J103+K103</f>
        <v>430.7</v>
      </c>
      <c r="G103" s="11">
        <v>79</v>
      </c>
      <c r="H103" s="11">
        <v>84.1</v>
      </c>
      <c r="I103" s="11">
        <v>89.2</v>
      </c>
      <c r="J103" s="11">
        <v>89.2</v>
      </c>
      <c r="K103" s="11">
        <v>89.2</v>
      </c>
    </row>
    <row r="104" spans="1:11" ht="75" x14ac:dyDescent="0.2">
      <c r="A104" s="35" t="s">
        <v>321</v>
      </c>
      <c r="B104" s="31" t="s">
        <v>404</v>
      </c>
      <c r="C104" s="23" t="s">
        <v>439</v>
      </c>
      <c r="D104" s="22" t="s">
        <v>451</v>
      </c>
      <c r="E104" s="5" t="s">
        <v>86</v>
      </c>
      <c r="F104" s="11">
        <f t="shared" si="3"/>
        <v>26454.400000000001</v>
      </c>
      <c r="G104" s="11">
        <v>4852.5</v>
      </c>
      <c r="H104" s="11">
        <v>5167.8999999999996</v>
      </c>
      <c r="I104" s="11">
        <v>5478</v>
      </c>
      <c r="J104" s="11">
        <v>5478</v>
      </c>
      <c r="K104" s="11">
        <v>5478</v>
      </c>
    </row>
    <row r="105" spans="1:11" ht="76.5" customHeight="1" x14ac:dyDescent="0.2">
      <c r="A105" s="35" t="s">
        <v>322</v>
      </c>
      <c r="B105" s="31" t="s">
        <v>405</v>
      </c>
      <c r="C105" s="23" t="s">
        <v>439</v>
      </c>
      <c r="D105" s="22" t="s">
        <v>451</v>
      </c>
      <c r="E105" s="5" t="s">
        <v>86</v>
      </c>
      <c r="F105" s="11">
        <f t="shared" si="3"/>
        <v>430.7</v>
      </c>
      <c r="G105" s="11">
        <v>79</v>
      </c>
      <c r="H105" s="11">
        <v>84.1</v>
      </c>
      <c r="I105" s="11">
        <v>89.2</v>
      </c>
      <c r="J105" s="11">
        <v>89.2</v>
      </c>
      <c r="K105" s="11">
        <v>89.2</v>
      </c>
    </row>
    <row r="106" spans="1:11" ht="76.5" customHeight="1" x14ac:dyDescent="0.2">
      <c r="A106" s="35" t="s">
        <v>323</v>
      </c>
      <c r="B106" s="31" t="s">
        <v>72</v>
      </c>
      <c r="C106" s="23" t="s">
        <v>439</v>
      </c>
      <c r="D106" s="22" t="s">
        <v>451</v>
      </c>
      <c r="E106" s="5" t="s">
        <v>182</v>
      </c>
      <c r="F106" s="11">
        <f t="shared" si="3"/>
        <v>142514</v>
      </c>
      <c r="G106" s="11">
        <v>26141.200000000001</v>
      </c>
      <c r="H106" s="11">
        <v>27840.400000000001</v>
      </c>
      <c r="I106" s="11">
        <v>29510.799999999999</v>
      </c>
      <c r="J106" s="11">
        <v>29510.799999999999</v>
      </c>
      <c r="K106" s="11">
        <v>29510.799999999999</v>
      </c>
    </row>
    <row r="107" spans="1:11" ht="76.5" customHeight="1" x14ac:dyDescent="0.2">
      <c r="A107" s="35" t="s">
        <v>324</v>
      </c>
      <c r="B107" s="31" t="s">
        <v>73</v>
      </c>
      <c r="C107" s="23" t="s">
        <v>439</v>
      </c>
      <c r="D107" s="22" t="s">
        <v>451</v>
      </c>
      <c r="E107" s="5" t="s">
        <v>86</v>
      </c>
      <c r="F107" s="11">
        <f t="shared" si="3"/>
        <v>130.6</v>
      </c>
      <c r="G107" s="11">
        <v>24</v>
      </c>
      <c r="H107" s="11">
        <v>25.6</v>
      </c>
      <c r="I107" s="11">
        <v>27</v>
      </c>
      <c r="J107" s="11">
        <v>27</v>
      </c>
      <c r="K107" s="11">
        <v>27</v>
      </c>
    </row>
    <row r="108" spans="1:11" ht="76.5" customHeight="1" x14ac:dyDescent="0.2">
      <c r="A108" s="1122" t="s">
        <v>183</v>
      </c>
      <c r="B108" s="1120" t="s">
        <v>184</v>
      </c>
      <c r="C108" s="1086">
        <v>2011</v>
      </c>
      <c r="D108" s="1088" t="s">
        <v>451</v>
      </c>
      <c r="E108" s="5" t="s">
        <v>82</v>
      </c>
      <c r="F108" s="11">
        <f t="shared" si="3"/>
        <v>4400</v>
      </c>
      <c r="G108" s="11">
        <v>4400</v>
      </c>
      <c r="H108" s="11">
        <v>0</v>
      </c>
      <c r="I108" s="11">
        <v>0</v>
      </c>
      <c r="J108" s="11">
        <v>0</v>
      </c>
      <c r="K108" s="11">
        <v>0</v>
      </c>
    </row>
    <row r="109" spans="1:11" ht="76.5" customHeight="1" x14ac:dyDescent="0.2">
      <c r="A109" s="1123"/>
      <c r="B109" s="1121"/>
      <c r="C109" s="1087"/>
      <c r="D109" s="1089"/>
      <c r="E109" s="5" t="s">
        <v>87</v>
      </c>
      <c r="F109" s="11">
        <f t="shared" si="3"/>
        <v>2543.8000000000002</v>
      </c>
      <c r="G109" s="11">
        <v>2543.8000000000002</v>
      </c>
      <c r="H109" s="11">
        <v>0</v>
      </c>
      <c r="I109" s="11">
        <v>0</v>
      </c>
      <c r="J109" s="11">
        <v>0</v>
      </c>
      <c r="K109" s="11">
        <v>0</v>
      </c>
    </row>
    <row r="110" spans="1:11" ht="24.95" customHeight="1" x14ac:dyDescent="0.2">
      <c r="A110" s="1073" t="s">
        <v>330</v>
      </c>
      <c r="B110" s="1074"/>
      <c r="C110" s="1074"/>
      <c r="D110" s="1074"/>
      <c r="E110" s="1074"/>
      <c r="F110" s="1074"/>
      <c r="G110" s="1074"/>
      <c r="H110" s="1074"/>
      <c r="I110" s="1074"/>
      <c r="J110" s="1074"/>
      <c r="K110" s="1074"/>
    </row>
    <row r="111" spans="1:11" ht="18" customHeight="1" x14ac:dyDescent="0.2">
      <c r="A111" s="5" t="s">
        <v>278</v>
      </c>
      <c r="B111" s="1076" t="s">
        <v>481</v>
      </c>
      <c r="C111" s="1076"/>
      <c r="D111" s="1076"/>
      <c r="E111" s="1076"/>
      <c r="F111" s="11">
        <f t="shared" si="3"/>
        <v>12441395.6</v>
      </c>
      <c r="G111" s="10">
        <f>G112+G113+G114</f>
        <v>2787082.5999999996</v>
      </c>
      <c r="H111" s="10">
        <f>H112+H113+H114</f>
        <v>2521874.7999999998</v>
      </c>
      <c r="I111" s="10">
        <f>I112+I113+I114</f>
        <v>2377479.4</v>
      </c>
      <c r="J111" s="10">
        <f>J112+J113+J114</f>
        <v>2377479.4000000004</v>
      </c>
      <c r="K111" s="10">
        <f>K112+K113+K114</f>
        <v>2377479.4000000004</v>
      </c>
    </row>
    <row r="112" spans="1:11" ht="18" customHeight="1" x14ac:dyDescent="0.2">
      <c r="A112" s="5" t="s">
        <v>279</v>
      </c>
      <c r="B112" s="1075" t="s">
        <v>468</v>
      </c>
      <c r="C112" s="1075"/>
      <c r="D112" s="1075"/>
      <c r="E112" s="1075"/>
      <c r="F112" s="11">
        <f t="shared" si="3"/>
        <v>0</v>
      </c>
      <c r="G112" s="10">
        <f>G47</f>
        <v>0</v>
      </c>
      <c r="H112" s="10">
        <f>H47</f>
        <v>0</v>
      </c>
      <c r="I112" s="10">
        <f>I47</f>
        <v>0</v>
      </c>
      <c r="J112" s="10">
        <f>J47</f>
        <v>0</v>
      </c>
      <c r="K112" s="10">
        <f>K47</f>
        <v>0</v>
      </c>
    </row>
    <row r="113" spans="1:11" ht="18" customHeight="1" x14ac:dyDescent="0.2">
      <c r="A113" s="5" t="s">
        <v>280</v>
      </c>
      <c r="B113" s="1075" t="s">
        <v>29</v>
      </c>
      <c r="C113" s="1075"/>
      <c r="D113" s="1075"/>
      <c r="E113" s="1075"/>
      <c r="F113" s="11">
        <f t="shared" si="3"/>
        <v>8105016.2999999998</v>
      </c>
      <c r="G113" s="10">
        <f>G90+G46+G58+G65+G83+G108</f>
        <v>1679949.4999999998</v>
      </c>
      <c r="H113" s="10">
        <f>H90+H46+H58+H65+H83+H108</f>
        <v>1606266.7</v>
      </c>
      <c r="I113" s="10">
        <f>I90+I46+I58+I65+I83+I108</f>
        <v>1606266.7</v>
      </c>
      <c r="J113" s="10">
        <f>J90+J46+J58+J65+J83+J108</f>
        <v>1606266.7</v>
      </c>
      <c r="K113" s="10">
        <f>K90+K46+K58+K65+K83+K108</f>
        <v>1606266.7</v>
      </c>
    </row>
    <row r="114" spans="1:11" ht="18" customHeight="1" x14ac:dyDescent="0.2">
      <c r="A114" s="5" t="s">
        <v>281</v>
      </c>
      <c r="B114" s="1075" t="s">
        <v>158</v>
      </c>
      <c r="C114" s="1075"/>
      <c r="D114" s="1075"/>
      <c r="E114" s="1075"/>
      <c r="F114" s="11">
        <f t="shared" si="3"/>
        <v>4336379.3</v>
      </c>
      <c r="G114" s="10">
        <f>G107+G106+G105+G104+G103+G102+G96+G91+G89+G88+G86+G82+G78+G68+G63+G56+G49+G48+G59+G66+G84+G50+G51+G52+G53+G54+G55+G109</f>
        <v>1107133.0999999999</v>
      </c>
      <c r="H114" s="10">
        <f>H107+H106+H105+H104+H103+H102+H96+H91+H89+H88+H86+H82+H78+H68+H63+H56+H49+H48+H59+H66+H84+H50+H51+H52+H53+H54+H55+H109</f>
        <v>915608.09999999963</v>
      </c>
      <c r="I114" s="10">
        <f>I107+I106+I105+I104+I103+I102+I96+I91+I89+I88+I86+I82+I78+I68+I63+I56+I49+I48+I59+I66+I84+I50+I51+I52+I53+I54+I55+I109</f>
        <v>771212.70000000007</v>
      </c>
      <c r="J114" s="10">
        <f>J107+J106+J105+J104+J103+J102+J96+J91+J89+J88+J86+J82+J78+J68+J63+J56+J49+J48+J59+J66+J84+J50+J51+J52+J53+J54+J55+J109</f>
        <v>771212.70000000019</v>
      </c>
      <c r="K114" s="10">
        <f>K107+K106+K105+K104+K103+K102+K96+K91+K89+K88+K86+K82+K78+K68+K63+K56+K49+K48+K59+K66+K84+K50+K51+K52+K53+K54+K55+K109</f>
        <v>771212.70000000019</v>
      </c>
    </row>
    <row r="115" spans="1:11" ht="18" customHeight="1" x14ac:dyDescent="0.2">
      <c r="A115" s="5" t="s">
        <v>282</v>
      </c>
      <c r="B115" s="1076" t="s">
        <v>234</v>
      </c>
      <c r="C115" s="1076"/>
      <c r="D115" s="1076"/>
      <c r="E115" s="1076"/>
      <c r="F115" s="11">
        <f t="shared" si="3"/>
        <v>894148.3</v>
      </c>
      <c r="G115" s="10">
        <f>G116+G117+G118</f>
        <v>22148.3</v>
      </c>
      <c r="H115" s="10">
        <f>H116+H117+H118</f>
        <v>0</v>
      </c>
      <c r="I115" s="10">
        <f>I116+I117+I118</f>
        <v>240000</v>
      </c>
      <c r="J115" s="10">
        <f>J116+J117+J118</f>
        <v>364000</v>
      </c>
      <c r="K115" s="10">
        <f>K116+K117+K118</f>
        <v>268000</v>
      </c>
    </row>
    <row r="116" spans="1:11" ht="18" customHeight="1" x14ac:dyDescent="0.2">
      <c r="A116" s="5" t="s">
        <v>283</v>
      </c>
      <c r="B116" s="1075" t="s">
        <v>468</v>
      </c>
      <c r="C116" s="1075"/>
      <c r="D116" s="1075"/>
      <c r="E116" s="1075"/>
      <c r="F116" s="11">
        <f t="shared" si="3"/>
        <v>0</v>
      </c>
      <c r="G116" s="53">
        <v>0</v>
      </c>
      <c r="H116" s="53">
        <v>0</v>
      </c>
      <c r="I116" s="53">
        <v>0</v>
      </c>
      <c r="J116" s="53">
        <v>0</v>
      </c>
      <c r="K116" s="53">
        <v>0</v>
      </c>
    </row>
    <row r="117" spans="1:11" ht="18" customHeight="1" x14ac:dyDescent="0.2">
      <c r="A117" s="5" t="s">
        <v>284</v>
      </c>
      <c r="B117" s="1075" t="s">
        <v>29</v>
      </c>
      <c r="C117" s="1075"/>
      <c r="D117" s="1075"/>
      <c r="E117" s="1075"/>
      <c r="F117" s="11">
        <f t="shared" si="3"/>
        <v>0</v>
      </c>
      <c r="G117" s="53">
        <v>0</v>
      </c>
      <c r="H117" s="53">
        <v>0</v>
      </c>
      <c r="I117" s="53">
        <v>0</v>
      </c>
      <c r="J117" s="53">
        <v>0</v>
      </c>
      <c r="K117" s="53">
        <v>0</v>
      </c>
    </row>
    <row r="118" spans="1:11" ht="18" customHeight="1" x14ac:dyDescent="0.2">
      <c r="A118" s="5" t="s">
        <v>285</v>
      </c>
      <c r="B118" s="1075" t="s">
        <v>158</v>
      </c>
      <c r="C118" s="1075"/>
      <c r="D118" s="1075"/>
      <c r="E118" s="1075"/>
      <c r="F118" s="11">
        <f t="shared" si="3"/>
        <v>894148.3</v>
      </c>
      <c r="G118" s="53">
        <f>G80</f>
        <v>22148.3</v>
      </c>
      <c r="H118" s="53">
        <f>H80</f>
        <v>0</v>
      </c>
      <c r="I118" s="53">
        <f>I80</f>
        <v>240000</v>
      </c>
      <c r="J118" s="53">
        <f>J80</f>
        <v>364000</v>
      </c>
      <c r="K118" s="53">
        <f>K80</f>
        <v>268000</v>
      </c>
    </row>
    <row r="119" spans="1:11" ht="18" customHeight="1" x14ac:dyDescent="0.2">
      <c r="A119" s="5" t="s">
        <v>286</v>
      </c>
      <c r="B119" s="1076" t="s">
        <v>484</v>
      </c>
      <c r="C119" s="1076"/>
      <c r="D119" s="1076"/>
      <c r="E119" s="1076"/>
      <c r="F119" s="11">
        <f t="shared" si="3"/>
        <v>13335543.9</v>
      </c>
      <c r="G119" s="53">
        <f t="shared" ref="G119:K122" si="4">G111+G115</f>
        <v>2809230.8999999994</v>
      </c>
      <c r="H119" s="53">
        <f t="shared" si="4"/>
        <v>2521874.7999999998</v>
      </c>
      <c r="I119" s="53">
        <f t="shared" si="4"/>
        <v>2617479.4</v>
      </c>
      <c r="J119" s="53">
        <f t="shared" si="4"/>
        <v>2741479.4000000004</v>
      </c>
      <c r="K119" s="53">
        <f t="shared" si="4"/>
        <v>2645479.4000000004</v>
      </c>
    </row>
    <row r="120" spans="1:11" ht="18" customHeight="1" x14ac:dyDescent="0.2">
      <c r="A120" s="5" t="s">
        <v>287</v>
      </c>
      <c r="B120" s="1075" t="s">
        <v>468</v>
      </c>
      <c r="C120" s="1075"/>
      <c r="D120" s="1075"/>
      <c r="E120" s="1075"/>
      <c r="F120" s="11">
        <f t="shared" si="3"/>
        <v>0</v>
      </c>
      <c r="G120" s="53">
        <f t="shared" si="4"/>
        <v>0</v>
      </c>
      <c r="H120" s="53">
        <f t="shared" si="4"/>
        <v>0</v>
      </c>
      <c r="I120" s="53">
        <f t="shared" si="4"/>
        <v>0</v>
      </c>
      <c r="J120" s="53">
        <f t="shared" si="4"/>
        <v>0</v>
      </c>
      <c r="K120" s="53">
        <f t="shared" si="4"/>
        <v>0</v>
      </c>
    </row>
    <row r="121" spans="1:11" ht="18" customHeight="1" x14ac:dyDescent="0.2">
      <c r="A121" s="5" t="s">
        <v>288</v>
      </c>
      <c r="B121" s="1075" t="s">
        <v>29</v>
      </c>
      <c r="C121" s="1075"/>
      <c r="D121" s="1075"/>
      <c r="E121" s="1075"/>
      <c r="F121" s="11">
        <f t="shared" si="3"/>
        <v>8105016.2999999998</v>
      </c>
      <c r="G121" s="53">
        <f t="shared" si="4"/>
        <v>1679949.4999999998</v>
      </c>
      <c r="H121" s="53">
        <f t="shared" si="4"/>
        <v>1606266.7</v>
      </c>
      <c r="I121" s="53">
        <f t="shared" si="4"/>
        <v>1606266.7</v>
      </c>
      <c r="J121" s="53">
        <f t="shared" si="4"/>
        <v>1606266.7</v>
      </c>
      <c r="K121" s="53">
        <f t="shared" si="4"/>
        <v>1606266.7</v>
      </c>
    </row>
    <row r="122" spans="1:11" ht="18" customHeight="1" x14ac:dyDescent="0.2">
      <c r="A122" s="5" t="s">
        <v>289</v>
      </c>
      <c r="B122" s="1075" t="s">
        <v>158</v>
      </c>
      <c r="C122" s="1075"/>
      <c r="D122" s="1075"/>
      <c r="E122" s="1075"/>
      <c r="F122" s="11">
        <f t="shared" si="3"/>
        <v>5230527.5999999996</v>
      </c>
      <c r="G122" s="53">
        <f t="shared" si="4"/>
        <v>1129281.3999999999</v>
      </c>
      <c r="H122" s="53">
        <f t="shared" si="4"/>
        <v>915608.09999999963</v>
      </c>
      <c r="I122" s="53">
        <f t="shared" si="4"/>
        <v>1011212.7000000001</v>
      </c>
      <c r="J122" s="53">
        <f t="shared" si="4"/>
        <v>1135212.7000000002</v>
      </c>
      <c r="K122" s="53">
        <f t="shared" si="4"/>
        <v>1039212.7000000002</v>
      </c>
    </row>
    <row r="123" spans="1:11" s="37" customFormat="1" ht="24.95" customHeight="1" x14ac:dyDescent="0.25">
      <c r="A123" s="1094" t="s">
        <v>406</v>
      </c>
      <c r="B123" s="1094"/>
      <c r="C123" s="1094"/>
      <c r="D123" s="1094"/>
      <c r="E123" s="1094"/>
      <c r="F123" s="1095"/>
      <c r="G123" s="1095"/>
      <c r="H123" s="1095"/>
      <c r="I123" s="1095"/>
      <c r="J123" s="1095"/>
      <c r="K123" s="1095"/>
    </row>
    <row r="124" spans="1:11" s="37" customFormat="1" ht="24.95" customHeight="1" x14ac:dyDescent="0.25">
      <c r="A124" s="1094" t="s">
        <v>161</v>
      </c>
      <c r="B124" s="1094"/>
      <c r="C124" s="1094"/>
      <c r="D124" s="1094"/>
      <c r="E124" s="1094"/>
      <c r="F124" s="1094"/>
      <c r="G124" s="1095"/>
      <c r="H124" s="1095"/>
      <c r="I124" s="1095"/>
      <c r="J124" s="1095"/>
      <c r="K124" s="1095"/>
    </row>
    <row r="125" spans="1:11" ht="108.75" customHeight="1" x14ac:dyDescent="0.2">
      <c r="A125" s="8" t="s">
        <v>162</v>
      </c>
      <c r="B125" s="9" t="s">
        <v>62</v>
      </c>
      <c r="C125" s="8" t="s">
        <v>439</v>
      </c>
      <c r="D125" s="9" t="s">
        <v>436</v>
      </c>
      <c r="E125" s="8" t="s">
        <v>97</v>
      </c>
      <c r="F125" s="11">
        <f>G125+H125+I125+J125+K125</f>
        <v>2842077.5999999996</v>
      </c>
      <c r="G125" s="10">
        <f>559443.3-G135-G139-G148-G149-G150</f>
        <v>555276</v>
      </c>
      <c r="H125" s="10">
        <f>586825.2+4438.2-H135-H139-H148-H149-H150</f>
        <v>566725.19999999984</v>
      </c>
      <c r="I125" s="10">
        <f>573358.8+4704.5-I135-I139-I148-I149-I150</f>
        <v>573358.80000000005</v>
      </c>
      <c r="J125" s="10">
        <f>573358.8+4704.5-J135-J139-J148-J149-J150</f>
        <v>573358.80000000005</v>
      </c>
      <c r="K125" s="10">
        <f>573358.8+4704.5-K135-K139-K148-K149-K150</f>
        <v>573358.80000000005</v>
      </c>
    </row>
    <row r="126" spans="1:11" ht="75.75" customHeight="1" x14ac:dyDescent="0.2">
      <c r="A126" s="5" t="s">
        <v>163</v>
      </c>
      <c r="B126" s="9" t="s">
        <v>49</v>
      </c>
      <c r="C126" s="5" t="s">
        <v>439</v>
      </c>
      <c r="D126" s="12" t="s">
        <v>225</v>
      </c>
      <c r="E126" s="8" t="s">
        <v>97</v>
      </c>
      <c r="F126" s="32">
        <f>G126+H126+I126+J126+K126</f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</row>
    <row r="127" spans="1:11" ht="64.5" customHeight="1" x14ac:dyDescent="0.2">
      <c r="A127" s="5" t="s">
        <v>164</v>
      </c>
      <c r="B127" s="12" t="s">
        <v>331</v>
      </c>
      <c r="C127" s="8" t="s">
        <v>439</v>
      </c>
      <c r="D127" s="12" t="s">
        <v>225</v>
      </c>
      <c r="E127" s="5" t="s">
        <v>141</v>
      </c>
      <c r="F127" s="13"/>
      <c r="G127" s="26"/>
      <c r="H127" s="26"/>
      <c r="I127" s="26"/>
      <c r="J127" s="26"/>
      <c r="K127" s="26"/>
    </row>
    <row r="128" spans="1:11" ht="63" customHeight="1" x14ac:dyDescent="0.2">
      <c r="A128" s="5" t="s">
        <v>430</v>
      </c>
      <c r="B128" s="12" t="s">
        <v>334</v>
      </c>
      <c r="C128" s="8" t="s">
        <v>439</v>
      </c>
      <c r="D128" s="12" t="s">
        <v>225</v>
      </c>
      <c r="E128" s="5" t="s">
        <v>141</v>
      </c>
      <c r="F128" s="13"/>
      <c r="G128" s="13"/>
      <c r="H128" s="13"/>
      <c r="I128" s="13"/>
      <c r="J128" s="13"/>
      <c r="K128" s="13"/>
    </row>
    <row r="129" spans="1:11" ht="35.25" customHeight="1" x14ac:dyDescent="0.2">
      <c r="A129" s="5" t="s">
        <v>431</v>
      </c>
      <c r="B129" s="12" t="s">
        <v>332</v>
      </c>
      <c r="C129" s="5" t="s">
        <v>439</v>
      </c>
      <c r="D129" s="12" t="s">
        <v>310</v>
      </c>
      <c r="E129" s="5" t="s">
        <v>141</v>
      </c>
      <c r="F129" s="13"/>
      <c r="G129" s="13"/>
      <c r="H129" s="13"/>
      <c r="I129" s="13"/>
      <c r="J129" s="13"/>
      <c r="K129" s="13"/>
    </row>
    <row r="130" spans="1:11" ht="63.75" customHeight="1" x14ac:dyDescent="0.2">
      <c r="A130" s="5" t="s">
        <v>469</v>
      </c>
      <c r="B130" s="12" t="s">
        <v>333</v>
      </c>
      <c r="C130" s="5" t="s">
        <v>439</v>
      </c>
      <c r="D130" s="12" t="s">
        <v>225</v>
      </c>
      <c r="E130" s="5" t="s">
        <v>141</v>
      </c>
      <c r="F130" s="13"/>
      <c r="G130" s="13"/>
      <c r="H130" s="13"/>
      <c r="I130" s="13"/>
      <c r="J130" s="13"/>
      <c r="K130" s="13"/>
    </row>
    <row r="131" spans="1:11" ht="48.75" customHeight="1" x14ac:dyDescent="0.2">
      <c r="A131" s="5" t="s">
        <v>470</v>
      </c>
      <c r="B131" s="12" t="s">
        <v>45</v>
      </c>
      <c r="C131" s="5" t="s">
        <v>439</v>
      </c>
      <c r="D131" s="12" t="s">
        <v>397</v>
      </c>
      <c r="E131" s="5" t="s">
        <v>141</v>
      </c>
      <c r="F131" s="13"/>
      <c r="G131" s="13"/>
      <c r="H131" s="13"/>
      <c r="I131" s="13"/>
      <c r="J131" s="13"/>
      <c r="K131" s="13"/>
    </row>
    <row r="132" spans="1:11" ht="48.75" customHeight="1" x14ac:dyDescent="0.2">
      <c r="A132" s="5" t="s">
        <v>472</v>
      </c>
      <c r="B132" s="12" t="s">
        <v>335</v>
      </c>
      <c r="C132" s="5" t="s">
        <v>39</v>
      </c>
      <c r="D132" s="12" t="s">
        <v>450</v>
      </c>
      <c r="E132" s="5" t="s">
        <v>141</v>
      </c>
      <c r="F132" s="13"/>
      <c r="G132" s="13"/>
      <c r="H132" s="13"/>
      <c r="I132" s="13"/>
      <c r="J132" s="13"/>
      <c r="K132" s="13"/>
    </row>
    <row r="133" spans="1:11" ht="30.75" customHeight="1" x14ac:dyDescent="0.2">
      <c r="A133" s="5" t="s">
        <v>473</v>
      </c>
      <c r="B133" s="12" t="s">
        <v>336</v>
      </c>
      <c r="C133" s="5" t="s">
        <v>39</v>
      </c>
      <c r="D133" s="12" t="s">
        <v>46</v>
      </c>
      <c r="E133" s="5" t="s">
        <v>141</v>
      </c>
      <c r="F133" s="13"/>
      <c r="G133" s="13"/>
      <c r="H133" s="13"/>
      <c r="I133" s="13"/>
      <c r="J133" s="13"/>
      <c r="K133" s="13"/>
    </row>
    <row r="134" spans="1:11" s="37" customFormat="1" ht="24.95" customHeight="1" x14ac:dyDescent="0.25">
      <c r="A134" s="1072" t="s">
        <v>338</v>
      </c>
      <c r="B134" s="1072"/>
      <c r="C134" s="1072"/>
      <c r="D134" s="1072"/>
      <c r="E134" s="1072"/>
      <c r="F134" s="1072"/>
      <c r="G134" s="1072"/>
      <c r="H134" s="1072"/>
      <c r="I134" s="1093"/>
      <c r="J134" s="1093"/>
      <c r="K134" s="1093"/>
    </row>
    <row r="135" spans="1:11" ht="122.25" customHeight="1" x14ac:dyDescent="0.2">
      <c r="A135" s="5" t="s">
        <v>165</v>
      </c>
      <c r="B135" s="12" t="s">
        <v>276</v>
      </c>
      <c r="C135" s="5" t="s">
        <v>39</v>
      </c>
      <c r="D135" s="12" t="s">
        <v>466</v>
      </c>
      <c r="E135" s="5" t="s">
        <v>97</v>
      </c>
      <c r="F135" s="10">
        <f>G135+H135+I135+J135+K135</f>
        <v>20100</v>
      </c>
      <c r="G135" s="13">
        <v>0</v>
      </c>
      <c r="H135" s="13">
        <f>7200+7200+2000+3700</f>
        <v>20100</v>
      </c>
      <c r="I135" s="13">
        <v>0</v>
      </c>
      <c r="J135" s="13">
        <v>0</v>
      </c>
      <c r="K135" s="13">
        <v>0</v>
      </c>
    </row>
    <row r="136" spans="1:11" ht="91.5" customHeight="1" x14ac:dyDescent="0.2">
      <c r="A136" s="5" t="s">
        <v>474</v>
      </c>
      <c r="B136" s="12" t="s">
        <v>66</v>
      </c>
      <c r="C136" s="5">
        <v>2011</v>
      </c>
      <c r="D136" s="12" t="s">
        <v>147</v>
      </c>
      <c r="E136" s="5" t="s">
        <v>141</v>
      </c>
      <c r="F136" s="5"/>
      <c r="G136" s="13"/>
      <c r="H136" s="13"/>
      <c r="I136" s="13"/>
      <c r="J136" s="13"/>
      <c r="K136" s="13"/>
    </row>
    <row r="137" spans="1:11" ht="92.25" customHeight="1" x14ac:dyDescent="0.2">
      <c r="A137" s="5" t="s">
        <v>475</v>
      </c>
      <c r="B137" s="12" t="s">
        <v>64</v>
      </c>
      <c r="C137" s="5" t="s">
        <v>439</v>
      </c>
      <c r="D137" s="12" t="s">
        <v>47</v>
      </c>
      <c r="E137" s="5" t="s">
        <v>30</v>
      </c>
      <c r="F137" s="17">
        <f>G137+H137+I137+J137+K137</f>
        <v>64429.4</v>
      </c>
      <c r="G137" s="11">
        <v>54429.4</v>
      </c>
      <c r="H137" s="13">
        <v>0</v>
      </c>
      <c r="I137" s="13">
        <v>0</v>
      </c>
      <c r="J137" s="13">
        <v>0</v>
      </c>
      <c r="K137" s="13">
        <v>10000</v>
      </c>
    </row>
    <row r="138" spans="1:11" ht="62.25" customHeight="1" x14ac:dyDescent="0.2">
      <c r="A138" s="5" t="s">
        <v>339</v>
      </c>
      <c r="B138" s="12" t="s">
        <v>67</v>
      </c>
      <c r="C138" s="5">
        <v>2011</v>
      </c>
      <c r="D138" s="12" t="s">
        <v>147</v>
      </c>
      <c r="E138" s="5" t="s">
        <v>141</v>
      </c>
      <c r="F138" s="17"/>
      <c r="G138" s="13"/>
      <c r="H138" s="13"/>
      <c r="I138" s="13"/>
      <c r="J138" s="13"/>
      <c r="K138" s="13"/>
    </row>
    <row r="139" spans="1:11" ht="32.25" customHeight="1" x14ac:dyDescent="0.2">
      <c r="A139" s="5" t="s">
        <v>340</v>
      </c>
      <c r="B139" s="12" t="s">
        <v>69</v>
      </c>
      <c r="C139" s="5" t="s">
        <v>439</v>
      </c>
      <c r="D139" s="9" t="s">
        <v>436</v>
      </c>
      <c r="E139" s="5" t="s">
        <v>30</v>
      </c>
      <c r="F139" s="17">
        <f>G139+H139+I139+J139+K139</f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</row>
    <row r="140" spans="1:11" ht="24.95" customHeight="1" x14ac:dyDescent="0.2">
      <c r="A140" s="1072" t="s">
        <v>341</v>
      </c>
      <c r="B140" s="1072"/>
      <c r="C140" s="1072"/>
      <c r="D140" s="1072"/>
      <c r="E140" s="1072"/>
      <c r="F140" s="1072"/>
      <c r="G140" s="1093"/>
      <c r="H140" s="1093"/>
      <c r="I140" s="1093"/>
      <c r="J140" s="1093"/>
      <c r="K140" s="1093"/>
    </row>
    <row r="141" spans="1:11" ht="33" customHeight="1" x14ac:dyDescent="0.2">
      <c r="A141" s="5" t="s">
        <v>166</v>
      </c>
      <c r="B141" s="12" t="s">
        <v>337</v>
      </c>
      <c r="C141" s="5" t="s">
        <v>438</v>
      </c>
      <c r="D141" s="12" t="s">
        <v>310</v>
      </c>
      <c r="E141" s="5" t="s">
        <v>141</v>
      </c>
      <c r="F141" s="13"/>
      <c r="G141" s="13"/>
      <c r="H141" s="13"/>
      <c r="I141" s="13"/>
      <c r="J141" s="13"/>
      <c r="K141" s="13"/>
    </row>
    <row r="142" spans="1:11" ht="48" customHeight="1" x14ac:dyDescent="0.2">
      <c r="A142" s="5" t="s">
        <v>167</v>
      </c>
      <c r="B142" s="21" t="s">
        <v>25</v>
      </c>
      <c r="C142" s="5" t="s">
        <v>439</v>
      </c>
      <c r="D142" s="12" t="s">
        <v>310</v>
      </c>
      <c r="E142" s="5" t="s">
        <v>141</v>
      </c>
      <c r="F142" s="13"/>
      <c r="G142" s="13"/>
      <c r="H142" s="13"/>
      <c r="I142" s="13"/>
      <c r="J142" s="13"/>
      <c r="K142" s="13"/>
    </row>
    <row r="143" spans="1:11" ht="78.75" customHeight="1" x14ac:dyDescent="0.2">
      <c r="A143" s="33" t="s">
        <v>168</v>
      </c>
      <c r="B143" s="12" t="s">
        <v>327</v>
      </c>
      <c r="C143" s="5" t="s">
        <v>439</v>
      </c>
      <c r="D143" s="12" t="s">
        <v>447</v>
      </c>
      <c r="E143" s="5" t="s">
        <v>141</v>
      </c>
      <c r="F143" s="29"/>
      <c r="G143" s="13"/>
      <c r="H143" s="13"/>
      <c r="I143" s="13"/>
      <c r="J143" s="13"/>
      <c r="K143" s="13"/>
    </row>
    <row r="144" spans="1:11" ht="33" customHeight="1" x14ac:dyDescent="0.2">
      <c r="A144" s="5" t="s">
        <v>342</v>
      </c>
      <c r="B144" s="12" t="s">
        <v>328</v>
      </c>
      <c r="C144" s="5" t="s">
        <v>439</v>
      </c>
      <c r="D144" s="12" t="s">
        <v>310</v>
      </c>
      <c r="E144" s="5" t="s">
        <v>141</v>
      </c>
      <c r="F144" s="13"/>
      <c r="G144" s="13"/>
      <c r="H144" s="13"/>
      <c r="I144" s="13"/>
      <c r="J144" s="13"/>
      <c r="K144" s="13"/>
    </row>
    <row r="145" spans="1:11" ht="62.25" customHeight="1" x14ac:dyDescent="0.2">
      <c r="A145" s="5" t="s">
        <v>343</v>
      </c>
      <c r="B145" s="12" t="s">
        <v>401</v>
      </c>
      <c r="C145" s="5" t="s">
        <v>439</v>
      </c>
      <c r="D145" s="12" t="s">
        <v>310</v>
      </c>
      <c r="E145" s="5" t="s">
        <v>141</v>
      </c>
      <c r="F145" s="13"/>
      <c r="G145" s="13"/>
      <c r="H145" s="13"/>
      <c r="I145" s="13"/>
      <c r="J145" s="13"/>
      <c r="K145" s="13"/>
    </row>
    <row r="146" spans="1:11" ht="108" customHeight="1" x14ac:dyDescent="0.2">
      <c r="A146" s="5" t="s">
        <v>344</v>
      </c>
      <c r="B146" s="12" t="s">
        <v>329</v>
      </c>
      <c r="C146" s="5" t="s">
        <v>439</v>
      </c>
      <c r="D146" s="12" t="s">
        <v>310</v>
      </c>
      <c r="E146" s="5" t="s">
        <v>141</v>
      </c>
      <c r="F146" s="13"/>
      <c r="G146" s="13"/>
      <c r="H146" s="13"/>
      <c r="I146" s="13"/>
      <c r="J146" s="13"/>
      <c r="K146" s="13"/>
    </row>
    <row r="147" spans="1:11" ht="24.95" customHeight="1" x14ac:dyDescent="0.2">
      <c r="A147" s="1072" t="s">
        <v>345</v>
      </c>
      <c r="B147" s="1072"/>
      <c r="C147" s="1072"/>
      <c r="D147" s="1072"/>
      <c r="E147" s="1072"/>
      <c r="F147" s="1072"/>
      <c r="G147" s="1072"/>
      <c r="H147" s="1072"/>
      <c r="I147" s="1093"/>
      <c r="J147" s="1093"/>
      <c r="K147" s="1093"/>
    </row>
    <row r="148" spans="1:11" ht="32.25" customHeight="1" x14ac:dyDescent="0.2">
      <c r="A148" s="30" t="s">
        <v>346</v>
      </c>
      <c r="B148" s="18" t="s">
        <v>487</v>
      </c>
      <c r="C148" s="8" t="s">
        <v>439</v>
      </c>
      <c r="D148" s="12" t="s">
        <v>451</v>
      </c>
      <c r="E148" s="5" t="s">
        <v>97</v>
      </c>
      <c r="F148" s="11">
        <f>G148+H148+I148+J148+K148</f>
        <v>8640.4</v>
      </c>
      <c r="G148" s="11">
        <v>1584.9</v>
      </c>
      <c r="H148" s="11">
        <v>1687.9</v>
      </c>
      <c r="I148" s="11">
        <v>1789.2</v>
      </c>
      <c r="J148" s="11">
        <v>1789.2</v>
      </c>
      <c r="K148" s="11">
        <v>1789.2</v>
      </c>
    </row>
    <row r="149" spans="1:11" ht="34.5" customHeight="1" x14ac:dyDescent="0.2">
      <c r="A149" s="30" t="s">
        <v>347</v>
      </c>
      <c r="B149" s="18" t="s">
        <v>488</v>
      </c>
      <c r="C149" s="8" t="s">
        <v>439</v>
      </c>
      <c r="D149" s="12" t="s">
        <v>451</v>
      </c>
      <c r="E149" s="5" t="s">
        <v>97</v>
      </c>
      <c r="F149" s="11">
        <f t="shared" ref="F149:F163" si="5">G149+H149+I149+J149+K149</f>
        <v>5522.2</v>
      </c>
      <c r="G149" s="32">
        <v>1012.9</v>
      </c>
      <c r="H149" s="32">
        <v>1078.8</v>
      </c>
      <c r="I149" s="32">
        <v>1143.5</v>
      </c>
      <c r="J149" s="32">
        <v>1143.5</v>
      </c>
      <c r="K149" s="32">
        <v>1143.5</v>
      </c>
    </row>
    <row r="150" spans="1:11" ht="32.25" customHeight="1" x14ac:dyDescent="0.2">
      <c r="A150" s="30" t="s">
        <v>348</v>
      </c>
      <c r="B150" s="18" t="s">
        <v>496</v>
      </c>
      <c r="C150" s="8" t="s">
        <v>439</v>
      </c>
      <c r="D150" s="12" t="s">
        <v>451</v>
      </c>
      <c r="E150" s="5" t="s">
        <v>97</v>
      </c>
      <c r="F150" s="11">
        <f t="shared" si="5"/>
        <v>8556.4</v>
      </c>
      <c r="G150" s="11">
        <v>1569.5</v>
      </c>
      <c r="H150" s="11">
        <v>1671.5</v>
      </c>
      <c r="I150" s="11">
        <v>1771.8</v>
      </c>
      <c r="J150" s="11">
        <v>1771.8</v>
      </c>
      <c r="K150" s="11">
        <v>1771.8</v>
      </c>
    </row>
    <row r="151" spans="1:11" ht="24.95" customHeight="1" x14ac:dyDescent="0.2">
      <c r="A151" s="1073" t="s">
        <v>349</v>
      </c>
      <c r="B151" s="1074"/>
      <c r="C151" s="1074"/>
      <c r="D151" s="1074"/>
      <c r="E151" s="1074"/>
      <c r="F151" s="1074"/>
      <c r="G151" s="1074"/>
      <c r="H151" s="1074"/>
      <c r="I151" s="1074"/>
      <c r="J151" s="1074"/>
      <c r="K151" s="1074"/>
    </row>
    <row r="152" spans="1:11" ht="18" customHeight="1" x14ac:dyDescent="0.2">
      <c r="A152" s="5" t="s">
        <v>278</v>
      </c>
      <c r="B152" s="1076" t="s">
        <v>481</v>
      </c>
      <c r="C152" s="1076"/>
      <c r="D152" s="1076"/>
      <c r="E152" s="1076"/>
      <c r="F152" s="10">
        <f t="shared" si="5"/>
        <v>2884896.5999999996</v>
      </c>
      <c r="G152" s="10">
        <f>G153+G154+G155</f>
        <v>559443.30000000005</v>
      </c>
      <c r="H152" s="10">
        <f>H153+H154+H155</f>
        <v>591263.39999999991</v>
      </c>
      <c r="I152" s="10">
        <f>I153+I154+I155</f>
        <v>578063.30000000005</v>
      </c>
      <c r="J152" s="10">
        <f>J153+J154+J155</f>
        <v>578063.30000000005</v>
      </c>
      <c r="K152" s="10">
        <f>K153+K154+K155</f>
        <v>578063.30000000005</v>
      </c>
    </row>
    <row r="153" spans="1:11" ht="18" customHeight="1" x14ac:dyDescent="0.2">
      <c r="A153" s="5" t="s">
        <v>279</v>
      </c>
      <c r="B153" s="1075" t="s">
        <v>468</v>
      </c>
      <c r="C153" s="1075"/>
      <c r="D153" s="1075"/>
      <c r="E153" s="1075"/>
      <c r="F153" s="10">
        <f t="shared" si="5"/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</row>
    <row r="154" spans="1:11" ht="18" customHeight="1" x14ac:dyDescent="0.2">
      <c r="A154" s="5" t="s">
        <v>280</v>
      </c>
      <c r="B154" s="1075" t="s">
        <v>29</v>
      </c>
      <c r="C154" s="1075"/>
      <c r="D154" s="1075"/>
      <c r="E154" s="1075"/>
      <c r="F154" s="10">
        <f t="shared" si="5"/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</row>
    <row r="155" spans="1:11" ht="18" customHeight="1" x14ac:dyDescent="0.2">
      <c r="A155" s="5" t="s">
        <v>281</v>
      </c>
      <c r="B155" s="1075" t="s">
        <v>158</v>
      </c>
      <c r="C155" s="1075"/>
      <c r="D155" s="1075"/>
      <c r="E155" s="1075"/>
      <c r="F155" s="10">
        <f t="shared" si="5"/>
        <v>2884896.5999999996</v>
      </c>
      <c r="G155" s="10">
        <f>G125+G126+G135+G139+G148+G149+G150</f>
        <v>559443.30000000005</v>
      </c>
      <c r="H155" s="10">
        <f>H125+H126+H135+H139+H148+H149+H150</f>
        <v>591263.39999999991</v>
      </c>
      <c r="I155" s="10">
        <f>I125+I126+I135+I139+I148+I149+I150</f>
        <v>578063.30000000005</v>
      </c>
      <c r="J155" s="10">
        <f>J125+J126+J135+J139+J148+J149+J150</f>
        <v>578063.30000000005</v>
      </c>
      <c r="K155" s="10">
        <f>K125+K126+K135+K139+K148+K149+K150</f>
        <v>578063.30000000005</v>
      </c>
    </row>
    <row r="156" spans="1:11" ht="18" customHeight="1" x14ac:dyDescent="0.2">
      <c r="A156" s="5" t="s">
        <v>282</v>
      </c>
      <c r="B156" s="1076" t="s">
        <v>234</v>
      </c>
      <c r="C156" s="1076"/>
      <c r="D156" s="1076"/>
      <c r="E156" s="1076"/>
      <c r="F156" s="10">
        <f t="shared" si="5"/>
        <v>64429.4</v>
      </c>
      <c r="G156" s="10">
        <f>G157+G158+G159</f>
        <v>54429.4</v>
      </c>
      <c r="H156" s="10">
        <f>H157+H158+H159</f>
        <v>0</v>
      </c>
      <c r="I156" s="10">
        <f>I157+I158+I159</f>
        <v>0</v>
      </c>
      <c r="J156" s="10">
        <f>J157+J158+J159</f>
        <v>0</v>
      </c>
      <c r="K156" s="10">
        <f>K157+K158+K159</f>
        <v>10000</v>
      </c>
    </row>
    <row r="157" spans="1:11" ht="18" customHeight="1" x14ac:dyDescent="0.2">
      <c r="A157" s="5" t="s">
        <v>283</v>
      </c>
      <c r="B157" s="1075" t="s">
        <v>468</v>
      </c>
      <c r="C157" s="1075"/>
      <c r="D157" s="1075"/>
      <c r="E157" s="1075"/>
      <c r="F157" s="10">
        <f t="shared" si="5"/>
        <v>0</v>
      </c>
      <c r="G157" s="53">
        <v>0</v>
      </c>
      <c r="H157" s="53">
        <v>0</v>
      </c>
      <c r="I157" s="53">
        <v>0</v>
      </c>
      <c r="J157" s="53">
        <v>0</v>
      </c>
      <c r="K157" s="53">
        <v>0</v>
      </c>
    </row>
    <row r="158" spans="1:11" ht="18" customHeight="1" x14ac:dyDescent="0.2">
      <c r="A158" s="5" t="s">
        <v>284</v>
      </c>
      <c r="B158" s="1075" t="s">
        <v>29</v>
      </c>
      <c r="C158" s="1075"/>
      <c r="D158" s="1075"/>
      <c r="E158" s="1075"/>
      <c r="F158" s="10">
        <f t="shared" si="5"/>
        <v>0</v>
      </c>
      <c r="G158" s="53">
        <v>0</v>
      </c>
      <c r="H158" s="53">
        <v>0</v>
      </c>
      <c r="I158" s="53">
        <v>0</v>
      </c>
      <c r="J158" s="53">
        <v>0</v>
      </c>
      <c r="K158" s="53">
        <v>0</v>
      </c>
    </row>
    <row r="159" spans="1:11" ht="18" customHeight="1" x14ac:dyDescent="0.2">
      <c r="A159" s="5" t="s">
        <v>285</v>
      </c>
      <c r="B159" s="1075" t="s">
        <v>158</v>
      </c>
      <c r="C159" s="1075"/>
      <c r="D159" s="1075"/>
      <c r="E159" s="1075"/>
      <c r="F159" s="10">
        <f t="shared" si="5"/>
        <v>64429.4</v>
      </c>
      <c r="G159" s="53">
        <f>G137</f>
        <v>54429.4</v>
      </c>
      <c r="H159" s="53">
        <f>H137</f>
        <v>0</v>
      </c>
      <c r="I159" s="53">
        <f>I137</f>
        <v>0</v>
      </c>
      <c r="J159" s="53">
        <f>J137</f>
        <v>0</v>
      </c>
      <c r="K159" s="53">
        <f>K137</f>
        <v>10000</v>
      </c>
    </row>
    <row r="160" spans="1:11" ht="18" customHeight="1" x14ac:dyDescent="0.2">
      <c r="A160" s="5" t="s">
        <v>286</v>
      </c>
      <c r="B160" s="1076" t="s">
        <v>485</v>
      </c>
      <c r="C160" s="1076"/>
      <c r="D160" s="1076"/>
      <c r="E160" s="1076"/>
      <c r="F160" s="10">
        <f t="shared" si="5"/>
        <v>2949326</v>
      </c>
      <c r="G160" s="53">
        <f>G152+G156</f>
        <v>613872.70000000007</v>
      </c>
      <c r="H160" s="53">
        <f>H152+H156</f>
        <v>591263.39999999991</v>
      </c>
      <c r="I160" s="53">
        <f>I152+I156</f>
        <v>578063.30000000005</v>
      </c>
      <c r="J160" s="53">
        <f>J152+J156</f>
        <v>578063.30000000005</v>
      </c>
      <c r="K160" s="53">
        <f>K152+K156</f>
        <v>588063.30000000005</v>
      </c>
    </row>
    <row r="161" spans="1:11" ht="18" customHeight="1" x14ac:dyDescent="0.2">
      <c r="A161" s="5" t="s">
        <v>287</v>
      </c>
      <c r="B161" s="1075" t="s">
        <v>468</v>
      </c>
      <c r="C161" s="1075"/>
      <c r="D161" s="1075"/>
      <c r="E161" s="1075"/>
      <c r="F161" s="10">
        <f t="shared" si="5"/>
        <v>0</v>
      </c>
      <c r="G161" s="53">
        <f t="shared" ref="G161:K163" si="6">G153+G157</f>
        <v>0</v>
      </c>
      <c r="H161" s="53">
        <f t="shared" si="6"/>
        <v>0</v>
      </c>
      <c r="I161" s="53">
        <f t="shared" si="6"/>
        <v>0</v>
      </c>
      <c r="J161" s="53">
        <f t="shared" si="6"/>
        <v>0</v>
      </c>
      <c r="K161" s="53">
        <f t="shared" si="6"/>
        <v>0</v>
      </c>
    </row>
    <row r="162" spans="1:11" ht="18" customHeight="1" x14ac:dyDescent="0.2">
      <c r="A162" s="5" t="s">
        <v>288</v>
      </c>
      <c r="B162" s="1075" t="s">
        <v>29</v>
      </c>
      <c r="C162" s="1075"/>
      <c r="D162" s="1075"/>
      <c r="E162" s="1075"/>
      <c r="F162" s="10">
        <f t="shared" si="5"/>
        <v>0</v>
      </c>
      <c r="G162" s="53">
        <f t="shared" si="6"/>
        <v>0</v>
      </c>
      <c r="H162" s="53">
        <f t="shared" si="6"/>
        <v>0</v>
      </c>
      <c r="I162" s="53">
        <f t="shared" si="6"/>
        <v>0</v>
      </c>
      <c r="J162" s="53">
        <f t="shared" si="6"/>
        <v>0</v>
      </c>
      <c r="K162" s="53">
        <f t="shared" si="6"/>
        <v>0</v>
      </c>
    </row>
    <row r="163" spans="1:11" ht="18" customHeight="1" x14ac:dyDescent="0.2">
      <c r="A163" s="5" t="s">
        <v>289</v>
      </c>
      <c r="B163" s="1075" t="s">
        <v>158</v>
      </c>
      <c r="C163" s="1075"/>
      <c r="D163" s="1075"/>
      <c r="E163" s="1075"/>
      <c r="F163" s="10">
        <f t="shared" si="5"/>
        <v>2949326</v>
      </c>
      <c r="G163" s="53">
        <f t="shared" si="6"/>
        <v>613872.70000000007</v>
      </c>
      <c r="H163" s="53">
        <f t="shared" si="6"/>
        <v>591263.39999999991</v>
      </c>
      <c r="I163" s="53">
        <f t="shared" si="6"/>
        <v>578063.30000000005</v>
      </c>
      <c r="J163" s="53">
        <f t="shared" si="6"/>
        <v>578063.30000000005</v>
      </c>
      <c r="K163" s="53">
        <f t="shared" si="6"/>
        <v>588063.30000000005</v>
      </c>
    </row>
    <row r="164" spans="1:11" ht="24.95" customHeight="1" x14ac:dyDescent="0.2">
      <c r="A164" s="1072" t="s">
        <v>497</v>
      </c>
      <c r="B164" s="1072"/>
      <c r="C164" s="1072"/>
      <c r="D164" s="1072"/>
      <c r="E164" s="1072"/>
      <c r="F164" s="1072"/>
      <c r="G164" s="1072"/>
      <c r="H164" s="1072"/>
      <c r="I164" s="1072"/>
      <c r="J164" s="1072"/>
      <c r="K164" s="1072"/>
    </row>
    <row r="165" spans="1:11" ht="48.75" customHeight="1" x14ac:dyDescent="0.2">
      <c r="A165" s="5" t="s">
        <v>353</v>
      </c>
      <c r="B165" s="12" t="s">
        <v>207</v>
      </c>
      <c r="C165" s="5" t="s">
        <v>439</v>
      </c>
      <c r="D165" s="12" t="s">
        <v>436</v>
      </c>
      <c r="E165" s="5" t="s">
        <v>141</v>
      </c>
      <c r="F165" s="13"/>
      <c r="G165" s="15"/>
      <c r="H165" s="15"/>
      <c r="I165" s="15"/>
      <c r="J165" s="15"/>
      <c r="K165" s="15"/>
    </row>
    <row r="166" spans="1:11" ht="47.25" customHeight="1" x14ac:dyDescent="0.2">
      <c r="A166" s="5" t="s">
        <v>354</v>
      </c>
      <c r="B166" s="12" t="s">
        <v>350</v>
      </c>
      <c r="C166" s="5" t="s">
        <v>439</v>
      </c>
      <c r="D166" s="12" t="s">
        <v>436</v>
      </c>
      <c r="E166" s="5" t="s">
        <v>141</v>
      </c>
      <c r="F166" s="13"/>
      <c r="G166" s="13"/>
      <c r="H166" s="13"/>
      <c r="I166" s="13"/>
      <c r="J166" s="13"/>
      <c r="K166" s="13"/>
    </row>
    <row r="167" spans="1:11" ht="227.25" customHeight="1" x14ac:dyDescent="0.2">
      <c r="A167" s="5" t="s">
        <v>356</v>
      </c>
      <c r="B167" s="12" t="s">
        <v>351</v>
      </c>
      <c r="C167" s="5" t="s">
        <v>439</v>
      </c>
      <c r="D167" s="12" t="s">
        <v>436</v>
      </c>
      <c r="E167" s="5" t="s">
        <v>141</v>
      </c>
      <c r="F167" s="13"/>
      <c r="G167" s="13"/>
      <c r="H167" s="13"/>
      <c r="I167" s="13"/>
      <c r="J167" s="13"/>
      <c r="K167" s="13"/>
    </row>
    <row r="168" spans="1:11" ht="94.5" customHeight="1" x14ac:dyDescent="0.2">
      <c r="A168" s="5" t="s">
        <v>357</v>
      </c>
      <c r="B168" s="12" t="s">
        <v>219</v>
      </c>
      <c r="C168" s="5" t="s">
        <v>439</v>
      </c>
      <c r="D168" s="12" t="s">
        <v>436</v>
      </c>
      <c r="E168" s="5" t="s">
        <v>141</v>
      </c>
      <c r="F168" s="13"/>
      <c r="G168" s="13"/>
      <c r="H168" s="13"/>
      <c r="I168" s="13"/>
      <c r="J168" s="13"/>
      <c r="K168" s="13"/>
    </row>
    <row r="169" spans="1:11" ht="140.25" customHeight="1" x14ac:dyDescent="0.2">
      <c r="A169" s="5" t="s">
        <v>355</v>
      </c>
      <c r="B169" s="12" t="s">
        <v>80</v>
      </c>
      <c r="C169" s="5" t="s">
        <v>439</v>
      </c>
      <c r="D169" s="12" t="s">
        <v>436</v>
      </c>
      <c r="E169" s="5" t="s">
        <v>141</v>
      </c>
      <c r="F169" s="13"/>
      <c r="G169" s="13"/>
      <c r="H169" s="13"/>
      <c r="I169" s="13"/>
      <c r="J169" s="13"/>
      <c r="K169" s="13"/>
    </row>
    <row r="170" spans="1:11" ht="94.5" customHeight="1" x14ac:dyDescent="0.2">
      <c r="A170" s="5" t="s">
        <v>358</v>
      </c>
      <c r="B170" s="12" t="s">
        <v>352</v>
      </c>
      <c r="C170" s="5" t="s">
        <v>439</v>
      </c>
      <c r="D170" s="12" t="s">
        <v>360</v>
      </c>
      <c r="E170" s="5" t="s">
        <v>141</v>
      </c>
      <c r="F170" s="13"/>
      <c r="G170" s="13"/>
      <c r="H170" s="13"/>
      <c r="I170" s="13"/>
      <c r="J170" s="13"/>
      <c r="K170" s="13"/>
    </row>
    <row r="171" spans="1:11" ht="24.95" customHeight="1" x14ac:dyDescent="0.2">
      <c r="A171" s="1073" t="s">
        <v>359</v>
      </c>
      <c r="B171" s="1074"/>
      <c r="C171" s="1074"/>
      <c r="D171" s="1074"/>
      <c r="E171" s="1074"/>
      <c r="F171" s="1074"/>
      <c r="G171" s="1074"/>
      <c r="H171" s="1074"/>
      <c r="I171" s="1074"/>
      <c r="J171" s="1074"/>
      <c r="K171" s="1074"/>
    </row>
    <row r="172" spans="1:11" ht="18" customHeight="1" x14ac:dyDescent="0.2">
      <c r="A172" s="5" t="s">
        <v>278</v>
      </c>
      <c r="B172" s="1076" t="s">
        <v>481</v>
      </c>
      <c r="C172" s="1076"/>
      <c r="D172" s="1076"/>
      <c r="E172" s="1076"/>
      <c r="F172" s="10">
        <f t="shared" ref="F172:F178" si="7">G172+H172+I172+J172+K172</f>
        <v>0</v>
      </c>
      <c r="G172" s="10">
        <f>G173+G174+G175</f>
        <v>0</v>
      </c>
      <c r="H172" s="10">
        <f>H173+H174+H175</f>
        <v>0</v>
      </c>
      <c r="I172" s="10">
        <f>I173+I174+I175</f>
        <v>0</v>
      </c>
      <c r="J172" s="10">
        <f>J173+J174+J175</f>
        <v>0</v>
      </c>
      <c r="K172" s="10">
        <f>K173+K174+K175</f>
        <v>0</v>
      </c>
    </row>
    <row r="173" spans="1:11" ht="18" customHeight="1" x14ac:dyDescent="0.2">
      <c r="A173" s="5" t="s">
        <v>279</v>
      </c>
      <c r="B173" s="1075" t="s">
        <v>468</v>
      </c>
      <c r="C173" s="1075"/>
      <c r="D173" s="1075"/>
      <c r="E173" s="1075"/>
      <c r="F173" s="10">
        <f t="shared" si="7"/>
        <v>0</v>
      </c>
      <c r="G173" s="53">
        <v>0</v>
      </c>
      <c r="H173" s="53">
        <v>0</v>
      </c>
      <c r="I173" s="53">
        <v>0</v>
      </c>
      <c r="J173" s="53">
        <v>0</v>
      </c>
      <c r="K173" s="53">
        <v>0</v>
      </c>
    </row>
    <row r="174" spans="1:11" ht="18" customHeight="1" x14ac:dyDescent="0.2">
      <c r="A174" s="5" t="s">
        <v>280</v>
      </c>
      <c r="B174" s="1075" t="s">
        <v>29</v>
      </c>
      <c r="C174" s="1075"/>
      <c r="D174" s="1075"/>
      <c r="E174" s="1075"/>
      <c r="F174" s="10">
        <f t="shared" si="7"/>
        <v>0</v>
      </c>
      <c r="G174" s="53">
        <v>0</v>
      </c>
      <c r="H174" s="53">
        <v>0</v>
      </c>
      <c r="I174" s="53">
        <v>0</v>
      </c>
      <c r="J174" s="53">
        <v>0</v>
      </c>
      <c r="K174" s="53">
        <v>0</v>
      </c>
    </row>
    <row r="175" spans="1:11" ht="18" customHeight="1" x14ac:dyDescent="0.2">
      <c r="A175" s="5" t="s">
        <v>281</v>
      </c>
      <c r="B175" s="1075" t="s">
        <v>158</v>
      </c>
      <c r="C175" s="1075"/>
      <c r="D175" s="1075"/>
      <c r="E175" s="1075"/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</row>
    <row r="176" spans="1:11" ht="18" customHeight="1" x14ac:dyDescent="0.2">
      <c r="A176" s="5" t="s">
        <v>282</v>
      </c>
      <c r="B176" s="1076" t="s">
        <v>492</v>
      </c>
      <c r="C176" s="1076"/>
      <c r="D176" s="1076"/>
      <c r="E176" s="1076"/>
      <c r="F176" s="10">
        <f t="shared" si="7"/>
        <v>0</v>
      </c>
      <c r="G176" s="10">
        <f>G172</f>
        <v>0</v>
      </c>
      <c r="H176" s="10">
        <f>H172</f>
        <v>0</v>
      </c>
      <c r="I176" s="10">
        <f>I172</f>
        <v>0</v>
      </c>
      <c r="J176" s="10">
        <f>J172</f>
        <v>0</v>
      </c>
      <c r="K176" s="10">
        <f>K172</f>
        <v>0</v>
      </c>
    </row>
    <row r="177" spans="1:11" ht="18" customHeight="1" x14ac:dyDescent="0.2">
      <c r="A177" s="5" t="s">
        <v>283</v>
      </c>
      <c r="B177" s="1075" t="s">
        <v>468</v>
      </c>
      <c r="C177" s="1075"/>
      <c r="D177" s="1075"/>
      <c r="E177" s="1075"/>
      <c r="F177" s="10">
        <f t="shared" si="7"/>
        <v>0</v>
      </c>
      <c r="G177" s="10">
        <f t="shared" ref="G177:K179" si="8">G173</f>
        <v>0</v>
      </c>
      <c r="H177" s="10">
        <f t="shared" si="8"/>
        <v>0</v>
      </c>
      <c r="I177" s="10">
        <f t="shared" si="8"/>
        <v>0</v>
      </c>
      <c r="J177" s="10">
        <f t="shared" si="8"/>
        <v>0</v>
      </c>
      <c r="K177" s="10">
        <f t="shared" si="8"/>
        <v>0</v>
      </c>
    </row>
    <row r="178" spans="1:11" ht="18" customHeight="1" x14ac:dyDescent="0.2">
      <c r="A178" s="5" t="s">
        <v>284</v>
      </c>
      <c r="B178" s="1075" t="s">
        <v>29</v>
      </c>
      <c r="C178" s="1075"/>
      <c r="D178" s="1075"/>
      <c r="E178" s="1075"/>
      <c r="F178" s="10">
        <f t="shared" si="7"/>
        <v>0</v>
      </c>
      <c r="G178" s="10">
        <f t="shared" si="8"/>
        <v>0</v>
      </c>
      <c r="H178" s="10">
        <f t="shared" si="8"/>
        <v>0</v>
      </c>
      <c r="I178" s="10">
        <f t="shared" si="8"/>
        <v>0</v>
      </c>
      <c r="J178" s="10">
        <f t="shared" si="8"/>
        <v>0</v>
      </c>
      <c r="K178" s="10">
        <f t="shared" si="8"/>
        <v>0</v>
      </c>
    </row>
    <row r="179" spans="1:11" ht="18" customHeight="1" x14ac:dyDescent="0.2">
      <c r="A179" s="5" t="s">
        <v>285</v>
      </c>
      <c r="B179" s="1075" t="s">
        <v>158</v>
      </c>
      <c r="C179" s="1075"/>
      <c r="D179" s="1075"/>
      <c r="E179" s="1075"/>
      <c r="F179" s="10">
        <v>0</v>
      </c>
      <c r="G179" s="10">
        <f t="shared" si="8"/>
        <v>0</v>
      </c>
      <c r="H179" s="10">
        <f t="shared" si="8"/>
        <v>0</v>
      </c>
      <c r="I179" s="10">
        <f t="shared" si="8"/>
        <v>0</v>
      </c>
      <c r="J179" s="10">
        <f t="shared" si="8"/>
        <v>0</v>
      </c>
      <c r="K179" s="10">
        <f t="shared" si="8"/>
        <v>0</v>
      </c>
    </row>
    <row r="180" spans="1:11" s="37" customFormat="1" ht="24.95" customHeight="1" x14ac:dyDescent="0.25">
      <c r="A180" s="1084" t="s">
        <v>476</v>
      </c>
      <c r="B180" s="1095"/>
      <c r="C180" s="1095"/>
      <c r="D180" s="1095"/>
      <c r="E180" s="1095"/>
      <c r="F180" s="1095"/>
      <c r="G180" s="1095"/>
      <c r="H180" s="1095"/>
      <c r="I180" s="1095"/>
      <c r="J180" s="1095"/>
      <c r="K180" s="1095"/>
    </row>
    <row r="181" spans="1:11" s="37" customFormat="1" ht="24.95" customHeight="1" x14ac:dyDescent="0.25">
      <c r="A181" s="1084" t="s">
        <v>138</v>
      </c>
      <c r="B181" s="1084"/>
      <c r="C181" s="1084"/>
      <c r="D181" s="1084"/>
      <c r="E181" s="1084"/>
      <c r="F181" s="1084"/>
      <c r="G181" s="1095"/>
      <c r="H181" s="1095"/>
      <c r="I181" s="1095"/>
      <c r="J181" s="1095"/>
      <c r="K181" s="1095"/>
    </row>
    <row r="182" spans="1:11" ht="137.25" customHeight="1" x14ac:dyDescent="0.2">
      <c r="A182" s="8" t="s">
        <v>171</v>
      </c>
      <c r="B182" s="9" t="s">
        <v>63</v>
      </c>
      <c r="C182" s="8" t="s">
        <v>439</v>
      </c>
      <c r="D182" s="9" t="s">
        <v>172</v>
      </c>
      <c r="E182" s="8" t="s">
        <v>100</v>
      </c>
      <c r="F182" s="11">
        <f>G182+H182+I182+J182+K182</f>
        <v>53250.200000000004</v>
      </c>
      <c r="G182" s="11">
        <f>10568.1-G199-G200-G201</f>
        <v>10472.300000000001</v>
      </c>
      <c r="H182" s="11">
        <f>10600.2+102-H199-H200-H201</f>
        <v>10600.2</v>
      </c>
      <c r="I182" s="11">
        <f>10725.9+108.1-I199-I200-I201</f>
        <v>10725.9</v>
      </c>
      <c r="J182" s="11">
        <f>10725.9+108.1-J199-J200-J201</f>
        <v>10725.9</v>
      </c>
      <c r="K182" s="11">
        <f>10725.9+108.1-K199-K200-K201</f>
        <v>10725.9</v>
      </c>
    </row>
    <row r="183" spans="1:11" ht="63.75" customHeight="1" x14ac:dyDescent="0.2">
      <c r="A183" s="5" t="s">
        <v>176</v>
      </c>
      <c r="B183" s="9" t="s">
        <v>446</v>
      </c>
      <c r="C183" s="8" t="s">
        <v>440</v>
      </c>
      <c r="D183" s="9" t="s">
        <v>48</v>
      </c>
      <c r="E183" s="5" t="s">
        <v>141</v>
      </c>
      <c r="F183" s="13"/>
      <c r="G183" s="13"/>
      <c r="H183" s="13"/>
      <c r="I183" s="13"/>
      <c r="J183" s="13"/>
      <c r="K183" s="13"/>
    </row>
    <row r="184" spans="1:11" ht="63.75" customHeight="1" x14ac:dyDescent="0.2">
      <c r="A184" s="8" t="s">
        <v>477</v>
      </c>
      <c r="B184" s="12" t="s">
        <v>361</v>
      </c>
      <c r="C184" s="8" t="s">
        <v>439</v>
      </c>
      <c r="D184" s="12" t="s">
        <v>172</v>
      </c>
      <c r="E184" s="5" t="s">
        <v>141</v>
      </c>
      <c r="F184" s="13"/>
      <c r="G184" s="13"/>
      <c r="H184" s="13"/>
      <c r="I184" s="13"/>
      <c r="J184" s="13"/>
      <c r="K184" s="13"/>
    </row>
    <row r="185" spans="1:11" ht="33.75" customHeight="1" x14ac:dyDescent="0.2">
      <c r="A185" s="5" t="s">
        <v>478</v>
      </c>
      <c r="B185" s="9" t="s">
        <v>362</v>
      </c>
      <c r="C185" s="5" t="s">
        <v>439</v>
      </c>
      <c r="D185" s="9" t="s">
        <v>172</v>
      </c>
      <c r="E185" s="5" t="s">
        <v>141</v>
      </c>
      <c r="F185" s="13"/>
      <c r="G185" s="13"/>
      <c r="H185" s="13"/>
      <c r="I185" s="13"/>
      <c r="J185" s="13"/>
      <c r="K185" s="13"/>
    </row>
    <row r="186" spans="1:11" ht="44.25" customHeight="1" x14ac:dyDescent="0.2">
      <c r="A186" s="5" t="s">
        <v>479</v>
      </c>
      <c r="B186" s="12" t="s">
        <v>363</v>
      </c>
      <c r="C186" s="5" t="s">
        <v>440</v>
      </c>
      <c r="D186" s="12" t="s">
        <v>364</v>
      </c>
      <c r="E186" s="5" t="s">
        <v>141</v>
      </c>
      <c r="F186" s="13"/>
      <c r="G186" s="13"/>
      <c r="H186" s="13"/>
      <c r="I186" s="13"/>
      <c r="J186" s="13"/>
      <c r="K186" s="13"/>
    </row>
    <row r="187" spans="1:11" ht="33.75" customHeight="1" x14ac:dyDescent="0.2">
      <c r="A187" s="5" t="s">
        <v>480</v>
      </c>
      <c r="B187" s="12" t="s">
        <v>365</v>
      </c>
      <c r="C187" s="5" t="s">
        <v>440</v>
      </c>
      <c r="D187" s="12" t="s">
        <v>173</v>
      </c>
      <c r="E187" s="5" t="s">
        <v>141</v>
      </c>
      <c r="F187" s="13"/>
      <c r="G187" s="13"/>
      <c r="H187" s="13"/>
      <c r="I187" s="13"/>
      <c r="J187" s="13"/>
      <c r="K187" s="13"/>
    </row>
    <row r="188" spans="1:11" ht="92.25" customHeight="1" x14ac:dyDescent="0.2">
      <c r="A188" s="5" t="s">
        <v>498</v>
      </c>
      <c r="B188" s="12" t="s">
        <v>366</v>
      </c>
      <c r="C188" s="5" t="s">
        <v>440</v>
      </c>
      <c r="D188" s="12" t="s">
        <v>173</v>
      </c>
      <c r="E188" s="5" t="s">
        <v>141</v>
      </c>
      <c r="F188" s="13"/>
      <c r="G188" s="13"/>
      <c r="H188" s="13"/>
      <c r="I188" s="13"/>
      <c r="J188" s="13"/>
      <c r="K188" s="13"/>
    </row>
    <row r="189" spans="1:11" s="37" customFormat="1" ht="24.95" customHeight="1" x14ac:dyDescent="0.25">
      <c r="A189" s="1084" t="s">
        <v>174</v>
      </c>
      <c r="B189" s="1095"/>
      <c r="C189" s="1095"/>
      <c r="D189" s="1095"/>
      <c r="E189" s="1095"/>
      <c r="F189" s="1095"/>
      <c r="G189" s="1095"/>
      <c r="H189" s="1095"/>
      <c r="I189" s="1095"/>
      <c r="J189" s="1095"/>
      <c r="K189" s="1095"/>
    </row>
    <row r="190" spans="1:11" ht="48.75" customHeight="1" x14ac:dyDescent="0.2">
      <c r="A190" s="1056" t="s">
        <v>175</v>
      </c>
      <c r="B190" s="1097" t="s">
        <v>368</v>
      </c>
      <c r="C190" s="1056" t="s">
        <v>439</v>
      </c>
      <c r="D190" s="1097" t="s">
        <v>367</v>
      </c>
      <c r="E190" s="5" t="s">
        <v>101</v>
      </c>
      <c r="F190" s="13">
        <f t="shared" ref="F190:F197" si="9">G190+H190+I190+J190+K190</f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</row>
    <row r="191" spans="1:11" ht="46.5" customHeight="1" x14ac:dyDescent="0.2">
      <c r="A191" s="1056"/>
      <c r="B191" s="1097"/>
      <c r="C191" s="1056"/>
      <c r="D191" s="1097"/>
      <c r="E191" s="5" t="s">
        <v>102</v>
      </c>
      <c r="F191" s="13">
        <f t="shared" si="9"/>
        <v>564877.5</v>
      </c>
      <c r="G191" s="55">
        <v>112975.5</v>
      </c>
      <c r="H191" s="55">
        <v>112975.5</v>
      </c>
      <c r="I191" s="55">
        <v>112975.5</v>
      </c>
      <c r="J191" s="55">
        <v>112975.5</v>
      </c>
      <c r="K191" s="55">
        <v>112975.5</v>
      </c>
    </row>
    <row r="192" spans="1:11" ht="60" x14ac:dyDescent="0.2">
      <c r="A192" s="1056" t="s">
        <v>499</v>
      </c>
      <c r="B192" s="1097" t="s">
        <v>369</v>
      </c>
      <c r="C192" s="1056" t="s">
        <v>439</v>
      </c>
      <c r="D192" s="1097" t="s">
        <v>367</v>
      </c>
      <c r="E192" s="5" t="s">
        <v>103</v>
      </c>
      <c r="F192" s="13">
        <f t="shared" si="9"/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</row>
    <row r="193" spans="1:11" s="34" customFormat="1" ht="65.25" customHeight="1" x14ac:dyDescent="0.25">
      <c r="A193" s="1056"/>
      <c r="B193" s="1097"/>
      <c r="C193" s="1056"/>
      <c r="D193" s="1097"/>
      <c r="E193" s="5" t="s">
        <v>177</v>
      </c>
      <c r="F193" s="13">
        <f t="shared" si="9"/>
        <v>23765.5</v>
      </c>
      <c r="G193" s="13">
        <v>4753.1000000000004</v>
      </c>
      <c r="H193" s="13">
        <v>4753.1000000000004</v>
      </c>
      <c r="I193" s="13">
        <v>4753.1000000000004</v>
      </c>
      <c r="J193" s="13">
        <v>4753.1000000000004</v>
      </c>
      <c r="K193" s="13">
        <v>4753.1000000000004</v>
      </c>
    </row>
    <row r="194" spans="1:11" s="34" customFormat="1" ht="35.25" customHeight="1" x14ac:dyDescent="0.25">
      <c r="A194" s="1106"/>
      <c r="B194" s="1107"/>
      <c r="C194" s="1106"/>
      <c r="D194" s="1107"/>
      <c r="E194" s="51" t="s">
        <v>178</v>
      </c>
      <c r="F194" s="13">
        <f t="shared" si="9"/>
        <v>1441.5</v>
      </c>
      <c r="G194" s="13">
        <v>264.39999999999998</v>
      </c>
      <c r="H194" s="13">
        <v>281.60000000000002</v>
      </c>
      <c r="I194" s="13">
        <v>298.5</v>
      </c>
      <c r="J194" s="13">
        <v>298.5</v>
      </c>
      <c r="K194" s="13">
        <v>298.5</v>
      </c>
    </row>
    <row r="195" spans="1:11" ht="75" customHeight="1" x14ac:dyDescent="0.2">
      <c r="A195" s="5" t="s">
        <v>500</v>
      </c>
      <c r="B195" s="12" t="s">
        <v>370</v>
      </c>
      <c r="C195" s="5" t="s">
        <v>439</v>
      </c>
      <c r="D195" s="12" t="s">
        <v>147</v>
      </c>
      <c r="E195" s="5" t="s">
        <v>179</v>
      </c>
      <c r="F195" s="13">
        <f t="shared" si="9"/>
        <v>14788.5</v>
      </c>
      <c r="G195" s="13">
        <v>2957.7</v>
      </c>
      <c r="H195" s="13">
        <v>2957.7</v>
      </c>
      <c r="I195" s="13">
        <v>2957.7</v>
      </c>
      <c r="J195" s="13">
        <v>2957.7</v>
      </c>
      <c r="K195" s="13">
        <v>2957.7</v>
      </c>
    </row>
    <row r="196" spans="1:11" ht="47.25" customHeight="1" x14ac:dyDescent="0.2">
      <c r="A196" s="1063" t="s">
        <v>371</v>
      </c>
      <c r="B196" s="1064" t="s">
        <v>452</v>
      </c>
      <c r="C196" s="1063" t="s">
        <v>439</v>
      </c>
      <c r="D196" s="1064" t="s">
        <v>147</v>
      </c>
      <c r="E196" s="5" t="s">
        <v>82</v>
      </c>
      <c r="F196" s="13">
        <f t="shared" si="9"/>
        <v>8721</v>
      </c>
      <c r="G196" s="13">
        <v>1744.2</v>
      </c>
      <c r="H196" s="13">
        <v>1744.2</v>
      </c>
      <c r="I196" s="13">
        <v>1744.2</v>
      </c>
      <c r="J196" s="13">
        <v>1744.2</v>
      </c>
      <c r="K196" s="13">
        <v>1744.2</v>
      </c>
    </row>
    <row r="197" spans="1:11" ht="90" customHeight="1" x14ac:dyDescent="0.2">
      <c r="A197" s="1063"/>
      <c r="B197" s="1064"/>
      <c r="C197" s="1063"/>
      <c r="D197" s="1064"/>
      <c r="E197" s="8" t="s">
        <v>87</v>
      </c>
      <c r="F197" s="13">
        <f t="shared" si="9"/>
        <v>171</v>
      </c>
      <c r="G197" s="13">
        <v>31.4</v>
      </c>
      <c r="H197" s="13">
        <v>33.4</v>
      </c>
      <c r="I197" s="13">
        <v>35.4</v>
      </c>
      <c r="J197" s="13">
        <v>35.4</v>
      </c>
      <c r="K197" s="13">
        <v>35.4</v>
      </c>
    </row>
    <row r="198" spans="1:11" s="37" customFormat="1" ht="24.95" customHeight="1" x14ac:dyDescent="0.25">
      <c r="A198" s="1108" t="s">
        <v>407</v>
      </c>
      <c r="B198" s="1108"/>
      <c r="C198" s="1108"/>
      <c r="D198" s="1108"/>
      <c r="E198" s="1108"/>
      <c r="F198" s="1108"/>
      <c r="G198" s="1108"/>
      <c r="H198" s="1108"/>
      <c r="I198" s="1108"/>
      <c r="J198" s="1108"/>
      <c r="K198" s="1093"/>
    </row>
    <row r="199" spans="1:11" ht="32.25" customHeight="1" x14ac:dyDescent="0.2">
      <c r="A199" s="35" t="s">
        <v>408</v>
      </c>
      <c r="B199" s="36" t="s">
        <v>487</v>
      </c>
      <c r="C199" s="23" t="s">
        <v>439</v>
      </c>
      <c r="D199" s="23" t="s">
        <v>451</v>
      </c>
      <c r="E199" s="23" t="s">
        <v>100</v>
      </c>
      <c r="F199" s="10">
        <f>G199+H199+I199+J199</f>
        <v>190.3</v>
      </c>
      <c r="G199" s="10">
        <v>44</v>
      </c>
      <c r="H199" s="10">
        <v>46.9</v>
      </c>
      <c r="I199" s="10">
        <v>49.7</v>
      </c>
      <c r="J199" s="10">
        <v>49.7</v>
      </c>
      <c r="K199" s="10">
        <v>49.7</v>
      </c>
    </row>
    <row r="200" spans="1:11" ht="31.5" customHeight="1" x14ac:dyDescent="0.2">
      <c r="A200" s="35" t="s">
        <v>409</v>
      </c>
      <c r="B200" s="36" t="s">
        <v>488</v>
      </c>
      <c r="C200" s="23" t="s">
        <v>439</v>
      </c>
      <c r="D200" s="23" t="s">
        <v>451</v>
      </c>
      <c r="E200" s="23" t="s">
        <v>100</v>
      </c>
      <c r="F200" s="10">
        <f>G200+H200+I200+J200</f>
        <v>223.70000000000002</v>
      </c>
      <c r="G200" s="10">
        <v>51.8</v>
      </c>
      <c r="H200" s="10">
        <v>55.1</v>
      </c>
      <c r="I200" s="10">
        <v>58.4</v>
      </c>
      <c r="J200" s="10">
        <v>58.4</v>
      </c>
      <c r="K200" s="10">
        <v>58.4</v>
      </c>
    </row>
    <row r="201" spans="1:11" ht="31.5" customHeight="1" x14ac:dyDescent="0.2">
      <c r="A201" s="35" t="s">
        <v>410</v>
      </c>
      <c r="B201" s="36" t="s">
        <v>496</v>
      </c>
      <c r="C201" s="23" t="s">
        <v>439</v>
      </c>
      <c r="D201" s="23" t="s">
        <v>451</v>
      </c>
      <c r="E201" s="23" t="s">
        <v>100</v>
      </c>
      <c r="F201" s="10">
        <f>G201+H201+I201+J201</f>
        <v>0</v>
      </c>
      <c r="G201" s="10">
        <v>0</v>
      </c>
      <c r="H201" s="10">
        <v>0</v>
      </c>
      <c r="I201" s="10">
        <v>0</v>
      </c>
      <c r="J201" s="10">
        <v>0</v>
      </c>
      <c r="K201" s="26">
        <v>0</v>
      </c>
    </row>
    <row r="202" spans="1:11" ht="24.95" customHeight="1" x14ac:dyDescent="0.2">
      <c r="A202" s="1073" t="s">
        <v>372</v>
      </c>
      <c r="B202" s="1074"/>
      <c r="C202" s="1074"/>
      <c r="D202" s="1074"/>
      <c r="E202" s="1074"/>
      <c r="F202" s="1074"/>
      <c r="G202" s="1074"/>
      <c r="H202" s="1074"/>
      <c r="I202" s="1074"/>
      <c r="J202" s="1074"/>
      <c r="K202" s="1074"/>
    </row>
    <row r="203" spans="1:11" ht="18" customHeight="1" x14ac:dyDescent="0.2">
      <c r="A203" s="15" t="s">
        <v>278</v>
      </c>
      <c r="B203" s="1076" t="s">
        <v>481</v>
      </c>
      <c r="C203" s="1076"/>
      <c r="D203" s="1076"/>
      <c r="E203" s="1076"/>
      <c r="F203" s="10">
        <f>G203+H203+I203+J203+K203</f>
        <v>667537.30000000005</v>
      </c>
      <c r="G203" s="17">
        <f>G204+G205+G206</f>
        <v>133294.39999999999</v>
      </c>
      <c r="H203" s="17">
        <f>H204+H205+H206</f>
        <v>133447.70000000001</v>
      </c>
      <c r="I203" s="17">
        <f>I204+I205+I206</f>
        <v>133598.39999999999</v>
      </c>
      <c r="J203" s="17">
        <f>J204+J205+J206</f>
        <v>133598.39999999999</v>
      </c>
      <c r="K203" s="17">
        <f>K204+K205+K206</f>
        <v>133598.39999999999</v>
      </c>
    </row>
    <row r="204" spans="1:11" x14ac:dyDescent="0.2">
      <c r="A204" s="5" t="s">
        <v>279</v>
      </c>
      <c r="B204" s="1075" t="s">
        <v>468</v>
      </c>
      <c r="C204" s="1075"/>
      <c r="D204" s="1075"/>
      <c r="E204" s="1075"/>
      <c r="F204" s="10">
        <f t="shared" ref="F204:F210" si="10">G204+H204+I204+J204+K204</f>
        <v>14788.5</v>
      </c>
      <c r="G204" s="17">
        <f t="shared" ref="G204:K205" si="11">G190+G192+G195</f>
        <v>2957.7</v>
      </c>
      <c r="H204" s="17">
        <f t="shared" si="11"/>
        <v>2957.7</v>
      </c>
      <c r="I204" s="17">
        <f t="shared" si="11"/>
        <v>2957.7</v>
      </c>
      <c r="J204" s="17">
        <f t="shared" si="11"/>
        <v>2957.7</v>
      </c>
      <c r="K204" s="17">
        <f t="shared" si="11"/>
        <v>2957.7</v>
      </c>
    </row>
    <row r="205" spans="1:11" x14ac:dyDescent="0.2">
      <c r="A205" s="5" t="s">
        <v>280</v>
      </c>
      <c r="B205" s="1075" t="s">
        <v>29</v>
      </c>
      <c r="C205" s="1075"/>
      <c r="D205" s="1075"/>
      <c r="E205" s="1075"/>
      <c r="F205" s="10">
        <f t="shared" si="10"/>
        <v>597364</v>
      </c>
      <c r="G205" s="17">
        <f t="shared" si="11"/>
        <v>119472.8</v>
      </c>
      <c r="H205" s="17">
        <f t="shared" si="11"/>
        <v>119472.8</v>
      </c>
      <c r="I205" s="17">
        <f t="shared" si="11"/>
        <v>119472.8</v>
      </c>
      <c r="J205" s="17">
        <f t="shared" si="11"/>
        <v>119472.8</v>
      </c>
      <c r="K205" s="17">
        <f t="shared" si="11"/>
        <v>119472.8</v>
      </c>
    </row>
    <row r="206" spans="1:11" x14ac:dyDescent="0.2">
      <c r="A206" s="5" t="s">
        <v>281</v>
      </c>
      <c r="B206" s="1075" t="s">
        <v>158</v>
      </c>
      <c r="C206" s="1075"/>
      <c r="D206" s="1075"/>
      <c r="E206" s="1075"/>
      <c r="F206" s="10">
        <f t="shared" si="10"/>
        <v>55384.800000000003</v>
      </c>
      <c r="G206" s="17">
        <f>G182+G194+G197+G199+G200+G201</f>
        <v>10863.9</v>
      </c>
      <c r="H206" s="17">
        <f>H182+H194+H197+H199+H200+H201</f>
        <v>11017.2</v>
      </c>
      <c r="I206" s="17">
        <f>I182+I194+I197+I199+I200+I201</f>
        <v>11167.9</v>
      </c>
      <c r="J206" s="17">
        <f>J182+J194+J197+J199+J200+J201</f>
        <v>11167.9</v>
      </c>
      <c r="K206" s="17">
        <f>K182+K194+K197+K199+K200+K201</f>
        <v>11167.9</v>
      </c>
    </row>
    <row r="207" spans="1:11" ht="15" customHeight="1" x14ac:dyDescent="0.2">
      <c r="A207" s="16" t="s">
        <v>282</v>
      </c>
      <c r="B207" s="1076" t="s">
        <v>493</v>
      </c>
      <c r="C207" s="1076"/>
      <c r="D207" s="1076"/>
      <c r="E207" s="1076"/>
      <c r="F207" s="10">
        <f t="shared" si="10"/>
        <v>667537.30000000005</v>
      </c>
      <c r="G207" s="17">
        <f>G208+G209+G210</f>
        <v>133294.39999999999</v>
      </c>
      <c r="H207" s="17">
        <f>H208+H209+H210</f>
        <v>133447.70000000001</v>
      </c>
      <c r="I207" s="17">
        <f>I208+I209+I210</f>
        <v>133598.39999999999</v>
      </c>
      <c r="J207" s="17">
        <f>J208+J209+J210</f>
        <v>133598.39999999999</v>
      </c>
      <c r="K207" s="17">
        <f>K208+K209+K210</f>
        <v>133598.39999999999</v>
      </c>
    </row>
    <row r="208" spans="1:11" ht="15.75" x14ac:dyDescent="0.2">
      <c r="A208" s="15" t="s">
        <v>283</v>
      </c>
      <c r="B208" s="1075" t="s">
        <v>468</v>
      </c>
      <c r="C208" s="1075"/>
      <c r="D208" s="1075"/>
      <c r="E208" s="1075"/>
      <c r="F208" s="10">
        <f t="shared" si="10"/>
        <v>14788.5</v>
      </c>
      <c r="G208" s="17">
        <f>G204</f>
        <v>2957.7</v>
      </c>
      <c r="H208" s="17">
        <f>H204</f>
        <v>2957.7</v>
      </c>
      <c r="I208" s="17">
        <f>I204</f>
        <v>2957.7</v>
      </c>
      <c r="J208" s="17">
        <f>J204</f>
        <v>2957.7</v>
      </c>
      <c r="K208" s="17">
        <f>K204</f>
        <v>2957.7</v>
      </c>
    </row>
    <row r="209" spans="1:11" x14ac:dyDescent="0.2">
      <c r="A209" s="5" t="s">
        <v>284</v>
      </c>
      <c r="B209" s="1075" t="s">
        <v>29</v>
      </c>
      <c r="C209" s="1075"/>
      <c r="D209" s="1075"/>
      <c r="E209" s="1075"/>
      <c r="F209" s="10">
        <f t="shared" si="10"/>
        <v>597364</v>
      </c>
      <c r="G209" s="17">
        <f t="shared" ref="G209:K210" si="12">G205</f>
        <v>119472.8</v>
      </c>
      <c r="H209" s="17">
        <f t="shared" si="12"/>
        <v>119472.8</v>
      </c>
      <c r="I209" s="17">
        <f t="shared" si="12"/>
        <v>119472.8</v>
      </c>
      <c r="J209" s="17">
        <f t="shared" si="12"/>
        <v>119472.8</v>
      </c>
      <c r="K209" s="17">
        <f t="shared" si="12"/>
        <v>119472.8</v>
      </c>
    </row>
    <row r="210" spans="1:11" x14ac:dyDescent="0.2">
      <c r="A210" s="5" t="s">
        <v>285</v>
      </c>
      <c r="B210" s="1075" t="s">
        <v>158</v>
      </c>
      <c r="C210" s="1075"/>
      <c r="D210" s="1075"/>
      <c r="E210" s="1075"/>
      <c r="F210" s="10">
        <f t="shared" si="10"/>
        <v>55384.800000000003</v>
      </c>
      <c r="G210" s="17">
        <f t="shared" si="12"/>
        <v>10863.9</v>
      </c>
      <c r="H210" s="17">
        <f t="shared" si="12"/>
        <v>11017.2</v>
      </c>
      <c r="I210" s="17">
        <f t="shared" si="12"/>
        <v>11167.9</v>
      </c>
      <c r="J210" s="17">
        <f t="shared" si="12"/>
        <v>11167.9</v>
      </c>
      <c r="K210" s="17">
        <f t="shared" si="12"/>
        <v>11167.9</v>
      </c>
    </row>
    <row r="211" spans="1:11" s="37" customFormat="1" ht="24.95" customHeight="1" x14ac:dyDescent="0.25">
      <c r="A211" s="1084" t="s">
        <v>432</v>
      </c>
      <c r="B211" s="1084"/>
      <c r="C211" s="1084"/>
      <c r="D211" s="1084"/>
      <c r="E211" s="1084"/>
      <c r="F211" s="1084"/>
      <c r="G211" s="1084"/>
      <c r="H211" s="1084"/>
      <c r="I211" s="1084"/>
      <c r="J211" s="1084"/>
      <c r="K211" s="1095"/>
    </row>
    <row r="212" spans="1:11" s="37" customFormat="1" ht="24.95" customHeight="1" x14ac:dyDescent="0.25">
      <c r="A212" s="1084" t="s">
        <v>433</v>
      </c>
      <c r="B212" s="1084"/>
      <c r="C212" s="1084"/>
      <c r="D212" s="1084"/>
      <c r="E212" s="1084"/>
      <c r="F212" s="1084"/>
      <c r="G212" s="1084"/>
      <c r="H212" s="1084"/>
      <c r="I212" s="1084"/>
      <c r="J212" s="1084"/>
      <c r="K212" s="1084"/>
    </row>
    <row r="213" spans="1:11" ht="91.5" customHeight="1" x14ac:dyDescent="0.2">
      <c r="A213" s="5" t="s">
        <v>453</v>
      </c>
      <c r="B213" s="12" t="s">
        <v>41</v>
      </c>
      <c r="C213" s="5" t="s">
        <v>439</v>
      </c>
      <c r="D213" s="12" t="s">
        <v>147</v>
      </c>
      <c r="E213" s="5" t="s">
        <v>141</v>
      </c>
      <c r="F213" s="13"/>
      <c r="G213" s="13"/>
      <c r="H213" s="13"/>
      <c r="I213" s="13"/>
      <c r="J213" s="13"/>
      <c r="K213" s="13"/>
    </row>
    <row r="214" spans="1:11" ht="138.75" customHeight="1" x14ac:dyDescent="0.2">
      <c r="A214" s="5" t="s">
        <v>454</v>
      </c>
      <c r="B214" s="12" t="s">
        <v>373</v>
      </c>
      <c r="C214" s="5" t="s">
        <v>439</v>
      </c>
      <c r="D214" s="12" t="s">
        <v>58</v>
      </c>
      <c r="E214" s="5" t="s">
        <v>141</v>
      </c>
      <c r="F214" s="13"/>
      <c r="G214" s="13"/>
      <c r="H214" s="13"/>
      <c r="I214" s="13"/>
      <c r="J214" s="13"/>
      <c r="K214" s="13"/>
    </row>
    <row r="215" spans="1:11" ht="62.25" customHeight="1" x14ac:dyDescent="0.2">
      <c r="A215" s="5" t="s">
        <v>455</v>
      </c>
      <c r="B215" s="12" t="s">
        <v>374</v>
      </c>
      <c r="C215" s="5" t="s">
        <v>439</v>
      </c>
      <c r="D215" s="12" t="s">
        <v>471</v>
      </c>
      <c r="E215" s="5" t="s">
        <v>141</v>
      </c>
      <c r="F215" s="13"/>
      <c r="G215" s="13"/>
      <c r="H215" s="13"/>
      <c r="I215" s="13"/>
      <c r="J215" s="13"/>
      <c r="K215" s="13"/>
    </row>
    <row r="216" spans="1:11" ht="63" customHeight="1" x14ac:dyDescent="0.2">
      <c r="A216" s="5" t="s">
        <v>456</v>
      </c>
      <c r="B216" s="12" t="s">
        <v>377</v>
      </c>
      <c r="C216" s="5" t="s">
        <v>439</v>
      </c>
      <c r="D216" s="12" t="s">
        <v>471</v>
      </c>
      <c r="E216" s="5" t="s">
        <v>141</v>
      </c>
      <c r="F216" s="13"/>
      <c r="G216" s="13"/>
      <c r="H216" s="13"/>
      <c r="I216" s="13"/>
      <c r="J216" s="13"/>
      <c r="K216" s="13"/>
    </row>
    <row r="217" spans="1:11" ht="62.25" customHeight="1" x14ac:dyDescent="0.2">
      <c r="A217" s="5" t="s">
        <v>457</v>
      </c>
      <c r="B217" s="12" t="s">
        <v>375</v>
      </c>
      <c r="C217" s="5" t="s">
        <v>439</v>
      </c>
      <c r="D217" s="12" t="s">
        <v>471</v>
      </c>
      <c r="E217" s="5" t="s">
        <v>141</v>
      </c>
      <c r="F217" s="13"/>
      <c r="G217" s="13"/>
      <c r="H217" s="13"/>
      <c r="I217" s="13"/>
      <c r="J217" s="13"/>
      <c r="K217" s="13"/>
    </row>
    <row r="218" spans="1:11" ht="62.25" customHeight="1" x14ac:dyDescent="0.2">
      <c r="A218" s="5" t="s">
        <v>458</v>
      </c>
      <c r="B218" s="12" t="s">
        <v>42</v>
      </c>
      <c r="C218" s="5" t="s">
        <v>439</v>
      </c>
      <c r="D218" s="12" t="s">
        <v>471</v>
      </c>
      <c r="E218" s="5" t="s">
        <v>141</v>
      </c>
      <c r="F218" s="13"/>
      <c r="G218" s="13"/>
      <c r="H218" s="13"/>
      <c r="I218" s="13"/>
      <c r="J218" s="13"/>
      <c r="K218" s="13"/>
    </row>
    <row r="219" spans="1:11" s="37" customFormat="1" ht="24.95" customHeight="1" x14ac:dyDescent="0.25">
      <c r="A219" s="1084" t="s">
        <v>376</v>
      </c>
      <c r="B219" s="1084"/>
      <c r="C219" s="1084"/>
      <c r="D219" s="1084"/>
      <c r="E219" s="1084"/>
      <c r="F219" s="1084"/>
      <c r="G219" s="1084"/>
      <c r="H219" s="1084"/>
      <c r="I219" s="1084"/>
      <c r="J219" s="1084"/>
      <c r="K219" s="1084"/>
    </row>
    <row r="220" spans="1:11" s="37" customFormat="1" ht="76.5" customHeight="1" x14ac:dyDescent="0.25">
      <c r="A220" s="33" t="s">
        <v>378</v>
      </c>
      <c r="B220" s="9" t="s">
        <v>74</v>
      </c>
      <c r="C220" s="5" t="s">
        <v>439</v>
      </c>
      <c r="D220" s="28" t="s">
        <v>435</v>
      </c>
      <c r="E220" s="5" t="s">
        <v>180</v>
      </c>
      <c r="F220" s="13">
        <f>G220+H220+I220+J220+K220</f>
        <v>43915.100000000006</v>
      </c>
      <c r="G220" s="13">
        <f>9426.5-G224-G230-G231</f>
        <v>8926.5</v>
      </c>
      <c r="H220" s="13">
        <f>9242.7-H224-H230-H231</f>
        <v>8710.1000000000022</v>
      </c>
      <c r="I220" s="13">
        <f>9324-I224-I230-I231</f>
        <v>8759.5</v>
      </c>
      <c r="J220" s="13">
        <f>9324-J224-J230-J231</f>
        <v>8759.5</v>
      </c>
      <c r="K220" s="13">
        <f>9324-K224-K230-K231</f>
        <v>8759.5</v>
      </c>
    </row>
    <row r="221" spans="1:11" ht="121.5" customHeight="1" x14ac:dyDescent="0.2">
      <c r="A221" s="33" t="s">
        <v>379</v>
      </c>
      <c r="B221" s="12" t="s">
        <v>380</v>
      </c>
      <c r="C221" s="5" t="s">
        <v>439</v>
      </c>
      <c r="D221" s="12" t="s">
        <v>447</v>
      </c>
      <c r="E221" s="5" t="s">
        <v>141</v>
      </c>
      <c r="F221" s="13"/>
      <c r="G221" s="13"/>
      <c r="H221" s="13"/>
      <c r="I221" s="13"/>
      <c r="J221" s="13"/>
      <c r="K221" s="13"/>
    </row>
    <row r="222" spans="1:11" ht="60.75" customHeight="1" x14ac:dyDescent="0.2">
      <c r="A222" s="5" t="s">
        <v>381</v>
      </c>
      <c r="B222" s="12" t="s">
        <v>382</v>
      </c>
      <c r="C222" s="5" t="s">
        <v>439</v>
      </c>
      <c r="D222" s="12" t="s">
        <v>447</v>
      </c>
      <c r="E222" s="5" t="s">
        <v>141</v>
      </c>
      <c r="F222" s="13"/>
      <c r="G222" s="13"/>
      <c r="H222" s="13"/>
      <c r="I222" s="13"/>
      <c r="J222" s="13"/>
      <c r="K222" s="13"/>
    </row>
    <row r="223" spans="1:11" ht="61.5" customHeight="1" x14ac:dyDescent="0.2">
      <c r="A223" s="5" t="s">
        <v>383</v>
      </c>
      <c r="B223" s="12" t="s">
        <v>56</v>
      </c>
      <c r="C223" s="5" t="s">
        <v>439</v>
      </c>
      <c r="D223" s="12" t="s">
        <v>447</v>
      </c>
      <c r="E223" s="5" t="s">
        <v>141</v>
      </c>
      <c r="F223" s="13"/>
      <c r="G223" s="13"/>
      <c r="H223" s="13"/>
      <c r="I223" s="13"/>
      <c r="J223" s="13"/>
      <c r="K223" s="13"/>
    </row>
    <row r="224" spans="1:11" ht="32.25" customHeight="1" x14ac:dyDescent="0.2">
      <c r="A224" s="5" t="s">
        <v>384</v>
      </c>
      <c r="B224" s="12" t="s">
        <v>385</v>
      </c>
      <c r="C224" s="5" t="s">
        <v>439</v>
      </c>
      <c r="D224" s="12" t="s">
        <v>447</v>
      </c>
      <c r="E224" s="5" t="s">
        <v>180</v>
      </c>
      <c r="F224" s="13">
        <f>G224+H224+I224+J224+K224</f>
        <v>818</v>
      </c>
      <c r="G224" s="13">
        <v>150</v>
      </c>
      <c r="H224" s="13">
        <v>159.80000000000001</v>
      </c>
      <c r="I224" s="13">
        <v>169.4</v>
      </c>
      <c r="J224" s="13">
        <v>169.4</v>
      </c>
      <c r="K224" s="13">
        <v>169.4</v>
      </c>
    </row>
    <row r="225" spans="1:11" ht="33" customHeight="1" x14ac:dyDescent="0.2">
      <c r="A225" s="5" t="s">
        <v>386</v>
      </c>
      <c r="B225" s="12" t="s">
        <v>387</v>
      </c>
      <c r="C225" s="5" t="s">
        <v>439</v>
      </c>
      <c r="D225" s="12" t="s">
        <v>447</v>
      </c>
      <c r="E225" s="5" t="s">
        <v>141</v>
      </c>
      <c r="F225" s="13"/>
      <c r="G225" s="13"/>
      <c r="H225" s="13"/>
      <c r="I225" s="13"/>
      <c r="J225" s="25"/>
      <c r="K225" s="25"/>
    </row>
    <row r="226" spans="1:11" ht="31.5" customHeight="1" x14ac:dyDescent="0.2">
      <c r="A226" s="5" t="s">
        <v>388</v>
      </c>
      <c r="B226" s="12" t="s">
        <v>57</v>
      </c>
      <c r="C226" s="5" t="s">
        <v>439</v>
      </c>
      <c r="D226" s="12" t="s">
        <v>447</v>
      </c>
      <c r="E226" s="5" t="s">
        <v>141</v>
      </c>
      <c r="F226" s="13"/>
      <c r="G226" s="13"/>
      <c r="H226" s="13"/>
      <c r="I226" s="13"/>
      <c r="J226" s="13"/>
      <c r="K226" s="13"/>
    </row>
    <row r="227" spans="1:11" ht="32.25" customHeight="1" x14ac:dyDescent="0.2">
      <c r="A227" s="5" t="s">
        <v>389</v>
      </c>
      <c r="B227" s="12" t="s">
        <v>50</v>
      </c>
      <c r="C227" s="5" t="s">
        <v>439</v>
      </c>
      <c r="D227" s="12" t="s">
        <v>447</v>
      </c>
      <c r="E227" s="5" t="s">
        <v>141</v>
      </c>
      <c r="F227" s="13"/>
      <c r="G227" s="13"/>
      <c r="H227" s="13"/>
      <c r="I227" s="13"/>
      <c r="J227" s="13"/>
      <c r="K227" s="13"/>
    </row>
    <row r="228" spans="1:11" ht="31.5" customHeight="1" x14ac:dyDescent="0.2">
      <c r="A228" s="5" t="s">
        <v>391</v>
      </c>
      <c r="B228" s="12" t="s">
        <v>51</v>
      </c>
      <c r="C228" s="5" t="s">
        <v>439</v>
      </c>
      <c r="D228" s="12" t="s">
        <v>447</v>
      </c>
      <c r="E228" s="5" t="s">
        <v>141</v>
      </c>
      <c r="F228" s="13"/>
      <c r="G228" s="13"/>
      <c r="H228" s="13"/>
      <c r="I228" s="13"/>
      <c r="J228" s="13"/>
      <c r="K228" s="13"/>
    </row>
    <row r="229" spans="1:11" ht="47.25" customHeight="1" x14ac:dyDescent="0.2">
      <c r="A229" s="5" t="s">
        <v>393</v>
      </c>
      <c r="B229" s="12" t="s">
        <v>52</v>
      </c>
      <c r="C229" s="5" t="s">
        <v>439</v>
      </c>
      <c r="D229" s="12" t="s">
        <v>447</v>
      </c>
      <c r="E229" s="5" t="s">
        <v>141</v>
      </c>
      <c r="F229" s="13"/>
      <c r="G229" s="13"/>
      <c r="H229" s="13"/>
      <c r="I229" s="13"/>
      <c r="J229" s="13"/>
      <c r="K229" s="13"/>
    </row>
    <row r="230" spans="1:11" ht="48" customHeight="1" x14ac:dyDescent="0.2">
      <c r="A230" s="5" t="s">
        <v>53</v>
      </c>
      <c r="B230" s="12" t="s">
        <v>390</v>
      </c>
      <c r="C230" s="5" t="s">
        <v>439</v>
      </c>
      <c r="D230" s="12" t="s">
        <v>447</v>
      </c>
      <c r="E230" s="5" t="s">
        <v>180</v>
      </c>
      <c r="F230" s="13">
        <f>G230+H230+I230+J230+K230</f>
        <v>545.19999999999993</v>
      </c>
      <c r="G230" s="13">
        <v>100</v>
      </c>
      <c r="H230" s="13">
        <v>106.5</v>
      </c>
      <c r="I230" s="13">
        <v>112.9</v>
      </c>
      <c r="J230" s="13">
        <v>112.9</v>
      </c>
      <c r="K230" s="13">
        <v>112.9</v>
      </c>
    </row>
    <row r="231" spans="1:11" ht="48" customHeight="1" x14ac:dyDescent="0.2">
      <c r="A231" s="5" t="s">
        <v>54</v>
      </c>
      <c r="B231" s="12" t="s">
        <v>394</v>
      </c>
      <c r="C231" s="5" t="s">
        <v>439</v>
      </c>
      <c r="D231" s="12" t="s">
        <v>392</v>
      </c>
      <c r="E231" s="5" t="s">
        <v>180</v>
      </c>
      <c r="F231" s="13">
        <f>G231+H231+I231+J231+K231</f>
        <v>1362.9</v>
      </c>
      <c r="G231" s="13">
        <v>250</v>
      </c>
      <c r="H231" s="13">
        <v>266.3</v>
      </c>
      <c r="I231" s="13">
        <v>282.2</v>
      </c>
      <c r="J231" s="13">
        <v>282.2</v>
      </c>
      <c r="K231" s="13">
        <v>282.2</v>
      </c>
    </row>
    <row r="232" spans="1:11" ht="62.25" customHeight="1" x14ac:dyDescent="0.2">
      <c r="A232" s="5" t="s">
        <v>55</v>
      </c>
      <c r="B232" s="12" t="s">
        <v>43</v>
      </c>
      <c r="C232" s="5" t="s">
        <v>439</v>
      </c>
      <c r="D232" s="12" t="s">
        <v>447</v>
      </c>
      <c r="E232" s="5" t="s">
        <v>141</v>
      </c>
      <c r="F232" s="13"/>
      <c r="G232" s="13"/>
      <c r="H232" s="13"/>
      <c r="I232" s="13"/>
      <c r="J232" s="25"/>
      <c r="K232" s="25"/>
    </row>
    <row r="233" spans="1:11" ht="24.95" customHeight="1" x14ac:dyDescent="0.2">
      <c r="A233" s="1073" t="s">
        <v>395</v>
      </c>
      <c r="B233" s="1074"/>
      <c r="C233" s="1074"/>
      <c r="D233" s="1074"/>
      <c r="E233" s="1074"/>
      <c r="F233" s="1074"/>
      <c r="G233" s="1074"/>
      <c r="H233" s="1074"/>
      <c r="I233" s="1074"/>
      <c r="J233" s="1074"/>
      <c r="K233" s="1074"/>
    </row>
    <row r="234" spans="1:11" ht="18" customHeight="1" x14ac:dyDescent="0.2">
      <c r="A234" s="5" t="s">
        <v>278</v>
      </c>
      <c r="B234" s="1076" t="s">
        <v>481</v>
      </c>
      <c r="C234" s="1076"/>
      <c r="D234" s="1076"/>
      <c r="E234" s="1076"/>
      <c r="F234" s="17">
        <f>G234+H234+I234+J234+K234</f>
        <v>46641.2</v>
      </c>
      <c r="G234" s="17">
        <f>G235+G236+G237</f>
        <v>9426.5</v>
      </c>
      <c r="H234" s="17">
        <f>H235+H236+H237</f>
        <v>9242.7000000000007</v>
      </c>
      <c r="I234" s="17">
        <f>I235+I236+I237</f>
        <v>9324</v>
      </c>
      <c r="J234" s="17">
        <f>J235+J236+J237</f>
        <v>9324</v>
      </c>
      <c r="K234" s="17">
        <f>K235+K236+K237</f>
        <v>9324</v>
      </c>
    </row>
    <row r="235" spans="1:11" ht="18" customHeight="1" x14ac:dyDescent="0.2">
      <c r="A235" s="5" t="s">
        <v>279</v>
      </c>
      <c r="B235" s="1075" t="s">
        <v>468</v>
      </c>
      <c r="C235" s="1075"/>
      <c r="D235" s="1075"/>
      <c r="E235" s="1075"/>
      <c r="F235" s="17">
        <f t="shared" ref="F235:F241" si="13">G235+H235+I235+J235+K235</f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</row>
    <row r="236" spans="1:11" ht="18" customHeight="1" x14ac:dyDescent="0.2">
      <c r="A236" s="5" t="s">
        <v>280</v>
      </c>
      <c r="B236" s="1075" t="s">
        <v>29</v>
      </c>
      <c r="C236" s="1075"/>
      <c r="D236" s="1075"/>
      <c r="E236" s="1075"/>
      <c r="F236" s="17">
        <f>G236+H236+I236+J236+K236</f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</row>
    <row r="237" spans="1:11" ht="18" customHeight="1" x14ac:dyDescent="0.2">
      <c r="A237" s="5" t="s">
        <v>281</v>
      </c>
      <c r="B237" s="1075" t="s">
        <v>158</v>
      </c>
      <c r="C237" s="1075"/>
      <c r="D237" s="1075"/>
      <c r="E237" s="1075"/>
      <c r="F237" s="17">
        <f t="shared" si="13"/>
        <v>46641.2</v>
      </c>
      <c r="G237" s="17">
        <f>G220+G224+G230+G231</f>
        <v>9426.5</v>
      </c>
      <c r="H237" s="17">
        <f>H220+H224+H230+H231</f>
        <v>9242.7000000000007</v>
      </c>
      <c r="I237" s="17">
        <f>I220+I224+I230+I231</f>
        <v>9324</v>
      </c>
      <c r="J237" s="17">
        <f>J220+J224+J230+J231</f>
        <v>9324</v>
      </c>
      <c r="K237" s="17">
        <f>K220+K224+K230+K231</f>
        <v>9324</v>
      </c>
    </row>
    <row r="238" spans="1:11" ht="18" customHeight="1" x14ac:dyDescent="0.2">
      <c r="A238" s="15" t="s">
        <v>282</v>
      </c>
      <c r="B238" s="1076" t="s">
        <v>494</v>
      </c>
      <c r="C238" s="1076"/>
      <c r="D238" s="1076"/>
      <c r="E238" s="1076"/>
      <c r="F238" s="17">
        <f t="shared" si="13"/>
        <v>46641.2</v>
      </c>
      <c r="G238" s="17">
        <f t="shared" ref="G238:K241" si="14">G234</f>
        <v>9426.5</v>
      </c>
      <c r="H238" s="17">
        <f t="shared" si="14"/>
        <v>9242.7000000000007</v>
      </c>
      <c r="I238" s="17">
        <f t="shared" si="14"/>
        <v>9324</v>
      </c>
      <c r="J238" s="17">
        <f t="shared" si="14"/>
        <v>9324</v>
      </c>
      <c r="K238" s="17">
        <f t="shared" si="14"/>
        <v>9324</v>
      </c>
    </row>
    <row r="239" spans="1:11" ht="18" customHeight="1" x14ac:dyDescent="0.2">
      <c r="A239" s="5" t="s">
        <v>283</v>
      </c>
      <c r="B239" s="1075" t="s">
        <v>468</v>
      </c>
      <c r="C239" s="1075"/>
      <c r="D239" s="1075"/>
      <c r="E239" s="1075"/>
      <c r="F239" s="17">
        <f t="shared" si="13"/>
        <v>0</v>
      </c>
      <c r="G239" s="55">
        <f t="shared" si="14"/>
        <v>0</v>
      </c>
      <c r="H239" s="55">
        <f t="shared" si="14"/>
        <v>0</v>
      </c>
      <c r="I239" s="55">
        <f t="shared" si="14"/>
        <v>0</v>
      </c>
      <c r="J239" s="55">
        <f t="shared" si="14"/>
        <v>0</v>
      </c>
      <c r="K239" s="55">
        <f t="shared" si="14"/>
        <v>0</v>
      </c>
    </row>
    <row r="240" spans="1:11" ht="18" customHeight="1" x14ac:dyDescent="0.2">
      <c r="A240" s="5" t="s">
        <v>284</v>
      </c>
      <c r="B240" s="1075" t="s">
        <v>29</v>
      </c>
      <c r="C240" s="1075"/>
      <c r="D240" s="1075"/>
      <c r="E240" s="1075"/>
      <c r="F240" s="17">
        <f t="shared" si="13"/>
        <v>0</v>
      </c>
      <c r="G240" s="55">
        <f t="shared" si="14"/>
        <v>0</v>
      </c>
      <c r="H240" s="55">
        <f t="shared" si="14"/>
        <v>0</v>
      </c>
      <c r="I240" s="55">
        <f t="shared" si="14"/>
        <v>0</v>
      </c>
      <c r="J240" s="55">
        <f t="shared" si="14"/>
        <v>0</v>
      </c>
      <c r="K240" s="55">
        <f t="shared" si="14"/>
        <v>0</v>
      </c>
    </row>
    <row r="241" spans="1:11" ht="18" customHeight="1" x14ac:dyDescent="0.2">
      <c r="A241" s="5" t="s">
        <v>285</v>
      </c>
      <c r="B241" s="1075" t="s">
        <v>158</v>
      </c>
      <c r="C241" s="1075"/>
      <c r="D241" s="1075"/>
      <c r="E241" s="1075"/>
      <c r="F241" s="17">
        <f t="shared" si="13"/>
        <v>46641.2</v>
      </c>
      <c r="G241" s="55">
        <f t="shared" si="14"/>
        <v>9426.5</v>
      </c>
      <c r="H241" s="55">
        <f t="shared" si="14"/>
        <v>9242.7000000000007</v>
      </c>
      <c r="I241" s="55">
        <f t="shared" si="14"/>
        <v>9324</v>
      </c>
      <c r="J241" s="55">
        <f t="shared" si="14"/>
        <v>9324</v>
      </c>
      <c r="K241" s="55">
        <f t="shared" si="14"/>
        <v>9324</v>
      </c>
    </row>
    <row r="242" spans="1:11" ht="18" customHeight="1" x14ac:dyDescent="0.2">
      <c r="A242" s="39"/>
      <c r="B242" s="41"/>
      <c r="C242" s="41"/>
      <c r="D242" s="41"/>
      <c r="E242" s="41"/>
      <c r="F242" s="42"/>
      <c r="G242" s="43"/>
      <c r="H242" s="43"/>
      <c r="I242" s="43"/>
      <c r="J242" s="43"/>
      <c r="K242" s="43"/>
    </row>
    <row r="243" spans="1:11" ht="18" customHeight="1" x14ac:dyDescent="0.2">
      <c r="A243" s="39"/>
      <c r="B243" s="41"/>
      <c r="C243" s="41"/>
      <c r="D243" s="41"/>
      <c r="E243" s="41"/>
      <c r="F243" s="42"/>
      <c r="G243" s="43"/>
      <c r="H243" s="43"/>
      <c r="I243" s="43"/>
      <c r="J243" s="43"/>
      <c r="K243" s="43"/>
    </row>
    <row r="244" spans="1:11" ht="18" customHeight="1" x14ac:dyDescent="0.2">
      <c r="A244" s="39"/>
      <c r="B244" s="41"/>
      <c r="C244" s="41"/>
      <c r="D244" s="41"/>
      <c r="E244" s="41"/>
      <c r="F244" s="42"/>
      <c r="G244" s="43"/>
      <c r="H244" s="43"/>
      <c r="I244" s="43"/>
      <c r="J244" s="43"/>
      <c r="K244" s="43"/>
    </row>
    <row r="245" spans="1:11" ht="15" customHeight="1" x14ac:dyDescent="0.2">
      <c r="A245" s="1101" t="s">
        <v>411</v>
      </c>
      <c r="B245" s="1101"/>
      <c r="C245" s="1101"/>
      <c r="D245" s="1101"/>
      <c r="E245" s="1101"/>
      <c r="F245" s="1101"/>
      <c r="G245" s="1101"/>
      <c r="H245" s="1101"/>
      <c r="I245" s="1101"/>
      <c r="J245" s="1101"/>
      <c r="K245" s="1102"/>
    </row>
    <row r="246" spans="1:11" ht="15" customHeight="1" x14ac:dyDescent="0.2">
      <c r="A246" s="1098" t="s">
        <v>412</v>
      </c>
      <c r="B246" s="1098"/>
      <c r="C246" s="1098"/>
      <c r="D246" s="1098"/>
      <c r="E246" s="1098"/>
      <c r="F246" s="1098"/>
      <c r="G246" s="1098"/>
      <c r="H246" s="1098"/>
      <c r="I246" s="1098"/>
      <c r="J246" s="1098"/>
      <c r="K246" s="1099"/>
    </row>
    <row r="247" spans="1:11" ht="15" customHeight="1" x14ac:dyDescent="0.2">
      <c r="A247" s="1100" t="s">
        <v>413</v>
      </c>
      <c r="B247" s="1099"/>
      <c r="C247" s="1099"/>
      <c r="D247" s="1099"/>
      <c r="E247" s="1099"/>
      <c r="F247" s="1099"/>
      <c r="G247" s="1099"/>
      <c r="H247" s="1099"/>
      <c r="I247" s="1099"/>
      <c r="J247" s="1099"/>
      <c r="K247" s="1099"/>
    </row>
    <row r="248" spans="1:11" ht="15" customHeight="1" x14ac:dyDescent="0.2">
      <c r="A248" s="1110"/>
      <c r="B248" s="1110"/>
      <c r="C248" s="1110"/>
      <c r="D248" s="1110"/>
      <c r="E248" s="1110"/>
      <c r="F248" s="1110"/>
      <c r="G248" s="1110"/>
      <c r="H248" s="1110"/>
      <c r="I248" s="1110"/>
      <c r="J248" s="1110"/>
      <c r="K248" s="1102"/>
    </row>
    <row r="249" spans="1:11" s="37" customFormat="1" ht="20.100000000000001" customHeight="1" x14ac:dyDescent="0.25">
      <c r="A249" s="1096" t="s">
        <v>414</v>
      </c>
      <c r="B249" s="1096"/>
      <c r="C249" s="1096"/>
      <c r="D249" s="1096"/>
      <c r="E249" s="1096"/>
      <c r="F249" s="1096" t="s">
        <v>460</v>
      </c>
      <c r="G249" s="1096"/>
      <c r="H249" s="1096"/>
      <c r="I249" s="1096"/>
      <c r="J249" s="1096"/>
      <c r="K249" s="1093"/>
    </row>
    <row r="250" spans="1:11" s="37" customFormat="1" ht="20.100000000000001" customHeight="1" x14ac:dyDescent="0.25">
      <c r="A250" s="1096"/>
      <c r="B250" s="1096"/>
      <c r="C250" s="1096"/>
      <c r="D250" s="1096"/>
      <c r="E250" s="1096"/>
      <c r="F250" s="44" t="s">
        <v>461</v>
      </c>
      <c r="G250" s="44" t="s">
        <v>33</v>
      </c>
      <c r="H250" s="44" t="s">
        <v>34</v>
      </c>
      <c r="I250" s="44" t="s">
        <v>35</v>
      </c>
      <c r="J250" s="44" t="s">
        <v>36</v>
      </c>
      <c r="K250" s="44" t="s">
        <v>37</v>
      </c>
    </row>
    <row r="251" spans="1:11" s="37" customFormat="1" ht="20.100000000000001" customHeight="1" x14ac:dyDescent="0.25">
      <c r="A251" s="1108" t="s">
        <v>325</v>
      </c>
      <c r="B251" s="1096"/>
      <c r="C251" s="1096"/>
      <c r="D251" s="1096"/>
      <c r="E251" s="1096"/>
      <c r="F251" s="1096"/>
      <c r="G251" s="1096"/>
      <c r="H251" s="1096"/>
      <c r="I251" s="1096"/>
      <c r="J251" s="1096"/>
      <c r="K251" s="1093"/>
    </row>
    <row r="252" spans="1:11" s="37" customFormat="1" ht="20.100000000000001" customHeight="1" x14ac:dyDescent="0.2">
      <c r="A252" s="16" t="s">
        <v>278</v>
      </c>
      <c r="B252" s="1109" t="s">
        <v>481</v>
      </c>
      <c r="C252" s="1104"/>
      <c r="D252" s="1104"/>
      <c r="E252" s="1105"/>
      <c r="F252" s="73">
        <f>G252+H252+I252+J252+K252</f>
        <v>8569314.5</v>
      </c>
      <c r="G252" s="73">
        <f>G253+G254+G255</f>
        <v>1593276.2000000002</v>
      </c>
      <c r="H252" s="73">
        <f>H253+H254+H255</f>
        <v>1668354.9000000001</v>
      </c>
      <c r="I252" s="73">
        <f>I253+I254+I255</f>
        <v>1769227.8</v>
      </c>
      <c r="J252" s="73">
        <f>J253+J254+J255</f>
        <v>1769227.8</v>
      </c>
      <c r="K252" s="73">
        <f>K253+K254+K255</f>
        <v>1769227.8</v>
      </c>
    </row>
    <row r="253" spans="1:11" s="37" customFormat="1" ht="20.100000000000001" customHeight="1" x14ac:dyDescent="0.2">
      <c r="A253" s="16" t="s">
        <v>279</v>
      </c>
      <c r="B253" s="1103" t="s">
        <v>468</v>
      </c>
      <c r="C253" s="1104"/>
      <c r="D253" s="1104"/>
      <c r="E253" s="1105"/>
      <c r="F253" s="73">
        <f t="shared" ref="F253:F263" si="15">G253+H253+I253+J253+K253</f>
        <v>0</v>
      </c>
      <c r="G253" s="73">
        <f>G33</f>
        <v>0</v>
      </c>
      <c r="H253" s="73">
        <f>H33</f>
        <v>0</v>
      </c>
      <c r="I253" s="73">
        <f>I33</f>
        <v>0</v>
      </c>
      <c r="J253" s="73">
        <f>J33</f>
        <v>0</v>
      </c>
      <c r="K253" s="73">
        <f>K33</f>
        <v>0</v>
      </c>
    </row>
    <row r="254" spans="1:11" s="37" customFormat="1" ht="20.100000000000001" customHeight="1" x14ac:dyDescent="0.2">
      <c r="A254" s="16" t="s">
        <v>280</v>
      </c>
      <c r="B254" s="1103" t="s">
        <v>29</v>
      </c>
      <c r="C254" s="1104"/>
      <c r="D254" s="1104"/>
      <c r="E254" s="1105"/>
      <c r="F254" s="73">
        <f t="shared" si="15"/>
        <v>143995.5</v>
      </c>
      <c r="G254" s="73">
        <f t="shared" ref="G254:K255" si="16">G34</f>
        <v>28799.1</v>
      </c>
      <c r="H254" s="73">
        <f t="shared" si="16"/>
        <v>28799.1</v>
      </c>
      <c r="I254" s="73">
        <f t="shared" si="16"/>
        <v>28799.1</v>
      </c>
      <c r="J254" s="73">
        <f t="shared" si="16"/>
        <v>28799.1</v>
      </c>
      <c r="K254" s="73">
        <f t="shared" si="16"/>
        <v>28799.1</v>
      </c>
    </row>
    <row r="255" spans="1:11" s="37" customFormat="1" ht="20.100000000000001" customHeight="1" x14ac:dyDescent="0.2">
      <c r="A255" s="16" t="s">
        <v>281</v>
      </c>
      <c r="B255" s="1103" t="s">
        <v>158</v>
      </c>
      <c r="C255" s="1104"/>
      <c r="D255" s="1104"/>
      <c r="E255" s="1105"/>
      <c r="F255" s="73">
        <f t="shared" si="15"/>
        <v>8425319</v>
      </c>
      <c r="G255" s="73">
        <f t="shared" si="16"/>
        <v>1564477.1</v>
      </c>
      <c r="H255" s="73">
        <f t="shared" si="16"/>
        <v>1639555.8</v>
      </c>
      <c r="I255" s="73">
        <f t="shared" si="16"/>
        <v>1740428.7</v>
      </c>
      <c r="J255" s="73">
        <f t="shared" si="16"/>
        <v>1740428.7</v>
      </c>
      <c r="K255" s="73">
        <f t="shared" si="16"/>
        <v>1740428.7</v>
      </c>
    </row>
    <row r="256" spans="1:11" s="37" customFormat="1" ht="20.100000000000001" customHeight="1" x14ac:dyDescent="0.2">
      <c r="A256" s="16" t="s">
        <v>282</v>
      </c>
      <c r="B256" s="1109" t="s">
        <v>482</v>
      </c>
      <c r="C256" s="1104"/>
      <c r="D256" s="1104"/>
      <c r="E256" s="1105"/>
      <c r="F256" s="73">
        <f t="shared" si="15"/>
        <v>907051</v>
      </c>
      <c r="G256" s="74">
        <f>G257+G258+G259</f>
        <v>115751</v>
      </c>
      <c r="H256" s="74">
        <f>H257+H258+H259</f>
        <v>271000</v>
      </c>
      <c r="I256" s="74">
        <f>I257+I258+I259</f>
        <v>190000</v>
      </c>
      <c r="J256" s="74">
        <f>J257+J258+J259</f>
        <v>180800</v>
      </c>
      <c r="K256" s="74">
        <f>K257+K258+K259</f>
        <v>149500</v>
      </c>
    </row>
    <row r="257" spans="1:11" s="37" customFormat="1" ht="20.100000000000001" customHeight="1" x14ac:dyDescent="0.2">
      <c r="A257" s="16" t="s">
        <v>283</v>
      </c>
      <c r="B257" s="1103" t="s">
        <v>468</v>
      </c>
      <c r="C257" s="1104"/>
      <c r="D257" s="1104"/>
      <c r="E257" s="1105"/>
      <c r="F257" s="73">
        <f t="shared" si="15"/>
        <v>0</v>
      </c>
      <c r="G257" s="74">
        <f>G37</f>
        <v>0</v>
      </c>
      <c r="H257" s="74">
        <f>H37</f>
        <v>0</v>
      </c>
      <c r="I257" s="74">
        <f>I37</f>
        <v>0</v>
      </c>
      <c r="J257" s="74">
        <f>J37</f>
        <v>0</v>
      </c>
      <c r="K257" s="74">
        <f>K37</f>
        <v>0</v>
      </c>
    </row>
    <row r="258" spans="1:11" s="37" customFormat="1" ht="20.100000000000001" customHeight="1" x14ac:dyDescent="0.2">
      <c r="A258" s="16" t="s">
        <v>284</v>
      </c>
      <c r="B258" s="1103" t="s">
        <v>29</v>
      </c>
      <c r="C258" s="1104"/>
      <c r="D258" s="1104"/>
      <c r="E258" s="1105"/>
      <c r="F258" s="73">
        <f t="shared" si="15"/>
        <v>0</v>
      </c>
      <c r="G258" s="74">
        <f t="shared" ref="G258:K259" si="17">G38</f>
        <v>0</v>
      </c>
      <c r="H258" s="74">
        <f t="shared" si="17"/>
        <v>0</v>
      </c>
      <c r="I258" s="74">
        <f t="shared" si="17"/>
        <v>0</v>
      </c>
      <c r="J258" s="74">
        <f t="shared" si="17"/>
        <v>0</v>
      </c>
      <c r="K258" s="74">
        <f t="shared" si="17"/>
        <v>0</v>
      </c>
    </row>
    <row r="259" spans="1:11" s="37" customFormat="1" ht="20.100000000000001" customHeight="1" x14ac:dyDescent="0.2">
      <c r="A259" s="16" t="s">
        <v>285</v>
      </c>
      <c r="B259" s="1103" t="s">
        <v>158</v>
      </c>
      <c r="C259" s="1104"/>
      <c r="D259" s="1104"/>
      <c r="E259" s="1105"/>
      <c r="F259" s="73">
        <f t="shared" si="15"/>
        <v>907051</v>
      </c>
      <c r="G259" s="74">
        <f t="shared" si="17"/>
        <v>115751</v>
      </c>
      <c r="H259" s="74">
        <f t="shared" si="17"/>
        <v>271000</v>
      </c>
      <c r="I259" s="74">
        <f t="shared" si="17"/>
        <v>190000</v>
      </c>
      <c r="J259" s="74">
        <f t="shared" si="17"/>
        <v>180800</v>
      </c>
      <c r="K259" s="74">
        <f t="shared" si="17"/>
        <v>149500</v>
      </c>
    </row>
    <row r="260" spans="1:11" s="37" customFormat="1" ht="20.100000000000001" customHeight="1" x14ac:dyDescent="0.2">
      <c r="A260" s="16" t="s">
        <v>286</v>
      </c>
      <c r="B260" s="1109" t="s">
        <v>415</v>
      </c>
      <c r="C260" s="1104"/>
      <c r="D260" s="1104"/>
      <c r="E260" s="1105"/>
      <c r="F260" s="73">
        <f t="shared" si="15"/>
        <v>9476365.5</v>
      </c>
      <c r="G260" s="74">
        <f>G261+G262+G263</f>
        <v>1709027.2000000002</v>
      </c>
      <c r="H260" s="74">
        <f>H261+H262+H263</f>
        <v>1939354.9000000001</v>
      </c>
      <c r="I260" s="74">
        <f>I261+I262+I263</f>
        <v>1959227.8</v>
      </c>
      <c r="J260" s="74">
        <f>J261+J262+J263</f>
        <v>1950027.8</v>
      </c>
      <c r="K260" s="74">
        <f>K261+K262+K263</f>
        <v>1918727.8</v>
      </c>
    </row>
    <row r="261" spans="1:11" s="37" customFormat="1" ht="20.100000000000001" customHeight="1" x14ac:dyDescent="0.2">
      <c r="A261" s="16" t="s">
        <v>287</v>
      </c>
      <c r="B261" s="1103" t="s">
        <v>468</v>
      </c>
      <c r="C261" s="1104"/>
      <c r="D261" s="1104"/>
      <c r="E261" s="1105"/>
      <c r="F261" s="73">
        <f t="shared" si="15"/>
        <v>0</v>
      </c>
      <c r="G261" s="74">
        <f>G253+G257</f>
        <v>0</v>
      </c>
      <c r="H261" s="74">
        <f>H253+H257</f>
        <v>0</v>
      </c>
      <c r="I261" s="74">
        <f>I253+I257</f>
        <v>0</v>
      </c>
      <c r="J261" s="74">
        <f>J253+J257</f>
        <v>0</v>
      </c>
      <c r="K261" s="74">
        <f>K253+K257</f>
        <v>0</v>
      </c>
    </row>
    <row r="262" spans="1:11" s="37" customFormat="1" ht="20.100000000000001" customHeight="1" x14ac:dyDescent="0.2">
      <c r="A262" s="16" t="s">
        <v>288</v>
      </c>
      <c r="B262" s="1103" t="s">
        <v>29</v>
      </c>
      <c r="C262" s="1104"/>
      <c r="D262" s="1104"/>
      <c r="E262" s="1105"/>
      <c r="F262" s="73">
        <f t="shared" si="15"/>
        <v>143995.5</v>
      </c>
      <c r="G262" s="74">
        <f t="shared" ref="G262:K263" si="18">G254+G258</f>
        <v>28799.1</v>
      </c>
      <c r="H262" s="74">
        <f t="shared" si="18"/>
        <v>28799.1</v>
      </c>
      <c r="I262" s="74">
        <f t="shared" si="18"/>
        <v>28799.1</v>
      </c>
      <c r="J262" s="74">
        <f t="shared" si="18"/>
        <v>28799.1</v>
      </c>
      <c r="K262" s="74">
        <f t="shared" si="18"/>
        <v>28799.1</v>
      </c>
    </row>
    <row r="263" spans="1:11" s="37" customFormat="1" ht="20.100000000000001" customHeight="1" x14ac:dyDescent="0.2">
      <c r="A263" s="16" t="s">
        <v>289</v>
      </c>
      <c r="B263" s="1103" t="s">
        <v>158</v>
      </c>
      <c r="C263" s="1104"/>
      <c r="D263" s="1104"/>
      <c r="E263" s="1105"/>
      <c r="F263" s="73">
        <f t="shared" si="15"/>
        <v>9332370</v>
      </c>
      <c r="G263" s="74">
        <f t="shared" si="18"/>
        <v>1680228.1</v>
      </c>
      <c r="H263" s="74">
        <f t="shared" si="18"/>
        <v>1910555.8</v>
      </c>
      <c r="I263" s="74">
        <f t="shared" si="18"/>
        <v>1930428.7</v>
      </c>
      <c r="J263" s="74">
        <f t="shared" si="18"/>
        <v>1921228.7</v>
      </c>
      <c r="K263" s="74">
        <f t="shared" si="18"/>
        <v>1889928.7</v>
      </c>
    </row>
    <row r="264" spans="1:11" s="37" customFormat="1" ht="20.100000000000001" customHeight="1" x14ac:dyDescent="0.25">
      <c r="A264" s="1112" t="s">
        <v>142</v>
      </c>
      <c r="B264" s="1112"/>
      <c r="C264" s="1112"/>
      <c r="D264" s="1112"/>
      <c r="E264" s="1112"/>
      <c r="F264" s="1112"/>
      <c r="G264" s="1112"/>
      <c r="H264" s="1112"/>
      <c r="I264" s="1112"/>
      <c r="J264" s="1112"/>
      <c r="K264" s="45"/>
    </row>
    <row r="265" spans="1:11" s="37" customFormat="1" ht="20.100000000000001" customHeight="1" x14ac:dyDescent="0.25">
      <c r="A265" s="69" t="s">
        <v>278</v>
      </c>
      <c r="B265" s="1109" t="s">
        <v>481</v>
      </c>
      <c r="C265" s="1104"/>
      <c r="D265" s="1104"/>
      <c r="E265" s="1105"/>
      <c r="F265" s="71">
        <f t="shared" ref="F265:F316" si="19">G265+H265+I265+J265+K265</f>
        <v>12441395.6</v>
      </c>
      <c r="G265" s="71">
        <f>G266+G267+G268</f>
        <v>2787082.5999999996</v>
      </c>
      <c r="H265" s="71">
        <f>H266+H267+H268</f>
        <v>2521874.7999999998</v>
      </c>
      <c r="I265" s="71">
        <f>I266+I267+I268</f>
        <v>2377479.4</v>
      </c>
      <c r="J265" s="71">
        <f>J266+J267+J268</f>
        <v>2377479.4000000004</v>
      </c>
      <c r="K265" s="71">
        <f>K266+K267+K268</f>
        <v>2377479.4000000004</v>
      </c>
    </row>
    <row r="266" spans="1:11" s="37" customFormat="1" ht="20.100000000000001" customHeight="1" x14ac:dyDescent="0.25">
      <c r="A266" s="69" t="s">
        <v>279</v>
      </c>
      <c r="B266" s="1103" t="s">
        <v>468</v>
      </c>
      <c r="C266" s="1104"/>
      <c r="D266" s="1104"/>
      <c r="E266" s="1105"/>
      <c r="F266" s="71">
        <f t="shared" si="19"/>
        <v>0</v>
      </c>
      <c r="G266" s="71">
        <f>G112</f>
        <v>0</v>
      </c>
      <c r="H266" s="71">
        <f>H112</f>
        <v>0</v>
      </c>
      <c r="I266" s="71">
        <f>I112</f>
        <v>0</v>
      </c>
      <c r="J266" s="71">
        <f>J112</f>
        <v>0</v>
      </c>
      <c r="K266" s="71">
        <f>K112</f>
        <v>0</v>
      </c>
    </row>
    <row r="267" spans="1:11" s="37" customFormat="1" ht="20.100000000000001" customHeight="1" x14ac:dyDescent="0.25">
      <c r="A267" s="69" t="s">
        <v>280</v>
      </c>
      <c r="B267" s="1103" t="s">
        <v>29</v>
      </c>
      <c r="C267" s="1104"/>
      <c r="D267" s="1104"/>
      <c r="E267" s="1105"/>
      <c r="F267" s="71">
        <f t="shared" si="19"/>
        <v>8105016.2999999998</v>
      </c>
      <c r="G267" s="71">
        <f t="shared" ref="G267:K268" si="20">G113</f>
        <v>1679949.4999999998</v>
      </c>
      <c r="H267" s="71">
        <f t="shared" si="20"/>
        <v>1606266.7</v>
      </c>
      <c r="I267" s="71">
        <f t="shared" si="20"/>
        <v>1606266.7</v>
      </c>
      <c r="J267" s="71">
        <f t="shared" si="20"/>
        <v>1606266.7</v>
      </c>
      <c r="K267" s="71">
        <f t="shared" si="20"/>
        <v>1606266.7</v>
      </c>
    </row>
    <row r="268" spans="1:11" s="37" customFormat="1" ht="20.100000000000001" customHeight="1" x14ac:dyDescent="0.25">
      <c r="A268" s="69" t="s">
        <v>281</v>
      </c>
      <c r="B268" s="1103" t="s">
        <v>158</v>
      </c>
      <c r="C268" s="1104"/>
      <c r="D268" s="1104"/>
      <c r="E268" s="1105"/>
      <c r="F268" s="71">
        <f t="shared" si="19"/>
        <v>4336379.3</v>
      </c>
      <c r="G268" s="71">
        <f t="shared" si="20"/>
        <v>1107133.0999999999</v>
      </c>
      <c r="H268" s="71">
        <f t="shared" si="20"/>
        <v>915608.09999999963</v>
      </c>
      <c r="I268" s="71">
        <f t="shared" si="20"/>
        <v>771212.70000000007</v>
      </c>
      <c r="J268" s="71">
        <f t="shared" si="20"/>
        <v>771212.70000000019</v>
      </c>
      <c r="K268" s="71">
        <f t="shared" si="20"/>
        <v>771212.70000000019</v>
      </c>
    </row>
    <row r="269" spans="1:11" s="37" customFormat="1" ht="20.100000000000001" customHeight="1" x14ac:dyDescent="0.25">
      <c r="A269" s="69" t="s">
        <v>282</v>
      </c>
      <c r="B269" s="1109" t="s">
        <v>482</v>
      </c>
      <c r="C269" s="1104"/>
      <c r="D269" s="1104"/>
      <c r="E269" s="1105"/>
      <c r="F269" s="71">
        <f t="shared" si="19"/>
        <v>894148.3</v>
      </c>
      <c r="G269" s="72">
        <f>G270+G271+G272</f>
        <v>22148.3</v>
      </c>
      <c r="H269" s="72">
        <f>H270+H271+H272</f>
        <v>0</v>
      </c>
      <c r="I269" s="72">
        <f>I270+I271+I272</f>
        <v>240000</v>
      </c>
      <c r="J269" s="72">
        <f>J270+J271+J272</f>
        <v>364000</v>
      </c>
      <c r="K269" s="72">
        <f>K270+K271+K272</f>
        <v>268000</v>
      </c>
    </row>
    <row r="270" spans="1:11" s="37" customFormat="1" ht="20.100000000000001" customHeight="1" x14ac:dyDescent="0.25">
      <c r="A270" s="69" t="s">
        <v>283</v>
      </c>
      <c r="B270" s="1103" t="s">
        <v>468</v>
      </c>
      <c r="C270" s="1104"/>
      <c r="D270" s="1104"/>
      <c r="E270" s="1105"/>
      <c r="F270" s="71">
        <f t="shared" si="19"/>
        <v>0</v>
      </c>
      <c r="G270" s="72">
        <f>G116</f>
        <v>0</v>
      </c>
      <c r="H270" s="72">
        <f>H116</f>
        <v>0</v>
      </c>
      <c r="I270" s="72">
        <f>I116</f>
        <v>0</v>
      </c>
      <c r="J270" s="72">
        <f>J116</f>
        <v>0</v>
      </c>
      <c r="K270" s="72">
        <f>K116</f>
        <v>0</v>
      </c>
    </row>
    <row r="271" spans="1:11" s="37" customFormat="1" ht="20.100000000000001" customHeight="1" x14ac:dyDescent="0.25">
      <c r="A271" s="69" t="s">
        <v>284</v>
      </c>
      <c r="B271" s="1103" t="s">
        <v>29</v>
      </c>
      <c r="C271" s="1104"/>
      <c r="D271" s="1104"/>
      <c r="E271" s="1105"/>
      <c r="F271" s="71">
        <f t="shared" si="19"/>
        <v>0</v>
      </c>
      <c r="G271" s="72">
        <f t="shared" ref="G271:K272" si="21">G117</f>
        <v>0</v>
      </c>
      <c r="H271" s="72">
        <f t="shared" si="21"/>
        <v>0</v>
      </c>
      <c r="I271" s="72">
        <f t="shared" si="21"/>
        <v>0</v>
      </c>
      <c r="J271" s="72">
        <f t="shared" si="21"/>
        <v>0</v>
      </c>
      <c r="K271" s="72">
        <f t="shared" si="21"/>
        <v>0</v>
      </c>
    </row>
    <row r="272" spans="1:11" s="37" customFormat="1" ht="20.100000000000001" customHeight="1" x14ac:dyDescent="0.25">
      <c r="A272" s="69" t="s">
        <v>285</v>
      </c>
      <c r="B272" s="1103" t="s">
        <v>158</v>
      </c>
      <c r="C272" s="1104"/>
      <c r="D272" s="1104"/>
      <c r="E272" s="1105"/>
      <c r="F272" s="71">
        <f t="shared" si="19"/>
        <v>894148.3</v>
      </c>
      <c r="G272" s="72">
        <f t="shared" si="21"/>
        <v>22148.3</v>
      </c>
      <c r="H272" s="72">
        <f t="shared" si="21"/>
        <v>0</v>
      </c>
      <c r="I272" s="72">
        <f t="shared" si="21"/>
        <v>240000</v>
      </c>
      <c r="J272" s="72">
        <f t="shared" si="21"/>
        <v>364000</v>
      </c>
      <c r="K272" s="72">
        <f t="shared" si="21"/>
        <v>268000</v>
      </c>
    </row>
    <row r="273" spans="1:11" s="37" customFormat="1" ht="20.100000000000001" customHeight="1" x14ac:dyDescent="0.25">
      <c r="A273" s="69" t="s">
        <v>286</v>
      </c>
      <c r="B273" s="1109" t="s">
        <v>416</v>
      </c>
      <c r="C273" s="1104"/>
      <c r="D273" s="1104"/>
      <c r="E273" s="1105"/>
      <c r="F273" s="71">
        <f t="shared" si="19"/>
        <v>13335543.9</v>
      </c>
      <c r="G273" s="72">
        <f>G274+G275+G276</f>
        <v>2809230.8999999994</v>
      </c>
      <c r="H273" s="72">
        <f>H274+H275+H276</f>
        <v>2521874.7999999998</v>
      </c>
      <c r="I273" s="72">
        <f>I274+I275+I276</f>
        <v>2617479.4</v>
      </c>
      <c r="J273" s="72">
        <f>J274+J275+J276</f>
        <v>2741479.4000000004</v>
      </c>
      <c r="K273" s="72">
        <f>K274+K275+K276</f>
        <v>2645479.4000000004</v>
      </c>
    </row>
    <row r="274" spans="1:11" s="37" customFormat="1" ht="20.100000000000001" customHeight="1" x14ac:dyDescent="0.25">
      <c r="A274" s="69" t="s">
        <v>287</v>
      </c>
      <c r="B274" s="1103" t="s">
        <v>468</v>
      </c>
      <c r="C274" s="1104"/>
      <c r="D274" s="1104"/>
      <c r="E274" s="1105"/>
      <c r="F274" s="71">
        <f t="shared" si="19"/>
        <v>0</v>
      </c>
      <c r="G274" s="72">
        <f>G266+G270</f>
        <v>0</v>
      </c>
      <c r="H274" s="72">
        <f>H266+H270</f>
        <v>0</v>
      </c>
      <c r="I274" s="72">
        <f>I266+I270</f>
        <v>0</v>
      </c>
      <c r="J274" s="72">
        <f>J266+J270</f>
        <v>0</v>
      </c>
      <c r="K274" s="72">
        <f>K266+K270</f>
        <v>0</v>
      </c>
    </row>
    <row r="275" spans="1:11" s="37" customFormat="1" ht="20.100000000000001" customHeight="1" x14ac:dyDescent="0.25">
      <c r="A275" s="69" t="s">
        <v>288</v>
      </c>
      <c r="B275" s="1103" t="s">
        <v>29</v>
      </c>
      <c r="C275" s="1104"/>
      <c r="D275" s="1104"/>
      <c r="E275" s="1105"/>
      <c r="F275" s="71">
        <f t="shared" si="19"/>
        <v>8105016.2999999998</v>
      </c>
      <c r="G275" s="72">
        <f t="shared" ref="G275:K276" si="22">G267+G271</f>
        <v>1679949.4999999998</v>
      </c>
      <c r="H275" s="72">
        <f t="shared" si="22"/>
        <v>1606266.7</v>
      </c>
      <c r="I275" s="72">
        <f t="shared" si="22"/>
        <v>1606266.7</v>
      </c>
      <c r="J275" s="72">
        <f t="shared" si="22"/>
        <v>1606266.7</v>
      </c>
      <c r="K275" s="72">
        <f t="shared" si="22"/>
        <v>1606266.7</v>
      </c>
    </row>
    <row r="276" spans="1:11" s="37" customFormat="1" ht="20.100000000000001" customHeight="1" x14ac:dyDescent="0.25">
      <c r="A276" s="69" t="s">
        <v>289</v>
      </c>
      <c r="B276" s="1103" t="s">
        <v>158</v>
      </c>
      <c r="C276" s="1104"/>
      <c r="D276" s="1104"/>
      <c r="E276" s="1105"/>
      <c r="F276" s="71">
        <f t="shared" si="19"/>
        <v>5230527.5999999996</v>
      </c>
      <c r="G276" s="72">
        <f t="shared" si="22"/>
        <v>1129281.3999999999</v>
      </c>
      <c r="H276" s="72">
        <f t="shared" si="22"/>
        <v>915608.09999999963</v>
      </c>
      <c r="I276" s="72">
        <f t="shared" si="22"/>
        <v>1011212.7000000001</v>
      </c>
      <c r="J276" s="72">
        <f t="shared" si="22"/>
        <v>1135212.7000000002</v>
      </c>
      <c r="K276" s="72">
        <f t="shared" si="22"/>
        <v>1039212.7000000002</v>
      </c>
    </row>
    <row r="277" spans="1:11" s="37" customFormat="1" ht="20.100000000000001" customHeight="1" x14ac:dyDescent="0.25">
      <c r="A277" s="1108" t="s">
        <v>160</v>
      </c>
      <c r="B277" s="1111"/>
      <c r="C277" s="1111"/>
      <c r="D277" s="1111"/>
      <c r="E277" s="1111"/>
      <c r="F277" s="1111"/>
      <c r="G277" s="1111"/>
      <c r="H277" s="1111"/>
      <c r="I277" s="1111"/>
      <c r="J277" s="1111"/>
      <c r="K277" s="45"/>
    </row>
    <row r="278" spans="1:11" s="37" customFormat="1" ht="20.100000000000001" customHeight="1" x14ac:dyDescent="0.25">
      <c r="A278" s="69" t="s">
        <v>278</v>
      </c>
      <c r="B278" s="1109" t="s">
        <v>481</v>
      </c>
      <c r="C278" s="1104"/>
      <c r="D278" s="1104"/>
      <c r="E278" s="1105"/>
      <c r="F278" s="71">
        <f t="shared" si="19"/>
        <v>2884896.5999999996</v>
      </c>
      <c r="G278" s="71">
        <f>G279+G280+G281</f>
        <v>559443.30000000005</v>
      </c>
      <c r="H278" s="71">
        <f>H279+H280+H281</f>
        <v>591263.39999999991</v>
      </c>
      <c r="I278" s="71">
        <f>I279+I280+I281</f>
        <v>578063.30000000005</v>
      </c>
      <c r="J278" s="71">
        <f>J279+J280+J281</f>
        <v>578063.30000000005</v>
      </c>
      <c r="K278" s="71">
        <f>K279+K280+K281</f>
        <v>578063.30000000005</v>
      </c>
    </row>
    <row r="279" spans="1:11" s="37" customFormat="1" ht="20.100000000000001" customHeight="1" x14ac:dyDescent="0.25">
      <c r="A279" s="69" t="s">
        <v>279</v>
      </c>
      <c r="B279" s="1103" t="s">
        <v>468</v>
      </c>
      <c r="C279" s="1104"/>
      <c r="D279" s="1104"/>
      <c r="E279" s="1105"/>
      <c r="F279" s="71">
        <f t="shared" si="19"/>
        <v>0</v>
      </c>
      <c r="G279" s="71">
        <f>G153</f>
        <v>0</v>
      </c>
      <c r="H279" s="71">
        <f>H153</f>
        <v>0</v>
      </c>
      <c r="I279" s="71">
        <f>I153</f>
        <v>0</v>
      </c>
      <c r="J279" s="71">
        <f>J153</f>
        <v>0</v>
      </c>
      <c r="K279" s="71">
        <f>K153</f>
        <v>0</v>
      </c>
    </row>
    <row r="280" spans="1:11" s="37" customFormat="1" ht="20.100000000000001" customHeight="1" x14ac:dyDescent="0.25">
      <c r="A280" s="69" t="s">
        <v>280</v>
      </c>
      <c r="B280" s="1103" t="s">
        <v>29</v>
      </c>
      <c r="C280" s="1104"/>
      <c r="D280" s="1104"/>
      <c r="E280" s="1105"/>
      <c r="F280" s="71">
        <f t="shared" si="19"/>
        <v>0</v>
      </c>
      <c r="G280" s="71">
        <f t="shared" ref="G280:K281" si="23">G154</f>
        <v>0</v>
      </c>
      <c r="H280" s="71">
        <f t="shared" si="23"/>
        <v>0</v>
      </c>
      <c r="I280" s="71">
        <f t="shared" si="23"/>
        <v>0</v>
      </c>
      <c r="J280" s="71">
        <f t="shared" si="23"/>
        <v>0</v>
      </c>
      <c r="K280" s="71">
        <f t="shared" si="23"/>
        <v>0</v>
      </c>
    </row>
    <row r="281" spans="1:11" s="37" customFormat="1" ht="20.100000000000001" customHeight="1" x14ac:dyDescent="0.25">
      <c r="A281" s="69" t="s">
        <v>281</v>
      </c>
      <c r="B281" s="1103" t="s">
        <v>158</v>
      </c>
      <c r="C281" s="1104"/>
      <c r="D281" s="1104"/>
      <c r="E281" s="1105"/>
      <c r="F281" s="71">
        <f t="shared" si="19"/>
        <v>2884896.5999999996</v>
      </c>
      <c r="G281" s="71">
        <f t="shared" si="23"/>
        <v>559443.30000000005</v>
      </c>
      <c r="H281" s="71">
        <f t="shared" si="23"/>
        <v>591263.39999999991</v>
      </c>
      <c r="I281" s="71">
        <f t="shared" si="23"/>
        <v>578063.30000000005</v>
      </c>
      <c r="J281" s="71">
        <f t="shared" si="23"/>
        <v>578063.30000000005</v>
      </c>
      <c r="K281" s="71">
        <f t="shared" si="23"/>
        <v>578063.30000000005</v>
      </c>
    </row>
    <row r="282" spans="1:11" s="37" customFormat="1" ht="20.100000000000001" customHeight="1" x14ac:dyDescent="0.25">
      <c r="A282" s="69" t="s">
        <v>282</v>
      </c>
      <c r="B282" s="1109" t="s">
        <v>482</v>
      </c>
      <c r="C282" s="1104"/>
      <c r="D282" s="1104"/>
      <c r="E282" s="1105"/>
      <c r="F282" s="71">
        <f t="shared" si="19"/>
        <v>64429.4</v>
      </c>
      <c r="G282" s="72">
        <f>G283+G284+G285</f>
        <v>54429.4</v>
      </c>
      <c r="H282" s="72">
        <f>H283+H284+H285</f>
        <v>0</v>
      </c>
      <c r="I282" s="72">
        <f>I283+I284+I285</f>
        <v>0</v>
      </c>
      <c r="J282" s="72">
        <f>J283+J284+J285</f>
        <v>0</v>
      </c>
      <c r="K282" s="72">
        <f>K283+K284+K285</f>
        <v>10000</v>
      </c>
    </row>
    <row r="283" spans="1:11" s="37" customFormat="1" ht="20.100000000000001" customHeight="1" x14ac:dyDescent="0.25">
      <c r="A283" s="69" t="s">
        <v>283</v>
      </c>
      <c r="B283" s="1103" t="s">
        <v>468</v>
      </c>
      <c r="C283" s="1104"/>
      <c r="D283" s="1104"/>
      <c r="E283" s="1105"/>
      <c r="F283" s="71">
        <f t="shared" si="19"/>
        <v>0</v>
      </c>
      <c r="G283" s="72">
        <f>G157</f>
        <v>0</v>
      </c>
      <c r="H283" s="72">
        <f>H157</f>
        <v>0</v>
      </c>
      <c r="I283" s="72">
        <f>I157</f>
        <v>0</v>
      </c>
      <c r="J283" s="72">
        <f>J157</f>
        <v>0</v>
      </c>
      <c r="K283" s="72">
        <f>K157</f>
        <v>0</v>
      </c>
    </row>
    <row r="284" spans="1:11" s="37" customFormat="1" ht="20.100000000000001" customHeight="1" x14ac:dyDescent="0.25">
      <c r="A284" s="69" t="s">
        <v>284</v>
      </c>
      <c r="B284" s="1103" t="s">
        <v>29</v>
      </c>
      <c r="C284" s="1104"/>
      <c r="D284" s="1104"/>
      <c r="E284" s="1105"/>
      <c r="F284" s="71">
        <f t="shared" si="19"/>
        <v>0</v>
      </c>
      <c r="G284" s="72">
        <f t="shared" ref="G284:K285" si="24">G158</f>
        <v>0</v>
      </c>
      <c r="H284" s="72">
        <f t="shared" si="24"/>
        <v>0</v>
      </c>
      <c r="I284" s="72">
        <f t="shared" si="24"/>
        <v>0</v>
      </c>
      <c r="J284" s="72">
        <f t="shared" si="24"/>
        <v>0</v>
      </c>
      <c r="K284" s="72">
        <f t="shared" si="24"/>
        <v>0</v>
      </c>
    </row>
    <row r="285" spans="1:11" s="37" customFormat="1" ht="20.100000000000001" customHeight="1" x14ac:dyDescent="0.25">
      <c r="A285" s="69" t="s">
        <v>285</v>
      </c>
      <c r="B285" s="1103" t="s">
        <v>158</v>
      </c>
      <c r="C285" s="1104"/>
      <c r="D285" s="1104"/>
      <c r="E285" s="1105"/>
      <c r="F285" s="71">
        <f t="shared" si="19"/>
        <v>64429.4</v>
      </c>
      <c r="G285" s="72">
        <f t="shared" si="24"/>
        <v>54429.4</v>
      </c>
      <c r="H285" s="72">
        <f t="shared" si="24"/>
        <v>0</v>
      </c>
      <c r="I285" s="72">
        <f t="shared" si="24"/>
        <v>0</v>
      </c>
      <c r="J285" s="72">
        <f t="shared" si="24"/>
        <v>0</v>
      </c>
      <c r="K285" s="72">
        <f t="shared" si="24"/>
        <v>10000</v>
      </c>
    </row>
    <row r="286" spans="1:11" s="37" customFormat="1" ht="20.100000000000001" customHeight="1" x14ac:dyDescent="0.25">
      <c r="A286" s="69" t="s">
        <v>286</v>
      </c>
      <c r="B286" s="1109" t="s">
        <v>417</v>
      </c>
      <c r="C286" s="1104"/>
      <c r="D286" s="1104"/>
      <c r="E286" s="1105"/>
      <c r="F286" s="71">
        <f t="shared" si="19"/>
        <v>2949326</v>
      </c>
      <c r="G286" s="72">
        <f>G287+G288+G289</f>
        <v>613872.70000000007</v>
      </c>
      <c r="H286" s="72">
        <f>H287+H288+H289</f>
        <v>591263.39999999991</v>
      </c>
      <c r="I286" s="72">
        <f>I287+I288+I289</f>
        <v>578063.30000000005</v>
      </c>
      <c r="J286" s="72">
        <f>J287+J288+J289</f>
        <v>578063.30000000005</v>
      </c>
      <c r="K286" s="72">
        <f>K287+K288+K289</f>
        <v>588063.30000000005</v>
      </c>
    </row>
    <row r="287" spans="1:11" s="37" customFormat="1" ht="20.100000000000001" customHeight="1" x14ac:dyDescent="0.25">
      <c r="A287" s="69" t="s">
        <v>287</v>
      </c>
      <c r="B287" s="1103" t="s">
        <v>468</v>
      </c>
      <c r="C287" s="1104"/>
      <c r="D287" s="1104"/>
      <c r="E287" s="1105"/>
      <c r="F287" s="71">
        <f t="shared" si="19"/>
        <v>0</v>
      </c>
      <c r="G287" s="72">
        <f>G279+G283</f>
        <v>0</v>
      </c>
      <c r="H287" s="72">
        <f>H279+H283</f>
        <v>0</v>
      </c>
      <c r="I287" s="72">
        <f>I279+I283</f>
        <v>0</v>
      </c>
      <c r="J287" s="72">
        <f>J279+J283</f>
        <v>0</v>
      </c>
      <c r="K287" s="72">
        <f>K279+K283</f>
        <v>0</v>
      </c>
    </row>
    <row r="288" spans="1:11" s="37" customFormat="1" ht="20.100000000000001" customHeight="1" x14ac:dyDescent="0.25">
      <c r="A288" s="69" t="s">
        <v>288</v>
      </c>
      <c r="B288" s="1103" t="s">
        <v>29</v>
      </c>
      <c r="C288" s="1104"/>
      <c r="D288" s="1104"/>
      <c r="E288" s="1105"/>
      <c r="F288" s="71">
        <f t="shared" si="19"/>
        <v>0</v>
      </c>
      <c r="G288" s="72">
        <f t="shared" ref="G288:K289" si="25">G280+G284</f>
        <v>0</v>
      </c>
      <c r="H288" s="72">
        <f t="shared" si="25"/>
        <v>0</v>
      </c>
      <c r="I288" s="72">
        <f t="shared" si="25"/>
        <v>0</v>
      </c>
      <c r="J288" s="72">
        <f t="shared" si="25"/>
        <v>0</v>
      </c>
      <c r="K288" s="72">
        <f t="shared" si="25"/>
        <v>0</v>
      </c>
    </row>
    <row r="289" spans="1:11" s="37" customFormat="1" ht="20.100000000000001" customHeight="1" x14ac:dyDescent="0.25">
      <c r="A289" s="69" t="s">
        <v>289</v>
      </c>
      <c r="B289" s="1103" t="s">
        <v>158</v>
      </c>
      <c r="C289" s="1104"/>
      <c r="D289" s="1104"/>
      <c r="E289" s="1105"/>
      <c r="F289" s="71">
        <f t="shared" si="19"/>
        <v>2949326</v>
      </c>
      <c r="G289" s="72">
        <f t="shared" si="25"/>
        <v>613872.70000000007</v>
      </c>
      <c r="H289" s="72">
        <f t="shared" si="25"/>
        <v>591263.39999999991</v>
      </c>
      <c r="I289" s="72">
        <f t="shared" si="25"/>
        <v>578063.30000000005</v>
      </c>
      <c r="J289" s="72">
        <f t="shared" si="25"/>
        <v>578063.30000000005</v>
      </c>
      <c r="K289" s="72">
        <f t="shared" si="25"/>
        <v>588063.30000000005</v>
      </c>
    </row>
    <row r="290" spans="1:11" s="37" customFormat="1" ht="20.100000000000001" customHeight="1" x14ac:dyDescent="0.25">
      <c r="A290" s="1108" t="s">
        <v>497</v>
      </c>
      <c r="B290" s="1108"/>
      <c r="C290" s="1108"/>
      <c r="D290" s="1108"/>
      <c r="E290" s="1108"/>
      <c r="F290" s="1108"/>
      <c r="G290" s="1108"/>
      <c r="H290" s="1108"/>
      <c r="I290" s="1108"/>
      <c r="J290" s="1108"/>
      <c r="K290" s="1095"/>
    </row>
    <row r="291" spans="1:11" s="37" customFormat="1" ht="20.100000000000001" customHeight="1" x14ac:dyDescent="0.25">
      <c r="A291" s="69" t="s">
        <v>278</v>
      </c>
      <c r="B291" s="1109" t="s">
        <v>481</v>
      </c>
      <c r="C291" s="1104"/>
      <c r="D291" s="1104"/>
      <c r="E291" s="1105"/>
      <c r="F291" s="71">
        <f t="shared" si="19"/>
        <v>0</v>
      </c>
      <c r="G291" s="71">
        <f>G292+G293+G294</f>
        <v>0</v>
      </c>
      <c r="H291" s="71">
        <f>H292+H293+H294</f>
        <v>0</v>
      </c>
      <c r="I291" s="71">
        <f>I292+I293+I294</f>
        <v>0</v>
      </c>
      <c r="J291" s="71">
        <f>J292+J293+J294</f>
        <v>0</v>
      </c>
      <c r="K291" s="71">
        <f>K292+K293+K294</f>
        <v>0</v>
      </c>
    </row>
    <row r="292" spans="1:11" s="37" customFormat="1" ht="20.100000000000001" customHeight="1" x14ac:dyDescent="0.25">
      <c r="A292" s="69" t="s">
        <v>279</v>
      </c>
      <c r="B292" s="1103" t="s">
        <v>468</v>
      </c>
      <c r="C292" s="1104"/>
      <c r="D292" s="1104"/>
      <c r="E292" s="1105"/>
      <c r="F292" s="71">
        <f t="shared" si="19"/>
        <v>0</v>
      </c>
      <c r="G292" s="71">
        <f t="shared" ref="G292:K293" si="26">G173</f>
        <v>0</v>
      </c>
      <c r="H292" s="71">
        <f t="shared" si="26"/>
        <v>0</v>
      </c>
      <c r="I292" s="71">
        <f t="shared" si="26"/>
        <v>0</v>
      </c>
      <c r="J292" s="71">
        <f t="shared" si="26"/>
        <v>0</v>
      </c>
      <c r="K292" s="71">
        <f t="shared" si="26"/>
        <v>0</v>
      </c>
    </row>
    <row r="293" spans="1:11" s="37" customFormat="1" ht="20.100000000000001" customHeight="1" x14ac:dyDescent="0.25">
      <c r="A293" s="69" t="s">
        <v>280</v>
      </c>
      <c r="B293" s="1103" t="s">
        <v>29</v>
      </c>
      <c r="C293" s="1104"/>
      <c r="D293" s="1104"/>
      <c r="E293" s="1105"/>
      <c r="F293" s="71">
        <f t="shared" si="19"/>
        <v>0</v>
      </c>
      <c r="G293" s="71">
        <f t="shared" si="26"/>
        <v>0</v>
      </c>
      <c r="H293" s="71">
        <f t="shared" si="26"/>
        <v>0</v>
      </c>
      <c r="I293" s="71">
        <f t="shared" si="26"/>
        <v>0</v>
      </c>
      <c r="J293" s="71">
        <f t="shared" si="26"/>
        <v>0</v>
      </c>
      <c r="K293" s="71">
        <f t="shared" si="26"/>
        <v>0</v>
      </c>
    </row>
    <row r="294" spans="1:11" s="37" customFormat="1" ht="20.100000000000001" customHeight="1" x14ac:dyDescent="0.25">
      <c r="A294" s="69" t="s">
        <v>281</v>
      </c>
      <c r="B294" s="1103" t="s">
        <v>158</v>
      </c>
      <c r="C294" s="1104"/>
      <c r="D294" s="1104"/>
      <c r="E294" s="1105"/>
      <c r="F294" s="71">
        <f t="shared" si="19"/>
        <v>0</v>
      </c>
      <c r="G294" s="71">
        <f>G175</f>
        <v>0</v>
      </c>
      <c r="H294" s="71">
        <f>H175</f>
        <v>0</v>
      </c>
      <c r="I294" s="71">
        <f>I175</f>
        <v>0</v>
      </c>
      <c r="J294" s="71">
        <f>J175</f>
        <v>0</v>
      </c>
      <c r="K294" s="71">
        <f>K175</f>
        <v>0</v>
      </c>
    </row>
    <row r="295" spans="1:11" s="37" customFormat="1" ht="20.100000000000001" customHeight="1" x14ac:dyDescent="0.25">
      <c r="A295" s="69" t="s">
        <v>282</v>
      </c>
      <c r="B295" s="1109" t="s">
        <v>418</v>
      </c>
      <c r="C295" s="1104"/>
      <c r="D295" s="1104"/>
      <c r="E295" s="1105"/>
      <c r="F295" s="71">
        <f t="shared" si="19"/>
        <v>0</v>
      </c>
      <c r="G295" s="72">
        <f t="shared" ref="G295:K298" si="27">G291</f>
        <v>0</v>
      </c>
      <c r="H295" s="72">
        <f t="shared" si="27"/>
        <v>0</v>
      </c>
      <c r="I295" s="72">
        <f t="shared" si="27"/>
        <v>0</v>
      </c>
      <c r="J295" s="72">
        <f t="shared" si="27"/>
        <v>0</v>
      </c>
      <c r="K295" s="72">
        <f t="shared" si="27"/>
        <v>0</v>
      </c>
    </row>
    <row r="296" spans="1:11" s="37" customFormat="1" ht="20.100000000000001" customHeight="1" x14ac:dyDescent="0.25">
      <c r="A296" s="69" t="s">
        <v>283</v>
      </c>
      <c r="B296" s="1103" t="s">
        <v>468</v>
      </c>
      <c r="C296" s="1104"/>
      <c r="D296" s="1104"/>
      <c r="E296" s="1105"/>
      <c r="F296" s="71">
        <f t="shared" si="19"/>
        <v>0</v>
      </c>
      <c r="G296" s="72">
        <f t="shared" si="27"/>
        <v>0</v>
      </c>
      <c r="H296" s="72">
        <f t="shared" si="27"/>
        <v>0</v>
      </c>
      <c r="I296" s="72">
        <f t="shared" si="27"/>
        <v>0</v>
      </c>
      <c r="J296" s="72">
        <f t="shared" si="27"/>
        <v>0</v>
      </c>
      <c r="K296" s="72">
        <f t="shared" si="27"/>
        <v>0</v>
      </c>
    </row>
    <row r="297" spans="1:11" s="37" customFormat="1" ht="20.100000000000001" customHeight="1" x14ac:dyDescent="0.25">
      <c r="A297" s="69" t="s">
        <v>284</v>
      </c>
      <c r="B297" s="1103" t="s">
        <v>29</v>
      </c>
      <c r="C297" s="1104"/>
      <c r="D297" s="1104"/>
      <c r="E297" s="1105"/>
      <c r="F297" s="71">
        <f t="shared" si="19"/>
        <v>0</v>
      </c>
      <c r="G297" s="72">
        <f t="shared" si="27"/>
        <v>0</v>
      </c>
      <c r="H297" s="72">
        <f t="shared" si="27"/>
        <v>0</v>
      </c>
      <c r="I297" s="72">
        <f t="shared" si="27"/>
        <v>0</v>
      </c>
      <c r="J297" s="72">
        <f t="shared" si="27"/>
        <v>0</v>
      </c>
      <c r="K297" s="72">
        <f t="shared" si="27"/>
        <v>0</v>
      </c>
    </row>
    <row r="298" spans="1:11" s="37" customFormat="1" ht="20.100000000000001" customHeight="1" x14ac:dyDescent="0.25">
      <c r="A298" s="69" t="s">
        <v>285</v>
      </c>
      <c r="B298" s="1103" t="s">
        <v>158</v>
      </c>
      <c r="C298" s="1104"/>
      <c r="D298" s="1104"/>
      <c r="E298" s="1105"/>
      <c r="F298" s="71">
        <f t="shared" si="19"/>
        <v>0</v>
      </c>
      <c r="G298" s="72">
        <f t="shared" si="27"/>
        <v>0</v>
      </c>
      <c r="H298" s="72">
        <f t="shared" si="27"/>
        <v>0</v>
      </c>
      <c r="I298" s="72">
        <f t="shared" si="27"/>
        <v>0</v>
      </c>
      <c r="J298" s="72">
        <f t="shared" si="27"/>
        <v>0</v>
      </c>
      <c r="K298" s="72">
        <f t="shared" si="27"/>
        <v>0</v>
      </c>
    </row>
    <row r="299" spans="1:11" s="37" customFormat="1" ht="20.100000000000001" customHeight="1" x14ac:dyDescent="0.25">
      <c r="A299" s="1112" t="s">
        <v>476</v>
      </c>
      <c r="B299" s="1112"/>
      <c r="C299" s="1112"/>
      <c r="D299" s="1112"/>
      <c r="E299" s="1112"/>
      <c r="F299" s="1112"/>
      <c r="G299" s="1112"/>
      <c r="H299" s="1112"/>
      <c r="I299" s="1112"/>
      <c r="J299" s="1112"/>
      <c r="K299" s="1095"/>
    </row>
    <row r="300" spans="1:11" s="37" customFormat="1" ht="20.100000000000001" customHeight="1" x14ac:dyDescent="0.25">
      <c r="A300" s="69" t="s">
        <v>278</v>
      </c>
      <c r="B300" s="1109" t="s">
        <v>481</v>
      </c>
      <c r="C300" s="1104"/>
      <c r="D300" s="1104"/>
      <c r="E300" s="1105"/>
      <c r="F300" s="71">
        <f t="shared" si="19"/>
        <v>667537.30000000005</v>
      </c>
      <c r="G300" s="71">
        <f>G301+G302+G303</f>
        <v>133294.39999999999</v>
      </c>
      <c r="H300" s="71">
        <f>H301+H302+H303</f>
        <v>133447.70000000001</v>
      </c>
      <c r="I300" s="71">
        <f>I301+I302+I303</f>
        <v>133598.39999999999</v>
      </c>
      <c r="J300" s="71">
        <f>J301+J302+J303</f>
        <v>133598.39999999999</v>
      </c>
      <c r="K300" s="71">
        <f>K301+K302+K303</f>
        <v>133598.39999999999</v>
      </c>
    </row>
    <row r="301" spans="1:11" s="37" customFormat="1" ht="20.100000000000001" customHeight="1" x14ac:dyDescent="0.25">
      <c r="A301" s="69" t="s">
        <v>279</v>
      </c>
      <c r="B301" s="1103" t="s">
        <v>468</v>
      </c>
      <c r="C301" s="1104"/>
      <c r="D301" s="1104"/>
      <c r="E301" s="1105"/>
      <c r="F301" s="71">
        <f t="shared" si="19"/>
        <v>14788.5</v>
      </c>
      <c r="G301" s="71">
        <f>G204</f>
        <v>2957.7</v>
      </c>
      <c r="H301" s="71">
        <f>H204</f>
        <v>2957.7</v>
      </c>
      <c r="I301" s="71">
        <f>I204</f>
        <v>2957.7</v>
      </c>
      <c r="J301" s="71">
        <f>J204</f>
        <v>2957.7</v>
      </c>
      <c r="K301" s="71">
        <f>K204</f>
        <v>2957.7</v>
      </c>
    </row>
    <row r="302" spans="1:11" s="37" customFormat="1" ht="20.100000000000001" customHeight="1" x14ac:dyDescent="0.25">
      <c r="A302" s="69" t="s">
        <v>280</v>
      </c>
      <c r="B302" s="1103" t="s">
        <v>29</v>
      </c>
      <c r="C302" s="1104"/>
      <c r="D302" s="1104"/>
      <c r="E302" s="1105"/>
      <c r="F302" s="71">
        <f t="shared" si="19"/>
        <v>597364</v>
      </c>
      <c r="G302" s="71">
        <f t="shared" ref="G302:K303" si="28">G205</f>
        <v>119472.8</v>
      </c>
      <c r="H302" s="71">
        <f t="shared" si="28"/>
        <v>119472.8</v>
      </c>
      <c r="I302" s="71">
        <f t="shared" si="28"/>
        <v>119472.8</v>
      </c>
      <c r="J302" s="71">
        <f t="shared" si="28"/>
        <v>119472.8</v>
      </c>
      <c r="K302" s="71">
        <f t="shared" si="28"/>
        <v>119472.8</v>
      </c>
    </row>
    <row r="303" spans="1:11" s="37" customFormat="1" ht="20.100000000000001" customHeight="1" x14ac:dyDescent="0.25">
      <c r="A303" s="69" t="s">
        <v>281</v>
      </c>
      <c r="B303" s="1103" t="s">
        <v>158</v>
      </c>
      <c r="C303" s="1104"/>
      <c r="D303" s="1104"/>
      <c r="E303" s="1105"/>
      <c r="F303" s="71">
        <f t="shared" si="19"/>
        <v>55384.800000000003</v>
      </c>
      <c r="G303" s="71">
        <f t="shared" si="28"/>
        <v>10863.9</v>
      </c>
      <c r="H303" s="71">
        <f t="shared" si="28"/>
        <v>11017.2</v>
      </c>
      <c r="I303" s="71">
        <f t="shared" si="28"/>
        <v>11167.9</v>
      </c>
      <c r="J303" s="71">
        <f t="shared" si="28"/>
        <v>11167.9</v>
      </c>
      <c r="K303" s="71">
        <f t="shared" si="28"/>
        <v>11167.9</v>
      </c>
    </row>
    <row r="304" spans="1:11" s="37" customFormat="1" ht="20.100000000000001" customHeight="1" x14ac:dyDescent="0.25">
      <c r="A304" s="69" t="s">
        <v>282</v>
      </c>
      <c r="B304" s="1109" t="s">
        <v>84</v>
      </c>
      <c r="C304" s="1104"/>
      <c r="D304" s="1104"/>
      <c r="E304" s="1105"/>
      <c r="F304" s="71">
        <f t="shared" si="19"/>
        <v>667537.30000000005</v>
      </c>
      <c r="G304" s="72">
        <f t="shared" ref="G304:K307" si="29">G300</f>
        <v>133294.39999999999</v>
      </c>
      <c r="H304" s="72">
        <f t="shared" si="29"/>
        <v>133447.70000000001</v>
      </c>
      <c r="I304" s="72">
        <f t="shared" si="29"/>
        <v>133598.39999999999</v>
      </c>
      <c r="J304" s="72">
        <f t="shared" si="29"/>
        <v>133598.39999999999</v>
      </c>
      <c r="K304" s="72">
        <f t="shared" si="29"/>
        <v>133598.39999999999</v>
      </c>
    </row>
    <row r="305" spans="1:11" s="37" customFormat="1" ht="20.100000000000001" customHeight="1" x14ac:dyDescent="0.25">
      <c r="A305" s="69" t="s">
        <v>283</v>
      </c>
      <c r="B305" s="1103" t="s">
        <v>468</v>
      </c>
      <c r="C305" s="1104"/>
      <c r="D305" s="1104"/>
      <c r="E305" s="1105"/>
      <c r="F305" s="71">
        <f t="shared" si="19"/>
        <v>14788.5</v>
      </c>
      <c r="G305" s="72">
        <f t="shared" si="29"/>
        <v>2957.7</v>
      </c>
      <c r="H305" s="72">
        <f t="shared" si="29"/>
        <v>2957.7</v>
      </c>
      <c r="I305" s="72">
        <f t="shared" si="29"/>
        <v>2957.7</v>
      </c>
      <c r="J305" s="72">
        <f t="shared" si="29"/>
        <v>2957.7</v>
      </c>
      <c r="K305" s="72">
        <f t="shared" si="29"/>
        <v>2957.7</v>
      </c>
    </row>
    <row r="306" spans="1:11" s="37" customFormat="1" ht="20.100000000000001" customHeight="1" x14ac:dyDescent="0.25">
      <c r="A306" s="69" t="s">
        <v>284</v>
      </c>
      <c r="B306" s="1103" t="s">
        <v>29</v>
      </c>
      <c r="C306" s="1104"/>
      <c r="D306" s="1104"/>
      <c r="E306" s="1105"/>
      <c r="F306" s="71">
        <f t="shared" si="19"/>
        <v>597364</v>
      </c>
      <c r="G306" s="72">
        <f t="shared" si="29"/>
        <v>119472.8</v>
      </c>
      <c r="H306" s="72">
        <f t="shared" si="29"/>
        <v>119472.8</v>
      </c>
      <c r="I306" s="72">
        <f t="shared" si="29"/>
        <v>119472.8</v>
      </c>
      <c r="J306" s="72">
        <f t="shared" si="29"/>
        <v>119472.8</v>
      </c>
      <c r="K306" s="72">
        <f t="shared" si="29"/>
        <v>119472.8</v>
      </c>
    </row>
    <row r="307" spans="1:11" s="37" customFormat="1" ht="20.100000000000001" customHeight="1" x14ac:dyDescent="0.25">
      <c r="A307" s="69" t="s">
        <v>285</v>
      </c>
      <c r="B307" s="1103" t="s">
        <v>158</v>
      </c>
      <c r="C307" s="1104"/>
      <c r="D307" s="1104"/>
      <c r="E307" s="1105"/>
      <c r="F307" s="71">
        <f t="shared" si="19"/>
        <v>55384.800000000003</v>
      </c>
      <c r="G307" s="72">
        <f t="shared" si="29"/>
        <v>10863.9</v>
      </c>
      <c r="H307" s="72">
        <f t="shared" si="29"/>
        <v>11017.2</v>
      </c>
      <c r="I307" s="72">
        <f t="shared" si="29"/>
        <v>11167.9</v>
      </c>
      <c r="J307" s="72">
        <f t="shared" si="29"/>
        <v>11167.9</v>
      </c>
      <c r="K307" s="72">
        <f t="shared" si="29"/>
        <v>11167.9</v>
      </c>
    </row>
    <row r="308" spans="1:11" s="37" customFormat="1" ht="20.100000000000001" customHeight="1" x14ac:dyDescent="0.25">
      <c r="A308" s="1084" t="s">
        <v>432</v>
      </c>
      <c r="B308" s="1084"/>
      <c r="C308" s="1084"/>
      <c r="D308" s="1084"/>
      <c r="E308" s="1084"/>
      <c r="F308" s="1084"/>
      <c r="G308" s="1084"/>
      <c r="H308" s="1084"/>
      <c r="I308" s="1084"/>
      <c r="J308" s="1084"/>
      <c r="K308" s="1095"/>
    </row>
    <row r="309" spans="1:11" s="37" customFormat="1" ht="20.100000000000001" customHeight="1" x14ac:dyDescent="0.25">
      <c r="A309" s="69" t="s">
        <v>278</v>
      </c>
      <c r="B309" s="1109" t="s">
        <v>481</v>
      </c>
      <c r="C309" s="1104"/>
      <c r="D309" s="1104"/>
      <c r="E309" s="1105"/>
      <c r="F309" s="71">
        <f t="shared" si="19"/>
        <v>46641.2</v>
      </c>
      <c r="G309" s="71">
        <f>G310+G311+G312</f>
        <v>9426.5</v>
      </c>
      <c r="H309" s="71">
        <f>H310+H311+H312</f>
        <v>9242.7000000000007</v>
      </c>
      <c r="I309" s="71">
        <f>I310+I311+I312</f>
        <v>9324</v>
      </c>
      <c r="J309" s="71">
        <f>J310+J311+J312</f>
        <v>9324</v>
      </c>
      <c r="K309" s="71">
        <f>K310+K311+K312</f>
        <v>9324</v>
      </c>
    </row>
    <row r="310" spans="1:11" s="37" customFormat="1" ht="20.100000000000001" customHeight="1" x14ac:dyDescent="0.25">
      <c r="A310" s="69" t="s">
        <v>279</v>
      </c>
      <c r="B310" s="1103" t="s">
        <v>468</v>
      </c>
      <c r="C310" s="1104"/>
      <c r="D310" s="1104"/>
      <c r="E310" s="1105"/>
      <c r="F310" s="71">
        <f t="shared" si="19"/>
        <v>0</v>
      </c>
      <c r="G310" s="71">
        <f t="shared" ref="G310:K312" si="30">G235</f>
        <v>0</v>
      </c>
      <c r="H310" s="71">
        <f t="shared" si="30"/>
        <v>0</v>
      </c>
      <c r="I310" s="71">
        <f t="shared" si="30"/>
        <v>0</v>
      </c>
      <c r="J310" s="71">
        <f t="shared" si="30"/>
        <v>0</v>
      </c>
      <c r="K310" s="71">
        <f t="shared" si="30"/>
        <v>0</v>
      </c>
    </row>
    <row r="311" spans="1:11" s="37" customFormat="1" ht="20.100000000000001" customHeight="1" x14ac:dyDescent="0.25">
      <c r="A311" s="69" t="s">
        <v>280</v>
      </c>
      <c r="B311" s="1103" t="s">
        <v>29</v>
      </c>
      <c r="C311" s="1104"/>
      <c r="D311" s="1104"/>
      <c r="E311" s="1105"/>
      <c r="F311" s="71">
        <f t="shared" si="19"/>
        <v>0</v>
      </c>
      <c r="G311" s="71">
        <f t="shared" si="30"/>
        <v>0</v>
      </c>
      <c r="H311" s="71">
        <f t="shared" si="30"/>
        <v>0</v>
      </c>
      <c r="I311" s="71">
        <f t="shared" si="30"/>
        <v>0</v>
      </c>
      <c r="J311" s="71">
        <f t="shared" si="30"/>
        <v>0</v>
      </c>
      <c r="K311" s="71">
        <f t="shared" si="30"/>
        <v>0</v>
      </c>
    </row>
    <row r="312" spans="1:11" s="37" customFormat="1" ht="20.100000000000001" customHeight="1" x14ac:dyDescent="0.25">
      <c r="A312" s="69" t="s">
        <v>281</v>
      </c>
      <c r="B312" s="1103" t="s">
        <v>158</v>
      </c>
      <c r="C312" s="1104"/>
      <c r="D312" s="1104"/>
      <c r="E312" s="1105"/>
      <c r="F312" s="71">
        <f t="shared" si="19"/>
        <v>46641.2</v>
      </c>
      <c r="G312" s="71">
        <f t="shared" si="30"/>
        <v>9426.5</v>
      </c>
      <c r="H312" s="71">
        <f t="shared" si="30"/>
        <v>9242.7000000000007</v>
      </c>
      <c r="I312" s="71">
        <f t="shared" si="30"/>
        <v>9324</v>
      </c>
      <c r="J312" s="71">
        <f t="shared" si="30"/>
        <v>9324</v>
      </c>
      <c r="K312" s="71">
        <f t="shared" si="30"/>
        <v>9324</v>
      </c>
    </row>
    <row r="313" spans="1:11" s="37" customFormat="1" ht="20.100000000000001" customHeight="1" x14ac:dyDescent="0.25">
      <c r="A313" s="69" t="s">
        <v>282</v>
      </c>
      <c r="B313" s="1109" t="s">
        <v>419</v>
      </c>
      <c r="C313" s="1104"/>
      <c r="D313" s="1104"/>
      <c r="E313" s="1105"/>
      <c r="F313" s="71">
        <f t="shared" si="19"/>
        <v>46641.2</v>
      </c>
      <c r="G313" s="71">
        <f t="shared" ref="G313:K316" si="31">G309</f>
        <v>9426.5</v>
      </c>
      <c r="H313" s="71">
        <f t="shared" si="31"/>
        <v>9242.7000000000007</v>
      </c>
      <c r="I313" s="71">
        <f t="shared" si="31"/>
        <v>9324</v>
      </c>
      <c r="J313" s="71">
        <f t="shared" si="31"/>
        <v>9324</v>
      </c>
      <c r="K313" s="71">
        <f t="shared" si="31"/>
        <v>9324</v>
      </c>
    </row>
    <row r="314" spans="1:11" s="37" customFormat="1" ht="20.100000000000001" customHeight="1" x14ac:dyDescent="0.25">
      <c r="A314" s="69" t="s">
        <v>283</v>
      </c>
      <c r="B314" s="1103" t="s">
        <v>468</v>
      </c>
      <c r="C314" s="1104"/>
      <c r="D314" s="1104"/>
      <c r="E314" s="1105"/>
      <c r="F314" s="71">
        <f t="shared" si="19"/>
        <v>0</v>
      </c>
      <c r="G314" s="71">
        <f t="shared" si="31"/>
        <v>0</v>
      </c>
      <c r="H314" s="71">
        <f t="shared" si="31"/>
        <v>0</v>
      </c>
      <c r="I314" s="71">
        <f t="shared" si="31"/>
        <v>0</v>
      </c>
      <c r="J314" s="71">
        <f t="shared" si="31"/>
        <v>0</v>
      </c>
      <c r="K314" s="71">
        <f t="shared" si="31"/>
        <v>0</v>
      </c>
    </row>
    <row r="315" spans="1:11" s="37" customFormat="1" ht="20.100000000000001" customHeight="1" x14ac:dyDescent="0.25">
      <c r="A315" s="69" t="s">
        <v>284</v>
      </c>
      <c r="B315" s="1103" t="s">
        <v>29</v>
      </c>
      <c r="C315" s="1104"/>
      <c r="D315" s="1104"/>
      <c r="E315" s="1105"/>
      <c r="F315" s="71">
        <f t="shared" si="19"/>
        <v>0</v>
      </c>
      <c r="G315" s="71">
        <f t="shared" si="31"/>
        <v>0</v>
      </c>
      <c r="H315" s="71">
        <f t="shared" si="31"/>
        <v>0</v>
      </c>
      <c r="I315" s="71">
        <f t="shared" si="31"/>
        <v>0</v>
      </c>
      <c r="J315" s="71">
        <f t="shared" si="31"/>
        <v>0</v>
      </c>
      <c r="K315" s="71">
        <f t="shared" si="31"/>
        <v>0</v>
      </c>
    </row>
    <row r="316" spans="1:11" s="37" customFormat="1" ht="20.100000000000001" customHeight="1" x14ac:dyDescent="0.25">
      <c r="A316" s="69" t="s">
        <v>285</v>
      </c>
      <c r="B316" s="1103" t="s">
        <v>158</v>
      </c>
      <c r="C316" s="1104"/>
      <c r="D316" s="1104"/>
      <c r="E316" s="1105"/>
      <c r="F316" s="71">
        <f t="shared" si="19"/>
        <v>46641.2</v>
      </c>
      <c r="G316" s="71">
        <f t="shared" si="31"/>
        <v>9426.5</v>
      </c>
      <c r="H316" s="71">
        <f t="shared" si="31"/>
        <v>9242.7000000000007</v>
      </c>
      <c r="I316" s="71">
        <f t="shared" si="31"/>
        <v>9324</v>
      </c>
      <c r="J316" s="71">
        <f t="shared" si="31"/>
        <v>9324</v>
      </c>
      <c r="K316" s="71">
        <f t="shared" si="31"/>
        <v>9324</v>
      </c>
    </row>
    <row r="317" spans="1:11" s="37" customFormat="1" ht="20.100000000000001" customHeight="1" x14ac:dyDescent="0.25">
      <c r="A317" s="1118" t="s">
        <v>495</v>
      </c>
      <c r="B317" s="1118"/>
      <c r="C317" s="1118"/>
      <c r="D317" s="1118"/>
      <c r="E317" s="1118"/>
      <c r="F317" s="1118"/>
      <c r="G317" s="1118"/>
      <c r="H317" s="1118"/>
      <c r="I317" s="1118"/>
      <c r="J317" s="1118"/>
      <c r="K317" s="1119"/>
    </row>
    <row r="318" spans="1:11" s="37" customFormat="1" ht="20.100000000000001" customHeight="1" x14ac:dyDescent="0.25">
      <c r="A318" s="69" t="s">
        <v>278</v>
      </c>
      <c r="B318" s="1109" t="s">
        <v>481</v>
      </c>
      <c r="C318" s="1104"/>
      <c r="D318" s="1104"/>
      <c r="E318" s="1105"/>
      <c r="F318" s="71">
        <f>G318+H318+I318+J318+K318</f>
        <v>24609785.200000003</v>
      </c>
      <c r="G318" s="71">
        <f>G319+G320+G321</f>
        <v>5082523</v>
      </c>
      <c r="H318" s="71">
        <f>H319+H320+H321</f>
        <v>4924183.5</v>
      </c>
      <c r="I318" s="71">
        <f>I319+I320+I321</f>
        <v>4867692.9000000004</v>
      </c>
      <c r="J318" s="71">
        <f>J319+J320+J321</f>
        <v>4867692.9000000004</v>
      </c>
      <c r="K318" s="71">
        <f>K319+K320+K321</f>
        <v>4867692.9000000004</v>
      </c>
    </row>
    <row r="319" spans="1:11" s="37" customFormat="1" ht="20.100000000000001" customHeight="1" x14ac:dyDescent="0.25">
      <c r="A319" s="69" t="s">
        <v>279</v>
      </c>
      <c r="B319" s="1103" t="s">
        <v>468</v>
      </c>
      <c r="C319" s="1104"/>
      <c r="D319" s="1104"/>
      <c r="E319" s="1105"/>
      <c r="F319" s="71">
        <f t="shared" ref="F319:F329" si="32">G319+H319+I319+J319+K319</f>
        <v>14788.5</v>
      </c>
      <c r="G319" s="71">
        <f t="shared" ref="G319:K321" si="33">G253+G266+G279+G292+G301+G310</f>
        <v>2957.7</v>
      </c>
      <c r="H319" s="71">
        <f t="shared" si="33"/>
        <v>2957.7</v>
      </c>
      <c r="I319" s="71">
        <f t="shared" si="33"/>
        <v>2957.7</v>
      </c>
      <c r="J319" s="71">
        <f t="shared" si="33"/>
        <v>2957.7</v>
      </c>
      <c r="K319" s="71">
        <f t="shared" si="33"/>
        <v>2957.7</v>
      </c>
    </row>
    <row r="320" spans="1:11" s="37" customFormat="1" ht="20.100000000000001" customHeight="1" x14ac:dyDescent="0.25">
      <c r="A320" s="69" t="s">
        <v>280</v>
      </c>
      <c r="B320" s="1103" t="s">
        <v>29</v>
      </c>
      <c r="C320" s="1104"/>
      <c r="D320" s="1104"/>
      <c r="E320" s="1105"/>
      <c r="F320" s="71">
        <f t="shared" si="32"/>
        <v>8846375.7999999989</v>
      </c>
      <c r="G320" s="71">
        <f t="shared" si="33"/>
        <v>1828221.4</v>
      </c>
      <c r="H320" s="71">
        <f t="shared" si="33"/>
        <v>1754538.6</v>
      </c>
      <c r="I320" s="71">
        <f t="shared" si="33"/>
        <v>1754538.6</v>
      </c>
      <c r="J320" s="71">
        <f t="shared" si="33"/>
        <v>1754538.6</v>
      </c>
      <c r="K320" s="71">
        <f t="shared" si="33"/>
        <v>1754538.6</v>
      </c>
    </row>
    <row r="321" spans="1:11" s="37" customFormat="1" ht="20.100000000000001" customHeight="1" x14ac:dyDescent="0.25">
      <c r="A321" s="69" t="s">
        <v>281</v>
      </c>
      <c r="B321" s="1103" t="s">
        <v>158</v>
      </c>
      <c r="C321" s="1104"/>
      <c r="D321" s="1104"/>
      <c r="E321" s="1105"/>
      <c r="F321" s="71">
        <f t="shared" si="32"/>
        <v>15748620.899999999</v>
      </c>
      <c r="G321" s="71">
        <f t="shared" si="33"/>
        <v>3251343.9</v>
      </c>
      <c r="H321" s="71">
        <f>H255+H268+H281+H294+H303+H312</f>
        <v>3166687.1999999997</v>
      </c>
      <c r="I321" s="71">
        <f t="shared" si="33"/>
        <v>3110196.6</v>
      </c>
      <c r="J321" s="71">
        <f t="shared" si="33"/>
        <v>3110196.6</v>
      </c>
      <c r="K321" s="71">
        <f t="shared" si="33"/>
        <v>3110196.6</v>
      </c>
    </row>
    <row r="322" spans="1:11" s="37" customFormat="1" ht="20.100000000000001" customHeight="1" x14ac:dyDescent="0.25">
      <c r="A322" s="69" t="s">
        <v>282</v>
      </c>
      <c r="B322" s="1109" t="s">
        <v>482</v>
      </c>
      <c r="C322" s="1104"/>
      <c r="D322" s="1104"/>
      <c r="E322" s="1105"/>
      <c r="F322" s="71">
        <f t="shared" si="32"/>
        <v>1865628.7</v>
      </c>
      <c r="G322" s="72">
        <f>G323+G324+G325</f>
        <v>192328.69999999998</v>
      </c>
      <c r="H322" s="72">
        <f>H323+H324+H325</f>
        <v>271000</v>
      </c>
      <c r="I322" s="72">
        <f>I323+I324+I325</f>
        <v>430000</v>
      </c>
      <c r="J322" s="72">
        <f>J323+J324+J325</f>
        <v>544800</v>
      </c>
      <c r="K322" s="72">
        <f>K323+K324+K325</f>
        <v>427500</v>
      </c>
    </row>
    <row r="323" spans="1:11" s="37" customFormat="1" ht="20.100000000000001" customHeight="1" x14ac:dyDescent="0.25">
      <c r="A323" s="69" t="s">
        <v>283</v>
      </c>
      <c r="B323" s="1103" t="s">
        <v>468</v>
      </c>
      <c r="C323" s="1104"/>
      <c r="D323" s="1104"/>
      <c r="E323" s="1105"/>
      <c r="F323" s="71">
        <f t="shared" si="32"/>
        <v>0</v>
      </c>
      <c r="G323" s="72">
        <f>G257+G270+G283</f>
        <v>0</v>
      </c>
      <c r="H323" s="72">
        <f>H257+H270+H283</f>
        <v>0</v>
      </c>
      <c r="I323" s="72">
        <f>I257+I270+I283</f>
        <v>0</v>
      </c>
      <c r="J323" s="72">
        <f>J257+J270+J283</f>
        <v>0</v>
      </c>
      <c r="K323" s="72">
        <f>K257+K270+K283</f>
        <v>0</v>
      </c>
    </row>
    <row r="324" spans="1:11" s="37" customFormat="1" ht="20.100000000000001" customHeight="1" x14ac:dyDescent="0.25">
      <c r="A324" s="69" t="s">
        <v>284</v>
      </c>
      <c r="B324" s="1103" t="s">
        <v>29</v>
      </c>
      <c r="C324" s="1104"/>
      <c r="D324" s="1104"/>
      <c r="E324" s="1105"/>
      <c r="F324" s="71">
        <f t="shared" si="32"/>
        <v>0</v>
      </c>
      <c r="G324" s="72">
        <f t="shared" ref="G324:K325" si="34">G258+G271+G284</f>
        <v>0</v>
      </c>
      <c r="H324" s="72">
        <f t="shared" si="34"/>
        <v>0</v>
      </c>
      <c r="I324" s="72">
        <f t="shared" si="34"/>
        <v>0</v>
      </c>
      <c r="J324" s="72">
        <f t="shared" si="34"/>
        <v>0</v>
      </c>
      <c r="K324" s="72">
        <f t="shared" si="34"/>
        <v>0</v>
      </c>
    </row>
    <row r="325" spans="1:11" s="37" customFormat="1" ht="20.100000000000001" customHeight="1" x14ac:dyDescent="0.25">
      <c r="A325" s="69" t="s">
        <v>285</v>
      </c>
      <c r="B325" s="1103" t="s">
        <v>158</v>
      </c>
      <c r="C325" s="1104"/>
      <c r="D325" s="1104"/>
      <c r="E325" s="1105"/>
      <c r="F325" s="71">
        <f t="shared" si="32"/>
        <v>1865628.7</v>
      </c>
      <c r="G325" s="72">
        <f t="shared" si="34"/>
        <v>192328.69999999998</v>
      </c>
      <c r="H325" s="72">
        <f t="shared" si="34"/>
        <v>271000</v>
      </c>
      <c r="I325" s="72">
        <f t="shared" si="34"/>
        <v>430000</v>
      </c>
      <c r="J325" s="72">
        <f t="shared" si="34"/>
        <v>544800</v>
      </c>
      <c r="K325" s="72">
        <f t="shared" si="34"/>
        <v>427500</v>
      </c>
    </row>
    <row r="326" spans="1:11" s="37" customFormat="1" ht="20.100000000000001" customHeight="1" x14ac:dyDescent="0.25">
      <c r="A326" s="69" t="s">
        <v>286</v>
      </c>
      <c r="B326" s="1109" t="s">
        <v>420</v>
      </c>
      <c r="C326" s="1104"/>
      <c r="D326" s="1104"/>
      <c r="E326" s="1105"/>
      <c r="F326" s="71">
        <f t="shared" si="32"/>
        <v>26475413.899999999</v>
      </c>
      <c r="G326" s="72">
        <f>G327+G328+G329</f>
        <v>5274851.7</v>
      </c>
      <c r="H326" s="72">
        <f>H327+H328+H329</f>
        <v>5195183.5</v>
      </c>
      <c r="I326" s="72">
        <f>I327+I328+I329</f>
        <v>5297692.9000000004</v>
      </c>
      <c r="J326" s="72">
        <f>J327+J328+J329</f>
        <v>5412492.9000000004</v>
      </c>
      <c r="K326" s="72">
        <f>K327+K328+K329</f>
        <v>5295192.9000000004</v>
      </c>
    </row>
    <row r="327" spans="1:11" s="37" customFormat="1" ht="20.100000000000001" customHeight="1" x14ac:dyDescent="0.25">
      <c r="A327" s="69" t="s">
        <v>287</v>
      </c>
      <c r="B327" s="1103" t="s">
        <v>468</v>
      </c>
      <c r="C327" s="1104"/>
      <c r="D327" s="1104"/>
      <c r="E327" s="1105"/>
      <c r="F327" s="71">
        <f t="shared" si="32"/>
        <v>14788.5</v>
      </c>
      <c r="G327" s="72">
        <f>G319+G323</f>
        <v>2957.7</v>
      </c>
      <c r="H327" s="72">
        <f>H319+H323</f>
        <v>2957.7</v>
      </c>
      <c r="I327" s="72">
        <f>I319+I323</f>
        <v>2957.7</v>
      </c>
      <c r="J327" s="72">
        <f>J319+J323</f>
        <v>2957.7</v>
      </c>
      <c r="K327" s="72">
        <f>K319+K323</f>
        <v>2957.7</v>
      </c>
    </row>
    <row r="328" spans="1:11" s="37" customFormat="1" ht="20.100000000000001" customHeight="1" x14ac:dyDescent="0.25">
      <c r="A328" s="69" t="s">
        <v>288</v>
      </c>
      <c r="B328" s="1103" t="s">
        <v>29</v>
      </c>
      <c r="C328" s="1104"/>
      <c r="D328" s="1104"/>
      <c r="E328" s="1105"/>
      <c r="F328" s="71">
        <f>G328+H328+I328+J328+K328</f>
        <v>8846375.7999999989</v>
      </c>
      <c r="G328" s="72">
        <f t="shared" ref="G328:K329" si="35">G320+G324</f>
        <v>1828221.4</v>
      </c>
      <c r="H328" s="72">
        <f t="shared" si="35"/>
        <v>1754538.6</v>
      </c>
      <c r="I328" s="72">
        <f t="shared" si="35"/>
        <v>1754538.6</v>
      </c>
      <c r="J328" s="72">
        <f t="shared" si="35"/>
        <v>1754538.6</v>
      </c>
      <c r="K328" s="72">
        <f t="shared" si="35"/>
        <v>1754538.6</v>
      </c>
    </row>
    <row r="329" spans="1:11" s="37" customFormat="1" ht="20.100000000000001" customHeight="1" x14ac:dyDescent="0.25">
      <c r="A329" s="69" t="s">
        <v>289</v>
      </c>
      <c r="B329" s="1103" t="s">
        <v>158</v>
      </c>
      <c r="C329" s="1104"/>
      <c r="D329" s="1104"/>
      <c r="E329" s="1105"/>
      <c r="F329" s="71">
        <f t="shared" si="32"/>
        <v>17614249.600000001</v>
      </c>
      <c r="G329" s="72">
        <f t="shared" si="35"/>
        <v>3443672.6</v>
      </c>
      <c r="H329" s="72">
        <f t="shared" si="35"/>
        <v>3437687.1999999997</v>
      </c>
      <c r="I329" s="72">
        <f t="shared" si="35"/>
        <v>3540196.6</v>
      </c>
      <c r="J329" s="72">
        <f t="shared" si="35"/>
        <v>3654996.6</v>
      </c>
      <c r="K329" s="72">
        <f t="shared" si="35"/>
        <v>3537696.6</v>
      </c>
    </row>
    <row r="330" spans="1:11" ht="20.25" customHeight="1" x14ac:dyDescent="0.2">
      <c r="A330" s="1114" t="s">
        <v>421</v>
      </c>
      <c r="B330" s="1115"/>
      <c r="C330" s="1115"/>
      <c r="D330" s="1115"/>
      <c r="E330" s="1115"/>
      <c r="F330" s="1115"/>
      <c r="G330" s="1115"/>
      <c r="H330" s="1115"/>
      <c r="I330" s="1115"/>
      <c r="J330" s="1115"/>
    </row>
    <row r="331" spans="1:11" x14ac:dyDescent="0.2">
      <c r="A331" s="62"/>
      <c r="B331" s="59"/>
      <c r="C331" s="60"/>
      <c r="D331" s="61"/>
      <c r="E331" s="62"/>
    </row>
    <row r="332" spans="1:11" ht="15.75" x14ac:dyDescent="0.2">
      <c r="A332" s="1116"/>
      <c r="B332" s="1117"/>
      <c r="C332" s="1117"/>
      <c r="D332" s="1117"/>
      <c r="E332" s="1117"/>
    </row>
    <row r="334" spans="1:11" x14ac:dyDescent="0.2">
      <c r="B334" s="59"/>
      <c r="C334" s="60"/>
      <c r="D334" s="61"/>
      <c r="E334" s="62"/>
      <c r="F334" s="43"/>
      <c r="G334" s="43"/>
      <c r="H334" s="43"/>
      <c r="I334" s="43"/>
      <c r="J334" s="43"/>
      <c r="K334" s="43"/>
    </row>
    <row r="335" spans="1:11" x14ac:dyDescent="0.2">
      <c r="A335" s="16"/>
      <c r="B335" s="1113" t="s">
        <v>259</v>
      </c>
      <c r="C335" s="1113"/>
      <c r="D335" s="1113"/>
      <c r="E335" s="1113"/>
      <c r="F335" s="1113"/>
      <c r="G335" s="1113"/>
      <c r="H335" s="1113"/>
      <c r="I335" s="1113"/>
      <c r="J335" s="1113"/>
      <c r="K335" s="1113"/>
    </row>
    <row r="336" spans="1:11" ht="30.75" customHeight="1" x14ac:dyDescent="0.2">
      <c r="A336" s="16"/>
      <c r="B336" s="63" t="s">
        <v>252</v>
      </c>
      <c r="C336" s="64"/>
      <c r="D336" s="65"/>
      <c r="E336" s="66"/>
      <c r="F336" s="67"/>
      <c r="G336" s="68">
        <f>G9+G28+G29+G30+G22</f>
        <v>1564477.1</v>
      </c>
      <c r="H336" s="68">
        <f>H9+H28+H29+H30+H22</f>
        <v>1639555.8</v>
      </c>
      <c r="I336" s="68">
        <f>I9+I28+I29+I30+I22</f>
        <v>1740428.7</v>
      </c>
      <c r="J336" s="68">
        <f>J9+J28+J29+J30+J22</f>
        <v>1740428.7</v>
      </c>
      <c r="K336" s="68">
        <f>K9+K28+K29+K30+K22</f>
        <v>1740428.7</v>
      </c>
    </row>
    <row r="337" spans="1:11" ht="26.25" customHeight="1" x14ac:dyDescent="0.2">
      <c r="A337" s="16"/>
      <c r="B337" s="63" t="s">
        <v>253</v>
      </c>
      <c r="C337" s="64"/>
      <c r="D337" s="65"/>
      <c r="E337" s="66"/>
      <c r="F337" s="67"/>
      <c r="G337" s="68">
        <v>1465960.2</v>
      </c>
      <c r="H337" s="68">
        <v>1458921.1</v>
      </c>
      <c r="I337" s="68">
        <v>1458921.1</v>
      </c>
      <c r="J337" s="68">
        <v>1458921.1</v>
      </c>
      <c r="K337" s="68">
        <v>1458921.1</v>
      </c>
    </row>
    <row r="338" spans="1:11" x14ac:dyDescent="0.2">
      <c r="A338" s="16"/>
      <c r="B338" s="63" t="s">
        <v>254</v>
      </c>
      <c r="C338" s="64"/>
      <c r="D338" s="65"/>
      <c r="E338" s="66"/>
      <c r="F338" s="67"/>
      <c r="G338" s="68">
        <f>G337-G336</f>
        <v>-98516.90000000014</v>
      </c>
      <c r="H338" s="68">
        <f>H337-H336</f>
        <v>-180634.69999999995</v>
      </c>
      <c r="I338" s="68">
        <f>I337-I336</f>
        <v>-281507.59999999986</v>
      </c>
      <c r="J338" s="68">
        <f>J337-J336</f>
        <v>-281507.59999999986</v>
      </c>
      <c r="K338" s="68">
        <f>K337-K336</f>
        <v>-281507.59999999986</v>
      </c>
    </row>
    <row r="339" spans="1:11" x14ac:dyDescent="0.2">
      <c r="A339" s="16"/>
      <c r="B339" s="63"/>
      <c r="C339" s="64"/>
      <c r="D339" s="65"/>
      <c r="E339" s="66"/>
      <c r="F339" s="67"/>
      <c r="G339" s="68"/>
      <c r="H339" s="68"/>
      <c r="I339" s="68"/>
      <c r="J339" s="68"/>
      <c r="K339" s="68"/>
    </row>
    <row r="340" spans="1:11" ht="30" x14ac:dyDescent="0.2">
      <c r="A340" s="16"/>
      <c r="B340" s="63" t="s">
        <v>257</v>
      </c>
      <c r="C340" s="64"/>
      <c r="D340" s="65"/>
      <c r="E340" s="66"/>
      <c r="F340" s="67"/>
      <c r="G340" s="68">
        <f>G48+G86+G88+G89+G102+G104+G106+G96+G78</f>
        <v>725867.69999999984</v>
      </c>
      <c r="H340" s="68">
        <f>H48+H86+H88+H89+H102+H104+H106+H96+H78</f>
        <v>670795</v>
      </c>
      <c r="I340" s="68">
        <f>I48+I86+I88+I89+I102+I104+I106+I96+I78</f>
        <v>665637</v>
      </c>
      <c r="J340" s="68">
        <f>J48+J86+J88+J89+J102+J104+J106+J96+J78</f>
        <v>665637</v>
      </c>
      <c r="K340" s="68">
        <f>K48+K86+K88+K89+K102+K104+K106+K96+K78</f>
        <v>665637</v>
      </c>
    </row>
    <row r="341" spans="1:11" x14ac:dyDescent="0.2">
      <c r="A341" s="16"/>
      <c r="B341" s="63" t="s">
        <v>258</v>
      </c>
      <c r="C341" s="64"/>
      <c r="D341" s="65"/>
      <c r="E341" s="66"/>
      <c r="F341" s="67"/>
      <c r="G341" s="68">
        <v>428457.9</v>
      </c>
      <c r="H341" s="68">
        <v>462707.3</v>
      </c>
      <c r="I341" s="68">
        <v>462707.3</v>
      </c>
      <c r="J341" s="68">
        <v>462707.3</v>
      </c>
      <c r="K341" s="68">
        <v>462707.3</v>
      </c>
    </row>
    <row r="342" spans="1:11" x14ac:dyDescent="0.2">
      <c r="A342" s="16"/>
      <c r="B342" s="63" t="s">
        <v>254</v>
      </c>
      <c r="C342" s="64"/>
      <c r="D342" s="65"/>
      <c r="E342" s="66"/>
      <c r="F342" s="67"/>
      <c r="G342" s="68">
        <f>G341-G340</f>
        <v>-297409.79999999981</v>
      </c>
      <c r="H342" s="68">
        <f>H341-H340</f>
        <v>-208087.7</v>
      </c>
      <c r="I342" s="68">
        <f>I341-I340</f>
        <v>-202929.7</v>
      </c>
      <c r="J342" s="68">
        <f>J341-J340</f>
        <v>-202929.7</v>
      </c>
      <c r="K342" s="68">
        <f>K341-K340</f>
        <v>-202929.7</v>
      </c>
    </row>
    <row r="343" spans="1:11" x14ac:dyDescent="0.2">
      <c r="A343" s="16"/>
      <c r="B343" s="63"/>
      <c r="C343" s="64"/>
      <c r="D343" s="65"/>
      <c r="E343" s="66"/>
      <c r="F343" s="67"/>
      <c r="G343" s="68"/>
      <c r="H343" s="68"/>
      <c r="I343" s="68"/>
      <c r="J343" s="68"/>
      <c r="K343" s="68"/>
    </row>
    <row r="344" spans="1:11" x14ac:dyDescent="0.2">
      <c r="A344" s="16"/>
      <c r="B344" s="63" t="s">
        <v>249</v>
      </c>
      <c r="C344" s="64"/>
      <c r="D344" s="65"/>
      <c r="E344" s="66"/>
      <c r="F344" s="67"/>
      <c r="G344" s="68">
        <f>G49</f>
        <v>41787.299999999988</v>
      </c>
      <c r="H344" s="68">
        <f>H49</f>
        <v>44248.89999999998</v>
      </c>
      <c r="I344" s="68">
        <f>I49</f>
        <v>46676.2</v>
      </c>
      <c r="J344" s="68">
        <f>J49</f>
        <v>46676.217199999999</v>
      </c>
      <c r="K344" s="68">
        <f>K49</f>
        <v>46676.217199999999</v>
      </c>
    </row>
    <row r="345" spans="1:11" x14ac:dyDescent="0.2">
      <c r="A345" s="16"/>
      <c r="B345" s="63" t="s">
        <v>256</v>
      </c>
      <c r="C345" s="64"/>
      <c r="D345" s="65"/>
      <c r="E345" s="66"/>
      <c r="F345" s="67"/>
      <c r="G345" s="68">
        <v>83682.100000000006</v>
      </c>
      <c r="H345" s="68">
        <v>152570.6</v>
      </c>
      <c r="I345" s="68">
        <v>152570.6</v>
      </c>
      <c r="J345" s="68">
        <v>152570.6</v>
      </c>
      <c r="K345" s="68">
        <v>152570.6</v>
      </c>
    </row>
    <row r="346" spans="1:11" x14ac:dyDescent="0.2">
      <c r="A346" s="16"/>
      <c r="B346" s="63" t="s">
        <v>254</v>
      </c>
      <c r="C346" s="64"/>
      <c r="D346" s="65"/>
      <c r="E346" s="66"/>
      <c r="F346" s="67"/>
      <c r="G346" s="68">
        <f>G345-G344</f>
        <v>41894.800000000017</v>
      </c>
      <c r="H346" s="68">
        <f>H345-H344</f>
        <v>108321.70000000003</v>
      </c>
      <c r="I346" s="68">
        <f>I345-I344</f>
        <v>105894.40000000001</v>
      </c>
      <c r="J346" s="68">
        <f>J345-J344</f>
        <v>105894.38280000001</v>
      </c>
      <c r="K346" s="68">
        <f>K345-K344</f>
        <v>105894.38280000001</v>
      </c>
    </row>
    <row r="347" spans="1:11" x14ac:dyDescent="0.2">
      <c r="A347" s="16"/>
      <c r="B347" s="63"/>
      <c r="C347" s="64"/>
      <c r="D347" s="65"/>
      <c r="E347" s="66"/>
      <c r="F347" s="67"/>
      <c r="G347" s="68"/>
      <c r="H347" s="68"/>
      <c r="I347" s="68"/>
      <c r="J347" s="68"/>
      <c r="K347" s="68"/>
    </row>
    <row r="348" spans="1:11" x14ac:dyDescent="0.2">
      <c r="A348" s="16"/>
      <c r="B348" s="63" t="s">
        <v>243</v>
      </c>
      <c r="C348" s="64"/>
      <c r="D348" s="65"/>
      <c r="E348" s="66"/>
      <c r="F348" s="67"/>
      <c r="G348" s="68">
        <f>G148+G149+G150+G125</f>
        <v>559443.30000000005</v>
      </c>
      <c r="H348" s="68">
        <f>H148+H149+H150+H125</f>
        <v>571163.39999999979</v>
      </c>
      <c r="I348" s="68">
        <f>I148+I149+I150+I125</f>
        <v>578063.30000000005</v>
      </c>
      <c r="J348" s="68">
        <f>J148+J149+J150+J125</f>
        <v>578063.30000000005</v>
      </c>
      <c r="K348" s="68">
        <f>K148+K149+K150+K125</f>
        <v>578063.30000000005</v>
      </c>
    </row>
    <row r="349" spans="1:11" x14ac:dyDescent="0.2">
      <c r="A349" s="16"/>
      <c r="B349" s="63" t="s">
        <v>255</v>
      </c>
      <c r="C349" s="64"/>
      <c r="D349" s="65"/>
      <c r="E349" s="66"/>
      <c r="F349" s="67"/>
      <c r="G349" s="68">
        <v>545935.1</v>
      </c>
      <c r="H349" s="68">
        <v>559821.4</v>
      </c>
      <c r="I349" s="68">
        <v>559821.4</v>
      </c>
      <c r="J349" s="68">
        <v>559821.4</v>
      </c>
      <c r="K349" s="68">
        <v>559821.4</v>
      </c>
    </row>
    <row r="350" spans="1:11" x14ac:dyDescent="0.2">
      <c r="A350" s="16"/>
      <c r="B350" s="63" t="s">
        <v>254</v>
      </c>
      <c r="C350" s="64"/>
      <c r="D350" s="65"/>
      <c r="E350" s="66"/>
      <c r="F350" s="67"/>
      <c r="G350" s="68">
        <f>G348-G349</f>
        <v>13508.20000000007</v>
      </c>
      <c r="H350" s="68">
        <f>H348-H349</f>
        <v>11341.999999999767</v>
      </c>
      <c r="I350" s="68">
        <f>I348-I349</f>
        <v>18241.900000000023</v>
      </c>
      <c r="J350" s="68">
        <f>J348-J349</f>
        <v>18241.900000000023</v>
      </c>
      <c r="K350" s="68">
        <f>K348-K349</f>
        <v>18241.900000000023</v>
      </c>
    </row>
    <row r="351" spans="1:11" x14ac:dyDescent="0.2">
      <c r="A351" s="16"/>
      <c r="B351" s="63"/>
      <c r="C351" s="64"/>
      <c r="D351" s="65"/>
      <c r="E351" s="66"/>
      <c r="F351" s="67"/>
      <c r="G351" s="68"/>
      <c r="H351" s="68"/>
      <c r="I351" s="68"/>
      <c r="J351" s="68"/>
      <c r="K351" s="68"/>
    </row>
    <row r="352" spans="1:11" x14ac:dyDescent="0.2">
      <c r="A352" s="16"/>
      <c r="B352" s="63" t="s">
        <v>244</v>
      </c>
      <c r="C352" s="64"/>
      <c r="D352" s="65"/>
      <c r="E352" s="66"/>
      <c r="F352" s="67"/>
      <c r="G352" s="68">
        <f>G182+G199+G200+G201</f>
        <v>10568.1</v>
      </c>
      <c r="H352" s="68">
        <f>H182+H199+H200+H201</f>
        <v>10702.2</v>
      </c>
      <c r="I352" s="68">
        <f>I182+I199+I200+I201</f>
        <v>10834</v>
      </c>
      <c r="J352" s="68">
        <f>J182+J199+J200+J201</f>
        <v>10834</v>
      </c>
      <c r="K352" s="68">
        <f>K182+K199+K200+K201</f>
        <v>10834</v>
      </c>
    </row>
    <row r="353" spans="1:11" x14ac:dyDescent="0.2">
      <c r="A353" s="16"/>
      <c r="B353" s="63" t="s">
        <v>244</v>
      </c>
      <c r="C353" s="64"/>
      <c r="D353" s="65"/>
      <c r="E353" s="66"/>
      <c r="F353" s="67"/>
      <c r="G353" s="68">
        <v>3323.3</v>
      </c>
      <c r="H353" s="68">
        <v>3391.1</v>
      </c>
      <c r="I353" s="68">
        <v>3391.1</v>
      </c>
      <c r="J353" s="68">
        <v>3391.1</v>
      </c>
      <c r="K353" s="68">
        <v>3391.1</v>
      </c>
    </row>
    <row r="354" spans="1:11" x14ac:dyDescent="0.2">
      <c r="A354" s="16"/>
      <c r="B354" s="63" t="s">
        <v>254</v>
      </c>
      <c r="C354" s="64"/>
      <c r="D354" s="65"/>
      <c r="E354" s="66"/>
      <c r="F354" s="67"/>
      <c r="G354" s="68"/>
      <c r="H354" s="68"/>
      <c r="I354" s="68"/>
      <c r="J354" s="68"/>
      <c r="K354" s="68"/>
    </row>
    <row r="355" spans="1:11" x14ac:dyDescent="0.2">
      <c r="A355" s="16"/>
      <c r="B355" s="63"/>
      <c r="C355" s="64"/>
      <c r="D355" s="65"/>
      <c r="E355" s="66"/>
      <c r="F355" s="67"/>
      <c r="G355" s="68"/>
      <c r="H355" s="68"/>
      <c r="I355" s="68"/>
      <c r="J355" s="68"/>
      <c r="K355" s="68"/>
    </row>
    <row r="356" spans="1:11" ht="30" x14ac:dyDescent="0.2">
      <c r="A356" s="16"/>
      <c r="B356" s="63" t="s">
        <v>245</v>
      </c>
      <c r="C356" s="64"/>
      <c r="D356" s="65"/>
      <c r="E356" s="66"/>
      <c r="F356" s="67"/>
      <c r="G356" s="68" t="e">
        <f>#REF!+#REF!+G220+G224+G230+G231+#REF!+G68</f>
        <v>#REF!</v>
      </c>
      <c r="H356" s="68" t="e">
        <f>#REF!+#REF!+H220+H224+H230+H231+#REF!+H68</f>
        <v>#REF!</v>
      </c>
      <c r="I356" s="68" t="e">
        <f>#REF!+#REF!+I220+I224+I230+I231+#REF!+I68</f>
        <v>#REF!</v>
      </c>
      <c r="J356" s="68" t="e">
        <f>#REF!+#REF!+J220+J224+J230+J231+#REF!+J68</f>
        <v>#REF!</v>
      </c>
      <c r="K356" s="68" t="e">
        <f>#REF!+#REF!+K220+K224+K230+K231+#REF!+K68</f>
        <v>#REF!</v>
      </c>
    </row>
    <row r="357" spans="1:11" ht="30" x14ac:dyDescent="0.2">
      <c r="A357" s="16"/>
      <c r="B357" s="63" t="s">
        <v>263</v>
      </c>
      <c r="C357" s="64"/>
      <c r="D357" s="65"/>
      <c r="E357" s="66"/>
      <c r="F357" s="67"/>
      <c r="G357" s="68">
        <v>96394.6</v>
      </c>
      <c r="H357" s="68">
        <v>97452</v>
      </c>
      <c r="I357" s="68">
        <v>97452</v>
      </c>
      <c r="J357" s="68">
        <v>97452</v>
      </c>
      <c r="K357" s="68">
        <v>97452</v>
      </c>
    </row>
    <row r="358" spans="1:11" x14ac:dyDescent="0.2">
      <c r="A358" s="16"/>
      <c r="B358" s="63" t="s">
        <v>254</v>
      </c>
      <c r="C358" s="64"/>
      <c r="D358" s="65"/>
      <c r="E358" s="66"/>
      <c r="F358" s="67"/>
      <c r="G358" s="68" t="e">
        <f>G357-G356</f>
        <v>#REF!</v>
      </c>
      <c r="H358" s="68" t="e">
        <f>H357-H356</f>
        <v>#REF!</v>
      </c>
      <c r="I358" s="68" t="e">
        <f>I357-I356</f>
        <v>#REF!</v>
      </c>
      <c r="J358" s="68" t="e">
        <f>J357-J356</f>
        <v>#REF!</v>
      </c>
      <c r="K358" s="68" t="e">
        <f>K357-K356</f>
        <v>#REF!</v>
      </c>
    </row>
    <row r="359" spans="1:11" x14ac:dyDescent="0.2">
      <c r="A359" s="16"/>
      <c r="B359" s="63"/>
      <c r="C359" s="64"/>
      <c r="D359" s="65"/>
      <c r="E359" s="66"/>
      <c r="F359" s="67"/>
      <c r="G359" s="68"/>
      <c r="H359" s="68"/>
      <c r="I359" s="68"/>
      <c r="J359" s="68"/>
      <c r="K359" s="68"/>
    </row>
    <row r="360" spans="1:11" x14ac:dyDescent="0.2">
      <c r="A360" s="16"/>
      <c r="B360" s="63" t="s">
        <v>246</v>
      </c>
      <c r="C360" s="64"/>
      <c r="D360" s="65"/>
      <c r="E360" s="66"/>
      <c r="F360" s="67"/>
      <c r="G360" s="68">
        <f>G56+G103+G105+G107</f>
        <v>13473.8</v>
      </c>
      <c r="H360" s="68">
        <f>H56+H103+H105+H107</f>
        <v>13484.9</v>
      </c>
      <c r="I360" s="68">
        <f>I56+I103+I105+I107</f>
        <v>13764.1</v>
      </c>
      <c r="J360" s="68">
        <f>J56+J103+J105+J107</f>
        <v>13764.1</v>
      </c>
      <c r="K360" s="68">
        <f>K56+K103+K105+K107</f>
        <v>13764.1</v>
      </c>
    </row>
    <row r="361" spans="1:11" x14ac:dyDescent="0.2">
      <c r="A361" s="16"/>
      <c r="B361" s="63" t="s">
        <v>260</v>
      </c>
      <c r="C361" s="64"/>
      <c r="D361" s="65"/>
      <c r="E361" s="66"/>
      <c r="F361" s="67"/>
      <c r="G361" s="68">
        <v>13694</v>
      </c>
      <c r="H361" s="68">
        <v>13984.4</v>
      </c>
      <c r="I361" s="68">
        <v>13984.4</v>
      </c>
      <c r="J361" s="68">
        <v>13984.4</v>
      </c>
      <c r="K361" s="68">
        <v>13984.4</v>
      </c>
    </row>
    <row r="362" spans="1:11" x14ac:dyDescent="0.2">
      <c r="A362" s="16"/>
      <c r="B362" s="63" t="s">
        <v>254</v>
      </c>
      <c r="C362" s="64"/>
      <c r="D362" s="65"/>
      <c r="E362" s="66"/>
      <c r="F362" s="67"/>
      <c r="G362" s="68">
        <f>G361-G360</f>
        <v>220.20000000000073</v>
      </c>
      <c r="H362" s="68">
        <f>H361-H360</f>
        <v>499.5</v>
      </c>
      <c r="I362" s="68">
        <f>I361-I360</f>
        <v>220.29999999999927</v>
      </c>
      <c r="J362" s="68">
        <f>J361-J360</f>
        <v>220.29999999999927</v>
      </c>
      <c r="K362" s="68">
        <f>K361-K360</f>
        <v>220.29999999999927</v>
      </c>
    </row>
    <row r="363" spans="1:11" x14ac:dyDescent="0.2">
      <c r="A363" s="16"/>
      <c r="B363" s="63"/>
      <c r="C363" s="64"/>
      <c r="D363" s="65"/>
      <c r="E363" s="66"/>
      <c r="F363" s="67"/>
      <c r="G363" s="68"/>
      <c r="H363" s="68"/>
      <c r="I363" s="68"/>
      <c r="J363" s="68"/>
      <c r="K363" s="68"/>
    </row>
    <row r="364" spans="1:11" x14ac:dyDescent="0.2">
      <c r="A364" s="16"/>
      <c r="B364" s="63" t="s">
        <v>247</v>
      </c>
      <c r="C364" s="64"/>
      <c r="D364" s="65"/>
      <c r="E364" s="66"/>
      <c r="F364" s="67"/>
      <c r="G364" s="68">
        <f>G91</f>
        <v>22122</v>
      </c>
      <c r="H364" s="68">
        <f>H91</f>
        <v>23559.9</v>
      </c>
      <c r="I364" s="68">
        <f>I91</f>
        <v>24973.5</v>
      </c>
      <c r="J364" s="68">
        <f>J91</f>
        <v>24973.5</v>
      </c>
      <c r="K364" s="68">
        <f>K91</f>
        <v>24973.5</v>
      </c>
    </row>
    <row r="365" spans="1:11" x14ac:dyDescent="0.2">
      <c r="A365" s="16"/>
      <c r="B365" s="63" t="s">
        <v>261</v>
      </c>
      <c r="C365" s="64"/>
      <c r="D365" s="65"/>
      <c r="E365" s="66"/>
      <c r="F365" s="67"/>
      <c r="G365" s="68">
        <v>21466.400000000001</v>
      </c>
      <c r="H365" s="68">
        <v>23226.6</v>
      </c>
      <c r="I365" s="68">
        <v>23226.6</v>
      </c>
      <c r="J365" s="68">
        <v>23226.6</v>
      </c>
      <c r="K365" s="68">
        <v>23226.6</v>
      </c>
    </row>
    <row r="366" spans="1:11" x14ac:dyDescent="0.2">
      <c r="A366" s="16"/>
      <c r="B366" s="63" t="s">
        <v>254</v>
      </c>
      <c r="C366" s="64"/>
      <c r="D366" s="65"/>
      <c r="E366" s="66"/>
      <c r="F366" s="67"/>
      <c r="G366" s="68">
        <f>G364-G365</f>
        <v>655.59999999999854</v>
      </c>
      <c r="H366" s="68">
        <f>H364-H365</f>
        <v>333.30000000000291</v>
      </c>
      <c r="I366" s="68">
        <f>I364-I365</f>
        <v>1746.9000000000015</v>
      </c>
      <c r="J366" s="68">
        <f>J364-J365</f>
        <v>1746.9000000000015</v>
      </c>
      <c r="K366" s="68">
        <f>K364-K365</f>
        <v>1746.9000000000015</v>
      </c>
    </row>
    <row r="367" spans="1:11" x14ac:dyDescent="0.2">
      <c r="A367" s="16"/>
      <c r="B367" s="63"/>
      <c r="C367" s="64"/>
      <c r="D367" s="65"/>
      <c r="E367" s="66"/>
      <c r="F367" s="67"/>
      <c r="G367" s="68"/>
      <c r="H367" s="68"/>
      <c r="I367" s="68"/>
      <c r="J367" s="68"/>
      <c r="K367" s="68"/>
    </row>
    <row r="368" spans="1:11" x14ac:dyDescent="0.2">
      <c r="A368" s="16"/>
      <c r="B368" s="63" t="s">
        <v>248</v>
      </c>
      <c r="C368" s="64"/>
      <c r="D368" s="65"/>
      <c r="E368" s="66"/>
      <c r="F368" s="67"/>
      <c r="G368" s="68" t="e">
        <f>#REF!</f>
        <v>#REF!</v>
      </c>
      <c r="H368" s="68" t="e">
        <f>#REF!</f>
        <v>#REF!</v>
      </c>
      <c r="I368" s="68" t="e">
        <f>#REF!</f>
        <v>#REF!</v>
      </c>
      <c r="J368" s="68" t="e">
        <f>#REF!</f>
        <v>#REF!</v>
      </c>
      <c r="K368" s="68" t="e">
        <f>#REF!</f>
        <v>#REF!</v>
      </c>
    </row>
    <row r="369" spans="1:11" x14ac:dyDescent="0.2">
      <c r="A369" s="16"/>
      <c r="B369" s="63" t="s">
        <v>262</v>
      </c>
      <c r="C369" s="64"/>
      <c r="D369" s="65"/>
      <c r="E369" s="66"/>
      <c r="F369" s="67"/>
      <c r="G369" s="68">
        <v>37634.9</v>
      </c>
      <c r="H369" s="68">
        <v>38482.199999999997</v>
      </c>
      <c r="I369" s="68">
        <v>38482.199999999997</v>
      </c>
      <c r="J369" s="68">
        <v>38482.199999999997</v>
      </c>
      <c r="K369" s="68">
        <v>38482.199999999997</v>
      </c>
    </row>
    <row r="370" spans="1:11" x14ac:dyDescent="0.2">
      <c r="A370" s="16"/>
      <c r="B370" s="63" t="s">
        <v>254</v>
      </c>
      <c r="C370" s="64"/>
      <c r="D370" s="65"/>
      <c r="E370" s="66"/>
      <c r="F370" s="67"/>
      <c r="G370" s="68" t="e">
        <f>G369-G368</f>
        <v>#REF!</v>
      </c>
      <c r="H370" s="68" t="e">
        <f>H369-H368</f>
        <v>#REF!</v>
      </c>
      <c r="I370" s="68" t="e">
        <f>I369-I368</f>
        <v>#REF!</v>
      </c>
      <c r="J370" s="68" t="e">
        <f>J369-J368</f>
        <v>#REF!</v>
      </c>
      <c r="K370" s="68" t="e">
        <f>K369-K368</f>
        <v>#REF!</v>
      </c>
    </row>
    <row r="371" spans="1:11" x14ac:dyDescent="0.2">
      <c r="A371" s="16"/>
      <c r="B371" s="63"/>
      <c r="C371" s="64"/>
      <c r="D371" s="65"/>
      <c r="E371" s="66"/>
      <c r="F371" s="67"/>
      <c r="G371" s="68"/>
      <c r="H371" s="68"/>
      <c r="I371" s="68"/>
      <c r="J371" s="68"/>
      <c r="K371" s="68"/>
    </row>
    <row r="372" spans="1:11" ht="30" x14ac:dyDescent="0.2">
      <c r="A372" s="16"/>
      <c r="B372" s="63" t="s">
        <v>250</v>
      </c>
      <c r="C372" s="64"/>
      <c r="D372" s="65"/>
      <c r="E372" s="66"/>
      <c r="F372" s="67"/>
      <c r="G372" s="68" t="e">
        <f>#REF!</f>
        <v>#REF!</v>
      </c>
      <c r="H372" s="68" t="e">
        <f>#REF!</f>
        <v>#REF!</v>
      </c>
      <c r="I372" s="68" t="e">
        <f>#REF!</f>
        <v>#REF!</v>
      </c>
      <c r="J372" s="68" t="e">
        <f>#REF!</f>
        <v>#REF!</v>
      </c>
      <c r="K372" s="68" t="e">
        <f>#REF!</f>
        <v>#REF!</v>
      </c>
    </row>
    <row r="373" spans="1:11" ht="30" x14ac:dyDescent="0.2">
      <c r="A373" s="16"/>
      <c r="B373" s="63" t="s">
        <v>264</v>
      </c>
      <c r="C373" s="64"/>
      <c r="D373" s="65"/>
      <c r="E373" s="66"/>
      <c r="F373" s="67"/>
      <c r="G373" s="68">
        <v>4472</v>
      </c>
      <c r="H373" s="68">
        <v>4472</v>
      </c>
      <c r="I373" s="68">
        <v>4472</v>
      </c>
      <c r="J373" s="68">
        <v>4472</v>
      </c>
      <c r="K373" s="68">
        <v>4472</v>
      </c>
    </row>
    <row r="374" spans="1:11" x14ac:dyDescent="0.2">
      <c r="A374" s="16"/>
      <c r="B374" s="63" t="s">
        <v>254</v>
      </c>
      <c r="C374" s="64"/>
      <c r="D374" s="65"/>
      <c r="E374" s="66"/>
      <c r="F374" s="67"/>
      <c r="G374" s="68" t="e">
        <f>G372-G373</f>
        <v>#REF!</v>
      </c>
      <c r="H374" s="68" t="e">
        <f>H372-H373</f>
        <v>#REF!</v>
      </c>
      <c r="I374" s="68" t="e">
        <f>I372-I373</f>
        <v>#REF!</v>
      </c>
      <c r="J374" s="68" t="e">
        <f>J372-J373</f>
        <v>#REF!</v>
      </c>
      <c r="K374" s="68" t="e">
        <f>K372-K373</f>
        <v>#REF!</v>
      </c>
    </row>
    <row r="375" spans="1:11" x14ac:dyDescent="0.2">
      <c r="A375" s="16"/>
      <c r="B375" s="63"/>
      <c r="C375" s="64"/>
      <c r="D375" s="65"/>
      <c r="E375" s="66"/>
      <c r="F375" s="67"/>
      <c r="G375" s="68"/>
      <c r="H375" s="68"/>
      <c r="I375" s="68"/>
      <c r="J375" s="68"/>
      <c r="K375" s="68"/>
    </row>
    <row r="376" spans="1:11" x14ac:dyDescent="0.2">
      <c r="A376" s="16"/>
      <c r="B376" s="63" t="s">
        <v>251</v>
      </c>
      <c r="C376" s="64"/>
      <c r="D376" s="65"/>
      <c r="E376" s="66"/>
      <c r="F376" s="67"/>
      <c r="G376" s="68">
        <f>G196+G197</f>
        <v>1775.6000000000001</v>
      </c>
      <c r="H376" s="68">
        <f>H196+H197</f>
        <v>1777.6000000000001</v>
      </c>
      <c r="I376" s="68">
        <f>I196+I197</f>
        <v>1779.6000000000001</v>
      </c>
      <c r="J376" s="68">
        <f>J196+J197</f>
        <v>1779.6000000000001</v>
      </c>
      <c r="K376" s="68">
        <f>K196+K197</f>
        <v>1779.6000000000001</v>
      </c>
    </row>
    <row r="377" spans="1:11" x14ac:dyDescent="0.2">
      <c r="A377" s="16"/>
      <c r="B377" s="63" t="s">
        <v>251</v>
      </c>
      <c r="C377" s="64"/>
      <c r="D377" s="65"/>
      <c r="E377" s="66"/>
      <c r="F377" s="67"/>
      <c r="G377" s="68">
        <v>1776.2</v>
      </c>
      <c r="H377" s="68">
        <v>1778.8</v>
      </c>
      <c r="I377" s="68">
        <v>1778.8</v>
      </c>
      <c r="J377" s="68">
        <v>1778.8</v>
      </c>
      <c r="K377" s="68">
        <v>1778.8</v>
      </c>
    </row>
    <row r="378" spans="1:11" x14ac:dyDescent="0.2">
      <c r="A378" s="16"/>
      <c r="B378" s="63" t="s">
        <v>254</v>
      </c>
      <c r="C378" s="64"/>
      <c r="D378" s="65"/>
      <c r="E378" s="66"/>
      <c r="F378" s="67"/>
      <c r="G378" s="68">
        <f>G376-G377</f>
        <v>-0.59999999999990905</v>
      </c>
      <c r="H378" s="68">
        <f>H376-H377</f>
        <v>-1.1999999999998181</v>
      </c>
      <c r="I378" s="68">
        <f>I376-I377</f>
        <v>0.8000000000001819</v>
      </c>
      <c r="J378" s="68">
        <f>J376-J377</f>
        <v>0.8000000000001819</v>
      </c>
      <c r="K378" s="68">
        <f>K376-K377</f>
        <v>0.8000000000001819</v>
      </c>
    </row>
    <row r="379" spans="1:11" x14ac:dyDescent="0.2">
      <c r="A379" s="16"/>
      <c r="B379" s="63"/>
      <c r="C379" s="64"/>
      <c r="D379" s="65"/>
      <c r="E379" s="66"/>
      <c r="F379" s="67"/>
      <c r="G379" s="68"/>
      <c r="H379" s="68"/>
      <c r="I379" s="68"/>
      <c r="J379" s="68"/>
      <c r="K379" s="68"/>
    </row>
    <row r="380" spans="1:11" ht="60" x14ac:dyDescent="0.2">
      <c r="A380" s="16"/>
      <c r="B380" s="63" t="s">
        <v>272</v>
      </c>
      <c r="C380" s="64"/>
      <c r="D380" s="65"/>
      <c r="E380" s="66"/>
      <c r="F380" s="67"/>
      <c r="G380" s="68">
        <f>G192+G193+G194+G195</f>
        <v>7975.2</v>
      </c>
      <c r="H380" s="68">
        <f>H192+H193+H194+H195</f>
        <v>7992.4000000000005</v>
      </c>
      <c r="I380" s="68">
        <f>I192+I193+I194+I195</f>
        <v>8009.3</v>
      </c>
      <c r="J380" s="68">
        <f>J192+J193+J194+J195</f>
        <v>8009.3</v>
      </c>
      <c r="K380" s="68">
        <f>K192+K193+K194+K195</f>
        <v>8009.3</v>
      </c>
    </row>
    <row r="381" spans="1:11" ht="30" x14ac:dyDescent="0.2">
      <c r="A381" s="16"/>
      <c r="B381" s="63" t="s">
        <v>265</v>
      </c>
      <c r="C381" s="64"/>
      <c r="D381" s="65"/>
      <c r="E381" s="66"/>
      <c r="F381" s="68"/>
      <c r="G381" s="68">
        <v>2087.9</v>
      </c>
      <c r="H381" s="68">
        <v>2087.9</v>
      </c>
      <c r="I381" s="68">
        <v>2087.9</v>
      </c>
      <c r="J381" s="68">
        <v>2087.9</v>
      </c>
      <c r="K381" s="68">
        <v>2087.9</v>
      </c>
    </row>
    <row r="382" spans="1:11" ht="30" x14ac:dyDescent="0.2">
      <c r="A382" s="16"/>
      <c r="B382" s="63" t="s">
        <v>266</v>
      </c>
      <c r="C382" s="64"/>
      <c r="D382" s="65"/>
      <c r="E382" s="66"/>
      <c r="F382" s="68"/>
      <c r="G382" s="68">
        <v>3010.1</v>
      </c>
      <c r="H382" s="68">
        <v>3021.6</v>
      </c>
      <c r="I382" s="68">
        <v>3021.6</v>
      </c>
      <c r="J382" s="68">
        <v>3021.6</v>
      </c>
      <c r="K382" s="68">
        <v>3021.6</v>
      </c>
    </row>
    <row r="383" spans="1:11" x14ac:dyDescent="0.2">
      <c r="A383" s="16"/>
      <c r="B383" s="63" t="s">
        <v>267</v>
      </c>
      <c r="C383" s="64"/>
      <c r="D383" s="65"/>
      <c r="E383" s="66"/>
      <c r="F383" s="68"/>
      <c r="G383" s="68">
        <v>2135.6</v>
      </c>
      <c r="H383" s="68">
        <v>2135.6</v>
      </c>
      <c r="I383" s="68">
        <v>2135.6</v>
      </c>
      <c r="J383" s="68">
        <v>2135.6</v>
      </c>
      <c r="K383" s="68">
        <v>2135.6</v>
      </c>
    </row>
    <row r="384" spans="1:11" ht="60" x14ac:dyDescent="0.2">
      <c r="A384" s="16"/>
      <c r="B384" s="63" t="s">
        <v>273</v>
      </c>
      <c r="C384" s="64"/>
      <c r="D384" s="65"/>
      <c r="E384" s="66"/>
      <c r="F384" s="68"/>
      <c r="G384" s="68">
        <f>SUM(G381:G383)</f>
        <v>7233.6</v>
      </c>
      <c r="H384" s="68">
        <f>SUM(H381:H383)</f>
        <v>7245.1</v>
      </c>
      <c r="I384" s="68">
        <f>SUM(I381:I383)</f>
        <v>7245.1</v>
      </c>
      <c r="J384" s="68">
        <f>SUM(J381:J383)</f>
        <v>7245.1</v>
      </c>
      <c r="K384" s="68">
        <f>SUM(K381:K383)</f>
        <v>7245.1</v>
      </c>
    </row>
    <row r="385" spans="1:11" x14ac:dyDescent="0.2">
      <c r="A385" s="16"/>
      <c r="B385" s="63"/>
      <c r="C385" s="64"/>
      <c r="D385" s="65"/>
      <c r="E385" s="66"/>
      <c r="F385" s="68"/>
      <c r="G385" s="68">
        <f>G380-G384</f>
        <v>741.59999999999945</v>
      </c>
      <c r="H385" s="68">
        <f>H380-H384</f>
        <v>747.30000000000018</v>
      </c>
      <c r="I385" s="68">
        <f>I380-I384</f>
        <v>764.19999999999982</v>
      </c>
      <c r="J385" s="68">
        <f>J380-J384</f>
        <v>764.19999999999982</v>
      </c>
      <c r="K385" s="68">
        <f>K380-K384</f>
        <v>764.19999999999982</v>
      </c>
    </row>
    <row r="386" spans="1:11" x14ac:dyDescent="0.2">
      <c r="A386" s="16"/>
      <c r="B386" s="63" t="s">
        <v>269</v>
      </c>
      <c r="C386" s="64"/>
      <c r="D386" s="65"/>
      <c r="E386" s="66"/>
      <c r="F386" s="68"/>
      <c r="G386" s="68"/>
      <c r="H386" s="68"/>
      <c r="I386" s="68"/>
      <c r="J386" s="68"/>
      <c r="K386" s="68"/>
    </row>
    <row r="387" spans="1:11" x14ac:dyDescent="0.2">
      <c r="A387" s="16"/>
      <c r="B387" s="63"/>
      <c r="C387" s="64"/>
      <c r="D387" s="65"/>
      <c r="E387" s="66"/>
      <c r="F387" s="68"/>
      <c r="G387" s="68"/>
      <c r="H387" s="68"/>
      <c r="I387" s="68"/>
      <c r="J387" s="68"/>
      <c r="K387" s="68"/>
    </row>
    <row r="388" spans="1:11" x14ac:dyDescent="0.2">
      <c r="A388" s="16"/>
      <c r="B388" s="63" t="s">
        <v>274</v>
      </c>
      <c r="C388" s="64"/>
      <c r="D388" s="65"/>
      <c r="E388" s="66"/>
      <c r="F388" s="68"/>
      <c r="G388" s="68">
        <f>G190+G191</f>
        <v>112975.5</v>
      </c>
      <c r="H388" s="68">
        <f>H190+H191</f>
        <v>112975.5</v>
      </c>
      <c r="I388" s="68">
        <f>I190+I191</f>
        <v>112975.5</v>
      </c>
      <c r="J388" s="68">
        <f>J190+J191</f>
        <v>112975.5</v>
      </c>
      <c r="K388" s="68">
        <f>K190+K191</f>
        <v>112975.5</v>
      </c>
    </row>
    <row r="389" spans="1:11" x14ac:dyDescent="0.2">
      <c r="A389" s="16"/>
      <c r="B389" s="63" t="s">
        <v>268</v>
      </c>
      <c r="C389" s="64"/>
      <c r="D389" s="65"/>
      <c r="E389" s="66"/>
      <c r="F389" s="68"/>
      <c r="G389" s="68">
        <v>90387.199999999997</v>
      </c>
      <c r="H389" s="68">
        <v>90387.199999999997</v>
      </c>
      <c r="I389" s="68">
        <v>90387.199999999997</v>
      </c>
      <c r="J389" s="68">
        <v>90387.199999999997</v>
      </c>
      <c r="K389" s="68">
        <v>90387.199999999997</v>
      </c>
    </row>
    <row r="390" spans="1:11" x14ac:dyDescent="0.2">
      <c r="A390" s="16"/>
      <c r="B390" s="63" t="s">
        <v>269</v>
      </c>
      <c r="C390" s="64"/>
      <c r="D390" s="65"/>
      <c r="E390" s="66"/>
      <c r="F390" s="68"/>
      <c r="G390" s="68">
        <f>G389-G388</f>
        <v>-22588.300000000003</v>
      </c>
      <c r="H390" s="68">
        <f>H389-H388</f>
        <v>-22588.300000000003</v>
      </c>
      <c r="I390" s="68">
        <f>I389-I388</f>
        <v>-22588.300000000003</v>
      </c>
      <c r="J390" s="68">
        <f>J389-J388</f>
        <v>-22588.300000000003</v>
      </c>
      <c r="K390" s="68">
        <f>K389-K388</f>
        <v>-22588.300000000003</v>
      </c>
    </row>
    <row r="391" spans="1:11" x14ac:dyDescent="0.2">
      <c r="A391" s="16"/>
      <c r="B391" s="63"/>
      <c r="C391" s="64"/>
      <c r="D391" s="65"/>
      <c r="E391" s="66"/>
      <c r="F391" s="68"/>
      <c r="G391" s="68"/>
      <c r="H391" s="68"/>
      <c r="I391" s="68"/>
      <c r="J391" s="68"/>
      <c r="K391" s="68"/>
    </row>
    <row r="392" spans="1:11" x14ac:dyDescent="0.2">
      <c r="A392" s="16"/>
      <c r="B392" s="63"/>
      <c r="C392" s="64"/>
      <c r="D392" s="65"/>
      <c r="E392" s="66"/>
      <c r="F392" s="68"/>
      <c r="G392" s="68"/>
      <c r="H392" s="68"/>
      <c r="I392" s="68"/>
      <c r="J392" s="68"/>
      <c r="K392" s="68"/>
    </row>
    <row r="393" spans="1:11" x14ac:dyDescent="0.2">
      <c r="A393" s="16"/>
      <c r="B393" s="63" t="s">
        <v>270</v>
      </c>
      <c r="C393" s="64"/>
      <c r="D393" s="65"/>
      <c r="E393" s="66"/>
      <c r="F393" s="68"/>
      <c r="G393" s="68" t="e">
        <f>G388+G380+G376+G372+G368+G364+G360+G356+G352+G348+G344+G340+G336</f>
        <v>#REF!</v>
      </c>
      <c r="H393" s="68" t="e">
        <f>H388+H380+H376+H372+H368+H364+H360+H356+H352+H348+H344+H340+H336</f>
        <v>#REF!</v>
      </c>
      <c r="I393" s="68" t="e">
        <f>I388+I380+I376+I372+I368+I364+I360+I356+I352+I348+I344+I340+I336</f>
        <v>#REF!</v>
      </c>
      <c r="J393" s="68" t="e">
        <f>J388+J380+J376+J372+J368+J364+J360+J356+J352+J348+J344+J340+J336</f>
        <v>#REF!</v>
      </c>
      <c r="K393" s="68" t="e">
        <f>K388+K380+K376+K372+K368+K364+K360+K356+K352+K348+K344+K340+K336</f>
        <v>#REF!</v>
      </c>
    </row>
    <row r="394" spans="1:11" x14ac:dyDescent="0.2">
      <c r="A394" s="16"/>
      <c r="B394" s="63" t="s">
        <v>271</v>
      </c>
      <c r="C394" s="64"/>
      <c r="D394" s="65"/>
      <c r="E394" s="66"/>
      <c r="F394" s="68"/>
      <c r="G394" s="68">
        <f>G389+G384+G377+G373+G369+G365+G361+G357+G353+G349+G345+G341+G337</f>
        <v>2800417.5</v>
      </c>
      <c r="H394" s="68">
        <f>H389+H384+H377+H373+H369+H365+H361+H357+H353+H349+H345+H341+H337</f>
        <v>2914439.8</v>
      </c>
      <c r="I394" s="68">
        <f>I389+I384+I377+I373+I369+I365+I361+I357+I353+I349+I345+I341+I337</f>
        <v>2914439.8</v>
      </c>
      <c r="J394" s="68">
        <f>J389+J384+J377+J373+J369+J365+J361+J357+J353+J349+J345+J341+J337</f>
        <v>2914439.8</v>
      </c>
      <c r="K394" s="68">
        <f>K389+K384+K377+K373+K369+K365+K361+K357+K353+K349+K345+K341+K337</f>
        <v>2914439.8</v>
      </c>
    </row>
    <row r="395" spans="1:11" x14ac:dyDescent="0.2">
      <c r="A395" s="16"/>
      <c r="B395" s="63" t="s">
        <v>269</v>
      </c>
      <c r="C395" s="64"/>
      <c r="D395" s="65"/>
      <c r="E395" s="66"/>
      <c r="F395" s="68"/>
      <c r="G395" s="68" t="e">
        <f>G394-G393</f>
        <v>#REF!</v>
      </c>
      <c r="H395" s="68" t="e">
        <f>H394-H393</f>
        <v>#REF!</v>
      </c>
      <c r="I395" s="68" t="e">
        <f>I394-I393</f>
        <v>#REF!</v>
      </c>
      <c r="J395" s="68" t="e">
        <f>J394-J393</f>
        <v>#REF!</v>
      </c>
      <c r="K395" s="68" t="e">
        <f>K394-K393</f>
        <v>#REF!</v>
      </c>
    </row>
    <row r="396" spans="1:11" x14ac:dyDescent="0.2">
      <c r="A396" s="16"/>
      <c r="B396" s="63"/>
      <c r="C396" s="64"/>
      <c r="D396" s="65"/>
      <c r="E396" s="66"/>
      <c r="F396" s="68"/>
      <c r="G396" s="68"/>
      <c r="H396" s="68"/>
      <c r="I396" s="68"/>
      <c r="J396" s="68"/>
      <c r="K396" s="68"/>
    </row>
    <row r="397" spans="1:11" ht="30" x14ac:dyDescent="0.2">
      <c r="A397" s="16"/>
      <c r="B397" s="63" t="s">
        <v>275</v>
      </c>
      <c r="C397" s="64"/>
      <c r="D397" s="65"/>
      <c r="E397" s="66"/>
      <c r="F397" s="68"/>
      <c r="G397" s="68">
        <f>G394+1404516.9+26688.6</f>
        <v>4231623</v>
      </c>
      <c r="H397" s="68">
        <f>1404516.9+H394+26688.6</f>
        <v>4345645.2999999989</v>
      </c>
      <c r="I397" s="68">
        <f>1404516.9+I394+26688.6</f>
        <v>4345645.2999999989</v>
      </c>
      <c r="J397" s="68">
        <f>1404516.9+J394+26688.6</f>
        <v>4345645.2999999989</v>
      </c>
      <c r="K397" s="68">
        <f>1404516.9+K394+26688.6</f>
        <v>4345645.2999999989</v>
      </c>
    </row>
    <row r="398" spans="1:11" x14ac:dyDescent="0.2">
      <c r="A398" s="16"/>
      <c r="B398" s="63" t="s">
        <v>271</v>
      </c>
      <c r="C398" s="64"/>
      <c r="D398" s="65"/>
      <c r="E398" s="66"/>
      <c r="F398" s="68"/>
      <c r="G398" s="68">
        <v>4231623</v>
      </c>
      <c r="H398" s="68">
        <v>4345645.3</v>
      </c>
      <c r="I398" s="68">
        <v>4345645.3</v>
      </c>
      <c r="J398" s="68">
        <v>4345645.3</v>
      </c>
      <c r="K398" s="68">
        <v>4345645.3</v>
      </c>
    </row>
    <row r="399" spans="1:11" x14ac:dyDescent="0.2">
      <c r="A399" s="16"/>
      <c r="B399" s="63" t="s">
        <v>269</v>
      </c>
      <c r="C399" s="64"/>
      <c r="D399" s="65"/>
      <c r="E399" s="66"/>
      <c r="F399" s="68"/>
      <c r="G399" s="68">
        <f>G398-G397</f>
        <v>0</v>
      </c>
      <c r="H399" s="68">
        <f>H398-H397</f>
        <v>0</v>
      </c>
      <c r="I399" s="68">
        <f>I398-I397</f>
        <v>0</v>
      </c>
      <c r="J399" s="68">
        <f>J398-J397</f>
        <v>0</v>
      </c>
      <c r="K399" s="68">
        <f>K398-K397</f>
        <v>0</v>
      </c>
    </row>
    <row r="400" spans="1:11" x14ac:dyDescent="0.2">
      <c r="B400" s="59"/>
      <c r="C400" s="60"/>
      <c r="D400" s="61"/>
      <c r="E400" s="62"/>
      <c r="F400" s="43"/>
      <c r="G400" s="43"/>
      <c r="H400" s="43"/>
      <c r="I400" s="43"/>
      <c r="J400" s="43"/>
      <c r="K400" s="43"/>
    </row>
    <row r="401" spans="2:11" x14ac:dyDescent="0.2">
      <c r="B401" s="59"/>
      <c r="C401" s="60"/>
      <c r="D401" s="61"/>
      <c r="E401" s="62"/>
      <c r="F401" s="43"/>
      <c r="G401" s="43"/>
      <c r="H401" s="43"/>
      <c r="I401" s="43"/>
      <c r="J401" s="43"/>
      <c r="K401" s="43"/>
    </row>
    <row r="402" spans="2:11" x14ac:dyDescent="0.2">
      <c r="B402" s="59"/>
      <c r="C402" s="60"/>
      <c r="D402" s="61"/>
      <c r="E402" s="62"/>
      <c r="F402" s="43"/>
      <c r="G402" s="43"/>
      <c r="H402" s="43"/>
      <c r="I402" s="43"/>
      <c r="J402" s="43"/>
      <c r="K402" s="43"/>
    </row>
    <row r="403" spans="2:11" x14ac:dyDescent="0.2">
      <c r="B403" s="59"/>
      <c r="C403" s="60"/>
      <c r="D403" s="61"/>
      <c r="E403" s="62"/>
      <c r="F403" s="43"/>
      <c r="G403" s="43"/>
      <c r="H403" s="43"/>
      <c r="I403" s="43"/>
      <c r="J403" s="43"/>
      <c r="K403" s="43"/>
    </row>
    <row r="404" spans="2:11" x14ac:dyDescent="0.2">
      <c r="B404" s="59"/>
      <c r="C404" s="60"/>
      <c r="D404" s="61"/>
      <c r="E404" s="62"/>
      <c r="F404" s="43"/>
      <c r="G404" s="43"/>
      <c r="H404" s="43"/>
      <c r="I404" s="43"/>
      <c r="J404" s="43"/>
      <c r="K404" s="43"/>
    </row>
    <row r="405" spans="2:11" x14ac:dyDescent="0.2">
      <c r="B405" s="59"/>
      <c r="C405" s="60"/>
      <c r="D405" s="61"/>
      <c r="E405" s="62"/>
      <c r="F405" s="43"/>
      <c r="G405" s="43"/>
      <c r="H405" s="43"/>
      <c r="I405" s="43"/>
      <c r="J405" s="43"/>
      <c r="K405" s="43"/>
    </row>
    <row r="406" spans="2:11" x14ac:dyDescent="0.2">
      <c r="B406" s="59"/>
      <c r="C406" s="60"/>
      <c r="D406" s="61"/>
      <c r="E406" s="62"/>
      <c r="F406" s="43"/>
      <c r="G406" s="43"/>
      <c r="H406" s="43"/>
      <c r="I406" s="43"/>
      <c r="J406" s="43"/>
      <c r="K406" s="43"/>
    </row>
    <row r="407" spans="2:11" x14ac:dyDescent="0.2">
      <c r="B407" s="59"/>
      <c r="C407" s="60"/>
      <c r="D407" s="61"/>
      <c r="E407" s="62"/>
      <c r="F407" s="43"/>
      <c r="G407" s="43"/>
      <c r="H407" s="43"/>
      <c r="I407" s="43"/>
      <c r="J407" s="43"/>
      <c r="K407" s="43"/>
    </row>
    <row r="408" spans="2:11" x14ac:dyDescent="0.2">
      <c r="B408" s="59"/>
      <c r="C408" s="60"/>
      <c r="D408" s="61"/>
      <c r="E408" s="62"/>
      <c r="F408" s="43"/>
      <c r="G408" s="43"/>
      <c r="H408" s="43"/>
      <c r="I408" s="43"/>
      <c r="J408" s="43"/>
      <c r="K408" s="43"/>
    </row>
    <row r="409" spans="2:11" x14ac:dyDescent="0.2">
      <c r="B409" s="59"/>
      <c r="C409" s="60"/>
      <c r="D409" s="61"/>
      <c r="E409" s="62"/>
      <c r="F409" s="43"/>
      <c r="G409" s="43"/>
      <c r="H409" s="43"/>
      <c r="I409" s="43"/>
      <c r="J409" s="43"/>
      <c r="K409" s="43"/>
    </row>
  </sheetData>
  <mergeCells count="224">
    <mergeCell ref="C58:C59"/>
    <mergeCell ref="A45:K45"/>
    <mergeCell ref="B43:E43"/>
    <mergeCell ref="B40:E40"/>
    <mergeCell ref="A58:A59"/>
    <mergeCell ref="D58:D59"/>
    <mergeCell ref="B58:B59"/>
    <mergeCell ref="B38:E38"/>
    <mergeCell ref="B41:E41"/>
    <mergeCell ref="B39:E39"/>
    <mergeCell ref="A44:K44"/>
    <mergeCell ref="B37:E37"/>
    <mergeCell ref="B42:E42"/>
    <mergeCell ref="B3:B4"/>
    <mergeCell ref="C3:C4"/>
    <mergeCell ref="B8:B9"/>
    <mergeCell ref="D8:D9"/>
    <mergeCell ref="D3:D4"/>
    <mergeCell ref="A7:K7"/>
    <mergeCell ref="E3:E4"/>
    <mergeCell ref="A3:A4"/>
    <mergeCell ref="F3:K3"/>
    <mergeCell ref="A6:K6"/>
    <mergeCell ref="A8:A9"/>
    <mergeCell ref="B35:E35"/>
    <mergeCell ref="A27:K27"/>
    <mergeCell ref="A31:K31"/>
    <mergeCell ref="C8:C9"/>
    <mergeCell ref="A15:K15"/>
    <mergeCell ref="A21:K21"/>
    <mergeCell ref="B36:E36"/>
    <mergeCell ref="B32:E32"/>
    <mergeCell ref="B33:E33"/>
    <mergeCell ref="B34:E34"/>
    <mergeCell ref="C108:C109"/>
    <mergeCell ref="B115:E115"/>
    <mergeCell ref="A85:J85"/>
    <mergeCell ref="A90:A91"/>
    <mergeCell ref="A60:J60"/>
    <mergeCell ref="D90:D91"/>
    <mergeCell ref="A98:J98"/>
    <mergeCell ref="A93:A94"/>
    <mergeCell ref="B93:B94"/>
    <mergeCell ref="C83:C84"/>
    <mergeCell ref="D83:D84"/>
    <mergeCell ref="B90:B91"/>
    <mergeCell ref="C90:C91"/>
    <mergeCell ref="C65:C66"/>
    <mergeCell ref="B83:B84"/>
    <mergeCell ref="A83:A84"/>
    <mergeCell ref="A77:K77"/>
    <mergeCell ref="A67:J67"/>
    <mergeCell ref="A65:A66"/>
    <mergeCell ref="A101:K101"/>
    <mergeCell ref="B65:B66"/>
    <mergeCell ref="D65:D66"/>
    <mergeCell ref="B190:B191"/>
    <mergeCell ref="B108:B109"/>
    <mergeCell ref="D108:D109"/>
    <mergeCell ref="A123:K123"/>
    <mergeCell ref="B163:E163"/>
    <mergeCell ref="B173:E173"/>
    <mergeCell ref="A124:K124"/>
    <mergeCell ref="B113:E113"/>
    <mergeCell ref="A134:K134"/>
    <mergeCell ref="B120:E120"/>
    <mergeCell ref="B172:E172"/>
    <mergeCell ref="A110:K110"/>
    <mergeCell ref="B122:E122"/>
    <mergeCell ref="B116:E116"/>
    <mergeCell ref="B117:E117"/>
    <mergeCell ref="B118:E118"/>
    <mergeCell ref="B119:E119"/>
    <mergeCell ref="B121:E121"/>
    <mergeCell ref="B114:E114"/>
    <mergeCell ref="B111:E111"/>
    <mergeCell ref="B112:E112"/>
    <mergeCell ref="A140:K140"/>
    <mergeCell ref="A147:K147"/>
    <mergeCell ref="A108:A109"/>
    <mergeCell ref="B161:E161"/>
    <mergeCell ref="B179:E179"/>
    <mergeCell ref="A189:K189"/>
    <mergeCell ref="B155:E155"/>
    <mergeCell ref="A151:K151"/>
    <mergeCell ref="B178:E178"/>
    <mergeCell ref="A180:K180"/>
    <mergeCell ref="B158:E158"/>
    <mergeCell ref="B162:E162"/>
    <mergeCell ref="B175:E175"/>
    <mergeCell ref="A164:K164"/>
    <mergeCell ref="B174:E174"/>
    <mergeCell ref="B156:E156"/>
    <mergeCell ref="B154:E154"/>
    <mergeCell ref="B153:E153"/>
    <mergeCell ref="B157:E157"/>
    <mergeCell ref="A171:K171"/>
    <mergeCell ref="B159:E159"/>
    <mergeCell ref="B160:E160"/>
    <mergeCell ref="B176:E176"/>
    <mergeCell ref="B177:E177"/>
    <mergeCell ref="A181:K181"/>
    <mergeCell ref="B152:E152"/>
    <mergeCell ref="A196:A197"/>
    <mergeCell ref="A202:K202"/>
    <mergeCell ref="D196:D197"/>
    <mergeCell ref="A248:K248"/>
    <mergeCell ref="B236:E236"/>
    <mergeCell ref="B237:E237"/>
    <mergeCell ref="A246:K246"/>
    <mergeCell ref="A247:K247"/>
    <mergeCell ref="B196:B197"/>
    <mergeCell ref="C196:C197"/>
    <mergeCell ref="B240:E240"/>
    <mergeCell ref="A233:K233"/>
    <mergeCell ref="B205:E205"/>
    <mergeCell ref="B206:E206"/>
    <mergeCell ref="B208:E208"/>
    <mergeCell ref="B207:E207"/>
    <mergeCell ref="B239:E239"/>
    <mergeCell ref="B234:E234"/>
    <mergeCell ref="A211:K211"/>
    <mergeCell ref="B241:E241"/>
    <mergeCell ref="B253:E253"/>
    <mergeCell ref="F249:K249"/>
    <mergeCell ref="B204:E204"/>
    <mergeCell ref="B252:E252"/>
    <mergeCell ref="A251:K251"/>
    <mergeCell ref="A245:K245"/>
    <mergeCell ref="B210:E210"/>
    <mergeCell ref="A212:K212"/>
    <mergeCell ref="A249:E250"/>
    <mergeCell ref="B209:E209"/>
    <mergeCell ref="D190:D191"/>
    <mergeCell ref="A192:A194"/>
    <mergeCell ref="D192:D194"/>
    <mergeCell ref="C192:C194"/>
    <mergeCell ref="C190:C191"/>
    <mergeCell ref="B192:B194"/>
    <mergeCell ref="A198:K198"/>
    <mergeCell ref="B265:E265"/>
    <mergeCell ref="B256:E256"/>
    <mergeCell ref="B261:E261"/>
    <mergeCell ref="B257:E257"/>
    <mergeCell ref="B260:E260"/>
    <mergeCell ref="B259:E259"/>
    <mergeCell ref="B263:E263"/>
    <mergeCell ref="B262:E262"/>
    <mergeCell ref="B258:E258"/>
    <mergeCell ref="A264:J264"/>
    <mergeCell ref="A190:A191"/>
    <mergeCell ref="B203:E203"/>
    <mergeCell ref="A219:K219"/>
    <mergeCell ref="B235:E235"/>
    <mergeCell ref="B238:E238"/>
    <mergeCell ref="B254:E254"/>
    <mergeCell ref="B255:E255"/>
    <mergeCell ref="B266:E266"/>
    <mergeCell ref="B275:E275"/>
    <mergeCell ref="B273:E273"/>
    <mergeCell ref="B269:E269"/>
    <mergeCell ref="B270:E270"/>
    <mergeCell ref="B267:E267"/>
    <mergeCell ref="B284:E284"/>
    <mergeCell ref="B272:E272"/>
    <mergeCell ref="B268:E268"/>
    <mergeCell ref="B282:E282"/>
    <mergeCell ref="B287:E287"/>
    <mergeCell ref="B271:E271"/>
    <mergeCell ref="B281:E281"/>
    <mergeCell ref="B280:E280"/>
    <mergeCell ref="B274:E274"/>
    <mergeCell ref="A277:J277"/>
    <mergeCell ref="B283:E283"/>
    <mergeCell ref="B276:E276"/>
    <mergeCell ref="B286:E286"/>
    <mergeCell ref="B285:E285"/>
    <mergeCell ref="B279:E279"/>
    <mergeCell ref="B278:E278"/>
    <mergeCell ref="B288:E288"/>
    <mergeCell ref="B295:E295"/>
    <mergeCell ref="B298:E298"/>
    <mergeCell ref="B294:E294"/>
    <mergeCell ref="B296:E296"/>
    <mergeCell ref="A290:K290"/>
    <mergeCell ref="B291:E291"/>
    <mergeCell ref="B293:E293"/>
    <mergeCell ref="B289:E289"/>
    <mergeCell ref="B292:E292"/>
    <mergeCell ref="B315:E315"/>
    <mergeCell ref="B305:E305"/>
    <mergeCell ref="B304:E304"/>
    <mergeCell ref="B297:E297"/>
    <mergeCell ref="B301:E301"/>
    <mergeCell ref="B300:E300"/>
    <mergeCell ref="A299:K299"/>
    <mergeCell ref="A308:K308"/>
    <mergeCell ref="B303:E303"/>
    <mergeCell ref="B306:E306"/>
    <mergeCell ref="B302:E302"/>
    <mergeCell ref="B320:E320"/>
    <mergeCell ref="B313:E313"/>
    <mergeCell ref="B312:E312"/>
    <mergeCell ref="B307:E307"/>
    <mergeCell ref="B309:E309"/>
    <mergeCell ref="B335:K335"/>
    <mergeCell ref="B325:E325"/>
    <mergeCell ref="B326:E326"/>
    <mergeCell ref="A330:J330"/>
    <mergeCell ref="B327:E327"/>
    <mergeCell ref="A332:E332"/>
    <mergeCell ref="B329:E329"/>
    <mergeCell ref="B328:E328"/>
    <mergeCell ref="B324:E324"/>
    <mergeCell ref="B323:E323"/>
    <mergeCell ref="B318:E318"/>
    <mergeCell ref="A317:K317"/>
    <mergeCell ref="B322:E322"/>
    <mergeCell ref="B321:E321"/>
    <mergeCell ref="B319:E319"/>
    <mergeCell ref="B314:E314"/>
    <mergeCell ref="B310:E310"/>
    <mergeCell ref="B316:E316"/>
    <mergeCell ref="B311:E311"/>
  </mergeCells>
  <phoneticPr fontId="2" type="noConversion"/>
  <printOptions horizontalCentered="1"/>
  <pageMargins left="0.11811023622047245" right="0.11811023622047245" top="0.19685039370078741" bottom="0.39370078740157483" header="0" footer="0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65528"/>
  <sheetViews>
    <sheetView zoomScale="70" zoomScaleNormal="70" workbookViewId="0">
      <pane ySplit="7" topLeftCell="A248" activePane="bottomLeft" state="frozen"/>
      <selection pane="bottomLeft" activeCell="F31" sqref="F31"/>
    </sheetView>
  </sheetViews>
  <sheetFormatPr defaultRowHeight="15" x14ac:dyDescent="0.25"/>
  <cols>
    <col min="1" max="1" width="9.7109375" style="220" customWidth="1"/>
    <col min="2" max="2" width="21.7109375" style="155" customWidth="1"/>
    <col min="3" max="3" width="13.28515625" style="155" customWidth="1"/>
    <col min="4" max="4" width="8.7109375" style="220" customWidth="1"/>
    <col min="5" max="5" width="11.7109375" style="220" customWidth="1"/>
    <col min="6" max="6" width="14.85546875" style="155" customWidth="1"/>
    <col min="7" max="7" width="10.7109375" style="155" hidden="1" customWidth="1"/>
    <col min="8" max="8" width="14" style="175" hidden="1" customWidth="1"/>
    <col min="9" max="9" width="13.140625" style="155" customWidth="1"/>
    <col min="10" max="10" width="49.5703125" style="249" customWidth="1"/>
    <col min="11" max="11" width="9.28515625" style="249" customWidth="1"/>
    <col min="16" max="16" width="4.7109375" customWidth="1"/>
  </cols>
  <sheetData>
    <row r="1" spans="1:11" s="133" customFormat="1" ht="15" customHeight="1" x14ac:dyDescent="0.25">
      <c r="A1" s="1155" t="s">
        <v>740</v>
      </c>
      <c r="B1" s="1155"/>
      <c r="C1" s="1155"/>
      <c r="D1" s="1155"/>
      <c r="E1" s="1155"/>
      <c r="F1" s="1155"/>
      <c r="G1" s="1155"/>
      <c r="H1" s="1155"/>
      <c r="I1" s="1155"/>
      <c r="J1" s="1155"/>
      <c r="K1"/>
    </row>
    <row r="2" spans="1:11" s="133" customFormat="1" ht="15" customHeight="1" x14ac:dyDescent="0.2">
      <c r="A2" s="1156" t="s">
        <v>741</v>
      </c>
      <c r="B2" s="1156"/>
      <c r="C2" s="1156"/>
      <c r="D2" s="1156"/>
      <c r="E2" s="1156"/>
      <c r="F2" s="1156"/>
      <c r="G2" s="1156"/>
      <c r="H2" s="1156"/>
      <c r="I2" s="1156"/>
      <c r="J2" s="1156"/>
    </row>
    <row r="3" spans="1:11" s="133" customFormat="1" ht="14.25" customHeight="1" x14ac:dyDescent="0.2">
      <c r="A3" s="1157" t="s">
        <v>769</v>
      </c>
      <c r="B3" s="1157"/>
      <c r="C3" s="1157"/>
      <c r="D3" s="1157"/>
      <c r="E3" s="1157"/>
      <c r="F3" s="1157"/>
      <c r="G3" s="1157"/>
      <c r="H3" s="1157"/>
      <c r="I3" s="1157"/>
      <c r="J3" s="1157"/>
    </row>
    <row r="4" spans="1:11" s="133" customFormat="1" ht="14.25" customHeight="1" x14ac:dyDescent="0.25">
      <c r="A4" s="148"/>
      <c r="B4" s="134"/>
      <c r="C4" s="149"/>
      <c r="D4" s="148"/>
      <c r="E4" s="148"/>
      <c r="F4" s="135"/>
      <c r="G4" s="135"/>
      <c r="H4" s="173"/>
      <c r="I4" s="135"/>
      <c r="J4" s="251" t="s">
        <v>121</v>
      </c>
      <c r="K4"/>
    </row>
    <row r="5" spans="1:11" s="133" customFormat="1" ht="44.25" customHeight="1" x14ac:dyDescent="0.25">
      <c r="A5" s="1144" t="s">
        <v>501</v>
      </c>
      <c r="B5" s="1144" t="s">
        <v>241</v>
      </c>
      <c r="C5" s="1144" t="s">
        <v>118</v>
      </c>
      <c r="D5" s="1144" t="s">
        <v>502</v>
      </c>
      <c r="E5" s="1144" t="s">
        <v>119</v>
      </c>
      <c r="F5" s="1158" t="s">
        <v>768</v>
      </c>
      <c r="G5" s="215"/>
      <c r="H5" s="1158" t="s">
        <v>120</v>
      </c>
      <c r="I5" s="1160" t="s">
        <v>767</v>
      </c>
      <c r="J5" s="1162" t="s">
        <v>752</v>
      </c>
      <c r="K5"/>
    </row>
    <row r="6" spans="1:11" s="133" customFormat="1" ht="18" customHeight="1" x14ac:dyDescent="0.25">
      <c r="A6" s="1145"/>
      <c r="B6" s="1145"/>
      <c r="C6" s="1145"/>
      <c r="D6" s="1145"/>
      <c r="E6" s="1145"/>
      <c r="F6" s="1159"/>
      <c r="G6" s="136" t="s">
        <v>240</v>
      </c>
      <c r="H6" s="1159"/>
      <c r="I6" s="1161"/>
      <c r="J6" s="1163"/>
      <c r="K6"/>
    </row>
    <row r="7" spans="1:11" s="133" customFormat="1" ht="12.75" x14ac:dyDescent="0.2">
      <c r="A7" s="157">
        <v>1</v>
      </c>
      <c r="B7" s="157">
        <v>2</v>
      </c>
      <c r="C7" s="354">
        <v>3</v>
      </c>
      <c r="D7" s="157">
        <v>4</v>
      </c>
      <c r="E7" s="157">
        <v>5</v>
      </c>
      <c r="F7" s="157">
        <v>6</v>
      </c>
      <c r="G7" s="157">
        <v>7</v>
      </c>
      <c r="H7" s="183">
        <v>8</v>
      </c>
      <c r="I7" s="159">
        <v>7</v>
      </c>
      <c r="J7" s="157">
        <v>8</v>
      </c>
    </row>
    <row r="8" spans="1:11" s="133" customFormat="1" ht="19.149999999999999" customHeight="1" x14ac:dyDescent="0.2">
      <c r="A8" s="353" t="s">
        <v>750</v>
      </c>
      <c r="B8" s="167"/>
      <c r="C8" s="150"/>
      <c r="D8" s="217"/>
      <c r="E8" s="217"/>
      <c r="F8" s="150"/>
      <c r="G8" s="150"/>
      <c r="H8" s="174"/>
      <c r="I8" s="150"/>
      <c r="J8" s="151"/>
    </row>
    <row r="9" spans="1:11" s="133" customFormat="1" ht="24.6" customHeight="1" x14ac:dyDescent="0.25">
      <c r="A9" s="218"/>
      <c r="B9" s="151"/>
      <c r="C9" s="355"/>
      <c r="D9" s="218"/>
      <c r="E9" s="343" t="s">
        <v>747</v>
      </c>
      <c r="F9" s="181" t="e">
        <f>F14+F19+F24</f>
        <v>#REF!</v>
      </c>
      <c r="G9" s="181" t="e">
        <f>G14+G19</f>
        <v>#REF!</v>
      </c>
      <c r="H9" s="181" t="e">
        <f>G9</f>
        <v>#REF!</v>
      </c>
      <c r="I9" s="244">
        <f>I14+I19+I24</f>
        <v>0</v>
      </c>
      <c r="J9" s="167"/>
      <c r="K9"/>
    </row>
    <row r="10" spans="1:11" ht="30.6" customHeight="1" x14ac:dyDescent="0.25">
      <c r="A10" s="218"/>
      <c r="B10" s="152"/>
      <c r="C10" s="356"/>
      <c r="D10" s="218"/>
      <c r="E10" s="344" t="s">
        <v>468</v>
      </c>
      <c r="F10" s="177" t="e">
        <f>F15+F20+F25</f>
        <v>#REF!</v>
      </c>
      <c r="G10" s="177" t="e">
        <f>G15+G20+G25</f>
        <v>#REF!</v>
      </c>
      <c r="H10" s="177" t="e">
        <f>H15+H20+H25</f>
        <v>#REF!</v>
      </c>
      <c r="I10" s="245">
        <f>I15+I20+I25</f>
        <v>0</v>
      </c>
      <c r="J10" s="152"/>
      <c r="K10"/>
    </row>
    <row r="11" spans="1:11" ht="33" customHeight="1" x14ac:dyDescent="0.25">
      <c r="A11" s="218"/>
      <c r="B11" s="152"/>
      <c r="C11" s="356"/>
      <c r="D11" s="218"/>
      <c r="E11" s="344" t="s">
        <v>29</v>
      </c>
      <c r="F11" s="177" t="e">
        <f>F16+F21+F26</f>
        <v>#REF!</v>
      </c>
      <c r="G11" s="177" t="e">
        <f>G16+G21+G26</f>
        <v>#REF!</v>
      </c>
      <c r="H11" s="177" t="e">
        <f>H16+H21+H26</f>
        <v>#REF!</v>
      </c>
      <c r="I11" s="245">
        <f>I16+I21+I26</f>
        <v>0</v>
      </c>
      <c r="J11" s="152"/>
      <c r="K11" s="133"/>
    </row>
    <row r="12" spans="1:11" ht="20.45" customHeight="1" x14ac:dyDescent="0.25">
      <c r="A12" s="218"/>
      <c r="B12" s="152"/>
      <c r="C12" s="356"/>
      <c r="D12" s="218"/>
      <c r="E12" s="344" t="s">
        <v>158</v>
      </c>
      <c r="F12" s="177" t="e">
        <f>F22+F17+F27</f>
        <v>#REF!</v>
      </c>
      <c r="G12" s="177" t="e">
        <f>G22+G17+G27</f>
        <v>#REF!</v>
      </c>
      <c r="H12" s="177" t="e">
        <f>H22+H17+H27</f>
        <v>#REF!</v>
      </c>
      <c r="I12" s="245">
        <f>I22+I17+I27</f>
        <v>0</v>
      </c>
      <c r="J12" s="152"/>
      <c r="K12" s="133"/>
    </row>
    <row r="13" spans="1:11" s="133" customFormat="1" ht="32.450000000000003" customHeight="1" x14ac:dyDescent="0.25">
      <c r="A13" s="349" t="s">
        <v>749</v>
      </c>
      <c r="B13" s="357"/>
      <c r="C13" s="137"/>
      <c r="D13" s="219"/>
      <c r="E13" s="345"/>
      <c r="F13" s="182"/>
      <c r="G13" s="182"/>
      <c r="H13" s="182"/>
      <c r="I13" s="182"/>
      <c r="J13" s="248"/>
      <c r="K13"/>
    </row>
    <row r="14" spans="1:11" s="133" customFormat="1" ht="31.15" customHeight="1" x14ac:dyDescent="0.25">
      <c r="A14" s="218"/>
      <c r="B14" s="151"/>
      <c r="C14" s="355"/>
      <c r="D14" s="218"/>
      <c r="E14" s="343" t="s">
        <v>747</v>
      </c>
      <c r="F14" s="181" t="e">
        <f>F15+F16+F17</f>
        <v>#REF!</v>
      </c>
      <c r="G14" s="181">
        <f>G15+G16+G17</f>
        <v>3138589.9</v>
      </c>
      <c r="H14" s="181">
        <f>G14</f>
        <v>3138589.9</v>
      </c>
      <c r="I14" s="244">
        <f>I15+I16+I17</f>
        <v>0</v>
      </c>
      <c r="J14" s="167"/>
      <c r="K14"/>
    </row>
    <row r="15" spans="1:11" ht="32.450000000000003" customHeight="1" x14ac:dyDescent="0.25">
      <c r="A15" s="218"/>
      <c r="B15" s="152"/>
      <c r="C15" s="356"/>
      <c r="D15" s="218"/>
      <c r="E15" s="344" t="s">
        <v>468</v>
      </c>
      <c r="F15" s="177">
        <f t="shared" ref="F15:I17" si="0">F124+F198+F230+F254+F281+F308</f>
        <v>5868.6</v>
      </c>
      <c r="G15" s="177">
        <f t="shared" si="0"/>
        <v>0</v>
      </c>
      <c r="H15" s="177">
        <f t="shared" si="0"/>
        <v>0</v>
      </c>
      <c r="I15" s="245">
        <f t="shared" si="0"/>
        <v>0</v>
      </c>
      <c r="J15" s="152"/>
      <c r="K15"/>
    </row>
    <row r="16" spans="1:11" ht="31.15" customHeight="1" x14ac:dyDescent="0.25">
      <c r="A16" s="218"/>
      <c r="B16" s="152"/>
      <c r="C16" s="356"/>
      <c r="D16" s="218"/>
      <c r="E16" s="344" t="s">
        <v>29</v>
      </c>
      <c r="F16" s="177" t="e">
        <f t="shared" si="0"/>
        <v>#REF!</v>
      </c>
      <c r="G16" s="177">
        <f t="shared" si="0"/>
        <v>3138589.9</v>
      </c>
      <c r="H16" s="177">
        <f t="shared" si="0"/>
        <v>3138589.9</v>
      </c>
      <c r="I16" s="245">
        <f t="shared" si="0"/>
        <v>0</v>
      </c>
      <c r="J16" s="152"/>
      <c r="K16" s="133"/>
    </row>
    <row r="17" spans="1:13" ht="30" customHeight="1" x14ac:dyDescent="0.25">
      <c r="A17" s="218"/>
      <c r="B17" s="152"/>
      <c r="C17" s="356"/>
      <c r="D17" s="218"/>
      <c r="E17" s="344" t="s">
        <v>158</v>
      </c>
      <c r="F17" s="177" t="e">
        <f t="shared" si="0"/>
        <v>#REF!</v>
      </c>
      <c r="G17" s="177">
        <f t="shared" si="0"/>
        <v>0</v>
      </c>
      <c r="H17" s="177">
        <f t="shared" si="0"/>
        <v>0</v>
      </c>
      <c r="I17" s="246">
        <f t="shared" si="0"/>
        <v>0</v>
      </c>
      <c r="J17" s="152"/>
      <c r="K17" s="133"/>
    </row>
    <row r="18" spans="1:13" s="133" customFormat="1" ht="22.15" customHeight="1" x14ac:dyDescent="0.25">
      <c r="A18" s="349" t="s">
        <v>748</v>
      </c>
      <c r="B18" s="357"/>
      <c r="C18" s="168"/>
      <c r="D18" s="219"/>
      <c r="E18" s="346"/>
      <c r="F18" s="182"/>
      <c r="G18" s="182"/>
      <c r="H18" s="182"/>
      <c r="I18" s="182"/>
      <c r="J18" s="248"/>
      <c r="K18"/>
    </row>
    <row r="19" spans="1:13" s="133" customFormat="1" ht="28.9" customHeight="1" x14ac:dyDescent="0.25">
      <c r="A19" s="218"/>
      <c r="B19" s="151"/>
      <c r="C19" s="355"/>
      <c r="D19" s="218"/>
      <c r="E19" s="343" t="s">
        <v>747</v>
      </c>
      <c r="F19" s="181" t="e">
        <f>F20+F21+F22</f>
        <v>#REF!</v>
      </c>
      <c r="G19" s="181" t="e">
        <f>G20+G21+G22</f>
        <v>#REF!</v>
      </c>
      <c r="H19" s="181" t="e">
        <f>G19</f>
        <v>#REF!</v>
      </c>
      <c r="I19" s="244">
        <f>I20+I21+I22</f>
        <v>0</v>
      </c>
      <c r="J19" s="167"/>
      <c r="K19"/>
    </row>
    <row r="20" spans="1:13" ht="31.15" customHeight="1" x14ac:dyDescent="0.25">
      <c r="A20" s="218"/>
      <c r="B20" s="152"/>
      <c r="C20" s="356"/>
      <c r="D20" s="218"/>
      <c r="E20" s="344" t="s">
        <v>468</v>
      </c>
      <c r="F20" s="177" t="e">
        <f t="shared" ref="F20:I21" si="1">F128+F202</f>
        <v>#REF!</v>
      </c>
      <c r="G20" s="177" t="e">
        <f t="shared" si="1"/>
        <v>#REF!</v>
      </c>
      <c r="H20" s="177" t="e">
        <f t="shared" si="1"/>
        <v>#REF!</v>
      </c>
      <c r="I20" s="177">
        <f t="shared" si="1"/>
        <v>0</v>
      </c>
      <c r="J20" s="152"/>
      <c r="K20" s="133"/>
    </row>
    <row r="21" spans="1:13" ht="30.6" customHeight="1" x14ac:dyDescent="0.25">
      <c r="A21" s="218"/>
      <c r="B21" s="152"/>
      <c r="C21" s="356"/>
      <c r="D21" s="218"/>
      <c r="E21" s="344" t="s">
        <v>29</v>
      </c>
      <c r="F21" s="177" t="e">
        <f t="shared" si="1"/>
        <v>#REF!</v>
      </c>
      <c r="G21" s="177" t="e">
        <f t="shared" si="1"/>
        <v>#REF!</v>
      </c>
      <c r="H21" s="177" t="e">
        <f t="shared" si="1"/>
        <v>#REF!</v>
      </c>
      <c r="I21" s="177">
        <f t="shared" si="1"/>
        <v>0</v>
      </c>
      <c r="J21" s="152"/>
      <c r="K21" s="133"/>
    </row>
    <row r="22" spans="1:13" ht="17.45" customHeight="1" x14ac:dyDescent="0.25">
      <c r="A22" s="218"/>
      <c r="B22" s="152"/>
      <c r="C22" s="356"/>
      <c r="D22" s="218"/>
      <c r="E22" s="344" t="s">
        <v>158</v>
      </c>
      <c r="F22" s="177" t="e">
        <f>F130+F204+F236</f>
        <v>#REF!</v>
      </c>
      <c r="G22" s="177" t="e">
        <f>G130+G204+G236</f>
        <v>#REF!</v>
      </c>
      <c r="H22" s="177" t="e">
        <f>H130+H204+H236</f>
        <v>#REF!</v>
      </c>
      <c r="I22" s="245">
        <f>I130+I204+I236</f>
        <v>0</v>
      </c>
      <c r="J22" s="152"/>
      <c r="K22"/>
    </row>
    <row r="23" spans="1:13" ht="15" customHeight="1" x14ac:dyDescent="0.25">
      <c r="A23" s="1146" t="s">
        <v>199</v>
      </c>
      <c r="B23" s="1147"/>
      <c r="C23" s="1147"/>
      <c r="D23" s="1147"/>
      <c r="E23" s="1147"/>
      <c r="F23" s="1147"/>
      <c r="G23" s="1147"/>
      <c r="H23" s="1147"/>
      <c r="I23" s="1147"/>
      <c r="J23" s="1148"/>
      <c r="K23"/>
    </row>
    <row r="24" spans="1:13" ht="25.15" customHeight="1" x14ac:dyDescent="0.25">
      <c r="A24" s="218"/>
      <c r="B24" s="152"/>
      <c r="C24" s="152"/>
      <c r="D24" s="218"/>
      <c r="E24" s="343" t="s">
        <v>747</v>
      </c>
      <c r="F24" s="181" t="e">
        <f>F25+F26+F27</f>
        <v>#REF!</v>
      </c>
      <c r="G24" s="177" t="e">
        <f>G25+G26+G27</f>
        <v>#REF!</v>
      </c>
      <c r="H24" s="177" t="e">
        <f>H25+H26+H27</f>
        <v>#REF!</v>
      </c>
      <c r="I24" s="244">
        <f>I25+I26+I27</f>
        <v>0</v>
      </c>
      <c r="J24" s="152"/>
      <c r="K24"/>
    </row>
    <row r="25" spans="1:13" ht="30" customHeight="1" x14ac:dyDescent="0.25">
      <c r="A25" s="218"/>
      <c r="B25" s="152"/>
      <c r="C25" s="152"/>
      <c r="D25" s="218"/>
      <c r="E25" s="344" t="s">
        <v>468</v>
      </c>
      <c r="F25" s="177" t="e">
        <f>F132</f>
        <v>#REF!</v>
      </c>
      <c r="G25" s="177"/>
      <c r="H25" s="177"/>
      <c r="I25" s="245">
        <v>0</v>
      </c>
      <c r="J25" s="152"/>
      <c r="K25" s="133"/>
    </row>
    <row r="26" spans="1:13" ht="33" customHeight="1" x14ac:dyDescent="0.25">
      <c r="A26" s="218"/>
      <c r="B26" s="152"/>
      <c r="C26" s="152"/>
      <c r="D26" s="218"/>
      <c r="E26" s="344" t="s">
        <v>29</v>
      </c>
      <c r="F26" s="177">
        <v>0</v>
      </c>
      <c r="G26" s="177"/>
      <c r="H26" s="177"/>
      <c r="I26" s="245">
        <v>0</v>
      </c>
      <c r="J26" s="152"/>
      <c r="K26" s="133"/>
    </row>
    <row r="27" spans="1:13" ht="16.5" customHeight="1" x14ac:dyDescent="0.25">
      <c r="A27" s="218"/>
      <c r="B27" s="152"/>
      <c r="C27" s="152"/>
      <c r="D27" s="218"/>
      <c r="E27" s="344" t="s">
        <v>158</v>
      </c>
      <c r="F27" s="177" t="e">
        <f>F237+F134</f>
        <v>#REF!</v>
      </c>
      <c r="G27" s="177" t="e">
        <f>G237+G134</f>
        <v>#REF!</v>
      </c>
      <c r="H27" s="177" t="e">
        <f>H237+H134</f>
        <v>#REF!</v>
      </c>
      <c r="I27" s="245">
        <f>I237+I134</f>
        <v>0</v>
      </c>
      <c r="J27" s="152"/>
      <c r="K27"/>
      <c r="L27" s="340"/>
      <c r="M27" s="340"/>
    </row>
    <row r="28" spans="1:13" s="138" customFormat="1" ht="18" customHeight="1" x14ac:dyDescent="0.25">
      <c r="A28" s="1141" t="s">
        <v>325</v>
      </c>
      <c r="B28" s="1141"/>
      <c r="C28" s="1141"/>
      <c r="D28" s="1141"/>
      <c r="E28" s="1141"/>
      <c r="F28" s="1141"/>
      <c r="G28" s="1141"/>
      <c r="H28" s="1141"/>
      <c r="I28" s="1141"/>
      <c r="J28" s="1141"/>
      <c r="K28"/>
      <c r="L28" s="341"/>
      <c r="M28" s="341"/>
    </row>
    <row r="29" spans="1:13" s="139" customFormat="1" ht="19.899999999999999" customHeight="1" x14ac:dyDescent="0.25">
      <c r="A29" s="1141" t="s">
        <v>807</v>
      </c>
      <c r="B29" s="1141"/>
      <c r="C29" s="1141"/>
      <c r="D29" s="1141"/>
      <c r="E29" s="1141"/>
      <c r="F29" s="1141"/>
      <c r="G29" s="1141"/>
      <c r="H29" s="1141"/>
      <c r="I29" s="1141"/>
      <c r="J29" s="1141"/>
      <c r="K29" s="133"/>
      <c r="L29" s="341"/>
      <c r="M29" s="340"/>
    </row>
    <row r="30" spans="1:13" s="139" customFormat="1" ht="156" customHeight="1" x14ac:dyDescent="0.2">
      <c r="A30" s="157" t="s">
        <v>326</v>
      </c>
      <c r="B30" s="208" t="s">
        <v>649</v>
      </c>
      <c r="C30" s="158" t="s">
        <v>225</v>
      </c>
      <c r="D30" s="157" t="s">
        <v>788</v>
      </c>
      <c r="E30" s="157" t="s">
        <v>596</v>
      </c>
      <c r="F30" s="140">
        <f>Город!P7+Ворошиловский!P7+Железнодорожный!P7+Кировский!P7+Ленинский!P7+Октябрьский!P7+Первомайский!P7+Пролетарский!P7+Советский!P7</f>
        <v>116329.99999999997</v>
      </c>
      <c r="G30" s="140">
        <f>Город!P7+Ворошиловский!P7+Железнодорожный!P7+Кировский!P7+Ленинский!P7+Октябрьский!P7+Первомайский!P7+Пролетарский!P7+Советский!P7</f>
        <v>116329.99999999997</v>
      </c>
      <c r="H30" s="177">
        <f>G30</f>
        <v>116329.99999999997</v>
      </c>
      <c r="I30" s="140">
        <f>Город!Q7+Ворошиловский!Q7+Железнодорожный!Q7+Кировский!Q7+Ленинский!Q7+Октябрьский!Q7+Первомайский!Q7+Пролетарский!Q7+Советский!Q7</f>
        <v>0</v>
      </c>
      <c r="J30" s="147" t="s">
        <v>3</v>
      </c>
      <c r="K30" s="133"/>
      <c r="L30" s="342"/>
      <c r="M30" s="342"/>
    </row>
    <row r="31" spans="1:13" s="139" customFormat="1" ht="271.89999999999998" customHeight="1" x14ac:dyDescent="0.25">
      <c r="A31" s="216" t="s">
        <v>422</v>
      </c>
      <c r="B31" s="208" t="s">
        <v>631</v>
      </c>
      <c r="C31" s="208" t="s">
        <v>225</v>
      </c>
      <c r="D31" s="216" t="s">
        <v>788</v>
      </c>
      <c r="E31" s="216" t="s">
        <v>597</v>
      </c>
      <c r="F31" s="140">
        <f>Город!P8+Ворошиловский!P8+Железнодорожный!P8+Кировский!P8+Ленинский!P8+Октябрьский!P8+Первомайский!P8+Пролетарский!P8+Советский!P8</f>
        <v>2323041.7000000002</v>
      </c>
      <c r="G31" s="140">
        <f>Город!Q8+Ворошиловский!Q8+Железнодорожный!Q8+Кировский!Q8+Ленинский!Q8+Октябрьский!Q8+Первомайский!Q8+Пролетарский!Q8+Советский!Q8</f>
        <v>0</v>
      </c>
      <c r="H31" s="140">
        <f>Город!R8+Ворошиловский!R8+Железнодорожный!R8+Кировский!R8+Ленинский!R8+Октябрьский!R8+Первомайский!R8+Пролетарский!R8+Советский!R8</f>
        <v>0</v>
      </c>
      <c r="I31" s="140">
        <f>Город!Q8+Ворошиловский!Q8+Железнодорожный!Q8+Кировский!Q8+Ленинский!Q8+Октябрьский!Q8+Первомайский!Q8+Пролетарский!Q8+Советский!Q8</f>
        <v>0</v>
      </c>
      <c r="J31" s="147"/>
      <c r="K31"/>
    </row>
    <row r="32" spans="1:13" s="139" customFormat="1" ht="116.45" customHeight="1" x14ac:dyDescent="0.25">
      <c r="A32" s="157" t="s">
        <v>423</v>
      </c>
      <c r="B32" s="158" t="s">
        <v>621</v>
      </c>
      <c r="C32" s="158" t="s">
        <v>225</v>
      </c>
      <c r="D32" s="157" t="s">
        <v>788</v>
      </c>
      <c r="E32" s="157" t="s">
        <v>598</v>
      </c>
      <c r="F32" s="140">
        <f>Город!P9+Ворошиловский!P9+Железнодорожный!P9+Кировский!P9+Ленинский!P9+Октябрьский!P9+Первомайский!P9+Пролетарский!P9+Советский!P9</f>
        <v>1660766</v>
      </c>
      <c r="G32" s="140">
        <f>Город!Q9+Ворошиловский!Q9+Железнодорожный!Q9+Кировский!Q9+Ленинский!Q9+Октябрьский!Q9+Первомайский!Q9+Пролетарский!Q9+Советский!Q9</f>
        <v>0</v>
      </c>
      <c r="H32" s="140">
        <f>Город!R9+Ворошиловский!R9+Железнодорожный!R9+Кировский!R9+Ленинский!R9+Октябрьский!R9+Первомайский!R9+Пролетарский!R9+Советский!R9</f>
        <v>0</v>
      </c>
      <c r="I32" s="140">
        <f>Город!Q9+Ворошиловский!Q9+Железнодорожный!Q9+Кировский!Q9+Ленинский!Q9+Октябрьский!Q9+Первомайский!Q9+Пролетарский!Q9+Советский!Q9</f>
        <v>0</v>
      </c>
      <c r="J32" s="256" t="s">
        <v>2</v>
      </c>
      <c r="K32"/>
    </row>
    <row r="33" spans="1:11" s="139" customFormat="1" ht="93" customHeight="1" x14ac:dyDescent="0.25">
      <c r="A33" s="157" t="s">
        <v>424</v>
      </c>
      <c r="B33" s="160" t="s">
        <v>692</v>
      </c>
      <c r="C33" s="160" t="s">
        <v>225</v>
      </c>
      <c r="D33" s="157" t="s">
        <v>0</v>
      </c>
      <c r="E33" s="157" t="s">
        <v>686</v>
      </c>
      <c r="F33" s="140">
        <f>Город!P10+Ворошиловский!P10+Железнодорожный!P10+Кировский!P10+Ленинский!P10+Октябрьский!P10+Первомайский!P10+Пролетарский!P10+Советский!P10</f>
        <v>2855.2999999999997</v>
      </c>
      <c r="G33" s="140">
        <f>Город!Q10+Ворошиловский!Q10+Железнодорожный!Q10+Кировский!Q10+Ленинский!Q10+Октябрьский!Q10+Первомайский!Q10+Пролетарский!Q10+Советский!Q10</f>
        <v>0</v>
      </c>
      <c r="H33" s="140">
        <f>Город!R10+Ворошиловский!R10+Железнодорожный!R10+Кировский!R10+Ленинский!R10+Октябрьский!R10+Первомайский!R10+Пролетарский!R10+Советский!R10</f>
        <v>0</v>
      </c>
      <c r="I33" s="140">
        <f>Город!Q10+Ворошиловский!Q10+Железнодорожный!Q10+Кировский!Q10+Ленинский!Q10+Октябрьский!Q10+Первомайский!Q10+Пролетарский!Q10+Советский!Q10</f>
        <v>0</v>
      </c>
      <c r="J33" s="256"/>
      <c r="K33"/>
    </row>
    <row r="34" spans="1:11" s="139" customFormat="1" ht="82.15" customHeight="1" x14ac:dyDescent="0.2">
      <c r="A34" s="216" t="s">
        <v>139</v>
      </c>
      <c r="B34" s="268" t="s">
        <v>728</v>
      </c>
      <c r="C34" s="268" t="s">
        <v>225</v>
      </c>
      <c r="D34" s="339">
        <v>2014</v>
      </c>
      <c r="E34" s="339" t="s">
        <v>729</v>
      </c>
      <c r="F34" s="140">
        <f>Город!P11+Ворошиловский!P11+Железнодорожный!P11+Кировский!P11+Ленинский!P11+Октябрьский!P11+Первомайский!P11+Пролетарский!P11+Советский!P11</f>
        <v>0</v>
      </c>
      <c r="G34" s="140">
        <f>Город!Q11+Ворошиловский!Q11+Железнодорожный!Q11+Кировский!Q11+Ленинский!Q11+Октябрьский!Q11+Первомайский!Q11+Пролетарский!Q11+Советский!Q11</f>
        <v>0</v>
      </c>
      <c r="H34" s="140">
        <f>Город!R11+Ворошиловский!R11+Железнодорожный!R11+Кировский!R11+Ленинский!R11+Октябрьский!R11+Первомайский!R11+Пролетарский!R11+Советский!R11</f>
        <v>0</v>
      </c>
      <c r="I34" s="140">
        <f>Город!Q11+Ворошиловский!Q11+Железнодорожный!Q11+Кировский!Q11+Ленинский!Q11+Октябрьский!Q11+Первомайский!Q11+Пролетарский!Q11+Советский!Q11</f>
        <v>0</v>
      </c>
      <c r="J34" s="188"/>
      <c r="K34" s="133"/>
    </row>
    <row r="35" spans="1:11" s="139" customFormat="1" ht="62.45" customHeight="1" x14ac:dyDescent="0.2">
      <c r="A35" s="144" t="s">
        <v>140</v>
      </c>
      <c r="B35" s="268" t="s">
        <v>636</v>
      </c>
      <c r="C35" s="268" t="s">
        <v>47</v>
      </c>
      <c r="D35" s="339" t="s">
        <v>0</v>
      </c>
      <c r="E35" s="339" t="s">
        <v>623</v>
      </c>
      <c r="F35" s="140" t="e">
        <f>#REF!</f>
        <v>#REF!</v>
      </c>
      <c r="G35" s="140">
        <f>Город!Q16+Ворошиловский!Q16+Железнодорожный!Q16+Кировский!Q16+Ленинский!Q16+Октябрьский!Q16+Первомайский!Q16+Пролетарский!Q16+Советский!Q16</f>
        <v>0</v>
      </c>
      <c r="H35" s="140">
        <f>Город!R16+Ворошиловский!R16+Железнодорожный!R16+Кировский!R16+Ленинский!R16+Октябрьский!R16+Первомайский!R16+Пролетарский!R16+Советский!R16</f>
        <v>0</v>
      </c>
      <c r="I35" s="140"/>
      <c r="J35" s="188"/>
      <c r="K35" s="133"/>
    </row>
    <row r="36" spans="1:11" s="139" customFormat="1" ht="31.9" customHeight="1" x14ac:dyDescent="0.2">
      <c r="A36" s="1185" t="s">
        <v>109</v>
      </c>
      <c r="B36" s="1150" t="s">
        <v>682</v>
      </c>
      <c r="C36" s="268" t="s">
        <v>435</v>
      </c>
      <c r="D36" s="1188" t="s">
        <v>0</v>
      </c>
      <c r="E36" s="1188" t="s">
        <v>677</v>
      </c>
      <c r="F36" s="140">
        <f>Ворошиловский!P17+Железнодорожный!P17+Кировский!P17+Ленинский!P17+Октябрьский!P17+Первомайский!P17+Пролетарский!P17+Советский!P17</f>
        <v>0</v>
      </c>
      <c r="G36" s="140">
        <f>Ворошиловский!Q17+Железнодорожный!Q17+Кировский!Q17+Ленинский!Q17+Октябрьский!Q17+Первомайский!Q17+Пролетарский!Q17+Советский!Q17</f>
        <v>0</v>
      </c>
      <c r="H36" s="140">
        <f>Ворошиловский!R17+Железнодорожный!R17+Кировский!R17+Ленинский!R17+Октябрьский!R17+Первомайский!R17+Пролетарский!R17+Советский!R17</f>
        <v>0</v>
      </c>
      <c r="I36" s="140">
        <f>Город!Q17+Ворошиловский!Q17+Железнодорожный!Q17+Кировский!Q17+Ленинский!Q17+Октябрьский!Q17+Первомайский!Q17+Пролетарский!Q17+Советский!Q17</f>
        <v>0</v>
      </c>
      <c r="J36" s="186"/>
      <c r="K36" s="133"/>
    </row>
    <row r="37" spans="1:11" s="139" customFormat="1" ht="32.450000000000003" customHeight="1" x14ac:dyDescent="0.25">
      <c r="A37" s="1186"/>
      <c r="B37" s="1166"/>
      <c r="C37" s="268" t="s">
        <v>47</v>
      </c>
      <c r="D37" s="1189"/>
      <c r="E37" s="1189"/>
      <c r="F37" s="140" t="e">
        <f>#REF!</f>
        <v>#REF!</v>
      </c>
      <c r="G37" s="140"/>
      <c r="H37" s="177"/>
      <c r="I37" s="222"/>
      <c r="J37" s="186"/>
      <c r="K37"/>
    </row>
    <row r="38" spans="1:11" s="139" customFormat="1" ht="49.9" customHeight="1" x14ac:dyDescent="0.25">
      <c r="A38" s="1187"/>
      <c r="B38" s="1151"/>
      <c r="C38" s="268" t="s">
        <v>123</v>
      </c>
      <c r="D38" s="1190"/>
      <c r="E38" s="1190"/>
      <c r="F38" s="140" t="e">
        <f>#REF!</f>
        <v>#REF!</v>
      </c>
      <c r="G38" s="140"/>
      <c r="H38" s="177"/>
      <c r="I38" s="222">
        <v>0</v>
      </c>
      <c r="J38" s="186"/>
      <c r="K38"/>
    </row>
    <row r="39" spans="1:11" s="139" customFormat="1" ht="41.45" customHeight="1" x14ac:dyDescent="0.25">
      <c r="A39" s="1144" t="s">
        <v>112</v>
      </c>
      <c r="B39" s="1150" t="s">
        <v>683</v>
      </c>
      <c r="C39" s="268" t="s">
        <v>435</v>
      </c>
      <c r="D39" s="1167" t="s">
        <v>0</v>
      </c>
      <c r="E39" s="1167" t="s">
        <v>676</v>
      </c>
      <c r="F39" s="140">
        <f>Ворошиловский!P18+Железнодорожный!P18+Кировский!P18+Ленинский!P18+Октябрьский!P18+Первомайский!P18+Пролетарский!P18+Советский!P18</f>
        <v>0</v>
      </c>
      <c r="G39" s="140">
        <f>Советский!Q18</f>
        <v>0</v>
      </c>
      <c r="H39" s="140">
        <f>Советский!R18</f>
        <v>0</v>
      </c>
      <c r="I39" s="140">
        <f>Город!Q18+Ворошиловский!Q18+Железнодорожный!Q18+Кировский!Q18+Ленинский!Q18+Октябрьский!Q18+Первомайский!Q18+Пролетарский!Q18+Советский!Q18</f>
        <v>0</v>
      </c>
      <c r="J39" s="188"/>
      <c r="K39"/>
    </row>
    <row r="40" spans="1:11" s="139" customFormat="1" ht="36" customHeight="1" x14ac:dyDescent="0.2">
      <c r="A40" s="1172"/>
      <c r="B40" s="1166"/>
      <c r="C40" s="268" t="s">
        <v>47</v>
      </c>
      <c r="D40" s="1168"/>
      <c r="E40" s="1168"/>
      <c r="F40" s="140" t="e">
        <f>#REF!</f>
        <v>#REF!</v>
      </c>
      <c r="G40" s="140"/>
      <c r="H40" s="177"/>
      <c r="I40" s="222"/>
      <c r="J40" s="188"/>
      <c r="K40" s="133"/>
    </row>
    <row r="41" spans="1:11" s="139" customFormat="1" ht="55.15" customHeight="1" x14ac:dyDescent="0.2">
      <c r="A41" s="1145"/>
      <c r="B41" s="1151"/>
      <c r="C41" s="268" t="s">
        <v>123</v>
      </c>
      <c r="D41" s="1169"/>
      <c r="E41" s="1169"/>
      <c r="F41" s="140" t="e">
        <f>#REF!</f>
        <v>#REF!</v>
      </c>
      <c r="G41" s="140"/>
      <c r="H41" s="177"/>
      <c r="I41" s="222">
        <v>0</v>
      </c>
      <c r="J41" s="188"/>
      <c r="K41" s="133"/>
    </row>
    <row r="42" spans="1:11" s="139" customFormat="1" ht="58.15" customHeight="1" x14ac:dyDescent="0.2">
      <c r="A42" s="331" t="s">
        <v>113</v>
      </c>
      <c r="B42" s="332" t="s">
        <v>760</v>
      </c>
      <c r="C42" s="268" t="s">
        <v>435</v>
      </c>
      <c r="D42" s="378">
        <v>2015</v>
      </c>
      <c r="E42" s="378" t="s">
        <v>764</v>
      </c>
      <c r="F42" s="140" t="e">
        <f>#REF!</f>
        <v>#REF!</v>
      </c>
      <c r="G42" s="140"/>
      <c r="H42" s="177"/>
      <c r="I42" s="222"/>
      <c r="J42" s="188"/>
      <c r="K42" s="133"/>
    </row>
    <row r="43" spans="1:11" s="139" customFormat="1" ht="57.6" customHeight="1" x14ac:dyDescent="0.2">
      <c r="A43" s="331" t="s">
        <v>114</v>
      </c>
      <c r="B43" s="332" t="s">
        <v>761</v>
      </c>
      <c r="C43" s="268" t="s">
        <v>435</v>
      </c>
      <c r="D43" s="378">
        <v>2015</v>
      </c>
      <c r="E43" s="378" t="s">
        <v>765</v>
      </c>
      <c r="F43" s="140" t="e">
        <f>#REF!</f>
        <v>#REF!</v>
      </c>
      <c r="G43" s="140"/>
      <c r="H43" s="177"/>
      <c r="I43" s="222"/>
      <c r="J43" s="188"/>
      <c r="K43" s="133"/>
    </row>
    <row r="44" spans="1:11" s="139" customFormat="1" ht="96" customHeight="1" x14ac:dyDescent="0.25">
      <c r="A44" s="180" t="s">
        <v>115</v>
      </c>
      <c r="B44" s="178" t="s">
        <v>661</v>
      </c>
      <c r="C44" s="268" t="s">
        <v>435</v>
      </c>
      <c r="D44" s="339" t="s">
        <v>812</v>
      </c>
      <c r="E44" s="339" t="s">
        <v>141</v>
      </c>
      <c r="F44" s="140"/>
      <c r="G44" s="140"/>
      <c r="H44" s="177"/>
      <c r="I44" s="222"/>
      <c r="J44" s="178"/>
      <c r="K44"/>
    </row>
    <row r="45" spans="1:11" s="139" customFormat="1" ht="72" customHeight="1" x14ac:dyDescent="0.25">
      <c r="A45" s="180" t="s">
        <v>230</v>
      </c>
      <c r="B45" s="178" t="s">
        <v>305</v>
      </c>
      <c r="C45" s="178" t="s">
        <v>208</v>
      </c>
      <c r="D45" s="172" t="s">
        <v>812</v>
      </c>
      <c r="E45" s="172" t="s">
        <v>141</v>
      </c>
      <c r="F45" s="140"/>
      <c r="G45" s="140"/>
      <c r="H45" s="177"/>
      <c r="I45" s="222"/>
      <c r="J45" s="186"/>
      <c r="K45"/>
    </row>
    <row r="46" spans="1:11" s="139" customFormat="1" ht="145.15" customHeight="1" x14ac:dyDescent="0.2">
      <c r="A46" s="180" t="s">
        <v>26</v>
      </c>
      <c r="B46" s="178" t="s">
        <v>732</v>
      </c>
      <c r="C46" s="178" t="s">
        <v>208</v>
      </c>
      <c r="D46" s="172" t="s">
        <v>812</v>
      </c>
      <c r="E46" s="172" t="s">
        <v>141</v>
      </c>
      <c r="F46" s="140"/>
      <c r="G46" s="140"/>
      <c r="H46" s="177"/>
      <c r="I46" s="222"/>
      <c r="J46" s="186"/>
      <c r="K46" s="133"/>
    </row>
    <row r="47" spans="1:11" s="139" customFormat="1" ht="97.9" customHeight="1" x14ac:dyDescent="0.2">
      <c r="A47" s="157" t="s">
        <v>136</v>
      </c>
      <c r="B47" s="178" t="s">
        <v>563</v>
      </c>
      <c r="C47" s="178" t="s">
        <v>208</v>
      </c>
      <c r="D47" s="172" t="s">
        <v>812</v>
      </c>
      <c r="E47" s="172" t="s">
        <v>141</v>
      </c>
      <c r="F47" s="140"/>
      <c r="G47" s="140"/>
      <c r="H47" s="177"/>
      <c r="I47" s="222"/>
      <c r="J47" s="158"/>
      <c r="K47" s="133"/>
    </row>
    <row r="48" spans="1:11" s="139" customFormat="1" ht="105" customHeight="1" x14ac:dyDescent="0.25">
      <c r="A48" s="157" t="s">
        <v>622</v>
      </c>
      <c r="B48" s="178" t="s">
        <v>231</v>
      </c>
      <c r="C48" s="178" t="s">
        <v>466</v>
      </c>
      <c r="D48" s="172" t="s">
        <v>812</v>
      </c>
      <c r="E48" s="172" t="s">
        <v>141</v>
      </c>
      <c r="F48" s="140"/>
      <c r="G48" s="140"/>
      <c r="H48" s="177"/>
      <c r="I48" s="222"/>
      <c r="J48" s="158"/>
      <c r="K48"/>
    </row>
    <row r="49" spans="1:14" s="139" customFormat="1" ht="84" customHeight="1" x14ac:dyDescent="0.25">
      <c r="A49" s="157" t="s">
        <v>679</v>
      </c>
      <c r="B49" s="178" t="s">
        <v>202</v>
      </c>
      <c r="C49" s="178" t="s">
        <v>208</v>
      </c>
      <c r="D49" s="172" t="s">
        <v>812</v>
      </c>
      <c r="E49" s="172" t="s">
        <v>141</v>
      </c>
      <c r="F49" s="140"/>
      <c r="G49" s="140"/>
      <c r="H49" s="177"/>
      <c r="I49" s="222"/>
      <c r="J49" s="208"/>
      <c r="K49"/>
    </row>
    <row r="50" spans="1:14" s="139" customFormat="1" ht="149.44999999999999" customHeight="1" x14ac:dyDescent="0.2">
      <c r="A50" s="157" t="s">
        <v>727</v>
      </c>
      <c r="B50" s="268" t="s">
        <v>517</v>
      </c>
      <c r="C50" s="268" t="s">
        <v>225</v>
      </c>
      <c r="D50" s="339" t="s">
        <v>788</v>
      </c>
      <c r="E50" s="339" t="s">
        <v>141</v>
      </c>
      <c r="F50" s="140"/>
      <c r="G50" s="140"/>
      <c r="H50" s="177"/>
      <c r="I50" s="140"/>
      <c r="J50" s="188"/>
      <c r="K50" s="133"/>
    </row>
    <row r="51" spans="1:14" s="139" customFormat="1" ht="97.15" customHeight="1" x14ac:dyDescent="0.25">
      <c r="A51" s="157" t="s">
        <v>758</v>
      </c>
      <c r="B51" s="268" t="s">
        <v>656</v>
      </c>
      <c r="C51" s="268" t="s">
        <v>225</v>
      </c>
      <c r="D51" s="339" t="s">
        <v>788</v>
      </c>
      <c r="E51" s="339" t="s">
        <v>141</v>
      </c>
      <c r="F51" s="140"/>
      <c r="G51" s="140">
        <f>Город!P28+Ворошиловский!P28+Железнодорожный!P28+Кировский!P27+Ленинский!P28+Октябрьский!P29+Первомайский!P29+Пролетарский!P29+Советский!P29</f>
        <v>0</v>
      </c>
      <c r="H51" s="177">
        <f>G51</f>
        <v>0</v>
      </c>
      <c r="I51" s="140"/>
      <c r="J51" s="188"/>
      <c r="K51"/>
    </row>
    <row r="52" spans="1:14" s="139" customFormat="1" ht="112.15" customHeight="1" x14ac:dyDescent="0.25">
      <c r="A52" s="136" t="s">
        <v>759</v>
      </c>
      <c r="B52" s="268" t="s">
        <v>591</v>
      </c>
      <c r="C52" s="268" t="s">
        <v>225</v>
      </c>
      <c r="D52" s="339" t="s">
        <v>788</v>
      </c>
      <c r="E52" s="339" t="s">
        <v>141</v>
      </c>
      <c r="F52" s="140"/>
      <c r="G52" s="140">
        <f>Город!P29+Ворошиловский!P29+Железнодорожный!P29+Кировский!P28+Ленинский!P29+Октябрьский!P12+Первомайский!P12+Пролетарский!P12+Советский!P12</f>
        <v>0</v>
      </c>
      <c r="H52" s="177">
        <f>G52</f>
        <v>0</v>
      </c>
      <c r="I52" s="222"/>
      <c r="J52" s="188"/>
      <c r="K52"/>
    </row>
    <row r="53" spans="1:14" s="142" customFormat="1" ht="19.149999999999999" customHeight="1" x14ac:dyDescent="0.25">
      <c r="A53" s="1149" t="s">
        <v>553</v>
      </c>
      <c r="B53" s="1143"/>
      <c r="C53" s="1143"/>
      <c r="D53" s="1143"/>
      <c r="E53" s="1143"/>
      <c r="F53" s="1143"/>
      <c r="G53" s="1143"/>
      <c r="H53" s="1143"/>
      <c r="I53" s="1143"/>
      <c r="J53" s="1143"/>
      <c r="K53"/>
      <c r="L53" s="139"/>
      <c r="M53" s="139"/>
      <c r="N53" s="139"/>
    </row>
    <row r="54" spans="1:14" s="139" customFormat="1" ht="54.6" customHeight="1" x14ac:dyDescent="0.2">
      <c r="A54" s="1144" t="s">
        <v>462</v>
      </c>
      <c r="B54" s="1150" t="s">
        <v>130</v>
      </c>
      <c r="C54" s="1144" t="s">
        <v>47</v>
      </c>
      <c r="D54" s="1144" t="s">
        <v>788</v>
      </c>
      <c r="E54" s="157" t="s">
        <v>655</v>
      </c>
      <c r="F54" s="140" t="e">
        <f>#REF!</f>
        <v>#REF!</v>
      </c>
      <c r="G54" s="140" t="e">
        <f>G59+G60+G63+G64+G68+G70+G73+G75+G77+G80+G81+G82+G87+G90+G93+G96+G97+G99+G101+G103+G104+G105+G108+G109+G110</f>
        <v>#REF!</v>
      </c>
      <c r="H54" s="140" t="e">
        <f>H59+H60+H63+H64+H68+H70+H73+H75+H77+H80+H81+H82+H87+H90+H93+H96+H97+H99+H101+H103+H104+H105+H108+H109+H110</f>
        <v>#REF!</v>
      </c>
      <c r="I54" s="140">
        <f>I59+I60+I63+I64+I68+I70+I73+I75+I77+I80+I81+I82+I87+I90+I93+I96+I97+I99+I101+I103+I104+I105+I108+I109+I110</f>
        <v>0</v>
      </c>
      <c r="J54" s="160"/>
      <c r="K54" s="133"/>
    </row>
    <row r="55" spans="1:14" s="139" customFormat="1" ht="55.9" customHeight="1" x14ac:dyDescent="0.2">
      <c r="A55" s="1172"/>
      <c r="B55" s="1166"/>
      <c r="C55" s="1172"/>
      <c r="D55" s="1172"/>
      <c r="E55" s="330" t="s">
        <v>653</v>
      </c>
      <c r="F55" s="334" t="e">
        <f>#REF!</f>
        <v>#REF!</v>
      </c>
      <c r="G55" s="334" t="e">
        <f>G61+G65+G95+G98+G100+G102+G106</f>
        <v>#REF!</v>
      </c>
      <c r="H55" s="334" t="e">
        <f>H61+H65+H95+H98+H100+H102+H106</f>
        <v>#REF!</v>
      </c>
      <c r="I55" s="334">
        <f>I61+I65+I95+I98+I100+I102+I106</f>
        <v>0</v>
      </c>
      <c r="J55" s="330"/>
      <c r="K55" s="133"/>
    </row>
    <row r="56" spans="1:14" s="139" customFormat="1" ht="53.45" customHeight="1" x14ac:dyDescent="0.2">
      <c r="A56" s="1172"/>
      <c r="B56" s="1166"/>
      <c r="C56" s="1145"/>
      <c r="D56" s="1145"/>
      <c r="E56" s="157" t="s">
        <v>686</v>
      </c>
      <c r="F56" s="140" t="e">
        <f>#REF!</f>
        <v>#REF!</v>
      </c>
      <c r="G56" s="140"/>
      <c r="H56" s="140"/>
      <c r="I56" s="140"/>
      <c r="J56" s="157"/>
      <c r="K56" s="133"/>
    </row>
    <row r="57" spans="1:14" s="139" customFormat="1" ht="36.6" customHeight="1" x14ac:dyDescent="0.25">
      <c r="A57" s="1145"/>
      <c r="B57" s="1151"/>
      <c r="C57" s="228" t="s">
        <v>435</v>
      </c>
      <c r="D57" s="330" t="s">
        <v>0</v>
      </c>
      <c r="E57" s="330" t="s">
        <v>624</v>
      </c>
      <c r="F57" s="140" t="e">
        <f>#REF!</f>
        <v>#REF!</v>
      </c>
      <c r="G57" s="140">
        <f>G118</f>
        <v>0</v>
      </c>
      <c r="H57" s="140">
        <f>H118</f>
        <v>0</v>
      </c>
      <c r="I57" s="140">
        <f>I118</f>
        <v>0</v>
      </c>
      <c r="J57" s="140"/>
      <c r="K57"/>
    </row>
    <row r="58" spans="1:14" s="139" customFormat="1" ht="12" customHeight="1" x14ac:dyDescent="0.25">
      <c r="A58" s="157"/>
      <c r="B58" s="160" t="s">
        <v>90</v>
      </c>
      <c r="C58" s="157"/>
      <c r="D58" s="157"/>
      <c r="E58" s="157"/>
      <c r="F58" s="140"/>
      <c r="G58" s="140"/>
      <c r="H58" s="177"/>
      <c r="I58" s="222"/>
      <c r="J58" s="140"/>
      <c r="K58"/>
    </row>
    <row r="59" spans="1:14" s="139" customFormat="1" ht="43.15" customHeight="1" x14ac:dyDescent="0.2">
      <c r="A59" s="1144" t="s">
        <v>698</v>
      </c>
      <c r="B59" s="1174" t="s">
        <v>680</v>
      </c>
      <c r="C59" s="1144" t="s">
        <v>47</v>
      </c>
      <c r="D59" s="1170" t="s">
        <v>0</v>
      </c>
      <c r="E59" s="172" t="s">
        <v>624</v>
      </c>
      <c r="F59" s="140" t="e">
        <f>#REF!</f>
        <v>#REF!</v>
      </c>
      <c r="G59" s="140" t="e">
        <f>F59</f>
        <v>#REF!</v>
      </c>
      <c r="H59" s="140" t="e">
        <f>G59</f>
        <v>#REF!</v>
      </c>
      <c r="I59" s="247"/>
      <c r="J59" s="257"/>
      <c r="K59" s="133"/>
    </row>
    <row r="60" spans="1:14" s="139" customFormat="1" ht="42.6" customHeight="1" x14ac:dyDescent="0.2">
      <c r="A60" s="1172"/>
      <c r="B60" s="1175"/>
      <c r="C60" s="1172"/>
      <c r="D60" s="1173"/>
      <c r="E60" s="172" t="s">
        <v>654</v>
      </c>
      <c r="F60" s="140" t="e">
        <f>#REF!</f>
        <v>#REF!</v>
      </c>
      <c r="G60" s="140"/>
      <c r="H60" s="140"/>
      <c r="I60" s="247"/>
      <c r="J60" s="257"/>
      <c r="K60" s="133"/>
    </row>
    <row r="61" spans="1:14" s="139" customFormat="1" ht="52.9" customHeight="1" x14ac:dyDescent="0.25">
      <c r="A61" s="1172"/>
      <c r="B61" s="1175"/>
      <c r="C61" s="1172"/>
      <c r="D61" s="1173"/>
      <c r="E61" s="172" t="s">
        <v>653</v>
      </c>
      <c r="F61" s="140" t="e">
        <f>#REF!</f>
        <v>#REF!</v>
      </c>
      <c r="G61" s="140"/>
      <c r="H61" s="140"/>
      <c r="I61" s="247"/>
      <c r="J61" s="257"/>
      <c r="K61"/>
    </row>
    <row r="62" spans="1:14" s="139" customFormat="1" ht="52.9" customHeight="1" x14ac:dyDescent="0.25">
      <c r="A62" s="1145"/>
      <c r="B62" s="1176"/>
      <c r="C62" s="1145"/>
      <c r="D62" s="1171"/>
      <c r="E62" s="172" t="s">
        <v>686</v>
      </c>
      <c r="F62" s="140" t="e">
        <f>#REF!</f>
        <v>#REF!</v>
      </c>
      <c r="G62" s="140"/>
      <c r="H62" s="140"/>
      <c r="I62" s="247"/>
      <c r="J62" s="257"/>
      <c r="K62"/>
    </row>
    <row r="63" spans="1:14" s="139" customFormat="1" ht="45.6" customHeight="1" x14ac:dyDescent="0.25">
      <c r="A63" s="1144" t="s">
        <v>699</v>
      </c>
      <c r="B63" s="1150" t="s">
        <v>684</v>
      </c>
      <c r="C63" s="1144" t="s">
        <v>47</v>
      </c>
      <c r="D63" s="1170" t="s">
        <v>0</v>
      </c>
      <c r="E63" s="172" t="s">
        <v>624</v>
      </c>
      <c r="F63" s="140" t="e">
        <f>#REF!</f>
        <v>#REF!</v>
      </c>
      <c r="G63" s="140"/>
      <c r="H63" s="140"/>
      <c r="I63" s="247"/>
      <c r="J63" s="257"/>
      <c r="K63"/>
    </row>
    <row r="64" spans="1:14" s="139" customFormat="1" ht="42.6" customHeight="1" x14ac:dyDescent="0.25">
      <c r="A64" s="1172"/>
      <c r="B64" s="1166"/>
      <c r="C64" s="1172"/>
      <c r="D64" s="1173"/>
      <c r="E64" s="172" t="s">
        <v>654</v>
      </c>
      <c r="F64" s="140" t="e">
        <f>#REF!</f>
        <v>#REF!</v>
      </c>
      <c r="G64" s="140"/>
      <c r="H64" s="140"/>
      <c r="I64" s="247"/>
      <c r="J64" s="257"/>
      <c r="K64"/>
    </row>
    <row r="65" spans="1:11" s="139" customFormat="1" ht="58.9" customHeight="1" x14ac:dyDescent="0.2">
      <c r="A65" s="1172"/>
      <c r="B65" s="1166"/>
      <c r="C65" s="1172"/>
      <c r="D65" s="1173"/>
      <c r="E65" s="172" t="s">
        <v>653</v>
      </c>
      <c r="F65" s="140" t="e">
        <f>#REF!</f>
        <v>#REF!</v>
      </c>
      <c r="G65" s="140" t="e">
        <f t="shared" ref="G65:H77" si="2">F65</f>
        <v>#REF!</v>
      </c>
      <c r="H65" s="140" t="e">
        <f t="shared" si="2"/>
        <v>#REF!</v>
      </c>
      <c r="I65" s="222"/>
      <c r="J65" s="178"/>
      <c r="K65" s="133"/>
    </row>
    <row r="66" spans="1:11" s="139" customFormat="1" ht="57" hidden="1" customHeight="1" x14ac:dyDescent="0.2">
      <c r="A66" s="1172"/>
      <c r="B66" s="1166"/>
      <c r="C66" s="1172"/>
      <c r="D66" s="1173"/>
      <c r="E66" s="157" t="s">
        <v>83</v>
      </c>
      <c r="F66" s="140" t="e">
        <f>#REF!</f>
        <v>#REF!</v>
      </c>
      <c r="G66" s="140" t="e">
        <f t="shared" si="2"/>
        <v>#REF!</v>
      </c>
      <c r="H66" s="140" t="e">
        <f t="shared" si="2"/>
        <v>#REF!</v>
      </c>
      <c r="I66" s="222"/>
      <c r="J66" s="147"/>
      <c r="K66" s="133"/>
    </row>
    <row r="67" spans="1:11" s="139" customFormat="1" ht="57" customHeight="1" x14ac:dyDescent="0.2">
      <c r="A67" s="1145"/>
      <c r="B67" s="1151"/>
      <c r="C67" s="1145"/>
      <c r="D67" s="1171"/>
      <c r="E67" s="157" t="s">
        <v>686</v>
      </c>
      <c r="F67" s="140" t="e">
        <f>#REF!</f>
        <v>#REF!</v>
      </c>
      <c r="G67" s="140"/>
      <c r="H67" s="140"/>
      <c r="I67" s="222"/>
      <c r="J67" s="147"/>
      <c r="K67" s="133"/>
    </row>
    <row r="68" spans="1:11" s="139" customFormat="1" ht="54" customHeight="1" x14ac:dyDescent="0.25">
      <c r="A68" s="1144" t="s">
        <v>700</v>
      </c>
      <c r="B68" s="1150" t="s">
        <v>640</v>
      </c>
      <c r="C68" s="1144" t="s">
        <v>47</v>
      </c>
      <c r="D68" s="1170">
        <v>2014</v>
      </c>
      <c r="E68" s="172" t="s">
        <v>624</v>
      </c>
      <c r="F68" s="140" t="e">
        <f>#REF!</f>
        <v>#REF!</v>
      </c>
      <c r="G68" s="140"/>
      <c r="H68" s="140"/>
      <c r="I68" s="222"/>
      <c r="J68" s="147"/>
      <c r="K68"/>
    </row>
    <row r="69" spans="1:11" s="139" customFormat="1" ht="49.9" hidden="1" customHeight="1" x14ac:dyDescent="0.25">
      <c r="A69" s="1172"/>
      <c r="B69" s="1166"/>
      <c r="C69" s="1172"/>
      <c r="D69" s="1173"/>
      <c r="E69" s="172" t="s">
        <v>654</v>
      </c>
      <c r="F69" s="140" t="e">
        <f>#REF!</f>
        <v>#REF!</v>
      </c>
      <c r="G69" s="140" t="e">
        <f t="shared" si="2"/>
        <v>#REF!</v>
      </c>
      <c r="H69" s="140" t="e">
        <f t="shared" si="2"/>
        <v>#REF!</v>
      </c>
      <c r="I69" s="222"/>
      <c r="J69" s="147"/>
      <c r="K69"/>
    </row>
    <row r="70" spans="1:11" s="139" customFormat="1" ht="56.45" customHeight="1" x14ac:dyDescent="0.2">
      <c r="A70" s="1144" t="s">
        <v>701</v>
      </c>
      <c r="B70" s="1174" t="s">
        <v>734</v>
      </c>
      <c r="C70" s="1144" t="s">
        <v>47</v>
      </c>
      <c r="D70" s="1170" t="s">
        <v>774</v>
      </c>
      <c r="E70" s="172" t="s">
        <v>624</v>
      </c>
      <c r="F70" s="140" t="e">
        <f>#REF!</f>
        <v>#REF!</v>
      </c>
      <c r="G70" s="140" t="e">
        <f t="shared" si="2"/>
        <v>#REF!</v>
      </c>
      <c r="H70" s="140" t="e">
        <f t="shared" si="2"/>
        <v>#REF!</v>
      </c>
      <c r="I70" s="222"/>
      <c r="J70" s="147"/>
      <c r="K70" s="133"/>
    </row>
    <row r="71" spans="1:11" s="139" customFormat="1" ht="31.15" hidden="1" customHeight="1" x14ac:dyDescent="0.2">
      <c r="A71" s="1172"/>
      <c r="B71" s="1175"/>
      <c r="C71" s="1172"/>
      <c r="D71" s="1173"/>
      <c r="E71" s="172"/>
      <c r="F71" s="140"/>
      <c r="G71" s="140">
        <f t="shared" si="2"/>
        <v>0</v>
      </c>
      <c r="H71" s="140">
        <f t="shared" si="2"/>
        <v>0</v>
      </c>
      <c r="I71" s="222"/>
      <c r="J71" s="140"/>
      <c r="K71" s="133"/>
    </row>
    <row r="72" spans="1:11" s="139" customFormat="1" ht="39.6" hidden="1" customHeight="1" x14ac:dyDescent="0.25">
      <c r="A72" s="1145"/>
      <c r="B72" s="1176"/>
      <c r="C72" s="1145"/>
      <c r="D72" s="1171"/>
      <c r="E72" s="172" t="s">
        <v>654</v>
      </c>
      <c r="F72" s="140" t="e">
        <f>#REF!</f>
        <v>#REF!</v>
      </c>
      <c r="G72" s="140" t="e">
        <f t="shared" si="2"/>
        <v>#REF!</v>
      </c>
      <c r="H72" s="140" t="e">
        <f t="shared" si="2"/>
        <v>#REF!</v>
      </c>
      <c r="I72" s="222"/>
      <c r="J72" s="147"/>
      <c r="K72"/>
    </row>
    <row r="73" spans="1:11" s="139" customFormat="1" ht="38.450000000000003" customHeight="1" x14ac:dyDescent="0.25">
      <c r="A73" s="1144" t="s">
        <v>702</v>
      </c>
      <c r="B73" s="1174" t="s">
        <v>641</v>
      </c>
      <c r="C73" s="1144" t="s">
        <v>47</v>
      </c>
      <c r="D73" s="1170">
        <v>2014</v>
      </c>
      <c r="E73" s="172" t="s">
        <v>624</v>
      </c>
      <c r="F73" s="140" t="e">
        <f>#REF!</f>
        <v>#REF!</v>
      </c>
      <c r="G73" s="140" t="e">
        <f t="shared" si="2"/>
        <v>#REF!</v>
      </c>
      <c r="H73" s="140" t="e">
        <f t="shared" si="2"/>
        <v>#REF!</v>
      </c>
      <c r="I73" s="222"/>
      <c r="J73" s="166"/>
      <c r="K73"/>
    </row>
    <row r="74" spans="1:11" s="139" customFormat="1" ht="48.6" hidden="1" customHeight="1" x14ac:dyDescent="0.25">
      <c r="A74" s="1145"/>
      <c r="B74" s="1176"/>
      <c r="C74" s="1145"/>
      <c r="D74" s="1171"/>
      <c r="E74" s="172" t="s">
        <v>654</v>
      </c>
      <c r="F74" s="140" t="e">
        <f>#REF!</f>
        <v>#REF!</v>
      </c>
      <c r="G74" s="140"/>
      <c r="H74" s="140"/>
      <c r="I74" s="222"/>
      <c r="J74" s="166"/>
      <c r="K74"/>
    </row>
    <row r="75" spans="1:11" s="139" customFormat="1" ht="51" customHeight="1" x14ac:dyDescent="0.2">
      <c r="A75" s="1144" t="s">
        <v>703</v>
      </c>
      <c r="B75" s="1174" t="s">
        <v>730</v>
      </c>
      <c r="C75" s="1144" t="s">
        <v>47</v>
      </c>
      <c r="D75" s="1170" t="s">
        <v>506</v>
      </c>
      <c r="E75" s="172" t="s">
        <v>624</v>
      </c>
      <c r="F75" s="140" t="e">
        <f>#REF!</f>
        <v>#REF!</v>
      </c>
      <c r="G75" s="140" t="e">
        <f t="shared" si="2"/>
        <v>#REF!</v>
      </c>
      <c r="H75" s="140" t="e">
        <f t="shared" si="2"/>
        <v>#REF!</v>
      </c>
      <c r="I75" s="222"/>
      <c r="J75" s="140"/>
      <c r="K75" s="133"/>
    </row>
    <row r="76" spans="1:11" s="139" customFormat="1" ht="47.45" customHeight="1" x14ac:dyDescent="0.2">
      <c r="A76" s="1145"/>
      <c r="B76" s="1176"/>
      <c r="C76" s="1145"/>
      <c r="D76" s="1171"/>
      <c r="E76" s="172" t="s">
        <v>654</v>
      </c>
      <c r="F76" s="140" t="e">
        <f>#REF!</f>
        <v>#REF!</v>
      </c>
      <c r="G76" s="140"/>
      <c r="H76" s="140"/>
      <c r="I76" s="222"/>
      <c r="J76" s="140"/>
      <c r="K76" s="133"/>
    </row>
    <row r="77" spans="1:11" s="139" customFormat="1" ht="42" customHeight="1" x14ac:dyDescent="0.25">
      <c r="A77" s="1144" t="s">
        <v>737</v>
      </c>
      <c r="B77" s="1174" t="s">
        <v>731</v>
      </c>
      <c r="C77" s="1144" t="s">
        <v>47</v>
      </c>
      <c r="D77" s="1170" t="s">
        <v>506</v>
      </c>
      <c r="E77" s="172" t="s">
        <v>624</v>
      </c>
      <c r="F77" s="140" t="e">
        <f>#REF!</f>
        <v>#REF!</v>
      </c>
      <c r="G77" s="140" t="e">
        <f t="shared" si="2"/>
        <v>#REF!</v>
      </c>
      <c r="H77" s="140" t="e">
        <f t="shared" si="2"/>
        <v>#REF!</v>
      </c>
      <c r="I77" s="222"/>
      <c r="J77" s="166"/>
      <c r="K77"/>
    </row>
    <row r="78" spans="1:11" s="139" customFormat="1" ht="44.45" customHeight="1" x14ac:dyDescent="0.25">
      <c r="A78" s="1172"/>
      <c r="B78" s="1175"/>
      <c r="C78" s="1172"/>
      <c r="D78" s="1173"/>
      <c r="E78" s="172" t="s">
        <v>654</v>
      </c>
      <c r="F78" s="140" t="e">
        <f>#REF!</f>
        <v>#REF!</v>
      </c>
      <c r="G78" s="140"/>
      <c r="H78" s="140"/>
      <c r="I78" s="222"/>
      <c r="J78" s="166"/>
      <c r="K78"/>
    </row>
    <row r="79" spans="1:11" s="139" customFormat="1" ht="60" customHeight="1" x14ac:dyDescent="0.25">
      <c r="A79" s="1145"/>
      <c r="B79" s="1176"/>
      <c r="C79" s="1145"/>
      <c r="D79" s="1171"/>
      <c r="E79" s="172" t="s">
        <v>653</v>
      </c>
      <c r="F79" s="140" t="e">
        <f>#REF!</f>
        <v>#REF!</v>
      </c>
      <c r="G79" s="140"/>
      <c r="H79" s="140"/>
      <c r="I79" s="222"/>
      <c r="J79" s="166"/>
      <c r="K79"/>
    </row>
    <row r="80" spans="1:11" s="139" customFormat="1" ht="43.15" customHeight="1" x14ac:dyDescent="0.2">
      <c r="A80" s="157" t="s">
        <v>704</v>
      </c>
      <c r="B80" s="176" t="s">
        <v>642</v>
      </c>
      <c r="C80" s="160" t="s">
        <v>47</v>
      </c>
      <c r="D80" s="382" t="s">
        <v>775</v>
      </c>
      <c r="E80" s="172" t="s">
        <v>624</v>
      </c>
      <c r="F80" s="140" t="e">
        <f>#REF!</f>
        <v>#REF!</v>
      </c>
      <c r="G80" s="140"/>
      <c r="H80" s="140"/>
      <c r="I80" s="222"/>
      <c r="J80" s="140"/>
      <c r="K80" s="133"/>
    </row>
    <row r="81" spans="1:11" s="139" customFormat="1" ht="40.9" customHeight="1" x14ac:dyDescent="0.2">
      <c r="A81" s="157" t="s">
        <v>705</v>
      </c>
      <c r="B81" s="171" t="s">
        <v>643</v>
      </c>
      <c r="C81" s="160" t="s">
        <v>47</v>
      </c>
      <c r="D81" s="382" t="s">
        <v>506</v>
      </c>
      <c r="E81" s="157" t="s">
        <v>624</v>
      </c>
      <c r="F81" s="140" t="e">
        <f>#REF!</f>
        <v>#REF!</v>
      </c>
      <c r="G81" s="140"/>
      <c r="H81" s="140"/>
      <c r="I81" s="222"/>
      <c r="J81" s="166"/>
      <c r="K81" s="133"/>
    </row>
    <row r="82" spans="1:11" s="139" customFormat="1" ht="43.9" customHeight="1" x14ac:dyDescent="0.25">
      <c r="A82" s="159" t="s">
        <v>706</v>
      </c>
      <c r="B82" s="178" t="s">
        <v>644</v>
      </c>
      <c r="C82" s="160" t="s">
        <v>47</v>
      </c>
      <c r="D82" s="382" t="s">
        <v>506</v>
      </c>
      <c r="E82" s="157" t="s">
        <v>624</v>
      </c>
      <c r="F82" s="140" t="e">
        <f>#REF!</f>
        <v>#REF!</v>
      </c>
      <c r="G82" s="140"/>
      <c r="H82" s="140"/>
      <c r="I82" s="222"/>
      <c r="J82" s="166"/>
      <c r="K82"/>
    </row>
    <row r="83" spans="1:11" s="139" customFormat="1" ht="55.15" hidden="1" customHeight="1" x14ac:dyDescent="0.25">
      <c r="A83" s="159"/>
      <c r="B83" s="225" t="s">
        <v>125</v>
      </c>
      <c r="C83" s="254" t="s">
        <v>47</v>
      </c>
      <c r="D83" s="391">
        <v>2015</v>
      </c>
      <c r="E83" s="224" t="s">
        <v>108</v>
      </c>
      <c r="F83" s="140" t="e">
        <f>#REF!</f>
        <v>#REF!</v>
      </c>
      <c r="G83" s="140"/>
      <c r="H83" s="140"/>
      <c r="I83" s="222"/>
      <c r="J83" s="140"/>
      <c r="K83"/>
    </row>
    <row r="84" spans="1:11" s="139" customFormat="1" ht="54.6" hidden="1" customHeight="1" x14ac:dyDescent="0.25">
      <c r="A84" s="157"/>
      <c r="B84" s="226" t="s">
        <v>126</v>
      </c>
      <c r="C84" s="225" t="s">
        <v>47</v>
      </c>
      <c r="D84" s="391">
        <v>2015</v>
      </c>
      <c r="E84" s="224" t="s">
        <v>108</v>
      </c>
      <c r="F84" s="140" t="e">
        <f>#REF!</f>
        <v>#REF!</v>
      </c>
      <c r="G84" s="140"/>
      <c r="H84" s="140"/>
      <c r="I84" s="222"/>
      <c r="J84" s="140"/>
      <c r="K84"/>
    </row>
    <row r="85" spans="1:11" s="139" customFormat="1" ht="43.15" hidden="1" customHeight="1" x14ac:dyDescent="0.2">
      <c r="A85" s="157"/>
      <c r="B85" s="226" t="s">
        <v>106</v>
      </c>
      <c r="C85" s="225" t="s">
        <v>47</v>
      </c>
      <c r="D85" s="391">
        <v>2015</v>
      </c>
      <c r="E85" s="224" t="s">
        <v>108</v>
      </c>
      <c r="F85" s="140" t="e">
        <f>#REF!</f>
        <v>#REF!</v>
      </c>
      <c r="G85" s="140"/>
      <c r="H85" s="140"/>
      <c r="I85" s="222"/>
      <c r="J85" s="140"/>
      <c r="K85" s="133"/>
    </row>
    <row r="86" spans="1:11" s="139" customFormat="1" ht="43.15" hidden="1" customHeight="1" x14ac:dyDescent="0.2">
      <c r="A86" s="157"/>
      <c r="B86" s="226" t="s">
        <v>107</v>
      </c>
      <c r="C86" s="225" t="s">
        <v>47</v>
      </c>
      <c r="D86" s="391">
        <v>2015</v>
      </c>
      <c r="E86" s="224" t="s">
        <v>108</v>
      </c>
      <c r="F86" s="140" t="e">
        <f>#REF!</f>
        <v>#REF!</v>
      </c>
      <c r="G86" s="140"/>
      <c r="H86" s="140"/>
      <c r="I86" s="222"/>
      <c r="J86" s="140"/>
      <c r="K86" s="133"/>
    </row>
    <row r="87" spans="1:11" s="139" customFormat="1" ht="37.9" customHeight="1" x14ac:dyDescent="0.25">
      <c r="A87" s="1144" t="s">
        <v>707</v>
      </c>
      <c r="B87" s="1150" t="s">
        <v>645</v>
      </c>
      <c r="C87" s="1144" t="s">
        <v>47</v>
      </c>
      <c r="D87" s="1170" t="s">
        <v>506</v>
      </c>
      <c r="E87" s="157" t="s">
        <v>624</v>
      </c>
      <c r="F87" s="140" t="e">
        <f>#REF!</f>
        <v>#REF!</v>
      </c>
      <c r="G87" s="140"/>
      <c r="H87" s="177"/>
      <c r="I87" s="222"/>
      <c r="J87" s="140"/>
      <c r="K87"/>
    </row>
    <row r="88" spans="1:11" s="139" customFormat="1" ht="40.9" customHeight="1" x14ac:dyDescent="0.25">
      <c r="A88" s="1172"/>
      <c r="B88" s="1166"/>
      <c r="C88" s="1172"/>
      <c r="D88" s="1173"/>
      <c r="E88" s="157" t="s">
        <v>654</v>
      </c>
      <c r="F88" s="140" t="e">
        <f>#REF!</f>
        <v>#REF!</v>
      </c>
      <c r="G88" s="140"/>
      <c r="H88" s="177"/>
      <c r="I88" s="222"/>
      <c r="J88" s="140"/>
      <c r="K88"/>
    </row>
    <row r="89" spans="1:11" s="139" customFormat="1" ht="53.45" customHeight="1" x14ac:dyDescent="0.25">
      <c r="A89" s="1145"/>
      <c r="B89" s="1151"/>
      <c r="C89" s="1145"/>
      <c r="D89" s="1171"/>
      <c r="E89" s="157" t="s">
        <v>653</v>
      </c>
      <c r="F89" s="140" t="e">
        <f>#REF!</f>
        <v>#REF!</v>
      </c>
      <c r="G89" s="140"/>
      <c r="H89" s="177"/>
      <c r="I89" s="222"/>
      <c r="J89" s="140"/>
      <c r="K89"/>
    </row>
    <row r="90" spans="1:11" s="139" customFormat="1" ht="42.6" customHeight="1" x14ac:dyDescent="0.2">
      <c r="A90" s="1144" t="s">
        <v>708</v>
      </c>
      <c r="B90" s="1150" t="s">
        <v>646</v>
      </c>
      <c r="C90" s="1144" t="s">
        <v>47</v>
      </c>
      <c r="D90" s="1170" t="s">
        <v>506</v>
      </c>
      <c r="E90" s="157" t="s">
        <v>624</v>
      </c>
      <c r="F90" s="140" t="e">
        <f>#REF!</f>
        <v>#REF!</v>
      </c>
      <c r="G90" s="140"/>
      <c r="H90" s="177"/>
      <c r="I90" s="222"/>
      <c r="J90" s="140"/>
      <c r="K90" s="133"/>
    </row>
    <row r="91" spans="1:11" s="139" customFormat="1" ht="47.45" customHeight="1" x14ac:dyDescent="0.2">
      <c r="A91" s="1172"/>
      <c r="B91" s="1166"/>
      <c r="C91" s="1172"/>
      <c r="D91" s="1173"/>
      <c r="E91" s="157" t="s">
        <v>654</v>
      </c>
      <c r="F91" s="140" t="e">
        <f>#REF!</f>
        <v>#REF!</v>
      </c>
      <c r="G91" s="140"/>
      <c r="H91" s="177"/>
      <c r="I91" s="222"/>
      <c r="J91" s="140"/>
      <c r="K91" s="133"/>
    </row>
    <row r="92" spans="1:11" s="139" customFormat="1" ht="58.9" customHeight="1" x14ac:dyDescent="0.2">
      <c r="A92" s="1145"/>
      <c r="B92" s="1151"/>
      <c r="C92" s="1145"/>
      <c r="D92" s="1171"/>
      <c r="E92" s="157" t="s">
        <v>653</v>
      </c>
      <c r="F92" s="140" t="e">
        <f>#REF!</f>
        <v>#REF!</v>
      </c>
      <c r="G92" s="140"/>
      <c r="H92" s="177"/>
      <c r="I92" s="222"/>
      <c r="J92" s="140"/>
      <c r="K92" s="133"/>
    </row>
    <row r="93" spans="1:11" s="139" customFormat="1" ht="42" customHeight="1" x14ac:dyDescent="0.25">
      <c r="A93" s="1144" t="s">
        <v>709</v>
      </c>
      <c r="B93" s="1150" t="s">
        <v>735</v>
      </c>
      <c r="C93" s="1144" t="s">
        <v>47</v>
      </c>
      <c r="D93" s="1170" t="s">
        <v>774</v>
      </c>
      <c r="E93" s="157" t="s">
        <v>624</v>
      </c>
      <c r="F93" s="140" t="e">
        <f>#REF!</f>
        <v>#REF!</v>
      </c>
      <c r="G93" s="140"/>
      <c r="H93" s="177"/>
      <c r="I93" s="222"/>
      <c r="J93" s="140"/>
      <c r="K93"/>
    </row>
    <row r="94" spans="1:11" s="139" customFormat="1" ht="46.15" customHeight="1" x14ac:dyDescent="0.25">
      <c r="A94" s="1172"/>
      <c r="B94" s="1166"/>
      <c r="C94" s="1172"/>
      <c r="D94" s="1173"/>
      <c r="E94" s="157" t="s">
        <v>654</v>
      </c>
      <c r="F94" s="140" t="e">
        <f>#REF!</f>
        <v>#REF!</v>
      </c>
      <c r="G94" s="140"/>
      <c r="H94" s="177"/>
      <c r="I94" s="222"/>
      <c r="J94" s="140"/>
      <c r="K94"/>
    </row>
    <row r="95" spans="1:11" s="139" customFormat="1" ht="58.15" hidden="1" customHeight="1" x14ac:dyDescent="0.25">
      <c r="A95" s="1172"/>
      <c r="B95" s="1166"/>
      <c r="C95" s="1172"/>
      <c r="D95" s="1171"/>
      <c r="E95" s="157" t="s">
        <v>653</v>
      </c>
      <c r="F95" s="140" t="e">
        <f>#REF!</f>
        <v>#REF!</v>
      </c>
      <c r="G95" s="140"/>
      <c r="H95" s="177"/>
      <c r="I95" s="222"/>
      <c r="J95" s="140"/>
      <c r="K95"/>
    </row>
    <row r="96" spans="1:11" s="139" customFormat="1" ht="42.6" customHeight="1" x14ac:dyDescent="0.2">
      <c r="A96" s="1144" t="s">
        <v>710</v>
      </c>
      <c r="B96" s="1150" t="s">
        <v>200</v>
      </c>
      <c r="C96" s="1144" t="s">
        <v>47</v>
      </c>
      <c r="D96" s="1170" t="s">
        <v>506</v>
      </c>
      <c r="E96" s="157" t="s">
        <v>624</v>
      </c>
      <c r="F96" s="140" t="e">
        <f>#REF!</f>
        <v>#REF!</v>
      </c>
      <c r="G96" s="140"/>
      <c r="H96" s="177"/>
      <c r="I96" s="222"/>
      <c r="J96" s="140"/>
      <c r="K96" s="133"/>
    </row>
    <row r="97" spans="1:11" s="139" customFormat="1" ht="40.9" customHeight="1" x14ac:dyDescent="0.2">
      <c r="A97" s="1172"/>
      <c r="B97" s="1166"/>
      <c r="C97" s="1172"/>
      <c r="D97" s="1173"/>
      <c r="E97" s="157" t="s">
        <v>654</v>
      </c>
      <c r="F97" s="140" t="e">
        <f>#REF!</f>
        <v>#REF!</v>
      </c>
      <c r="G97" s="140"/>
      <c r="H97" s="177"/>
      <c r="I97" s="222"/>
      <c r="J97" s="140"/>
      <c r="K97" s="133"/>
    </row>
    <row r="98" spans="1:11" s="139" customFormat="1" ht="52.9" customHeight="1" x14ac:dyDescent="0.25">
      <c r="A98" s="1145"/>
      <c r="B98" s="1151"/>
      <c r="C98" s="1145"/>
      <c r="D98" s="1171"/>
      <c r="E98" s="157" t="s">
        <v>653</v>
      </c>
      <c r="F98" s="140" t="e">
        <f>#REF!</f>
        <v>#REF!</v>
      </c>
      <c r="G98" s="140"/>
      <c r="H98" s="177"/>
      <c r="I98" s="222"/>
      <c r="J98" s="140"/>
      <c r="K98"/>
    </row>
    <row r="99" spans="1:11" s="139" customFormat="1" ht="41.45" customHeight="1" x14ac:dyDescent="0.25">
      <c r="A99" s="1144" t="s">
        <v>711</v>
      </c>
      <c r="B99" s="1144" t="s">
        <v>137</v>
      </c>
      <c r="C99" s="1194" t="s">
        <v>47</v>
      </c>
      <c r="D99" s="1195" t="s">
        <v>0</v>
      </c>
      <c r="E99" s="157" t="s">
        <v>654</v>
      </c>
      <c r="F99" s="140" t="e">
        <f>#REF!</f>
        <v>#REF!</v>
      </c>
      <c r="G99" s="140"/>
      <c r="H99" s="177"/>
      <c r="I99" s="222"/>
      <c r="J99" s="140"/>
      <c r="K99"/>
    </row>
    <row r="100" spans="1:11" s="139" customFormat="1" ht="60.6" customHeight="1" x14ac:dyDescent="0.2">
      <c r="A100" s="1145"/>
      <c r="B100" s="1145"/>
      <c r="C100" s="1194"/>
      <c r="D100" s="1195"/>
      <c r="E100" s="157" t="s">
        <v>653</v>
      </c>
      <c r="F100" s="140" t="e">
        <f>#REF!</f>
        <v>#REF!</v>
      </c>
      <c r="G100" s="140"/>
      <c r="H100" s="177"/>
      <c r="I100" s="222"/>
      <c r="J100" s="140"/>
      <c r="K100" s="133"/>
    </row>
    <row r="101" spans="1:11" s="139" customFormat="1" ht="45" customHeight="1" x14ac:dyDescent="0.2">
      <c r="A101" s="1144" t="s">
        <v>712</v>
      </c>
      <c r="B101" s="1150" t="s">
        <v>662</v>
      </c>
      <c r="C101" s="1144" t="s">
        <v>47</v>
      </c>
      <c r="D101" s="1170" t="s">
        <v>0</v>
      </c>
      <c r="E101" s="157" t="s">
        <v>654</v>
      </c>
      <c r="F101" s="140" t="e">
        <f>#REF!</f>
        <v>#REF!</v>
      </c>
      <c r="G101" s="140"/>
      <c r="H101" s="177"/>
      <c r="I101" s="222"/>
      <c r="J101" s="140"/>
      <c r="K101" s="133"/>
    </row>
    <row r="102" spans="1:11" s="139" customFormat="1" ht="58.9" customHeight="1" x14ac:dyDescent="0.25">
      <c r="A102" s="1172"/>
      <c r="B102" s="1166"/>
      <c r="C102" s="1172"/>
      <c r="D102" s="1173"/>
      <c r="E102" s="157" t="s">
        <v>653</v>
      </c>
      <c r="F102" s="140" t="e">
        <f>#REF!</f>
        <v>#REF!</v>
      </c>
      <c r="G102" s="140"/>
      <c r="H102" s="177"/>
      <c r="I102" s="222"/>
      <c r="J102" s="140"/>
      <c r="K102"/>
    </row>
    <row r="103" spans="1:11" s="139" customFormat="1" ht="41.45" customHeight="1" x14ac:dyDescent="0.25">
      <c r="A103" s="1145"/>
      <c r="B103" s="1151"/>
      <c r="C103" s="1145"/>
      <c r="D103" s="1171"/>
      <c r="E103" s="157" t="s">
        <v>624</v>
      </c>
      <c r="F103" s="140" t="e">
        <f>#REF!</f>
        <v>#REF!</v>
      </c>
      <c r="G103" s="140"/>
      <c r="H103" s="177"/>
      <c r="I103" s="222"/>
      <c r="J103" s="140"/>
      <c r="K103"/>
    </row>
    <row r="104" spans="1:11" s="139" customFormat="1" ht="42.6" customHeight="1" x14ac:dyDescent="0.25">
      <c r="A104" s="1144" t="s">
        <v>713</v>
      </c>
      <c r="B104" s="1150" t="s">
        <v>658</v>
      </c>
      <c r="C104" s="1144" t="s">
        <v>47</v>
      </c>
      <c r="D104" s="1170" t="s">
        <v>0</v>
      </c>
      <c r="E104" s="157" t="s">
        <v>624</v>
      </c>
      <c r="F104" s="140" t="e">
        <f>#REF!</f>
        <v>#REF!</v>
      </c>
      <c r="G104" s="140"/>
      <c r="H104" s="177"/>
      <c r="I104" s="222"/>
      <c r="J104" s="140"/>
      <c r="K104"/>
    </row>
    <row r="105" spans="1:11" s="139" customFormat="1" ht="37.9" customHeight="1" x14ac:dyDescent="0.2">
      <c r="A105" s="1172"/>
      <c r="B105" s="1166"/>
      <c r="C105" s="1172"/>
      <c r="D105" s="1173"/>
      <c r="E105" s="157" t="s">
        <v>654</v>
      </c>
      <c r="F105" s="140" t="e">
        <f>#REF!</f>
        <v>#REF!</v>
      </c>
      <c r="G105" s="140"/>
      <c r="H105" s="177"/>
      <c r="I105" s="222"/>
      <c r="J105" s="140"/>
      <c r="K105" s="133"/>
    </row>
    <row r="106" spans="1:11" s="139" customFormat="1" ht="63" customHeight="1" x14ac:dyDescent="0.2">
      <c r="A106" s="1172"/>
      <c r="B106" s="1166"/>
      <c r="C106" s="1172"/>
      <c r="D106" s="1173"/>
      <c r="E106" s="157" t="s">
        <v>653</v>
      </c>
      <c r="F106" s="140" t="e">
        <f>#REF!</f>
        <v>#REF!</v>
      </c>
      <c r="G106" s="140"/>
      <c r="H106" s="177"/>
      <c r="I106" s="222"/>
      <c r="J106" s="140"/>
      <c r="K106" s="133"/>
    </row>
    <row r="107" spans="1:11" s="139" customFormat="1" ht="63" customHeight="1" x14ac:dyDescent="0.2">
      <c r="A107" s="1145"/>
      <c r="B107" s="1151"/>
      <c r="C107" s="1145"/>
      <c r="D107" s="1171"/>
      <c r="E107" s="330" t="s">
        <v>686</v>
      </c>
      <c r="F107" s="140" t="e">
        <f>#REF!</f>
        <v>#REF!</v>
      </c>
      <c r="G107" s="140"/>
      <c r="H107" s="177"/>
      <c r="I107" s="222"/>
      <c r="J107" s="140"/>
      <c r="K107" s="133"/>
    </row>
    <row r="108" spans="1:11" s="139" customFormat="1" ht="63" customHeight="1" x14ac:dyDescent="0.25">
      <c r="A108" s="331" t="s">
        <v>714</v>
      </c>
      <c r="B108" s="332" t="s">
        <v>696</v>
      </c>
      <c r="C108" s="157" t="s">
        <v>47</v>
      </c>
      <c r="D108" s="382">
        <v>2014</v>
      </c>
      <c r="E108" s="330" t="s">
        <v>624</v>
      </c>
      <c r="F108" s="140" t="e">
        <f>#REF!</f>
        <v>#REF!</v>
      </c>
      <c r="G108" s="140"/>
      <c r="H108" s="177"/>
      <c r="I108" s="222"/>
      <c r="J108" s="140"/>
      <c r="K108"/>
    </row>
    <row r="109" spans="1:11" s="139" customFormat="1" ht="63" customHeight="1" x14ac:dyDescent="0.25">
      <c r="A109" s="331" t="s">
        <v>715</v>
      </c>
      <c r="B109" s="332" t="s">
        <v>694</v>
      </c>
      <c r="C109" s="332" t="s">
        <v>47</v>
      </c>
      <c r="D109" s="384">
        <v>2014</v>
      </c>
      <c r="E109" s="331" t="s">
        <v>624</v>
      </c>
      <c r="F109" s="140" t="e">
        <f>#REF!</f>
        <v>#REF!</v>
      </c>
      <c r="G109" s="140"/>
      <c r="H109" s="177"/>
      <c r="I109" s="222"/>
      <c r="J109" s="140"/>
      <c r="K109"/>
    </row>
    <row r="110" spans="1:11" s="139" customFormat="1" ht="45" customHeight="1" x14ac:dyDescent="0.2">
      <c r="A110" s="331" t="s">
        <v>716</v>
      </c>
      <c r="B110" s="332" t="s">
        <v>681</v>
      </c>
      <c r="C110" s="332" t="s">
        <v>47</v>
      </c>
      <c r="D110" s="384">
        <v>2014</v>
      </c>
      <c r="E110" s="331" t="s">
        <v>624</v>
      </c>
      <c r="F110" s="140" t="e">
        <f>#REF!</f>
        <v>#REF!</v>
      </c>
      <c r="G110" s="140"/>
      <c r="H110" s="177"/>
      <c r="I110" s="222"/>
      <c r="J110" s="140"/>
      <c r="K110" s="133"/>
    </row>
    <row r="111" spans="1:11" s="139" customFormat="1" ht="70.150000000000006" customHeight="1" x14ac:dyDescent="0.2">
      <c r="A111" s="331" t="s">
        <v>717</v>
      </c>
      <c r="B111" s="385" t="s">
        <v>895</v>
      </c>
      <c r="C111" s="332" t="s">
        <v>47</v>
      </c>
      <c r="D111" s="384">
        <v>2020</v>
      </c>
      <c r="E111" s="331" t="s">
        <v>624</v>
      </c>
      <c r="F111" s="140" t="e">
        <f>#REF!</f>
        <v>#REF!</v>
      </c>
      <c r="G111" s="140"/>
      <c r="H111" s="177"/>
      <c r="I111" s="222"/>
      <c r="J111" s="140"/>
      <c r="K111" s="133"/>
    </row>
    <row r="112" spans="1:11" s="139" customFormat="1" ht="69" customHeight="1" x14ac:dyDescent="0.2">
      <c r="A112" s="331" t="s">
        <v>777</v>
      </c>
      <c r="B112" s="385" t="s">
        <v>778</v>
      </c>
      <c r="C112" s="332" t="s">
        <v>47</v>
      </c>
      <c r="D112" s="384">
        <v>2020</v>
      </c>
      <c r="E112" s="331" t="s">
        <v>624</v>
      </c>
      <c r="F112" s="140" t="e">
        <f>#REF!</f>
        <v>#REF!</v>
      </c>
      <c r="G112" s="140"/>
      <c r="H112" s="177"/>
      <c r="I112" s="222"/>
      <c r="J112" s="140"/>
      <c r="K112" s="133"/>
    </row>
    <row r="113" spans="1:11" s="139" customFormat="1" ht="69" customHeight="1" x14ac:dyDescent="0.2">
      <c r="A113" s="331" t="s">
        <v>776</v>
      </c>
      <c r="B113" s="385" t="s">
        <v>779</v>
      </c>
      <c r="C113" s="332" t="s">
        <v>47</v>
      </c>
      <c r="D113" s="384">
        <v>2020</v>
      </c>
      <c r="E113" s="331" t="s">
        <v>624</v>
      </c>
      <c r="F113" s="140" t="e">
        <f>#REF!</f>
        <v>#REF!</v>
      </c>
      <c r="G113" s="140"/>
      <c r="H113" s="177"/>
      <c r="I113" s="222"/>
      <c r="J113" s="140"/>
      <c r="K113" s="133"/>
    </row>
    <row r="114" spans="1:11" s="139" customFormat="1" ht="63.6" customHeight="1" x14ac:dyDescent="0.2">
      <c r="A114" s="331" t="s">
        <v>781</v>
      </c>
      <c r="B114" s="385" t="s">
        <v>780</v>
      </c>
      <c r="C114" s="332" t="s">
        <v>47</v>
      </c>
      <c r="D114" s="384">
        <v>2020</v>
      </c>
      <c r="E114" s="331" t="s">
        <v>624</v>
      </c>
      <c r="F114" s="140" t="e">
        <f>#REF!</f>
        <v>#REF!</v>
      </c>
      <c r="G114" s="140"/>
      <c r="H114" s="177"/>
      <c r="I114" s="222"/>
      <c r="J114" s="140"/>
      <c r="K114" s="133"/>
    </row>
    <row r="115" spans="1:11" s="139" customFormat="1" ht="90" customHeight="1" x14ac:dyDescent="0.2">
      <c r="A115" s="331" t="s">
        <v>782</v>
      </c>
      <c r="B115" s="385" t="s">
        <v>783</v>
      </c>
      <c r="C115" s="332" t="s">
        <v>47</v>
      </c>
      <c r="D115" s="384">
        <v>2020</v>
      </c>
      <c r="E115" s="331" t="s">
        <v>624</v>
      </c>
      <c r="F115" s="140" t="e">
        <f>#REF!</f>
        <v>#REF!</v>
      </c>
      <c r="G115" s="140"/>
      <c r="H115" s="177"/>
      <c r="I115" s="222"/>
      <c r="J115" s="140"/>
      <c r="K115" s="133"/>
    </row>
    <row r="116" spans="1:11" s="139" customFormat="1" ht="45" customHeight="1" x14ac:dyDescent="0.2">
      <c r="A116" s="331" t="s">
        <v>784</v>
      </c>
      <c r="B116" s="385" t="s">
        <v>785</v>
      </c>
      <c r="C116" s="332" t="s">
        <v>47</v>
      </c>
      <c r="D116" s="384">
        <v>2020</v>
      </c>
      <c r="E116" s="331" t="s">
        <v>624</v>
      </c>
      <c r="F116" s="140" t="e">
        <f>#REF!</f>
        <v>#REF!</v>
      </c>
      <c r="G116" s="140"/>
      <c r="H116" s="177"/>
      <c r="I116" s="222"/>
      <c r="J116" s="140"/>
      <c r="K116" s="133"/>
    </row>
    <row r="117" spans="1:11" s="139" customFormat="1" ht="45" customHeight="1" x14ac:dyDescent="0.2">
      <c r="A117" s="331" t="s">
        <v>786</v>
      </c>
      <c r="B117" s="385" t="s">
        <v>787</v>
      </c>
      <c r="C117" s="332" t="s">
        <v>47</v>
      </c>
      <c r="D117" s="384">
        <v>2020</v>
      </c>
      <c r="E117" s="331" t="s">
        <v>624</v>
      </c>
      <c r="F117" s="140" t="e">
        <f>#REF!</f>
        <v>#REF!</v>
      </c>
      <c r="G117" s="140"/>
      <c r="H117" s="177"/>
      <c r="I117" s="222"/>
      <c r="J117" s="140"/>
      <c r="K117" s="133"/>
    </row>
    <row r="118" spans="1:11" s="139" customFormat="1" ht="91.9" customHeight="1" x14ac:dyDescent="0.2">
      <c r="A118" s="331" t="s">
        <v>791</v>
      </c>
      <c r="B118" s="332" t="s">
        <v>896</v>
      </c>
      <c r="C118" s="332" t="s">
        <v>435</v>
      </c>
      <c r="D118" s="384" t="s">
        <v>0</v>
      </c>
      <c r="E118" s="331" t="s">
        <v>624</v>
      </c>
      <c r="F118" s="140" t="e">
        <f>#REF!</f>
        <v>#REF!</v>
      </c>
      <c r="G118" s="140"/>
      <c r="H118" s="177"/>
      <c r="I118" s="222"/>
      <c r="J118" s="140"/>
      <c r="K118" s="133"/>
    </row>
    <row r="119" spans="1:11" s="139" customFormat="1" ht="82.9" customHeight="1" x14ac:dyDescent="0.25">
      <c r="A119" s="157" t="s">
        <v>463</v>
      </c>
      <c r="B119" s="160" t="s">
        <v>666</v>
      </c>
      <c r="C119" s="160" t="s">
        <v>123</v>
      </c>
      <c r="D119" s="157">
        <v>2014</v>
      </c>
      <c r="E119" s="331" t="s">
        <v>141</v>
      </c>
      <c r="F119" s="140"/>
      <c r="G119" s="140"/>
      <c r="H119" s="140"/>
      <c r="I119" s="222"/>
      <c r="J119" s="140"/>
      <c r="K119"/>
    </row>
    <row r="120" spans="1:11" s="139" customFormat="1" ht="113.45" hidden="1" customHeight="1" x14ac:dyDescent="0.25">
      <c r="A120" s="157"/>
      <c r="B120" s="160" t="s">
        <v>664</v>
      </c>
      <c r="C120" s="160" t="s">
        <v>123</v>
      </c>
      <c r="D120" s="157">
        <v>2016</v>
      </c>
      <c r="E120" s="157" t="s">
        <v>637</v>
      </c>
      <c r="F120" s="140" t="e">
        <f>#REF!</f>
        <v>#REF!</v>
      </c>
      <c r="G120" s="140"/>
      <c r="H120" s="177"/>
      <c r="I120" s="222"/>
      <c r="J120" s="160"/>
      <c r="K120"/>
    </row>
    <row r="121" spans="1:11" s="139" customFormat="1" ht="67.150000000000006" hidden="1" customHeight="1" x14ac:dyDescent="0.25">
      <c r="A121" s="157"/>
      <c r="B121" s="160" t="s">
        <v>28</v>
      </c>
      <c r="C121" s="160" t="s">
        <v>123</v>
      </c>
      <c r="D121" s="157">
        <v>2013</v>
      </c>
      <c r="E121" s="157" t="s">
        <v>83</v>
      </c>
      <c r="F121" s="140" t="e">
        <f>#REF!</f>
        <v>#REF!</v>
      </c>
      <c r="G121" s="140"/>
      <c r="H121" s="177"/>
      <c r="I121" s="222">
        <v>0</v>
      </c>
      <c r="J121" s="253"/>
      <c r="K121"/>
    </row>
    <row r="122" spans="1:11" s="139" customFormat="1" ht="24.95" customHeight="1" x14ac:dyDescent="0.25">
      <c r="A122" s="1133" t="s">
        <v>235</v>
      </c>
      <c r="B122" s="1125"/>
      <c r="C122" s="1125"/>
      <c r="D122" s="1125"/>
      <c r="E122" s="1125"/>
      <c r="F122" s="1125"/>
      <c r="G122" s="1125"/>
      <c r="H122" s="1125"/>
      <c r="I122" s="1125"/>
      <c r="J122" s="1126"/>
      <c r="K122" s="133"/>
    </row>
    <row r="123" spans="1:11" s="139" customFormat="1" ht="18" customHeight="1" x14ac:dyDescent="0.2">
      <c r="A123" s="153" t="s">
        <v>278</v>
      </c>
      <c r="B123" s="1130" t="s">
        <v>481</v>
      </c>
      <c r="C123" s="1131"/>
      <c r="D123" s="1131"/>
      <c r="E123" s="1132"/>
      <c r="F123" s="140" t="e">
        <f>SUM(F124:F126)</f>
        <v>#REF!</v>
      </c>
      <c r="G123" s="140">
        <f>SUM(G124:G126)</f>
        <v>116329.99999999997</v>
      </c>
      <c r="H123" s="140">
        <f>SUM(H124:H126)</f>
        <v>116329.99999999997</v>
      </c>
      <c r="I123" s="140">
        <f>SUM(I124:I126)</f>
        <v>0</v>
      </c>
      <c r="J123" s="140"/>
      <c r="K123" s="133"/>
    </row>
    <row r="124" spans="1:11" s="139" customFormat="1" ht="18" customHeight="1" x14ac:dyDescent="0.25">
      <c r="A124" s="153" t="s">
        <v>279</v>
      </c>
      <c r="B124" s="1127" t="s">
        <v>468</v>
      </c>
      <c r="C124" s="1128"/>
      <c r="D124" s="1128"/>
      <c r="E124" s="1129"/>
      <c r="F124" s="140">
        <f>F36</f>
        <v>0</v>
      </c>
      <c r="G124" s="140">
        <f>G36</f>
        <v>0</v>
      </c>
      <c r="H124" s="140">
        <f>H36</f>
        <v>0</v>
      </c>
      <c r="I124" s="140">
        <f>I36</f>
        <v>0</v>
      </c>
      <c r="J124" s="140"/>
      <c r="K124"/>
    </row>
    <row r="125" spans="1:11" s="139" customFormat="1" ht="18" customHeight="1" x14ac:dyDescent="0.25">
      <c r="A125" s="153" t="s">
        <v>280</v>
      </c>
      <c r="B125" s="1127" t="s">
        <v>29</v>
      </c>
      <c r="C125" s="1128"/>
      <c r="D125" s="1128"/>
      <c r="E125" s="1129"/>
      <c r="F125" s="140" t="e">
        <f>F30+F31+F33+F34+F42</f>
        <v>#REF!</v>
      </c>
      <c r="G125" s="140">
        <f>G30+G31+G33+G34</f>
        <v>116329.99999999997</v>
      </c>
      <c r="H125" s="140">
        <f>H30+H31+H33+H34</f>
        <v>116329.99999999997</v>
      </c>
      <c r="I125" s="140">
        <f>I30+I31+I33+I34</f>
        <v>0</v>
      </c>
      <c r="J125" s="140"/>
      <c r="K125"/>
    </row>
    <row r="126" spans="1:11" s="139" customFormat="1" ht="18" customHeight="1" x14ac:dyDescent="0.2">
      <c r="A126" s="153" t="s">
        <v>281</v>
      </c>
      <c r="B126" s="1127" t="s">
        <v>158</v>
      </c>
      <c r="C126" s="1128"/>
      <c r="D126" s="1128"/>
      <c r="E126" s="1129"/>
      <c r="F126" s="140" t="e">
        <f>F32+F39+F57+F43</f>
        <v>#REF!</v>
      </c>
      <c r="G126" s="140">
        <f>G32+G39+G57</f>
        <v>0</v>
      </c>
      <c r="H126" s="140">
        <f>H32+H39+H57</f>
        <v>0</v>
      </c>
      <c r="I126" s="140">
        <f>I32+I39+I57</f>
        <v>0</v>
      </c>
      <c r="J126" s="140"/>
      <c r="K126" s="133"/>
    </row>
    <row r="127" spans="1:11" s="139" customFormat="1" ht="18" customHeight="1" x14ac:dyDescent="0.2">
      <c r="A127" s="153" t="s">
        <v>282</v>
      </c>
      <c r="B127" s="1130" t="s">
        <v>234</v>
      </c>
      <c r="C127" s="1131"/>
      <c r="D127" s="1131"/>
      <c r="E127" s="1132"/>
      <c r="F127" s="140" t="e">
        <f>SUM(F128:F130)</f>
        <v>#REF!</v>
      </c>
      <c r="G127" s="140" t="e">
        <f>SUM(G128:G130)</f>
        <v>#REF!</v>
      </c>
      <c r="H127" s="140" t="e">
        <f>SUM(H128:H130)</f>
        <v>#REF!</v>
      </c>
      <c r="I127" s="140">
        <f>SUM(I128:I130)</f>
        <v>0</v>
      </c>
      <c r="J127" s="143"/>
      <c r="K127" s="133"/>
    </row>
    <row r="128" spans="1:11" s="139" customFormat="1" ht="18" customHeight="1" x14ac:dyDescent="0.25">
      <c r="A128" s="153" t="s">
        <v>283</v>
      </c>
      <c r="B128" s="1127" t="s">
        <v>468</v>
      </c>
      <c r="C128" s="1128"/>
      <c r="D128" s="1128"/>
      <c r="E128" s="1129"/>
      <c r="F128" s="140" t="e">
        <f>F37</f>
        <v>#REF!</v>
      </c>
      <c r="G128" s="140">
        <f>G37</f>
        <v>0</v>
      </c>
      <c r="H128" s="140">
        <f>H37</f>
        <v>0</v>
      </c>
      <c r="I128" s="140">
        <f>I37</f>
        <v>0</v>
      </c>
      <c r="J128" s="143"/>
      <c r="K128"/>
    </row>
    <row r="129" spans="1:11" s="139" customFormat="1" ht="18" customHeight="1" x14ac:dyDescent="0.25">
      <c r="A129" s="153" t="s">
        <v>284</v>
      </c>
      <c r="B129" s="1127" t="s">
        <v>29</v>
      </c>
      <c r="C129" s="1128"/>
      <c r="D129" s="1128"/>
      <c r="E129" s="1129"/>
      <c r="F129" s="140" t="e">
        <f>F55+F56</f>
        <v>#REF!</v>
      </c>
      <c r="G129" s="140" t="e">
        <f>G55</f>
        <v>#REF!</v>
      </c>
      <c r="H129" s="140" t="e">
        <f>H55</f>
        <v>#REF!</v>
      </c>
      <c r="I129" s="140">
        <f>I55</f>
        <v>0</v>
      </c>
      <c r="J129" s="143"/>
      <c r="K129"/>
    </row>
    <row r="130" spans="1:11" s="139" customFormat="1" ht="18" customHeight="1" x14ac:dyDescent="0.25">
      <c r="A130" s="153" t="s">
        <v>285</v>
      </c>
      <c r="B130" s="1127" t="s">
        <v>158</v>
      </c>
      <c r="C130" s="1128"/>
      <c r="D130" s="1128"/>
      <c r="E130" s="1129"/>
      <c r="F130" s="140" t="e">
        <f>F35+F40+F54</f>
        <v>#REF!</v>
      </c>
      <c r="G130" s="140" t="e">
        <f>G35+G40+G54</f>
        <v>#REF!</v>
      </c>
      <c r="H130" s="140" t="e">
        <f>H35+H40+H54</f>
        <v>#REF!</v>
      </c>
      <c r="I130" s="140">
        <f>I35+I40+I54</f>
        <v>0</v>
      </c>
      <c r="J130" s="143"/>
      <c r="K130"/>
    </row>
    <row r="131" spans="1:11" s="139" customFormat="1" ht="18" customHeight="1" x14ac:dyDescent="0.2">
      <c r="A131" s="153" t="s">
        <v>286</v>
      </c>
      <c r="B131" s="1130" t="s">
        <v>199</v>
      </c>
      <c r="C131" s="1131"/>
      <c r="D131" s="1131"/>
      <c r="E131" s="1132"/>
      <c r="F131" s="140" t="e">
        <f>SUM(F132:F134)</f>
        <v>#REF!</v>
      </c>
      <c r="G131" s="140">
        <f>SUM(G132:G134)</f>
        <v>0</v>
      </c>
      <c r="H131" s="140">
        <f>SUM(H132:H134)</f>
        <v>0</v>
      </c>
      <c r="I131" s="222">
        <f>SUM(I132:I134)</f>
        <v>0</v>
      </c>
      <c r="J131" s="143"/>
      <c r="K131" s="133"/>
    </row>
    <row r="132" spans="1:11" s="139" customFormat="1" ht="18" customHeight="1" x14ac:dyDescent="0.2">
      <c r="A132" s="153" t="s">
        <v>287</v>
      </c>
      <c r="B132" s="1127" t="s">
        <v>468</v>
      </c>
      <c r="C132" s="1128"/>
      <c r="D132" s="1128"/>
      <c r="E132" s="1129"/>
      <c r="F132" s="140" t="e">
        <f>F38</f>
        <v>#REF!</v>
      </c>
      <c r="G132" s="140">
        <f>G38</f>
        <v>0</v>
      </c>
      <c r="H132" s="140">
        <f>H38</f>
        <v>0</v>
      </c>
      <c r="I132" s="140">
        <f>I38</f>
        <v>0</v>
      </c>
      <c r="J132" s="143"/>
      <c r="K132" s="133"/>
    </row>
    <row r="133" spans="1:11" s="139" customFormat="1" ht="18" customHeight="1" x14ac:dyDescent="0.25">
      <c r="A133" s="153" t="s">
        <v>288</v>
      </c>
      <c r="B133" s="1127" t="s">
        <v>29</v>
      </c>
      <c r="C133" s="1128"/>
      <c r="D133" s="1128"/>
      <c r="E133" s="1129"/>
      <c r="F133" s="140">
        <v>0</v>
      </c>
      <c r="G133" s="140">
        <v>0</v>
      </c>
      <c r="H133" s="140">
        <v>0</v>
      </c>
      <c r="I133" s="140">
        <v>0</v>
      </c>
      <c r="J133" s="143"/>
      <c r="K133"/>
    </row>
    <row r="134" spans="1:11" s="139" customFormat="1" ht="18" customHeight="1" x14ac:dyDescent="0.25">
      <c r="A134" s="153" t="s">
        <v>289</v>
      </c>
      <c r="B134" s="1127" t="s">
        <v>158</v>
      </c>
      <c r="C134" s="1128"/>
      <c r="D134" s="1128"/>
      <c r="E134" s="1129"/>
      <c r="F134" s="140" t="e">
        <f>F41</f>
        <v>#REF!</v>
      </c>
      <c r="G134" s="140">
        <f>G41</f>
        <v>0</v>
      </c>
      <c r="H134" s="140">
        <f>H41</f>
        <v>0</v>
      </c>
      <c r="I134" s="140">
        <f>I41</f>
        <v>0</v>
      </c>
      <c r="J134" s="143"/>
      <c r="K134"/>
    </row>
    <row r="135" spans="1:11" s="139" customFormat="1" ht="18" customHeight="1" x14ac:dyDescent="0.2">
      <c r="A135" s="153" t="s">
        <v>195</v>
      </c>
      <c r="B135" s="1130" t="s">
        <v>483</v>
      </c>
      <c r="C135" s="1131"/>
      <c r="D135" s="1131"/>
      <c r="E135" s="1132"/>
      <c r="F135" s="140" t="e">
        <f>SUM(F136:F138)</f>
        <v>#REF!</v>
      </c>
      <c r="G135" s="140" t="e">
        <f>SUM(G136:G138)</f>
        <v>#REF!</v>
      </c>
      <c r="H135" s="140" t="e">
        <f>SUM(H136:H138)</f>
        <v>#REF!</v>
      </c>
      <c r="I135" s="222">
        <f>SUM(I136:I138)</f>
        <v>0</v>
      </c>
      <c r="J135" s="143"/>
      <c r="K135" s="133"/>
    </row>
    <row r="136" spans="1:11" s="139" customFormat="1" ht="18" customHeight="1" x14ac:dyDescent="0.2">
      <c r="A136" s="153" t="s">
        <v>196</v>
      </c>
      <c r="B136" s="1127" t="s">
        <v>468</v>
      </c>
      <c r="C136" s="1128"/>
      <c r="D136" s="1128"/>
      <c r="E136" s="1129"/>
      <c r="F136" s="140" t="e">
        <f>F124+F128+F132</f>
        <v>#REF!</v>
      </c>
      <c r="G136" s="140">
        <f t="shared" ref="G136:I138" si="3">G124+G128</f>
        <v>0</v>
      </c>
      <c r="H136" s="140">
        <f t="shared" si="3"/>
        <v>0</v>
      </c>
      <c r="I136" s="222">
        <f t="shared" si="3"/>
        <v>0</v>
      </c>
      <c r="J136" s="143"/>
      <c r="K136" s="133"/>
    </row>
    <row r="137" spans="1:11" s="139" customFormat="1" ht="18" customHeight="1" x14ac:dyDescent="0.25">
      <c r="A137" s="153" t="s">
        <v>197</v>
      </c>
      <c r="B137" s="1127" t="s">
        <v>29</v>
      </c>
      <c r="C137" s="1128"/>
      <c r="D137" s="1128"/>
      <c r="E137" s="1129"/>
      <c r="F137" s="140" t="e">
        <f>F125+F129+F133</f>
        <v>#REF!</v>
      </c>
      <c r="G137" s="140" t="e">
        <f t="shared" si="3"/>
        <v>#REF!</v>
      </c>
      <c r="H137" s="140" t="e">
        <f t="shared" si="3"/>
        <v>#REF!</v>
      </c>
      <c r="I137" s="222">
        <f t="shared" si="3"/>
        <v>0</v>
      </c>
      <c r="J137" s="143"/>
      <c r="K137"/>
    </row>
    <row r="138" spans="1:11" s="139" customFormat="1" ht="20.45" customHeight="1" x14ac:dyDescent="0.25">
      <c r="A138" s="153" t="s">
        <v>198</v>
      </c>
      <c r="B138" s="1127" t="s">
        <v>158</v>
      </c>
      <c r="C138" s="1128"/>
      <c r="D138" s="1128"/>
      <c r="E138" s="1129"/>
      <c r="F138" s="140" t="e">
        <f>F126+F130+F134</f>
        <v>#REF!</v>
      </c>
      <c r="G138" s="140" t="e">
        <f t="shared" si="3"/>
        <v>#REF!</v>
      </c>
      <c r="H138" s="140" t="e">
        <f t="shared" si="3"/>
        <v>#REF!</v>
      </c>
      <c r="I138" s="222">
        <f t="shared" si="3"/>
        <v>0</v>
      </c>
      <c r="J138" s="143"/>
      <c r="K138"/>
    </row>
    <row r="139" spans="1:11" s="142" customFormat="1" ht="18.75" customHeight="1" x14ac:dyDescent="0.25">
      <c r="A139" s="1142" t="s">
        <v>142</v>
      </c>
      <c r="B139" s="1143"/>
      <c r="C139" s="1143"/>
      <c r="D139" s="1143"/>
      <c r="E139" s="1143"/>
      <c r="F139" s="1143"/>
      <c r="G139" s="1143"/>
      <c r="H139" s="1143"/>
      <c r="I139" s="1143"/>
      <c r="J139" s="1143"/>
      <c r="K139"/>
    </row>
    <row r="140" spans="1:11" s="142" customFormat="1" ht="15.6" customHeight="1" x14ac:dyDescent="0.25">
      <c r="A140" s="1142" t="s">
        <v>146</v>
      </c>
      <c r="B140" s="1143"/>
      <c r="C140" s="1143"/>
      <c r="D140" s="1143"/>
      <c r="E140" s="1143"/>
      <c r="F140" s="1143"/>
      <c r="G140" s="1143"/>
      <c r="H140" s="1143"/>
      <c r="I140" s="1143"/>
      <c r="J140" s="1143"/>
      <c r="K140" s="133"/>
    </row>
    <row r="141" spans="1:11" s="139" customFormat="1" ht="364.15" customHeight="1" x14ac:dyDescent="0.2">
      <c r="A141" s="144" t="s">
        <v>143</v>
      </c>
      <c r="B141" s="160" t="s">
        <v>648</v>
      </c>
      <c r="C141" s="160" t="s">
        <v>147</v>
      </c>
      <c r="D141" s="157" t="s">
        <v>788</v>
      </c>
      <c r="E141" s="157" t="s">
        <v>601</v>
      </c>
      <c r="F141" s="140">
        <f>Город!P73+Ворошиловский!P67+Железнодорожный!P66+Кировский!P66+Ленинский!P66+Октябрьский!P66+Первомайский!P66+Пролетарский!P66+Советский!P66</f>
        <v>3022259.9</v>
      </c>
      <c r="G141" s="140">
        <f>Город!P73+Ворошиловский!P67+Железнодорожный!P66+Кировский!P66+Ленинский!P66+Октябрьский!P66+Первомайский!P66+Пролетарский!P66+Советский!P66</f>
        <v>3022259.9</v>
      </c>
      <c r="H141" s="177">
        <f>G141</f>
        <v>3022259.9</v>
      </c>
      <c r="I141" s="222">
        <f>Город!Q73+Ворошиловский!Q67+Железнодорожный!Q66+Кировский!Q66+Ленинский!Q66+Октябрьский!Q66+Первомайский!Q66+Пролетарский!Q66+Советский!Q66</f>
        <v>0</v>
      </c>
      <c r="J141" s="165" t="s">
        <v>4</v>
      </c>
      <c r="K141" s="133"/>
    </row>
    <row r="142" spans="1:11" s="139" customFormat="1" ht="64.900000000000006" customHeight="1" x14ac:dyDescent="0.25">
      <c r="A142" s="144" t="s">
        <v>144</v>
      </c>
      <c r="B142" s="160" t="s">
        <v>621</v>
      </c>
      <c r="C142" s="160" t="s">
        <v>147</v>
      </c>
      <c r="D142" s="157" t="s">
        <v>788</v>
      </c>
      <c r="E142" s="157" t="s">
        <v>602</v>
      </c>
      <c r="F142" s="140">
        <f>Город!P74+Ворошиловский!P68+Железнодорожный!P67+Кировский!P67+Ленинский!P67+Октябрьский!P67+Первомайский!P67+Пролетарский!P67+Советский!P67</f>
        <v>1394596.5</v>
      </c>
      <c r="G142" s="140">
        <f>Город!Q74+Ворошиловский!Q68+Железнодорожный!Q67+Кировский!Q67+Ленинский!Q67+Октябрьский!Q67+Первомайский!Q67+Пролетарский!Q67+Советский!Q67</f>
        <v>0</v>
      </c>
      <c r="H142" s="140">
        <f>Город!R74+Ворошиловский!R68+Железнодорожный!R67+Кировский!R67+Ленинский!R67+Октябрьский!R67+Первомайский!R67+Пролетарский!R67+Советский!R67</f>
        <v>0</v>
      </c>
      <c r="I142" s="222">
        <f>Город!Q74+Ворошиловский!Q68+Железнодорожный!Q67+Кировский!Q67+Ленинский!Q67+Октябрьский!Q67+Первомайский!Q67+Пролетарский!Q67+Советский!Q67</f>
        <v>0</v>
      </c>
      <c r="J142" s="165"/>
      <c r="K142"/>
    </row>
    <row r="143" spans="1:11" s="139" customFormat="1" ht="97.9" customHeight="1" x14ac:dyDescent="0.25">
      <c r="A143" s="144" t="s">
        <v>32</v>
      </c>
      <c r="B143" s="160" t="s">
        <v>692</v>
      </c>
      <c r="C143" s="160" t="s">
        <v>147</v>
      </c>
      <c r="D143" s="157" t="s">
        <v>0</v>
      </c>
      <c r="E143" s="157" t="s">
        <v>687</v>
      </c>
      <c r="F143" s="140">
        <f>Город!P75+Ворошиловский!P69+Железнодорожный!P68+Кировский!P68+Ленинский!P68+Октябрьский!P68+Первомайский!P68+Пролетарский!P68+Советский!P68</f>
        <v>7090.7000000000007</v>
      </c>
      <c r="G143" s="140">
        <f>Город!Q75+Ворошиловский!Q69+Железнодорожный!Q68+Кировский!Q68+Ленинский!Q68+Октябрьский!Q68+Первомайский!Q68+Пролетарский!Q68+Советский!Q68</f>
        <v>0</v>
      </c>
      <c r="H143" s="140">
        <f>Город!R75+Ворошиловский!R69+Железнодорожный!R68+Кировский!R68+Ленинский!R68+Октябрьский!R68+Первомайский!R68+Пролетарский!R68+Советский!R68</f>
        <v>0</v>
      </c>
      <c r="I143" s="222">
        <f>Город!Q75+Ворошиловский!Q69+Железнодорожный!Q68+Кировский!Q68+Ленинский!Q68+Октябрьский!Q68+Первомайский!Q68+Пролетарский!Q68+Советский!Q68</f>
        <v>0</v>
      </c>
      <c r="J143" s="165"/>
      <c r="K143"/>
    </row>
    <row r="144" spans="1:11" s="139" customFormat="1" ht="187.9" customHeight="1" x14ac:dyDescent="0.2">
      <c r="A144" s="144" t="s">
        <v>311</v>
      </c>
      <c r="B144" s="160" t="s">
        <v>238</v>
      </c>
      <c r="C144" s="160" t="s">
        <v>738</v>
      </c>
      <c r="D144" s="157" t="s">
        <v>788</v>
      </c>
      <c r="E144" s="157" t="s">
        <v>141</v>
      </c>
      <c r="F144" s="140"/>
      <c r="G144" s="140"/>
      <c r="H144" s="177"/>
      <c r="I144" s="222"/>
      <c r="J144" s="256"/>
      <c r="K144" s="133"/>
    </row>
    <row r="145" spans="1:11" s="139" customFormat="1" ht="135" customHeight="1" x14ac:dyDescent="0.2">
      <c r="A145" s="144" t="s">
        <v>312</v>
      </c>
      <c r="B145" s="160" t="s">
        <v>10</v>
      </c>
      <c r="C145" s="160" t="s">
        <v>12</v>
      </c>
      <c r="D145" s="157" t="s">
        <v>788</v>
      </c>
      <c r="E145" s="157" t="s">
        <v>141</v>
      </c>
      <c r="F145" s="140"/>
      <c r="G145" s="140"/>
      <c r="H145" s="177"/>
      <c r="I145" s="222"/>
      <c r="J145" s="256"/>
      <c r="K145" s="133"/>
    </row>
    <row r="146" spans="1:11" s="139" customFormat="1" ht="118.9" customHeight="1" x14ac:dyDescent="0.25">
      <c r="A146" s="144" t="s">
        <v>313</v>
      </c>
      <c r="B146" s="160" t="s">
        <v>220</v>
      </c>
      <c r="C146" s="160" t="s">
        <v>147</v>
      </c>
      <c r="D146" s="157" t="s">
        <v>788</v>
      </c>
      <c r="E146" s="157" t="s">
        <v>141</v>
      </c>
      <c r="F146" s="140"/>
      <c r="G146" s="140"/>
      <c r="H146" s="177"/>
      <c r="I146" s="222"/>
      <c r="J146" s="223"/>
      <c r="K146"/>
    </row>
    <row r="147" spans="1:11" s="139" customFormat="1" ht="178.15" customHeight="1" x14ac:dyDescent="0.25">
      <c r="A147" s="144" t="s">
        <v>291</v>
      </c>
      <c r="B147" s="160" t="s">
        <v>396</v>
      </c>
      <c r="C147" s="160" t="s">
        <v>436</v>
      </c>
      <c r="D147" s="157" t="s">
        <v>788</v>
      </c>
      <c r="E147" s="160" t="s">
        <v>141</v>
      </c>
      <c r="F147" s="140"/>
      <c r="G147" s="140"/>
      <c r="H147" s="177"/>
      <c r="I147" s="222"/>
      <c r="J147" s="223"/>
      <c r="K147"/>
    </row>
    <row r="148" spans="1:11" s="139" customFormat="1" ht="73.150000000000006" customHeight="1" x14ac:dyDescent="0.25">
      <c r="A148" s="144" t="s">
        <v>110</v>
      </c>
      <c r="B148" s="179" t="s">
        <v>739</v>
      </c>
      <c r="C148" s="160" t="s">
        <v>12</v>
      </c>
      <c r="D148" s="157" t="s">
        <v>36</v>
      </c>
      <c r="E148" s="157" t="s">
        <v>605</v>
      </c>
      <c r="F148" s="140">
        <f>Город!P82+Ворошиловский!P76+Железнодорожный!P75+Кировский!P75+Ленинский!P75+Октябрьский!P75+Первомайский!P75+Пролетарский!P75+Советский!P75</f>
        <v>0</v>
      </c>
      <c r="G148" s="140">
        <f>Город!Q82+Ворошиловский!Q76+Железнодорожный!Q75+Кировский!Q75+Ленинский!Q75+Октябрьский!Q75+Первомайский!Q75+Пролетарский!Q75+Советский!Q75</f>
        <v>0</v>
      </c>
      <c r="H148" s="140">
        <f>Город!R82+Ворошиловский!R76+Железнодорожный!R75+Кировский!R75+Ленинский!R75+Октябрьский!R75+Первомайский!R75+Пролетарский!R75+Советский!R75</f>
        <v>0</v>
      </c>
      <c r="I148" s="222">
        <f>Город!Q82+Ворошиловский!Q76+Железнодорожный!Q75+Кировский!Q75+Ленинский!Q75+Октябрьский!Q75+Первомайский!Q75+Пролетарский!Q75+Советский!Q75</f>
        <v>0</v>
      </c>
      <c r="J148" s="165"/>
      <c r="K148"/>
    </row>
    <row r="149" spans="1:11" s="139" customFormat="1" ht="81.599999999999994" customHeight="1" x14ac:dyDescent="0.2">
      <c r="A149" s="216" t="s">
        <v>124</v>
      </c>
      <c r="B149" s="179" t="s">
        <v>581</v>
      </c>
      <c r="C149" s="160" t="s">
        <v>12</v>
      </c>
      <c r="D149" s="157" t="s">
        <v>36</v>
      </c>
      <c r="E149" s="157" t="s">
        <v>606</v>
      </c>
      <c r="F149" s="140">
        <f>Город!P81+Ворошиловский!P77+Железнодорожный!P76+Кировский!P76+Ленинский!P76+Октябрьский!P76+Первомайский!P76+Пролетарский!P76+Советский!P76</f>
        <v>0</v>
      </c>
      <c r="G149" s="140">
        <f>Город!Q81+Ворошиловский!Q77+Железнодорожный!Q76+Кировский!Q76+Ленинский!Q76+Октябрьский!Q76+Первомайский!Q76+Пролетарский!Q76+Советский!Q76</f>
        <v>0</v>
      </c>
      <c r="H149" s="140">
        <f>Город!R81+Ворошиловский!R77+Железнодорожный!R76+Кировский!R76+Ленинский!R76+Октябрьский!R76+Первомайский!R76+Пролетарский!R76+Советский!R76</f>
        <v>0</v>
      </c>
      <c r="I149" s="222">
        <f>Город!Q83+Ворошиловский!Q77+Железнодорожный!Q76+Кировский!Q76+Ленинский!Q76+Октябрьский!Q76+Первомайский!Q76+Пролетарский!Q76+Советский!Q76</f>
        <v>0</v>
      </c>
      <c r="J149" s="165"/>
      <c r="K149" s="133"/>
    </row>
    <row r="150" spans="1:11" s="139" customFormat="1" ht="72.599999999999994" customHeight="1" x14ac:dyDescent="0.2">
      <c r="A150" s="144" t="s">
        <v>554</v>
      </c>
      <c r="B150" s="179" t="s">
        <v>583</v>
      </c>
      <c r="C150" s="160" t="s">
        <v>12</v>
      </c>
      <c r="D150" s="157" t="s">
        <v>788</v>
      </c>
      <c r="E150" s="157" t="s">
        <v>607</v>
      </c>
      <c r="F150" s="140">
        <f>Город!P86+Ворошиловский!P80+Железнодорожный!P79+Кировский!P79+Ленинский!P79+Октябрьский!P79+Первомайский!P79+Пролетарский!P79+Советский!P79</f>
        <v>8368.7000000000007</v>
      </c>
      <c r="G150" s="140">
        <f>Город!Q86+Ворошиловский!Q80+Железнодорожный!Q79+Кировский!Q79+Ленинский!Q79+Октябрьский!Q79+Первомайский!Q79+Пролетарский!Q79+Советский!Q79</f>
        <v>0</v>
      </c>
      <c r="H150" s="140">
        <f>Город!R86+Ворошиловский!R80+Железнодорожный!R79+Кировский!R79+Ленинский!R79+Октябрьский!R79+Первомайский!R79+Пролетарский!R79+Советский!R79</f>
        <v>0</v>
      </c>
      <c r="I150" s="222">
        <f>Город!Q86+Ворошиловский!Q80+Железнодорожный!Q79+Кировский!Q79+Ленинский!Q79+Октябрьский!Q79+Первомайский!Q79+Пролетарский!Q79+Советский!Q79</f>
        <v>0</v>
      </c>
      <c r="J150" s="165"/>
      <c r="K150" s="133"/>
    </row>
    <row r="151" spans="1:11" s="139" customFormat="1" ht="70.900000000000006" customHeight="1" x14ac:dyDescent="0.25">
      <c r="A151" s="144" t="s">
        <v>555</v>
      </c>
      <c r="B151" s="160" t="s">
        <v>584</v>
      </c>
      <c r="C151" s="179" t="s">
        <v>12</v>
      </c>
      <c r="D151" s="216" t="s">
        <v>788</v>
      </c>
      <c r="E151" s="216" t="s">
        <v>608</v>
      </c>
      <c r="F151" s="140">
        <f>Город!P87+Ворошиловский!P81+Железнодорожный!P80+Кировский!P80+Ленинский!P80+Октябрьский!P80+Первомайский!P80+Пролетарский!P80+Советский!P80</f>
        <v>0</v>
      </c>
      <c r="G151" s="140">
        <f>Город!Q87+Ворошиловский!Q81+Железнодорожный!Q80+Кировский!Q80+Ленинский!Q80+Октябрьский!Q80+Первомайский!Q80+Пролетарский!Q80+Советский!Q80</f>
        <v>0</v>
      </c>
      <c r="H151" s="140">
        <f>Город!R87+Ворошиловский!R81+Железнодорожный!R80+Кировский!R80+Ленинский!R80+Октябрьский!R80+Первомайский!R80+Пролетарский!R80+Советский!R80</f>
        <v>0</v>
      </c>
      <c r="I151" s="222">
        <f>Город!Q87+Ворошиловский!Q81+Железнодорожный!Q80+Кировский!Q80+Ленинский!Q80+Октябрьский!Q80+Первомайский!Q80+Пролетарский!Q80+Советский!Q80</f>
        <v>0</v>
      </c>
      <c r="J151" s="223"/>
      <c r="K151"/>
    </row>
    <row r="152" spans="1:11" s="139" customFormat="1" ht="70.150000000000006" customHeight="1" x14ac:dyDescent="0.25">
      <c r="A152" s="144" t="s">
        <v>556</v>
      </c>
      <c r="B152" s="160" t="s">
        <v>636</v>
      </c>
      <c r="C152" s="160" t="s">
        <v>47</v>
      </c>
      <c r="D152" s="157" t="s">
        <v>0</v>
      </c>
      <c r="E152" s="157" t="s">
        <v>667</v>
      </c>
      <c r="F152" s="140" t="e">
        <f>#REF!</f>
        <v>#REF!</v>
      </c>
      <c r="G152" s="140" t="e">
        <f>#REF!</f>
        <v>#REF!</v>
      </c>
      <c r="H152" s="140" t="e">
        <f>#REF!</f>
        <v>#REF!</v>
      </c>
      <c r="I152" s="140"/>
      <c r="J152" s="188"/>
      <c r="K152"/>
    </row>
    <row r="153" spans="1:11" s="139" customFormat="1" ht="61.15" customHeight="1" x14ac:dyDescent="0.25">
      <c r="A153" s="144" t="s">
        <v>561</v>
      </c>
      <c r="B153" s="160" t="s">
        <v>760</v>
      </c>
      <c r="C153" s="160" t="s">
        <v>47</v>
      </c>
      <c r="D153" s="157">
        <v>2015</v>
      </c>
      <c r="E153" s="172" t="s">
        <v>763</v>
      </c>
      <c r="F153" s="140" t="e">
        <f>#REF!</f>
        <v>#REF!</v>
      </c>
      <c r="G153" s="140"/>
      <c r="H153" s="140"/>
      <c r="I153" s="140"/>
      <c r="J153" s="188"/>
      <c r="K153"/>
    </row>
    <row r="154" spans="1:11" s="139" customFormat="1" ht="52.9" customHeight="1" x14ac:dyDescent="0.25">
      <c r="A154" s="144" t="s">
        <v>580</v>
      </c>
      <c r="B154" s="160" t="s">
        <v>761</v>
      </c>
      <c r="C154" s="160" t="s">
        <v>47</v>
      </c>
      <c r="D154" s="157">
        <v>2015</v>
      </c>
      <c r="E154" s="216" t="s">
        <v>762</v>
      </c>
      <c r="F154" s="140" t="e">
        <f>#REF!</f>
        <v>#REF!</v>
      </c>
      <c r="G154" s="140"/>
      <c r="H154" s="140"/>
      <c r="I154" s="140"/>
      <c r="J154" s="188"/>
      <c r="K154"/>
    </row>
    <row r="155" spans="1:11" s="139" customFormat="1" ht="90" customHeight="1" x14ac:dyDescent="0.25">
      <c r="A155" s="180" t="s">
        <v>585</v>
      </c>
      <c r="B155" s="178" t="s">
        <v>536</v>
      </c>
      <c r="C155" s="179" t="s">
        <v>12</v>
      </c>
      <c r="D155" s="216" t="s">
        <v>788</v>
      </c>
      <c r="E155" s="216" t="s">
        <v>141</v>
      </c>
      <c r="F155" s="140"/>
      <c r="G155" s="140"/>
      <c r="H155" s="177"/>
      <c r="I155" s="222"/>
      <c r="J155" s="165"/>
      <c r="K155"/>
    </row>
    <row r="156" spans="1:11" s="139" customFormat="1" ht="82.9" hidden="1" customHeight="1" x14ac:dyDescent="0.2">
      <c r="A156" s="172" t="s">
        <v>285</v>
      </c>
      <c r="B156" s="178" t="s">
        <v>129</v>
      </c>
      <c r="C156" s="160" t="s">
        <v>147</v>
      </c>
      <c r="D156" s="172" t="s">
        <v>111</v>
      </c>
      <c r="E156" s="172" t="s">
        <v>86</v>
      </c>
      <c r="F156" s="140" t="e">
        <f>Город!#REF!+Ворошиловский!#REF!+Железнодорожный!#REF!+Кировский!#REF!+Ленинский!#REF!+Октябрьский!#REF!+Первомайский!#REF!+Пролетарский!P71+Советский!#REF!</f>
        <v>#REF!</v>
      </c>
      <c r="G156" s="140"/>
      <c r="H156" s="177"/>
      <c r="I156" s="222" t="e">
        <f>Город!#REF!+Ворошиловский!#REF!+Железнодорожный!#REF!+Кировский!#REF!+Ленинский!#REF!+Октябрьский!#REF!+Первомайский!#REF!+Пролетарский!Q71+Советский!#REF!</f>
        <v>#REF!</v>
      </c>
      <c r="J156" s="165"/>
      <c r="K156" s="133"/>
    </row>
    <row r="157" spans="1:11" s="139" customFormat="1" ht="115.15" customHeight="1" x14ac:dyDescent="0.2">
      <c r="A157" s="144" t="s">
        <v>586</v>
      </c>
      <c r="B157" s="160" t="s">
        <v>591</v>
      </c>
      <c r="C157" s="178" t="s">
        <v>208</v>
      </c>
      <c r="D157" s="172">
        <v>2014</v>
      </c>
      <c r="E157" s="172" t="s">
        <v>141</v>
      </c>
      <c r="F157" s="140"/>
      <c r="G157" s="140"/>
      <c r="H157" s="177"/>
      <c r="I157" s="222"/>
      <c r="J157" s="188"/>
      <c r="K157" s="133"/>
    </row>
    <row r="158" spans="1:11" s="139" customFormat="1" ht="118.9" customHeight="1" x14ac:dyDescent="0.25">
      <c r="A158" s="227" t="s">
        <v>587</v>
      </c>
      <c r="B158" s="225" t="s">
        <v>736</v>
      </c>
      <c r="C158" s="160" t="s">
        <v>147</v>
      </c>
      <c r="D158" s="157">
        <v>2014</v>
      </c>
      <c r="E158" s="157" t="s">
        <v>141</v>
      </c>
      <c r="F158" s="140"/>
      <c r="G158" s="140"/>
      <c r="H158" s="177"/>
      <c r="I158" s="222"/>
      <c r="J158" s="188"/>
      <c r="K158"/>
    </row>
    <row r="159" spans="1:11" s="142" customFormat="1" ht="18.600000000000001" customHeight="1" x14ac:dyDescent="0.25">
      <c r="A159" s="1133" t="s">
        <v>831</v>
      </c>
      <c r="B159" s="1125"/>
      <c r="C159" s="1125"/>
      <c r="D159" s="1125"/>
      <c r="E159" s="1125"/>
      <c r="F159" s="1125"/>
      <c r="G159" s="1125"/>
      <c r="H159" s="1125"/>
      <c r="I159" s="1125"/>
      <c r="J159" s="1193"/>
      <c r="K159" s="133"/>
    </row>
    <row r="160" spans="1:11" s="139" customFormat="1" ht="54" customHeight="1" x14ac:dyDescent="0.2">
      <c r="A160" s="1144" t="s">
        <v>149</v>
      </c>
      <c r="B160" s="1150" t="s">
        <v>733</v>
      </c>
      <c r="C160" s="1150" t="s">
        <v>47</v>
      </c>
      <c r="D160" s="382" t="s">
        <v>742</v>
      </c>
      <c r="E160" s="157" t="s">
        <v>726</v>
      </c>
      <c r="F160" s="140" t="e">
        <f>F165+F167+F169</f>
        <v>#REF!</v>
      </c>
      <c r="G160" s="140" t="e">
        <f>G165+G167+G169</f>
        <v>#REF!</v>
      </c>
      <c r="H160" s="140" t="e">
        <f>H165+H167+H169</f>
        <v>#REF!</v>
      </c>
      <c r="I160" s="140">
        <f>I165+I167+I169</f>
        <v>0</v>
      </c>
      <c r="J160" s="141"/>
      <c r="K160" s="133"/>
    </row>
    <row r="161" spans="1:11" s="139" customFormat="1" ht="54" customHeight="1" x14ac:dyDescent="0.25">
      <c r="A161" s="1172"/>
      <c r="B161" s="1166"/>
      <c r="C161" s="1166"/>
      <c r="D161" s="382">
        <v>2014</v>
      </c>
      <c r="E161" s="157" t="s">
        <v>724</v>
      </c>
      <c r="F161" s="140" t="e">
        <f>F166</f>
        <v>#REF!</v>
      </c>
      <c r="G161" s="140" t="e">
        <f>G166</f>
        <v>#REF!</v>
      </c>
      <c r="H161" s="140" t="e">
        <f>H166</f>
        <v>#REF!</v>
      </c>
      <c r="I161" s="140">
        <f>I166</f>
        <v>0</v>
      </c>
      <c r="J161" s="141"/>
      <c r="K161"/>
    </row>
    <row r="162" spans="1:11" s="139" customFormat="1" ht="54" customHeight="1" x14ac:dyDescent="0.25">
      <c r="A162" s="1172"/>
      <c r="B162" s="1166"/>
      <c r="C162" s="1151"/>
      <c r="D162" s="382">
        <v>2015</v>
      </c>
      <c r="E162" s="157" t="s">
        <v>751</v>
      </c>
      <c r="F162" s="379" t="e">
        <f>F168</f>
        <v>#REF!</v>
      </c>
      <c r="G162" s="140"/>
      <c r="H162" s="140"/>
      <c r="I162" s="140"/>
      <c r="J162" s="141"/>
      <c r="K162"/>
    </row>
    <row r="163" spans="1:11" s="139" customFormat="1" ht="43.9" customHeight="1" x14ac:dyDescent="0.25">
      <c r="A163" s="1145"/>
      <c r="B163" s="1151"/>
      <c r="C163" s="160" t="s">
        <v>435</v>
      </c>
      <c r="D163" s="382">
        <v>2014</v>
      </c>
      <c r="E163" s="157" t="s">
        <v>638</v>
      </c>
      <c r="F163" s="140">
        <f>F174</f>
        <v>0</v>
      </c>
      <c r="G163" s="140">
        <f>G174</f>
        <v>0</v>
      </c>
      <c r="H163" s="140">
        <f>H174</f>
        <v>0</v>
      </c>
      <c r="I163" s="140">
        <f>I174</f>
        <v>0</v>
      </c>
      <c r="J163" s="141"/>
      <c r="K163"/>
    </row>
    <row r="164" spans="1:11" s="139" customFormat="1" ht="15" customHeight="1" x14ac:dyDescent="0.2">
      <c r="A164" s="157"/>
      <c r="B164" s="160" t="s">
        <v>90</v>
      </c>
      <c r="C164" s="157"/>
      <c r="D164" s="382"/>
      <c r="E164" s="157"/>
      <c r="F164" s="140"/>
      <c r="G164" s="140"/>
      <c r="H164" s="177"/>
      <c r="I164" s="222"/>
      <c r="J164" s="141"/>
      <c r="K164" s="133"/>
    </row>
    <row r="165" spans="1:11" s="139" customFormat="1" ht="85.9" customHeight="1" x14ac:dyDescent="0.2">
      <c r="A165" s="157" t="s">
        <v>795</v>
      </c>
      <c r="B165" s="178" t="s">
        <v>685</v>
      </c>
      <c r="C165" s="228" t="s">
        <v>47</v>
      </c>
      <c r="D165" s="383" t="s">
        <v>697</v>
      </c>
      <c r="E165" s="330" t="s">
        <v>638</v>
      </c>
      <c r="F165" s="140" t="e">
        <f>#REF!</f>
        <v>#REF!</v>
      </c>
      <c r="G165" s="140" t="e">
        <f>#REF!</f>
        <v>#REF!</v>
      </c>
      <c r="H165" s="140" t="e">
        <f>#REF!</f>
        <v>#REF!</v>
      </c>
      <c r="I165" s="140"/>
      <c r="J165" s="188"/>
      <c r="K165" s="133"/>
    </row>
    <row r="166" spans="1:11" s="139" customFormat="1" ht="57.6" customHeight="1" x14ac:dyDescent="0.25">
      <c r="A166" s="1144" t="s">
        <v>850</v>
      </c>
      <c r="B166" s="1180" t="s">
        <v>639</v>
      </c>
      <c r="C166" s="1144" t="s">
        <v>47</v>
      </c>
      <c r="D166" s="1170" t="s">
        <v>0</v>
      </c>
      <c r="E166" s="330" t="s">
        <v>724</v>
      </c>
      <c r="F166" s="140" t="e">
        <f>#REF!</f>
        <v>#REF!</v>
      </c>
      <c r="G166" s="140" t="e">
        <f>F166</f>
        <v>#REF!</v>
      </c>
      <c r="H166" s="177" t="e">
        <f>G166</f>
        <v>#REF!</v>
      </c>
      <c r="I166" s="140"/>
      <c r="J166" s="178"/>
      <c r="K166"/>
    </row>
    <row r="167" spans="1:11" s="139" customFormat="1" ht="39" customHeight="1" x14ac:dyDescent="0.25">
      <c r="A167" s="1172"/>
      <c r="B167" s="1191"/>
      <c r="C167" s="1172"/>
      <c r="D167" s="1173"/>
      <c r="E167" s="330" t="s">
        <v>725</v>
      </c>
      <c r="F167" s="140" t="e">
        <f>#REF!</f>
        <v>#REF!</v>
      </c>
      <c r="G167" s="140" t="e">
        <f>F167</f>
        <v>#REF!</v>
      </c>
      <c r="H167" s="177" t="e">
        <f>G167</f>
        <v>#REF!</v>
      </c>
      <c r="I167" s="222"/>
      <c r="J167" s="188"/>
      <c r="K167"/>
    </row>
    <row r="168" spans="1:11" s="139" customFormat="1" ht="60.6" customHeight="1" x14ac:dyDescent="0.25">
      <c r="A168" s="1172"/>
      <c r="B168" s="1191"/>
      <c r="C168" s="1172"/>
      <c r="D168" s="1173"/>
      <c r="E168" s="330" t="s">
        <v>751</v>
      </c>
      <c r="F168" s="140" t="e">
        <f>#REF!</f>
        <v>#REF!</v>
      </c>
      <c r="G168" s="140"/>
      <c r="H168" s="177"/>
      <c r="I168" s="222"/>
      <c r="J168" s="188"/>
      <c r="K168"/>
    </row>
    <row r="169" spans="1:11" s="139" customFormat="1" ht="43.15" customHeight="1" x14ac:dyDescent="0.25">
      <c r="A169" s="1145"/>
      <c r="B169" s="1181"/>
      <c r="C169" s="1145"/>
      <c r="D169" s="1171"/>
      <c r="E169" s="330" t="s">
        <v>638</v>
      </c>
      <c r="F169" s="140" t="e">
        <f>#REF!</f>
        <v>#REF!</v>
      </c>
      <c r="G169" s="140"/>
      <c r="H169" s="177"/>
      <c r="I169" s="222"/>
      <c r="J169" s="141"/>
      <c r="K169"/>
    </row>
    <row r="170" spans="1:11" s="139" customFormat="1" ht="65.45" customHeight="1" x14ac:dyDescent="0.25">
      <c r="A170" s="331" t="s">
        <v>851</v>
      </c>
      <c r="B170" s="178" t="s">
        <v>773</v>
      </c>
      <c r="C170" s="157" t="s">
        <v>47</v>
      </c>
      <c r="D170" s="382"/>
      <c r="E170" s="330" t="s">
        <v>638</v>
      </c>
      <c r="F170" s="140" t="e">
        <f>#REF!</f>
        <v>#REF!</v>
      </c>
      <c r="G170" s="140"/>
      <c r="H170" s="177"/>
      <c r="I170" s="222"/>
      <c r="J170" s="141"/>
      <c r="K170"/>
    </row>
    <row r="171" spans="1:11" s="139" customFormat="1" ht="58.15" customHeight="1" x14ac:dyDescent="0.25">
      <c r="A171" s="331" t="s">
        <v>897</v>
      </c>
      <c r="B171" s="178" t="s">
        <v>789</v>
      </c>
      <c r="C171" s="157" t="s">
        <v>47</v>
      </c>
      <c r="D171" s="382"/>
      <c r="E171" s="330" t="s">
        <v>638</v>
      </c>
      <c r="F171" s="140" t="e">
        <f>#REF!</f>
        <v>#REF!</v>
      </c>
      <c r="G171" s="140"/>
      <c r="H171" s="177"/>
      <c r="I171" s="222"/>
      <c r="J171" s="141"/>
      <c r="K171"/>
    </row>
    <row r="172" spans="1:11" s="139" customFormat="1" ht="64.900000000000006" customHeight="1" x14ac:dyDescent="0.25">
      <c r="A172" s="331" t="s">
        <v>898</v>
      </c>
      <c r="B172" s="178" t="s">
        <v>901</v>
      </c>
      <c r="C172" s="157" t="s">
        <v>47</v>
      </c>
      <c r="D172" s="382"/>
      <c r="E172" s="330" t="s">
        <v>638</v>
      </c>
      <c r="F172" s="140" t="e">
        <f>#REF!</f>
        <v>#REF!</v>
      </c>
      <c r="G172" s="140"/>
      <c r="H172" s="177"/>
      <c r="I172" s="222"/>
      <c r="J172" s="141"/>
      <c r="K172"/>
    </row>
    <row r="173" spans="1:11" s="139" customFormat="1" ht="81.599999999999994" customHeight="1" x14ac:dyDescent="0.25">
      <c r="A173" s="331" t="s">
        <v>899</v>
      </c>
      <c r="B173" s="178" t="s">
        <v>790</v>
      </c>
      <c r="C173" s="157" t="s">
        <v>47</v>
      </c>
      <c r="D173" s="382"/>
      <c r="E173" s="330" t="s">
        <v>638</v>
      </c>
      <c r="F173" s="140" t="e">
        <f>#REF!</f>
        <v>#REF!</v>
      </c>
      <c r="G173" s="140"/>
      <c r="H173" s="177"/>
      <c r="I173" s="222"/>
      <c r="J173" s="141"/>
      <c r="K173"/>
    </row>
    <row r="174" spans="1:11" s="139" customFormat="1" ht="69.599999999999994" customHeight="1" x14ac:dyDescent="0.2">
      <c r="A174" s="157" t="s">
        <v>900</v>
      </c>
      <c r="B174" s="178" t="s">
        <v>659</v>
      </c>
      <c r="C174" s="330" t="s">
        <v>435</v>
      </c>
      <c r="D174" s="330">
        <v>2014</v>
      </c>
      <c r="E174" s="330" t="s">
        <v>638</v>
      </c>
      <c r="F174" s="140">
        <f>Железнодорожный!P101</f>
        <v>0</v>
      </c>
      <c r="G174" s="140">
        <f>Железнодорожный!Q101</f>
        <v>0</v>
      </c>
      <c r="H174" s="140">
        <f>Железнодорожный!R101</f>
        <v>0</v>
      </c>
      <c r="I174" s="140">
        <f>Железнодорожный!Q101</f>
        <v>0</v>
      </c>
      <c r="J174" s="141"/>
      <c r="K174" s="133"/>
    </row>
    <row r="175" spans="1:11" s="139" customFormat="1" ht="76.150000000000006" customHeight="1" x14ac:dyDescent="0.2">
      <c r="A175" s="157" t="s">
        <v>150</v>
      </c>
      <c r="B175" s="178" t="s">
        <v>665</v>
      </c>
      <c r="C175" s="330" t="s">
        <v>435</v>
      </c>
      <c r="D175" s="330">
        <v>2014</v>
      </c>
      <c r="E175" s="330" t="s">
        <v>141</v>
      </c>
      <c r="F175" s="140"/>
      <c r="G175" s="140"/>
      <c r="H175" s="177"/>
      <c r="I175" s="222"/>
      <c r="J175" s="141"/>
      <c r="K175" s="133"/>
    </row>
    <row r="176" spans="1:11" s="139" customFormat="1" ht="34.15" hidden="1" customHeight="1" x14ac:dyDescent="0.25">
      <c r="A176" s="331"/>
      <c r="B176" s="332"/>
      <c r="C176" s="332"/>
      <c r="D176" s="335"/>
      <c r="E176" s="157" t="s">
        <v>127</v>
      </c>
      <c r="F176" s="140" t="e">
        <f>Город!#REF!+Ворошиловский!#REF!+Железнодорожный!#REF!+Кировский!#REF!+Ленинский!#REF!+Октябрьский!#REF!+Первомайский!#REF!+Пролетарский!#REF!+Советский!#REF!</f>
        <v>#REF!</v>
      </c>
      <c r="G176" s="140"/>
      <c r="H176" s="177"/>
      <c r="I176" s="222" t="e">
        <f>Город!#REF!+Ворошиловский!#REF!+Железнодорожный!#REF!+Кировский!#REF!+Ленинский!#REF!+Октябрьский!#REF!+Первомайский!#REF!+Пролетарский!#REF!+Советский!#REF!</f>
        <v>#REF!</v>
      </c>
      <c r="J176" s="252"/>
      <c r="K176"/>
    </row>
    <row r="177" spans="1:11" s="142" customFormat="1" ht="16.149999999999999" customHeight="1" x14ac:dyDescent="0.25">
      <c r="A177" s="1138" t="s">
        <v>796</v>
      </c>
      <c r="B177" s="1139"/>
      <c r="C177" s="1139"/>
      <c r="D177" s="1139"/>
      <c r="E177" s="1139"/>
      <c r="F177" s="1139"/>
      <c r="G177" s="1139"/>
      <c r="H177" s="1139"/>
      <c r="I177" s="1139"/>
      <c r="J177" s="1140"/>
      <c r="K177"/>
    </row>
    <row r="178" spans="1:11" s="139" customFormat="1" ht="147.6" customHeight="1" x14ac:dyDescent="0.2">
      <c r="A178" s="157" t="s">
        <v>153</v>
      </c>
      <c r="B178" s="178" t="s">
        <v>204</v>
      </c>
      <c r="C178" s="228" t="s">
        <v>532</v>
      </c>
      <c r="D178" s="330" t="s">
        <v>651</v>
      </c>
      <c r="E178" s="330" t="s">
        <v>141</v>
      </c>
      <c r="F178" s="140"/>
      <c r="G178" s="140"/>
      <c r="H178" s="177"/>
      <c r="I178" s="222"/>
      <c r="J178" s="187"/>
      <c r="K178" s="133"/>
    </row>
    <row r="179" spans="1:11" s="139" customFormat="1" ht="70.150000000000006" customHeight="1" x14ac:dyDescent="0.2">
      <c r="A179" s="157" t="s">
        <v>154</v>
      </c>
      <c r="B179" s="160" t="s">
        <v>543</v>
      </c>
      <c r="C179" s="228" t="s">
        <v>208</v>
      </c>
      <c r="D179" s="330" t="s">
        <v>651</v>
      </c>
      <c r="E179" s="330" t="s">
        <v>141</v>
      </c>
      <c r="F179" s="140"/>
      <c r="G179" s="140"/>
      <c r="H179" s="177"/>
      <c r="I179" s="222"/>
      <c r="J179" s="223"/>
      <c r="K179" s="133"/>
    </row>
    <row r="180" spans="1:11" s="139" customFormat="1" ht="116.45" customHeight="1" x14ac:dyDescent="0.25">
      <c r="A180" s="172" t="s">
        <v>155</v>
      </c>
      <c r="B180" s="178" t="s">
        <v>523</v>
      </c>
      <c r="C180" s="160" t="s">
        <v>208</v>
      </c>
      <c r="D180" s="157" t="s">
        <v>788</v>
      </c>
      <c r="E180" s="157" t="s">
        <v>141</v>
      </c>
      <c r="F180" s="140"/>
      <c r="G180" s="140"/>
      <c r="H180" s="177"/>
      <c r="I180" s="222"/>
      <c r="J180" s="188"/>
      <c r="K180"/>
    </row>
    <row r="181" spans="1:11" s="139" customFormat="1" ht="85.15" customHeight="1" x14ac:dyDescent="0.25">
      <c r="A181" s="157" t="s">
        <v>309</v>
      </c>
      <c r="B181" s="160" t="s">
        <v>524</v>
      </c>
      <c r="C181" s="178" t="s">
        <v>529</v>
      </c>
      <c r="D181" s="172" t="s">
        <v>788</v>
      </c>
      <c r="E181" s="172" t="s">
        <v>141</v>
      </c>
      <c r="F181" s="140"/>
      <c r="G181" s="140"/>
      <c r="H181" s="177"/>
      <c r="I181" s="222"/>
      <c r="J181" s="165"/>
      <c r="K181"/>
    </row>
    <row r="182" spans="1:11" s="139" customFormat="1" ht="75" customHeight="1" x14ac:dyDescent="0.25">
      <c r="A182" s="157" t="s">
        <v>426</v>
      </c>
      <c r="B182" s="160" t="s">
        <v>525</v>
      </c>
      <c r="C182" s="178" t="s">
        <v>208</v>
      </c>
      <c r="D182" s="172" t="s">
        <v>788</v>
      </c>
      <c r="E182" s="178" t="s">
        <v>141</v>
      </c>
      <c r="F182" s="140"/>
      <c r="G182" s="140"/>
      <c r="H182" s="177"/>
      <c r="I182" s="222"/>
      <c r="J182" s="165"/>
      <c r="K182"/>
    </row>
    <row r="183" spans="1:11" s="139" customFormat="1" ht="150.6" customHeight="1" x14ac:dyDescent="0.2">
      <c r="A183" s="157" t="s">
        <v>427</v>
      </c>
      <c r="B183" s="160" t="s">
        <v>526</v>
      </c>
      <c r="C183" s="178" t="s">
        <v>208</v>
      </c>
      <c r="D183" s="172" t="s">
        <v>788</v>
      </c>
      <c r="E183" s="172" t="s">
        <v>141</v>
      </c>
      <c r="F183" s="140"/>
      <c r="G183" s="140"/>
      <c r="H183" s="177"/>
      <c r="I183" s="222"/>
      <c r="J183" s="165"/>
      <c r="K183" s="133"/>
    </row>
    <row r="184" spans="1:11" s="139" customFormat="1" ht="100.15" customHeight="1" x14ac:dyDescent="0.2">
      <c r="A184" s="157" t="s">
        <v>212</v>
      </c>
      <c r="B184" s="160" t="s">
        <v>135</v>
      </c>
      <c r="C184" s="160" t="s">
        <v>208</v>
      </c>
      <c r="D184" s="157" t="s">
        <v>788</v>
      </c>
      <c r="E184" s="157" t="s">
        <v>141</v>
      </c>
      <c r="F184" s="140"/>
      <c r="G184" s="140"/>
      <c r="H184" s="177"/>
      <c r="I184" s="222"/>
      <c r="J184" s="165"/>
      <c r="K184" s="133"/>
    </row>
    <row r="185" spans="1:11" s="139" customFormat="1" ht="84" customHeight="1" x14ac:dyDescent="0.25">
      <c r="A185" s="157" t="s">
        <v>214</v>
      </c>
      <c r="B185" s="160" t="s">
        <v>593</v>
      </c>
      <c r="C185" s="160" t="s">
        <v>208</v>
      </c>
      <c r="D185" s="157" t="s">
        <v>788</v>
      </c>
      <c r="E185" s="157" t="s">
        <v>141</v>
      </c>
      <c r="F185" s="140"/>
      <c r="G185" s="140"/>
      <c r="H185" s="177"/>
      <c r="I185" s="222"/>
      <c r="J185" s="491" t="s">
        <v>943</v>
      </c>
      <c r="K185"/>
    </row>
    <row r="186" spans="1:11" s="142" customFormat="1" ht="17.45" customHeight="1" x14ac:dyDescent="0.25">
      <c r="A186" s="1124" t="s">
        <v>797</v>
      </c>
      <c r="B186" s="1164"/>
      <c r="C186" s="1164"/>
      <c r="D186" s="1164"/>
      <c r="E186" s="1164"/>
      <c r="F186" s="1164"/>
      <c r="G186" s="1164"/>
      <c r="H186" s="1164"/>
      <c r="I186" s="1164"/>
      <c r="J186" s="1165"/>
      <c r="K186"/>
    </row>
    <row r="187" spans="1:11" s="139" customFormat="1" ht="129" customHeight="1" x14ac:dyDescent="0.2">
      <c r="A187" s="1194" t="s">
        <v>156</v>
      </c>
      <c r="B187" s="1150" t="s">
        <v>209</v>
      </c>
      <c r="C187" s="160" t="s">
        <v>592</v>
      </c>
      <c r="D187" s="157" t="s">
        <v>788</v>
      </c>
      <c r="E187" s="157" t="s">
        <v>141</v>
      </c>
      <c r="F187" s="1154"/>
      <c r="G187" s="140"/>
      <c r="H187" s="177"/>
      <c r="I187" s="1154"/>
      <c r="J187" s="1152"/>
      <c r="K187" s="133"/>
    </row>
    <row r="188" spans="1:11" s="139" customFormat="1" ht="82.9" hidden="1" customHeight="1" x14ac:dyDescent="0.2">
      <c r="A188" s="1194"/>
      <c r="B188" s="1151"/>
      <c r="C188" s="284" t="s">
        <v>592</v>
      </c>
      <c r="D188" s="281" t="s">
        <v>651</v>
      </c>
      <c r="E188" s="281" t="s">
        <v>141</v>
      </c>
      <c r="F188" s="1154"/>
      <c r="G188" s="140"/>
      <c r="H188" s="177"/>
      <c r="I188" s="1154"/>
      <c r="J188" s="1153"/>
      <c r="K188" s="133"/>
    </row>
    <row r="189" spans="1:11" s="139" customFormat="1" ht="213" customHeight="1" x14ac:dyDescent="0.25">
      <c r="A189" s="144" t="s">
        <v>449</v>
      </c>
      <c r="B189" s="158" t="s">
        <v>210</v>
      </c>
      <c r="C189" s="158" t="s">
        <v>592</v>
      </c>
      <c r="D189" s="157" t="s">
        <v>788</v>
      </c>
      <c r="E189" s="157" t="s">
        <v>141</v>
      </c>
      <c r="F189" s="140"/>
      <c r="G189" s="140"/>
      <c r="H189" s="177"/>
      <c r="I189" s="222"/>
      <c r="J189" s="255"/>
      <c r="K189"/>
    </row>
    <row r="190" spans="1:11" s="139" customFormat="1" ht="148.15" customHeight="1" x14ac:dyDescent="0.25">
      <c r="A190" s="157" t="s">
        <v>314</v>
      </c>
      <c r="B190" s="162" t="s">
        <v>443</v>
      </c>
      <c r="C190" s="158" t="s">
        <v>592</v>
      </c>
      <c r="D190" s="157" t="s">
        <v>788</v>
      </c>
      <c r="E190" s="157" t="s">
        <v>141</v>
      </c>
      <c r="F190" s="140"/>
      <c r="G190" s="140"/>
      <c r="H190" s="177"/>
      <c r="I190" s="222"/>
      <c r="J190" s="255"/>
      <c r="K190"/>
    </row>
    <row r="191" spans="1:11" s="139" customFormat="1" ht="128.44999999999999" customHeight="1" x14ac:dyDescent="0.2">
      <c r="A191" s="157" t="s">
        <v>315</v>
      </c>
      <c r="B191" s="162" t="s">
        <v>444</v>
      </c>
      <c r="C191" s="162" t="s">
        <v>592</v>
      </c>
      <c r="D191" s="161" t="s">
        <v>788</v>
      </c>
      <c r="E191" s="161" t="s">
        <v>141</v>
      </c>
      <c r="F191" s="140"/>
      <c r="G191" s="140"/>
      <c r="H191" s="177"/>
      <c r="I191" s="222"/>
      <c r="J191" s="255"/>
      <c r="K191" s="133"/>
    </row>
    <row r="192" spans="1:11" s="139" customFormat="1" ht="128.44999999999999" customHeight="1" x14ac:dyDescent="0.2">
      <c r="A192" s="157" t="s">
        <v>316</v>
      </c>
      <c r="B192" s="162" t="s">
        <v>211</v>
      </c>
      <c r="C192" s="162" t="s">
        <v>592</v>
      </c>
      <c r="D192" s="161" t="s">
        <v>788</v>
      </c>
      <c r="E192" s="161" t="s">
        <v>141</v>
      </c>
      <c r="F192" s="140"/>
      <c r="G192" s="140"/>
      <c r="H192" s="177"/>
      <c r="I192" s="222"/>
      <c r="J192" s="255"/>
      <c r="K192" s="133"/>
    </row>
    <row r="193" spans="1:11" s="139" customFormat="1" ht="175.9" customHeight="1" x14ac:dyDescent="0.25">
      <c r="A193" s="157" t="s">
        <v>293</v>
      </c>
      <c r="B193" s="160" t="s">
        <v>445</v>
      </c>
      <c r="C193" s="162" t="s">
        <v>592</v>
      </c>
      <c r="D193" s="161" t="s">
        <v>788</v>
      </c>
      <c r="E193" s="161" t="s">
        <v>141</v>
      </c>
      <c r="F193" s="140"/>
      <c r="G193" s="140"/>
      <c r="H193" s="177"/>
      <c r="I193" s="222"/>
      <c r="J193" s="255"/>
      <c r="K193"/>
    </row>
    <row r="194" spans="1:11" s="139" customFormat="1" ht="120.6" customHeight="1" x14ac:dyDescent="0.25">
      <c r="A194" s="157" t="s">
        <v>128</v>
      </c>
      <c r="B194" s="154" t="s">
        <v>213</v>
      </c>
      <c r="C194" s="160" t="s">
        <v>592</v>
      </c>
      <c r="D194" s="157" t="s">
        <v>788</v>
      </c>
      <c r="E194" s="157" t="s">
        <v>141</v>
      </c>
      <c r="F194" s="140"/>
      <c r="G194" s="140"/>
      <c r="H194" s="177"/>
      <c r="I194" s="222"/>
      <c r="J194" s="255"/>
      <c r="K194"/>
    </row>
    <row r="195" spans="1:11" s="139" customFormat="1" ht="125.45" customHeight="1" x14ac:dyDescent="0.25">
      <c r="A195" s="157" t="s">
        <v>505</v>
      </c>
      <c r="B195" s="160" t="s">
        <v>31</v>
      </c>
      <c r="C195" s="154" t="s">
        <v>539</v>
      </c>
      <c r="D195" s="161" t="s">
        <v>788</v>
      </c>
      <c r="E195" s="161" t="s">
        <v>141</v>
      </c>
      <c r="F195" s="140"/>
      <c r="G195" s="140"/>
      <c r="H195" s="177"/>
      <c r="I195" s="222"/>
      <c r="J195" s="255"/>
      <c r="K195"/>
    </row>
    <row r="196" spans="1:11" s="139" customFormat="1" ht="18.600000000000001" customHeight="1" x14ac:dyDescent="0.25">
      <c r="A196" s="1133" t="s">
        <v>330</v>
      </c>
      <c r="B196" s="1125"/>
      <c r="C196" s="1125"/>
      <c r="D196" s="1125"/>
      <c r="E196" s="1125"/>
      <c r="F196" s="1125"/>
      <c r="G196" s="1125"/>
      <c r="H196" s="1125"/>
      <c r="I196" s="1125"/>
      <c r="J196" s="1126"/>
      <c r="K196"/>
    </row>
    <row r="197" spans="1:11" s="139" customFormat="1" ht="18" customHeight="1" x14ac:dyDescent="0.2">
      <c r="A197" s="157" t="s">
        <v>278</v>
      </c>
      <c r="B197" s="1130" t="s">
        <v>481</v>
      </c>
      <c r="C197" s="1131"/>
      <c r="D197" s="1131"/>
      <c r="E197" s="1132"/>
      <c r="F197" s="140" t="e">
        <f>SUM(F198:F200)</f>
        <v>#REF!</v>
      </c>
      <c r="G197" s="140">
        <f>SUM(G198:G200)</f>
        <v>3022259.9</v>
      </c>
      <c r="H197" s="140">
        <f>SUM(H198:H200)</f>
        <v>3022259.9</v>
      </c>
      <c r="I197" s="222">
        <f>SUM(I198:I200)</f>
        <v>0</v>
      </c>
      <c r="J197" s="140"/>
      <c r="K197" s="133"/>
    </row>
    <row r="198" spans="1:11" s="139" customFormat="1" ht="18" customHeight="1" x14ac:dyDescent="0.2">
      <c r="A198" s="157" t="s">
        <v>279</v>
      </c>
      <c r="B198" s="1127" t="s">
        <v>468</v>
      </c>
      <c r="C198" s="1128"/>
      <c r="D198" s="1128"/>
      <c r="E198" s="1129"/>
      <c r="F198" s="140">
        <v>0</v>
      </c>
      <c r="G198" s="140">
        <v>0</v>
      </c>
      <c r="H198" s="140">
        <v>0</v>
      </c>
      <c r="I198" s="140">
        <v>0</v>
      </c>
      <c r="J198" s="140"/>
      <c r="K198" s="133"/>
    </row>
    <row r="199" spans="1:11" s="139" customFormat="1" ht="18" customHeight="1" x14ac:dyDescent="0.25">
      <c r="A199" s="157" t="s">
        <v>280</v>
      </c>
      <c r="B199" s="1127" t="s">
        <v>29</v>
      </c>
      <c r="C199" s="1128"/>
      <c r="D199" s="1128"/>
      <c r="E199" s="1129"/>
      <c r="F199" s="140" t="e">
        <f>F141+F143+F148+F150+F153</f>
        <v>#REF!</v>
      </c>
      <c r="G199" s="140">
        <f>G141+G143+G148+G150</f>
        <v>3022259.9</v>
      </c>
      <c r="H199" s="140">
        <f>H141+H143+H148+H150</f>
        <v>3022259.9</v>
      </c>
      <c r="I199" s="140">
        <f>I141+I143+I148+I150</f>
        <v>0</v>
      </c>
      <c r="J199" s="140"/>
      <c r="K199"/>
    </row>
    <row r="200" spans="1:11" s="139" customFormat="1" ht="18" customHeight="1" x14ac:dyDescent="0.25">
      <c r="A200" s="157" t="s">
        <v>281</v>
      </c>
      <c r="B200" s="1127" t="s">
        <v>158</v>
      </c>
      <c r="C200" s="1128"/>
      <c r="D200" s="1128"/>
      <c r="E200" s="1129"/>
      <c r="F200" s="140" t="e">
        <f>F142+F149+F151+F163+F154</f>
        <v>#REF!</v>
      </c>
      <c r="G200" s="140">
        <f>G142+G149+G151+G163</f>
        <v>0</v>
      </c>
      <c r="H200" s="140">
        <f>H142+H149+H151+H163</f>
        <v>0</v>
      </c>
      <c r="I200" s="140">
        <f>I142+I149+I151+I163</f>
        <v>0</v>
      </c>
      <c r="J200" s="140"/>
      <c r="K200"/>
    </row>
    <row r="201" spans="1:11" s="139" customFormat="1" ht="30.6" customHeight="1" x14ac:dyDescent="0.25">
      <c r="A201" s="157" t="s">
        <v>282</v>
      </c>
      <c r="B201" s="1130" t="s">
        <v>234</v>
      </c>
      <c r="C201" s="1131"/>
      <c r="D201" s="1131"/>
      <c r="E201" s="1132"/>
      <c r="F201" s="140" t="e">
        <f>F202+F203+F204</f>
        <v>#REF!</v>
      </c>
      <c r="G201" s="140" t="e">
        <f>G202+G203+G204</f>
        <v>#REF!</v>
      </c>
      <c r="H201" s="140" t="e">
        <f>H202+H203+H204</f>
        <v>#REF!</v>
      </c>
      <c r="I201" s="222">
        <f>I202+I203+I204</f>
        <v>0</v>
      </c>
      <c r="J201" s="140"/>
      <c r="K201"/>
    </row>
    <row r="202" spans="1:11" s="139" customFormat="1" ht="18" customHeight="1" x14ac:dyDescent="0.2">
      <c r="A202" s="157" t="s">
        <v>283</v>
      </c>
      <c r="B202" s="1127" t="s">
        <v>468</v>
      </c>
      <c r="C202" s="1128"/>
      <c r="D202" s="1128"/>
      <c r="E202" s="1129"/>
      <c r="F202" s="140" t="e">
        <f>F161</f>
        <v>#REF!</v>
      </c>
      <c r="G202" s="140" t="e">
        <f>G161</f>
        <v>#REF!</v>
      </c>
      <c r="H202" s="140" t="e">
        <f>H161</f>
        <v>#REF!</v>
      </c>
      <c r="I202" s="140">
        <f>I161</f>
        <v>0</v>
      </c>
      <c r="J202" s="143"/>
      <c r="K202" s="133"/>
    </row>
    <row r="203" spans="1:11" s="139" customFormat="1" ht="18" customHeight="1" x14ac:dyDescent="0.2">
      <c r="A203" s="157" t="s">
        <v>284</v>
      </c>
      <c r="B203" s="1127" t="s">
        <v>29</v>
      </c>
      <c r="C203" s="1128"/>
      <c r="D203" s="1128"/>
      <c r="E203" s="1129"/>
      <c r="F203" s="140" t="e">
        <f>F162</f>
        <v>#REF!</v>
      </c>
      <c r="G203" s="140">
        <v>0</v>
      </c>
      <c r="H203" s="140">
        <v>0</v>
      </c>
      <c r="I203" s="140">
        <v>0</v>
      </c>
      <c r="J203" s="143"/>
      <c r="K203" s="133"/>
    </row>
    <row r="204" spans="1:11" s="139" customFormat="1" ht="18" customHeight="1" x14ac:dyDescent="0.25">
      <c r="A204" s="157" t="s">
        <v>285</v>
      </c>
      <c r="B204" s="1127" t="s">
        <v>158</v>
      </c>
      <c r="C204" s="1128"/>
      <c r="D204" s="1128"/>
      <c r="E204" s="1129"/>
      <c r="F204" s="140" t="e">
        <f>F152+F160</f>
        <v>#REF!</v>
      </c>
      <c r="G204" s="140" t="e">
        <f>G152+G160</f>
        <v>#REF!</v>
      </c>
      <c r="H204" s="140" t="e">
        <f>H152+H160</f>
        <v>#REF!</v>
      </c>
      <c r="I204" s="140">
        <f>I152+I160</f>
        <v>0</v>
      </c>
      <c r="J204" s="143"/>
      <c r="K204"/>
    </row>
    <row r="205" spans="1:11" s="139" customFormat="1" ht="21.6" customHeight="1" x14ac:dyDescent="0.25">
      <c r="A205" s="157" t="s">
        <v>286</v>
      </c>
      <c r="B205" s="1130" t="s">
        <v>484</v>
      </c>
      <c r="C205" s="1131"/>
      <c r="D205" s="1131"/>
      <c r="E205" s="1132"/>
      <c r="F205" s="140" t="e">
        <f>F206+F207+F208</f>
        <v>#REF!</v>
      </c>
      <c r="G205" s="140" t="e">
        <f>G206+G207+G208</f>
        <v>#REF!</v>
      </c>
      <c r="H205" s="140" t="e">
        <f>H206+H207+H208</f>
        <v>#REF!</v>
      </c>
      <c r="I205" s="222">
        <f>I206+I207+I208</f>
        <v>0</v>
      </c>
      <c r="J205" s="143"/>
      <c r="K205"/>
    </row>
    <row r="206" spans="1:11" s="139" customFormat="1" ht="18" customHeight="1" x14ac:dyDescent="0.2">
      <c r="A206" s="157" t="s">
        <v>287</v>
      </c>
      <c r="B206" s="1127" t="s">
        <v>468</v>
      </c>
      <c r="C206" s="1128"/>
      <c r="D206" s="1128"/>
      <c r="E206" s="1129"/>
      <c r="F206" s="140" t="e">
        <f t="shared" ref="F206:I208" si="4">F198+F202</f>
        <v>#REF!</v>
      </c>
      <c r="G206" s="140" t="e">
        <f t="shared" si="4"/>
        <v>#REF!</v>
      </c>
      <c r="H206" s="140" t="e">
        <f t="shared" si="4"/>
        <v>#REF!</v>
      </c>
      <c r="I206" s="222">
        <f t="shared" si="4"/>
        <v>0</v>
      </c>
      <c r="J206" s="143"/>
      <c r="K206" s="133"/>
    </row>
    <row r="207" spans="1:11" s="139" customFormat="1" ht="18" customHeight="1" x14ac:dyDescent="0.2">
      <c r="A207" s="157" t="s">
        <v>288</v>
      </c>
      <c r="B207" s="1127" t="s">
        <v>29</v>
      </c>
      <c r="C207" s="1128"/>
      <c r="D207" s="1128"/>
      <c r="E207" s="1129"/>
      <c r="F207" s="140" t="e">
        <f t="shared" si="4"/>
        <v>#REF!</v>
      </c>
      <c r="G207" s="140">
        <f t="shared" si="4"/>
        <v>3022259.9</v>
      </c>
      <c r="H207" s="140">
        <f t="shared" si="4"/>
        <v>3022259.9</v>
      </c>
      <c r="I207" s="222">
        <f t="shared" si="4"/>
        <v>0</v>
      </c>
      <c r="J207" s="143"/>
      <c r="K207" s="133"/>
    </row>
    <row r="208" spans="1:11" s="139" customFormat="1" ht="18" customHeight="1" x14ac:dyDescent="0.25">
      <c r="A208" s="157" t="s">
        <v>289</v>
      </c>
      <c r="B208" s="1127" t="s">
        <v>158</v>
      </c>
      <c r="C208" s="1128"/>
      <c r="D208" s="1128"/>
      <c r="E208" s="1129"/>
      <c r="F208" s="140" t="e">
        <f t="shared" si="4"/>
        <v>#REF!</v>
      </c>
      <c r="G208" s="140" t="e">
        <f t="shared" si="4"/>
        <v>#REF!</v>
      </c>
      <c r="H208" s="140" t="e">
        <f t="shared" si="4"/>
        <v>#REF!</v>
      </c>
      <c r="I208" s="222">
        <f t="shared" si="4"/>
        <v>0</v>
      </c>
      <c r="J208" s="143"/>
      <c r="K208"/>
    </row>
    <row r="209" spans="1:15" s="142" customFormat="1" ht="18" customHeight="1" x14ac:dyDescent="0.25">
      <c r="A209" s="1134" t="s">
        <v>406</v>
      </c>
      <c r="B209" s="1125"/>
      <c r="C209" s="1125"/>
      <c r="D209" s="1125"/>
      <c r="E209" s="1125"/>
      <c r="F209" s="1125"/>
      <c r="G209" s="1125"/>
      <c r="H209" s="1125"/>
      <c r="I209" s="1125"/>
      <c r="J209" s="1126"/>
      <c r="K209"/>
    </row>
    <row r="210" spans="1:15" s="142" customFormat="1" ht="15.6" customHeight="1" x14ac:dyDescent="0.25">
      <c r="A210" s="1134" t="s">
        <v>852</v>
      </c>
      <c r="B210" s="1125"/>
      <c r="C210" s="1125"/>
      <c r="D210" s="1125"/>
      <c r="E210" s="1125"/>
      <c r="F210" s="1125"/>
      <c r="G210" s="1125"/>
      <c r="H210" s="1125"/>
      <c r="I210" s="1125"/>
      <c r="J210" s="1126"/>
      <c r="K210"/>
    </row>
    <row r="211" spans="1:15" s="139" customFormat="1" ht="72.599999999999994" customHeight="1" x14ac:dyDescent="0.2">
      <c r="A211" s="157" t="s">
        <v>162</v>
      </c>
      <c r="B211" s="160" t="s">
        <v>621</v>
      </c>
      <c r="C211" s="179" t="s">
        <v>436</v>
      </c>
      <c r="D211" s="216" t="s">
        <v>788</v>
      </c>
      <c r="E211" s="216" t="s">
        <v>611</v>
      </c>
      <c r="F211" s="140">
        <f>Город!P159+Ворошиловский!P151+Железнодорожный!P148+Кировский!P148+Ленинский!P148+Октябрьский!P148+Первомайский!P148+Пролетарский!P149+Советский!P148</f>
        <v>820189.1</v>
      </c>
      <c r="G211" s="140">
        <f>Город!Q159+Ворошиловский!Q151+Железнодорожный!Q148+Кировский!Q148+Ленинский!Q148+Октябрьский!Q148+Первомайский!Q148+Пролетарский!Q149+Советский!Q148</f>
        <v>0</v>
      </c>
      <c r="H211" s="140">
        <f>Город!R159+Ворошиловский!R151+Железнодорожный!R148+Кировский!R148+Ленинский!R148+Октябрьский!R148+Первомайский!R148+Пролетарский!R149+Советский!R148</f>
        <v>0</v>
      </c>
      <c r="I211" s="140">
        <f>Город!Q159+Ворошиловский!Q151+Железнодорожный!Q148+Кировский!Q148+Ленинский!Q148+Октябрьский!Q148+Первомайский!Q148+Пролетарский!Q149+Советский!Q148</f>
        <v>0</v>
      </c>
      <c r="J211" s="256"/>
      <c r="K211" s="133"/>
    </row>
    <row r="212" spans="1:15" s="139" customFormat="1" ht="96" customHeight="1" x14ac:dyDescent="0.2">
      <c r="A212" s="216" t="s">
        <v>163</v>
      </c>
      <c r="B212" s="179" t="s">
        <v>692</v>
      </c>
      <c r="C212" s="160" t="s">
        <v>436</v>
      </c>
      <c r="D212" s="157" t="s">
        <v>0</v>
      </c>
      <c r="E212" s="157" t="s">
        <v>688</v>
      </c>
      <c r="F212" s="140">
        <f>Город!P160+Ворошиловский!P152+Железнодорожный!P149+Кировский!P149+Ленинский!P149+Октябрьский!P149+Первомайский!P149+Пролетарский!P150+Советский!P149</f>
        <v>0</v>
      </c>
      <c r="G212" s="140">
        <f>Город!Q160+Ворошиловский!Q152+Железнодорожный!Q149+Кировский!Q149+Ленинский!Q149+Октябрьский!Q149+Первомайский!Q149+Пролетарский!Q150+Советский!Q149</f>
        <v>0</v>
      </c>
      <c r="H212" s="140">
        <f>Город!R160+Ворошиловский!R152+Железнодорожный!R149+Кировский!R149+Ленинский!R149+Октябрьский!R149+Первомайский!R149+Пролетарский!R150+Советский!R149</f>
        <v>0</v>
      </c>
      <c r="I212" s="140">
        <f>Город!Q160+Ворошиловский!Q152+Железнодорожный!Q149+Кировский!Q149+Ленинский!Q149+Октябрьский!Q149+Первомайский!Q149+Пролетарский!Q150+Советский!Q149</f>
        <v>0</v>
      </c>
      <c r="J212" s="166"/>
      <c r="K212" s="133"/>
    </row>
    <row r="213" spans="1:15" s="139" customFormat="1" ht="58.15" customHeight="1" x14ac:dyDescent="0.25">
      <c r="A213" s="172" t="s">
        <v>164</v>
      </c>
      <c r="B213" s="178" t="s">
        <v>332</v>
      </c>
      <c r="C213" s="160" t="s">
        <v>310</v>
      </c>
      <c r="D213" s="157" t="s">
        <v>788</v>
      </c>
      <c r="E213" s="157" t="s">
        <v>141</v>
      </c>
      <c r="F213" s="140"/>
      <c r="G213" s="140"/>
      <c r="H213" s="177"/>
      <c r="I213" s="222"/>
      <c r="J213" s="178"/>
      <c r="K213"/>
    </row>
    <row r="214" spans="1:15" s="139" customFormat="1" ht="58.15" customHeight="1" x14ac:dyDescent="0.25">
      <c r="A214" s="172" t="s">
        <v>430</v>
      </c>
      <c r="B214" s="178" t="s">
        <v>509</v>
      </c>
      <c r="C214" s="160" t="s">
        <v>397</v>
      </c>
      <c r="D214" s="157" t="s">
        <v>788</v>
      </c>
      <c r="E214" s="157" t="s">
        <v>141</v>
      </c>
      <c r="F214" s="140"/>
      <c r="G214" s="140"/>
      <c r="H214" s="177"/>
      <c r="I214" s="222"/>
      <c r="J214" s="141"/>
      <c r="K214"/>
    </row>
    <row r="215" spans="1:15" s="139" customFormat="1" ht="58.15" customHeight="1" x14ac:dyDescent="0.2">
      <c r="A215" s="172" t="s">
        <v>431</v>
      </c>
      <c r="B215" s="178" t="s">
        <v>510</v>
      </c>
      <c r="C215" s="178" t="s">
        <v>450</v>
      </c>
      <c r="D215" s="172" t="s">
        <v>788</v>
      </c>
      <c r="E215" s="172" t="s">
        <v>141</v>
      </c>
      <c r="F215" s="140"/>
      <c r="G215" s="140"/>
      <c r="H215" s="177"/>
      <c r="I215" s="222"/>
      <c r="J215" s="141"/>
      <c r="K215" s="133"/>
      <c r="O215" s="139" t="s">
        <v>15</v>
      </c>
    </row>
    <row r="216" spans="1:15" s="139" customFormat="1" ht="59.45" customHeight="1" x14ac:dyDescent="0.2">
      <c r="A216" s="157" t="s">
        <v>469</v>
      </c>
      <c r="B216" s="160" t="s">
        <v>511</v>
      </c>
      <c r="C216" s="178" t="s">
        <v>46</v>
      </c>
      <c r="D216" s="172" t="s">
        <v>788</v>
      </c>
      <c r="E216" s="172" t="s">
        <v>141</v>
      </c>
      <c r="F216" s="140"/>
      <c r="G216" s="140"/>
      <c r="H216" s="177"/>
      <c r="I216" s="222"/>
      <c r="J216" s="165"/>
      <c r="K216" s="133"/>
    </row>
    <row r="217" spans="1:15" s="139" customFormat="1" ht="110.45" customHeight="1" x14ac:dyDescent="0.25">
      <c r="A217" s="157" t="s">
        <v>470</v>
      </c>
      <c r="B217" s="160" t="s">
        <v>591</v>
      </c>
      <c r="C217" s="160" t="s">
        <v>528</v>
      </c>
      <c r="D217" s="157" t="s">
        <v>788</v>
      </c>
      <c r="E217" s="157" t="s">
        <v>141</v>
      </c>
      <c r="F217" s="140"/>
      <c r="G217" s="140"/>
      <c r="H217" s="177"/>
      <c r="I217" s="140"/>
      <c r="J217" s="165"/>
      <c r="K217"/>
    </row>
    <row r="218" spans="1:15" s="139" customFormat="1" ht="96" customHeight="1" x14ac:dyDescent="0.25">
      <c r="A218" s="157" t="s">
        <v>472</v>
      </c>
      <c r="B218" s="160" t="s">
        <v>594</v>
      </c>
      <c r="C218" s="160" t="s">
        <v>147</v>
      </c>
      <c r="D218" s="157">
        <v>2014</v>
      </c>
      <c r="E218" s="157" t="s">
        <v>141</v>
      </c>
      <c r="F218" s="140"/>
      <c r="G218" s="140"/>
      <c r="H218" s="177"/>
      <c r="I218" s="140"/>
      <c r="J218" s="165"/>
      <c r="K218"/>
    </row>
    <row r="219" spans="1:15" s="139" customFormat="1" ht="21" customHeight="1" x14ac:dyDescent="0.25">
      <c r="A219" s="1135" t="s">
        <v>800</v>
      </c>
      <c r="B219" s="1136"/>
      <c r="C219" s="1136"/>
      <c r="D219" s="1136"/>
      <c r="E219" s="1136"/>
      <c r="F219" s="1136"/>
      <c r="G219" s="1136"/>
      <c r="H219" s="1136"/>
      <c r="I219" s="1136"/>
      <c r="J219" s="1137"/>
      <c r="K219"/>
    </row>
    <row r="220" spans="1:15" s="139" customFormat="1" ht="99.6" customHeight="1" x14ac:dyDescent="0.2">
      <c r="A220" s="157" t="s">
        <v>165</v>
      </c>
      <c r="B220" s="160" t="s">
        <v>595</v>
      </c>
      <c r="C220" s="160" t="s">
        <v>147</v>
      </c>
      <c r="D220" s="157" t="s">
        <v>788</v>
      </c>
      <c r="E220" s="157" t="s">
        <v>141</v>
      </c>
      <c r="F220" s="140"/>
      <c r="G220" s="140"/>
      <c r="H220" s="177"/>
      <c r="I220" s="222"/>
      <c r="J220" s="141"/>
      <c r="K220" s="133"/>
    </row>
    <row r="221" spans="1:15" s="139" customFormat="1" ht="19.899999999999999" customHeight="1" x14ac:dyDescent="0.25">
      <c r="A221" s="1138" t="s">
        <v>853</v>
      </c>
      <c r="B221" s="1125"/>
      <c r="C221" s="1125"/>
      <c r="D221" s="1125"/>
      <c r="E221" s="1125"/>
      <c r="F221" s="1125"/>
      <c r="G221" s="1125"/>
      <c r="H221" s="1125"/>
      <c r="I221" s="1125"/>
      <c r="J221" s="1126"/>
      <c r="K221" s="133"/>
    </row>
    <row r="222" spans="1:15" s="139" customFormat="1" ht="61.15" customHeight="1" x14ac:dyDescent="0.25">
      <c r="A222" s="157" t="s">
        <v>166</v>
      </c>
      <c r="B222" s="160" t="s">
        <v>337</v>
      </c>
      <c r="C222" s="160" t="s">
        <v>310</v>
      </c>
      <c r="D222" s="157" t="s">
        <v>788</v>
      </c>
      <c r="E222" s="157" t="s">
        <v>141</v>
      </c>
      <c r="F222" s="140"/>
      <c r="G222" s="140"/>
      <c r="H222" s="177"/>
      <c r="I222" s="222"/>
      <c r="J222" s="165"/>
      <c r="K222"/>
    </row>
    <row r="223" spans="1:15" s="139" customFormat="1" ht="69" customHeight="1" x14ac:dyDescent="0.25">
      <c r="A223" s="157" t="s">
        <v>167</v>
      </c>
      <c r="B223" s="158" t="s">
        <v>25</v>
      </c>
      <c r="C223" s="160" t="s">
        <v>310</v>
      </c>
      <c r="D223" s="157" t="s">
        <v>788</v>
      </c>
      <c r="E223" s="157" t="s">
        <v>141</v>
      </c>
      <c r="F223" s="140"/>
      <c r="G223" s="140"/>
      <c r="H223" s="177"/>
      <c r="I223" s="222"/>
      <c r="J223" s="165"/>
      <c r="K223"/>
    </row>
    <row r="224" spans="1:15" s="139" customFormat="1" ht="100.15" customHeight="1" x14ac:dyDescent="0.2">
      <c r="A224" s="144" t="s">
        <v>168</v>
      </c>
      <c r="B224" s="160" t="s">
        <v>65</v>
      </c>
      <c r="C224" s="158" t="s">
        <v>540</v>
      </c>
      <c r="D224" s="157" t="s">
        <v>788</v>
      </c>
      <c r="E224" s="157" t="s">
        <v>141</v>
      </c>
      <c r="F224" s="140"/>
      <c r="G224" s="140"/>
      <c r="H224" s="177"/>
      <c r="I224" s="222"/>
      <c r="J224" s="242"/>
      <c r="K224" s="133"/>
    </row>
    <row r="225" spans="1:11" s="139" customFormat="1" ht="63" customHeight="1" x14ac:dyDescent="0.2">
      <c r="A225" s="157" t="s">
        <v>342</v>
      </c>
      <c r="B225" s="160" t="s">
        <v>328</v>
      </c>
      <c r="C225" s="160" t="s">
        <v>310</v>
      </c>
      <c r="D225" s="157" t="s">
        <v>788</v>
      </c>
      <c r="E225" s="157" t="s">
        <v>141</v>
      </c>
      <c r="F225" s="140"/>
      <c r="G225" s="140"/>
      <c r="H225" s="177"/>
      <c r="I225" s="222"/>
      <c r="J225" s="223"/>
      <c r="K225" s="133"/>
    </row>
    <row r="226" spans="1:11" s="139" customFormat="1" ht="88.9" customHeight="1" x14ac:dyDescent="0.25">
      <c r="A226" s="157" t="s">
        <v>343</v>
      </c>
      <c r="B226" s="160" t="s">
        <v>401</v>
      </c>
      <c r="C226" s="160" t="s">
        <v>310</v>
      </c>
      <c r="D226" s="157" t="s">
        <v>788</v>
      </c>
      <c r="E226" s="157" t="s">
        <v>141</v>
      </c>
      <c r="F226" s="140"/>
      <c r="G226" s="140"/>
      <c r="H226" s="177"/>
      <c r="I226" s="222"/>
      <c r="J226" s="256"/>
      <c r="K226"/>
    </row>
    <row r="227" spans="1:11" s="139" customFormat="1" ht="135" customHeight="1" x14ac:dyDescent="0.25">
      <c r="A227" s="157" t="s">
        <v>344</v>
      </c>
      <c r="B227" s="160" t="s">
        <v>329</v>
      </c>
      <c r="C227" s="160" t="s">
        <v>310</v>
      </c>
      <c r="D227" s="157" t="s">
        <v>788</v>
      </c>
      <c r="E227" s="157" t="s">
        <v>141</v>
      </c>
      <c r="F227" s="140"/>
      <c r="G227" s="140"/>
      <c r="H227" s="177"/>
      <c r="I227" s="222"/>
      <c r="J227" s="165"/>
      <c r="K227"/>
    </row>
    <row r="228" spans="1:11" s="139" customFormat="1" ht="15.6" customHeight="1" x14ac:dyDescent="0.25">
      <c r="A228" s="1133" t="s">
        <v>349</v>
      </c>
      <c r="B228" s="1125"/>
      <c r="C228" s="1125"/>
      <c r="D228" s="1125"/>
      <c r="E228" s="1125"/>
      <c r="F228" s="1125"/>
      <c r="G228" s="1125"/>
      <c r="H228" s="1125"/>
      <c r="I228" s="1125"/>
      <c r="J228" s="1126"/>
      <c r="K228"/>
    </row>
    <row r="229" spans="1:11" s="139" customFormat="1" ht="18" customHeight="1" x14ac:dyDescent="0.2">
      <c r="A229" s="159" t="s">
        <v>278</v>
      </c>
      <c r="B229" s="1130" t="s">
        <v>481</v>
      </c>
      <c r="C229" s="1131"/>
      <c r="D229" s="1131"/>
      <c r="E229" s="1132"/>
      <c r="F229" s="140">
        <f>F230+F231+F232</f>
        <v>820189.1</v>
      </c>
      <c r="G229" s="140">
        <f>G230+G231+G232</f>
        <v>0</v>
      </c>
      <c r="H229" s="140">
        <f>H230+H231+H232</f>
        <v>0</v>
      </c>
      <c r="I229" s="222">
        <f>I230+I231+I232</f>
        <v>0</v>
      </c>
      <c r="J229" s="140"/>
      <c r="K229" s="133"/>
    </row>
    <row r="230" spans="1:11" s="139" customFormat="1" ht="18" customHeight="1" x14ac:dyDescent="0.2">
      <c r="A230" s="159" t="s">
        <v>279</v>
      </c>
      <c r="B230" s="1127" t="s">
        <v>468</v>
      </c>
      <c r="C230" s="1128"/>
      <c r="D230" s="1128"/>
      <c r="E230" s="1129"/>
      <c r="F230" s="140">
        <v>0</v>
      </c>
      <c r="G230" s="140">
        <v>0</v>
      </c>
      <c r="H230" s="177">
        <v>0</v>
      </c>
      <c r="I230" s="222">
        <v>0</v>
      </c>
      <c r="J230" s="140"/>
      <c r="K230" s="133"/>
    </row>
    <row r="231" spans="1:11" s="139" customFormat="1" ht="18" customHeight="1" x14ac:dyDescent="0.25">
      <c r="A231" s="159" t="s">
        <v>280</v>
      </c>
      <c r="B231" s="1127" t="s">
        <v>29</v>
      </c>
      <c r="C231" s="1128"/>
      <c r="D231" s="1128"/>
      <c r="E231" s="1129"/>
      <c r="F231" s="140">
        <f>F212</f>
        <v>0</v>
      </c>
      <c r="G231" s="140">
        <f>G212</f>
        <v>0</v>
      </c>
      <c r="H231" s="140">
        <f>H212</f>
        <v>0</v>
      </c>
      <c r="I231" s="140">
        <f>I212</f>
        <v>0</v>
      </c>
      <c r="J231" s="140"/>
      <c r="K231"/>
    </row>
    <row r="232" spans="1:11" s="139" customFormat="1" ht="18" customHeight="1" x14ac:dyDescent="0.25">
      <c r="A232" s="159" t="s">
        <v>281</v>
      </c>
      <c r="B232" s="1127" t="s">
        <v>158</v>
      </c>
      <c r="C232" s="1128"/>
      <c r="D232" s="1128"/>
      <c r="E232" s="1129"/>
      <c r="F232" s="140">
        <f>F211</f>
        <v>820189.1</v>
      </c>
      <c r="G232" s="140">
        <f>G211</f>
        <v>0</v>
      </c>
      <c r="H232" s="140">
        <f>H211</f>
        <v>0</v>
      </c>
      <c r="I232" s="140">
        <f>I211</f>
        <v>0</v>
      </c>
      <c r="J232" s="140"/>
      <c r="K232"/>
    </row>
    <row r="233" spans="1:11" s="139" customFormat="1" ht="18" customHeight="1" x14ac:dyDescent="0.2">
      <c r="A233" s="159" t="s">
        <v>282</v>
      </c>
      <c r="B233" s="1130" t="s">
        <v>234</v>
      </c>
      <c r="C233" s="1131"/>
      <c r="D233" s="1131"/>
      <c r="E233" s="1132"/>
      <c r="F233" s="140">
        <f>F234+F235+F236</f>
        <v>0</v>
      </c>
      <c r="G233" s="140" t="e">
        <f>G234+G235+G236</f>
        <v>#REF!</v>
      </c>
      <c r="H233" s="177" t="e">
        <f>G233</f>
        <v>#REF!</v>
      </c>
      <c r="I233" s="222">
        <f>I234+I235+I236</f>
        <v>0</v>
      </c>
      <c r="J233" s="140"/>
      <c r="K233" s="133"/>
    </row>
    <row r="234" spans="1:11" s="139" customFormat="1" ht="18" customHeight="1" x14ac:dyDescent="0.2">
      <c r="A234" s="159" t="s">
        <v>283</v>
      </c>
      <c r="B234" s="1127" t="s">
        <v>468</v>
      </c>
      <c r="C234" s="1128"/>
      <c r="D234" s="1128"/>
      <c r="E234" s="1129"/>
      <c r="F234" s="140">
        <v>0</v>
      </c>
      <c r="G234" s="140">
        <v>0</v>
      </c>
      <c r="H234" s="177">
        <v>0</v>
      </c>
      <c r="I234" s="222">
        <v>0</v>
      </c>
      <c r="J234" s="143"/>
      <c r="K234" s="133"/>
    </row>
    <row r="235" spans="1:11" s="139" customFormat="1" ht="18" customHeight="1" x14ac:dyDescent="0.25">
      <c r="A235" s="159" t="s">
        <v>284</v>
      </c>
      <c r="B235" s="1127" t="s">
        <v>29</v>
      </c>
      <c r="C235" s="1128"/>
      <c r="D235" s="1128"/>
      <c r="E235" s="1129"/>
      <c r="F235" s="140">
        <v>0</v>
      </c>
      <c r="G235" s="140">
        <v>0</v>
      </c>
      <c r="H235" s="177">
        <v>0</v>
      </c>
      <c r="I235" s="222">
        <v>0</v>
      </c>
      <c r="J235" s="143"/>
      <c r="K235"/>
    </row>
    <row r="236" spans="1:11" s="139" customFormat="1" ht="18" customHeight="1" x14ac:dyDescent="0.25">
      <c r="A236" s="159" t="s">
        <v>285</v>
      </c>
      <c r="B236" s="1127" t="s">
        <v>158</v>
      </c>
      <c r="C236" s="1128"/>
      <c r="D236" s="1128"/>
      <c r="E236" s="1129"/>
      <c r="F236" s="140">
        <v>0</v>
      </c>
      <c r="G236" s="140" t="e">
        <f>#REF!</f>
        <v>#REF!</v>
      </c>
      <c r="H236" s="177" t="e">
        <f>G236</f>
        <v>#REF!</v>
      </c>
      <c r="I236" s="222">
        <v>0</v>
      </c>
      <c r="J236" s="143"/>
      <c r="K236"/>
    </row>
    <row r="237" spans="1:11" s="139" customFormat="1" ht="18" customHeight="1" x14ac:dyDescent="0.25">
      <c r="A237" s="159" t="s">
        <v>286</v>
      </c>
      <c r="B237" s="1130" t="s">
        <v>199</v>
      </c>
      <c r="C237" s="1131"/>
      <c r="D237" s="1131"/>
      <c r="E237" s="1132"/>
      <c r="F237" s="140">
        <f>F238+F239+F240</f>
        <v>0</v>
      </c>
      <c r="G237" s="140" t="e">
        <f>G238+G239+G240</f>
        <v>#REF!</v>
      </c>
      <c r="H237" s="140" t="e">
        <f>H238+H239+H240</f>
        <v>#REF!</v>
      </c>
      <c r="I237" s="222">
        <f>I238+I239+I240</f>
        <v>0</v>
      </c>
      <c r="J237" s="143"/>
      <c r="K237"/>
    </row>
    <row r="238" spans="1:11" s="139" customFormat="1" ht="18" customHeight="1" x14ac:dyDescent="0.2">
      <c r="A238" s="159" t="s">
        <v>287</v>
      </c>
      <c r="B238" s="1127" t="s">
        <v>468</v>
      </c>
      <c r="C238" s="1128"/>
      <c r="D238" s="1128"/>
      <c r="E238" s="1129"/>
      <c r="F238" s="140">
        <v>0</v>
      </c>
      <c r="G238" s="140"/>
      <c r="H238" s="177"/>
      <c r="I238" s="222">
        <v>0</v>
      </c>
      <c r="J238" s="143"/>
      <c r="K238" s="133"/>
    </row>
    <row r="239" spans="1:11" s="139" customFormat="1" ht="18" customHeight="1" x14ac:dyDescent="0.2">
      <c r="A239" s="159" t="s">
        <v>288</v>
      </c>
      <c r="B239" s="1127" t="s">
        <v>29</v>
      </c>
      <c r="C239" s="1128"/>
      <c r="D239" s="1128"/>
      <c r="E239" s="1129"/>
      <c r="F239" s="140">
        <v>0</v>
      </c>
      <c r="G239" s="140"/>
      <c r="H239" s="177"/>
      <c r="I239" s="222">
        <v>0</v>
      </c>
      <c r="J239" s="143"/>
      <c r="K239" s="133"/>
    </row>
    <row r="240" spans="1:11" s="139" customFormat="1" ht="18" customHeight="1" x14ac:dyDescent="0.25">
      <c r="A240" s="159" t="s">
        <v>289</v>
      </c>
      <c r="B240" s="1127" t="s">
        <v>158</v>
      </c>
      <c r="C240" s="1128"/>
      <c r="D240" s="1128"/>
      <c r="E240" s="1129"/>
      <c r="F240" s="140">
        <v>0</v>
      </c>
      <c r="G240" s="140" t="e">
        <f>#REF!</f>
        <v>#REF!</v>
      </c>
      <c r="H240" s="140" t="e">
        <f>#REF!</f>
        <v>#REF!</v>
      </c>
      <c r="I240" s="222">
        <v>0</v>
      </c>
      <c r="J240" s="143"/>
      <c r="K240"/>
    </row>
    <row r="241" spans="1:11" s="139" customFormat="1" ht="18" customHeight="1" x14ac:dyDescent="0.25">
      <c r="A241" s="159" t="s">
        <v>195</v>
      </c>
      <c r="B241" s="1130" t="s">
        <v>485</v>
      </c>
      <c r="C241" s="1131"/>
      <c r="D241" s="1131"/>
      <c r="E241" s="1132"/>
      <c r="F241" s="140">
        <f>F229+F233+F237</f>
        <v>820189.1</v>
      </c>
      <c r="G241" s="140" t="e">
        <f>G229+G233+G237</f>
        <v>#REF!</v>
      </c>
      <c r="H241" s="140" t="e">
        <f>H229+H233+H237</f>
        <v>#REF!</v>
      </c>
      <c r="I241" s="222">
        <f>I229+I233+I237</f>
        <v>0</v>
      </c>
      <c r="J241" s="143"/>
      <c r="K241"/>
    </row>
    <row r="242" spans="1:11" s="139" customFormat="1" ht="18" customHeight="1" x14ac:dyDescent="0.2">
      <c r="A242" s="159" t="s">
        <v>196</v>
      </c>
      <c r="B242" s="1127" t="s">
        <v>468</v>
      </c>
      <c r="C242" s="1128"/>
      <c r="D242" s="1128"/>
      <c r="E242" s="1129"/>
      <c r="F242" s="140">
        <f>F230+F234</f>
        <v>0</v>
      </c>
      <c r="G242" s="140">
        <f>Город!P199+Ворошиловский!P189+Железнодорожный!P186+Кировский!P186+Ленинский!P186+Октябрьский!P186+Первомайский!P186+Пролетарский!P187+Советский!P186</f>
        <v>0</v>
      </c>
      <c r="H242" s="177">
        <f>G242</f>
        <v>0</v>
      </c>
      <c r="I242" s="222">
        <f>I230+I234</f>
        <v>0</v>
      </c>
      <c r="J242" s="143"/>
      <c r="K242" s="133"/>
    </row>
    <row r="243" spans="1:11" s="139" customFormat="1" ht="18" customHeight="1" x14ac:dyDescent="0.2">
      <c r="A243" s="159" t="s">
        <v>197</v>
      </c>
      <c r="B243" s="1127" t="s">
        <v>29</v>
      </c>
      <c r="C243" s="1128"/>
      <c r="D243" s="1128"/>
      <c r="E243" s="1129"/>
      <c r="F243" s="140">
        <f>F231+F235</f>
        <v>0</v>
      </c>
      <c r="G243" s="140">
        <f>G231+G235</f>
        <v>0</v>
      </c>
      <c r="H243" s="177">
        <f>G243</f>
        <v>0</v>
      </c>
      <c r="I243" s="222">
        <f>I231+I235</f>
        <v>0</v>
      </c>
      <c r="J243" s="143"/>
      <c r="K243" s="133"/>
    </row>
    <row r="244" spans="1:11" s="139" customFormat="1" ht="18" customHeight="1" x14ac:dyDescent="0.25">
      <c r="A244" s="159" t="s">
        <v>198</v>
      </c>
      <c r="B244" s="1127" t="s">
        <v>158</v>
      </c>
      <c r="C244" s="1128"/>
      <c r="D244" s="1128"/>
      <c r="E244" s="1129"/>
      <c r="F244" s="140">
        <f>F232+F236+F240</f>
        <v>820189.1</v>
      </c>
      <c r="G244" s="140" t="e">
        <f>G232+G236</f>
        <v>#REF!</v>
      </c>
      <c r="H244" s="140" t="e">
        <f>H232+H236</f>
        <v>#REF!</v>
      </c>
      <c r="I244" s="222">
        <f>I232+I236</f>
        <v>0</v>
      </c>
      <c r="J244" s="143"/>
      <c r="K244"/>
    </row>
    <row r="245" spans="1:11" s="139" customFormat="1" ht="19.899999999999999" customHeight="1" x14ac:dyDescent="0.25">
      <c r="A245" s="1138" t="s">
        <v>545</v>
      </c>
      <c r="B245" s="1139"/>
      <c r="C245" s="1139"/>
      <c r="D245" s="1139"/>
      <c r="E245" s="1139"/>
      <c r="F245" s="1139"/>
      <c r="G245" s="1139"/>
      <c r="H245" s="1139"/>
      <c r="I245" s="1139"/>
      <c r="J245" s="1140"/>
      <c r="K245"/>
    </row>
    <row r="246" spans="1:11" s="139" customFormat="1" ht="19.899999999999999" customHeight="1" x14ac:dyDescent="0.25">
      <c r="A246" s="1138" t="s">
        <v>802</v>
      </c>
      <c r="B246" s="1139"/>
      <c r="C246" s="1139"/>
      <c r="D246" s="1139"/>
      <c r="E246" s="1139"/>
      <c r="F246" s="1139"/>
      <c r="G246" s="1139"/>
      <c r="H246" s="1139"/>
      <c r="I246" s="1139"/>
      <c r="J246" s="1140"/>
      <c r="K246"/>
    </row>
    <row r="247" spans="1:11" s="139" customFormat="1" ht="98.45" customHeight="1" x14ac:dyDescent="0.2">
      <c r="A247" s="157" t="s">
        <v>512</v>
      </c>
      <c r="B247" s="160" t="s">
        <v>625</v>
      </c>
      <c r="C247" s="160" t="s">
        <v>466</v>
      </c>
      <c r="D247" s="157" t="s">
        <v>788</v>
      </c>
      <c r="E247" s="157" t="s">
        <v>612</v>
      </c>
      <c r="F247" s="140">
        <f>Город!P204+Ворошиловский!P194+Железнодорожный!P191+Кировский!P191+Ленинский!P191+Октябрьский!P191+Первомайский!P191+Пролетарский!P192+Советский!P191</f>
        <v>33040</v>
      </c>
      <c r="G247" s="140">
        <f>Город!Q204+Ворошиловский!Q194+Железнодорожный!Q191+Кировский!Q191+Ленинский!Q191+Октябрьский!Q191+Первомайский!Q191+Пролетарский!Q192+Советский!Q191</f>
        <v>0</v>
      </c>
      <c r="H247" s="140">
        <f>Город!R204+Ворошиловский!R194+Железнодорожный!R191+Кировский!R191+Ленинский!R191+Октябрьский!R191+Первомайский!R191+Пролетарский!R192+Советский!R191</f>
        <v>0</v>
      </c>
      <c r="I247" s="140">
        <f>Город!Q204+Ворошиловский!Q194+Железнодорожный!Q191+Кировский!Q191+Ленинский!Q191+Октябрьский!Q191+Первомайский!Q191+Пролетарский!Q192+Советский!Q191</f>
        <v>0</v>
      </c>
      <c r="J247" s="158"/>
      <c r="K247" s="133"/>
    </row>
    <row r="248" spans="1:11" s="139" customFormat="1" ht="106.15" customHeight="1" x14ac:dyDescent="0.2">
      <c r="A248" s="157" t="s">
        <v>513</v>
      </c>
      <c r="B248" s="160" t="s">
        <v>626</v>
      </c>
      <c r="C248" s="160" t="s">
        <v>466</v>
      </c>
      <c r="D248" s="157" t="s">
        <v>788</v>
      </c>
      <c r="E248" s="157" t="s">
        <v>613</v>
      </c>
      <c r="F248" s="140">
        <f>Город!P206+Ворошиловский!P195+Железнодорожный!P192+Кировский!P192+Ленинский!P192+Октябрьский!P192+Первомайский!P192+Пролетарский!P193+Советский!P192</f>
        <v>0</v>
      </c>
      <c r="G248" s="140">
        <f>Город!Q206+Ворошиловский!Q195+Железнодорожный!Q192+Кировский!Q192+Ленинский!Q192+Октябрьский!Q192+Первомайский!Q192+Пролетарский!Q193+Советский!Q192</f>
        <v>0</v>
      </c>
      <c r="H248" s="140">
        <f>Город!R206+Ворошиловский!R195+Железнодорожный!R192+Кировский!R192+Ленинский!R192+Октябрьский!R192+Первомайский!R192+Пролетарский!R193+Советский!R192</f>
        <v>0</v>
      </c>
      <c r="I248" s="140">
        <f>Город!Q206+Ворошиловский!Q195+Железнодорожный!Q192+Кировский!Q192+Ленинский!Q192+Октябрьский!Q192+Первомайский!Q192+Пролетарский!Q193+Советский!Q192</f>
        <v>0</v>
      </c>
      <c r="J248" s="188"/>
      <c r="K248" s="133"/>
    </row>
    <row r="249" spans="1:11" s="139" customFormat="1" ht="165" customHeight="1" x14ac:dyDescent="0.25">
      <c r="A249" s="172" t="s">
        <v>514</v>
      </c>
      <c r="B249" s="178" t="s">
        <v>632</v>
      </c>
      <c r="C249" s="160" t="s">
        <v>466</v>
      </c>
      <c r="D249" s="157" t="s">
        <v>788</v>
      </c>
      <c r="E249" s="157" t="s">
        <v>627</v>
      </c>
      <c r="F249" s="140">
        <f>Город!P207+Ворошиловский!P196+Железнодорожный!P193+Кировский!P193+Ленинский!P193+Октябрьский!P193+Первомайский!P193+Пролетарский!P194+Советский!P193</f>
        <v>32202.200000000004</v>
      </c>
      <c r="G249" s="140">
        <f>Город!Q207+Ворошиловский!Q196+Железнодорожный!Q193+Кировский!Q193+Ленинский!Q193+Октябрьский!Q193+Первомайский!Q193+Пролетарский!Q194+Советский!Q193</f>
        <v>0</v>
      </c>
      <c r="H249" s="140">
        <f>Город!R207+Ворошиловский!R196+Железнодорожный!R193+Кировский!R193+Ленинский!R193+Октябрьский!R193+Первомайский!R193+Пролетарский!R194+Советский!R193</f>
        <v>0</v>
      </c>
      <c r="I249" s="140">
        <f>Город!Q207+Ворошиловский!Q196+Железнодорожный!Q193+Кировский!Q193+Ленинский!Q193+Октябрьский!Q193+Первомайский!Q193+Пролетарский!Q194+Советский!Q193</f>
        <v>0</v>
      </c>
      <c r="J249" s="165"/>
      <c r="K249"/>
    </row>
    <row r="250" spans="1:11" s="139" customFormat="1" ht="103.9" customHeight="1" x14ac:dyDescent="0.25">
      <c r="A250" s="157" t="s">
        <v>562</v>
      </c>
      <c r="B250" s="160" t="s">
        <v>743</v>
      </c>
      <c r="C250" s="160" t="s">
        <v>208</v>
      </c>
      <c r="D250" s="157" t="s">
        <v>788</v>
      </c>
      <c r="E250" s="157" t="s">
        <v>141</v>
      </c>
      <c r="F250" s="140"/>
      <c r="G250" s="140"/>
      <c r="H250" s="177"/>
      <c r="I250" s="222"/>
      <c r="J250" s="188"/>
      <c r="K250"/>
    </row>
    <row r="251" spans="1:11" s="139" customFormat="1" ht="73.150000000000006" customHeight="1" x14ac:dyDescent="0.2">
      <c r="A251" s="157" t="s">
        <v>634</v>
      </c>
      <c r="B251" s="160" t="s">
        <v>27</v>
      </c>
      <c r="C251" s="160" t="s">
        <v>208</v>
      </c>
      <c r="D251" s="157" t="s">
        <v>788</v>
      </c>
      <c r="E251" s="157" t="s">
        <v>141</v>
      </c>
      <c r="F251" s="140"/>
      <c r="G251" s="140"/>
      <c r="H251" s="177"/>
      <c r="I251" s="222"/>
      <c r="J251" s="188"/>
      <c r="K251" s="133"/>
    </row>
    <row r="252" spans="1:11" s="139" customFormat="1" ht="18" customHeight="1" x14ac:dyDescent="0.25">
      <c r="A252" s="1133" t="s">
        <v>359</v>
      </c>
      <c r="B252" s="1125"/>
      <c r="C252" s="1125"/>
      <c r="D252" s="1125"/>
      <c r="E252" s="1125"/>
      <c r="F252" s="1125"/>
      <c r="G252" s="1125"/>
      <c r="H252" s="1125"/>
      <c r="I252" s="1125"/>
      <c r="J252" s="1126"/>
      <c r="K252" s="133"/>
    </row>
    <row r="253" spans="1:11" s="139" customFormat="1" ht="18" customHeight="1" x14ac:dyDescent="0.25">
      <c r="A253" s="157" t="s">
        <v>278</v>
      </c>
      <c r="B253" s="1130" t="s">
        <v>481</v>
      </c>
      <c r="C253" s="1131"/>
      <c r="D253" s="1131"/>
      <c r="E253" s="1132"/>
      <c r="F253" s="140">
        <f>F254+F255+F256</f>
        <v>65242.200000000004</v>
      </c>
      <c r="G253" s="140" t="e">
        <f>Город!#REF!+Ворошиловский!P209+Железнодорожный!P206+Кировский!P206+Ленинский!P206+Октябрьский!P206+Первомайский!P206+Пролетарский!P207+Советский!P206</f>
        <v>#REF!</v>
      </c>
      <c r="H253" s="177" t="e">
        <f>G253</f>
        <v>#REF!</v>
      </c>
      <c r="I253" s="222">
        <f>I254+I255+I256</f>
        <v>0</v>
      </c>
      <c r="J253" s="140"/>
      <c r="K253"/>
    </row>
    <row r="254" spans="1:11" s="139" customFormat="1" ht="18" customHeight="1" x14ac:dyDescent="0.25">
      <c r="A254" s="157" t="s">
        <v>279</v>
      </c>
      <c r="B254" s="1127" t="s">
        <v>468</v>
      </c>
      <c r="C254" s="1128"/>
      <c r="D254" s="1128"/>
      <c r="E254" s="1129"/>
      <c r="F254" s="140">
        <v>0</v>
      </c>
      <c r="G254" s="140">
        <v>0</v>
      </c>
      <c r="H254" s="177">
        <v>0</v>
      </c>
      <c r="I254" s="222">
        <v>0</v>
      </c>
      <c r="J254" s="143"/>
      <c r="K254"/>
    </row>
    <row r="255" spans="1:11" s="139" customFormat="1" ht="18" customHeight="1" x14ac:dyDescent="0.25">
      <c r="A255" s="157" t="s">
        <v>280</v>
      </c>
      <c r="B255" s="1127" t="s">
        <v>29</v>
      </c>
      <c r="C255" s="1128"/>
      <c r="D255" s="1128"/>
      <c r="E255" s="1129"/>
      <c r="F255" s="140">
        <f>F247</f>
        <v>33040</v>
      </c>
      <c r="G255" s="140">
        <f>G247</f>
        <v>0</v>
      </c>
      <c r="H255" s="140">
        <f>H247</f>
        <v>0</v>
      </c>
      <c r="I255" s="140">
        <f>I247</f>
        <v>0</v>
      </c>
      <c r="J255" s="143"/>
      <c r="K255"/>
    </row>
    <row r="256" spans="1:11" s="139" customFormat="1" ht="18" customHeight="1" x14ac:dyDescent="0.2">
      <c r="A256" s="157" t="s">
        <v>281</v>
      </c>
      <c r="B256" s="1127" t="s">
        <v>158</v>
      </c>
      <c r="C256" s="1128"/>
      <c r="D256" s="1128"/>
      <c r="E256" s="1129"/>
      <c r="F256" s="140">
        <f>F248+F249</f>
        <v>32202.200000000004</v>
      </c>
      <c r="G256" s="140">
        <f>G248+G249</f>
        <v>0</v>
      </c>
      <c r="H256" s="140">
        <f>H248+H249</f>
        <v>0</v>
      </c>
      <c r="I256" s="140">
        <f>I248+I249</f>
        <v>0</v>
      </c>
      <c r="J256" s="140"/>
      <c r="K256" s="133"/>
    </row>
    <row r="257" spans="1:11" s="139" customFormat="1" ht="18" customHeight="1" x14ac:dyDescent="0.2">
      <c r="A257" s="157" t="s">
        <v>282</v>
      </c>
      <c r="B257" s="1130" t="s">
        <v>492</v>
      </c>
      <c r="C257" s="1131"/>
      <c r="D257" s="1131"/>
      <c r="E257" s="1132"/>
      <c r="F257" s="140">
        <f>F253</f>
        <v>65242.200000000004</v>
      </c>
      <c r="G257" s="140" t="e">
        <f>G253</f>
        <v>#REF!</v>
      </c>
      <c r="H257" s="177" t="e">
        <f>G257</f>
        <v>#REF!</v>
      </c>
      <c r="I257" s="222">
        <f>I253</f>
        <v>0</v>
      </c>
      <c r="J257" s="140"/>
      <c r="K257" s="133"/>
    </row>
    <row r="258" spans="1:11" s="139" customFormat="1" ht="18" customHeight="1" x14ac:dyDescent="0.25">
      <c r="A258" s="157" t="s">
        <v>283</v>
      </c>
      <c r="B258" s="1127" t="s">
        <v>468</v>
      </c>
      <c r="C258" s="1128"/>
      <c r="D258" s="1128"/>
      <c r="E258" s="1129"/>
      <c r="F258" s="140">
        <v>0</v>
      </c>
      <c r="G258" s="140">
        <v>0</v>
      </c>
      <c r="H258" s="177">
        <v>0</v>
      </c>
      <c r="I258" s="222">
        <v>0</v>
      </c>
      <c r="J258" s="140"/>
      <c r="K258"/>
    </row>
    <row r="259" spans="1:11" s="139" customFormat="1" ht="18" customHeight="1" x14ac:dyDescent="0.25">
      <c r="A259" s="157" t="s">
        <v>284</v>
      </c>
      <c r="B259" s="1127" t="s">
        <v>29</v>
      </c>
      <c r="C259" s="1128"/>
      <c r="D259" s="1128"/>
      <c r="E259" s="1129"/>
      <c r="F259" s="140">
        <f>F255</f>
        <v>33040</v>
      </c>
      <c r="G259" s="140">
        <f>G255</f>
        <v>0</v>
      </c>
      <c r="H259" s="177">
        <f>G259</f>
        <v>0</v>
      </c>
      <c r="I259" s="222">
        <f>I255</f>
        <v>0</v>
      </c>
      <c r="J259" s="140"/>
      <c r="K259"/>
    </row>
    <row r="260" spans="1:11" s="139" customFormat="1" ht="18" customHeight="1" x14ac:dyDescent="0.2">
      <c r="A260" s="157" t="s">
        <v>285</v>
      </c>
      <c r="B260" s="1127" t="s">
        <v>158</v>
      </c>
      <c r="C260" s="1128"/>
      <c r="D260" s="1128"/>
      <c r="E260" s="1129"/>
      <c r="F260" s="140">
        <f>F256</f>
        <v>32202.200000000004</v>
      </c>
      <c r="G260" s="140">
        <f>G256</f>
        <v>0</v>
      </c>
      <c r="H260" s="177">
        <f>G260</f>
        <v>0</v>
      </c>
      <c r="I260" s="222">
        <f>I256</f>
        <v>0</v>
      </c>
      <c r="J260" s="140"/>
      <c r="K260" s="133"/>
    </row>
    <row r="261" spans="1:11" s="142" customFormat="1" ht="25.15" customHeight="1" x14ac:dyDescent="0.25">
      <c r="A261" s="1124" t="s">
        <v>476</v>
      </c>
      <c r="B261" s="1125"/>
      <c r="C261" s="1125"/>
      <c r="D261" s="1125"/>
      <c r="E261" s="1125"/>
      <c r="F261" s="1125"/>
      <c r="G261" s="1125"/>
      <c r="H261" s="1125"/>
      <c r="I261" s="1125"/>
      <c r="J261" s="1126"/>
      <c r="K261" s="133"/>
    </row>
    <row r="262" spans="1:11" s="142" customFormat="1" ht="23.45" customHeight="1" x14ac:dyDescent="0.25">
      <c r="A262" s="1124" t="s">
        <v>806</v>
      </c>
      <c r="B262" s="1125"/>
      <c r="C262" s="1125"/>
      <c r="D262" s="1125"/>
      <c r="E262" s="1125"/>
      <c r="F262" s="1125"/>
      <c r="G262" s="1125"/>
      <c r="H262" s="1125"/>
      <c r="I262" s="1125"/>
      <c r="J262" s="1126"/>
      <c r="K262"/>
    </row>
    <row r="263" spans="1:11" s="139" customFormat="1" ht="79.150000000000006" customHeight="1" x14ac:dyDescent="0.25">
      <c r="A263" s="157" t="s">
        <v>171</v>
      </c>
      <c r="B263" s="160" t="s">
        <v>621</v>
      </c>
      <c r="C263" s="160" t="s">
        <v>172</v>
      </c>
      <c r="D263" s="157" t="s">
        <v>788</v>
      </c>
      <c r="E263" s="157" t="s">
        <v>614</v>
      </c>
      <c r="F263" s="140">
        <f>Город!P230+Ворошиловский!P219+Железнодорожный!P216+Кировский!P216+Ленинский!P216+Октябрьский!P216+Первомайский!P216+Пролетарский!P217+Советский!P216</f>
        <v>24800.3</v>
      </c>
      <c r="G263" s="140">
        <f>Город!Q230+Ворошиловский!Q219+Железнодорожный!Q216+Кировский!Q216+Ленинский!Q216+Октябрьский!Q216+Первомайский!Q216+Пролетарский!Q217+Советский!Q216</f>
        <v>0</v>
      </c>
      <c r="H263" s="140">
        <f>Город!R230+Ворошиловский!R219+Железнодорожный!R216+Кировский!R216+Ленинский!R216+Октябрьский!R216+Первомайский!R216+Пролетарский!R217+Советский!R216</f>
        <v>0</v>
      </c>
      <c r="I263" s="140">
        <f>Город!Q230+Ворошиловский!Q219+Железнодорожный!Q216+Кировский!Q216+Ленинский!Q216+Октябрьский!Q216+Первомайский!Q216+Пролетарский!Q217+Советский!Q216</f>
        <v>0</v>
      </c>
      <c r="J263" s="141"/>
      <c r="K263"/>
    </row>
    <row r="264" spans="1:11" s="139" customFormat="1" ht="79.900000000000006" customHeight="1" x14ac:dyDescent="0.25">
      <c r="A264" s="157" t="s">
        <v>176</v>
      </c>
      <c r="B264" s="160" t="s">
        <v>691</v>
      </c>
      <c r="C264" s="160" t="s">
        <v>172</v>
      </c>
      <c r="D264" s="157">
        <v>2014</v>
      </c>
      <c r="E264" s="157" t="s">
        <v>693</v>
      </c>
      <c r="F264" s="140">
        <f>Город!P231+Ворошиловский!P220+Железнодорожный!P217+Кировский!P217+Ленинский!P217+Октябрьский!P217+Первомайский!P217+Пролетарский!P218+Советский!P217</f>
        <v>0</v>
      </c>
      <c r="G264" s="140">
        <f>Город!Q231+Ворошиловский!Q220+Железнодорожный!Q217+Кировский!Q217+Ленинский!Q217+Октябрьский!Q217+Первомайский!Q217+Пролетарский!Q218+Советский!Q217</f>
        <v>0</v>
      </c>
      <c r="H264" s="140">
        <f>Город!R231+Ворошиловский!R220+Железнодорожный!R217+Кировский!R217+Ленинский!R217+Октябрьский!R217+Первомайский!R217+Пролетарский!R218+Советский!R217</f>
        <v>0</v>
      </c>
      <c r="I264" s="140">
        <f>Город!Q231+Ворошиловский!Q220+Железнодорожный!Q217+Кировский!Q217+Ленинский!Q217+Октябрьский!Q217+Первомайский!Q217+Пролетарский!Q218+Советский!Q217</f>
        <v>0</v>
      </c>
      <c r="J264" s="238"/>
      <c r="K264"/>
    </row>
    <row r="265" spans="1:11" s="139" customFormat="1" ht="74.45" customHeight="1" x14ac:dyDescent="0.2">
      <c r="A265" s="157" t="s">
        <v>477</v>
      </c>
      <c r="B265" s="160" t="s">
        <v>446</v>
      </c>
      <c r="C265" s="160" t="s">
        <v>48</v>
      </c>
      <c r="D265" s="157" t="s">
        <v>788</v>
      </c>
      <c r="E265" s="157" t="s">
        <v>141</v>
      </c>
      <c r="F265" s="140"/>
      <c r="G265" s="140"/>
      <c r="H265" s="177"/>
      <c r="I265" s="222"/>
      <c r="J265" s="239"/>
      <c r="K265" s="133"/>
    </row>
    <row r="266" spans="1:11" s="139" customFormat="1" ht="88.15" customHeight="1" x14ac:dyDescent="0.2">
      <c r="A266" s="157" t="s">
        <v>478</v>
      </c>
      <c r="B266" s="160" t="s">
        <v>361</v>
      </c>
      <c r="C266" s="160" t="s">
        <v>172</v>
      </c>
      <c r="D266" s="157" t="s">
        <v>788</v>
      </c>
      <c r="E266" s="157" t="s">
        <v>141</v>
      </c>
      <c r="F266" s="140"/>
      <c r="G266" s="140"/>
      <c r="H266" s="177"/>
      <c r="I266" s="222"/>
      <c r="J266" s="238"/>
      <c r="K266" s="133"/>
    </row>
    <row r="267" spans="1:11" s="139" customFormat="1" ht="44.45" customHeight="1" x14ac:dyDescent="0.25">
      <c r="A267" s="157" t="s">
        <v>479</v>
      </c>
      <c r="B267" s="160" t="s">
        <v>362</v>
      </c>
      <c r="C267" s="160" t="s">
        <v>172</v>
      </c>
      <c r="D267" s="157" t="s">
        <v>788</v>
      </c>
      <c r="E267" s="157" t="s">
        <v>141</v>
      </c>
      <c r="F267" s="140"/>
      <c r="G267" s="140"/>
      <c r="H267" s="177"/>
      <c r="I267" s="222"/>
      <c r="J267" s="239"/>
      <c r="K267"/>
    </row>
    <row r="268" spans="1:11" s="139" customFormat="1" ht="61.9" customHeight="1" x14ac:dyDescent="0.25">
      <c r="A268" s="157" t="s">
        <v>480</v>
      </c>
      <c r="B268" s="160" t="s">
        <v>535</v>
      </c>
      <c r="C268" s="160" t="s">
        <v>172</v>
      </c>
      <c r="D268" s="157" t="s">
        <v>788</v>
      </c>
      <c r="E268" s="157" t="s">
        <v>141</v>
      </c>
      <c r="F268" s="140"/>
      <c r="G268" s="140"/>
      <c r="H268" s="177"/>
      <c r="I268" s="222"/>
      <c r="J268" s="238"/>
      <c r="K268"/>
    </row>
    <row r="269" spans="1:11" s="139" customFormat="1" ht="134.44999999999999" customHeight="1" x14ac:dyDescent="0.2">
      <c r="A269" s="157" t="s">
        <v>498</v>
      </c>
      <c r="B269" s="160" t="s">
        <v>366</v>
      </c>
      <c r="C269" s="160" t="s">
        <v>173</v>
      </c>
      <c r="D269" s="157" t="s">
        <v>788</v>
      </c>
      <c r="E269" s="157" t="s">
        <v>141</v>
      </c>
      <c r="F269" s="140"/>
      <c r="G269" s="140"/>
      <c r="H269" s="177"/>
      <c r="I269" s="222"/>
      <c r="J269" s="239"/>
      <c r="K269" s="133"/>
    </row>
    <row r="270" spans="1:11" s="139" customFormat="1" ht="102.6" customHeight="1" x14ac:dyDescent="0.2">
      <c r="A270" s="172" t="s">
        <v>5</v>
      </c>
      <c r="B270" s="178" t="s">
        <v>6</v>
      </c>
      <c r="C270" s="178" t="s">
        <v>173</v>
      </c>
      <c r="D270" s="157" t="s">
        <v>788</v>
      </c>
      <c r="E270" s="172" t="s">
        <v>141</v>
      </c>
      <c r="F270" s="140"/>
      <c r="G270" s="140"/>
      <c r="H270" s="177"/>
      <c r="I270" s="222"/>
      <c r="J270" s="239"/>
      <c r="K270" s="133"/>
    </row>
    <row r="271" spans="1:11" s="139" customFormat="1" ht="58.9" customHeight="1" x14ac:dyDescent="0.25">
      <c r="A271" s="172" t="s">
        <v>7</v>
      </c>
      <c r="B271" s="178" t="s">
        <v>8</v>
      </c>
      <c r="C271" s="178" t="s">
        <v>173</v>
      </c>
      <c r="D271" s="157" t="s">
        <v>788</v>
      </c>
      <c r="E271" s="172" t="s">
        <v>141</v>
      </c>
      <c r="F271" s="140"/>
      <c r="G271" s="140"/>
      <c r="H271" s="177"/>
      <c r="I271" s="222"/>
      <c r="J271" s="239"/>
      <c r="K271"/>
    </row>
    <row r="272" spans="1:11" s="142" customFormat="1" ht="19.899999999999999" customHeight="1" x14ac:dyDescent="0.25">
      <c r="A272" s="1124" t="s">
        <v>880</v>
      </c>
      <c r="B272" s="1125"/>
      <c r="C272" s="1125"/>
      <c r="D272" s="1125"/>
      <c r="E272" s="1125"/>
      <c r="F272" s="1125"/>
      <c r="G272" s="1125"/>
      <c r="H272" s="1125"/>
      <c r="I272" s="1125"/>
      <c r="J272" s="1126"/>
      <c r="K272"/>
    </row>
    <row r="273" spans="1:11" s="139" customFormat="1" ht="60.6" hidden="1" customHeight="1" x14ac:dyDescent="0.25">
      <c r="A273" s="1144" t="s">
        <v>175</v>
      </c>
      <c r="B273" s="1180" t="s">
        <v>650</v>
      </c>
      <c r="C273" s="178"/>
      <c r="D273" s="178" t="s">
        <v>651</v>
      </c>
      <c r="E273" s="178" t="s">
        <v>101</v>
      </c>
      <c r="F273" s="140">
        <f>Город!P249+Ворошиловский!P229+Железнодорожный!P226+Кировский!P226+Ленинский!P226+Октябрьский!P235+Первомайский!P226+Пролетарский!P227+Советский!P235</f>
        <v>0</v>
      </c>
      <c r="G273" s="140">
        <f>Город!P249+Ворошиловский!P229+Железнодорожный!P226+Кировский!P226+Ленинский!P226+Октябрьский!P235+Первомайский!P226+Пролетарский!P227+Советский!P235</f>
        <v>0</v>
      </c>
      <c r="H273" s="177">
        <f>G273</f>
        <v>0</v>
      </c>
      <c r="I273" s="222">
        <f>Город!Q249+Ворошиловский!Q229+Железнодорожный!Q226+Кировский!Q226+Ленинский!Q226+Октябрьский!Q235+Первомайский!Q226+Пролетарский!Q227+Советский!Q235</f>
        <v>0</v>
      </c>
      <c r="J273" s="1178"/>
      <c r="K273"/>
    </row>
    <row r="274" spans="1:11" s="139" customFormat="1" ht="236.45" customHeight="1" x14ac:dyDescent="0.2">
      <c r="A274" s="1145"/>
      <c r="B274" s="1181"/>
      <c r="C274" s="178" t="s">
        <v>367</v>
      </c>
      <c r="D274" s="172" t="s">
        <v>788</v>
      </c>
      <c r="E274" s="172" t="s">
        <v>647</v>
      </c>
      <c r="F274" s="140">
        <f>Город!P250+Ворошиловский!P230+Железнодорожный!P227+Кировский!P227+Ленинский!P227+Октябрьский!P236+Первомайский!P227+Пролетарский!P228+Советский!P236</f>
        <v>172064.9</v>
      </c>
      <c r="G274" s="140">
        <f>Город!Q250+Ворошиловский!Q230+Железнодорожный!Q227+Кировский!Q227+Ленинский!Q227+Октябрьский!Q236+Первомайский!Q227+Пролетарский!Q228+Советский!Q236</f>
        <v>0</v>
      </c>
      <c r="H274" s="140">
        <f>Город!R250+Ворошиловский!R230+Железнодорожный!R227+Кировский!R227+Ленинский!R227+Октябрьский!R236+Первомайский!R227+Пролетарский!R228+Советский!R236</f>
        <v>0</v>
      </c>
      <c r="I274" s="140">
        <f>Город!Q250+Ворошиловский!Q230+Железнодорожный!Q227+Кировский!Q227+Ленинский!Q227+Октябрьский!Q236+Первомайский!Q227+Пролетарский!Q228+Советский!Q236</f>
        <v>0</v>
      </c>
      <c r="J274" s="1179"/>
      <c r="K274" s="133"/>
    </row>
    <row r="275" spans="1:11" s="139" customFormat="1" ht="111.6" customHeight="1" x14ac:dyDescent="0.2">
      <c r="A275" s="330" t="s">
        <v>499</v>
      </c>
      <c r="B275" s="178" t="s">
        <v>633</v>
      </c>
      <c r="C275" s="178" t="s">
        <v>367</v>
      </c>
      <c r="D275" s="172" t="s">
        <v>788</v>
      </c>
      <c r="E275" s="172" t="s">
        <v>615</v>
      </c>
      <c r="F275" s="140">
        <f>Город!P251+Ворошиловский!P231+Железнодорожный!P228+Кировский!P228+Ленинский!P228+Октябрьский!P237+Первомайский!P228+Пролетарский!P229+Советский!P237</f>
        <v>5868.6</v>
      </c>
      <c r="G275" s="140">
        <f>Город!Q251+Ворошиловский!Q231+Железнодорожный!Q228+Кировский!Q228+Ленинский!Q228+Октябрьский!Q237+Первомайский!Q228+Пролетарский!Q229+Советский!Q237</f>
        <v>0</v>
      </c>
      <c r="H275" s="140">
        <f>Город!R251+Ворошиловский!R231+Железнодорожный!R228+Кировский!R228+Ленинский!R228+Октябрьский!R237+Первомайский!R228+Пролетарский!R229+Советский!R237</f>
        <v>0</v>
      </c>
      <c r="I275" s="140">
        <f>Город!Q251+Ворошиловский!Q231+Железнодорожный!Q228+Кировский!Q228+Ленинский!Q228+Октябрьский!Q237+Первомайский!Q228+Пролетарский!Q229+Советский!Q237</f>
        <v>0</v>
      </c>
      <c r="J275" s="166"/>
      <c r="K275" s="133"/>
    </row>
    <row r="276" spans="1:11" s="139" customFormat="1" ht="228" customHeight="1" x14ac:dyDescent="0.25">
      <c r="A276" s="157" t="s">
        <v>500</v>
      </c>
      <c r="B276" s="146" t="s">
        <v>657</v>
      </c>
      <c r="C276" s="178" t="s">
        <v>367</v>
      </c>
      <c r="D276" s="172" t="s">
        <v>788</v>
      </c>
      <c r="E276" s="172" t="s">
        <v>141</v>
      </c>
      <c r="F276" s="140"/>
      <c r="G276" s="140"/>
      <c r="H276" s="177"/>
      <c r="I276" s="140"/>
      <c r="J276" s="165"/>
      <c r="K276"/>
    </row>
    <row r="277" spans="1:11" s="139" customFormat="1" ht="259.14999999999998" customHeight="1" x14ac:dyDescent="0.25">
      <c r="A277" s="330" t="s">
        <v>371</v>
      </c>
      <c r="B277" s="228" t="s">
        <v>628</v>
      </c>
      <c r="C277" s="228" t="s">
        <v>435</v>
      </c>
      <c r="D277" s="330" t="s">
        <v>788</v>
      </c>
      <c r="E277" s="157" t="s">
        <v>616</v>
      </c>
      <c r="F277" s="140">
        <f>Город!P253</f>
        <v>39.4</v>
      </c>
      <c r="G277" s="140">
        <f>Город!Q253</f>
        <v>0</v>
      </c>
      <c r="H277" s="140">
        <f>Город!R253</f>
        <v>0</v>
      </c>
      <c r="I277" s="140">
        <f>Город!Q253+Ворошиловский!Q233+Железнодорожный!Q230+Кировский!Q230+Ленинский!Q230+Октябрьский!Q239+Первомайский!Q230+Пролетарский!Q231+Советский!Q239</f>
        <v>0</v>
      </c>
      <c r="J277" s="336"/>
      <c r="K277"/>
    </row>
    <row r="278" spans="1:11" s="139" customFormat="1" ht="136.15" customHeight="1" x14ac:dyDescent="0.2">
      <c r="A278" s="216" t="s">
        <v>201</v>
      </c>
      <c r="B278" s="160" t="s">
        <v>630</v>
      </c>
      <c r="C278" s="228" t="s">
        <v>367</v>
      </c>
      <c r="D278" s="330" t="s">
        <v>788</v>
      </c>
      <c r="E278" s="330" t="s">
        <v>617</v>
      </c>
      <c r="F278" s="140">
        <f>Город!P254+Ворошиловский!P234+Железнодорожный!P231+Кировский!P231+Ленинский!P231+Октябрьский!P240+Первомайский!P231+Пролетарский!P232+Советский!P240</f>
        <v>1800</v>
      </c>
      <c r="G278" s="140">
        <f>Город!Q254+Ворошиловский!Q234+Железнодорожный!Q231+Кировский!Q231+Ленинский!Q231+Октябрьский!Q240+Первомайский!Q231+Пролетарский!Q232+Советский!Q240</f>
        <v>0</v>
      </c>
      <c r="H278" s="140">
        <f>Город!R254+Ворошиловский!R234+Железнодорожный!R231+Кировский!R231+Ленинский!R231+Октябрьский!R240+Первомайский!R231+Пролетарский!R232+Советский!R240</f>
        <v>0</v>
      </c>
      <c r="I278" s="140">
        <f>Город!Q254+Ворошиловский!Q234+Железнодорожный!Q231+Кировский!Q231+Ленинский!Q231+Октябрьский!Q240+Первомайский!Q231+Пролетарский!Q232+Советский!Q240</f>
        <v>0</v>
      </c>
      <c r="J278" s="165"/>
      <c r="K278" s="133"/>
    </row>
    <row r="279" spans="1:11" s="139" customFormat="1" ht="15.6" customHeight="1" x14ac:dyDescent="0.25">
      <c r="A279" s="1133" t="s">
        <v>372</v>
      </c>
      <c r="B279" s="1125"/>
      <c r="C279" s="1125"/>
      <c r="D279" s="1125"/>
      <c r="E279" s="1125"/>
      <c r="F279" s="1125"/>
      <c r="G279" s="1125"/>
      <c r="H279" s="1125"/>
      <c r="I279" s="1125"/>
      <c r="J279" s="1126"/>
      <c r="K279" s="133"/>
    </row>
    <row r="280" spans="1:11" s="139" customFormat="1" ht="18" customHeight="1" x14ac:dyDescent="0.25">
      <c r="A280" s="145" t="s">
        <v>278</v>
      </c>
      <c r="B280" s="1130" t="s">
        <v>481</v>
      </c>
      <c r="C280" s="1131"/>
      <c r="D280" s="1131"/>
      <c r="E280" s="1132"/>
      <c r="F280" s="140">
        <f>F281+F282+F283</f>
        <v>204573.2</v>
      </c>
      <c r="G280" s="140">
        <f>G281+G282+G283</f>
        <v>0</v>
      </c>
      <c r="H280" s="140">
        <f>H281+H282+H283</f>
        <v>0</v>
      </c>
      <c r="I280" s="222">
        <f>I281+I282+I283</f>
        <v>0</v>
      </c>
      <c r="J280" s="140"/>
      <c r="K280"/>
    </row>
    <row r="281" spans="1:11" s="139" customFormat="1" ht="15" customHeight="1" x14ac:dyDescent="0.25">
      <c r="A281" s="157" t="s">
        <v>279</v>
      </c>
      <c r="B281" s="1127" t="s">
        <v>468</v>
      </c>
      <c r="C281" s="1128"/>
      <c r="D281" s="1128"/>
      <c r="E281" s="1129"/>
      <c r="F281" s="140">
        <f>F275</f>
        <v>5868.6</v>
      </c>
      <c r="G281" s="140">
        <f>G275</f>
        <v>0</v>
      </c>
      <c r="H281" s="140">
        <f>H275</f>
        <v>0</v>
      </c>
      <c r="I281" s="140">
        <f>I275</f>
        <v>0</v>
      </c>
      <c r="J281" s="140"/>
      <c r="K281"/>
    </row>
    <row r="282" spans="1:11" s="139" customFormat="1" x14ac:dyDescent="0.25">
      <c r="A282" s="157" t="s">
        <v>280</v>
      </c>
      <c r="B282" s="1127" t="s">
        <v>29</v>
      </c>
      <c r="C282" s="1128"/>
      <c r="D282" s="1128"/>
      <c r="E282" s="1129"/>
      <c r="F282" s="140">
        <f>F264+F274+F278</f>
        <v>173864.9</v>
      </c>
      <c r="G282" s="140">
        <f>G264+G274+G278</f>
        <v>0</v>
      </c>
      <c r="H282" s="140">
        <f>H264+H274+H278</f>
        <v>0</v>
      </c>
      <c r="I282" s="140">
        <f>I264+I274+I278</f>
        <v>0</v>
      </c>
      <c r="J282" s="140"/>
      <c r="K282"/>
    </row>
    <row r="283" spans="1:11" s="139" customFormat="1" ht="12.75" x14ac:dyDescent="0.2">
      <c r="A283" s="157" t="s">
        <v>281</v>
      </c>
      <c r="B283" s="1127" t="s">
        <v>158</v>
      </c>
      <c r="C283" s="1128"/>
      <c r="D283" s="1128"/>
      <c r="E283" s="1129"/>
      <c r="F283" s="140">
        <f>F263+F277</f>
        <v>24839.7</v>
      </c>
      <c r="G283" s="140">
        <f>G263+G277</f>
        <v>0</v>
      </c>
      <c r="H283" s="140">
        <f>H263+H277</f>
        <v>0</v>
      </c>
      <c r="I283" s="140">
        <f>I263+I277</f>
        <v>0</v>
      </c>
      <c r="J283" s="140"/>
      <c r="K283" s="133"/>
    </row>
    <row r="284" spans="1:11" s="139" customFormat="1" ht="15" customHeight="1" x14ac:dyDescent="0.2">
      <c r="A284" s="153" t="s">
        <v>282</v>
      </c>
      <c r="B284" s="1130" t="s">
        <v>493</v>
      </c>
      <c r="C284" s="1131"/>
      <c r="D284" s="1131"/>
      <c r="E284" s="1132"/>
      <c r="F284" s="140">
        <f>F285+F286+F287</f>
        <v>204573.2</v>
      </c>
      <c r="G284" s="140">
        <f>G285+G286+G287</f>
        <v>0</v>
      </c>
      <c r="H284" s="140">
        <f>H285+H286+H287</f>
        <v>0</v>
      </c>
      <c r="I284" s="222">
        <f>I285+I286+I287</f>
        <v>0</v>
      </c>
      <c r="J284" s="140"/>
      <c r="K284" s="133"/>
    </row>
    <row r="285" spans="1:11" s="139" customFormat="1" ht="15.75" customHeight="1" x14ac:dyDescent="0.25">
      <c r="A285" s="145" t="s">
        <v>283</v>
      </c>
      <c r="B285" s="1127" t="s">
        <v>468</v>
      </c>
      <c r="C285" s="1128"/>
      <c r="D285" s="1128"/>
      <c r="E285" s="1129"/>
      <c r="F285" s="140">
        <f t="shared" ref="F285:I287" si="5">F281</f>
        <v>5868.6</v>
      </c>
      <c r="G285" s="140">
        <f t="shared" si="5"/>
        <v>0</v>
      </c>
      <c r="H285" s="140">
        <f t="shared" si="5"/>
        <v>0</v>
      </c>
      <c r="I285" s="222">
        <f t="shared" si="5"/>
        <v>0</v>
      </c>
      <c r="J285" s="140"/>
      <c r="K285"/>
    </row>
    <row r="286" spans="1:11" s="139" customFormat="1" x14ac:dyDescent="0.25">
      <c r="A286" s="157" t="s">
        <v>284</v>
      </c>
      <c r="B286" s="1127" t="s">
        <v>29</v>
      </c>
      <c r="C286" s="1128"/>
      <c r="D286" s="1128"/>
      <c r="E286" s="1129"/>
      <c r="F286" s="140">
        <f t="shared" si="5"/>
        <v>173864.9</v>
      </c>
      <c r="G286" s="140">
        <f t="shared" si="5"/>
        <v>0</v>
      </c>
      <c r="H286" s="140">
        <f t="shared" si="5"/>
        <v>0</v>
      </c>
      <c r="I286" s="222">
        <f t="shared" si="5"/>
        <v>0</v>
      </c>
      <c r="J286" s="140"/>
      <c r="K286"/>
    </row>
    <row r="287" spans="1:11" s="139" customFormat="1" ht="12.75" x14ac:dyDescent="0.2">
      <c r="A287" s="157" t="s">
        <v>285</v>
      </c>
      <c r="B287" s="1127" t="s">
        <v>158</v>
      </c>
      <c r="C287" s="1128"/>
      <c r="D287" s="1128"/>
      <c r="E287" s="1129"/>
      <c r="F287" s="140">
        <f t="shared" si="5"/>
        <v>24839.7</v>
      </c>
      <c r="G287" s="140">
        <f t="shared" si="5"/>
        <v>0</v>
      </c>
      <c r="H287" s="140">
        <f t="shared" si="5"/>
        <v>0</v>
      </c>
      <c r="I287" s="222">
        <f t="shared" si="5"/>
        <v>0</v>
      </c>
      <c r="J287" s="140"/>
      <c r="K287" s="133"/>
    </row>
    <row r="288" spans="1:11" s="142" customFormat="1" ht="16.149999999999999" customHeight="1" x14ac:dyDescent="0.2">
      <c r="A288" s="1124" t="s">
        <v>432</v>
      </c>
      <c r="B288" s="1164"/>
      <c r="C288" s="1164"/>
      <c r="D288" s="1164"/>
      <c r="E288" s="1164"/>
      <c r="F288" s="1164"/>
      <c r="G288" s="1164"/>
      <c r="H288" s="1164"/>
      <c r="I288" s="1164"/>
      <c r="J288" s="1165"/>
      <c r="K288" s="133"/>
    </row>
    <row r="289" spans="1:11" s="142" customFormat="1" ht="17.45" customHeight="1" x14ac:dyDescent="0.25">
      <c r="A289" s="1124" t="s">
        <v>889</v>
      </c>
      <c r="B289" s="1164"/>
      <c r="C289" s="1164"/>
      <c r="D289" s="1164"/>
      <c r="E289" s="1164"/>
      <c r="F289" s="1164"/>
      <c r="G289" s="1164"/>
      <c r="H289" s="1164"/>
      <c r="I289" s="1164"/>
      <c r="J289" s="1165"/>
      <c r="K289"/>
    </row>
    <row r="290" spans="1:11" s="139" customFormat="1" ht="167.45" customHeight="1" x14ac:dyDescent="0.25">
      <c r="A290" s="157" t="s">
        <v>453</v>
      </c>
      <c r="B290" s="160" t="s">
        <v>373</v>
      </c>
      <c r="C290" s="160" t="s">
        <v>541</v>
      </c>
      <c r="D290" s="157" t="s">
        <v>788</v>
      </c>
      <c r="E290" s="157" t="s">
        <v>141</v>
      </c>
      <c r="F290" s="140"/>
      <c r="G290" s="140"/>
      <c r="H290" s="177"/>
      <c r="I290" s="222"/>
      <c r="J290" s="223"/>
      <c r="K290"/>
    </row>
    <row r="291" spans="1:11" s="139" customFormat="1" ht="61.9" customHeight="1" x14ac:dyDescent="0.25">
      <c r="A291" s="1144" t="s">
        <v>454</v>
      </c>
      <c r="B291" s="1150" t="s">
        <v>374</v>
      </c>
      <c r="C291" s="160" t="s">
        <v>471</v>
      </c>
      <c r="D291" s="157" t="s">
        <v>788</v>
      </c>
      <c r="E291" s="157" t="s">
        <v>141</v>
      </c>
      <c r="F291" s="1158"/>
      <c r="G291" s="140"/>
      <c r="H291" s="177"/>
      <c r="I291" s="1182"/>
      <c r="J291" s="1192"/>
      <c r="K291"/>
    </row>
    <row r="292" spans="1:11" s="139" customFormat="1" ht="59.45" hidden="1" customHeight="1" x14ac:dyDescent="0.2">
      <c r="A292" s="1145"/>
      <c r="B292" s="1151"/>
      <c r="C292" s="284" t="s">
        <v>471</v>
      </c>
      <c r="D292" s="281" t="s">
        <v>651</v>
      </c>
      <c r="E292" s="281" t="s">
        <v>141</v>
      </c>
      <c r="F292" s="1184"/>
      <c r="G292" s="140"/>
      <c r="H292" s="177"/>
      <c r="I292" s="1183"/>
      <c r="J292" s="1192"/>
      <c r="K292" s="133"/>
    </row>
    <row r="293" spans="1:11" s="139" customFormat="1" ht="94.15" customHeight="1" x14ac:dyDescent="0.2">
      <c r="A293" s="157" t="s">
        <v>455</v>
      </c>
      <c r="B293" s="160" t="s">
        <v>377</v>
      </c>
      <c r="C293" s="228" t="s">
        <v>471</v>
      </c>
      <c r="D293" s="330" t="s">
        <v>788</v>
      </c>
      <c r="E293" s="330" t="s">
        <v>141</v>
      </c>
      <c r="F293" s="140"/>
      <c r="G293" s="140"/>
      <c r="H293" s="177"/>
      <c r="I293" s="222"/>
      <c r="J293" s="240"/>
      <c r="K293" s="133"/>
    </row>
    <row r="294" spans="1:11" s="139" customFormat="1" ht="82.9" customHeight="1" x14ac:dyDescent="0.25">
      <c r="A294" s="157" t="s">
        <v>456</v>
      </c>
      <c r="B294" s="160" t="s">
        <v>42</v>
      </c>
      <c r="C294" s="160" t="s">
        <v>471</v>
      </c>
      <c r="D294" s="157" t="s">
        <v>788</v>
      </c>
      <c r="E294" s="157" t="s">
        <v>141</v>
      </c>
      <c r="F294" s="140"/>
      <c r="G294" s="140"/>
      <c r="H294" s="177"/>
      <c r="I294" s="222"/>
      <c r="J294" s="223"/>
      <c r="K294"/>
    </row>
    <row r="295" spans="1:11" s="139" customFormat="1" ht="100.15" customHeight="1" x14ac:dyDescent="0.25">
      <c r="A295" s="157" t="s">
        <v>457</v>
      </c>
      <c r="B295" s="160" t="s">
        <v>621</v>
      </c>
      <c r="C295" s="160" t="s">
        <v>540</v>
      </c>
      <c r="D295" s="157" t="s">
        <v>788</v>
      </c>
      <c r="E295" s="157" t="s">
        <v>618</v>
      </c>
      <c r="F295" s="140">
        <f>Город!P279+Ворошиловский!P259+Железнодорожный!P256+Кировский!P256+Ленинский!P256+Октябрьский!P265+Первомайский!P256+Пролетарский!P257+Советский!P265</f>
        <v>23683.1</v>
      </c>
      <c r="G295" s="140">
        <f>Город!Q279+Ворошиловский!Q259+Железнодорожный!Q256+Кировский!Q256+Ленинский!Q256+Октябрьский!Q265+Первомайский!Q256+Пролетарский!Q257+Советский!Q265</f>
        <v>0</v>
      </c>
      <c r="H295" s="140">
        <f>Город!R279+Ворошиловский!R259+Железнодорожный!R256+Кировский!R256+Ленинский!R256+Октябрьский!R265+Первомайский!R256+Пролетарский!R257+Советский!R265</f>
        <v>0</v>
      </c>
      <c r="I295" s="140">
        <f>Город!Q279+Ворошиловский!Q259+Железнодорожный!Q256+Кировский!Q256+Ленинский!Q256+Октябрьский!Q265+Первомайский!Q256+Пролетарский!Q257+Советский!Q265</f>
        <v>0</v>
      </c>
      <c r="J295" s="223"/>
      <c r="K295"/>
    </row>
    <row r="296" spans="1:11" s="139" customFormat="1" ht="135.6" customHeight="1" x14ac:dyDescent="0.2">
      <c r="A296" s="144" t="s">
        <v>458</v>
      </c>
      <c r="B296" s="160" t="s">
        <v>744</v>
      </c>
      <c r="C296" s="160" t="s">
        <v>540</v>
      </c>
      <c r="D296" s="157" t="s">
        <v>788</v>
      </c>
      <c r="E296" s="160" t="s">
        <v>141</v>
      </c>
      <c r="F296" s="140"/>
      <c r="G296" s="140">
        <f>Город!P280+Ворошиловский!P267+Железнодорожный!P264+Кировский!P259+Ленинский!P259+Октябрьский!P268+Первомайский!P259+Пролетарский!P260+Советский!P268</f>
        <v>643.9</v>
      </c>
      <c r="H296" s="177">
        <f>G296</f>
        <v>643.9</v>
      </c>
      <c r="I296" s="222"/>
      <c r="J296" s="241"/>
      <c r="K296" s="133"/>
    </row>
    <row r="297" spans="1:11" s="139" customFormat="1" ht="97.9" customHeight="1" x14ac:dyDescent="0.2">
      <c r="A297" s="157" t="s">
        <v>547</v>
      </c>
      <c r="B297" s="160" t="s">
        <v>105</v>
      </c>
      <c r="C297" s="160" t="s">
        <v>540</v>
      </c>
      <c r="D297" s="157" t="s">
        <v>788</v>
      </c>
      <c r="E297" s="160" t="s">
        <v>141</v>
      </c>
      <c r="F297" s="140"/>
      <c r="G297" s="140"/>
      <c r="H297" s="177"/>
      <c r="I297" s="222"/>
      <c r="J297" s="243"/>
      <c r="K297" s="133"/>
    </row>
    <row r="298" spans="1:11" s="139" customFormat="1" ht="99.6" customHeight="1" x14ac:dyDescent="0.25">
      <c r="A298" s="330" t="s">
        <v>548</v>
      </c>
      <c r="B298" s="228" t="s">
        <v>306</v>
      </c>
      <c r="C298" s="160" t="s">
        <v>540</v>
      </c>
      <c r="D298" s="157" t="s">
        <v>893</v>
      </c>
      <c r="E298" s="157" t="s">
        <v>141</v>
      </c>
      <c r="F298" s="334"/>
      <c r="G298" s="140"/>
      <c r="H298" s="177"/>
      <c r="I298" s="337"/>
      <c r="J298" s="241"/>
      <c r="K298"/>
    </row>
    <row r="299" spans="1:11" s="139" customFormat="1" ht="19.149999999999999" customHeight="1" x14ac:dyDescent="0.25">
      <c r="A299" s="1135" t="s">
        <v>890</v>
      </c>
      <c r="B299" s="1136"/>
      <c r="C299" s="1136"/>
      <c r="D299" s="1136"/>
      <c r="E299" s="1136"/>
      <c r="F299" s="1136"/>
      <c r="G299" s="1136"/>
      <c r="H299" s="1136"/>
      <c r="I299" s="1136"/>
      <c r="J299" s="1137"/>
      <c r="K299"/>
    </row>
    <row r="300" spans="1:11" s="139" customFormat="1" ht="54" customHeight="1" x14ac:dyDescent="0.25">
      <c r="A300" s="1167" t="s">
        <v>378</v>
      </c>
      <c r="B300" s="1180" t="s">
        <v>544</v>
      </c>
      <c r="C300" s="1180" t="s">
        <v>435</v>
      </c>
      <c r="D300" s="1167" t="s">
        <v>788</v>
      </c>
      <c r="E300" s="172" t="s">
        <v>635</v>
      </c>
      <c r="F300" s="140">
        <f>Город!P294+Ворошиловский!P265+Железнодорожный!P262+Кировский!P262+Ленинский!P262+Октябрьский!P271+Первомайский!P262+Пролетарский!P263+Советский!P271</f>
        <v>131003</v>
      </c>
      <c r="G300" s="140">
        <f>Город!Q294+Ворошиловский!Q265+Железнодорожный!Q262+Кировский!Q262+Ленинский!Q262+Октябрьский!Q271+Первомайский!Q262+Пролетарский!Q263+Советский!Q271</f>
        <v>0</v>
      </c>
      <c r="H300" s="140">
        <f>Город!R294+Ворошиловский!R265+Железнодорожный!R262+Кировский!R262+Ленинский!R262+Октябрьский!R271+Первомайский!R262+Пролетарский!R263+Советский!R271</f>
        <v>0</v>
      </c>
      <c r="I300" s="140">
        <f>Город!Q294+Ворошиловский!Q265+Железнодорожный!Q262+Кировский!Q262+Ленинский!Q262+Октябрьский!Q271+Первомайский!Q262+Пролетарский!Q263+Советский!Q271</f>
        <v>0</v>
      </c>
      <c r="J300" s="223"/>
      <c r="K300"/>
    </row>
    <row r="301" spans="1:11" s="139" customFormat="1" ht="55.9" customHeight="1" x14ac:dyDescent="0.25">
      <c r="A301" s="1169"/>
      <c r="B301" s="1181"/>
      <c r="C301" s="1181"/>
      <c r="D301" s="1169"/>
      <c r="E301" s="172" t="s">
        <v>757</v>
      </c>
      <c r="F301" s="140">
        <f>Город!P295+Ворошиловский!P266+Железнодорожный!P263+Кировский!P263+Ленинский!P263+Октябрьский!P272+Первомайский!P263+Пролетарский!P264+Советский!P272</f>
        <v>22825.599999999999</v>
      </c>
      <c r="G301" s="140"/>
      <c r="H301" s="140"/>
      <c r="I301" s="140"/>
      <c r="J301" s="223"/>
      <c r="K301"/>
    </row>
    <row r="302" spans="1:11" s="139" customFormat="1" ht="72.599999999999994" customHeight="1" x14ac:dyDescent="0.2">
      <c r="A302" s="157" t="s">
        <v>379</v>
      </c>
      <c r="B302" s="160" t="s">
        <v>723</v>
      </c>
      <c r="C302" s="178" t="s">
        <v>435</v>
      </c>
      <c r="D302" s="172" t="s">
        <v>788</v>
      </c>
      <c r="E302" s="172" t="s">
        <v>619</v>
      </c>
      <c r="F302" s="140">
        <f>Город!P296+Ворошиловский!P267+Железнодорожный!P264+Кировский!P264+Ленинский!P264+Октябрьский!P273+Первомайский!P264+Пролетарский!P265+Советский!P273</f>
        <v>1200.6000000000004</v>
      </c>
      <c r="G302" s="140">
        <f>Город!Q296+Ворошиловский!Q267+Железнодорожный!Q264+Кировский!Q264+Ленинский!Q264+Октябрьский!Q273+Первомайский!Q264+Пролетарский!Q265+Советский!Q273</f>
        <v>0</v>
      </c>
      <c r="H302" s="140">
        <f>Город!R296+Ворошиловский!R267+Железнодорожный!R264+Кировский!R264+Ленинский!R264+Октябрьский!R273+Первомайский!R264+Пролетарский!R265+Советский!R273</f>
        <v>0</v>
      </c>
      <c r="I302" s="140">
        <f>Город!Q296+Ворошиловский!Q267+Железнодорожный!Q264+Кировский!Q264+Ленинский!Q264+Октябрьский!Q273+Первомайский!Q264+Пролетарский!Q265+Советский!Q273</f>
        <v>0</v>
      </c>
      <c r="J302" s="242"/>
      <c r="K302" s="133"/>
    </row>
    <row r="303" spans="1:11" s="139" customFormat="1" ht="85.15" customHeight="1" x14ac:dyDescent="0.2">
      <c r="A303" s="330" t="s">
        <v>381</v>
      </c>
      <c r="B303" s="228" t="s">
        <v>691</v>
      </c>
      <c r="C303" s="160" t="s">
        <v>435</v>
      </c>
      <c r="D303" s="157">
        <v>2014</v>
      </c>
      <c r="E303" s="157" t="s">
        <v>689</v>
      </c>
      <c r="F303" s="334">
        <f>Город!P297+Ворошиловский!P268+Железнодорожный!P265+Кировский!P265+Ленинский!P265+Октябрьский!P274+Первомайский!P265+Пролетарский!P266+Советский!P274</f>
        <v>100</v>
      </c>
      <c r="G303" s="334">
        <f>Город!Q297+Ворошиловский!Q268+Железнодорожный!Q265+Кировский!Q265+Ленинский!Q265+Октябрьский!Q274+Первомайский!Q265+Пролетарский!Q266+Советский!Q274</f>
        <v>0</v>
      </c>
      <c r="H303" s="334">
        <f>Город!R297+Ворошиловский!R268+Железнодорожный!R265+Кировский!R265+Ленинский!R265+Октябрьский!R274+Первомайский!R265+Пролетарский!R266+Советский!R274</f>
        <v>0</v>
      </c>
      <c r="I303" s="140">
        <f>Город!Q297+Ворошиловский!Q268+Железнодорожный!Q265+Кировский!Q265+Ленинский!Q265+Октябрьский!Q274+Первомайский!Q265+Пролетарский!Q266+Советский!Q274</f>
        <v>0</v>
      </c>
      <c r="J303" s="333"/>
      <c r="K303" s="133"/>
    </row>
    <row r="304" spans="1:11" s="139" customFormat="1" ht="84.6" customHeight="1" x14ac:dyDescent="0.25">
      <c r="A304" s="351" t="s">
        <v>383</v>
      </c>
      <c r="B304" s="160" t="s">
        <v>590</v>
      </c>
      <c r="C304" s="228" t="s">
        <v>367</v>
      </c>
      <c r="D304" s="330" t="s">
        <v>788</v>
      </c>
      <c r="E304" s="330" t="s">
        <v>629</v>
      </c>
      <c r="F304" s="140">
        <f>Город!P298+Ворошиловский!P269+Железнодорожный!P266+Кировский!P266+Ленинский!P266+Октябрьский!P275+Первомайский!P266+Пролетарский!P267+Советский!P275</f>
        <v>0</v>
      </c>
      <c r="G304" s="140">
        <f>Город!Q298+Ворошиловский!Q269+Железнодорожный!Q266+Кировский!Q266+Ленинский!Q266+Октябрьский!Q275+Первомайский!Q266+Пролетарский!Q267+Советский!Q275</f>
        <v>0</v>
      </c>
      <c r="H304" s="140">
        <f>Город!R298+Ворошиловский!R269+Железнодорожный!R266+Кировский!R266+Ленинский!R266+Октябрьский!R275+Первомайский!R266+Пролетарский!R267+Советский!R275</f>
        <v>0</v>
      </c>
      <c r="I304" s="140">
        <f>Город!Q298+Ворошиловский!Q269+Железнодорожный!Q266+Кировский!Q266+Ленинский!Q266+Октябрьский!Q275+Первомайский!Q266+Пролетарский!Q267+Советский!Q275</f>
        <v>0</v>
      </c>
      <c r="J304" s="243"/>
      <c r="K304"/>
    </row>
    <row r="305" spans="1:11" s="139" customFormat="1" ht="136.15" customHeight="1" x14ac:dyDescent="0.25">
      <c r="A305" s="330" t="s">
        <v>384</v>
      </c>
      <c r="B305" s="228" t="s">
        <v>550</v>
      </c>
      <c r="C305" s="160" t="s">
        <v>435</v>
      </c>
      <c r="D305" s="157" t="s">
        <v>788</v>
      </c>
      <c r="E305" s="157" t="s">
        <v>620</v>
      </c>
      <c r="F305" s="334">
        <f>Город!P299+Ворошиловский!P270+Железнодорожный!P267+Кировский!P267+Ленинский!P267+Октябрьский!P276+Первомайский!P267+Пролетарский!P268+Советский!P276</f>
        <v>28130.400000000001</v>
      </c>
      <c r="G305" s="334">
        <f>Город!Q299+Ворошиловский!Q270+Железнодорожный!Q267+Кировский!Q267+Ленинский!Q267+Октябрьский!Q276+Первомайский!Q267+Пролетарский!Q268+Советский!Q276</f>
        <v>0</v>
      </c>
      <c r="H305" s="334">
        <f>Город!R299+Ворошиловский!R270+Железнодорожный!R267+Кировский!R267+Ленинский!R267+Октябрьский!R276+Первомайский!R267+Пролетарский!R268+Советский!R276</f>
        <v>0</v>
      </c>
      <c r="I305" s="140">
        <f>Город!Q299+Ворошиловский!Q270+Железнодорожный!Q267+Кировский!Q267+Ленинский!Q267+Октябрьский!Q276+Первомайский!Q267+Пролетарский!Q268+Советский!Q276</f>
        <v>0</v>
      </c>
      <c r="J305" s="333"/>
      <c r="K305"/>
    </row>
    <row r="306" spans="1:11" s="139" customFormat="1" ht="24.95" customHeight="1" x14ac:dyDescent="0.25">
      <c r="A306" s="1133" t="s">
        <v>395</v>
      </c>
      <c r="B306" s="1125"/>
      <c r="C306" s="1125"/>
      <c r="D306" s="1125"/>
      <c r="E306" s="1125"/>
      <c r="F306" s="1125"/>
      <c r="G306" s="1125"/>
      <c r="H306" s="1125"/>
      <c r="I306" s="1125"/>
      <c r="J306" s="1126"/>
      <c r="K306" s="133"/>
    </row>
    <row r="307" spans="1:11" s="139" customFormat="1" ht="18" customHeight="1" x14ac:dyDescent="0.2">
      <c r="A307" s="157" t="s">
        <v>278</v>
      </c>
      <c r="B307" s="1130" t="s">
        <v>481</v>
      </c>
      <c r="C307" s="1131"/>
      <c r="D307" s="1131"/>
      <c r="E307" s="1132"/>
      <c r="F307" s="140">
        <f>F308+F309+F310</f>
        <v>206942.7</v>
      </c>
      <c r="G307" s="140">
        <f>G308+G309+G310</f>
        <v>0</v>
      </c>
      <c r="H307" s="177">
        <f>G307</f>
        <v>0</v>
      </c>
      <c r="I307" s="222">
        <f>I308+I309+I310</f>
        <v>0</v>
      </c>
      <c r="J307" s="140"/>
      <c r="K307" s="133"/>
    </row>
    <row r="308" spans="1:11" s="139" customFormat="1" ht="18" customHeight="1" x14ac:dyDescent="0.25">
      <c r="A308" s="157" t="s">
        <v>279</v>
      </c>
      <c r="B308" s="1127" t="s">
        <v>468</v>
      </c>
      <c r="C308" s="1128"/>
      <c r="D308" s="1128"/>
      <c r="E308" s="1129"/>
      <c r="F308" s="140">
        <v>0</v>
      </c>
      <c r="G308" s="140">
        <v>0</v>
      </c>
      <c r="H308" s="177">
        <v>0</v>
      </c>
      <c r="I308" s="222">
        <v>0</v>
      </c>
      <c r="J308" s="140"/>
      <c r="K308"/>
    </row>
    <row r="309" spans="1:11" s="139" customFormat="1" ht="18" customHeight="1" x14ac:dyDescent="0.25">
      <c r="A309" s="157" t="s">
        <v>280</v>
      </c>
      <c r="B309" s="1127" t="s">
        <v>29</v>
      </c>
      <c r="C309" s="1128"/>
      <c r="D309" s="1128"/>
      <c r="E309" s="1129"/>
      <c r="F309" s="140">
        <f>F303+F305</f>
        <v>28230.400000000001</v>
      </c>
      <c r="G309" s="140">
        <f>G303+G305</f>
        <v>0</v>
      </c>
      <c r="H309" s="140">
        <f>H303+H305</f>
        <v>0</v>
      </c>
      <c r="I309" s="140">
        <f>I303+I305</f>
        <v>0</v>
      </c>
      <c r="J309" s="140"/>
      <c r="K309"/>
    </row>
    <row r="310" spans="1:11" s="139" customFormat="1" ht="18" customHeight="1" x14ac:dyDescent="0.25">
      <c r="A310" s="157" t="s">
        <v>281</v>
      </c>
      <c r="B310" s="1127" t="s">
        <v>158</v>
      </c>
      <c r="C310" s="1128"/>
      <c r="D310" s="1128"/>
      <c r="E310" s="1129"/>
      <c r="F310" s="140">
        <f>F295+F300+F302+F304+F301</f>
        <v>178712.30000000002</v>
      </c>
      <c r="G310" s="140">
        <f>G295+G300+G302+G304</f>
        <v>0</v>
      </c>
      <c r="H310" s="140">
        <f>H295+H300+H302+H304</f>
        <v>0</v>
      </c>
      <c r="I310" s="140">
        <f>I295+I300+I302+I304</f>
        <v>0</v>
      </c>
      <c r="J310" s="140"/>
      <c r="K310"/>
    </row>
    <row r="311" spans="1:11" s="139" customFormat="1" ht="18" customHeight="1" x14ac:dyDescent="0.2">
      <c r="A311" s="145" t="s">
        <v>282</v>
      </c>
      <c r="B311" s="1130" t="s">
        <v>494</v>
      </c>
      <c r="C311" s="1131"/>
      <c r="D311" s="1131"/>
      <c r="E311" s="1132"/>
      <c r="F311" s="140">
        <f>F312+F313+F314</f>
        <v>206942.7</v>
      </c>
      <c r="G311" s="140">
        <f>G312+G313+G314</f>
        <v>0</v>
      </c>
      <c r="H311" s="177">
        <f>G311</f>
        <v>0</v>
      </c>
      <c r="I311" s="222">
        <f>I312+I313+I314</f>
        <v>0</v>
      </c>
      <c r="J311" s="140"/>
      <c r="K311" s="133"/>
    </row>
    <row r="312" spans="1:11" s="139" customFormat="1" ht="18" customHeight="1" x14ac:dyDescent="0.2">
      <c r="A312" s="157" t="s">
        <v>283</v>
      </c>
      <c r="B312" s="1127" t="s">
        <v>468</v>
      </c>
      <c r="C312" s="1128"/>
      <c r="D312" s="1128"/>
      <c r="E312" s="1129"/>
      <c r="F312" s="140">
        <f t="shared" ref="F312:G314" si="6">F308</f>
        <v>0</v>
      </c>
      <c r="G312" s="140">
        <f t="shared" si="6"/>
        <v>0</v>
      </c>
      <c r="H312" s="177">
        <f>G312</f>
        <v>0</v>
      </c>
      <c r="I312" s="222">
        <f>I308</f>
        <v>0</v>
      </c>
      <c r="J312" s="143"/>
      <c r="K312" s="133"/>
    </row>
    <row r="313" spans="1:11" s="139" customFormat="1" ht="18" customHeight="1" x14ac:dyDescent="0.25">
      <c r="A313" s="157" t="s">
        <v>284</v>
      </c>
      <c r="B313" s="1127" t="s">
        <v>29</v>
      </c>
      <c r="C313" s="1128"/>
      <c r="D313" s="1128"/>
      <c r="E313" s="1129"/>
      <c r="F313" s="140">
        <f t="shared" si="6"/>
        <v>28230.400000000001</v>
      </c>
      <c r="G313" s="140">
        <f t="shared" si="6"/>
        <v>0</v>
      </c>
      <c r="H313" s="177">
        <f>G313</f>
        <v>0</v>
      </c>
      <c r="I313" s="222">
        <f>I309</f>
        <v>0</v>
      </c>
      <c r="J313" s="143"/>
      <c r="K313"/>
    </row>
    <row r="314" spans="1:11" s="139" customFormat="1" ht="18" customHeight="1" x14ac:dyDescent="0.25">
      <c r="A314" s="157" t="s">
        <v>285</v>
      </c>
      <c r="B314" s="1127" t="s">
        <v>158</v>
      </c>
      <c r="C314" s="1128"/>
      <c r="D314" s="1128"/>
      <c r="E314" s="1129"/>
      <c r="F314" s="140">
        <f t="shared" si="6"/>
        <v>178712.30000000002</v>
      </c>
      <c r="G314" s="140">
        <f t="shared" si="6"/>
        <v>0</v>
      </c>
      <c r="H314" s="177">
        <f>G314</f>
        <v>0</v>
      </c>
      <c r="I314" s="222">
        <f>I310</f>
        <v>0</v>
      </c>
      <c r="J314" s="143"/>
      <c r="K314"/>
    </row>
    <row r="315" spans="1:11" ht="13.9" customHeight="1" x14ac:dyDescent="0.25">
      <c r="K315" s="133"/>
    </row>
    <row r="316" spans="1:11" ht="21" customHeight="1" x14ac:dyDescent="0.25">
      <c r="A316" s="1177" t="s">
        <v>746</v>
      </c>
      <c r="B316" s="1177"/>
      <c r="C316" s="1177"/>
      <c r="D316" s="1177"/>
      <c r="E316" s="1177"/>
      <c r="F316" s="1177"/>
      <c r="G316" s="1177"/>
      <c r="H316" s="1177"/>
      <c r="I316" s="1177"/>
      <c r="J316" s="1177"/>
      <c r="K316" s="133"/>
    </row>
    <row r="317" spans="1:11" ht="20.45" customHeight="1" x14ac:dyDescent="0.25">
      <c r="K317"/>
    </row>
    <row r="318" spans="1:11" ht="15.75" x14ac:dyDescent="0.25">
      <c r="A318" s="350"/>
      <c r="B318" s="169" t="s">
        <v>79</v>
      </c>
      <c r="K318"/>
    </row>
    <row r="319" spans="1:11" x14ac:dyDescent="0.25">
      <c r="B319" s="352" t="s">
        <v>78</v>
      </c>
      <c r="C319" s="221" t="s">
        <v>75</v>
      </c>
      <c r="D319" s="338"/>
      <c r="E319" s="347"/>
      <c r="F319" s="232"/>
      <c r="G319" s="221"/>
      <c r="H319" s="221"/>
      <c r="I319" s="221" t="s">
        <v>76</v>
      </c>
      <c r="J319" s="250"/>
      <c r="K319"/>
    </row>
    <row r="320" spans="1:11" x14ac:dyDescent="0.25">
      <c r="C320" s="221"/>
      <c r="D320" s="338"/>
      <c r="E320" s="338"/>
      <c r="F320" s="221"/>
      <c r="G320" s="221"/>
      <c r="H320" s="221" t="s">
        <v>117</v>
      </c>
      <c r="I320" s="221"/>
      <c r="J320" s="250"/>
      <c r="K320" s="133"/>
    </row>
    <row r="321" spans="3:11" x14ac:dyDescent="0.25">
      <c r="C321" s="221" t="s">
        <v>77</v>
      </c>
      <c r="D321" s="338"/>
      <c r="E321" s="347"/>
      <c r="F321" s="232"/>
      <c r="G321" s="221"/>
      <c r="H321" s="221"/>
      <c r="I321" s="221" t="s">
        <v>894</v>
      </c>
      <c r="J321" s="250"/>
      <c r="K321" s="133"/>
    </row>
    <row r="322" spans="3:11" x14ac:dyDescent="0.25">
      <c r="K322"/>
    </row>
    <row r="323" spans="3:11" ht="15.75" x14ac:dyDescent="0.25">
      <c r="C323" s="231" t="s">
        <v>745</v>
      </c>
      <c r="E323" s="348"/>
      <c r="F323" s="233"/>
      <c r="K323"/>
    </row>
    <row r="324" spans="3:11" x14ac:dyDescent="0.25">
      <c r="K324" s="133"/>
    </row>
    <row r="325" spans="3:11" x14ac:dyDescent="0.25">
      <c r="K325" s="133"/>
    </row>
    <row r="326" spans="3:11" x14ac:dyDescent="0.25">
      <c r="K326"/>
    </row>
    <row r="327" spans="3:11" x14ac:dyDescent="0.25">
      <c r="K327"/>
    </row>
    <row r="328" spans="3:11" x14ac:dyDescent="0.25">
      <c r="K328"/>
    </row>
    <row r="329" spans="3:11" x14ac:dyDescent="0.25">
      <c r="K329" s="133"/>
    </row>
    <row r="330" spans="3:11" x14ac:dyDescent="0.25">
      <c r="K330" s="133"/>
    </row>
    <row r="331" spans="3:11" x14ac:dyDescent="0.25">
      <c r="K331"/>
    </row>
    <row r="332" spans="3:11" x14ac:dyDescent="0.25">
      <c r="K332"/>
    </row>
    <row r="333" spans="3:11" x14ac:dyDescent="0.25">
      <c r="K333" s="133"/>
    </row>
    <row r="334" spans="3:11" x14ac:dyDescent="0.25">
      <c r="K334" s="133"/>
    </row>
    <row r="335" spans="3:11" x14ac:dyDescent="0.25">
      <c r="K335"/>
    </row>
    <row r="336" spans="3:11" x14ac:dyDescent="0.25">
      <c r="K336"/>
    </row>
    <row r="337" spans="11:11" x14ac:dyDescent="0.25">
      <c r="K337"/>
    </row>
    <row r="338" spans="11:11" x14ac:dyDescent="0.25">
      <c r="K338" s="133"/>
    </row>
    <row r="339" spans="11:11" x14ac:dyDescent="0.25">
      <c r="K339" s="133"/>
    </row>
    <row r="340" spans="11:11" x14ac:dyDescent="0.25">
      <c r="K340"/>
    </row>
    <row r="341" spans="11:11" x14ac:dyDescent="0.25">
      <c r="K341"/>
    </row>
    <row r="342" spans="11:11" x14ac:dyDescent="0.25">
      <c r="K342" s="133"/>
    </row>
    <row r="343" spans="11:11" x14ac:dyDescent="0.25">
      <c r="K343" s="133"/>
    </row>
    <row r="344" spans="11:11" x14ac:dyDescent="0.25">
      <c r="K344"/>
    </row>
    <row r="345" spans="11:11" x14ac:dyDescent="0.25">
      <c r="K345"/>
    </row>
    <row r="346" spans="11:11" x14ac:dyDescent="0.25">
      <c r="K346"/>
    </row>
    <row r="347" spans="11:11" x14ac:dyDescent="0.25">
      <c r="K347" s="133"/>
    </row>
    <row r="348" spans="11:11" x14ac:dyDescent="0.25">
      <c r="K348" s="133"/>
    </row>
    <row r="349" spans="11:11" x14ac:dyDescent="0.25">
      <c r="K349"/>
    </row>
    <row r="350" spans="11:11" x14ac:dyDescent="0.25">
      <c r="K350"/>
    </row>
    <row r="351" spans="11:11" x14ac:dyDescent="0.25">
      <c r="K351" s="133"/>
    </row>
    <row r="352" spans="11:11" x14ac:dyDescent="0.25">
      <c r="K352" s="133"/>
    </row>
    <row r="353" spans="11:11" x14ac:dyDescent="0.25">
      <c r="K353"/>
    </row>
    <row r="354" spans="11:11" x14ac:dyDescent="0.25">
      <c r="K354"/>
    </row>
    <row r="355" spans="11:11" x14ac:dyDescent="0.25">
      <c r="K355"/>
    </row>
    <row r="356" spans="11:11" x14ac:dyDescent="0.25">
      <c r="K356" s="133"/>
    </row>
    <row r="357" spans="11:11" x14ac:dyDescent="0.25">
      <c r="K357" s="133"/>
    </row>
    <row r="358" spans="11:11" x14ac:dyDescent="0.25">
      <c r="K358"/>
    </row>
    <row r="359" spans="11:11" x14ac:dyDescent="0.25">
      <c r="K359"/>
    </row>
    <row r="360" spans="11:11" x14ac:dyDescent="0.25">
      <c r="K360" s="133"/>
    </row>
    <row r="361" spans="11:11" x14ac:dyDescent="0.25">
      <c r="K361" s="133"/>
    </row>
    <row r="362" spans="11:11" x14ac:dyDescent="0.25">
      <c r="K362"/>
    </row>
    <row r="363" spans="11:11" x14ac:dyDescent="0.25">
      <c r="K363"/>
    </row>
    <row r="364" spans="11:11" x14ac:dyDescent="0.25">
      <c r="K364"/>
    </row>
    <row r="365" spans="11:11" x14ac:dyDescent="0.25">
      <c r="K365" s="133"/>
    </row>
    <row r="366" spans="11:11" x14ac:dyDescent="0.25">
      <c r="K366" s="133"/>
    </row>
    <row r="367" spans="11:11" x14ac:dyDescent="0.25">
      <c r="K367"/>
    </row>
    <row r="368" spans="11:11" x14ac:dyDescent="0.25">
      <c r="K368"/>
    </row>
    <row r="369" spans="11:11" x14ac:dyDescent="0.25">
      <c r="K369" s="133"/>
    </row>
    <row r="370" spans="11:11" x14ac:dyDescent="0.25">
      <c r="K370" s="133"/>
    </row>
    <row r="371" spans="11:11" x14ac:dyDescent="0.25">
      <c r="K371"/>
    </row>
    <row r="372" spans="11:11" x14ac:dyDescent="0.25">
      <c r="K372"/>
    </row>
    <row r="373" spans="11:11" x14ac:dyDescent="0.25">
      <c r="K373"/>
    </row>
    <row r="374" spans="11:11" x14ac:dyDescent="0.25">
      <c r="K374" s="133"/>
    </row>
    <row r="375" spans="11:11" x14ac:dyDescent="0.25">
      <c r="K375" s="133"/>
    </row>
    <row r="376" spans="11:11" x14ac:dyDescent="0.25">
      <c r="K376"/>
    </row>
    <row r="377" spans="11:11" x14ac:dyDescent="0.25">
      <c r="K377"/>
    </row>
    <row r="378" spans="11:11" x14ac:dyDescent="0.25">
      <c r="K378" s="133"/>
    </row>
    <row r="379" spans="11:11" x14ac:dyDescent="0.25">
      <c r="K379" s="133"/>
    </row>
    <row r="380" spans="11:11" x14ac:dyDescent="0.25">
      <c r="K380"/>
    </row>
    <row r="381" spans="11:11" x14ac:dyDescent="0.25">
      <c r="K381"/>
    </row>
    <row r="382" spans="11:11" x14ac:dyDescent="0.25">
      <c r="K382"/>
    </row>
    <row r="383" spans="11:11" x14ac:dyDescent="0.25">
      <c r="K383" s="133"/>
    </row>
    <row r="384" spans="11:11" x14ac:dyDescent="0.25">
      <c r="K384" s="133"/>
    </row>
    <row r="385" spans="11:11" x14ac:dyDescent="0.25">
      <c r="K385"/>
    </row>
    <row r="386" spans="11:11" x14ac:dyDescent="0.25">
      <c r="K386"/>
    </row>
    <row r="387" spans="11:11" x14ac:dyDescent="0.25">
      <c r="K387" s="133"/>
    </row>
    <row r="388" spans="11:11" x14ac:dyDescent="0.25">
      <c r="K388" s="133"/>
    </row>
    <row r="389" spans="11:11" x14ac:dyDescent="0.25">
      <c r="K389"/>
    </row>
    <row r="390" spans="11:11" x14ac:dyDescent="0.25">
      <c r="K390"/>
    </row>
    <row r="391" spans="11:11" x14ac:dyDescent="0.25">
      <c r="K391"/>
    </row>
    <row r="392" spans="11:11" x14ac:dyDescent="0.25">
      <c r="K392" s="133"/>
    </row>
    <row r="393" spans="11:11" x14ac:dyDescent="0.25">
      <c r="K393" s="133"/>
    </row>
    <row r="394" spans="11:11" x14ac:dyDescent="0.25">
      <c r="K394"/>
    </row>
    <row r="395" spans="11:11" x14ac:dyDescent="0.25">
      <c r="K395"/>
    </row>
    <row r="396" spans="11:11" x14ac:dyDescent="0.25">
      <c r="K396" s="133"/>
    </row>
    <row r="397" spans="11:11" x14ac:dyDescent="0.25">
      <c r="K397" s="133"/>
    </row>
    <row r="398" spans="11:11" x14ac:dyDescent="0.25">
      <c r="K398"/>
    </row>
    <row r="399" spans="11:11" x14ac:dyDescent="0.25">
      <c r="K399"/>
    </row>
    <row r="400" spans="11:11" x14ac:dyDescent="0.25">
      <c r="K400"/>
    </row>
    <row r="401" spans="11:11" x14ac:dyDescent="0.25">
      <c r="K401" s="133"/>
    </row>
    <row r="402" spans="11:11" x14ac:dyDescent="0.25">
      <c r="K402" s="133"/>
    </row>
    <row r="403" spans="11:11" x14ac:dyDescent="0.25">
      <c r="K403"/>
    </row>
    <row r="404" spans="11:11" x14ac:dyDescent="0.25">
      <c r="K404"/>
    </row>
    <row r="405" spans="11:11" x14ac:dyDescent="0.25">
      <c r="K405" s="133"/>
    </row>
    <row r="406" spans="11:11" x14ac:dyDescent="0.25">
      <c r="K406" s="133"/>
    </row>
    <row r="407" spans="11:11" x14ac:dyDescent="0.25">
      <c r="K407"/>
    </row>
    <row r="408" spans="11:11" x14ac:dyDescent="0.25">
      <c r="K408"/>
    </row>
    <row r="409" spans="11:11" x14ac:dyDescent="0.25">
      <c r="K409"/>
    </row>
    <row r="410" spans="11:11" x14ac:dyDescent="0.25">
      <c r="K410" s="133"/>
    </row>
    <row r="411" spans="11:11" x14ac:dyDescent="0.25">
      <c r="K411" s="133"/>
    </row>
    <row r="412" spans="11:11" x14ac:dyDescent="0.25">
      <c r="K412"/>
    </row>
    <row r="413" spans="11:11" x14ac:dyDescent="0.25">
      <c r="K413"/>
    </row>
    <row r="414" spans="11:11" x14ac:dyDescent="0.25">
      <c r="K414" s="133"/>
    </row>
    <row r="415" spans="11:11" x14ac:dyDescent="0.25">
      <c r="K415" s="133"/>
    </row>
    <row r="416" spans="11:11" x14ac:dyDescent="0.25">
      <c r="K416"/>
    </row>
    <row r="417" spans="11:11" x14ac:dyDescent="0.25">
      <c r="K417"/>
    </row>
    <row r="418" spans="11:11" x14ac:dyDescent="0.25">
      <c r="K418"/>
    </row>
    <row r="419" spans="11:11" x14ac:dyDescent="0.25">
      <c r="K419" s="133"/>
    </row>
    <row r="420" spans="11:11" x14ac:dyDescent="0.25">
      <c r="K420" s="133"/>
    </row>
    <row r="421" spans="11:11" x14ac:dyDescent="0.25">
      <c r="K421"/>
    </row>
    <row r="422" spans="11:11" x14ac:dyDescent="0.25">
      <c r="K422"/>
    </row>
    <row r="423" spans="11:11" x14ac:dyDescent="0.25">
      <c r="K423" s="133"/>
    </row>
    <row r="424" spans="11:11" x14ac:dyDescent="0.25">
      <c r="K424" s="133"/>
    </row>
    <row r="425" spans="11:11" x14ac:dyDescent="0.25">
      <c r="K425"/>
    </row>
    <row r="426" spans="11:11" x14ac:dyDescent="0.25">
      <c r="K426"/>
    </row>
    <row r="427" spans="11:11" x14ac:dyDescent="0.25">
      <c r="K427"/>
    </row>
    <row r="428" spans="11:11" x14ac:dyDescent="0.25">
      <c r="K428" s="133"/>
    </row>
    <row r="429" spans="11:11" x14ac:dyDescent="0.25">
      <c r="K429" s="133"/>
    </row>
    <row r="430" spans="11:11" x14ac:dyDescent="0.25">
      <c r="K430"/>
    </row>
    <row r="431" spans="11:11" x14ac:dyDescent="0.25">
      <c r="K431"/>
    </row>
    <row r="432" spans="11:11" x14ac:dyDescent="0.25">
      <c r="K432" s="133"/>
    </row>
    <row r="433" spans="11:11" x14ac:dyDescent="0.25">
      <c r="K433" s="133"/>
    </row>
    <row r="434" spans="11:11" x14ac:dyDescent="0.25">
      <c r="K434"/>
    </row>
    <row r="435" spans="11:11" x14ac:dyDescent="0.25">
      <c r="K435"/>
    </row>
    <row r="436" spans="11:11" x14ac:dyDescent="0.25">
      <c r="K436"/>
    </row>
    <row r="437" spans="11:11" x14ac:dyDescent="0.25">
      <c r="K437" s="133"/>
    </row>
    <row r="438" spans="11:11" x14ac:dyDescent="0.25">
      <c r="K438" s="133"/>
    </row>
    <row r="439" spans="11:11" x14ac:dyDescent="0.25">
      <c r="K439"/>
    </row>
    <row r="440" spans="11:11" x14ac:dyDescent="0.25">
      <c r="K440"/>
    </row>
    <row r="441" spans="11:11" x14ac:dyDescent="0.25">
      <c r="K441" s="133"/>
    </row>
    <row r="442" spans="11:11" x14ac:dyDescent="0.25">
      <c r="K442" s="133"/>
    </row>
    <row r="443" spans="11:11" x14ac:dyDescent="0.25">
      <c r="K443"/>
    </row>
    <row r="444" spans="11:11" x14ac:dyDescent="0.25">
      <c r="K444"/>
    </row>
    <row r="445" spans="11:11" x14ac:dyDescent="0.25">
      <c r="K445"/>
    </row>
    <row r="446" spans="11:11" x14ac:dyDescent="0.25">
      <c r="K446" s="133"/>
    </row>
    <row r="447" spans="11:11" x14ac:dyDescent="0.25">
      <c r="K447" s="133"/>
    </row>
    <row r="448" spans="11:11" x14ac:dyDescent="0.25">
      <c r="K448"/>
    </row>
    <row r="449" spans="11:11" x14ac:dyDescent="0.25">
      <c r="K449"/>
    </row>
    <row r="450" spans="11:11" x14ac:dyDescent="0.25">
      <c r="K450" s="133"/>
    </row>
    <row r="451" spans="11:11" x14ac:dyDescent="0.25">
      <c r="K451" s="133"/>
    </row>
    <row r="452" spans="11:11" x14ac:dyDescent="0.25">
      <c r="K452"/>
    </row>
    <row r="453" spans="11:11" x14ac:dyDescent="0.25">
      <c r="K453"/>
    </row>
    <row r="454" spans="11:11" x14ac:dyDescent="0.25">
      <c r="K454"/>
    </row>
    <row r="455" spans="11:11" x14ac:dyDescent="0.25">
      <c r="K455" s="133"/>
    </row>
    <row r="456" spans="11:11" x14ac:dyDescent="0.25">
      <c r="K456" s="133"/>
    </row>
    <row r="457" spans="11:11" x14ac:dyDescent="0.25">
      <c r="K457"/>
    </row>
    <row r="458" spans="11:11" x14ac:dyDescent="0.25">
      <c r="K458"/>
    </row>
    <row r="459" spans="11:11" x14ac:dyDescent="0.25">
      <c r="K459" s="133"/>
    </row>
    <row r="460" spans="11:11" x14ac:dyDescent="0.25">
      <c r="K460" s="133"/>
    </row>
    <row r="461" spans="11:11" x14ac:dyDescent="0.25">
      <c r="K461"/>
    </row>
    <row r="462" spans="11:11" x14ac:dyDescent="0.25">
      <c r="K462"/>
    </row>
    <row r="463" spans="11:11" x14ac:dyDescent="0.25">
      <c r="K463"/>
    </row>
    <row r="464" spans="11:11" x14ac:dyDescent="0.25">
      <c r="K464" s="133"/>
    </row>
    <row r="465" spans="11:11" x14ac:dyDescent="0.25">
      <c r="K465" s="133"/>
    </row>
    <row r="466" spans="11:11" x14ac:dyDescent="0.25">
      <c r="K466"/>
    </row>
    <row r="467" spans="11:11" x14ac:dyDescent="0.25">
      <c r="K467"/>
    </row>
    <row r="468" spans="11:11" x14ac:dyDescent="0.25">
      <c r="K468" s="133"/>
    </row>
    <row r="469" spans="11:11" x14ac:dyDescent="0.25">
      <c r="K469" s="133"/>
    </row>
    <row r="470" spans="11:11" x14ac:dyDescent="0.25">
      <c r="K470"/>
    </row>
    <row r="471" spans="11:11" x14ac:dyDescent="0.25">
      <c r="K471"/>
    </row>
    <row r="472" spans="11:11" x14ac:dyDescent="0.25">
      <c r="K472"/>
    </row>
    <row r="473" spans="11:11" x14ac:dyDescent="0.25">
      <c r="K473" s="133"/>
    </row>
    <row r="474" spans="11:11" x14ac:dyDescent="0.25">
      <c r="K474" s="133"/>
    </row>
    <row r="475" spans="11:11" x14ac:dyDescent="0.25">
      <c r="K475"/>
    </row>
    <row r="476" spans="11:11" x14ac:dyDescent="0.25">
      <c r="K476"/>
    </row>
    <row r="477" spans="11:11" x14ac:dyDescent="0.25">
      <c r="K477" s="133"/>
    </row>
    <row r="478" spans="11:11" x14ac:dyDescent="0.25">
      <c r="K478" s="133"/>
    </row>
    <row r="479" spans="11:11" x14ac:dyDescent="0.25">
      <c r="K479"/>
    </row>
    <row r="480" spans="11:11" x14ac:dyDescent="0.25">
      <c r="K480"/>
    </row>
    <row r="481" spans="11:11" x14ac:dyDescent="0.25">
      <c r="K481"/>
    </row>
    <row r="482" spans="11:11" x14ac:dyDescent="0.25">
      <c r="K482" s="133"/>
    </row>
    <row r="483" spans="11:11" x14ac:dyDescent="0.25">
      <c r="K483" s="133"/>
    </row>
    <row r="484" spans="11:11" x14ac:dyDescent="0.25">
      <c r="K484"/>
    </row>
    <row r="485" spans="11:11" x14ac:dyDescent="0.25">
      <c r="K485"/>
    </row>
    <row r="486" spans="11:11" x14ac:dyDescent="0.25">
      <c r="K486" s="133"/>
    </row>
    <row r="487" spans="11:11" x14ac:dyDescent="0.25">
      <c r="K487" s="133"/>
    </row>
    <row r="488" spans="11:11" x14ac:dyDescent="0.25">
      <c r="K488"/>
    </row>
    <row r="489" spans="11:11" x14ac:dyDescent="0.25">
      <c r="K489"/>
    </row>
    <row r="490" spans="11:11" x14ac:dyDescent="0.25">
      <c r="K490"/>
    </row>
    <row r="491" spans="11:11" x14ac:dyDescent="0.25">
      <c r="K491" s="133"/>
    </row>
    <row r="492" spans="11:11" x14ac:dyDescent="0.25">
      <c r="K492" s="133"/>
    </row>
    <row r="493" spans="11:11" x14ac:dyDescent="0.25">
      <c r="K493"/>
    </row>
    <row r="494" spans="11:11" x14ac:dyDescent="0.25">
      <c r="K494"/>
    </row>
    <row r="495" spans="11:11" x14ac:dyDescent="0.25">
      <c r="K495" s="133"/>
    </row>
    <row r="496" spans="11:11" x14ac:dyDescent="0.25">
      <c r="K496" s="133"/>
    </row>
    <row r="497" spans="11:11" x14ac:dyDescent="0.25">
      <c r="K497"/>
    </row>
    <row r="498" spans="11:11" x14ac:dyDescent="0.25">
      <c r="K498"/>
    </row>
    <row r="499" spans="11:11" x14ac:dyDescent="0.25">
      <c r="K499"/>
    </row>
    <row r="500" spans="11:11" x14ac:dyDescent="0.25">
      <c r="K500" s="133"/>
    </row>
    <row r="501" spans="11:11" x14ac:dyDescent="0.25">
      <c r="K501" s="133"/>
    </row>
    <row r="502" spans="11:11" x14ac:dyDescent="0.25">
      <c r="K502"/>
    </row>
    <row r="503" spans="11:11" x14ac:dyDescent="0.25">
      <c r="K503"/>
    </row>
    <row r="504" spans="11:11" x14ac:dyDescent="0.25">
      <c r="K504" s="133"/>
    </row>
    <row r="505" spans="11:11" x14ac:dyDescent="0.25">
      <c r="K505" s="133"/>
    </row>
    <row r="506" spans="11:11" x14ac:dyDescent="0.25">
      <c r="K506"/>
    </row>
    <row r="507" spans="11:11" x14ac:dyDescent="0.25">
      <c r="K507"/>
    </row>
    <row r="508" spans="11:11" x14ac:dyDescent="0.25">
      <c r="K508"/>
    </row>
    <row r="509" spans="11:11" x14ac:dyDescent="0.25">
      <c r="K509" s="133"/>
    </row>
    <row r="510" spans="11:11" x14ac:dyDescent="0.25">
      <c r="K510" s="133"/>
    </row>
    <row r="511" spans="11:11" x14ac:dyDescent="0.25">
      <c r="K511"/>
    </row>
    <row r="512" spans="11:11" x14ac:dyDescent="0.25">
      <c r="K512"/>
    </row>
    <row r="513" spans="11:11" x14ac:dyDescent="0.25">
      <c r="K513" s="133"/>
    </row>
    <row r="514" spans="11:11" x14ac:dyDescent="0.25">
      <c r="K514" s="133"/>
    </row>
    <row r="515" spans="11:11" x14ac:dyDescent="0.25">
      <c r="K515"/>
    </row>
    <row r="516" spans="11:11" x14ac:dyDescent="0.25">
      <c r="K516"/>
    </row>
    <row r="517" spans="11:11" x14ac:dyDescent="0.25">
      <c r="K517"/>
    </row>
    <row r="518" spans="11:11" x14ac:dyDescent="0.25">
      <c r="K518" s="133"/>
    </row>
    <row r="519" spans="11:11" x14ac:dyDescent="0.25">
      <c r="K519" s="133"/>
    </row>
    <row r="520" spans="11:11" x14ac:dyDescent="0.25">
      <c r="K520"/>
    </row>
    <row r="521" spans="11:11" x14ac:dyDescent="0.25">
      <c r="K521"/>
    </row>
    <row r="522" spans="11:11" x14ac:dyDescent="0.25">
      <c r="K522" s="133"/>
    </row>
    <row r="523" spans="11:11" x14ac:dyDescent="0.25">
      <c r="K523" s="133"/>
    </row>
    <row r="524" spans="11:11" x14ac:dyDescent="0.25">
      <c r="K524"/>
    </row>
    <row r="525" spans="11:11" x14ac:dyDescent="0.25">
      <c r="K525"/>
    </row>
    <row r="526" spans="11:11" x14ac:dyDescent="0.25">
      <c r="K526"/>
    </row>
    <row r="527" spans="11:11" x14ac:dyDescent="0.25">
      <c r="K527" s="133"/>
    </row>
    <row r="528" spans="11:11" x14ac:dyDescent="0.25">
      <c r="K528" s="133"/>
    </row>
    <row r="529" spans="11:11" x14ac:dyDescent="0.25">
      <c r="K529"/>
    </row>
    <row r="530" spans="11:11" x14ac:dyDescent="0.25">
      <c r="K530"/>
    </row>
    <row r="531" spans="11:11" x14ac:dyDescent="0.25">
      <c r="K531" s="133"/>
    </row>
    <row r="532" spans="11:11" x14ac:dyDescent="0.25">
      <c r="K532" s="133"/>
    </row>
    <row r="533" spans="11:11" x14ac:dyDescent="0.25">
      <c r="K533"/>
    </row>
    <row r="534" spans="11:11" x14ac:dyDescent="0.25">
      <c r="K534"/>
    </row>
    <row r="535" spans="11:11" x14ac:dyDescent="0.25">
      <c r="K535"/>
    </row>
    <row r="536" spans="11:11" x14ac:dyDescent="0.25">
      <c r="K536" s="133"/>
    </row>
    <row r="537" spans="11:11" x14ac:dyDescent="0.25">
      <c r="K537" s="133"/>
    </row>
    <row r="538" spans="11:11" x14ac:dyDescent="0.25">
      <c r="K538"/>
    </row>
    <row r="539" spans="11:11" x14ac:dyDescent="0.25">
      <c r="K539"/>
    </row>
    <row r="540" spans="11:11" x14ac:dyDescent="0.25">
      <c r="K540" s="133"/>
    </row>
    <row r="541" spans="11:11" x14ac:dyDescent="0.25">
      <c r="K541" s="133"/>
    </row>
    <row r="542" spans="11:11" x14ac:dyDescent="0.25">
      <c r="K542"/>
    </row>
    <row r="543" spans="11:11" x14ac:dyDescent="0.25">
      <c r="K543"/>
    </row>
    <row r="544" spans="11:11" x14ac:dyDescent="0.25">
      <c r="K544"/>
    </row>
    <row r="545" spans="11:11" x14ac:dyDescent="0.25">
      <c r="K545" s="133"/>
    </row>
    <row r="546" spans="11:11" x14ac:dyDescent="0.25">
      <c r="K546" s="133"/>
    </row>
    <row r="547" spans="11:11" x14ac:dyDescent="0.25">
      <c r="K547"/>
    </row>
    <row r="548" spans="11:11" x14ac:dyDescent="0.25">
      <c r="K548"/>
    </row>
    <row r="549" spans="11:11" x14ac:dyDescent="0.25">
      <c r="K549" s="133"/>
    </row>
    <row r="550" spans="11:11" x14ac:dyDescent="0.25">
      <c r="K550" s="133"/>
    </row>
    <row r="551" spans="11:11" x14ac:dyDescent="0.25">
      <c r="K551"/>
    </row>
    <row r="552" spans="11:11" x14ac:dyDescent="0.25">
      <c r="K552"/>
    </row>
    <row r="553" spans="11:11" x14ac:dyDescent="0.25">
      <c r="K553"/>
    </row>
    <row r="554" spans="11:11" x14ac:dyDescent="0.25">
      <c r="K554" s="133"/>
    </row>
    <row r="555" spans="11:11" x14ac:dyDescent="0.25">
      <c r="K555" s="133"/>
    </row>
    <row r="556" spans="11:11" x14ac:dyDescent="0.25">
      <c r="K556"/>
    </row>
    <row r="557" spans="11:11" x14ac:dyDescent="0.25">
      <c r="K557"/>
    </row>
    <row r="558" spans="11:11" x14ac:dyDescent="0.25">
      <c r="K558" s="133"/>
    </row>
    <row r="559" spans="11:11" x14ac:dyDescent="0.25">
      <c r="K559" s="133"/>
    </row>
    <row r="560" spans="11:11" x14ac:dyDescent="0.25">
      <c r="K560"/>
    </row>
    <row r="561" spans="11:11" x14ac:dyDescent="0.25">
      <c r="K561"/>
    </row>
    <row r="562" spans="11:11" x14ac:dyDescent="0.25">
      <c r="K562"/>
    </row>
    <row r="563" spans="11:11" x14ac:dyDescent="0.25">
      <c r="K563" s="133"/>
    </row>
    <row r="564" spans="11:11" x14ac:dyDescent="0.25">
      <c r="K564" s="133"/>
    </row>
    <row r="565" spans="11:11" x14ac:dyDescent="0.25">
      <c r="K565"/>
    </row>
    <row r="566" spans="11:11" x14ac:dyDescent="0.25">
      <c r="K566"/>
    </row>
    <row r="567" spans="11:11" x14ac:dyDescent="0.25">
      <c r="K567" s="133"/>
    </row>
    <row r="568" spans="11:11" x14ac:dyDescent="0.25">
      <c r="K568" s="133"/>
    </row>
    <row r="569" spans="11:11" x14ac:dyDescent="0.25">
      <c r="K569"/>
    </row>
    <row r="570" spans="11:11" x14ac:dyDescent="0.25">
      <c r="K570"/>
    </row>
    <row r="571" spans="11:11" x14ac:dyDescent="0.25">
      <c r="K571"/>
    </row>
    <row r="572" spans="11:11" x14ac:dyDescent="0.25">
      <c r="K572" s="133"/>
    </row>
    <row r="573" spans="11:11" x14ac:dyDescent="0.25">
      <c r="K573" s="133"/>
    </row>
    <row r="574" spans="11:11" x14ac:dyDescent="0.25">
      <c r="K574"/>
    </row>
    <row r="575" spans="11:11" x14ac:dyDescent="0.25">
      <c r="K575"/>
    </row>
    <row r="576" spans="11:11" x14ac:dyDescent="0.25">
      <c r="K576" s="133"/>
    </row>
    <row r="577" spans="11:11" x14ac:dyDescent="0.25">
      <c r="K577" s="133"/>
    </row>
    <row r="578" spans="11:11" x14ac:dyDescent="0.25">
      <c r="K578"/>
    </row>
    <row r="579" spans="11:11" x14ac:dyDescent="0.25">
      <c r="K579"/>
    </row>
    <row r="580" spans="11:11" x14ac:dyDescent="0.25">
      <c r="K580"/>
    </row>
    <row r="581" spans="11:11" x14ac:dyDescent="0.25">
      <c r="K581" s="133"/>
    </row>
    <row r="582" spans="11:11" x14ac:dyDescent="0.25">
      <c r="K582" s="133"/>
    </row>
    <row r="583" spans="11:11" x14ac:dyDescent="0.25">
      <c r="K583"/>
    </row>
    <row r="584" spans="11:11" x14ac:dyDescent="0.25">
      <c r="K584"/>
    </row>
    <row r="585" spans="11:11" x14ac:dyDescent="0.25">
      <c r="K585" s="133"/>
    </row>
    <row r="586" spans="11:11" x14ac:dyDescent="0.25">
      <c r="K586" s="133"/>
    </row>
    <row r="587" spans="11:11" x14ac:dyDescent="0.25">
      <c r="K587"/>
    </row>
    <row r="588" spans="11:11" x14ac:dyDescent="0.25">
      <c r="K588"/>
    </row>
    <row r="589" spans="11:11" x14ac:dyDescent="0.25">
      <c r="K589"/>
    </row>
    <row r="590" spans="11:11" x14ac:dyDescent="0.25">
      <c r="K590" s="133"/>
    </row>
    <row r="591" spans="11:11" x14ac:dyDescent="0.25">
      <c r="K591" s="133"/>
    </row>
    <row r="592" spans="11:11" x14ac:dyDescent="0.25">
      <c r="K592"/>
    </row>
    <row r="593" spans="11:11" x14ac:dyDescent="0.25">
      <c r="K593"/>
    </row>
    <row r="594" spans="11:11" x14ac:dyDescent="0.25">
      <c r="K594" s="133"/>
    </row>
    <row r="595" spans="11:11" x14ac:dyDescent="0.25">
      <c r="K595" s="133"/>
    </row>
    <row r="596" spans="11:11" x14ac:dyDescent="0.25">
      <c r="K596"/>
    </row>
    <row r="597" spans="11:11" x14ac:dyDescent="0.25">
      <c r="K597"/>
    </row>
    <row r="598" spans="11:11" x14ac:dyDescent="0.25">
      <c r="K598"/>
    </row>
    <row r="599" spans="11:11" x14ac:dyDescent="0.25">
      <c r="K599" s="133"/>
    </row>
    <row r="600" spans="11:11" x14ac:dyDescent="0.25">
      <c r="K600" s="133"/>
    </row>
    <row r="601" spans="11:11" x14ac:dyDescent="0.25">
      <c r="K601"/>
    </row>
    <row r="602" spans="11:11" x14ac:dyDescent="0.25">
      <c r="K602"/>
    </row>
    <row r="603" spans="11:11" x14ac:dyDescent="0.25">
      <c r="K603" s="133"/>
    </row>
    <row r="604" spans="11:11" x14ac:dyDescent="0.25">
      <c r="K604" s="133"/>
    </row>
    <row r="605" spans="11:11" x14ac:dyDescent="0.25">
      <c r="K605"/>
    </row>
    <row r="606" spans="11:11" x14ac:dyDescent="0.25">
      <c r="K606"/>
    </row>
    <row r="607" spans="11:11" x14ac:dyDescent="0.25">
      <c r="K607"/>
    </row>
    <row r="608" spans="11:11" x14ac:dyDescent="0.25">
      <c r="K608" s="133"/>
    </row>
    <row r="609" spans="11:11" x14ac:dyDescent="0.25">
      <c r="K609" s="133"/>
    </row>
    <row r="610" spans="11:11" x14ac:dyDescent="0.25">
      <c r="K610"/>
    </row>
    <row r="611" spans="11:11" x14ac:dyDescent="0.25">
      <c r="K611"/>
    </row>
    <row r="612" spans="11:11" x14ac:dyDescent="0.25">
      <c r="K612" s="133"/>
    </row>
    <row r="613" spans="11:11" x14ac:dyDescent="0.25">
      <c r="K613" s="133"/>
    </row>
    <row r="614" spans="11:11" x14ac:dyDescent="0.25">
      <c r="K614"/>
    </row>
    <row r="615" spans="11:11" x14ac:dyDescent="0.25">
      <c r="K615"/>
    </row>
    <row r="616" spans="11:11" x14ac:dyDescent="0.25">
      <c r="K616"/>
    </row>
    <row r="617" spans="11:11" x14ac:dyDescent="0.25">
      <c r="K617" s="133"/>
    </row>
    <row r="618" spans="11:11" x14ac:dyDescent="0.25">
      <c r="K618" s="133"/>
    </row>
    <row r="619" spans="11:11" x14ac:dyDescent="0.25">
      <c r="K619"/>
    </row>
    <row r="620" spans="11:11" x14ac:dyDescent="0.25">
      <c r="K620"/>
    </row>
    <row r="621" spans="11:11" x14ac:dyDescent="0.25">
      <c r="K621" s="133"/>
    </row>
    <row r="622" spans="11:11" x14ac:dyDescent="0.25">
      <c r="K622" s="133"/>
    </row>
    <row r="623" spans="11:11" x14ac:dyDescent="0.25">
      <c r="K623"/>
    </row>
    <row r="624" spans="11:11" x14ac:dyDescent="0.25">
      <c r="K624"/>
    </row>
    <row r="625" spans="11:11" x14ac:dyDescent="0.25">
      <c r="K625"/>
    </row>
    <row r="626" spans="11:11" x14ac:dyDescent="0.25">
      <c r="K626" s="133"/>
    </row>
    <row r="627" spans="11:11" x14ac:dyDescent="0.25">
      <c r="K627" s="133"/>
    </row>
    <row r="628" spans="11:11" x14ac:dyDescent="0.25">
      <c r="K628"/>
    </row>
    <row r="629" spans="11:11" x14ac:dyDescent="0.25">
      <c r="K629"/>
    </row>
    <row r="630" spans="11:11" x14ac:dyDescent="0.25">
      <c r="K630" s="133"/>
    </row>
    <row r="631" spans="11:11" x14ac:dyDescent="0.25">
      <c r="K631" s="133"/>
    </row>
    <row r="632" spans="11:11" x14ac:dyDescent="0.25">
      <c r="K632"/>
    </row>
    <row r="633" spans="11:11" x14ac:dyDescent="0.25">
      <c r="K633"/>
    </row>
    <row r="634" spans="11:11" x14ac:dyDescent="0.25">
      <c r="K634"/>
    </row>
    <row r="635" spans="11:11" x14ac:dyDescent="0.25">
      <c r="K635" s="133"/>
    </row>
    <row r="636" spans="11:11" x14ac:dyDescent="0.25">
      <c r="K636" s="133"/>
    </row>
    <row r="637" spans="11:11" x14ac:dyDescent="0.25">
      <c r="K637"/>
    </row>
    <row r="638" spans="11:11" x14ac:dyDescent="0.25">
      <c r="K638"/>
    </row>
    <row r="639" spans="11:11" x14ac:dyDescent="0.25">
      <c r="K639" s="133"/>
    </row>
    <row r="640" spans="11:11" x14ac:dyDescent="0.25">
      <c r="K640" s="133"/>
    </row>
    <row r="641" spans="11:11" x14ac:dyDescent="0.25">
      <c r="K641"/>
    </row>
    <row r="642" spans="11:11" x14ac:dyDescent="0.25">
      <c r="K642"/>
    </row>
    <row r="643" spans="11:11" x14ac:dyDescent="0.25">
      <c r="K643"/>
    </row>
    <row r="644" spans="11:11" x14ac:dyDescent="0.25">
      <c r="K644" s="133"/>
    </row>
    <row r="645" spans="11:11" x14ac:dyDescent="0.25">
      <c r="K645" s="133"/>
    </row>
    <row r="646" spans="11:11" x14ac:dyDescent="0.25">
      <c r="K646"/>
    </row>
    <row r="647" spans="11:11" x14ac:dyDescent="0.25">
      <c r="K647"/>
    </row>
    <row r="648" spans="11:11" x14ac:dyDescent="0.25">
      <c r="K648" s="133"/>
    </row>
    <row r="649" spans="11:11" x14ac:dyDescent="0.25">
      <c r="K649" s="133"/>
    </row>
    <row r="650" spans="11:11" x14ac:dyDescent="0.25">
      <c r="K650"/>
    </row>
    <row r="651" spans="11:11" x14ac:dyDescent="0.25">
      <c r="K651"/>
    </row>
    <row r="652" spans="11:11" x14ac:dyDescent="0.25">
      <c r="K652"/>
    </row>
    <row r="653" spans="11:11" x14ac:dyDescent="0.25">
      <c r="K653" s="133"/>
    </row>
    <row r="654" spans="11:11" x14ac:dyDescent="0.25">
      <c r="K654" s="133"/>
    </row>
    <row r="655" spans="11:11" x14ac:dyDescent="0.25">
      <c r="K655"/>
    </row>
    <row r="656" spans="11:11" x14ac:dyDescent="0.25">
      <c r="K656"/>
    </row>
    <row r="657" spans="11:11" x14ac:dyDescent="0.25">
      <c r="K657" s="133"/>
    </row>
    <row r="658" spans="11:11" x14ac:dyDescent="0.25">
      <c r="K658" s="133"/>
    </row>
    <row r="659" spans="11:11" x14ac:dyDescent="0.25">
      <c r="K659"/>
    </row>
    <row r="660" spans="11:11" x14ac:dyDescent="0.25">
      <c r="K660"/>
    </row>
    <row r="661" spans="11:11" x14ac:dyDescent="0.25">
      <c r="K661"/>
    </row>
    <row r="662" spans="11:11" x14ac:dyDescent="0.25">
      <c r="K662" s="133"/>
    </row>
    <row r="663" spans="11:11" x14ac:dyDescent="0.25">
      <c r="K663" s="133"/>
    </row>
    <row r="664" spans="11:11" x14ac:dyDescent="0.25">
      <c r="K664"/>
    </row>
    <row r="665" spans="11:11" x14ac:dyDescent="0.25">
      <c r="K665"/>
    </row>
    <row r="666" spans="11:11" x14ac:dyDescent="0.25">
      <c r="K666" s="133"/>
    </row>
    <row r="667" spans="11:11" x14ac:dyDescent="0.25">
      <c r="K667" s="133"/>
    </row>
    <row r="668" spans="11:11" x14ac:dyDescent="0.25">
      <c r="K668"/>
    </row>
    <row r="669" spans="11:11" x14ac:dyDescent="0.25">
      <c r="K669"/>
    </row>
    <row r="670" spans="11:11" x14ac:dyDescent="0.25">
      <c r="K670"/>
    </row>
    <row r="671" spans="11:11" x14ac:dyDescent="0.25">
      <c r="K671" s="133"/>
    </row>
    <row r="672" spans="11:11" x14ac:dyDescent="0.25">
      <c r="K672" s="133"/>
    </row>
    <row r="673" spans="11:11" x14ac:dyDescent="0.25">
      <c r="K673"/>
    </row>
    <row r="674" spans="11:11" x14ac:dyDescent="0.25">
      <c r="K674"/>
    </row>
    <row r="675" spans="11:11" x14ac:dyDescent="0.25">
      <c r="K675" s="133"/>
    </row>
    <row r="676" spans="11:11" x14ac:dyDescent="0.25">
      <c r="K676" s="133"/>
    </row>
    <row r="677" spans="11:11" x14ac:dyDescent="0.25">
      <c r="K677"/>
    </row>
    <row r="678" spans="11:11" x14ac:dyDescent="0.25">
      <c r="K678"/>
    </row>
    <row r="679" spans="11:11" x14ac:dyDescent="0.25">
      <c r="K679"/>
    </row>
    <row r="680" spans="11:11" x14ac:dyDescent="0.25">
      <c r="K680" s="133"/>
    </row>
    <row r="681" spans="11:11" x14ac:dyDescent="0.25">
      <c r="K681" s="133"/>
    </row>
    <row r="682" spans="11:11" x14ac:dyDescent="0.25">
      <c r="K682"/>
    </row>
    <row r="683" spans="11:11" x14ac:dyDescent="0.25">
      <c r="K683"/>
    </row>
    <row r="684" spans="11:11" x14ac:dyDescent="0.25">
      <c r="K684" s="133"/>
    </row>
    <row r="685" spans="11:11" x14ac:dyDescent="0.25">
      <c r="K685" s="133"/>
    </row>
    <row r="686" spans="11:11" x14ac:dyDescent="0.25">
      <c r="K686"/>
    </row>
    <row r="687" spans="11:11" x14ac:dyDescent="0.25">
      <c r="K687"/>
    </row>
    <row r="688" spans="11:11" x14ac:dyDescent="0.25">
      <c r="K688"/>
    </row>
    <row r="689" spans="11:11" x14ac:dyDescent="0.25">
      <c r="K689" s="133"/>
    </row>
    <row r="690" spans="11:11" x14ac:dyDescent="0.25">
      <c r="K690" s="133"/>
    </row>
    <row r="691" spans="11:11" x14ac:dyDescent="0.25">
      <c r="K691"/>
    </row>
    <row r="692" spans="11:11" x14ac:dyDescent="0.25">
      <c r="K692"/>
    </row>
    <row r="693" spans="11:11" x14ac:dyDescent="0.25">
      <c r="K693" s="133"/>
    </row>
    <row r="694" spans="11:11" x14ac:dyDescent="0.25">
      <c r="K694" s="133"/>
    </row>
    <row r="695" spans="11:11" x14ac:dyDescent="0.25">
      <c r="K695"/>
    </row>
    <row r="696" spans="11:11" x14ac:dyDescent="0.25">
      <c r="K696"/>
    </row>
    <row r="697" spans="11:11" x14ac:dyDescent="0.25">
      <c r="K697"/>
    </row>
    <row r="698" spans="11:11" x14ac:dyDescent="0.25">
      <c r="K698" s="133"/>
    </row>
    <row r="699" spans="11:11" x14ac:dyDescent="0.25">
      <c r="K699" s="133"/>
    </row>
    <row r="700" spans="11:11" x14ac:dyDescent="0.25">
      <c r="K700"/>
    </row>
    <row r="701" spans="11:11" x14ac:dyDescent="0.25">
      <c r="K701"/>
    </row>
    <row r="702" spans="11:11" x14ac:dyDescent="0.25">
      <c r="K702" s="133"/>
    </row>
    <row r="703" spans="11:11" x14ac:dyDescent="0.25">
      <c r="K703" s="133"/>
    </row>
    <row r="704" spans="11:11" x14ac:dyDescent="0.25">
      <c r="K704"/>
    </row>
    <row r="705" spans="11:11" x14ac:dyDescent="0.25">
      <c r="K705"/>
    </row>
    <row r="706" spans="11:11" x14ac:dyDescent="0.25">
      <c r="K706"/>
    </row>
    <row r="707" spans="11:11" x14ac:dyDescent="0.25">
      <c r="K707" s="133"/>
    </row>
    <row r="708" spans="11:11" x14ac:dyDescent="0.25">
      <c r="K708" s="133"/>
    </row>
    <row r="709" spans="11:11" x14ac:dyDescent="0.25">
      <c r="K709"/>
    </row>
    <row r="710" spans="11:11" x14ac:dyDescent="0.25">
      <c r="K710"/>
    </row>
    <row r="711" spans="11:11" x14ac:dyDescent="0.25">
      <c r="K711" s="133"/>
    </row>
    <row r="712" spans="11:11" x14ac:dyDescent="0.25">
      <c r="K712" s="133"/>
    </row>
    <row r="713" spans="11:11" x14ac:dyDescent="0.25">
      <c r="K713"/>
    </row>
    <row r="714" spans="11:11" x14ac:dyDescent="0.25">
      <c r="K714"/>
    </row>
    <row r="715" spans="11:11" x14ac:dyDescent="0.25">
      <c r="K715"/>
    </row>
    <row r="716" spans="11:11" x14ac:dyDescent="0.25">
      <c r="K716" s="133"/>
    </row>
    <row r="717" spans="11:11" x14ac:dyDescent="0.25">
      <c r="K717" s="133"/>
    </row>
    <row r="718" spans="11:11" x14ac:dyDescent="0.25">
      <c r="K718"/>
    </row>
    <row r="719" spans="11:11" x14ac:dyDescent="0.25">
      <c r="K719"/>
    </row>
    <row r="720" spans="11:11" x14ac:dyDescent="0.25">
      <c r="K720" s="133"/>
    </row>
    <row r="721" spans="11:11" x14ac:dyDescent="0.25">
      <c r="K721" s="133"/>
    </row>
    <row r="722" spans="11:11" x14ac:dyDescent="0.25">
      <c r="K722"/>
    </row>
    <row r="723" spans="11:11" x14ac:dyDescent="0.25">
      <c r="K723"/>
    </row>
    <row r="724" spans="11:11" x14ac:dyDescent="0.25">
      <c r="K724"/>
    </row>
    <row r="725" spans="11:11" x14ac:dyDescent="0.25">
      <c r="K725" s="133"/>
    </row>
    <row r="726" spans="11:11" x14ac:dyDescent="0.25">
      <c r="K726" s="133"/>
    </row>
    <row r="727" spans="11:11" x14ac:dyDescent="0.25">
      <c r="K727"/>
    </row>
    <row r="728" spans="11:11" x14ac:dyDescent="0.25">
      <c r="K728"/>
    </row>
    <row r="729" spans="11:11" x14ac:dyDescent="0.25">
      <c r="K729" s="133"/>
    </row>
    <row r="730" spans="11:11" x14ac:dyDescent="0.25">
      <c r="K730" s="133"/>
    </row>
    <row r="731" spans="11:11" x14ac:dyDescent="0.25">
      <c r="K731"/>
    </row>
    <row r="732" spans="11:11" x14ac:dyDescent="0.25">
      <c r="K732"/>
    </row>
    <row r="733" spans="11:11" x14ac:dyDescent="0.25">
      <c r="K733"/>
    </row>
    <row r="734" spans="11:11" x14ac:dyDescent="0.25">
      <c r="K734" s="133"/>
    </row>
    <row r="735" spans="11:11" x14ac:dyDescent="0.25">
      <c r="K735" s="133"/>
    </row>
    <row r="736" spans="11:11" x14ac:dyDescent="0.25">
      <c r="K736"/>
    </row>
    <row r="737" spans="11:11" x14ac:dyDescent="0.25">
      <c r="K737"/>
    </row>
    <row r="738" spans="11:11" x14ac:dyDescent="0.25">
      <c r="K738" s="133"/>
    </row>
    <row r="739" spans="11:11" x14ac:dyDescent="0.25">
      <c r="K739" s="133"/>
    </row>
    <row r="740" spans="11:11" x14ac:dyDescent="0.25">
      <c r="K740"/>
    </row>
    <row r="741" spans="11:11" x14ac:dyDescent="0.25">
      <c r="K741"/>
    </row>
    <row r="742" spans="11:11" x14ac:dyDescent="0.25">
      <c r="K742"/>
    </row>
    <row r="743" spans="11:11" x14ac:dyDescent="0.25">
      <c r="K743" s="133"/>
    </row>
    <row r="744" spans="11:11" x14ac:dyDescent="0.25">
      <c r="K744" s="133"/>
    </row>
    <row r="745" spans="11:11" x14ac:dyDescent="0.25">
      <c r="K745"/>
    </row>
    <row r="746" spans="11:11" x14ac:dyDescent="0.25">
      <c r="K746"/>
    </row>
    <row r="747" spans="11:11" x14ac:dyDescent="0.25">
      <c r="K747" s="133"/>
    </row>
    <row r="748" spans="11:11" x14ac:dyDescent="0.25">
      <c r="K748" s="133"/>
    </row>
    <row r="749" spans="11:11" x14ac:dyDescent="0.25">
      <c r="K749"/>
    </row>
    <row r="750" spans="11:11" x14ac:dyDescent="0.25">
      <c r="K750"/>
    </row>
    <row r="751" spans="11:11" x14ac:dyDescent="0.25">
      <c r="K751"/>
    </row>
    <row r="752" spans="11:11" x14ac:dyDescent="0.25">
      <c r="K752" s="133"/>
    </row>
    <row r="753" spans="11:11" x14ac:dyDescent="0.25">
      <c r="K753" s="133"/>
    </row>
    <row r="754" spans="11:11" x14ac:dyDescent="0.25">
      <c r="K754"/>
    </row>
    <row r="755" spans="11:11" x14ac:dyDescent="0.25">
      <c r="K755"/>
    </row>
    <row r="756" spans="11:11" x14ac:dyDescent="0.25">
      <c r="K756" s="133"/>
    </row>
    <row r="757" spans="11:11" x14ac:dyDescent="0.25">
      <c r="K757" s="133"/>
    </row>
    <row r="758" spans="11:11" x14ac:dyDescent="0.25">
      <c r="K758"/>
    </row>
    <row r="759" spans="11:11" x14ac:dyDescent="0.25">
      <c r="K759"/>
    </row>
    <row r="760" spans="11:11" x14ac:dyDescent="0.25">
      <c r="K760"/>
    </row>
    <row r="761" spans="11:11" x14ac:dyDescent="0.25">
      <c r="K761" s="133"/>
    </row>
    <row r="762" spans="11:11" x14ac:dyDescent="0.25">
      <c r="K762" s="133"/>
    </row>
    <row r="763" spans="11:11" x14ac:dyDescent="0.25">
      <c r="K763"/>
    </row>
    <row r="764" spans="11:11" x14ac:dyDescent="0.25">
      <c r="K764"/>
    </row>
    <row r="765" spans="11:11" x14ac:dyDescent="0.25">
      <c r="K765" s="133"/>
    </row>
    <row r="766" spans="11:11" x14ac:dyDescent="0.25">
      <c r="K766" s="133"/>
    </row>
    <row r="767" spans="11:11" x14ac:dyDescent="0.25">
      <c r="K767"/>
    </row>
    <row r="768" spans="11:11" x14ac:dyDescent="0.25">
      <c r="K768"/>
    </row>
    <row r="769" spans="11:11" x14ac:dyDescent="0.25">
      <c r="K769"/>
    </row>
    <row r="770" spans="11:11" x14ac:dyDescent="0.25">
      <c r="K770" s="133"/>
    </row>
    <row r="771" spans="11:11" x14ac:dyDescent="0.25">
      <c r="K771" s="133"/>
    </row>
    <row r="772" spans="11:11" x14ac:dyDescent="0.25">
      <c r="K772"/>
    </row>
    <row r="773" spans="11:11" x14ac:dyDescent="0.25">
      <c r="K773"/>
    </row>
    <row r="774" spans="11:11" x14ac:dyDescent="0.25">
      <c r="K774" s="133"/>
    </row>
    <row r="775" spans="11:11" x14ac:dyDescent="0.25">
      <c r="K775" s="133"/>
    </row>
    <row r="776" spans="11:11" x14ac:dyDescent="0.25">
      <c r="K776"/>
    </row>
    <row r="777" spans="11:11" x14ac:dyDescent="0.25">
      <c r="K777"/>
    </row>
    <row r="778" spans="11:11" x14ac:dyDescent="0.25">
      <c r="K778"/>
    </row>
    <row r="779" spans="11:11" x14ac:dyDescent="0.25">
      <c r="K779" s="133"/>
    </row>
    <row r="780" spans="11:11" x14ac:dyDescent="0.25">
      <c r="K780" s="133"/>
    </row>
    <row r="781" spans="11:11" x14ac:dyDescent="0.25">
      <c r="K781"/>
    </row>
    <row r="782" spans="11:11" x14ac:dyDescent="0.25">
      <c r="K782"/>
    </row>
    <row r="783" spans="11:11" x14ac:dyDescent="0.25">
      <c r="K783" s="133"/>
    </row>
    <row r="784" spans="11:11" x14ac:dyDescent="0.25">
      <c r="K784" s="133"/>
    </row>
    <row r="785" spans="11:11" x14ac:dyDescent="0.25">
      <c r="K785"/>
    </row>
    <row r="786" spans="11:11" x14ac:dyDescent="0.25">
      <c r="K786"/>
    </row>
    <row r="787" spans="11:11" x14ac:dyDescent="0.25">
      <c r="K787"/>
    </row>
    <row r="788" spans="11:11" x14ac:dyDescent="0.25">
      <c r="K788" s="133"/>
    </row>
    <row r="789" spans="11:11" x14ac:dyDescent="0.25">
      <c r="K789" s="133"/>
    </row>
    <row r="790" spans="11:11" x14ac:dyDescent="0.25">
      <c r="K790"/>
    </row>
    <row r="791" spans="11:11" x14ac:dyDescent="0.25">
      <c r="K791"/>
    </row>
    <row r="792" spans="11:11" x14ac:dyDescent="0.25">
      <c r="K792" s="133"/>
    </row>
    <row r="793" spans="11:11" x14ac:dyDescent="0.25">
      <c r="K793" s="133"/>
    </row>
    <row r="794" spans="11:11" x14ac:dyDescent="0.25">
      <c r="K794"/>
    </row>
    <row r="795" spans="11:11" x14ac:dyDescent="0.25">
      <c r="K795"/>
    </row>
    <row r="796" spans="11:11" x14ac:dyDescent="0.25">
      <c r="K796"/>
    </row>
    <row r="797" spans="11:11" x14ac:dyDescent="0.25">
      <c r="K797" s="133"/>
    </row>
    <row r="798" spans="11:11" x14ac:dyDescent="0.25">
      <c r="K798" s="133"/>
    </row>
    <row r="799" spans="11:11" x14ac:dyDescent="0.25">
      <c r="K799"/>
    </row>
    <row r="800" spans="11:11" x14ac:dyDescent="0.25">
      <c r="K800"/>
    </row>
    <row r="801" spans="11:11" x14ac:dyDescent="0.25">
      <c r="K801" s="133"/>
    </row>
    <row r="802" spans="11:11" x14ac:dyDescent="0.25">
      <c r="K802" s="133"/>
    </row>
    <row r="803" spans="11:11" x14ac:dyDescent="0.25">
      <c r="K803"/>
    </row>
    <row r="804" spans="11:11" x14ac:dyDescent="0.25">
      <c r="K804"/>
    </row>
    <row r="805" spans="11:11" x14ac:dyDescent="0.25">
      <c r="K805"/>
    </row>
    <row r="806" spans="11:11" x14ac:dyDescent="0.25">
      <c r="K806" s="133"/>
    </row>
    <row r="807" spans="11:11" x14ac:dyDescent="0.25">
      <c r="K807" s="133"/>
    </row>
    <row r="808" spans="11:11" x14ac:dyDescent="0.25">
      <c r="K808"/>
    </row>
    <row r="809" spans="11:11" x14ac:dyDescent="0.25">
      <c r="K809"/>
    </row>
    <row r="810" spans="11:11" x14ac:dyDescent="0.25">
      <c r="K810" s="133"/>
    </row>
    <row r="811" spans="11:11" x14ac:dyDescent="0.25">
      <c r="K811" s="133"/>
    </row>
    <row r="812" spans="11:11" x14ac:dyDescent="0.25">
      <c r="K812"/>
    </row>
    <row r="813" spans="11:11" x14ac:dyDescent="0.25">
      <c r="K813"/>
    </row>
    <row r="814" spans="11:11" x14ac:dyDescent="0.25">
      <c r="K814"/>
    </row>
    <row r="815" spans="11:11" x14ac:dyDescent="0.25">
      <c r="K815" s="133"/>
    </row>
    <row r="816" spans="11:11" x14ac:dyDescent="0.25">
      <c r="K816" s="133"/>
    </row>
    <row r="817" spans="11:11" x14ac:dyDescent="0.25">
      <c r="K817"/>
    </row>
    <row r="818" spans="11:11" x14ac:dyDescent="0.25">
      <c r="K818"/>
    </row>
    <row r="819" spans="11:11" x14ac:dyDescent="0.25">
      <c r="K819" s="133"/>
    </row>
    <row r="820" spans="11:11" x14ac:dyDescent="0.25">
      <c r="K820" s="133"/>
    </row>
    <row r="821" spans="11:11" x14ac:dyDescent="0.25">
      <c r="K821"/>
    </row>
    <row r="822" spans="11:11" x14ac:dyDescent="0.25">
      <c r="K822"/>
    </row>
    <row r="823" spans="11:11" x14ac:dyDescent="0.25">
      <c r="K823"/>
    </row>
    <row r="824" spans="11:11" x14ac:dyDescent="0.25">
      <c r="K824" s="133"/>
    </row>
    <row r="825" spans="11:11" x14ac:dyDescent="0.25">
      <c r="K825" s="133"/>
    </row>
    <row r="826" spans="11:11" x14ac:dyDescent="0.25">
      <c r="K826"/>
    </row>
    <row r="827" spans="11:11" x14ac:dyDescent="0.25">
      <c r="K827"/>
    </row>
    <row r="828" spans="11:11" x14ac:dyDescent="0.25">
      <c r="K828" s="133"/>
    </row>
    <row r="829" spans="11:11" x14ac:dyDescent="0.25">
      <c r="K829" s="133"/>
    </row>
    <row r="830" spans="11:11" x14ac:dyDescent="0.25">
      <c r="K830"/>
    </row>
    <row r="831" spans="11:11" x14ac:dyDescent="0.25">
      <c r="K831"/>
    </row>
    <row r="832" spans="11:11" x14ac:dyDescent="0.25">
      <c r="K832"/>
    </row>
    <row r="833" spans="11:11" x14ac:dyDescent="0.25">
      <c r="K833" s="133"/>
    </row>
    <row r="834" spans="11:11" x14ac:dyDescent="0.25">
      <c r="K834" s="133"/>
    </row>
    <row r="835" spans="11:11" x14ac:dyDescent="0.25">
      <c r="K835"/>
    </row>
    <row r="836" spans="11:11" x14ac:dyDescent="0.25">
      <c r="K836"/>
    </row>
    <row r="837" spans="11:11" x14ac:dyDescent="0.25">
      <c r="K837" s="133"/>
    </row>
    <row r="838" spans="11:11" x14ac:dyDescent="0.25">
      <c r="K838" s="133"/>
    </row>
    <row r="839" spans="11:11" x14ac:dyDescent="0.25">
      <c r="K839"/>
    </row>
    <row r="840" spans="11:11" x14ac:dyDescent="0.25">
      <c r="K840"/>
    </row>
    <row r="841" spans="11:11" x14ac:dyDescent="0.25">
      <c r="K841"/>
    </row>
    <row r="842" spans="11:11" x14ac:dyDescent="0.25">
      <c r="K842" s="133"/>
    </row>
    <row r="843" spans="11:11" x14ac:dyDescent="0.25">
      <c r="K843" s="133"/>
    </row>
    <row r="844" spans="11:11" x14ac:dyDescent="0.25">
      <c r="K844"/>
    </row>
    <row r="845" spans="11:11" x14ac:dyDescent="0.25">
      <c r="K845"/>
    </row>
    <row r="846" spans="11:11" x14ac:dyDescent="0.25">
      <c r="K846" s="133"/>
    </row>
    <row r="847" spans="11:11" x14ac:dyDescent="0.25">
      <c r="K847" s="133"/>
    </row>
    <row r="848" spans="11:11" x14ac:dyDescent="0.25">
      <c r="K848"/>
    </row>
    <row r="849" spans="11:11" x14ac:dyDescent="0.25">
      <c r="K849"/>
    </row>
    <row r="850" spans="11:11" x14ac:dyDescent="0.25">
      <c r="K850"/>
    </row>
    <row r="851" spans="11:11" x14ac:dyDescent="0.25">
      <c r="K851" s="133"/>
    </row>
    <row r="852" spans="11:11" x14ac:dyDescent="0.25">
      <c r="K852" s="133"/>
    </row>
    <row r="853" spans="11:11" x14ac:dyDescent="0.25">
      <c r="K853"/>
    </row>
    <row r="854" spans="11:11" x14ac:dyDescent="0.25">
      <c r="K854"/>
    </row>
    <row r="855" spans="11:11" x14ac:dyDescent="0.25">
      <c r="K855" s="133"/>
    </row>
    <row r="856" spans="11:11" x14ac:dyDescent="0.25">
      <c r="K856" s="133"/>
    </row>
    <row r="857" spans="11:11" x14ac:dyDescent="0.25">
      <c r="K857"/>
    </row>
    <row r="858" spans="11:11" x14ac:dyDescent="0.25">
      <c r="K858"/>
    </row>
    <row r="859" spans="11:11" x14ac:dyDescent="0.25">
      <c r="K859"/>
    </row>
    <row r="860" spans="11:11" x14ac:dyDescent="0.25">
      <c r="K860" s="133"/>
    </row>
    <row r="861" spans="11:11" x14ac:dyDescent="0.25">
      <c r="K861" s="133"/>
    </row>
    <row r="862" spans="11:11" x14ac:dyDescent="0.25">
      <c r="K862"/>
    </row>
    <row r="863" spans="11:11" x14ac:dyDescent="0.25">
      <c r="K863"/>
    </row>
    <row r="864" spans="11:11" x14ac:dyDescent="0.25">
      <c r="K864" s="133"/>
    </row>
    <row r="865" spans="11:11" x14ac:dyDescent="0.25">
      <c r="K865" s="133"/>
    </row>
    <row r="866" spans="11:11" x14ac:dyDescent="0.25">
      <c r="K866"/>
    </row>
    <row r="867" spans="11:11" x14ac:dyDescent="0.25">
      <c r="K867"/>
    </row>
    <row r="868" spans="11:11" x14ac:dyDescent="0.25">
      <c r="K868"/>
    </row>
    <row r="869" spans="11:11" x14ac:dyDescent="0.25">
      <c r="K869" s="133"/>
    </row>
    <row r="870" spans="11:11" x14ac:dyDescent="0.25">
      <c r="K870" s="133"/>
    </row>
    <row r="871" spans="11:11" x14ac:dyDescent="0.25">
      <c r="K871"/>
    </row>
    <row r="872" spans="11:11" x14ac:dyDescent="0.25">
      <c r="K872"/>
    </row>
    <row r="873" spans="11:11" x14ac:dyDescent="0.25">
      <c r="K873" s="133"/>
    </row>
    <row r="874" spans="11:11" x14ac:dyDescent="0.25">
      <c r="K874" s="133"/>
    </row>
    <row r="875" spans="11:11" x14ac:dyDescent="0.25">
      <c r="K875"/>
    </row>
    <row r="876" spans="11:11" x14ac:dyDescent="0.25">
      <c r="K876"/>
    </row>
    <row r="877" spans="11:11" x14ac:dyDescent="0.25">
      <c r="K877"/>
    </row>
    <row r="878" spans="11:11" x14ac:dyDescent="0.25">
      <c r="K878" s="133"/>
    </row>
    <row r="879" spans="11:11" x14ac:dyDescent="0.25">
      <c r="K879" s="133"/>
    </row>
    <row r="880" spans="11:11" x14ac:dyDescent="0.25">
      <c r="K880"/>
    </row>
    <row r="881" spans="11:11" x14ac:dyDescent="0.25">
      <c r="K881"/>
    </row>
    <row r="882" spans="11:11" x14ac:dyDescent="0.25">
      <c r="K882" s="133"/>
    </row>
    <row r="883" spans="11:11" x14ac:dyDescent="0.25">
      <c r="K883" s="133"/>
    </row>
    <row r="884" spans="11:11" x14ac:dyDescent="0.25">
      <c r="K884"/>
    </row>
    <row r="885" spans="11:11" x14ac:dyDescent="0.25">
      <c r="K885"/>
    </row>
    <row r="886" spans="11:11" x14ac:dyDescent="0.25">
      <c r="K886"/>
    </row>
    <row r="887" spans="11:11" x14ac:dyDescent="0.25">
      <c r="K887" s="133"/>
    </row>
    <row r="888" spans="11:11" x14ac:dyDescent="0.25">
      <c r="K888" s="133"/>
    </row>
    <row r="889" spans="11:11" x14ac:dyDescent="0.25">
      <c r="K889"/>
    </row>
    <row r="890" spans="11:11" x14ac:dyDescent="0.25">
      <c r="K890"/>
    </row>
    <row r="891" spans="11:11" x14ac:dyDescent="0.25">
      <c r="K891" s="133"/>
    </row>
    <row r="892" spans="11:11" x14ac:dyDescent="0.25">
      <c r="K892" s="133"/>
    </row>
    <row r="893" spans="11:11" x14ac:dyDescent="0.25">
      <c r="K893"/>
    </row>
    <row r="894" spans="11:11" x14ac:dyDescent="0.25">
      <c r="K894"/>
    </row>
    <row r="895" spans="11:11" x14ac:dyDescent="0.25">
      <c r="K895"/>
    </row>
    <row r="896" spans="11:11" x14ac:dyDescent="0.25">
      <c r="K896" s="133"/>
    </row>
    <row r="897" spans="11:11" x14ac:dyDescent="0.25">
      <c r="K897" s="133"/>
    </row>
    <row r="898" spans="11:11" x14ac:dyDescent="0.25">
      <c r="K898"/>
    </row>
    <row r="899" spans="11:11" x14ac:dyDescent="0.25">
      <c r="K899"/>
    </row>
    <row r="900" spans="11:11" x14ac:dyDescent="0.25">
      <c r="K900" s="133"/>
    </row>
    <row r="901" spans="11:11" x14ac:dyDescent="0.25">
      <c r="K901" s="133"/>
    </row>
    <row r="902" spans="11:11" x14ac:dyDescent="0.25">
      <c r="K902"/>
    </row>
    <row r="903" spans="11:11" x14ac:dyDescent="0.25">
      <c r="K903"/>
    </row>
    <row r="904" spans="11:11" x14ac:dyDescent="0.25">
      <c r="K904"/>
    </row>
    <row r="905" spans="11:11" x14ac:dyDescent="0.25">
      <c r="K905" s="133"/>
    </row>
    <row r="906" spans="11:11" x14ac:dyDescent="0.25">
      <c r="K906" s="133"/>
    </row>
    <row r="907" spans="11:11" x14ac:dyDescent="0.25">
      <c r="K907"/>
    </row>
    <row r="908" spans="11:11" x14ac:dyDescent="0.25">
      <c r="K908"/>
    </row>
    <row r="909" spans="11:11" x14ac:dyDescent="0.25">
      <c r="K909" s="133"/>
    </row>
    <row r="910" spans="11:11" x14ac:dyDescent="0.25">
      <c r="K910" s="133"/>
    </row>
    <row r="911" spans="11:11" x14ac:dyDescent="0.25">
      <c r="K911"/>
    </row>
    <row r="912" spans="11:11" x14ac:dyDescent="0.25">
      <c r="K912"/>
    </row>
    <row r="913" spans="11:11" x14ac:dyDescent="0.25">
      <c r="K913"/>
    </row>
    <row r="914" spans="11:11" x14ac:dyDescent="0.25">
      <c r="K914" s="133"/>
    </row>
    <row r="915" spans="11:11" x14ac:dyDescent="0.25">
      <c r="K915" s="133"/>
    </row>
    <row r="916" spans="11:11" x14ac:dyDescent="0.25">
      <c r="K916"/>
    </row>
    <row r="917" spans="11:11" x14ac:dyDescent="0.25">
      <c r="K917"/>
    </row>
    <row r="918" spans="11:11" x14ac:dyDescent="0.25">
      <c r="K918" s="133"/>
    </row>
    <row r="919" spans="11:11" x14ac:dyDescent="0.25">
      <c r="K919" s="133"/>
    </row>
    <row r="920" spans="11:11" x14ac:dyDescent="0.25">
      <c r="K920"/>
    </row>
    <row r="921" spans="11:11" x14ac:dyDescent="0.25">
      <c r="K921"/>
    </row>
    <row r="922" spans="11:11" x14ac:dyDescent="0.25">
      <c r="K922"/>
    </row>
    <row r="923" spans="11:11" x14ac:dyDescent="0.25">
      <c r="K923" s="133"/>
    </row>
    <row r="924" spans="11:11" x14ac:dyDescent="0.25">
      <c r="K924" s="133"/>
    </row>
    <row r="925" spans="11:11" x14ac:dyDescent="0.25">
      <c r="K925"/>
    </row>
    <row r="926" spans="11:11" x14ac:dyDescent="0.25">
      <c r="K926"/>
    </row>
    <row r="927" spans="11:11" x14ac:dyDescent="0.25">
      <c r="K927" s="133"/>
    </row>
    <row r="928" spans="11:11" x14ac:dyDescent="0.25">
      <c r="K928" s="133"/>
    </row>
    <row r="929" spans="11:11" x14ac:dyDescent="0.25">
      <c r="K929"/>
    </row>
    <row r="930" spans="11:11" x14ac:dyDescent="0.25">
      <c r="K930"/>
    </row>
    <row r="931" spans="11:11" x14ac:dyDescent="0.25">
      <c r="K931"/>
    </row>
    <row r="932" spans="11:11" x14ac:dyDescent="0.25">
      <c r="K932" s="133"/>
    </row>
    <row r="933" spans="11:11" x14ac:dyDescent="0.25">
      <c r="K933" s="133"/>
    </row>
    <row r="934" spans="11:11" x14ac:dyDescent="0.25">
      <c r="K934"/>
    </row>
    <row r="935" spans="11:11" x14ac:dyDescent="0.25">
      <c r="K935"/>
    </row>
    <row r="936" spans="11:11" x14ac:dyDescent="0.25">
      <c r="K936" s="133"/>
    </row>
    <row r="937" spans="11:11" x14ac:dyDescent="0.25">
      <c r="K937" s="133"/>
    </row>
    <row r="938" spans="11:11" x14ac:dyDescent="0.25">
      <c r="K938"/>
    </row>
    <row r="939" spans="11:11" x14ac:dyDescent="0.25">
      <c r="K939"/>
    </row>
    <row r="940" spans="11:11" x14ac:dyDescent="0.25">
      <c r="K940"/>
    </row>
    <row r="941" spans="11:11" x14ac:dyDescent="0.25">
      <c r="K941" s="133"/>
    </row>
    <row r="942" spans="11:11" x14ac:dyDescent="0.25">
      <c r="K942" s="133"/>
    </row>
    <row r="943" spans="11:11" x14ac:dyDescent="0.25">
      <c r="K943"/>
    </row>
    <row r="944" spans="11:11" x14ac:dyDescent="0.25">
      <c r="K944"/>
    </row>
    <row r="945" spans="11:11" x14ac:dyDescent="0.25">
      <c r="K945" s="133"/>
    </row>
    <row r="946" spans="11:11" x14ac:dyDescent="0.25">
      <c r="K946" s="133"/>
    </row>
    <row r="947" spans="11:11" x14ac:dyDescent="0.25">
      <c r="K947"/>
    </row>
    <row r="948" spans="11:11" x14ac:dyDescent="0.25">
      <c r="K948"/>
    </row>
    <row r="949" spans="11:11" x14ac:dyDescent="0.25">
      <c r="K949"/>
    </row>
    <row r="950" spans="11:11" x14ac:dyDescent="0.25">
      <c r="K950" s="133"/>
    </row>
    <row r="951" spans="11:11" x14ac:dyDescent="0.25">
      <c r="K951" s="133"/>
    </row>
    <row r="952" spans="11:11" x14ac:dyDescent="0.25">
      <c r="K952"/>
    </row>
    <row r="953" spans="11:11" x14ac:dyDescent="0.25">
      <c r="K953"/>
    </row>
    <row r="954" spans="11:11" x14ac:dyDescent="0.25">
      <c r="K954" s="133"/>
    </row>
    <row r="955" spans="11:11" x14ac:dyDescent="0.25">
      <c r="K955" s="133"/>
    </row>
    <row r="956" spans="11:11" x14ac:dyDescent="0.25">
      <c r="K956"/>
    </row>
    <row r="957" spans="11:11" x14ac:dyDescent="0.25">
      <c r="K957"/>
    </row>
    <row r="958" spans="11:11" x14ac:dyDescent="0.25">
      <c r="K958"/>
    </row>
    <row r="959" spans="11:11" x14ac:dyDescent="0.25">
      <c r="K959" s="133"/>
    </row>
    <row r="960" spans="11:11" x14ac:dyDescent="0.25">
      <c r="K960" s="133"/>
    </row>
    <row r="961" spans="11:11" x14ac:dyDescent="0.25">
      <c r="K961"/>
    </row>
    <row r="962" spans="11:11" x14ac:dyDescent="0.25">
      <c r="K962"/>
    </row>
    <row r="963" spans="11:11" x14ac:dyDescent="0.25">
      <c r="K963" s="133"/>
    </row>
    <row r="964" spans="11:11" x14ac:dyDescent="0.25">
      <c r="K964" s="133"/>
    </row>
    <row r="965" spans="11:11" x14ac:dyDescent="0.25">
      <c r="K965"/>
    </row>
    <row r="966" spans="11:11" x14ac:dyDescent="0.25">
      <c r="K966"/>
    </row>
    <row r="967" spans="11:11" x14ac:dyDescent="0.25">
      <c r="K967"/>
    </row>
    <row r="968" spans="11:11" x14ac:dyDescent="0.25">
      <c r="K968" s="133"/>
    </row>
    <row r="969" spans="11:11" x14ac:dyDescent="0.25">
      <c r="K969" s="133"/>
    </row>
    <row r="970" spans="11:11" x14ac:dyDescent="0.25">
      <c r="K970"/>
    </row>
    <row r="971" spans="11:11" x14ac:dyDescent="0.25">
      <c r="K971"/>
    </row>
    <row r="972" spans="11:11" x14ac:dyDescent="0.25">
      <c r="K972" s="133"/>
    </row>
    <row r="973" spans="11:11" x14ac:dyDescent="0.25">
      <c r="K973" s="133"/>
    </row>
    <row r="974" spans="11:11" x14ac:dyDescent="0.25">
      <c r="K974"/>
    </row>
    <row r="975" spans="11:11" x14ac:dyDescent="0.25">
      <c r="K975"/>
    </row>
    <row r="976" spans="11:11" x14ac:dyDescent="0.25">
      <c r="K976"/>
    </row>
    <row r="977" spans="11:11" x14ac:dyDescent="0.25">
      <c r="K977" s="133"/>
    </row>
    <row r="978" spans="11:11" x14ac:dyDescent="0.25">
      <c r="K978" s="133"/>
    </row>
    <row r="979" spans="11:11" x14ac:dyDescent="0.25">
      <c r="K979"/>
    </row>
    <row r="980" spans="11:11" x14ac:dyDescent="0.25">
      <c r="K980"/>
    </row>
    <row r="981" spans="11:11" x14ac:dyDescent="0.25">
      <c r="K981" s="133"/>
    </row>
    <row r="982" spans="11:11" x14ac:dyDescent="0.25">
      <c r="K982" s="133"/>
    </row>
    <row r="983" spans="11:11" x14ac:dyDescent="0.25">
      <c r="K983"/>
    </row>
    <row r="984" spans="11:11" x14ac:dyDescent="0.25">
      <c r="K984"/>
    </row>
    <row r="985" spans="11:11" x14ac:dyDescent="0.25">
      <c r="K985"/>
    </row>
    <row r="986" spans="11:11" x14ac:dyDescent="0.25">
      <c r="K986" s="133"/>
    </row>
    <row r="987" spans="11:11" x14ac:dyDescent="0.25">
      <c r="K987" s="133"/>
    </row>
    <row r="988" spans="11:11" x14ac:dyDescent="0.25">
      <c r="K988"/>
    </row>
    <row r="989" spans="11:11" x14ac:dyDescent="0.25">
      <c r="K989"/>
    </row>
    <row r="990" spans="11:11" x14ac:dyDescent="0.25">
      <c r="K990" s="133"/>
    </row>
    <row r="991" spans="11:11" x14ac:dyDescent="0.25">
      <c r="K991" s="133"/>
    </row>
    <row r="992" spans="11:11" x14ac:dyDescent="0.25">
      <c r="K992"/>
    </row>
    <row r="993" spans="11:11" x14ac:dyDescent="0.25">
      <c r="K993"/>
    </row>
    <row r="994" spans="11:11" x14ac:dyDescent="0.25">
      <c r="K994"/>
    </row>
    <row r="995" spans="11:11" x14ac:dyDescent="0.25">
      <c r="K995" s="133"/>
    </row>
    <row r="996" spans="11:11" x14ac:dyDescent="0.25">
      <c r="K996" s="133"/>
    </row>
    <row r="997" spans="11:11" x14ac:dyDescent="0.25">
      <c r="K997"/>
    </row>
    <row r="998" spans="11:11" x14ac:dyDescent="0.25">
      <c r="K998"/>
    </row>
    <row r="999" spans="11:11" x14ac:dyDescent="0.25">
      <c r="K999" s="133"/>
    </row>
    <row r="1000" spans="11:11" x14ac:dyDescent="0.25">
      <c r="K1000" s="133"/>
    </row>
    <row r="1001" spans="11:11" x14ac:dyDescent="0.25">
      <c r="K1001"/>
    </row>
    <row r="1002" spans="11:11" x14ac:dyDescent="0.25">
      <c r="K1002"/>
    </row>
    <row r="1003" spans="11:11" x14ac:dyDescent="0.25">
      <c r="K1003"/>
    </row>
    <row r="1004" spans="11:11" x14ac:dyDescent="0.25">
      <c r="K1004" s="133"/>
    </row>
    <row r="1005" spans="11:11" x14ac:dyDescent="0.25">
      <c r="K1005" s="133"/>
    </row>
    <row r="1006" spans="11:11" x14ac:dyDescent="0.25">
      <c r="K1006"/>
    </row>
    <row r="1007" spans="11:11" x14ac:dyDescent="0.25">
      <c r="K1007"/>
    </row>
    <row r="1008" spans="11:11" x14ac:dyDescent="0.25">
      <c r="K1008" s="133"/>
    </row>
    <row r="1009" spans="11:11" x14ac:dyDescent="0.25">
      <c r="K1009" s="133"/>
    </row>
    <row r="1010" spans="11:11" x14ac:dyDescent="0.25">
      <c r="K1010"/>
    </row>
    <row r="1011" spans="11:11" x14ac:dyDescent="0.25">
      <c r="K1011"/>
    </row>
    <row r="1012" spans="11:11" x14ac:dyDescent="0.25">
      <c r="K1012"/>
    </row>
    <row r="1013" spans="11:11" x14ac:dyDescent="0.25">
      <c r="K1013" s="133"/>
    </row>
    <row r="1014" spans="11:11" x14ac:dyDescent="0.25">
      <c r="K1014" s="133"/>
    </row>
    <row r="1015" spans="11:11" x14ac:dyDescent="0.25">
      <c r="K1015"/>
    </row>
    <row r="1016" spans="11:11" x14ac:dyDescent="0.25">
      <c r="K1016"/>
    </row>
    <row r="1017" spans="11:11" x14ac:dyDescent="0.25">
      <c r="K1017" s="133"/>
    </row>
    <row r="1018" spans="11:11" x14ac:dyDescent="0.25">
      <c r="K1018" s="133"/>
    </row>
    <row r="1019" spans="11:11" x14ac:dyDescent="0.25">
      <c r="K1019"/>
    </row>
    <row r="1020" spans="11:11" x14ac:dyDescent="0.25">
      <c r="K1020"/>
    </row>
    <row r="1021" spans="11:11" x14ac:dyDescent="0.25">
      <c r="K1021"/>
    </row>
    <row r="1022" spans="11:11" x14ac:dyDescent="0.25">
      <c r="K1022" s="133"/>
    </row>
    <row r="1023" spans="11:11" x14ac:dyDescent="0.25">
      <c r="K1023" s="133"/>
    </row>
    <row r="1024" spans="11:11" x14ac:dyDescent="0.25">
      <c r="K1024"/>
    </row>
    <row r="1025" spans="11:11" x14ac:dyDescent="0.25">
      <c r="K1025"/>
    </row>
    <row r="1026" spans="11:11" x14ac:dyDescent="0.25">
      <c r="K1026" s="133"/>
    </row>
    <row r="1027" spans="11:11" x14ac:dyDescent="0.25">
      <c r="K1027" s="133"/>
    </row>
    <row r="1028" spans="11:11" x14ac:dyDescent="0.25">
      <c r="K1028"/>
    </row>
    <row r="1029" spans="11:11" x14ac:dyDescent="0.25">
      <c r="K1029"/>
    </row>
    <row r="1030" spans="11:11" x14ac:dyDescent="0.25">
      <c r="K1030"/>
    </row>
    <row r="1031" spans="11:11" x14ac:dyDescent="0.25">
      <c r="K1031" s="133"/>
    </row>
    <row r="1032" spans="11:11" x14ac:dyDescent="0.25">
      <c r="K1032" s="133"/>
    </row>
    <row r="1033" spans="11:11" x14ac:dyDescent="0.25">
      <c r="K1033"/>
    </row>
    <row r="1034" spans="11:11" x14ac:dyDescent="0.25">
      <c r="K1034"/>
    </row>
    <row r="1035" spans="11:11" x14ac:dyDescent="0.25">
      <c r="K1035" s="133"/>
    </row>
    <row r="1036" spans="11:11" x14ac:dyDescent="0.25">
      <c r="K1036" s="133"/>
    </row>
    <row r="1037" spans="11:11" x14ac:dyDescent="0.25">
      <c r="K1037"/>
    </row>
    <row r="1038" spans="11:11" x14ac:dyDescent="0.25">
      <c r="K1038"/>
    </row>
    <row r="1039" spans="11:11" x14ac:dyDescent="0.25">
      <c r="K1039"/>
    </row>
    <row r="1040" spans="11:11" x14ac:dyDescent="0.25">
      <c r="K1040" s="133"/>
    </row>
    <row r="1041" spans="11:11" x14ac:dyDescent="0.25">
      <c r="K1041" s="133"/>
    </row>
    <row r="1042" spans="11:11" x14ac:dyDescent="0.25">
      <c r="K1042"/>
    </row>
    <row r="1043" spans="11:11" x14ac:dyDescent="0.25">
      <c r="K1043"/>
    </row>
    <row r="1044" spans="11:11" x14ac:dyDescent="0.25">
      <c r="K1044" s="133"/>
    </row>
    <row r="1045" spans="11:11" x14ac:dyDescent="0.25">
      <c r="K1045" s="133"/>
    </row>
    <row r="1046" spans="11:11" x14ac:dyDescent="0.25">
      <c r="K1046"/>
    </row>
    <row r="1047" spans="11:11" x14ac:dyDescent="0.25">
      <c r="K1047"/>
    </row>
    <row r="1048" spans="11:11" x14ac:dyDescent="0.25">
      <c r="K1048"/>
    </row>
    <row r="1049" spans="11:11" x14ac:dyDescent="0.25">
      <c r="K1049" s="133"/>
    </row>
    <row r="1050" spans="11:11" x14ac:dyDescent="0.25">
      <c r="K1050" s="133"/>
    </row>
    <row r="1051" spans="11:11" x14ac:dyDescent="0.25">
      <c r="K1051"/>
    </row>
    <row r="1052" spans="11:11" x14ac:dyDescent="0.25">
      <c r="K1052"/>
    </row>
    <row r="1053" spans="11:11" x14ac:dyDescent="0.25">
      <c r="K1053" s="133"/>
    </row>
    <row r="1054" spans="11:11" x14ac:dyDescent="0.25">
      <c r="K1054" s="133"/>
    </row>
    <row r="1055" spans="11:11" x14ac:dyDescent="0.25">
      <c r="K1055"/>
    </row>
    <row r="1056" spans="11:11" x14ac:dyDescent="0.25">
      <c r="K1056"/>
    </row>
    <row r="1057" spans="11:11" x14ac:dyDescent="0.25">
      <c r="K1057"/>
    </row>
    <row r="1058" spans="11:11" x14ac:dyDescent="0.25">
      <c r="K1058" s="133"/>
    </row>
    <row r="1059" spans="11:11" x14ac:dyDescent="0.25">
      <c r="K1059" s="133"/>
    </row>
    <row r="1060" spans="11:11" x14ac:dyDescent="0.25">
      <c r="K1060"/>
    </row>
    <row r="1061" spans="11:11" x14ac:dyDescent="0.25">
      <c r="K1061"/>
    </row>
    <row r="1062" spans="11:11" x14ac:dyDescent="0.25">
      <c r="K1062" s="133"/>
    </row>
    <row r="1063" spans="11:11" x14ac:dyDescent="0.25">
      <c r="K1063" s="133"/>
    </row>
    <row r="1064" spans="11:11" x14ac:dyDescent="0.25">
      <c r="K1064"/>
    </row>
    <row r="1065" spans="11:11" x14ac:dyDescent="0.25">
      <c r="K1065"/>
    </row>
    <row r="1066" spans="11:11" x14ac:dyDescent="0.25">
      <c r="K1066"/>
    </row>
    <row r="1067" spans="11:11" x14ac:dyDescent="0.25">
      <c r="K1067" s="133"/>
    </row>
    <row r="1068" spans="11:11" x14ac:dyDescent="0.25">
      <c r="K1068" s="133"/>
    </row>
    <row r="1069" spans="11:11" x14ac:dyDescent="0.25">
      <c r="K1069"/>
    </row>
    <row r="1070" spans="11:11" x14ac:dyDescent="0.25">
      <c r="K1070"/>
    </row>
    <row r="1071" spans="11:11" x14ac:dyDescent="0.25">
      <c r="K1071" s="133"/>
    </row>
    <row r="1072" spans="11:11" x14ac:dyDescent="0.25">
      <c r="K1072" s="133"/>
    </row>
    <row r="1073" spans="11:11" x14ac:dyDescent="0.25">
      <c r="K1073"/>
    </row>
    <row r="1074" spans="11:11" x14ac:dyDescent="0.25">
      <c r="K1074"/>
    </row>
    <row r="1075" spans="11:11" x14ac:dyDescent="0.25">
      <c r="K1075"/>
    </row>
    <row r="1076" spans="11:11" x14ac:dyDescent="0.25">
      <c r="K1076" s="133"/>
    </row>
    <row r="1077" spans="11:11" x14ac:dyDescent="0.25">
      <c r="K1077" s="133"/>
    </row>
    <row r="1078" spans="11:11" x14ac:dyDescent="0.25">
      <c r="K1078"/>
    </row>
    <row r="1079" spans="11:11" x14ac:dyDescent="0.25">
      <c r="K1079"/>
    </row>
    <row r="1080" spans="11:11" x14ac:dyDescent="0.25">
      <c r="K1080" s="133"/>
    </row>
    <row r="1081" spans="11:11" x14ac:dyDescent="0.25">
      <c r="K1081" s="133"/>
    </row>
    <row r="1082" spans="11:11" x14ac:dyDescent="0.25">
      <c r="K1082"/>
    </row>
    <row r="1083" spans="11:11" x14ac:dyDescent="0.25">
      <c r="K1083"/>
    </row>
    <row r="1084" spans="11:11" x14ac:dyDescent="0.25">
      <c r="K1084"/>
    </row>
    <row r="1085" spans="11:11" x14ac:dyDescent="0.25">
      <c r="K1085" s="133"/>
    </row>
    <row r="1086" spans="11:11" x14ac:dyDescent="0.25">
      <c r="K1086" s="133"/>
    </row>
    <row r="1087" spans="11:11" x14ac:dyDescent="0.25">
      <c r="K1087"/>
    </row>
    <row r="1088" spans="11:11" x14ac:dyDescent="0.25">
      <c r="K1088"/>
    </row>
    <row r="1089" spans="11:11" x14ac:dyDescent="0.25">
      <c r="K1089" s="133"/>
    </row>
    <row r="1090" spans="11:11" x14ac:dyDescent="0.25">
      <c r="K1090" s="133"/>
    </row>
    <row r="1091" spans="11:11" x14ac:dyDescent="0.25">
      <c r="K1091"/>
    </row>
    <row r="1092" spans="11:11" x14ac:dyDescent="0.25">
      <c r="K1092"/>
    </row>
    <row r="1093" spans="11:11" x14ac:dyDescent="0.25">
      <c r="K1093"/>
    </row>
    <row r="1094" spans="11:11" x14ac:dyDescent="0.25">
      <c r="K1094" s="133"/>
    </row>
    <row r="1095" spans="11:11" x14ac:dyDescent="0.25">
      <c r="K1095" s="133"/>
    </row>
    <row r="1096" spans="11:11" x14ac:dyDescent="0.25">
      <c r="K1096"/>
    </row>
    <row r="1097" spans="11:11" x14ac:dyDescent="0.25">
      <c r="K1097"/>
    </row>
    <row r="1098" spans="11:11" x14ac:dyDescent="0.25">
      <c r="K1098" s="133"/>
    </row>
    <row r="1099" spans="11:11" x14ac:dyDescent="0.25">
      <c r="K1099" s="133"/>
    </row>
    <row r="1100" spans="11:11" x14ac:dyDescent="0.25">
      <c r="K1100"/>
    </row>
    <row r="1101" spans="11:11" x14ac:dyDescent="0.25">
      <c r="K1101"/>
    </row>
    <row r="1102" spans="11:11" x14ac:dyDescent="0.25">
      <c r="K1102"/>
    </row>
    <row r="1103" spans="11:11" x14ac:dyDescent="0.25">
      <c r="K1103" s="133"/>
    </row>
    <row r="1104" spans="11:11" x14ac:dyDescent="0.25">
      <c r="K1104" s="133"/>
    </row>
    <row r="1105" spans="11:11" x14ac:dyDescent="0.25">
      <c r="K1105"/>
    </row>
    <row r="1106" spans="11:11" x14ac:dyDescent="0.25">
      <c r="K1106"/>
    </row>
    <row r="1107" spans="11:11" x14ac:dyDescent="0.25">
      <c r="K1107" s="133"/>
    </row>
    <row r="1108" spans="11:11" x14ac:dyDescent="0.25">
      <c r="K1108" s="133"/>
    </row>
    <row r="1109" spans="11:11" x14ac:dyDescent="0.25">
      <c r="K1109"/>
    </row>
    <row r="1110" spans="11:11" x14ac:dyDescent="0.25">
      <c r="K1110"/>
    </row>
    <row r="1111" spans="11:11" x14ac:dyDescent="0.25">
      <c r="K1111"/>
    </row>
    <row r="1112" spans="11:11" x14ac:dyDescent="0.25">
      <c r="K1112" s="133"/>
    </row>
    <row r="1113" spans="11:11" x14ac:dyDescent="0.25">
      <c r="K1113" s="133"/>
    </row>
    <row r="1114" spans="11:11" x14ac:dyDescent="0.25">
      <c r="K1114"/>
    </row>
    <row r="1115" spans="11:11" x14ac:dyDescent="0.25">
      <c r="K1115"/>
    </row>
    <row r="1116" spans="11:11" x14ac:dyDescent="0.25">
      <c r="K1116" s="133"/>
    </row>
    <row r="1117" spans="11:11" x14ac:dyDescent="0.25">
      <c r="K1117" s="133"/>
    </row>
    <row r="1118" spans="11:11" x14ac:dyDescent="0.25">
      <c r="K1118"/>
    </row>
    <row r="1119" spans="11:11" x14ac:dyDescent="0.25">
      <c r="K1119"/>
    </row>
    <row r="1120" spans="11:11" x14ac:dyDescent="0.25">
      <c r="K1120"/>
    </row>
    <row r="1121" spans="11:11" x14ac:dyDescent="0.25">
      <c r="K1121" s="133"/>
    </row>
    <row r="1122" spans="11:11" x14ac:dyDescent="0.25">
      <c r="K1122" s="133"/>
    </row>
    <row r="1123" spans="11:11" x14ac:dyDescent="0.25">
      <c r="K1123"/>
    </row>
    <row r="1124" spans="11:11" x14ac:dyDescent="0.25">
      <c r="K1124"/>
    </row>
    <row r="1125" spans="11:11" x14ac:dyDescent="0.25">
      <c r="K1125" s="133"/>
    </row>
    <row r="1126" spans="11:11" x14ac:dyDescent="0.25">
      <c r="K1126" s="133"/>
    </row>
    <row r="1127" spans="11:11" x14ac:dyDescent="0.25">
      <c r="K1127"/>
    </row>
    <row r="1128" spans="11:11" x14ac:dyDescent="0.25">
      <c r="K1128"/>
    </row>
    <row r="1129" spans="11:11" x14ac:dyDescent="0.25">
      <c r="K1129"/>
    </row>
    <row r="1130" spans="11:11" x14ac:dyDescent="0.25">
      <c r="K1130" s="133"/>
    </row>
    <row r="1131" spans="11:11" x14ac:dyDescent="0.25">
      <c r="K1131" s="133"/>
    </row>
    <row r="1132" spans="11:11" x14ac:dyDescent="0.25">
      <c r="K1132"/>
    </row>
    <row r="1133" spans="11:11" x14ac:dyDescent="0.25">
      <c r="K1133"/>
    </row>
    <row r="1134" spans="11:11" x14ac:dyDescent="0.25">
      <c r="K1134" s="133"/>
    </row>
    <row r="1135" spans="11:11" x14ac:dyDescent="0.25">
      <c r="K1135" s="133"/>
    </row>
    <row r="1136" spans="11:11" x14ac:dyDescent="0.25">
      <c r="K1136"/>
    </row>
    <row r="1137" spans="11:11" x14ac:dyDescent="0.25">
      <c r="K1137"/>
    </row>
    <row r="1138" spans="11:11" x14ac:dyDescent="0.25">
      <c r="K1138"/>
    </row>
    <row r="1139" spans="11:11" x14ac:dyDescent="0.25">
      <c r="K1139" s="133"/>
    </row>
    <row r="1140" spans="11:11" x14ac:dyDescent="0.25">
      <c r="K1140" s="133"/>
    </row>
    <row r="1141" spans="11:11" x14ac:dyDescent="0.25">
      <c r="K1141"/>
    </row>
    <row r="1142" spans="11:11" x14ac:dyDescent="0.25">
      <c r="K1142"/>
    </row>
    <row r="1143" spans="11:11" x14ac:dyDescent="0.25">
      <c r="K1143" s="133"/>
    </row>
    <row r="1144" spans="11:11" x14ac:dyDescent="0.25">
      <c r="K1144" s="133"/>
    </row>
    <row r="1145" spans="11:11" x14ac:dyDescent="0.25">
      <c r="K1145"/>
    </row>
    <row r="1146" spans="11:11" x14ac:dyDescent="0.25">
      <c r="K1146"/>
    </row>
    <row r="1147" spans="11:11" x14ac:dyDescent="0.25">
      <c r="K1147"/>
    </row>
    <row r="1148" spans="11:11" x14ac:dyDescent="0.25">
      <c r="K1148" s="133"/>
    </row>
    <row r="1149" spans="11:11" x14ac:dyDescent="0.25">
      <c r="K1149" s="133"/>
    </row>
    <row r="1150" spans="11:11" x14ac:dyDescent="0.25">
      <c r="K1150"/>
    </row>
    <row r="1151" spans="11:11" x14ac:dyDescent="0.25">
      <c r="K1151"/>
    </row>
    <row r="1152" spans="11:11" x14ac:dyDescent="0.25">
      <c r="K1152" s="133"/>
    </row>
    <row r="1153" spans="11:11" x14ac:dyDescent="0.25">
      <c r="K1153" s="133"/>
    </row>
    <row r="1154" spans="11:11" x14ac:dyDescent="0.25">
      <c r="K1154"/>
    </row>
    <row r="1155" spans="11:11" x14ac:dyDescent="0.25">
      <c r="K1155"/>
    </row>
    <row r="1156" spans="11:11" x14ac:dyDescent="0.25">
      <c r="K1156"/>
    </row>
    <row r="1157" spans="11:11" x14ac:dyDescent="0.25">
      <c r="K1157" s="133"/>
    </row>
    <row r="1158" spans="11:11" x14ac:dyDescent="0.25">
      <c r="K1158" s="133"/>
    </row>
    <row r="1159" spans="11:11" x14ac:dyDescent="0.25">
      <c r="K1159"/>
    </row>
    <row r="1160" spans="11:11" x14ac:dyDescent="0.25">
      <c r="K1160"/>
    </row>
    <row r="1161" spans="11:11" x14ac:dyDescent="0.25">
      <c r="K1161" s="133"/>
    </row>
    <row r="1162" spans="11:11" x14ac:dyDescent="0.25">
      <c r="K1162" s="133"/>
    </row>
    <row r="1163" spans="11:11" x14ac:dyDescent="0.25">
      <c r="K1163"/>
    </row>
    <row r="1164" spans="11:11" x14ac:dyDescent="0.25">
      <c r="K1164"/>
    </row>
    <row r="1165" spans="11:11" x14ac:dyDescent="0.25">
      <c r="K1165"/>
    </row>
    <row r="1166" spans="11:11" x14ac:dyDescent="0.25">
      <c r="K1166" s="133"/>
    </row>
    <row r="1167" spans="11:11" x14ac:dyDescent="0.25">
      <c r="K1167" s="133"/>
    </row>
    <row r="1168" spans="11:11" x14ac:dyDescent="0.25">
      <c r="K1168"/>
    </row>
    <row r="1169" spans="11:11" x14ac:dyDescent="0.25">
      <c r="K1169"/>
    </row>
    <row r="1170" spans="11:11" x14ac:dyDescent="0.25">
      <c r="K1170" s="133"/>
    </row>
    <row r="1171" spans="11:11" x14ac:dyDescent="0.25">
      <c r="K1171" s="133"/>
    </row>
    <row r="1172" spans="11:11" x14ac:dyDescent="0.25">
      <c r="K1172"/>
    </row>
    <row r="1173" spans="11:11" x14ac:dyDescent="0.25">
      <c r="K1173"/>
    </row>
    <row r="1174" spans="11:11" x14ac:dyDescent="0.25">
      <c r="K1174"/>
    </row>
    <row r="1175" spans="11:11" x14ac:dyDescent="0.25">
      <c r="K1175" s="133"/>
    </row>
    <row r="1176" spans="11:11" x14ac:dyDescent="0.25">
      <c r="K1176" s="133"/>
    </row>
    <row r="1177" spans="11:11" x14ac:dyDescent="0.25">
      <c r="K1177"/>
    </row>
    <row r="1178" spans="11:11" x14ac:dyDescent="0.25">
      <c r="K1178"/>
    </row>
    <row r="1179" spans="11:11" x14ac:dyDescent="0.25">
      <c r="K1179" s="133"/>
    </row>
    <row r="1180" spans="11:11" x14ac:dyDescent="0.25">
      <c r="K1180" s="133"/>
    </row>
    <row r="1181" spans="11:11" x14ac:dyDescent="0.25">
      <c r="K1181"/>
    </row>
    <row r="1182" spans="11:11" x14ac:dyDescent="0.25">
      <c r="K1182"/>
    </row>
    <row r="1183" spans="11:11" x14ac:dyDescent="0.25">
      <c r="K1183"/>
    </row>
    <row r="1184" spans="11:11" x14ac:dyDescent="0.25">
      <c r="K1184" s="133"/>
    </row>
    <row r="1185" spans="11:11" x14ac:dyDescent="0.25">
      <c r="K1185" s="133"/>
    </row>
    <row r="1186" spans="11:11" x14ac:dyDescent="0.25">
      <c r="K1186"/>
    </row>
    <row r="1187" spans="11:11" x14ac:dyDescent="0.25">
      <c r="K1187"/>
    </row>
    <row r="1188" spans="11:11" x14ac:dyDescent="0.25">
      <c r="K1188" s="133"/>
    </row>
    <row r="1189" spans="11:11" x14ac:dyDescent="0.25">
      <c r="K1189" s="133"/>
    </row>
    <row r="1190" spans="11:11" x14ac:dyDescent="0.25">
      <c r="K1190"/>
    </row>
    <row r="1191" spans="11:11" x14ac:dyDescent="0.25">
      <c r="K1191"/>
    </row>
    <row r="1192" spans="11:11" x14ac:dyDescent="0.25">
      <c r="K1192"/>
    </row>
    <row r="1193" spans="11:11" x14ac:dyDescent="0.25">
      <c r="K1193" s="133"/>
    </row>
    <row r="1194" spans="11:11" x14ac:dyDescent="0.25">
      <c r="K1194" s="133"/>
    </row>
    <row r="1195" spans="11:11" x14ac:dyDescent="0.25">
      <c r="K1195"/>
    </row>
    <row r="1196" spans="11:11" x14ac:dyDescent="0.25">
      <c r="K1196"/>
    </row>
    <row r="1197" spans="11:11" x14ac:dyDescent="0.25">
      <c r="K1197" s="133"/>
    </row>
    <row r="1198" spans="11:11" x14ac:dyDescent="0.25">
      <c r="K1198" s="133"/>
    </row>
    <row r="1199" spans="11:11" x14ac:dyDescent="0.25">
      <c r="K1199"/>
    </row>
    <row r="1200" spans="11:11" x14ac:dyDescent="0.25">
      <c r="K1200"/>
    </row>
    <row r="1201" spans="11:11" x14ac:dyDescent="0.25">
      <c r="K1201"/>
    </row>
    <row r="1202" spans="11:11" x14ac:dyDescent="0.25">
      <c r="K1202" s="133"/>
    </row>
    <row r="1203" spans="11:11" x14ac:dyDescent="0.25">
      <c r="K1203" s="133"/>
    </row>
    <row r="1204" spans="11:11" x14ac:dyDescent="0.25">
      <c r="K1204"/>
    </row>
    <row r="1205" spans="11:11" x14ac:dyDescent="0.25">
      <c r="K1205"/>
    </row>
    <row r="1206" spans="11:11" x14ac:dyDescent="0.25">
      <c r="K1206" s="133"/>
    </row>
    <row r="1207" spans="11:11" x14ac:dyDescent="0.25">
      <c r="K1207" s="133"/>
    </row>
    <row r="1208" spans="11:11" x14ac:dyDescent="0.25">
      <c r="K1208"/>
    </row>
    <row r="1209" spans="11:11" x14ac:dyDescent="0.25">
      <c r="K1209"/>
    </row>
    <row r="1210" spans="11:11" x14ac:dyDescent="0.25">
      <c r="K1210"/>
    </row>
    <row r="1211" spans="11:11" x14ac:dyDescent="0.25">
      <c r="K1211" s="133"/>
    </row>
    <row r="1212" spans="11:11" x14ac:dyDescent="0.25">
      <c r="K1212" s="133"/>
    </row>
    <row r="1213" spans="11:11" x14ac:dyDescent="0.25">
      <c r="K1213"/>
    </row>
    <row r="1214" spans="11:11" x14ac:dyDescent="0.25">
      <c r="K1214"/>
    </row>
    <row r="1215" spans="11:11" x14ac:dyDescent="0.25">
      <c r="K1215" s="133"/>
    </row>
    <row r="1216" spans="11:11" x14ac:dyDescent="0.25">
      <c r="K1216" s="133"/>
    </row>
    <row r="1217" spans="11:11" x14ac:dyDescent="0.25">
      <c r="K1217"/>
    </row>
    <row r="1218" spans="11:11" x14ac:dyDescent="0.25">
      <c r="K1218"/>
    </row>
    <row r="1219" spans="11:11" x14ac:dyDescent="0.25">
      <c r="K1219"/>
    </row>
    <row r="1220" spans="11:11" x14ac:dyDescent="0.25">
      <c r="K1220" s="133"/>
    </row>
    <row r="1221" spans="11:11" x14ac:dyDescent="0.25">
      <c r="K1221" s="133"/>
    </row>
    <row r="1222" spans="11:11" x14ac:dyDescent="0.25">
      <c r="K1222"/>
    </row>
    <row r="1223" spans="11:11" x14ac:dyDescent="0.25">
      <c r="K1223"/>
    </row>
    <row r="1224" spans="11:11" x14ac:dyDescent="0.25">
      <c r="K1224" s="133"/>
    </row>
    <row r="1225" spans="11:11" x14ac:dyDescent="0.25">
      <c r="K1225" s="133"/>
    </row>
    <row r="1226" spans="11:11" x14ac:dyDescent="0.25">
      <c r="K1226"/>
    </row>
    <row r="1227" spans="11:11" x14ac:dyDescent="0.25">
      <c r="K1227"/>
    </row>
    <row r="1228" spans="11:11" x14ac:dyDescent="0.25">
      <c r="K1228"/>
    </row>
    <row r="1229" spans="11:11" x14ac:dyDescent="0.25">
      <c r="K1229" s="133"/>
    </row>
    <row r="1230" spans="11:11" x14ac:dyDescent="0.25">
      <c r="K1230" s="133"/>
    </row>
    <row r="1231" spans="11:11" x14ac:dyDescent="0.25">
      <c r="K1231"/>
    </row>
    <row r="1232" spans="11:11" x14ac:dyDescent="0.25">
      <c r="K1232"/>
    </row>
    <row r="1233" spans="11:11" x14ac:dyDescent="0.25">
      <c r="K1233" s="133"/>
    </row>
    <row r="1234" spans="11:11" x14ac:dyDescent="0.25">
      <c r="K1234" s="133"/>
    </row>
    <row r="1235" spans="11:11" x14ac:dyDescent="0.25">
      <c r="K1235"/>
    </row>
    <row r="1236" spans="11:11" x14ac:dyDescent="0.25">
      <c r="K1236"/>
    </row>
    <row r="1237" spans="11:11" x14ac:dyDescent="0.25">
      <c r="K1237"/>
    </row>
    <row r="1238" spans="11:11" x14ac:dyDescent="0.25">
      <c r="K1238" s="133"/>
    </row>
    <row r="1239" spans="11:11" x14ac:dyDescent="0.25">
      <c r="K1239" s="133"/>
    </row>
    <row r="1240" spans="11:11" x14ac:dyDescent="0.25">
      <c r="K1240"/>
    </row>
    <row r="1241" spans="11:11" x14ac:dyDescent="0.25">
      <c r="K1241"/>
    </row>
    <row r="1242" spans="11:11" x14ac:dyDescent="0.25">
      <c r="K1242" s="133"/>
    </row>
    <row r="1243" spans="11:11" x14ac:dyDescent="0.25">
      <c r="K1243" s="133"/>
    </row>
    <row r="1244" spans="11:11" x14ac:dyDescent="0.25">
      <c r="K1244"/>
    </row>
    <row r="1245" spans="11:11" x14ac:dyDescent="0.25">
      <c r="K1245"/>
    </row>
    <row r="1246" spans="11:11" x14ac:dyDescent="0.25">
      <c r="K1246"/>
    </row>
    <row r="1247" spans="11:11" x14ac:dyDescent="0.25">
      <c r="K1247" s="133"/>
    </row>
    <row r="1248" spans="11:11" x14ac:dyDescent="0.25">
      <c r="K1248" s="133"/>
    </row>
    <row r="1249" spans="11:11" x14ac:dyDescent="0.25">
      <c r="K1249"/>
    </row>
    <row r="1250" spans="11:11" x14ac:dyDescent="0.25">
      <c r="K1250"/>
    </row>
    <row r="1251" spans="11:11" x14ac:dyDescent="0.25">
      <c r="K1251" s="133"/>
    </row>
    <row r="1252" spans="11:11" x14ac:dyDescent="0.25">
      <c r="K1252" s="133"/>
    </row>
    <row r="1253" spans="11:11" x14ac:dyDescent="0.25">
      <c r="K1253"/>
    </row>
    <row r="1254" spans="11:11" x14ac:dyDescent="0.25">
      <c r="K1254"/>
    </row>
    <row r="1255" spans="11:11" x14ac:dyDescent="0.25">
      <c r="K1255"/>
    </row>
    <row r="1256" spans="11:11" x14ac:dyDescent="0.25">
      <c r="K1256" s="133"/>
    </row>
    <row r="1257" spans="11:11" x14ac:dyDescent="0.25">
      <c r="K1257" s="133"/>
    </row>
    <row r="1258" spans="11:11" x14ac:dyDescent="0.25">
      <c r="K1258"/>
    </row>
    <row r="1259" spans="11:11" x14ac:dyDescent="0.25">
      <c r="K1259"/>
    </row>
    <row r="1260" spans="11:11" x14ac:dyDescent="0.25">
      <c r="K1260" s="133"/>
    </row>
    <row r="1261" spans="11:11" x14ac:dyDescent="0.25">
      <c r="K1261" s="133"/>
    </row>
    <row r="1262" spans="11:11" x14ac:dyDescent="0.25">
      <c r="K1262"/>
    </row>
    <row r="1263" spans="11:11" x14ac:dyDescent="0.25">
      <c r="K1263"/>
    </row>
    <row r="1264" spans="11:11" x14ac:dyDescent="0.25">
      <c r="K1264"/>
    </row>
    <row r="1265" spans="11:11" x14ac:dyDescent="0.25">
      <c r="K1265" s="133"/>
    </row>
    <row r="1266" spans="11:11" x14ac:dyDescent="0.25">
      <c r="K1266" s="133"/>
    </row>
    <row r="1267" spans="11:11" x14ac:dyDescent="0.25">
      <c r="K1267"/>
    </row>
    <row r="1268" spans="11:11" x14ac:dyDescent="0.25">
      <c r="K1268"/>
    </row>
    <row r="1269" spans="11:11" x14ac:dyDescent="0.25">
      <c r="K1269" s="133"/>
    </row>
    <row r="1270" spans="11:11" x14ac:dyDescent="0.25">
      <c r="K1270" s="133"/>
    </row>
    <row r="1271" spans="11:11" x14ac:dyDescent="0.25">
      <c r="K1271"/>
    </row>
    <row r="1272" spans="11:11" x14ac:dyDescent="0.25">
      <c r="K1272"/>
    </row>
    <row r="1273" spans="11:11" x14ac:dyDescent="0.25">
      <c r="K1273"/>
    </row>
    <row r="1274" spans="11:11" x14ac:dyDescent="0.25">
      <c r="K1274" s="133"/>
    </row>
    <row r="1275" spans="11:11" x14ac:dyDescent="0.25">
      <c r="K1275" s="133"/>
    </row>
    <row r="1276" spans="11:11" x14ac:dyDescent="0.25">
      <c r="K1276"/>
    </row>
    <row r="1277" spans="11:11" x14ac:dyDescent="0.25">
      <c r="K1277"/>
    </row>
    <row r="1278" spans="11:11" x14ac:dyDescent="0.25">
      <c r="K1278" s="133"/>
    </row>
    <row r="1279" spans="11:11" x14ac:dyDescent="0.25">
      <c r="K1279" s="133"/>
    </row>
    <row r="1280" spans="11:11" x14ac:dyDescent="0.25">
      <c r="K1280"/>
    </row>
    <row r="1281" spans="11:11" x14ac:dyDescent="0.25">
      <c r="K1281"/>
    </row>
    <row r="1282" spans="11:11" x14ac:dyDescent="0.25">
      <c r="K1282"/>
    </row>
    <row r="1283" spans="11:11" x14ac:dyDescent="0.25">
      <c r="K1283" s="133"/>
    </row>
    <row r="1284" spans="11:11" x14ac:dyDescent="0.25">
      <c r="K1284" s="133"/>
    </row>
    <row r="1285" spans="11:11" x14ac:dyDescent="0.25">
      <c r="K1285"/>
    </row>
    <row r="1286" spans="11:11" x14ac:dyDescent="0.25">
      <c r="K1286"/>
    </row>
    <row r="1287" spans="11:11" x14ac:dyDescent="0.25">
      <c r="K1287" s="133"/>
    </row>
    <row r="1288" spans="11:11" x14ac:dyDescent="0.25">
      <c r="K1288" s="133"/>
    </row>
    <row r="1289" spans="11:11" x14ac:dyDescent="0.25">
      <c r="K1289"/>
    </row>
    <row r="1290" spans="11:11" x14ac:dyDescent="0.25">
      <c r="K1290"/>
    </row>
    <row r="1291" spans="11:11" x14ac:dyDescent="0.25">
      <c r="K1291"/>
    </row>
    <row r="1292" spans="11:11" x14ac:dyDescent="0.25">
      <c r="K1292" s="133"/>
    </row>
    <row r="1293" spans="11:11" x14ac:dyDescent="0.25">
      <c r="K1293" s="133"/>
    </row>
    <row r="1294" spans="11:11" x14ac:dyDescent="0.25">
      <c r="K1294"/>
    </row>
    <row r="1295" spans="11:11" x14ac:dyDescent="0.25">
      <c r="K1295"/>
    </row>
    <row r="1296" spans="11:11" x14ac:dyDescent="0.25">
      <c r="K1296" s="133"/>
    </row>
    <row r="1297" spans="11:11" x14ac:dyDescent="0.25">
      <c r="K1297" s="133"/>
    </row>
    <row r="1298" spans="11:11" x14ac:dyDescent="0.25">
      <c r="K1298"/>
    </row>
    <row r="1299" spans="11:11" x14ac:dyDescent="0.25">
      <c r="K1299"/>
    </row>
    <row r="1300" spans="11:11" x14ac:dyDescent="0.25">
      <c r="K1300"/>
    </row>
    <row r="1301" spans="11:11" x14ac:dyDescent="0.25">
      <c r="K1301" s="133"/>
    </row>
    <row r="1302" spans="11:11" x14ac:dyDescent="0.25">
      <c r="K1302" s="133"/>
    </row>
    <row r="1303" spans="11:11" x14ac:dyDescent="0.25">
      <c r="K1303"/>
    </row>
    <row r="1304" spans="11:11" x14ac:dyDescent="0.25">
      <c r="K1304"/>
    </row>
    <row r="1305" spans="11:11" x14ac:dyDescent="0.25">
      <c r="K1305" s="133"/>
    </row>
    <row r="1306" spans="11:11" x14ac:dyDescent="0.25">
      <c r="K1306" s="133"/>
    </row>
    <row r="1307" spans="11:11" x14ac:dyDescent="0.25">
      <c r="K1307"/>
    </row>
    <row r="1308" spans="11:11" x14ac:dyDescent="0.25">
      <c r="K1308"/>
    </row>
    <row r="1309" spans="11:11" x14ac:dyDescent="0.25">
      <c r="K1309"/>
    </row>
    <row r="1310" spans="11:11" x14ac:dyDescent="0.25">
      <c r="K1310" s="133"/>
    </row>
    <row r="1311" spans="11:11" x14ac:dyDescent="0.25">
      <c r="K1311" s="133"/>
    </row>
    <row r="1312" spans="11:11" x14ac:dyDescent="0.25">
      <c r="K1312"/>
    </row>
    <row r="1313" spans="11:11" x14ac:dyDescent="0.25">
      <c r="K1313"/>
    </row>
    <row r="1314" spans="11:11" x14ac:dyDescent="0.25">
      <c r="K1314" s="133"/>
    </row>
    <row r="1315" spans="11:11" x14ac:dyDescent="0.25">
      <c r="K1315" s="133"/>
    </row>
    <row r="1316" spans="11:11" x14ac:dyDescent="0.25">
      <c r="K1316"/>
    </row>
    <row r="1317" spans="11:11" x14ac:dyDescent="0.25">
      <c r="K1317"/>
    </row>
    <row r="1318" spans="11:11" x14ac:dyDescent="0.25">
      <c r="K1318"/>
    </row>
    <row r="1319" spans="11:11" x14ac:dyDescent="0.25">
      <c r="K1319" s="133"/>
    </row>
    <row r="1320" spans="11:11" x14ac:dyDescent="0.25">
      <c r="K1320" s="133"/>
    </row>
    <row r="1321" spans="11:11" x14ac:dyDescent="0.25">
      <c r="K1321"/>
    </row>
    <row r="1322" spans="11:11" x14ac:dyDescent="0.25">
      <c r="K1322"/>
    </row>
    <row r="1323" spans="11:11" x14ac:dyDescent="0.25">
      <c r="K1323" s="133"/>
    </row>
    <row r="1324" spans="11:11" x14ac:dyDescent="0.25">
      <c r="K1324" s="133"/>
    </row>
    <row r="1325" spans="11:11" x14ac:dyDescent="0.25">
      <c r="K1325"/>
    </row>
    <row r="1326" spans="11:11" x14ac:dyDescent="0.25">
      <c r="K1326"/>
    </row>
    <row r="1327" spans="11:11" x14ac:dyDescent="0.25">
      <c r="K1327"/>
    </row>
    <row r="1328" spans="11:11" x14ac:dyDescent="0.25">
      <c r="K1328" s="133"/>
    </row>
    <row r="1329" spans="11:11" x14ac:dyDescent="0.25">
      <c r="K1329" s="133"/>
    </row>
    <row r="1330" spans="11:11" x14ac:dyDescent="0.25">
      <c r="K1330"/>
    </row>
    <row r="1331" spans="11:11" x14ac:dyDescent="0.25">
      <c r="K1331"/>
    </row>
    <row r="1332" spans="11:11" x14ac:dyDescent="0.25">
      <c r="K1332" s="133"/>
    </row>
    <row r="1333" spans="11:11" x14ac:dyDescent="0.25">
      <c r="K1333" s="133"/>
    </row>
    <row r="1334" spans="11:11" x14ac:dyDescent="0.25">
      <c r="K1334"/>
    </row>
    <row r="1335" spans="11:11" x14ac:dyDescent="0.25">
      <c r="K1335"/>
    </row>
    <row r="1336" spans="11:11" x14ac:dyDescent="0.25">
      <c r="K1336"/>
    </row>
    <row r="1337" spans="11:11" x14ac:dyDescent="0.25">
      <c r="K1337" s="133"/>
    </row>
    <row r="1338" spans="11:11" x14ac:dyDescent="0.25">
      <c r="K1338" s="133"/>
    </row>
    <row r="1339" spans="11:11" x14ac:dyDescent="0.25">
      <c r="K1339"/>
    </row>
    <row r="1340" spans="11:11" x14ac:dyDescent="0.25">
      <c r="K1340"/>
    </row>
    <row r="1341" spans="11:11" x14ac:dyDescent="0.25">
      <c r="K1341" s="133"/>
    </row>
    <row r="1342" spans="11:11" x14ac:dyDescent="0.25">
      <c r="K1342" s="133"/>
    </row>
    <row r="1343" spans="11:11" x14ac:dyDescent="0.25">
      <c r="K1343"/>
    </row>
    <row r="1344" spans="11:11" x14ac:dyDescent="0.25">
      <c r="K1344"/>
    </row>
    <row r="1345" spans="11:11" x14ac:dyDescent="0.25">
      <c r="K1345"/>
    </row>
    <row r="1346" spans="11:11" x14ac:dyDescent="0.25">
      <c r="K1346" s="133"/>
    </row>
    <row r="1347" spans="11:11" x14ac:dyDescent="0.25">
      <c r="K1347" s="133"/>
    </row>
    <row r="1348" spans="11:11" x14ac:dyDescent="0.25">
      <c r="K1348"/>
    </row>
    <row r="1349" spans="11:11" x14ac:dyDescent="0.25">
      <c r="K1349"/>
    </row>
    <row r="1350" spans="11:11" x14ac:dyDescent="0.25">
      <c r="K1350" s="133"/>
    </row>
    <row r="1351" spans="11:11" x14ac:dyDescent="0.25">
      <c r="K1351" s="133"/>
    </row>
    <row r="1352" spans="11:11" x14ac:dyDescent="0.25">
      <c r="K1352"/>
    </row>
    <row r="1353" spans="11:11" x14ac:dyDescent="0.25">
      <c r="K1353"/>
    </row>
    <row r="1354" spans="11:11" x14ac:dyDescent="0.25">
      <c r="K1354"/>
    </row>
    <row r="1355" spans="11:11" x14ac:dyDescent="0.25">
      <c r="K1355" s="133"/>
    </row>
    <row r="1356" spans="11:11" x14ac:dyDescent="0.25">
      <c r="K1356" s="133"/>
    </row>
    <row r="1357" spans="11:11" x14ac:dyDescent="0.25">
      <c r="K1357"/>
    </row>
    <row r="1358" spans="11:11" x14ac:dyDescent="0.25">
      <c r="K1358"/>
    </row>
    <row r="1359" spans="11:11" x14ac:dyDescent="0.25">
      <c r="K1359" s="133"/>
    </row>
    <row r="1360" spans="11:11" x14ac:dyDescent="0.25">
      <c r="K1360" s="133"/>
    </row>
    <row r="1361" spans="11:11" x14ac:dyDescent="0.25">
      <c r="K1361"/>
    </row>
    <row r="1362" spans="11:11" x14ac:dyDescent="0.25">
      <c r="K1362"/>
    </row>
    <row r="1363" spans="11:11" x14ac:dyDescent="0.25">
      <c r="K1363"/>
    </row>
    <row r="1364" spans="11:11" x14ac:dyDescent="0.25">
      <c r="K1364" s="133"/>
    </row>
    <row r="1365" spans="11:11" x14ac:dyDescent="0.25">
      <c r="K1365" s="133"/>
    </row>
    <row r="1366" spans="11:11" x14ac:dyDescent="0.25">
      <c r="K1366"/>
    </row>
    <row r="1367" spans="11:11" x14ac:dyDescent="0.25">
      <c r="K1367"/>
    </row>
    <row r="1368" spans="11:11" x14ac:dyDescent="0.25">
      <c r="K1368" s="133"/>
    </row>
    <row r="1369" spans="11:11" x14ac:dyDescent="0.25">
      <c r="K1369" s="133"/>
    </row>
    <row r="1370" spans="11:11" x14ac:dyDescent="0.25">
      <c r="K1370"/>
    </row>
    <row r="1371" spans="11:11" x14ac:dyDescent="0.25">
      <c r="K1371"/>
    </row>
    <row r="1372" spans="11:11" x14ac:dyDescent="0.25">
      <c r="K1372"/>
    </row>
    <row r="1373" spans="11:11" x14ac:dyDescent="0.25">
      <c r="K1373" s="133"/>
    </row>
    <row r="1374" spans="11:11" x14ac:dyDescent="0.25">
      <c r="K1374" s="133"/>
    </row>
    <row r="1375" spans="11:11" x14ac:dyDescent="0.25">
      <c r="K1375"/>
    </row>
    <row r="1376" spans="11:11" x14ac:dyDescent="0.25">
      <c r="K1376"/>
    </row>
    <row r="1377" spans="11:11" x14ac:dyDescent="0.25">
      <c r="K1377" s="133"/>
    </row>
    <row r="1378" spans="11:11" x14ac:dyDescent="0.25">
      <c r="K1378" s="133"/>
    </row>
    <row r="1379" spans="11:11" x14ac:dyDescent="0.25">
      <c r="K1379"/>
    </row>
    <row r="1380" spans="11:11" x14ac:dyDescent="0.25">
      <c r="K1380"/>
    </row>
    <row r="1381" spans="11:11" x14ac:dyDescent="0.25">
      <c r="K1381"/>
    </row>
    <row r="1382" spans="11:11" x14ac:dyDescent="0.25">
      <c r="K1382" s="133"/>
    </row>
    <row r="1383" spans="11:11" x14ac:dyDescent="0.25">
      <c r="K1383" s="133"/>
    </row>
    <row r="1384" spans="11:11" x14ac:dyDescent="0.25">
      <c r="K1384"/>
    </row>
    <row r="1385" spans="11:11" x14ac:dyDescent="0.25">
      <c r="K1385"/>
    </row>
    <row r="1386" spans="11:11" x14ac:dyDescent="0.25">
      <c r="K1386" s="133"/>
    </row>
    <row r="1387" spans="11:11" x14ac:dyDescent="0.25">
      <c r="K1387" s="133"/>
    </row>
    <row r="1388" spans="11:11" x14ac:dyDescent="0.25">
      <c r="K1388"/>
    </row>
    <row r="1389" spans="11:11" x14ac:dyDescent="0.25">
      <c r="K1389"/>
    </row>
    <row r="1390" spans="11:11" x14ac:dyDescent="0.25">
      <c r="K1390"/>
    </row>
    <row r="1391" spans="11:11" x14ac:dyDescent="0.25">
      <c r="K1391" s="133"/>
    </row>
    <row r="1392" spans="11:11" x14ac:dyDescent="0.25">
      <c r="K1392" s="133"/>
    </row>
    <row r="1393" spans="11:11" x14ac:dyDescent="0.25">
      <c r="K1393"/>
    </row>
    <row r="1394" spans="11:11" x14ac:dyDescent="0.25">
      <c r="K1394"/>
    </row>
    <row r="1395" spans="11:11" x14ac:dyDescent="0.25">
      <c r="K1395" s="133"/>
    </row>
    <row r="1396" spans="11:11" x14ac:dyDescent="0.25">
      <c r="K1396" s="133"/>
    </row>
    <row r="1397" spans="11:11" x14ac:dyDescent="0.25">
      <c r="K1397"/>
    </row>
    <row r="1398" spans="11:11" x14ac:dyDescent="0.25">
      <c r="K1398"/>
    </row>
    <row r="1399" spans="11:11" x14ac:dyDescent="0.25">
      <c r="K1399"/>
    </row>
    <row r="1400" spans="11:11" x14ac:dyDescent="0.25">
      <c r="K1400" s="133"/>
    </row>
    <row r="1401" spans="11:11" x14ac:dyDescent="0.25">
      <c r="K1401" s="133"/>
    </row>
    <row r="1402" spans="11:11" x14ac:dyDescent="0.25">
      <c r="K1402"/>
    </row>
    <row r="1403" spans="11:11" x14ac:dyDescent="0.25">
      <c r="K1403"/>
    </row>
    <row r="1404" spans="11:11" x14ac:dyDescent="0.25">
      <c r="K1404" s="133"/>
    </row>
    <row r="1405" spans="11:11" x14ac:dyDescent="0.25">
      <c r="K1405" s="133"/>
    </row>
    <row r="1406" spans="11:11" x14ac:dyDescent="0.25">
      <c r="K1406"/>
    </row>
    <row r="1407" spans="11:11" x14ac:dyDescent="0.25">
      <c r="K1407"/>
    </row>
    <row r="1408" spans="11:11" x14ac:dyDescent="0.25">
      <c r="K1408"/>
    </row>
    <row r="1409" spans="11:11" x14ac:dyDescent="0.25">
      <c r="K1409" s="133"/>
    </row>
    <row r="1410" spans="11:11" x14ac:dyDescent="0.25">
      <c r="K1410" s="133"/>
    </row>
    <row r="1411" spans="11:11" x14ac:dyDescent="0.25">
      <c r="K1411"/>
    </row>
    <row r="1412" spans="11:11" x14ac:dyDescent="0.25">
      <c r="K1412"/>
    </row>
    <row r="1413" spans="11:11" x14ac:dyDescent="0.25">
      <c r="K1413" s="133"/>
    </row>
    <row r="1414" spans="11:11" x14ac:dyDescent="0.25">
      <c r="K1414" s="133"/>
    </row>
    <row r="1415" spans="11:11" x14ac:dyDescent="0.25">
      <c r="K1415"/>
    </row>
    <row r="1416" spans="11:11" x14ac:dyDescent="0.25">
      <c r="K1416"/>
    </row>
    <row r="1417" spans="11:11" x14ac:dyDescent="0.25">
      <c r="K1417"/>
    </row>
    <row r="1418" spans="11:11" x14ac:dyDescent="0.25">
      <c r="K1418" s="133"/>
    </row>
    <row r="1419" spans="11:11" x14ac:dyDescent="0.25">
      <c r="K1419" s="133"/>
    </row>
    <row r="1420" spans="11:11" x14ac:dyDescent="0.25">
      <c r="K1420"/>
    </row>
    <row r="1421" spans="11:11" x14ac:dyDescent="0.25">
      <c r="K1421"/>
    </row>
    <row r="1422" spans="11:11" x14ac:dyDescent="0.25">
      <c r="K1422" s="133"/>
    </row>
    <row r="1423" spans="11:11" x14ac:dyDescent="0.25">
      <c r="K1423" s="133"/>
    </row>
    <row r="1424" spans="11:11" x14ac:dyDescent="0.25">
      <c r="K1424"/>
    </row>
    <row r="1425" spans="11:11" x14ac:dyDescent="0.25">
      <c r="K1425"/>
    </row>
    <row r="1426" spans="11:11" x14ac:dyDescent="0.25">
      <c r="K1426"/>
    </row>
    <row r="1427" spans="11:11" x14ac:dyDescent="0.25">
      <c r="K1427" s="133"/>
    </row>
    <row r="1428" spans="11:11" x14ac:dyDescent="0.25">
      <c r="K1428" s="133"/>
    </row>
    <row r="1429" spans="11:11" x14ac:dyDescent="0.25">
      <c r="K1429"/>
    </row>
    <row r="1430" spans="11:11" x14ac:dyDescent="0.25">
      <c r="K1430"/>
    </row>
    <row r="1431" spans="11:11" x14ac:dyDescent="0.25">
      <c r="K1431" s="133"/>
    </row>
    <row r="1432" spans="11:11" x14ac:dyDescent="0.25">
      <c r="K1432" s="133"/>
    </row>
    <row r="1433" spans="11:11" x14ac:dyDescent="0.25">
      <c r="K1433"/>
    </row>
    <row r="1434" spans="11:11" x14ac:dyDescent="0.25">
      <c r="K1434"/>
    </row>
    <row r="1435" spans="11:11" x14ac:dyDescent="0.25">
      <c r="K1435"/>
    </row>
    <row r="1436" spans="11:11" x14ac:dyDescent="0.25">
      <c r="K1436" s="133"/>
    </row>
    <row r="1437" spans="11:11" x14ac:dyDescent="0.25">
      <c r="K1437" s="133"/>
    </row>
    <row r="1438" spans="11:11" x14ac:dyDescent="0.25">
      <c r="K1438"/>
    </row>
    <row r="1439" spans="11:11" x14ac:dyDescent="0.25">
      <c r="K1439"/>
    </row>
    <row r="1440" spans="11:11" x14ac:dyDescent="0.25">
      <c r="K1440" s="133"/>
    </row>
    <row r="1441" spans="11:11" x14ac:dyDescent="0.25">
      <c r="K1441" s="133"/>
    </row>
    <row r="1442" spans="11:11" x14ac:dyDescent="0.25">
      <c r="K1442"/>
    </row>
    <row r="1443" spans="11:11" x14ac:dyDescent="0.25">
      <c r="K1443"/>
    </row>
    <row r="1444" spans="11:11" x14ac:dyDescent="0.25">
      <c r="K1444"/>
    </row>
    <row r="1445" spans="11:11" x14ac:dyDescent="0.25">
      <c r="K1445" s="133"/>
    </row>
    <row r="1446" spans="11:11" x14ac:dyDescent="0.25">
      <c r="K1446" s="133"/>
    </row>
    <row r="1447" spans="11:11" x14ac:dyDescent="0.25">
      <c r="K1447"/>
    </row>
    <row r="1448" spans="11:11" x14ac:dyDescent="0.25">
      <c r="K1448"/>
    </row>
    <row r="1449" spans="11:11" x14ac:dyDescent="0.25">
      <c r="K1449" s="133"/>
    </row>
    <row r="1450" spans="11:11" x14ac:dyDescent="0.25">
      <c r="K1450" s="133"/>
    </row>
    <row r="1451" spans="11:11" x14ac:dyDescent="0.25">
      <c r="K1451"/>
    </row>
    <row r="1452" spans="11:11" x14ac:dyDescent="0.25">
      <c r="K1452"/>
    </row>
    <row r="1453" spans="11:11" x14ac:dyDescent="0.25">
      <c r="K1453"/>
    </row>
    <row r="1454" spans="11:11" x14ac:dyDescent="0.25">
      <c r="K1454" s="133"/>
    </row>
    <row r="1455" spans="11:11" x14ac:dyDescent="0.25">
      <c r="K1455" s="133"/>
    </row>
    <row r="1456" spans="11:11" x14ac:dyDescent="0.25">
      <c r="K1456"/>
    </row>
    <row r="1457" spans="11:11" x14ac:dyDescent="0.25">
      <c r="K1457"/>
    </row>
    <row r="1458" spans="11:11" x14ac:dyDescent="0.25">
      <c r="K1458" s="133"/>
    </row>
    <row r="1459" spans="11:11" x14ac:dyDescent="0.25">
      <c r="K1459" s="133"/>
    </row>
    <row r="1460" spans="11:11" x14ac:dyDescent="0.25">
      <c r="K1460"/>
    </row>
    <row r="1461" spans="11:11" x14ac:dyDescent="0.25">
      <c r="K1461"/>
    </row>
    <row r="1462" spans="11:11" x14ac:dyDescent="0.25">
      <c r="K1462"/>
    </row>
    <row r="1463" spans="11:11" x14ac:dyDescent="0.25">
      <c r="K1463" s="133"/>
    </row>
    <row r="1464" spans="11:11" x14ac:dyDescent="0.25">
      <c r="K1464" s="133"/>
    </row>
    <row r="1465" spans="11:11" x14ac:dyDescent="0.25">
      <c r="K1465"/>
    </row>
    <row r="1466" spans="11:11" x14ac:dyDescent="0.25">
      <c r="K1466"/>
    </row>
    <row r="1467" spans="11:11" x14ac:dyDescent="0.25">
      <c r="K1467" s="133"/>
    </row>
    <row r="1468" spans="11:11" x14ac:dyDescent="0.25">
      <c r="K1468" s="133"/>
    </row>
    <row r="1469" spans="11:11" x14ac:dyDescent="0.25">
      <c r="K1469"/>
    </row>
    <row r="1470" spans="11:11" x14ac:dyDescent="0.25">
      <c r="K1470"/>
    </row>
    <row r="1471" spans="11:11" x14ac:dyDescent="0.25">
      <c r="K1471"/>
    </row>
    <row r="1472" spans="11:11" x14ac:dyDescent="0.25">
      <c r="K1472" s="133"/>
    </row>
    <row r="1473" spans="11:11" x14ac:dyDescent="0.25">
      <c r="K1473" s="133"/>
    </row>
    <row r="1474" spans="11:11" x14ac:dyDescent="0.25">
      <c r="K1474"/>
    </row>
    <row r="1475" spans="11:11" x14ac:dyDescent="0.25">
      <c r="K1475"/>
    </row>
    <row r="1476" spans="11:11" x14ac:dyDescent="0.25">
      <c r="K1476" s="133"/>
    </row>
    <row r="1477" spans="11:11" x14ac:dyDescent="0.25">
      <c r="K1477" s="133"/>
    </row>
    <row r="1478" spans="11:11" x14ac:dyDescent="0.25">
      <c r="K1478"/>
    </row>
    <row r="1479" spans="11:11" x14ac:dyDescent="0.25">
      <c r="K1479"/>
    </row>
    <row r="1480" spans="11:11" x14ac:dyDescent="0.25">
      <c r="K1480"/>
    </row>
    <row r="1481" spans="11:11" x14ac:dyDescent="0.25">
      <c r="K1481" s="133"/>
    </row>
    <row r="1482" spans="11:11" x14ac:dyDescent="0.25">
      <c r="K1482" s="133"/>
    </row>
    <row r="1483" spans="11:11" x14ac:dyDescent="0.25">
      <c r="K1483"/>
    </row>
    <row r="1484" spans="11:11" x14ac:dyDescent="0.25">
      <c r="K1484"/>
    </row>
    <row r="1485" spans="11:11" x14ac:dyDescent="0.25">
      <c r="K1485" s="133"/>
    </row>
    <row r="1486" spans="11:11" x14ac:dyDescent="0.25">
      <c r="K1486" s="133"/>
    </row>
    <row r="1487" spans="11:11" x14ac:dyDescent="0.25">
      <c r="K1487"/>
    </row>
    <row r="1488" spans="11:11" x14ac:dyDescent="0.25">
      <c r="K1488"/>
    </row>
    <row r="1489" spans="11:11" x14ac:dyDescent="0.25">
      <c r="K1489"/>
    </row>
    <row r="1490" spans="11:11" x14ac:dyDescent="0.25">
      <c r="K1490" s="133"/>
    </row>
    <row r="1491" spans="11:11" x14ac:dyDescent="0.25">
      <c r="K1491" s="133"/>
    </row>
    <row r="1492" spans="11:11" x14ac:dyDescent="0.25">
      <c r="K1492"/>
    </row>
    <row r="1493" spans="11:11" x14ac:dyDescent="0.25">
      <c r="K1493"/>
    </row>
    <row r="1494" spans="11:11" x14ac:dyDescent="0.25">
      <c r="K1494" s="133"/>
    </row>
    <row r="1495" spans="11:11" x14ac:dyDescent="0.25">
      <c r="K1495" s="133"/>
    </row>
    <row r="1496" spans="11:11" x14ac:dyDescent="0.25">
      <c r="K1496"/>
    </row>
    <row r="1497" spans="11:11" x14ac:dyDescent="0.25">
      <c r="K1497"/>
    </row>
    <row r="1498" spans="11:11" x14ac:dyDescent="0.25">
      <c r="K1498"/>
    </row>
    <row r="1499" spans="11:11" x14ac:dyDescent="0.25">
      <c r="K1499" s="133"/>
    </row>
    <row r="1500" spans="11:11" x14ac:dyDescent="0.25">
      <c r="K1500" s="133"/>
    </row>
    <row r="1501" spans="11:11" x14ac:dyDescent="0.25">
      <c r="K1501"/>
    </row>
    <row r="1502" spans="11:11" x14ac:dyDescent="0.25">
      <c r="K1502"/>
    </row>
    <row r="1503" spans="11:11" x14ac:dyDescent="0.25">
      <c r="K1503" s="133"/>
    </row>
    <row r="1504" spans="11:11" x14ac:dyDescent="0.25">
      <c r="K1504" s="133"/>
    </row>
    <row r="1505" spans="11:11" x14ac:dyDescent="0.25">
      <c r="K1505"/>
    </row>
    <row r="1506" spans="11:11" x14ac:dyDescent="0.25">
      <c r="K1506"/>
    </row>
    <row r="1507" spans="11:11" x14ac:dyDescent="0.25">
      <c r="K1507"/>
    </row>
    <row r="1508" spans="11:11" x14ac:dyDescent="0.25">
      <c r="K1508" s="133"/>
    </row>
    <row r="1509" spans="11:11" x14ac:dyDescent="0.25">
      <c r="K1509" s="133"/>
    </row>
    <row r="1510" spans="11:11" x14ac:dyDescent="0.25">
      <c r="K1510"/>
    </row>
    <row r="1511" spans="11:11" x14ac:dyDescent="0.25">
      <c r="K1511"/>
    </row>
    <row r="1512" spans="11:11" x14ac:dyDescent="0.25">
      <c r="K1512" s="133"/>
    </row>
    <row r="1513" spans="11:11" x14ac:dyDescent="0.25">
      <c r="K1513" s="133"/>
    </row>
    <row r="1514" spans="11:11" x14ac:dyDescent="0.25">
      <c r="K1514"/>
    </row>
    <row r="1515" spans="11:11" x14ac:dyDescent="0.25">
      <c r="K1515"/>
    </row>
    <row r="1516" spans="11:11" x14ac:dyDescent="0.25">
      <c r="K1516"/>
    </row>
    <row r="1517" spans="11:11" x14ac:dyDescent="0.25">
      <c r="K1517" s="133"/>
    </row>
    <row r="1518" spans="11:11" x14ac:dyDescent="0.25">
      <c r="K1518" s="133"/>
    </row>
    <row r="1519" spans="11:11" x14ac:dyDescent="0.25">
      <c r="K1519"/>
    </row>
    <row r="1520" spans="11:11" x14ac:dyDescent="0.25">
      <c r="K1520"/>
    </row>
    <row r="1521" spans="11:11" x14ac:dyDescent="0.25">
      <c r="K1521" s="133"/>
    </row>
    <row r="1522" spans="11:11" x14ac:dyDescent="0.25">
      <c r="K1522" s="133"/>
    </row>
    <row r="1523" spans="11:11" x14ac:dyDescent="0.25">
      <c r="K1523"/>
    </row>
    <row r="1524" spans="11:11" x14ac:dyDescent="0.25">
      <c r="K1524"/>
    </row>
    <row r="1525" spans="11:11" x14ac:dyDescent="0.25">
      <c r="K1525"/>
    </row>
    <row r="1526" spans="11:11" x14ac:dyDescent="0.25">
      <c r="K1526" s="133"/>
    </row>
    <row r="1527" spans="11:11" x14ac:dyDescent="0.25">
      <c r="K1527" s="133"/>
    </row>
    <row r="1528" spans="11:11" x14ac:dyDescent="0.25">
      <c r="K1528"/>
    </row>
    <row r="1529" spans="11:11" x14ac:dyDescent="0.25">
      <c r="K1529"/>
    </row>
    <row r="1530" spans="11:11" x14ac:dyDescent="0.25">
      <c r="K1530" s="133"/>
    </row>
    <row r="1531" spans="11:11" x14ac:dyDescent="0.25">
      <c r="K1531" s="133"/>
    </row>
    <row r="1532" spans="11:11" x14ac:dyDescent="0.25">
      <c r="K1532"/>
    </row>
    <row r="1533" spans="11:11" x14ac:dyDescent="0.25">
      <c r="K1533"/>
    </row>
    <row r="1534" spans="11:11" x14ac:dyDescent="0.25">
      <c r="K1534"/>
    </row>
    <row r="1535" spans="11:11" x14ac:dyDescent="0.25">
      <c r="K1535" s="133"/>
    </row>
    <row r="1536" spans="11:11" x14ac:dyDescent="0.25">
      <c r="K1536" s="133"/>
    </row>
    <row r="1537" spans="11:11" x14ac:dyDescent="0.25">
      <c r="K1537"/>
    </row>
    <row r="1538" spans="11:11" x14ac:dyDescent="0.25">
      <c r="K1538"/>
    </row>
    <row r="1539" spans="11:11" x14ac:dyDescent="0.25">
      <c r="K1539" s="133"/>
    </row>
    <row r="1540" spans="11:11" x14ac:dyDescent="0.25">
      <c r="K1540" s="133"/>
    </row>
    <row r="1541" spans="11:11" x14ac:dyDescent="0.25">
      <c r="K1541"/>
    </row>
    <row r="1542" spans="11:11" x14ac:dyDescent="0.25">
      <c r="K1542"/>
    </row>
    <row r="1543" spans="11:11" x14ac:dyDescent="0.25">
      <c r="K1543"/>
    </row>
    <row r="1544" spans="11:11" x14ac:dyDescent="0.25">
      <c r="K1544" s="133"/>
    </row>
    <row r="1545" spans="11:11" x14ac:dyDescent="0.25">
      <c r="K1545" s="133"/>
    </row>
    <row r="1546" spans="11:11" x14ac:dyDescent="0.25">
      <c r="K1546"/>
    </row>
    <row r="1547" spans="11:11" x14ac:dyDescent="0.25">
      <c r="K1547"/>
    </row>
    <row r="1548" spans="11:11" x14ac:dyDescent="0.25">
      <c r="K1548" s="133"/>
    </row>
    <row r="1549" spans="11:11" x14ac:dyDescent="0.25">
      <c r="K1549" s="133"/>
    </row>
    <row r="1550" spans="11:11" x14ac:dyDescent="0.25">
      <c r="K1550"/>
    </row>
    <row r="1551" spans="11:11" x14ac:dyDescent="0.25">
      <c r="K1551"/>
    </row>
    <row r="1552" spans="11:11" x14ac:dyDescent="0.25">
      <c r="K1552"/>
    </row>
    <row r="1553" spans="11:11" x14ac:dyDescent="0.25">
      <c r="K1553" s="133"/>
    </row>
    <row r="1554" spans="11:11" x14ac:dyDescent="0.25">
      <c r="K1554" s="133"/>
    </row>
    <row r="1555" spans="11:11" x14ac:dyDescent="0.25">
      <c r="K1555"/>
    </row>
    <row r="1556" spans="11:11" x14ac:dyDescent="0.25">
      <c r="K1556"/>
    </row>
    <row r="1557" spans="11:11" x14ac:dyDescent="0.25">
      <c r="K1557" s="133"/>
    </row>
    <row r="1558" spans="11:11" x14ac:dyDescent="0.25">
      <c r="K1558" s="133"/>
    </row>
    <row r="1559" spans="11:11" x14ac:dyDescent="0.25">
      <c r="K1559"/>
    </row>
    <row r="1560" spans="11:11" x14ac:dyDescent="0.25">
      <c r="K1560"/>
    </row>
    <row r="1561" spans="11:11" x14ac:dyDescent="0.25">
      <c r="K1561"/>
    </row>
    <row r="1562" spans="11:11" x14ac:dyDescent="0.25">
      <c r="K1562" s="133"/>
    </row>
    <row r="1563" spans="11:11" x14ac:dyDescent="0.25">
      <c r="K1563" s="133"/>
    </row>
    <row r="1564" spans="11:11" x14ac:dyDescent="0.25">
      <c r="K1564"/>
    </row>
    <row r="1565" spans="11:11" x14ac:dyDescent="0.25">
      <c r="K1565"/>
    </row>
    <row r="1566" spans="11:11" x14ac:dyDescent="0.25">
      <c r="K1566" s="133"/>
    </row>
    <row r="1567" spans="11:11" x14ac:dyDescent="0.25">
      <c r="K1567" s="133"/>
    </row>
    <row r="1568" spans="11:11" x14ac:dyDescent="0.25">
      <c r="K1568"/>
    </row>
    <row r="1569" spans="11:11" x14ac:dyDescent="0.25">
      <c r="K1569"/>
    </row>
    <row r="1570" spans="11:11" x14ac:dyDescent="0.25">
      <c r="K1570"/>
    </row>
    <row r="1571" spans="11:11" x14ac:dyDescent="0.25">
      <c r="K1571" s="133"/>
    </row>
    <row r="1572" spans="11:11" x14ac:dyDescent="0.25">
      <c r="K1572" s="133"/>
    </row>
    <row r="1573" spans="11:11" x14ac:dyDescent="0.25">
      <c r="K1573"/>
    </row>
    <row r="1574" spans="11:11" x14ac:dyDescent="0.25">
      <c r="K1574"/>
    </row>
    <row r="1575" spans="11:11" x14ac:dyDescent="0.25">
      <c r="K1575" s="133"/>
    </row>
    <row r="1576" spans="11:11" x14ac:dyDescent="0.25">
      <c r="K1576" s="133"/>
    </row>
    <row r="1577" spans="11:11" x14ac:dyDescent="0.25">
      <c r="K1577"/>
    </row>
    <row r="1578" spans="11:11" x14ac:dyDescent="0.25">
      <c r="K1578"/>
    </row>
    <row r="1579" spans="11:11" x14ac:dyDescent="0.25">
      <c r="K1579"/>
    </row>
    <row r="1580" spans="11:11" x14ac:dyDescent="0.25">
      <c r="K1580" s="133"/>
    </row>
    <row r="1581" spans="11:11" x14ac:dyDescent="0.25">
      <c r="K1581" s="133"/>
    </row>
    <row r="1582" spans="11:11" x14ac:dyDescent="0.25">
      <c r="K1582"/>
    </row>
    <row r="1583" spans="11:11" x14ac:dyDescent="0.25">
      <c r="K1583"/>
    </row>
    <row r="1584" spans="11:11" x14ac:dyDescent="0.25">
      <c r="K1584" s="133"/>
    </row>
    <row r="1585" spans="11:11" x14ac:dyDescent="0.25">
      <c r="K1585" s="133"/>
    </row>
    <row r="1586" spans="11:11" x14ac:dyDescent="0.25">
      <c r="K1586"/>
    </row>
    <row r="1587" spans="11:11" x14ac:dyDescent="0.25">
      <c r="K1587"/>
    </row>
    <row r="1588" spans="11:11" x14ac:dyDescent="0.25">
      <c r="K1588"/>
    </row>
    <row r="1589" spans="11:11" x14ac:dyDescent="0.25">
      <c r="K1589" s="133"/>
    </row>
    <row r="1590" spans="11:11" x14ac:dyDescent="0.25">
      <c r="K1590" s="133"/>
    </row>
    <row r="1591" spans="11:11" x14ac:dyDescent="0.25">
      <c r="K1591"/>
    </row>
    <row r="1592" spans="11:11" x14ac:dyDescent="0.25">
      <c r="K1592"/>
    </row>
    <row r="1593" spans="11:11" x14ac:dyDescent="0.25">
      <c r="K1593" s="133"/>
    </row>
    <row r="1594" spans="11:11" x14ac:dyDescent="0.25">
      <c r="K1594" s="133"/>
    </row>
    <row r="1595" spans="11:11" x14ac:dyDescent="0.25">
      <c r="K1595"/>
    </row>
    <row r="1596" spans="11:11" x14ac:dyDescent="0.25">
      <c r="K1596"/>
    </row>
    <row r="1597" spans="11:11" x14ac:dyDescent="0.25">
      <c r="K1597"/>
    </row>
    <row r="1598" spans="11:11" x14ac:dyDescent="0.25">
      <c r="K1598" s="133"/>
    </row>
    <row r="1599" spans="11:11" x14ac:dyDescent="0.25">
      <c r="K1599" s="133"/>
    </row>
    <row r="1600" spans="11:11" x14ac:dyDescent="0.25">
      <c r="K1600"/>
    </row>
    <row r="1601" spans="11:11" x14ac:dyDescent="0.25">
      <c r="K1601"/>
    </row>
    <row r="1602" spans="11:11" x14ac:dyDescent="0.25">
      <c r="K1602" s="133"/>
    </row>
    <row r="1603" spans="11:11" x14ac:dyDescent="0.25">
      <c r="K1603" s="133"/>
    </row>
    <row r="1604" spans="11:11" x14ac:dyDescent="0.25">
      <c r="K1604"/>
    </row>
    <row r="1605" spans="11:11" x14ac:dyDescent="0.25">
      <c r="K1605"/>
    </row>
    <row r="1606" spans="11:11" x14ac:dyDescent="0.25">
      <c r="K1606"/>
    </row>
    <row r="1607" spans="11:11" x14ac:dyDescent="0.25">
      <c r="K1607" s="133"/>
    </row>
    <row r="1608" spans="11:11" x14ac:dyDescent="0.25">
      <c r="K1608" s="133"/>
    </row>
    <row r="1609" spans="11:11" x14ac:dyDescent="0.25">
      <c r="K1609"/>
    </row>
    <row r="1610" spans="11:11" x14ac:dyDescent="0.25">
      <c r="K1610"/>
    </row>
    <row r="1611" spans="11:11" x14ac:dyDescent="0.25">
      <c r="K1611" s="133"/>
    </row>
    <row r="1612" spans="11:11" x14ac:dyDescent="0.25">
      <c r="K1612" s="133"/>
    </row>
    <row r="1613" spans="11:11" x14ac:dyDescent="0.25">
      <c r="K1613"/>
    </row>
    <row r="1614" spans="11:11" x14ac:dyDescent="0.25">
      <c r="K1614"/>
    </row>
    <row r="1615" spans="11:11" x14ac:dyDescent="0.25">
      <c r="K1615"/>
    </row>
    <row r="1616" spans="11:11" x14ac:dyDescent="0.25">
      <c r="K1616" s="133"/>
    </row>
    <row r="1617" spans="11:11" x14ac:dyDescent="0.25">
      <c r="K1617" s="133"/>
    </row>
    <row r="1618" spans="11:11" x14ac:dyDescent="0.25">
      <c r="K1618"/>
    </row>
    <row r="1619" spans="11:11" x14ac:dyDescent="0.25">
      <c r="K1619"/>
    </row>
    <row r="1620" spans="11:11" x14ac:dyDescent="0.25">
      <c r="K1620" s="133"/>
    </row>
    <row r="1621" spans="11:11" x14ac:dyDescent="0.25">
      <c r="K1621" s="133"/>
    </row>
    <row r="1622" spans="11:11" x14ac:dyDescent="0.25">
      <c r="K1622"/>
    </row>
    <row r="1623" spans="11:11" x14ac:dyDescent="0.25">
      <c r="K1623"/>
    </row>
    <row r="1624" spans="11:11" x14ac:dyDescent="0.25">
      <c r="K1624"/>
    </row>
    <row r="1625" spans="11:11" x14ac:dyDescent="0.25">
      <c r="K1625" s="133"/>
    </row>
    <row r="1626" spans="11:11" x14ac:dyDescent="0.25">
      <c r="K1626" s="133"/>
    </row>
    <row r="1627" spans="11:11" x14ac:dyDescent="0.25">
      <c r="K1627"/>
    </row>
    <row r="1628" spans="11:11" x14ac:dyDescent="0.25">
      <c r="K1628"/>
    </row>
    <row r="1629" spans="11:11" x14ac:dyDescent="0.25">
      <c r="K1629" s="133"/>
    </row>
    <row r="1630" spans="11:11" x14ac:dyDescent="0.25">
      <c r="K1630" s="133"/>
    </row>
    <row r="1631" spans="11:11" x14ac:dyDescent="0.25">
      <c r="K1631"/>
    </row>
    <row r="1632" spans="11:11" x14ac:dyDescent="0.25">
      <c r="K1632"/>
    </row>
    <row r="1633" spans="11:11" x14ac:dyDescent="0.25">
      <c r="K1633"/>
    </row>
    <row r="1634" spans="11:11" x14ac:dyDescent="0.25">
      <c r="K1634" s="133"/>
    </row>
    <row r="1635" spans="11:11" x14ac:dyDescent="0.25">
      <c r="K1635" s="133"/>
    </row>
    <row r="1636" spans="11:11" x14ac:dyDescent="0.25">
      <c r="K1636"/>
    </row>
    <row r="1637" spans="11:11" x14ac:dyDescent="0.25">
      <c r="K1637"/>
    </row>
    <row r="1638" spans="11:11" x14ac:dyDescent="0.25">
      <c r="K1638" s="133"/>
    </row>
    <row r="1639" spans="11:11" x14ac:dyDescent="0.25">
      <c r="K1639" s="133"/>
    </row>
    <row r="1640" spans="11:11" x14ac:dyDescent="0.25">
      <c r="K1640"/>
    </row>
    <row r="1641" spans="11:11" x14ac:dyDescent="0.25">
      <c r="K1641"/>
    </row>
    <row r="1642" spans="11:11" x14ac:dyDescent="0.25">
      <c r="K1642"/>
    </row>
    <row r="1643" spans="11:11" x14ac:dyDescent="0.25">
      <c r="K1643" s="133"/>
    </row>
    <row r="1644" spans="11:11" x14ac:dyDescent="0.25">
      <c r="K1644" s="133"/>
    </row>
    <row r="1645" spans="11:11" x14ac:dyDescent="0.25">
      <c r="K1645"/>
    </row>
    <row r="1646" spans="11:11" x14ac:dyDescent="0.25">
      <c r="K1646"/>
    </row>
    <row r="1647" spans="11:11" x14ac:dyDescent="0.25">
      <c r="K1647" s="133"/>
    </row>
    <row r="1648" spans="11:11" x14ac:dyDescent="0.25">
      <c r="K1648" s="133"/>
    </row>
    <row r="1649" spans="11:11" x14ac:dyDescent="0.25">
      <c r="K1649"/>
    </row>
    <row r="1650" spans="11:11" x14ac:dyDescent="0.25">
      <c r="K1650"/>
    </row>
    <row r="1651" spans="11:11" x14ac:dyDescent="0.25">
      <c r="K1651"/>
    </row>
    <row r="1652" spans="11:11" x14ac:dyDescent="0.25">
      <c r="K1652" s="133"/>
    </row>
    <row r="1653" spans="11:11" x14ac:dyDescent="0.25">
      <c r="K1653" s="133"/>
    </row>
    <row r="1654" spans="11:11" x14ac:dyDescent="0.25">
      <c r="K1654"/>
    </row>
    <row r="1655" spans="11:11" x14ac:dyDescent="0.25">
      <c r="K1655"/>
    </row>
    <row r="1656" spans="11:11" x14ac:dyDescent="0.25">
      <c r="K1656" s="133"/>
    </row>
    <row r="1657" spans="11:11" x14ac:dyDescent="0.25">
      <c r="K1657" s="133"/>
    </row>
    <row r="1658" spans="11:11" x14ac:dyDescent="0.25">
      <c r="K1658"/>
    </row>
    <row r="1659" spans="11:11" x14ac:dyDescent="0.25">
      <c r="K1659"/>
    </row>
    <row r="1660" spans="11:11" x14ac:dyDescent="0.25">
      <c r="K1660"/>
    </row>
    <row r="1661" spans="11:11" x14ac:dyDescent="0.25">
      <c r="K1661" s="133"/>
    </row>
    <row r="1662" spans="11:11" x14ac:dyDescent="0.25">
      <c r="K1662" s="133"/>
    </row>
    <row r="1663" spans="11:11" x14ac:dyDescent="0.25">
      <c r="K1663"/>
    </row>
    <row r="1664" spans="11:11" x14ac:dyDescent="0.25">
      <c r="K1664"/>
    </row>
    <row r="1665" spans="11:11" x14ac:dyDescent="0.25">
      <c r="K1665" s="133"/>
    </row>
    <row r="1666" spans="11:11" x14ac:dyDescent="0.25">
      <c r="K1666" s="133"/>
    </row>
    <row r="1667" spans="11:11" x14ac:dyDescent="0.25">
      <c r="K1667"/>
    </row>
    <row r="1668" spans="11:11" x14ac:dyDescent="0.25">
      <c r="K1668"/>
    </row>
    <row r="1669" spans="11:11" x14ac:dyDescent="0.25">
      <c r="K1669"/>
    </row>
    <row r="1670" spans="11:11" x14ac:dyDescent="0.25">
      <c r="K1670" s="133"/>
    </row>
    <row r="1671" spans="11:11" x14ac:dyDescent="0.25">
      <c r="K1671" s="133"/>
    </row>
    <row r="1672" spans="11:11" x14ac:dyDescent="0.25">
      <c r="K1672"/>
    </row>
    <row r="1673" spans="11:11" x14ac:dyDescent="0.25">
      <c r="K1673"/>
    </row>
    <row r="1674" spans="11:11" x14ac:dyDescent="0.25">
      <c r="K1674" s="133"/>
    </row>
    <row r="1675" spans="11:11" x14ac:dyDescent="0.25">
      <c r="K1675" s="133"/>
    </row>
    <row r="1676" spans="11:11" x14ac:dyDescent="0.25">
      <c r="K1676"/>
    </row>
    <row r="1677" spans="11:11" x14ac:dyDescent="0.25">
      <c r="K1677"/>
    </row>
    <row r="1678" spans="11:11" x14ac:dyDescent="0.25">
      <c r="K1678"/>
    </row>
    <row r="1679" spans="11:11" x14ac:dyDescent="0.25">
      <c r="K1679" s="133"/>
    </row>
    <row r="1680" spans="11:11" x14ac:dyDescent="0.25">
      <c r="K1680" s="133"/>
    </row>
    <row r="1681" spans="11:11" x14ac:dyDescent="0.25">
      <c r="K1681"/>
    </row>
    <row r="1682" spans="11:11" x14ac:dyDescent="0.25">
      <c r="K1682"/>
    </row>
    <row r="1683" spans="11:11" x14ac:dyDescent="0.25">
      <c r="K1683" s="133"/>
    </row>
    <row r="1684" spans="11:11" x14ac:dyDescent="0.25">
      <c r="K1684" s="133"/>
    </row>
    <row r="1685" spans="11:11" x14ac:dyDescent="0.25">
      <c r="K1685"/>
    </row>
    <row r="1686" spans="11:11" x14ac:dyDescent="0.25">
      <c r="K1686"/>
    </row>
    <row r="1687" spans="11:11" x14ac:dyDescent="0.25">
      <c r="K1687"/>
    </row>
    <row r="1688" spans="11:11" x14ac:dyDescent="0.25">
      <c r="K1688" s="133"/>
    </row>
    <row r="1689" spans="11:11" x14ac:dyDescent="0.25">
      <c r="K1689" s="133"/>
    </row>
    <row r="1690" spans="11:11" x14ac:dyDescent="0.25">
      <c r="K1690"/>
    </row>
    <row r="1691" spans="11:11" x14ac:dyDescent="0.25">
      <c r="K1691"/>
    </row>
    <row r="1692" spans="11:11" x14ac:dyDescent="0.25">
      <c r="K1692" s="133"/>
    </row>
    <row r="1693" spans="11:11" x14ac:dyDescent="0.25">
      <c r="K1693" s="133"/>
    </row>
    <row r="1694" spans="11:11" x14ac:dyDescent="0.25">
      <c r="K1694"/>
    </row>
    <row r="1695" spans="11:11" x14ac:dyDescent="0.25">
      <c r="K1695"/>
    </row>
    <row r="1696" spans="11:11" x14ac:dyDescent="0.25">
      <c r="K1696"/>
    </row>
    <row r="1697" spans="11:11" x14ac:dyDescent="0.25">
      <c r="K1697" s="133"/>
    </row>
    <row r="1698" spans="11:11" x14ac:dyDescent="0.25">
      <c r="K1698" s="133"/>
    </row>
    <row r="1699" spans="11:11" x14ac:dyDescent="0.25">
      <c r="K1699"/>
    </row>
    <row r="1700" spans="11:11" x14ac:dyDescent="0.25">
      <c r="K1700"/>
    </row>
    <row r="1701" spans="11:11" x14ac:dyDescent="0.25">
      <c r="K1701" s="133"/>
    </row>
    <row r="1702" spans="11:11" x14ac:dyDescent="0.25">
      <c r="K1702" s="133"/>
    </row>
    <row r="1703" spans="11:11" x14ac:dyDescent="0.25">
      <c r="K1703"/>
    </row>
    <row r="1704" spans="11:11" x14ac:dyDescent="0.25">
      <c r="K1704"/>
    </row>
    <row r="1705" spans="11:11" x14ac:dyDescent="0.25">
      <c r="K1705"/>
    </row>
    <row r="1706" spans="11:11" x14ac:dyDescent="0.25">
      <c r="K1706" s="133"/>
    </row>
    <row r="1707" spans="11:11" x14ac:dyDescent="0.25">
      <c r="K1707" s="133"/>
    </row>
    <row r="1708" spans="11:11" x14ac:dyDescent="0.25">
      <c r="K1708"/>
    </row>
    <row r="1709" spans="11:11" x14ac:dyDescent="0.25">
      <c r="K1709"/>
    </row>
    <row r="1710" spans="11:11" x14ac:dyDescent="0.25">
      <c r="K1710" s="133"/>
    </row>
    <row r="1711" spans="11:11" x14ac:dyDescent="0.25">
      <c r="K1711" s="133"/>
    </row>
    <row r="1712" spans="11:11" x14ac:dyDescent="0.25">
      <c r="K1712"/>
    </row>
    <row r="1713" spans="11:11" x14ac:dyDescent="0.25">
      <c r="K1713"/>
    </row>
    <row r="1714" spans="11:11" x14ac:dyDescent="0.25">
      <c r="K1714"/>
    </row>
    <row r="1715" spans="11:11" x14ac:dyDescent="0.25">
      <c r="K1715" s="133"/>
    </row>
    <row r="1716" spans="11:11" x14ac:dyDescent="0.25">
      <c r="K1716" s="133"/>
    </row>
    <row r="1717" spans="11:11" x14ac:dyDescent="0.25">
      <c r="K1717"/>
    </row>
    <row r="1718" spans="11:11" x14ac:dyDescent="0.25">
      <c r="K1718"/>
    </row>
    <row r="1719" spans="11:11" x14ac:dyDescent="0.25">
      <c r="K1719" s="133"/>
    </row>
    <row r="1720" spans="11:11" x14ac:dyDescent="0.25">
      <c r="K1720" s="133"/>
    </row>
    <row r="1721" spans="11:11" x14ac:dyDescent="0.25">
      <c r="K1721"/>
    </row>
    <row r="1722" spans="11:11" x14ac:dyDescent="0.25">
      <c r="K1722"/>
    </row>
    <row r="1723" spans="11:11" x14ac:dyDescent="0.25">
      <c r="K1723"/>
    </row>
    <row r="1724" spans="11:11" x14ac:dyDescent="0.25">
      <c r="K1724" s="133"/>
    </row>
    <row r="1725" spans="11:11" x14ac:dyDescent="0.25">
      <c r="K1725" s="133"/>
    </row>
    <row r="1726" spans="11:11" x14ac:dyDescent="0.25">
      <c r="K1726"/>
    </row>
    <row r="1727" spans="11:11" x14ac:dyDescent="0.25">
      <c r="K1727"/>
    </row>
    <row r="1728" spans="11:11" x14ac:dyDescent="0.25">
      <c r="K1728" s="133"/>
    </row>
    <row r="1729" spans="11:11" x14ac:dyDescent="0.25">
      <c r="K1729" s="133"/>
    </row>
    <row r="1730" spans="11:11" x14ac:dyDescent="0.25">
      <c r="K1730"/>
    </row>
    <row r="1731" spans="11:11" x14ac:dyDescent="0.25">
      <c r="K1731"/>
    </row>
    <row r="1732" spans="11:11" x14ac:dyDescent="0.25">
      <c r="K1732"/>
    </row>
    <row r="1733" spans="11:11" x14ac:dyDescent="0.25">
      <c r="K1733" s="133"/>
    </row>
    <row r="1734" spans="11:11" x14ac:dyDescent="0.25">
      <c r="K1734" s="133"/>
    </row>
    <row r="1735" spans="11:11" x14ac:dyDescent="0.25">
      <c r="K1735"/>
    </row>
    <row r="1736" spans="11:11" x14ac:dyDescent="0.25">
      <c r="K1736"/>
    </row>
    <row r="1737" spans="11:11" x14ac:dyDescent="0.25">
      <c r="K1737" s="133"/>
    </row>
    <row r="1738" spans="11:11" x14ac:dyDescent="0.25">
      <c r="K1738" s="133"/>
    </row>
    <row r="1739" spans="11:11" x14ac:dyDescent="0.25">
      <c r="K1739"/>
    </row>
    <row r="1740" spans="11:11" x14ac:dyDescent="0.25">
      <c r="K1740"/>
    </row>
    <row r="1741" spans="11:11" x14ac:dyDescent="0.25">
      <c r="K1741"/>
    </row>
    <row r="1742" spans="11:11" x14ac:dyDescent="0.25">
      <c r="K1742" s="133"/>
    </row>
    <row r="1743" spans="11:11" x14ac:dyDescent="0.25">
      <c r="K1743" s="133"/>
    </row>
    <row r="1744" spans="11:11" x14ac:dyDescent="0.25">
      <c r="K1744"/>
    </row>
    <row r="1745" spans="11:11" x14ac:dyDescent="0.25">
      <c r="K1745"/>
    </row>
    <row r="1746" spans="11:11" x14ac:dyDescent="0.25">
      <c r="K1746" s="133"/>
    </row>
    <row r="1747" spans="11:11" x14ac:dyDescent="0.25">
      <c r="K1747" s="133"/>
    </row>
    <row r="1748" spans="11:11" x14ac:dyDescent="0.25">
      <c r="K1748"/>
    </row>
    <row r="1749" spans="11:11" x14ac:dyDescent="0.25">
      <c r="K1749"/>
    </row>
    <row r="1750" spans="11:11" x14ac:dyDescent="0.25">
      <c r="K1750"/>
    </row>
    <row r="1751" spans="11:11" x14ac:dyDescent="0.25">
      <c r="K1751" s="133"/>
    </row>
    <row r="1752" spans="11:11" x14ac:dyDescent="0.25">
      <c r="K1752" s="133"/>
    </row>
    <row r="1753" spans="11:11" x14ac:dyDescent="0.25">
      <c r="K1753"/>
    </row>
    <row r="1754" spans="11:11" x14ac:dyDescent="0.25">
      <c r="K1754"/>
    </row>
    <row r="1755" spans="11:11" x14ac:dyDescent="0.25">
      <c r="K1755" s="133"/>
    </row>
    <row r="1756" spans="11:11" x14ac:dyDescent="0.25">
      <c r="K1756" s="133"/>
    </row>
    <row r="1757" spans="11:11" x14ac:dyDescent="0.25">
      <c r="K1757"/>
    </row>
    <row r="1758" spans="11:11" x14ac:dyDescent="0.25">
      <c r="K1758"/>
    </row>
    <row r="1759" spans="11:11" x14ac:dyDescent="0.25">
      <c r="K1759"/>
    </row>
    <row r="1760" spans="11:11" x14ac:dyDescent="0.25">
      <c r="K1760" s="133"/>
    </row>
    <row r="1761" spans="11:11" x14ac:dyDescent="0.25">
      <c r="K1761" s="133"/>
    </row>
    <row r="1762" spans="11:11" x14ac:dyDescent="0.25">
      <c r="K1762"/>
    </row>
    <row r="1763" spans="11:11" x14ac:dyDescent="0.25">
      <c r="K1763"/>
    </row>
    <row r="1764" spans="11:11" x14ac:dyDescent="0.25">
      <c r="K1764" s="133"/>
    </row>
    <row r="1765" spans="11:11" x14ac:dyDescent="0.25">
      <c r="K1765" s="133"/>
    </row>
    <row r="1766" spans="11:11" x14ac:dyDescent="0.25">
      <c r="K1766"/>
    </row>
    <row r="1767" spans="11:11" x14ac:dyDescent="0.25">
      <c r="K1767"/>
    </row>
    <row r="1768" spans="11:11" x14ac:dyDescent="0.25">
      <c r="K1768"/>
    </row>
    <row r="1769" spans="11:11" x14ac:dyDescent="0.25">
      <c r="K1769" s="133"/>
    </row>
    <row r="1770" spans="11:11" x14ac:dyDescent="0.25">
      <c r="K1770" s="133"/>
    </row>
    <row r="1771" spans="11:11" x14ac:dyDescent="0.25">
      <c r="K1771"/>
    </row>
    <row r="1772" spans="11:11" x14ac:dyDescent="0.25">
      <c r="K1772"/>
    </row>
    <row r="1773" spans="11:11" x14ac:dyDescent="0.25">
      <c r="K1773" s="133"/>
    </row>
    <row r="1774" spans="11:11" x14ac:dyDescent="0.25">
      <c r="K1774" s="133"/>
    </row>
    <row r="1775" spans="11:11" x14ac:dyDescent="0.25">
      <c r="K1775"/>
    </row>
    <row r="1776" spans="11:11" x14ac:dyDescent="0.25">
      <c r="K1776"/>
    </row>
    <row r="1777" spans="11:11" x14ac:dyDescent="0.25">
      <c r="K1777"/>
    </row>
    <row r="1778" spans="11:11" x14ac:dyDescent="0.25">
      <c r="K1778" s="133"/>
    </row>
    <row r="1779" spans="11:11" x14ac:dyDescent="0.25">
      <c r="K1779" s="133"/>
    </row>
    <row r="1780" spans="11:11" x14ac:dyDescent="0.25">
      <c r="K1780"/>
    </row>
    <row r="1781" spans="11:11" x14ac:dyDescent="0.25">
      <c r="K1781"/>
    </row>
    <row r="1782" spans="11:11" x14ac:dyDescent="0.25">
      <c r="K1782" s="133"/>
    </row>
    <row r="1783" spans="11:11" x14ac:dyDescent="0.25">
      <c r="K1783" s="133"/>
    </row>
    <row r="1784" spans="11:11" x14ac:dyDescent="0.25">
      <c r="K1784"/>
    </row>
    <row r="1785" spans="11:11" x14ac:dyDescent="0.25">
      <c r="K1785"/>
    </row>
    <row r="1786" spans="11:11" x14ac:dyDescent="0.25">
      <c r="K1786"/>
    </row>
    <row r="1787" spans="11:11" x14ac:dyDescent="0.25">
      <c r="K1787" s="133"/>
    </row>
    <row r="1788" spans="11:11" x14ac:dyDescent="0.25">
      <c r="K1788" s="133"/>
    </row>
    <row r="1789" spans="11:11" x14ac:dyDescent="0.25">
      <c r="K1789"/>
    </row>
    <row r="1790" spans="11:11" x14ac:dyDescent="0.25">
      <c r="K1790"/>
    </row>
    <row r="1791" spans="11:11" x14ac:dyDescent="0.25">
      <c r="K1791" s="133"/>
    </row>
    <row r="1792" spans="11:11" x14ac:dyDescent="0.25">
      <c r="K1792" s="133"/>
    </row>
    <row r="1793" spans="11:11" x14ac:dyDescent="0.25">
      <c r="K1793"/>
    </row>
    <row r="1794" spans="11:11" x14ac:dyDescent="0.25">
      <c r="K1794"/>
    </row>
    <row r="1795" spans="11:11" x14ac:dyDescent="0.25">
      <c r="K1795"/>
    </row>
    <row r="1796" spans="11:11" x14ac:dyDescent="0.25">
      <c r="K1796" s="133"/>
    </row>
    <row r="1797" spans="11:11" x14ac:dyDescent="0.25">
      <c r="K1797" s="133"/>
    </row>
    <row r="1798" spans="11:11" x14ac:dyDescent="0.25">
      <c r="K1798"/>
    </row>
    <row r="1799" spans="11:11" x14ac:dyDescent="0.25">
      <c r="K1799"/>
    </row>
    <row r="1800" spans="11:11" x14ac:dyDescent="0.25">
      <c r="K1800" s="133"/>
    </row>
    <row r="1801" spans="11:11" x14ac:dyDescent="0.25">
      <c r="K1801" s="133"/>
    </row>
    <row r="1802" spans="11:11" x14ac:dyDescent="0.25">
      <c r="K1802"/>
    </row>
    <row r="1803" spans="11:11" x14ac:dyDescent="0.25">
      <c r="K1803"/>
    </row>
    <row r="1804" spans="11:11" x14ac:dyDescent="0.25">
      <c r="K1804"/>
    </row>
    <row r="1805" spans="11:11" x14ac:dyDescent="0.25">
      <c r="K1805" s="133"/>
    </row>
    <row r="1806" spans="11:11" x14ac:dyDescent="0.25">
      <c r="K1806" s="133"/>
    </row>
    <row r="1807" spans="11:11" x14ac:dyDescent="0.25">
      <c r="K1807"/>
    </row>
    <row r="1808" spans="11:11" x14ac:dyDescent="0.25">
      <c r="K1808"/>
    </row>
    <row r="1809" spans="11:11" x14ac:dyDescent="0.25">
      <c r="K1809" s="133"/>
    </row>
    <row r="1810" spans="11:11" x14ac:dyDescent="0.25">
      <c r="K1810" s="133"/>
    </row>
    <row r="1811" spans="11:11" x14ac:dyDescent="0.25">
      <c r="K1811"/>
    </row>
    <row r="1812" spans="11:11" x14ac:dyDescent="0.25">
      <c r="K1812"/>
    </row>
    <row r="1813" spans="11:11" x14ac:dyDescent="0.25">
      <c r="K1813"/>
    </row>
    <row r="1814" spans="11:11" x14ac:dyDescent="0.25">
      <c r="K1814" s="133"/>
    </row>
    <row r="1815" spans="11:11" x14ac:dyDescent="0.25">
      <c r="K1815" s="133"/>
    </row>
    <row r="1816" spans="11:11" x14ac:dyDescent="0.25">
      <c r="K1816"/>
    </row>
    <row r="1817" spans="11:11" x14ac:dyDescent="0.25">
      <c r="K1817"/>
    </row>
    <row r="1818" spans="11:11" x14ac:dyDescent="0.25">
      <c r="K1818" s="133"/>
    </row>
    <row r="1819" spans="11:11" x14ac:dyDescent="0.25">
      <c r="K1819" s="133"/>
    </row>
    <row r="1820" spans="11:11" x14ac:dyDescent="0.25">
      <c r="K1820"/>
    </row>
    <row r="1821" spans="11:11" x14ac:dyDescent="0.25">
      <c r="K1821"/>
    </row>
    <row r="1822" spans="11:11" x14ac:dyDescent="0.25">
      <c r="K1822"/>
    </row>
    <row r="1823" spans="11:11" x14ac:dyDescent="0.25">
      <c r="K1823" s="133"/>
    </row>
    <row r="1824" spans="11:11" x14ac:dyDescent="0.25">
      <c r="K1824" s="133"/>
    </row>
    <row r="1825" spans="11:11" x14ac:dyDescent="0.25">
      <c r="K1825"/>
    </row>
    <row r="1826" spans="11:11" x14ac:dyDescent="0.25">
      <c r="K1826"/>
    </row>
    <row r="1827" spans="11:11" x14ac:dyDescent="0.25">
      <c r="K1827" s="133"/>
    </row>
    <row r="1828" spans="11:11" x14ac:dyDescent="0.25">
      <c r="K1828" s="133"/>
    </row>
    <row r="1829" spans="11:11" x14ac:dyDescent="0.25">
      <c r="K1829"/>
    </row>
    <row r="1830" spans="11:11" x14ac:dyDescent="0.25">
      <c r="K1830"/>
    </row>
    <row r="1831" spans="11:11" x14ac:dyDescent="0.25">
      <c r="K1831"/>
    </row>
    <row r="1832" spans="11:11" x14ac:dyDescent="0.25">
      <c r="K1832" s="133"/>
    </row>
    <row r="1833" spans="11:11" x14ac:dyDescent="0.25">
      <c r="K1833" s="133"/>
    </row>
    <row r="1834" spans="11:11" x14ac:dyDescent="0.25">
      <c r="K1834"/>
    </row>
    <row r="1835" spans="11:11" x14ac:dyDescent="0.25">
      <c r="K1835"/>
    </row>
    <row r="1836" spans="11:11" x14ac:dyDescent="0.25">
      <c r="K1836" s="133"/>
    </row>
    <row r="1837" spans="11:11" x14ac:dyDescent="0.25">
      <c r="K1837" s="133"/>
    </row>
    <row r="1838" spans="11:11" x14ac:dyDescent="0.25">
      <c r="K1838"/>
    </row>
    <row r="1839" spans="11:11" x14ac:dyDescent="0.25">
      <c r="K1839"/>
    </row>
    <row r="1840" spans="11:11" x14ac:dyDescent="0.25">
      <c r="K1840"/>
    </row>
    <row r="1841" spans="11:11" x14ac:dyDescent="0.25">
      <c r="K1841" s="133"/>
    </row>
    <row r="1842" spans="11:11" x14ac:dyDescent="0.25">
      <c r="K1842" s="133"/>
    </row>
    <row r="1843" spans="11:11" x14ac:dyDescent="0.25">
      <c r="K1843"/>
    </row>
    <row r="1844" spans="11:11" x14ac:dyDescent="0.25">
      <c r="K1844"/>
    </row>
    <row r="1845" spans="11:11" x14ac:dyDescent="0.25">
      <c r="K1845" s="133"/>
    </row>
    <row r="1846" spans="11:11" x14ac:dyDescent="0.25">
      <c r="K1846" s="133"/>
    </row>
    <row r="1847" spans="11:11" x14ac:dyDescent="0.25">
      <c r="K1847"/>
    </row>
    <row r="1848" spans="11:11" x14ac:dyDescent="0.25">
      <c r="K1848"/>
    </row>
    <row r="1849" spans="11:11" x14ac:dyDescent="0.25">
      <c r="K1849"/>
    </row>
    <row r="1850" spans="11:11" x14ac:dyDescent="0.25">
      <c r="K1850" s="133"/>
    </row>
    <row r="1851" spans="11:11" x14ac:dyDescent="0.25">
      <c r="K1851" s="133"/>
    </row>
    <row r="1852" spans="11:11" x14ac:dyDescent="0.25">
      <c r="K1852"/>
    </row>
    <row r="1853" spans="11:11" x14ac:dyDescent="0.25">
      <c r="K1853"/>
    </row>
    <row r="1854" spans="11:11" x14ac:dyDescent="0.25">
      <c r="K1854" s="133"/>
    </row>
    <row r="1855" spans="11:11" x14ac:dyDescent="0.25">
      <c r="K1855" s="133"/>
    </row>
    <row r="1856" spans="11:11" x14ac:dyDescent="0.25">
      <c r="K1856"/>
    </row>
    <row r="1857" spans="11:11" x14ac:dyDescent="0.25">
      <c r="K1857"/>
    </row>
    <row r="1858" spans="11:11" x14ac:dyDescent="0.25">
      <c r="K1858"/>
    </row>
    <row r="1859" spans="11:11" x14ac:dyDescent="0.25">
      <c r="K1859" s="133"/>
    </row>
    <row r="1860" spans="11:11" x14ac:dyDescent="0.25">
      <c r="K1860" s="133"/>
    </row>
    <row r="1861" spans="11:11" x14ac:dyDescent="0.25">
      <c r="K1861"/>
    </row>
    <row r="1862" spans="11:11" x14ac:dyDescent="0.25">
      <c r="K1862"/>
    </row>
    <row r="1863" spans="11:11" x14ac:dyDescent="0.25">
      <c r="K1863" s="133"/>
    </row>
    <row r="1864" spans="11:11" x14ac:dyDescent="0.25">
      <c r="K1864" s="133"/>
    </row>
    <row r="1865" spans="11:11" x14ac:dyDescent="0.25">
      <c r="K1865"/>
    </row>
    <row r="1866" spans="11:11" x14ac:dyDescent="0.25">
      <c r="K1866"/>
    </row>
    <row r="1867" spans="11:11" x14ac:dyDescent="0.25">
      <c r="K1867"/>
    </row>
    <row r="1868" spans="11:11" x14ac:dyDescent="0.25">
      <c r="K1868" s="133"/>
    </row>
    <row r="1869" spans="11:11" x14ac:dyDescent="0.25">
      <c r="K1869" s="133"/>
    </row>
    <row r="1870" spans="11:11" x14ac:dyDescent="0.25">
      <c r="K1870"/>
    </row>
    <row r="1871" spans="11:11" x14ac:dyDescent="0.25">
      <c r="K1871"/>
    </row>
    <row r="1872" spans="11:11" x14ac:dyDescent="0.25">
      <c r="K1872" s="133"/>
    </row>
    <row r="1873" spans="11:11" x14ac:dyDescent="0.25">
      <c r="K1873" s="133"/>
    </row>
    <row r="1874" spans="11:11" x14ac:dyDescent="0.25">
      <c r="K1874"/>
    </row>
    <row r="1875" spans="11:11" x14ac:dyDescent="0.25">
      <c r="K1875"/>
    </row>
    <row r="1876" spans="11:11" x14ac:dyDescent="0.25">
      <c r="K1876"/>
    </row>
    <row r="1877" spans="11:11" x14ac:dyDescent="0.25">
      <c r="K1877" s="133"/>
    </row>
    <row r="1878" spans="11:11" x14ac:dyDescent="0.25">
      <c r="K1878" s="133"/>
    </row>
    <row r="1879" spans="11:11" x14ac:dyDescent="0.25">
      <c r="K1879"/>
    </row>
    <row r="1880" spans="11:11" x14ac:dyDescent="0.25">
      <c r="K1880"/>
    </row>
    <row r="1881" spans="11:11" x14ac:dyDescent="0.25">
      <c r="K1881" s="133"/>
    </row>
    <row r="1882" spans="11:11" x14ac:dyDescent="0.25">
      <c r="K1882" s="133"/>
    </row>
    <row r="1883" spans="11:11" x14ac:dyDescent="0.25">
      <c r="K1883"/>
    </row>
    <row r="1884" spans="11:11" x14ac:dyDescent="0.25">
      <c r="K1884"/>
    </row>
    <row r="1885" spans="11:11" x14ac:dyDescent="0.25">
      <c r="K1885"/>
    </row>
    <row r="1886" spans="11:11" x14ac:dyDescent="0.25">
      <c r="K1886" s="133"/>
    </row>
    <row r="1887" spans="11:11" x14ac:dyDescent="0.25">
      <c r="K1887" s="133"/>
    </row>
    <row r="1888" spans="11:11" x14ac:dyDescent="0.25">
      <c r="K1888"/>
    </row>
    <row r="1889" spans="11:11" x14ac:dyDescent="0.25">
      <c r="K1889"/>
    </row>
    <row r="1890" spans="11:11" x14ac:dyDescent="0.25">
      <c r="K1890" s="133"/>
    </row>
    <row r="1891" spans="11:11" x14ac:dyDescent="0.25">
      <c r="K1891" s="133"/>
    </row>
    <row r="1892" spans="11:11" x14ac:dyDescent="0.25">
      <c r="K1892"/>
    </row>
    <row r="1893" spans="11:11" x14ac:dyDescent="0.25">
      <c r="K1893"/>
    </row>
    <row r="1894" spans="11:11" x14ac:dyDescent="0.25">
      <c r="K1894"/>
    </row>
    <row r="1895" spans="11:11" x14ac:dyDescent="0.25">
      <c r="K1895" s="133"/>
    </row>
    <row r="1896" spans="11:11" x14ac:dyDescent="0.25">
      <c r="K1896" s="133"/>
    </row>
    <row r="1897" spans="11:11" x14ac:dyDescent="0.25">
      <c r="K1897"/>
    </row>
    <row r="1898" spans="11:11" x14ac:dyDescent="0.25">
      <c r="K1898"/>
    </row>
    <row r="1899" spans="11:11" x14ac:dyDescent="0.25">
      <c r="K1899" s="133"/>
    </row>
    <row r="1900" spans="11:11" x14ac:dyDescent="0.25">
      <c r="K1900" s="133"/>
    </row>
    <row r="1901" spans="11:11" x14ac:dyDescent="0.25">
      <c r="K1901"/>
    </row>
    <row r="1902" spans="11:11" x14ac:dyDescent="0.25">
      <c r="K1902"/>
    </row>
    <row r="1903" spans="11:11" x14ac:dyDescent="0.25">
      <c r="K1903"/>
    </row>
    <row r="1904" spans="11:11" x14ac:dyDescent="0.25">
      <c r="K1904" s="133"/>
    </row>
    <row r="1905" spans="11:11" x14ac:dyDescent="0.25">
      <c r="K1905" s="133"/>
    </row>
    <row r="1906" spans="11:11" x14ac:dyDescent="0.25">
      <c r="K1906"/>
    </row>
    <row r="1907" spans="11:11" x14ac:dyDescent="0.25">
      <c r="K1907"/>
    </row>
    <row r="1908" spans="11:11" x14ac:dyDescent="0.25">
      <c r="K1908" s="133"/>
    </row>
    <row r="1909" spans="11:11" x14ac:dyDescent="0.25">
      <c r="K1909" s="133"/>
    </row>
    <row r="1910" spans="11:11" x14ac:dyDescent="0.25">
      <c r="K1910"/>
    </row>
    <row r="1911" spans="11:11" x14ac:dyDescent="0.25">
      <c r="K1911"/>
    </row>
    <row r="1912" spans="11:11" x14ac:dyDescent="0.25">
      <c r="K1912"/>
    </row>
    <row r="1913" spans="11:11" x14ac:dyDescent="0.25">
      <c r="K1913" s="133"/>
    </row>
    <row r="1914" spans="11:11" x14ac:dyDescent="0.25">
      <c r="K1914" s="133"/>
    </row>
    <row r="1915" spans="11:11" x14ac:dyDescent="0.25">
      <c r="K1915"/>
    </row>
    <row r="1916" spans="11:11" x14ac:dyDescent="0.25">
      <c r="K1916"/>
    </row>
    <row r="1917" spans="11:11" x14ac:dyDescent="0.25">
      <c r="K1917" s="133"/>
    </row>
    <row r="1918" spans="11:11" x14ac:dyDescent="0.25">
      <c r="K1918" s="133"/>
    </row>
    <row r="1919" spans="11:11" x14ac:dyDescent="0.25">
      <c r="K1919"/>
    </row>
    <row r="1920" spans="11:11" x14ac:dyDescent="0.25">
      <c r="K1920"/>
    </row>
    <row r="1921" spans="11:11" x14ac:dyDescent="0.25">
      <c r="K1921"/>
    </row>
    <row r="1922" spans="11:11" x14ac:dyDescent="0.25">
      <c r="K1922" s="133"/>
    </row>
    <row r="1923" spans="11:11" x14ac:dyDescent="0.25">
      <c r="K1923" s="133"/>
    </row>
    <row r="1924" spans="11:11" x14ac:dyDescent="0.25">
      <c r="K1924"/>
    </row>
    <row r="1925" spans="11:11" x14ac:dyDescent="0.25">
      <c r="K1925"/>
    </row>
    <row r="1926" spans="11:11" x14ac:dyDescent="0.25">
      <c r="K1926" s="133"/>
    </row>
    <row r="1927" spans="11:11" x14ac:dyDescent="0.25">
      <c r="K1927" s="133"/>
    </row>
    <row r="1928" spans="11:11" x14ac:dyDescent="0.25">
      <c r="K1928"/>
    </row>
    <row r="1929" spans="11:11" x14ac:dyDescent="0.25">
      <c r="K1929"/>
    </row>
    <row r="1930" spans="11:11" x14ac:dyDescent="0.25">
      <c r="K1930"/>
    </row>
    <row r="1931" spans="11:11" x14ac:dyDescent="0.25">
      <c r="K1931" s="133"/>
    </row>
    <row r="1932" spans="11:11" x14ac:dyDescent="0.25">
      <c r="K1932" s="133"/>
    </row>
    <row r="1933" spans="11:11" x14ac:dyDescent="0.25">
      <c r="K1933"/>
    </row>
    <row r="1934" spans="11:11" x14ac:dyDescent="0.25">
      <c r="K1934"/>
    </row>
    <row r="1935" spans="11:11" x14ac:dyDescent="0.25">
      <c r="K1935" s="133"/>
    </row>
    <row r="1936" spans="11:11" x14ac:dyDescent="0.25">
      <c r="K1936" s="133"/>
    </row>
    <row r="1937" spans="11:11" x14ac:dyDescent="0.25">
      <c r="K1937"/>
    </row>
    <row r="1938" spans="11:11" x14ac:dyDescent="0.25">
      <c r="K1938"/>
    </row>
    <row r="1939" spans="11:11" x14ac:dyDescent="0.25">
      <c r="K1939"/>
    </row>
    <row r="1940" spans="11:11" x14ac:dyDescent="0.25">
      <c r="K1940" s="133"/>
    </row>
    <row r="1941" spans="11:11" x14ac:dyDescent="0.25">
      <c r="K1941" s="133"/>
    </row>
    <row r="1942" spans="11:11" x14ac:dyDescent="0.25">
      <c r="K1942"/>
    </row>
    <row r="1943" spans="11:11" x14ac:dyDescent="0.25">
      <c r="K1943"/>
    </row>
    <row r="1944" spans="11:11" x14ac:dyDescent="0.25">
      <c r="K1944" s="133"/>
    </row>
    <row r="1945" spans="11:11" x14ac:dyDescent="0.25">
      <c r="K1945" s="133"/>
    </row>
    <row r="1946" spans="11:11" x14ac:dyDescent="0.25">
      <c r="K1946"/>
    </row>
    <row r="1947" spans="11:11" x14ac:dyDescent="0.25">
      <c r="K1947"/>
    </row>
    <row r="1948" spans="11:11" x14ac:dyDescent="0.25">
      <c r="K1948"/>
    </row>
    <row r="1949" spans="11:11" x14ac:dyDescent="0.25">
      <c r="K1949" s="133"/>
    </row>
    <row r="1950" spans="11:11" x14ac:dyDescent="0.25">
      <c r="K1950" s="133"/>
    </row>
    <row r="1951" spans="11:11" x14ac:dyDescent="0.25">
      <c r="K1951"/>
    </row>
    <row r="1952" spans="11:11" x14ac:dyDescent="0.25">
      <c r="K1952"/>
    </row>
    <row r="1953" spans="11:11" x14ac:dyDescent="0.25">
      <c r="K1953" s="133"/>
    </row>
    <row r="1954" spans="11:11" x14ac:dyDescent="0.25">
      <c r="K1954" s="133"/>
    </row>
    <row r="1955" spans="11:11" x14ac:dyDescent="0.25">
      <c r="K1955"/>
    </row>
    <row r="1956" spans="11:11" x14ac:dyDescent="0.25">
      <c r="K1956"/>
    </row>
    <row r="1957" spans="11:11" x14ac:dyDescent="0.25">
      <c r="K1957"/>
    </row>
    <row r="1958" spans="11:11" x14ac:dyDescent="0.25">
      <c r="K1958" s="133"/>
    </row>
    <row r="1959" spans="11:11" x14ac:dyDescent="0.25">
      <c r="K1959" s="133"/>
    </row>
    <row r="1960" spans="11:11" x14ac:dyDescent="0.25">
      <c r="K1960"/>
    </row>
    <row r="1961" spans="11:11" x14ac:dyDescent="0.25">
      <c r="K1961"/>
    </row>
    <row r="1962" spans="11:11" x14ac:dyDescent="0.25">
      <c r="K1962" s="133"/>
    </row>
    <row r="1963" spans="11:11" x14ac:dyDescent="0.25">
      <c r="K1963" s="133"/>
    </row>
    <row r="1964" spans="11:11" x14ac:dyDescent="0.25">
      <c r="K1964"/>
    </row>
    <row r="1965" spans="11:11" x14ac:dyDescent="0.25">
      <c r="K1965"/>
    </row>
    <row r="1966" spans="11:11" x14ac:dyDescent="0.25">
      <c r="K1966"/>
    </row>
    <row r="1967" spans="11:11" x14ac:dyDescent="0.25">
      <c r="K1967" s="133"/>
    </row>
    <row r="1968" spans="11:11" x14ac:dyDescent="0.25">
      <c r="K1968" s="133"/>
    </row>
    <row r="1969" spans="11:11" x14ac:dyDescent="0.25">
      <c r="K1969"/>
    </row>
    <row r="1970" spans="11:11" x14ac:dyDescent="0.25">
      <c r="K1970"/>
    </row>
    <row r="1971" spans="11:11" x14ac:dyDescent="0.25">
      <c r="K1971" s="133"/>
    </row>
    <row r="1972" spans="11:11" x14ac:dyDescent="0.25">
      <c r="K1972" s="133"/>
    </row>
    <row r="1973" spans="11:11" x14ac:dyDescent="0.25">
      <c r="K1973"/>
    </row>
    <row r="1974" spans="11:11" x14ac:dyDescent="0.25">
      <c r="K1974"/>
    </row>
    <row r="1975" spans="11:11" x14ac:dyDescent="0.25">
      <c r="K1975"/>
    </row>
    <row r="1976" spans="11:11" x14ac:dyDescent="0.25">
      <c r="K1976" s="133"/>
    </row>
    <row r="1977" spans="11:11" x14ac:dyDescent="0.25">
      <c r="K1977" s="133"/>
    </row>
    <row r="1978" spans="11:11" x14ac:dyDescent="0.25">
      <c r="K1978"/>
    </row>
    <row r="1979" spans="11:11" x14ac:dyDescent="0.25">
      <c r="K1979"/>
    </row>
    <row r="1980" spans="11:11" x14ac:dyDescent="0.25">
      <c r="K1980" s="133"/>
    </row>
    <row r="1981" spans="11:11" x14ac:dyDescent="0.25">
      <c r="K1981" s="133"/>
    </row>
    <row r="1982" spans="11:11" x14ac:dyDescent="0.25">
      <c r="K1982"/>
    </row>
    <row r="1983" spans="11:11" x14ac:dyDescent="0.25">
      <c r="K1983"/>
    </row>
    <row r="1984" spans="11:11" x14ac:dyDescent="0.25">
      <c r="K1984"/>
    </row>
    <row r="1985" spans="11:11" x14ac:dyDescent="0.25">
      <c r="K1985" s="133"/>
    </row>
    <row r="1986" spans="11:11" x14ac:dyDescent="0.25">
      <c r="K1986" s="133"/>
    </row>
    <row r="1987" spans="11:11" x14ac:dyDescent="0.25">
      <c r="K1987"/>
    </row>
    <row r="1988" spans="11:11" x14ac:dyDescent="0.25">
      <c r="K1988"/>
    </row>
    <row r="1989" spans="11:11" x14ac:dyDescent="0.25">
      <c r="K1989" s="133"/>
    </row>
    <row r="1990" spans="11:11" x14ac:dyDescent="0.25">
      <c r="K1990" s="133"/>
    </row>
    <row r="1991" spans="11:11" x14ac:dyDescent="0.25">
      <c r="K1991"/>
    </row>
    <row r="1992" spans="11:11" x14ac:dyDescent="0.25">
      <c r="K1992"/>
    </row>
    <row r="1993" spans="11:11" x14ac:dyDescent="0.25">
      <c r="K1993"/>
    </row>
    <row r="1994" spans="11:11" x14ac:dyDescent="0.25">
      <c r="K1994" s="133"/>
    </row>
    <row r="1995" spans="11:11" x14ac:dyDescent="0.25">
      <c r="K1995" s="133"/>
    </row>
    <row r="1996" spans="11:11" x14ac:dyDescent="0.25">
      <c r="K1996"/>
    </row>
    <row r="1997" spans="11:11" x14ac:dyDescent="0.25">
      <c r="K1997"/>
    </row>
    <row r="1998" spans="11:11" x14ac:dyDescent="0.25">
      <c r="K1998" s="133"/>
    </row>
    <row r="1999" spans="11:11" x14ac:dyDescent="0.25">
      <c r="K1999" s="133"/>
    </row>
    <row r="2000" spans="11:11" x14ac:dyDescent="0.25">
      <c r="K2000"/>
    </row>
    <row r="2001" spans="11:11" x14ac:dyDescent="0.25">
      <c r="K2001"/>
    </row>
    <row r="2002" spans="11:11" x14ac:dyDescent="0.25">
      <c r="K2002"/>
    </row>
    <row r="2003" spans="11:11" x14ac:dyDescent="0.25">
      <c r="K2003" s="133"/>
    </row>
    <row r="2004" spans="11:11" x14ac:dyDescent="0.25">
      <c r="K2004" s="133"/>
    </row>
    <row r="2005" spans="11:11" x14ac:dyDescent="0.25">
      <c r="K2005"/>
    </row>
    <row r="2006" spans="11:11" x14ac:dyDescent="0.25">
      <c r="K2006"/>
    </row>
    <row r="2007" spans="11:11" x14ac:dyDescent="0.25">
      <c r="K2007" s="133"/>
    </row>
    <row r="2008" spans="11:11" x14ac:dyDescent="0.25">
      <c r="K2008" s="133"/>
    </row>
    <row r="2009" spans="11:11" x14ac:dyDescent="0.25">
      <c r="K2009"/>
    </row>
    <row r="2010" spans="11:11" x14ac:dyDescent="0.25">
      <c r="K2010"/>
    </row>
    <row r="2011" spans="11:11" x14ac:dyDescent="0.25">
      <c r="K2011"/>
    </row>
    <row r="2012" spans="11:11" x14ac:dyDescent="0.25">
      <c r="K2012" s="133"/>
    </row>
    <row r="2013" spans="11:11" x14ac:dyDescent="0.25">
      <c r="K2013" s="133"/>
    </row>
    <row r="2014" spans="11:11" x14ac:dyDescent="0.25">
      <c r="K2014"/>
    </row>
    <row r="2015" spans="11:11" x14ac:dyDescent="0.25">
      <c r="K2015"/>
    </row>
    <row r="2016" spans="11:11" x14ac:dyDescent="0.25">
      <c r="K2016" s="133"/>
    </row>
    <row r="2017" spans="11:11" x14ac:dyDescent="0.25">
      <c r="K2017" s="133"/>
    </row>
    <row r="2018" spans="11:11" x14ac:dyDescent="0.25">
      <c r="K2018"/>
    </row>
    <row r="2019" spans="11:11" x14ac:dyDescent="0.25">
      <c r="K2019"/>
    </row>
    <row r="2020" spans="11:11" x14ac:dyDescent="0.25">
      <c r="K2020"/>
    </row>
    <row r="2021" spans="11:11" x14ac:dyDescent="0.25">
      <c r="K2021" s="133"/>
    </row>
    <row r="2022" spans="11:11" x14ac:dyDescent="0.25">
      <c r="K2022" s="133"/>
    </row>
    <row r="2023" spans="11:11" x14ac:dyDescent="0.25">
      <c r="K2023"/>
    </row>
    <row r="2024" spans="11:11" x14ac:dyDescent="0.25">
      <c r="K2024"/>
    </row>
    <row r="2025" spans="11:11" x14ac:dyDescent="0.25">
      <c r="K2025" s="133"/>
    </row>
    <row r="2026" spans="11:11" x14ac:dyDescent="0.25">
      <c r="K2026" s="133"/>
    </row>
    <row r="2027" spans="11:11" x14ac:dyDescent="0.25">
      <c r="K2027"/>
    </row>
    <row r="2028" spans="11:11" x14ac:dyDescent="0.25">
      <c r="K2028"/>
    </row>
    <row r="2029" spans="11:11" x14ac:dyDescent="0.25">
      <c r="K2029"/>
    </row>
    <row r="2030" spans="11:11" x14ac:dyDescent="0.25">
      <c r="K2030" s="133"/>
    </row>
    <row r="2031" spans="11:11" x14ac:dyDescent="0.25">
      <c r="K2031" s="133"/>
    </row>
    <row r="2032" spans="11:11" x14ac:dyDescent="0.25">
      <c r="K2032"/>
    </row>
    <row r="2033" spans="11:11" x14ac:dyDescent="0.25">
      <c r="K2033"/>
    </row>
    <row r="2034" spans="11:11" x14ac:dyDescent="0.25">
      <c r="K2034" s="133"/>
    </row>
    <row r="2035" spans="11:11" x14ac:dyDescent="0.25">
      <c r="K2035" s="133"/>
    </row>
    <row r="2036" spans="11:11" x14ac:dyDescent="0.25">
      <c r="K2036"/>
    </row>
    <row r="2037" spans="11:11" x14ac:dyDescent="0.25">
      <c r="K2037"/>
    </row>
    <row r="2038" spans="11:11" x14ac:dyDescent="0.25">
      <c r="K2038"/>
    </row>
    <row r="2039" spans="11:11" x14ac:dyDescent="0.25">
      <c r="K2039" s="133"/>
    </row>
    <row r="2040" spans="11:11" x14ac:dyDescent="0.25">
      <c r="K2040" s="133"/>
    </row>
    <row r="2041" spans="11:11" x14ac:dyDescent="0.25">
      <c r="K2041"/>
    </row>
    <row r="2042" spans="11:11" x14ac:dyDescent="0.25">
      <c r="K2042"/>
    </row>
    <row r="2043" spans="11:11" x14ac:dyDescent="0.25">
      <c r="K2043" s="133"/>
    </row>
    <row r="2044" spans="11:11" x14ac:dyDescent="0.25">
      <c r="K2044" s="133"/>
    </row>
    <row r="2045" spans="11:11" x14ac:dyDescent="0.25">
      <c r="K2045"/>
    </row>
    <row r="2046" spans="11:11" x14ac:dyDescent="0.25">
      <c r="K2046"/>
    </row>
    <row r="2047" spans="11:11" x14ac:dyDescent="0.25">
      <c r="K2047"/>
    </row>
    <row r="2048" spans="11:11" x14ac:dyDescent="0.25">
      <c r="K2048" s="133"/>
    </row>
    <row r="2049" spans="11:11" x14ac:dyDescent="0.25">
      <c r="K2049" s="133"/>
    </row>
    <row r="2050" spans="11:11" x14ac:dyDescent="0.25">
      <c r="K2050"/>
    </row>
    <row r="2051" spans="11:11" x14ac:dyDescent="0.25">
      <c r="K2051"/>
    </row>
    <row r="2052" spans="11:11" x14ac:dyDescent="0.25">
      <c r="K2052" s="133"/>
    </row>
    <row r="2053" spans="11:11" x14ac:dyDescent="0.25">
      <c r="K2053" s="133"/>
    </row>
    <row r="2054" spans="11:11" x14ac:dyDescent="0.25">
      <c r="K2054"/>
    </row>
    <row r="2055" spans="11:11" x14ac:dyDescent="0.25">
      <c r="K2055"/>
    </row>
    <row r="2056" spans="11:11" x14ac:dyDescent="0.25">
      <c r="K2056"/>
    </row>
    <row r="2057" spans="11:11" x14ac:dyDescent="0.25">
      <c r="K2057" s="133"/>
    </row>
    <row r="2058" spans="11:11" x14ac:dyDescent="0.25">
      <c r="K2058" s="133"/>
    </row>
    <row r="2059" spans="11:11" x14ac:dyDescent="0.25">
      <c r="K2059"/>
    </row>
    <row r="2060" spans="11:11" x14ac:dyDescent="0.25">
      <c r="K2060"/>
    </row>
    <row r="2061" spans="11:11" x14ac:dyDescent="0.25">
      <c r="K2061" s="133"/>
    </row>
    <row r="2062" spans="11:11" x14ac:dyDescent="0.25">
      <c r="K2062" s="133"/>
    </row>
    <row r="2063" spans="11:11" x14ac:dyDescent="0.25">
      <c r="K2063"/>
    </row>
    <row r="2064" spans="11:11" x14ac:dyDescent="0.25">
      <c r="K2064"/>
    </row>
    <row r="2065" spans="11:11" x14ac:dyDescent="0.25">
      <c r="K2065"/>
    </row>
    <row r="2066" spans="11:11" x14ac:dyDescent="0.25">
      <c r="K2066" s="133"/>
    </row>
    <row r="2067" spans="11:11" x14ac:dyDescent="0.25">
      <c r="K2067" s="133"/>
    </row>
    <row r="2068" spans="11:11" x14ac:dyDescent="0.25">
      <c r="K2068"/>
    </row>
    <row r="2069" spans="11:11" x14ac:dyDescent="0.25">
      <c r="K2069"/>
    </row>
    <row r="2070" spans="11:11" x14ac:dyDescent="0.25">
      <c r="K2070" s="133"/>
    </row>
    <row r="2071" spans="11:11" x14ac:dyDescent="0.25">
      <c r="K2071" s="133"/>
    </row>
    <row r="2072" spans="11:11" x14ac:dyDescent="0.25">
      <c r="K2072"/>
    </row>
    <row r="2073" spans="11:11" x14ac:dyDescent="0.25">
      <c r="K2073"/>
    </row>
    <row r="2074" spans="11:11" x14ac:dyDescent="0.25">
      <c r="K2074"/>
    </row>
    <row r="2075" spans="11:11" x14ac:dyDescent="0.25">
      <c r="K2075" s="133"/>
    </row>
    <row r="2076" spans="11:11" x14ac:dyDescent="0.25">
      <c r="K2076" s="133"/>
    </row>
    <row r="2077" spans="11:11" x14ac:dyDescent="0.25">
      <c r="K2077"/>
    </row>
    <row r="2078" spans="11:11" x14ac:dyDescent="0.25">
      <c r="K2078"/>
    </row>
    <row r="2079" spans="11:11" x14ac:dyDescent="0.25">
      <c r="K2079" s="133"/>
    </row>
    <row r="2080" spans="11:11" x14ac:dyDescent="0.25">
      <c r="K2080" s="133"/>
    </row>
    <row r="2081" spans="11:11" x14ac:dyDescent="0.25">
      <c r="K2081"/>
    </row>
    <row r="2082" spans="11:11" x14ac:dyDescent="0.25">
      <c r="K2082"/>
    </row>
    <row r="2083" spans="11:11" x14ac:dyDescent="0.25">
      <c r="K2083"/>
    </row>
    <row r="2084" spans="11:11" x14ac:dyDescent="0.25">
      <c r="K2084" s="133"/>
    </row>
    <row r="2085" spans="11:11" x14ac:dyDescent="0.25">
      <c r="K2085" s="133"/>
    </row>
    <row r="2086" spans="11:11" x14ac:dyDescent="0.25">
      <c r="K2086"/>
    </row>
    <row r="2087" spans="11:11" x14ac:dyDescent="0.25">
      <c r="K2087"/>
    </row>
    <row r="2088" spans="11:11" x14ac:dyDescent="0.25">
      <c r="K2088" s="133"/>
    </row>
    <row r="2089" spans="11:11" x14ac:dyDescent="0.25">
      <c r="K2089" s="133"/>
    </row>
    <row r="2090" spans="11:11" x14ac:dyDescent="0.25">
      <c r="K2090"/>
    </row>
    <row r="2091" spans="11:11" x14ac:dyDescent="0.25">
      <c r="K2091"/>
    </row>
    <row r="2092" spans="11:11" x14ac:dyDescent="0.25">
      <c r="K2092"/>
    </row>
    <row r="2093" spans="11:11" x14ac:dyDescent="0.25">
      <c r="K2093" s="133"/>
    </row>
    <row r="2094" spans="11:11" x14ac:dyDescent="0.25">
      <c r="K2094" s="133"/>
    </row>
    <row r="2095" spans="11:11" x14ac:dyDescent="0.25">
      <c r="K2095"/>
    </row>
    <row r="2096" spans="11:11" x14ac:dyDescent="0.25">
      <c r="K2096"/>
    </row>
    <row r="2097" spans="11:11" x14ac:dyDescent="0.25">
      <c r="K2097" s="133"/>
    </row>
    <row r="2098" spans="11:11" x14ac:dyDescent="0.25">
      <c r="K2098" s="133"/>
    </row>
    <row r="2099" spans="11:11" x14ac:dyDescent="0.25">
      <c r="K2099"/>
    </row>
    <row r="2100" spans="11:11" x14ac:dyDescent="0.25">
      <c r="K2100"/>
    </row>
    <row r="2101" spans="11:11" x14ac:dyDescent="0.25">
      <c r="K2101"/>
    </row>
    <row r="2102" spans="11:11" x14ac:dyDescent="0.25">
      <c r="K2102" s="133"/>
    </row>
    <row r="2103" spans="11:11" x14ac:dyDescent="0.25">
      <c r="K2103" s="133"/>
    </row>
    <row r="2104" spans="11:11" x14ac:dyDescent="0.25">
      <c r="K2104"/>
    </row>
    <row r="2105" spans="11:11" x14ac:dyDescent="0.25">
      <c r="K2105"/>
    </row>
    <row r="2106" spans="11:11" x14ac:dyDescent="0.25">
      <c r="K2106" s="133"/>
    </row>
    <row r="2107" spans="11:11" x14ac:dyDescent="0.25">
      <c r="K2107" s="133"/>
    </row>
    <row r="2108" spans="11:11" x14ac:dyDescent="0.25">
      <c r="K2108"/>
    </row>
    <row r="2109" spans="11:11" x14ac:dyDescent="0.25">
      <c r="K2109"/>
    </row>
    <row r="2110" spans="11:11" x14ac:dyDescent="0.25">
      <c r="K2110"/>
    </row>
    <row r="2111" spans="11:11" x14ac:dyDescent="0.25">
      <c r="K2111" s="133"/>
    </row>
    <row r="2112" spans="11:11" x14ac:dyDescent="0.25">
      <c r="K2112" s="133"/>
    </row>
    <row r="2113" spans="11:11" x14ac:dyDescent="0.25">
      <c r="K2113"/>
    </row>
    <row r="2114" spans="11:11" x14ac:dyDescent="0.25">
      <c r="K2114"/>
    </row>
    <row r="2115" spans="11:11" x14ac:dyDescent="0.25">
      <c r="K2115" s="133"/>
    </row>
    <row r="2116" spans="11:11" x14ac:dyDescent="0.25">
      <c r="K2116" s="133"/>
    </row>
    <row r="2117" spans="11:11" x14ac:dyDescent="0.25">
      <c r="K2117"/>
    </row>
    <row r="2118" spans="11:11" x14ac:dyDescent="0.25">
      <c r="K2118"/>
    </row>
    <row r="2119" spans="11:11" x14ac:dyDescent="0.25">
      <c r="K2119"/>
    </row>
    <row r="2120" spans="11:11" x14ac:dyDescent="0.25">
      <c r="K2120" s="133"/>
    </row>
    <row r="2121" spans="11:11" x14ac:dyDescent="0.25">
      <c r="K2121" s="133"/>
    </row>
    <row r="2122" spans="11:11" x14ac:dyDescent="0.25">
      <c r="K2122"/>
    </row>
    <row r="2123" spans="11:11" x14ac:dyDescent="0.25">
      <c r="K2123"/>
    </row>
    <row r="2124" spans="11:11" x14ac:dyDescent="0.25">
      <c r="K2124" s="133"/>
    </row>
    <row r="2125" spans="11:11" x14ac:dyDescent="0.25">
      <c r="K2125" s="133"/>
    </row>
    <row r="2126" spans="11:11" x14ac:dyDescent="0.25">
      <c r="K2126"/>
    </row>
    <row r="2127" spans="11:11" x14ac:dyDescent="0.25">
      <c r="K2127"/>
    </row>
    <row r="2128" spans="11:11" x14ac:dyDescent="0.25">
      <c r="K2128"/>
    </row>
    <row r="2129" spans="11:11" x14ac:dyDescent="0.25">
      <c r="K2129" s="133"/>
    </row>
    <row r="2130" spans="11:11" x14ac:dyDescent="0.25">
      <c r="K2130" s="133"/>
    </row>
    <row r="2131" spans="11:11" x14ac:dyDescent="0.25">
      <c r="K2131"/>
    </row>
    <row r="2132" spans="11:11" x14ac:dyDescent="0.25">
      <c r="K2132"/>
    </row>
    <row r="2133" spans="11:11" x14ac:dyDescent="0.25">
      <c r="K2133" s="133"/>
    </row>
    <row r="2134" spans="11:11" x14ac:dyDescent="0.25">
      <c r="K2134" s="133"/>
    </row>
    <row r="2135" spans="11:11" x14ac:dyDescent="0.25">
      <c r="K2135"/>
    </row>
    <row r="2136" spans="11:11" x14ac:dyDescent="0.25">
      <c r="K2136"/>
    </row>
    <row r="2137" spans="11:11" x14ac:dyDescent="0.25">
      <c r="K2137"/>
    </row>
    <row r="2138" spans="11:11" x14ac:dyDescent="0.25">
      <c r="K2138" s="133"/>
    </row>
    <row r="2139" spans="11:11" x14ac:dyDescent="0.25">
      <c r="K2139" s="133"/>
    </row>
    <row r="2140" spans="11:11" x14ac:dyDescent="0.25">
      <c r="K2140"/>
    </row>
    <row r="2141" spans="11:11" x14ac:dyDescent="0.25">
      <c r="K2141"/>
    </row>
    <row r="2142" spans="11:11" x14ac:dyDescent="0.25">
      <c r="K2142" s="133"/>
    </row>
    <row r="2143" spans="11:11" x14ac:dyDescent="0.25">
      <c r="K2143" s="133"/>
    </row>
    <row r="2144" spans="11:11" x14ac:dyDescent="0.25">
      <c r="K2144"/>
    </row>
    <row r="2145" spans="11:11" x14ac:dyDescent="0.25">
      <c r="K2145"/>
    </row>
    <row r="2146" spans="11:11" x14ac:dyDescent="0.25">
      <c r="K2146"/>
    </row>
    <row r="2147" spans="11:11" x14ac:dyDescent="0.25">
      <c r="K2147" s="133"/>
    </row>
    <row r="2148" spans="11:11" x14ac:dyDescent="0.25">
      <c r="K2148" s="133"/>
    </row>
    <row r="2149" spans="11:11" x14ac:dyDescent="0.25">
      <c r="K2149"/>
    </row>
    <row r="2150" spans="11:11" x14ac:dyDescent="0.25">
      <c r="K2150"/>
    </row>
    <row r="2151" spans="11:11" x14ac:dyDescent="0.25">
      <c r="K2151" s="133"/>
    </row>
    <row r="2152" spans="11:11" x14ac:dyDescent="0.25">
      <c r="K2152" s="133"/>
    </row>
    <row r="2153" spans="11:11" x14ac:dyDescent="0.25">
      <c r="K2153"/>
    </row>
    <row r="2154" spans="11:11" x14ac:dyDescent="0.25">
      <c r="K2154"/>
    </row>
    <row r="2155" spans="11:11" x14ac:dyDescent="0.25">
      <c r="K2155"/>
    </row>
    <row r="2156" spans="11:11" x14ac:dyDescent="0.25">
      <c r="K2156" s="133"/>
    </row>
    <row r="2157" spans="11:11" x14ac:dyDescent="0.25">
      <c r="K2157" s="133"/>
    </row>
    <row r="2158" spans="11:11" x14ac:dyDescent="0.25">
      <c r="K2158"/>
    </row>
    <row r="2159" spans="11:11" x14ac:dyDescent="0.25">
      <c r="K2159"/>
    </row>
    <row r="2160" spans="11:11" x14ac:dyDescent="0.25">
      <c r="K2160" s="133"/>
    </row>
    <row r="2161" spans="11:11" x14ac:dyDescent="0.25">
      <c r="K2161" s="133"/>
    </row>
    <row r="2162" spans="11:11" x14ac:dyDescent="0.25">
      <c r="K2162"/>
    </row>
    <row r="2163" spans="11:11" x14ac:dyDescent="0.25">
      <c r="K2163"/>
    </row>
    <row r="2164" spans="11:11" x14ac:dyDescent="0.25">
      <c r="K2164"/>
    </row>
    <row r="2165" spans="11:11" x14ac:dyDescent="0.25">
      <c r="K2165" s="133"/>
    </row>
    <row r="2166" spans="11:11" x14ac:dyDescent="0.25">
      <c r="K2166" s="133"/>
    </row>
    <row r="2167" spans="11:11" x14ac:dyDescent="0.25">
      <c r="K2167"/>
    </row>
    <row r="2168" spans="11:11" x14ac:dyDescent="0.25">
      <c r="K2168"/>
    </row>
    <row r="2169" spans="11:11" x14ac:dyDescent="0.25">
      <c r="K2169" s="133"/>
    </row>
    <row r="2170" spans="11:11" x14ac:dyDescent="0.25">
      <c r="K2170" s="133"/>
    </row>
    <row r="2171" spans="11:11" x14ac:dyDescent="0.25">
      <c r="K2171"/>
    </row>
    <row r="2172" spans="11:11" x14ac:dyDescent="0.25">
      <c r="K2172"/>
    </row>
    <row r="2173" spans="11:11" x14ac:dyDescent="0.25">
      <c r="K2173"/>
    </row>
    <row r="2174" spans="11:11" x14ac:dyDescent="0.25">
      <c r="K2174" s="133"/>
    </row>
    <row r="2175" spans="11:11" x14ac:dyDescent="0.25">
      <c r="K2175" s="133"/>
    </row>
    <row r="2176" spans="11:11" x14ac:dyDescent="0.25">
      <c r="K2176"/>
    </row>
    <row r="2177" spans="11:11" x14ac:dyDescent="0.25">
      <c r="K2177"/>
    </row>
    <row r="2178" spans="11:11" x14ac:dyDescent="0.25">
      <c r="K2178" s="133"/>
    </row>
    <row r="2179" spans="11:11" x14ac:dyDescent="0.25">
      <c r="K2179" s="133"/>
    </row>
    <row r="2180" spans="11:11" x14ac:dyDescent="0.25">
      <c r="K2180"/>
    </row>
    <row r="2181" spans="11:11" x14ac:dyDescent="0.25">
      <c r="K2181"/>
    </row>
    <row r="2182" spans="11:11" x14ac:dyDescent="0.25">
      <c r="K2182"/>
    </row>
    <row r="2183" spans="11:11" x14ac:dyDescent="0.25">
      <c r="K2183" s="133"/>
    </row>
    <row r="2184" spans="11:11" x14ac:dyDescent="0.25">
      <c r="K2184" s="133"/>
    </row>
    <row r="2185" spans="11:11" x14ac:dyDescent="0.25">
      <c r="K2185"/>
    </row>
    <row r="2186" spans="11:11" x14ac:dyDescent="0.25">
      <c r="K2186"/>
    </row>
    <row r="2187" spans="11:11" x14ac:dyDescent="0.25">
      <c r="K2187" s="133"/>
    </row>
    <row r="2188" spans="11:11" x14ac:dyDescent="0.25">
      <c r="K2188" s="133"/>
    </row>
    <row r="2189" spans="11:11" x14ac:dyDescent="0.25">
      <c r="K2189"/>
    </row>
    <row r="2190" spans="11:11" x14ac:dyDescent="0.25">
      <c r="K2190"/>
    </row>
    <row r="2191" spans="11:11" x14ac:dyDescent="0.25">
      <c r="K2191"/>
    </row>
    <row r="2192" spans="11:11" x14ac:dyDescent="0.25">
      <c r="K2192" s="133"/>
    </row>
    <row r="2193" spans="11:11" x14ac:dyDescent="0.25">
      <c r="K2193" s="133"/>
    </row>
    <row r="2194" spans="11:11" x14ac:dyDescent="0.25">
      <c r="K2194"/>
    </row>
    <row r="2195" spans="11:11" x14ac:dyDescent="0.25">
      <c r="K2195"/>
    </row>
    <row r="2196" spans="11:11" x14ac:dyDescent="0.25">
      <c r="K2196" s="133"/>
    </row>
    <row r="2197" spans="11:11" x14ac:dyDescent="0.25">
      <c r="K2197" s="133"/>
    </row>
    <row r="2198" spans="11:11" x14ac:dyDescent="0.25">
      <c r="K2198"/>
    </row>
    <row r="2199" spans="11:11" x14ac:dyDescent="0.25">
      <c r="K2199"/>
    </row>
    <row r="2200" spans="11:11" x14ac:dyDescent="0.25">
      <c r="K2200"/>
    </row>
    <row r="2201" spans="11:11" x14ac:dyDescent="0.25">
      <c r="K2201" s="133"/>
    </row>
    <row r="2202" spans="11:11" x14ac:dyDescent="0.25">
      <c r="K2202" s="133"/>
    </row>
    <row r="2203" spans="11:11" x14ac:dyDescent="0.25">
      <c r="K2203"/>
    </row>
    <row r="2204" spans="11:11" x14ac:dyDescent="0.25">
      <c r="K2204"/>
    </row>
    <row r="2205" spans="11:11" x14ac:dyDescent="0.25">
      <c r="K2205" s="133"/>
    </row>
    <row r="2206" spans="11:11" x14ac:dyDescent="0.25">
      <c r="K2206" s="133"/>
    </row>
    <row r="2207" spans="11:11" x14ac:dyDescent="0.25">
      <c r="K2207"/>
    </row>
    <row r="2208" spans="11:11" x14ac:dyDescent="0.25">
      <c r="K2208"/>
    </row>
    <row r="2209" spans="11:11" x14ac:dyDescent="0.25">
      <c r="K2209"/>
    </row>
    <row r="2210" spans="11:11" x14ac:dyDescent="0.25">
      <c r="K2210" s="133"/>
    </row>
    <row r="2211" spans="11:11" x14ac:dyDescent="0.25">
      <c r="K2211" s="133"/>
    </row>
    <row r="2212" spans="11:11" x14ac:dyDescent="0.25">
      <c r="K2212"/>
    </row>
    <row r="2213" spans="11:11" x14ac:dyDescent="0.25">
      <c r="K2213"/>
    </row>
    <row r="2214" spans="11:11" x14ac:dyDescent="0.25">
      <c r="K2214" s="133"/>
    </row>
    <row r="2215" spans="11:11" x14ac:dyDescent="0.25">
      <c r="K2215" s="133"/>
    </row>
    <row r="2216" spans="11:11" x14ac:dyDescent="0.25">
      <c r="K2216"/>
    </row>
    <row r="2217" spans="11:11" x14ac:dyDescent="0.25">
      <c r="K2217"/>
    </row>
    <row r="2218" spans="11:11" x14ac:dyDescent="0.25">
      <c r="K2218"/>
    </row>
    <row r="2219" spans="11:11" x14ac:dyDescent="0.25">
      <c r="K2219" s="133"/>
    </row>
    <row r="2220" spans="11:11" x14ac:dyDescent="0.25">
      <c r="K2220" s="133"/>
    </row>
    <row r="2221" spans="11:11" x14ac:dyDescent="0.25">
      <c r="K2221"/>
    </row>
    <row r="2222" spans="11:11" x14ac:dyDescent="0.25">
      <c r="K2222"/>
    </row>
    <row r="2223" spans="11:11" x14ac:dyDescent="0.25">
      <c r="K2223" s="133"/>
    </row>
    <row r="2224" spans="11:11" x14ac:dyDescent="0.25">
      <c r="K2224" s="133"/>
    </row>
    <row r="2225" spans="11:11" x14ac:dyDescent="0.25">
      <c r="K2225"/>
    </row>
    <row r="2226" spans="11:11" x14ac:dyDescent="0.25">
      <c r="K2226"/>
    </row>
    <row r="2227" spans="11:11" x14ac:dyDescent="0.25">
      <c r="K2227"/>
    </row>
    <row r="2228" spans="11:11" x14ac:dyDescent="0.25">
      <c r="K2228" s="133"/>
    </row>
    <row r="2229" spans="11:11" x14ac:dyDescent="0.25">
      <c r="K2229" s="133"/>
    </row>
    <row r="2230" spans="11:11" x14ac:dyDescent="0.25">
      <c r="K2230"/>
    </row>
    <row r="2231" spans="11:11" x14ac:dyDescent="0.25">
      <c r="K2231"/>
    </row>
    <row r="2232" spans="11:11" x14ac:dyDescent="0.25">
      <c r="K2232" s="133"/>
    </row>
    <row r="2233" spans="11:11" x14ac:dyDescent="0.25">
      <c r="K2233" s="133"/>
    </row>
    <row r="2234" spans="11:11" x14ac:dyDescent="0.25">
      <c r="K2234"/>
    </row>
    <row r="2235" spans="11:11" x14ac:dyDescent="0.25">
      <c r="K2235"/>
    </row>
    <row r="2236" spans="11:11" x14ac:dyDescent="0.25">
      <c r="K2236"/>
    </row>
    <row r="2237" spans="11:11" x14ac:dyDescent="0.25">
      <c r="K2237" s="133"/>
    </row>
    <row r="2238" spans="11:11" x14ac:dyDescent="0.25">
      <c r="K2238" s="133"/>
    </row>
    <row r="2239" spans="11:11" x14ac:dyDescent="0.25">
      <c r="K2239"/>
    </row>
    <row r="2240" spans="11:11" x14ac:dyDescent="0.25">
      <c r="K2240"/>
    </row>
    <row r="2241" spans="11:11" x14ac:dyDescent="0.25">
      <c r="K2241" s="133"/>
    </row>
    <row r="2242" spans="11:11" x14ac:dyDescent="0.25">
      <c r="K2242" s="133"/>
    </row>
    <row r="2243" spans="11:11" x14ac:dyDescent="0.25">
      <c r="K2243"/>
    </row>
    <row r="2244" spans="11:11" x14ac:dyDescent="0.25">
      <c r="K2244"/>
    </row>
    <row r="2245" spans="11:11" x14ac:dyDescent="0.25">
      <c r="K2245"/>
    </row>
    <row r="2246" spans="11:11" x14ac:dyDescent="0.25">
      <c r="K2246" s="133"/>
    </row>
    <row r="2247" spans="11:11" x14ac:dyDescent="0.25">
      <c r="K2247" s="133"/>
    </row>
    <row r="2248" spans="11:11" x14ac:dyDescent="0.25">
      <c r="K2248"/>
    </row>
    <row r="2249" spans="11:11" x14ac:dyDescent="0.25">
      <c r="K2249"/>
    </row>
    <row r="2250" spans="11:11" x14ac:dyDescent="0.25">
      <c r="K2250" s="133"/>
    </row>
    <row r="2251" spans="11:11" x14ac:dyDescent="0.25">
      <c r="K2251" s="133"/>
    </row>
    <row r="2252" spans="11:11" x14ac:dyDescent="0.25">
      <c r="K2252"/>
    </row>
    <row r="2253" spans="11:11" x14ac:dyDescent="0.25">
      <c r="K2253"/>
    </row>
    <row r="2254" spans="11:11" x14ac:dyDescent="0.25">
      <c r="K2254"/>
    </row>
    <row r="2255" spans="11:11" x14ac:dyDescent="0.25">
      <c r="K2255" s="133"/>
    </row>
    <row r="2256" spans="11:11" x14ac:dyDescent="0.25">
      <c r="K2256" s="133"/>
    </row>
    <row r="2257" spans="11:11" x14ac:dyDescent="0.25">
      <c r="K2257"/>
    </row>
    <row r="2258" spans="11:11" x14ac:dyDescent="0.25">
      <c r="K2258"/>
    </row>
    <row r="2259" spans="11:11" x14ac:dyDescent="0.25">
      <c r="K2259" s="133"/>
    </row>
    <row r="2260" spans="11:11" x14ac:dyDescent="0.25">
      <c r="K2260" s="133"/>
    </row>
    <row r="2261" spans="11:11" x14ac:dyDescent="0.25">
      <c r="K2261"/>
    </row>
    <row r="2262" spans="11:11" x14ac:dyDescent="0.25">
      <c r="K2262"/>
    </row>
    <row r="2263" spans="11:11" x14ac:dyDescent="0.25">
      <c r="K2263"/>
    </row>
    <row r="2264" spans="11:11" x14ac:dyDescent="0.25">
      <c r="K2264" s="133"/>
    </row>
    <row r="2265" spans="11:11" x14ac:dyDescent="0.25">
      <c r="K2265" s="133"/>
    </row>
    <row r="2266" spans="11:11" x14ac:dyDescent="0.25">
      <c r="K2266"/>
    </row>
    <row r="2267" spans="11:11" x14ac:dyDescent="0.25">
      <c r="K2267"/>
    </row>
    <row r="2268" spans="11:11" x14ac:dyDescent="0.25">
      <c r="K2268" s="133"/>
    </row>
    <row r="2269" spans="11:11" x14ac:dyDescent="0.25">
      <c r="K2269" s="133"/>
    </row>
    <row r="2270" spans="11:11" x14ac:dyDescent="0.25">
      <c r="K2270"/>
    </row>
    <row r="2271" spans="11:11" x14ac:dyDescent="0.25">
      <c r="K2271"/>
    </row>
    <row r="2272" spans="11:11" x14ac:dyDescent="0.25">
      <c r="K2272"/>
    </row>
    <row r="2273" spans="11:11" x14ac:dyDescent="0.25">
      <c r="K2273" s="133"/>
    </row>
    <row r="2274" spans="11:11" x14ac:dyDescent="0.25">
      <c r="K2274" s="133"/>
    </row>
    <row r="2275" spans="11:11" x14ac:dyDescent="0.25">
      <c r="K2275"/>
    </row>
    <row r="2276" spans="11:11" x14ac:dyDescent="0.25">
      <c r="K2276"/>
    </row>
    <row r="2277" spans="11:11" x14ac:dyDescent="0.25">
      <c r="K2277" s="133"/>
    </row>
    <row r="2278" spans="11:11" x14ac:dyDescent="0.25">
      <c r="K2278" s="133"/>
    </row>
    <row r="2279" spans="11:11" x14ac:dyDescent="0.25">
      <c r="K2279"/>
    </row>
    <row r="2280" spans="11:11" x14ac:dyDescent="0.25">
      <c r="K2280"/>
    </row>
    <row r="2281" spans="11:11" x14ac:dyDescent="0.25">
      <c r="K2281"/>
    </row>
    <row r="2282" spans="11:11" x14ac:dyDescent="0.25">
      <c r="K2282" s="133"/>
    </row>
    <row r="2283" spans="11:11" x14ac:dyDescent="0.25">
      <c r="K2283" s="133"/>
    </row>
    <row r="2284" spans="11:11" x14ac:dyDescent="0.25">
      <c r="K2284"/>
    </row>
    <row r="2285" spans="11:11" x14ac:dyDescent="0.25">
      <c r="K2285"/>
    </row>
    <row r="2286" spans="11:11" x14ac:dyDescent="0.25">
      <c r="K2286" s="133"/>
    </row>
    <row r="2287" spans="11:11" x14ac:dyDescent="0.25">
      <c r="K2287" s="133"/>
    </row>
    <row r="2288" spans="11:11" x14ac:dyDescent="0.25">
      <c r="K2288"/>
    </row>
    <row r="2289" spans="11:11" x14ac:dyDescent="0.25">
      <c r="K2289"/>
    </row>
    <row r="2290" spans="11:11" x14ac:dyDescent="0.25">
      <c r="K2290"/>
    </row>
    <row r="2291" spans="11:11" x14ac:dyDescent="0.25">
      <c r="K2291" s="133"/>
    </row>
    <row r="2292" spans="11:11" x14ac:dyDescent="0.25">
      <c r="K2292" s="133"/>
    </row>
    <row r="2293" spans="11:11" x14ac:dyDescent="0.25">
      <c r="K2293"/>
    </row>
    <row r="2294" spans="11:11" x14ac:dyDescent="0.25">
      <c r="K2294"/>
    </row>
    <row r="2295" spans="11:11" x14ac:dyDescent="0.25">
      <c r="K2295" s="133"/>
    </row>
    <row r="2296" spans="11:11" x14ac:dyDescent="0.25">
      <c r="K2296" s="133"/>
    </row>
    <row r="2297" spans="11:11" x14ac:dyDescent="0.25">
      <c r="K2297"/>
    </row>
    <row r="2298" spans="11:11" x14ac:dyDescent="0.25">
      <c r="K2298"/>
    </row>
    <row r="2299" spans="11:11" x14ac:dyDescent="0.25">
      <c r="K2299"/>
    </row>
    <row r="2300" spans="11:11" x14ac:dyDescent="0.25">
      <c r="K2300" s="133"/>
    </row>
    <row r="2301" spans="11:11" x14ac:dyDescent="0.25">
      <c r="K2301" s="133"/>
    </row>
    <row r="2302" spans="11:11" x14ac:dyDescent="0.25">
      <c r="K2302"/>
    </row>
    <row r="2303" spans="11:11" x14ac:dyDescent="0.25">
      <c r="K2303"/>
    </row>
    <row r="2304" spans="11:11" x14ac:dyDescent="0.25">
      <c r="K2304" s="133"/>
    </row>
    <row r="2305" spans="11:11" x14ac:dyDescent="0.25">
      <c r="K2305" s="133"/>
    </row>
    <row r="2306" spans="11:11" x14ac:dyDescent="0.25">
      <c r="K2306"/>
    </row>
    <row r="2307" spans="11:11" x14ac:dyDescent="0.25">
      <c r="K2307"/>
    </row>
    <row r="2308" spans="11:11" x14ac:dyDescent="0.25">
      <c r="K2308"/>
    </row>
    <row r="2309" spans="11:11" x14ac:dyDescent="0.25">
      <c r="K2309" s="133"/>
    </row>
    <row r="2310" spans="11:11" x14ac:dyDescent="0.25">
      <c r="K2310" s="133"/>
    </row>
    <row r="2311" spans="11:11" x14ac:dyDescent="0.25">
      <c r="K2311"/>
    </row>
    <row r="2312" spans="11:11" x14ac:dyDescent="0.25">
      <c r="K2312"/>
    </row>
    <row r="2313" spans="11:11" x14ac:dyDescent="0.25">
      <c r="K2313" s="133"/>
    </row>
    <row r="2314" spans="11:11" x14ac:dyDescent="0.25">
      <c r="K2314" s="133"/>
    </row>
    <row r="2315" spans="11:11" x14ac:dyDescent="0.25">
      <c r="K2315"/>
    </row>
    <row r="2316" spans="11:11" x14ac:dyDescent="0.25">
      <c r="K2316"/>
    </row>
    <row r="2317" spans="11:11" x14ac:dyDescent="0.25">
      <c r="K2317"/>
    </row>
    <row r="2318" spans="11:11" x14ac:dyDescent="0.25">
      <c r="K2318" s="133"/>
    </row>
    <row r="2319" spans="11:11" x14ac:dyDescent="0.25">
      <c r="K2319" s="133"/>
    </row>
    <row r="2320" spans="11:11" x14ac:dyDescent="0.25">
      <c r="K2320"/>
    </row>
    <row r="2321" spans="11:11" x14ac:dyDescent="0.25">
      <c r="K2321"/>
    </row>
    <row r="2322" spans="11:11" x14ac:dyDescent="0.25">
      <c r="K2322" s="133"/>
    </row>
    <row r="2323" spans="11:11" x14ac:dyDescent="0.25">
      <c r="K2323" s="133"/>
    </row>
    <row r="2324" spans="11:11" x14ac:dyDescent="0.25">
      <c r="K2324"/>
    </row>
    <row r="2325" spans="11:11" x14ac:dyDescent="0.25">
      <c r="K2325"/>
    </row>
    <row r="2326" spans="11:11" x14ac:dyDescent="0.25">
      <c r="K2326"/>
    </row>
    <row r="2327" spans="11:11" x14ac:dyDescent="0.25">
      <c r="K2327" s="133"/>
    </row>
    <row r="2328" spans="11:11" x14ac:dyDescent="0.25">
      <c r="K2328" s="133"/>
    </row>
    <row r="2329" spans="11:11" x14ac:dyDescent="0.25">
      <c r="K2329"/>
    </row>
    <row r="2330" spans="11:11" x14ac:dyDescent="0.25">
      <c r="K2330"/>
    </row>
    <row r="2331" spans="11:11" x14ac:dyDescent="0.25">
      <c r="K2331" s="133"/>
    </row>
    <row r="2332" spans="11:11" x14ac:dyDescent="0.25">
      <c r="K2332" s="133"/>
    </row>
    <row r="2333" spans="11:11" x14ac:dyDescent="0.25">
      <c r="K2333"/>
    </row>
    <row r="2334" spans="11:11" x14ac:dyDescent="0.25">
      <c r="K2334"/>
    </row>
    <row r="2335" spans="11:11" x14ac:dyDescent="0.25">
      <c r="K2335"/>
    </row>
    <row r="2336" spans="11:11" x14ac:dyDescent="0.25">
      <c r="K2336" s="133"/>
    </row>
    <row r="2337" spans="11:11" x14ac:dyDescent="0.25">
      <c r="K2337" s="133"/>
    </row>
    <row r="2338" spans="11:11" x14ac:dyDescent="0.25">
      <c r="K2338"/>
    </row>
    <row r="2339" spans="11:11" x14ac:dyDescent="0.25">
      <c r="K2339"/>
    </row>
    <row r="2340" spans="11:11" x14ac:dyDescent="0.25">
      <c r="K2340" s="133"/>
    </row>
    <row r="2341" spans="11:11" x14ac:dyDescent="0.25">
      <c r="K2341" s="133"/>
    </row>
    <row r="2342" spans="11:11" x14ac:dyDescent="0.25">
      <c r="K2342"/>
    </row>
    <row r="2343" spans="11:11" x14ac:dyDescent="0.25">
      <c r="K2343"/>
    </row>
    <row r="2344" spans="11:11" x14ac:dyDescent="0.25">
      <c r="K2344"/>
    </row>
    <row r="2345" spans="11:11" x14ac:dyDescent="0.25">
      <c r="K2345" s="133"/>
    </row>
    <row r="2346" spans="11:11" x14ac:dyDescent="0.25">
      <c r="K2346" s="133"/>
    </row>
    <row r="2347" spans="11:11" x14ac:dyDescent="0.25">
      <c r="K2347"/>
    </row>
    <row r="2348" spans="11:11" x14ac:dyDescent="0.25">
      <c r="K2348"/>
    </row>
    <row r="2349" spans="11:11" x14ac:dyDescent="0.25">
      <c r="K2349" s="133"/>
    </row>
    <row r="2350" spans="11:11" x14ac:dyDescent="0.25">
      <c r="K2350" s="133"/>
    </row>
    <row r="2351" spans="11:11" x14ac:dyDescent="0.25">
      <c r="K2351"/>
    </row>
    <row r="2352" spans="11:11" x14ac:dyDescent="0.25">
      <c r="K2352"/>
    </row>
    <row r="2353" spans="11:11" x14ac:dyDescent="0.25">
      <c r="K2353"/>
    </row>
    <row r="2354" spans="11:11" x14ac:dyDescent="0.25">
      <c r="K2354" s="133"/>
    </row>
    <row r="2355" spans="11:11" x14ac:dyDescent="0.25">
      <c r="K2355" s="133"/>
    </row>
    <row r="2356" spans="11:11" x14ac:dyDescent="0.25">
      <c r="K2356"/>
    </row>
    <row r="2357" spans="11:11" x14ac:dyDescent="0.25">
      <c r="K2357"/>
    </row>
    <row r="2358" spans="11:11" x14ac:dyDescent="0.25">
      <c r="K2358" s="133"/>
    </row>
    <row r="2359" spans="11:11" x14ac:dyDescent="0.25">
      <c r="K2359" s="133"/>
    </row>
    <row r="2360" spans="11:11" x14ac:dyDescent="0.25">
      <c r="K2360"/>
    </row>
    <row r="2361" spans="11:11" x14ac:dyDescent="0.25">
      <c r="K2361"/>
    </row>
    <row r="2362" spans="11:11" x14ac:dyDescent="0.25">
      <c r="K2362"/>
    </row>
    <row r="2363" spans="11:11" x14ac:dyDescent="0.25">
      <c r="K2363" s="133"/>
    </row>
    <row r="2364" spans="11:11" x14ac:dyDescent="0.25">
      <c r="K2364" s="133"/>
    </row>
    <row r="2365" spans="11:11" x14ac:dyDescent="0.25">
      <c r="K2365"/>
    </row>
    <row r="2366" spans="11:11" x14ac:dyDescent="0.25">
      <c r="K2366"/>
    </row>
    <row r="2367" spans="11:11" x14ac:dyDescent="0.25">
      <c r="K2367" s="133"/>
    </row>
    <row r="2368" spans="11:11" x14ac:dyDescent="0.25">
      <c r="K2368" s="133"/>
    </row>
    <row r="2369" spans="11:11" x14ac:dyDescent="0.25">
      <c r="K2369"/>
    </row>
    <row r="2370" spans="11:11" x14ac:dyDescent="0.25">
      <c r="K2370"/>
    </row>
    <row r="2371" spans="11:11" x14ac:dyDescent="0.25">
      <c r="K2371"/>
    </row>
    <row r="2372" spans="11:11" x14ac:dyDescent="0.25">
      <c r="K2372" s="133"/>
    </row>
    <row r="2373" spans="11:11" x14ac:dyDescent="0.25">
      <c r="K2373" s="133"/>
    </row>
    <row r="2374" spans="11:11" x14ac:dyDescent="0.25">
      <c r="K2374"/>
    </row>
    <row r="2375" spans="11:11" x14ac:dyDescent="0.25">
      <c r="K2375"/>
    </row>
    <row r="2376" spans="11:11" x14ac:dyDescent="0.25">
      <c r="K2376" s="133"/>
    </row>
    <row r="2377" spans="11:11" x14ac:dyDescent="0.25">
      <c r="K2377" s="133"/>
    </row>
    <row r="2378" spans="11:11" x14ac:dyDescent="0.25">
      <c r="K2378"/>
    </row>
    <row r="2379" spans="11:11" x14ac:dyDescent="0.25">
      <c r="K2379"/>
    </row>
    <row r="2380" spans="11:11" x14ac:dyDescent="0.25">
      <c r="K2380"/>
    </row>
    <row r="2381" spans="11:11" x14ac:dyDescent="0.25">
      <c r="K2381" s="133"/>
    </row>
    <row r="2382" spans="11:11" x14ac:dyDescent="0.25">
      <c r="K2382" s="133"/>
    </row>
    <row r="2383" spans="11:11" x14ac:dyDescent="0.25">
      <c r="K2383"/>
    </row>
    <row r="2384" spans="11:11" x14ac:dyDescent="0.25">
      <c r="K2384"/>
    </row>
    <row r="2385" spans="11:11" x14ac:dyDescent="0.25">
      <c r="K2385" s="133"/>
    </row>
    <row r="2386" spans="11:11" x14ac:dyDescent="0.25">
      <c r="K2386" s="133"/>
    </row>
    <row r="2387" spans="11:11" x14ac:dyDescent="0.25">
      <c r="K2387"/>
    </row>
    <row r="2388" spans="11:11" x14ac:dyDescent="0.25">
      <c r="K2388"/>
    </row>
    <row r="2389" spans="11:11" x14ac:dyDescent="0.25">
      <c r="K2389"/>
    </row>
    <row r="2390" spans="11:11" x14ac:dyDescent="0.25">
      <c r="K2390" s="133"/>
    </row>
    <row r="2391" spans="11:11" x14ac:dyDescent="0.25">
      <c r="K2391" s="133"/>
    </row>
    <row r="2392" spans="11:11" x14ac:dyDescent="0.25">
      <c r="K2392"/>
    </row>
    <row r="2393" spans="11:11" x14ac:dyDescent="0.25">
      <c r="K2393"/>
    </row>
    <row r="2394" spans="11:11" x14ac:dyDescent="0.25">
      <c r="K2394" s="133"/>
    </row>
    <row r="2395" spans="11:11" x14ac:dyDescent="0.25">
      <c r="K2395" s="133"/>
    </row>
    <row r="2396" spans="11:11" x14ac:dyDescent="0.25">
      <c r="K2396"/>
    </row>
    <row r="2397" spans="11:11" x14ac:dyDescent="0.25">
      <c r="K2397"/>
    </row>
    <row r="2398" spans="11:11" x14ac:dyDescent="0.25">
      <c r="K2398"/>
    </row>
    <row r="2399" spans="11:11" x14ac:dyDescent="0.25">
      <c r="K2399" s="133"/>
    </row>
    <row r="2400" spans="11:11" x14ac:dyDescent="0.25">
      <c r="K2400" s="133"/>
    </row>
    <row r="2401" spans="11:11" x14ac:dyDescent="0.25">
      <c r="K2401"/>
    </row>
    <row r="2402" spans="11:11" x14ac:dyDescent="0.25">
      <c r="K2402"/>
    </row>
    <row r="2403" spans="11:11" x14ac:dyDescent="0.25">
      <c r="K2403" s="133"/>
    </row>
    <row r="2404" spans="11:11" x14ac:dyDescent="0.25">
      <c r="K2404" s="133"/>
    </row>
    <row r="2405" spans="11:11" x14ac:dyDescent="0.25">
      <c r="K2405"/>
    </row>
    <row r="2406" spans="11:11" x14ac:dyDescent="0.25">
      <c r="K2406"/>
    </row>
    <row r="2407" spans="11:11" x14ac:dyDescent="0.25">
      <c r="K2407"/>
    </row>
    <row r="2408" spans="11:11" x14ac:dyDescent="0.25">
      <c r="K2408" s="133"/>
    </row>
    <row r="2409" spans="11:11" x14ac:dyDescent="0.25">
      <c r="K2409" s="133"/>
    </row>
    <row r="2410" spans="11:11" x14ac:dyDescent="0.25">
      <c r="K2410"/>
    </row>
    <row r="2411" spans="11:11" x14ac:dyDescent="0.25">
      <c r="K2411"/>
    </row>
    <row r="2412" spans="11:11" x14ac:dyDescent="0.25">
      <c r="K2412" s="133"/>
    </row>
    <row r="2413" spans="11:11" x14ac:dyDescent="0.25">
      <c r="K2413" s="133"/>
    </row>
    <row r="2414" spans="11:11" x14ac:dyDescent="0.25">
      <c r="K2414"/>
    </row>
    <row r="2415" spans="11:11" x14ac:dyDescent="0.25">
      <c r="K2415"/>
    </row>
    <row r="2416" spans="11:11" x14ac:dyDescent="0.25">
      <c r="K2416"/>
    </row>
    <row r="2417" spans="11:11" x14ac:dyDescent="0.25">
      <c r="K2417" s="133"/>
    </row>
    <row r="2418" spans="11:11" x14ac:dyDescent="0.25">
      <c r="K2418" s="133"/>
    </row>
    <row r="2419" spans="11:11" x14ac:dyDescent="0.25">
      <c r="K2419"/>
    </row>
    <row r="2420" spans="11:11" x14ac:dyDescent="0.25">
      <c r="K2420"/>
    </row>
    <row r="2421" spans="11:11" x14ac:dyDescent="0.25">
      <c r="K2421" s="133"/>
    </row>
    <row r="2422" spans="11:11" x14ac:dyDescent="0.25">
      <c r="K2422" s="133"/>
    </row>
    <row r="2423" spans="11:11" x14ac:dyDescent="0.25">
      <c r="K2423"/>
    </row>
    <row r="2424" spans="11:11" x14ac:dyDescent="0.25">
      <c r="K2424"/>
    </row>
    <row r="2425" spans="11:11" x14ac:dyDescent="0.25">
      <c r="K2425"/>
    </row>
    <row r="2426" spans="11:11" x14ac:dyDescent="0.25">
      <c r="K2426" s="133"/>
    </row>
    <row r="2427" spans="11:11" x14ac:dyDescent="0.25">
      <c r="K2427" s="133"/>
    </row>
    <row r="2428" spans="11:11" x14ac:dyDescent="0.25">
      <c r="K2428"/>
    </row>
    <row r="2429" spans="11:11" x14ac:dyDescent="0.25">
      <c r="K2429"/>
    </row>
    <row r="2430" spans="11:11" x14ac:dyDescent="0.25">
      <c r="K2430" s="133"/>
    </row>
    <row r="2431" spans="11:11" x14ac:dyDescent="0.25">
      <c r="K2431" s="133"/>
    </row>
    <row r="2432" spans="11:11" x14ac:dyDescent="0.25">
      <c r="K2432"/>
    </row>
    <row r="2433" spans="11:11" x14ac:dyDescent="0.25">
      <c r="K2433"/>
    </row>
    <row r="2434" spans="11:11" x14ac:dyDescent="0.25">
      <c r="K2434"/>
    </row>
    <row r="2435" spans="11:11" x14ac:dyDescent="0.25">
      <c r="K2435" s="133"/>
    </row>
    <row r="2436" spans="11:11" x14ac:dyDescent="0.25">
      <c r="K2436" s="133"/>
    </row>
    <row r="2437" spans="11:11" x14ac:dyDescent="0.25">
      <c r="K2437"/>
    </row>
    <row r="2438" spans="11:11" x14ac:dyDescent="0.25">
      <c r="K2438"/>
    </row>
    <row r="2439" spans="11:11" x14ac:dyDescent="0.25">
      <c r="K2439" s="133"/>
    </row>
    <row r="2440" spans="11:11" x14ac:dyDescent="0.25">
      <c r="K2440" s="133"/>
    </row>
    <row r="2441" spans="11:11" x14ac:dyDescent="0.25">
      <c r="K2441"/>
    </row>
    <row r="2442" spans="11:11" x14ac:dyDescent="0.25">
      <c r="K2442"/>
    </row>
    <row r="2443" spans="11:11" x14ac:dyDescent="0.25">
      <c r="K2443"/>
    </row>
    <row r="2444" spans="11:11" x14ac:dyDescent="0.25">
      <c r="K2444" s="133"/>
    </row>
    <row r="2445" spans="11:11" x14ac:dyDescent="0.25">
      <c r="K2445" s="133"/>
    </row>
    <row r="2446" spans="11:11" x14ac:dyDescent="0.25">
      <c r="K2446"/>
    </row>
    <row r="2447" spans="11:11" x14ac:dyDescent="0.25">
      <c r="K2447"/>
    </row>
    <row r="2448" spans="11:11" x14ac:dyDescent="0.25">
      <c r="K2448" s="133"/>
    </row>
    <row r="2449" spans="11:11" x14ac:dyDescent="0.25">
      <c r="K2449" s="133"/>
    </row>
    <row r="2450" spans="11:11" x14ac:dyDescent="0.25">
      <c r="K2450"/>
    </row>
    <row r="2451" spans="11:11" x14ac:dyDescent="0.25">
      <c r="K2451"/>
    </row>
    <row r="2452" spans="11:11" x14ac:dyDescent="0.25">
      <c r="K2452"/>
    </row>
    <row r="2453" spans="11:11" x14ac:dyDescent="0.25">
      <c r="K2453" s="133"/>
    </row>
    <row r="2454" spans="11:11" x14ac:dyDescent="0.25">
      <c r="K2454" s="133"/>
    </row>
    <row r="2455" spans="11:11" x14ac:dyDescent="0.25">
      <c r="K2455"/>
    </row>
    <row r="2456" spans="11:11" x14ac:dyDescent="0.25">
      <c r="K2456"/>
    </row>
    <row r="2457" spans="11:11" x14ac:dyDescent="0.25">
      <c r="K2457" s="133"/>
    </row>
    <row r="2458" spans="11:11" x14ac:dyDescent="0.25">
      <c r="K2458" s="133"/>
    </row>
    <row r="2459" spans="11:11" x14ac:dyDescent="0.25">
      <c r="K2459"/>
    </row>
    <row r="2460" spans="11:11" x14ac:dyDescent="0.25">
      <c r="K2460"/>
    </row>
    <row r="2461" spans="11:11" x14ac:dyDescent="0.25">
      <c r="K2461"/>
    </row>
    <row r="2462" spans="11:11" x14ac:dyDescent="0.25">
      <c r="K2462" s="133"/>
    </row>
    <row r="2463" spans="11:11" x14ac:dyDescent="0.25">
      <c r="K2463" s="133"/>
    </row>
    <row r="2464" spans="11:11" x14ac:dyDescent="0.25">
      <c r="K2464"/>
    </row>
    <row r="2465" spans="11:11" x14ac:dyDescent="0.25">
      <c r="K2465"/>
    </row>
    <row r="2466" spans="11:11" x14ac:dyDescent="0.25">
      <c r="K2466" s="133"/>
    </row>
    <row r="2467" spans="11:11" x14ac:dyDescent="0.25">
      <c r="K2467" s="133"/>
    </row>
    <row r="2468" spans="11:11" x14ac:dyDescent="0.25">
      <c r="K2468"/>
    </row>
    <row r="2469" spans="11:11" x14ac:dyDescent="0.25">
      <c r="K2469"/>
    </row>
    <row r="2470" spans="11:11" x14ac:dyDescent="0.25">
      <c r="K2470"/>
    </row>
    <row r="2471" spans="11:11" x14ac:dyDescent="0.25">
      <c r="K2471" s="133"/>
    </row>
    <row r="2472" spans="11:11" x14ac:dyDescent="0.25">
      <c r="K2472" s="133"/>
    </row>
    <row r="2473" spans="11:11" x14ac:dyDescent="0.25">
      <c r="K2473"/>
    </row>
    <row r="2474" spans="11:11" x14ac:dyDescent="0.25">
      <c r="K2474"/>
    </row>
    <row r="2475" spans="11:11" x14ac:dyDescent="0.25">
      <c r="K2475" s="133"/>
    </row>
    <row r="2476" spans="11:11" x14ac:dyDescent="0.25">
      <c r="K2476" s="133"/>
    </row>
    <row r="2477" spans="11:11" x14ac:dyDescent="0.25">
      <c r="K2477"/>
    </row>
    <row r="2478" spans="11:11" x14ac:dyDescent="0.25">
      <c r="K2478"/>
    </row>
    <row r="2479" spans="11:11" x14ac:dyDescent="0.25">
      <c r="K2479"/>
    </row>
    <row r="2480" spans="11:11" x14ac:dyDescent="0.25">
      <c r="K2480" s="133"/>
    </row>
    <row r="2481" spans="11:11" x14ac:dyDescent="0.25">
      <c r="K2481" s="133"/>
    </row>
    <row r="2482" spans="11:11" x14ac:dyDescent="0.25">
      <c r="K2482"/>
    </row>
    <row r="2483" spans="11:11" x14ac:dyDescent="0.25">
      <c r="K2483"/>
    </row>
    <row r="2484" spans="11:11" x14ac:dyDescent="0.25">
      <c r="K2484" s="133"/>
    </row>
    <row r="2485" spans="11:11" x14ac:dyDescent="0.25">
      <c r="K2485" s="133"/>
    </row>
    <row r="2486" spans="11:11" x14ac:dyDescent="0.25">
      <c r="K2486"/>
    </row>
    <row r="2487" spans="11:11" x14ac:dyDescent="0.25">
      <c r="K2487"/>
    </row>
    <row r="2488" spans="11:11" x14ac:dyDescent="0.25">
      <c r="K2488"/>
    </row>
    <row r="2489" spans="11:11" x14ac:dyDescent="0.25">
      <c r="K2489" s="133"/>
    </row>
    <row r="2490" spans="11:11" x14ac:dyDescent="0.25">
      <c r="K2490" s="133"/>
    </row>
    <row r="2491" spans="11:11" x14ac:dyDescent="0.25">
      <c r="K2491"/>
    </row>
    <row r="2492" spans="11:11" x14ac:dyDescent="0.25">
      <c r="K2492"/>
    </row>
    <row r="2493" spans="11:11" x14ac:dyDescent="0.25">
      <c r="K2493" s="133"/>
    </row>
    <row r="2494" spans="11:11" x14ac:dyDescent="0.25">
      <c r="K2494" s="133"/>
    </row>
    <row r="2495" spans="11:11" x14ac:dyDescent="0.25">
      <c r="K2495"/>
    </row>
    <row r="2496" spans="11:11" x14ac:dyDescent="0.25">
      <c r="K2496"/>
    </row>
    <row r="2497" spans="11:11" x14ac:dyDescent="0.25">
      <c r="K2497"/>
    </row>
    <row r="2498" spans="11:11" x14ac:dyDescent="0.25">
      <c r="K2498" s="133"/>
    </row>
    <row r="2499" spans="11:11" x14ac:dyDescent="0.25">
      <c r="K2499" s="133"/>
    </row>
    <row r="2500" spans="11:11" x14ac:dyDescent="0.25">
      <c r="K2500"/>
    </row>
    <row r="2501" spans="11:11" x14ac:dyDescent="0.25">
      <c r="K2501"/>
    </row>
    <row r="2502" spans="11:11" x14ac:dyDescent="0.25">
      <c r="K2502" s="133"/>
    </row>
    <row r="2503" spans="11:11" x14ac:dyDescent="0.25">
      <c r="K2503" s="133"/>
    </row>
    <row r="2504" spans="11:11" x14ac:dyDescent="0.25">
      <c r="K2504"/>
    </row>
    <row r="2505" spans="11:11" x14ac:dyDescent="0.25">
      <c r="K2505"/>
    </row>
    <row r="2506" spans="11:11" x14ac:dyDescent="0.25">
      <c r="K2506"/>
    </row>
    <row r="2507" spans="11:11" x14ac:dyDescent="0.25">
      <c r="K2507" s="133"/>
    </row>
    <row r="2508" spans="11:11" x14ac:dyDescent="0.25">
      <c r="K2508" s="133"/>
    </row>
    <row r="2509" spans="11:11" x14ac:dyDescent="0.25">
      <c r="K2509"/>
    </row>
    <row r="2510" spans="11:11" x14ac:dyDescent="0.25">
      <c r="K2510"/>
    </row>
    <row r="2511" spans="11:11" x14ac:dyDescent="0.25">
      <c r="K2511" s="133"/>
    </row>
    <row r="2512" spans="11:11" x14ac:dyDescent="0.25">
      <c r="K2512" s="133"/>
    </row>
    <row r="2513" spans="11:11" x14ac:dyDescent="0.25">
      <c r="K2513"/>
    </row>
    <row r="2514" spans="11:11" x14ac:dyDescent="0.25">
      <c r="K2514"/>
    </row>
    <row r="2515" spans="11:11" x14ac:dyDescent="0.25">
      <c r="K2515"/>
    </row>
    <row r="2516" spans="11:11" x14ac:dyDescent="0.25">
      <c r="K2516" s="133"/>
    </row>
    <row r="2517" spans="11:11" x14ac:dyDescent="0.25">
      <c r="K2517" s="133"/>
    </row>
    <row r="2518" spans="11:11" x14ac:dyDescent="0.25">
      <c r="K2518"/>
    </row>
    <row r="2519" spans="11:11" x14ac:dyDescent="0.25">
      <c r="K2519"/>
    </row>
    <row r="2520" spans="11:11" x14ac:dyDescent="0.25">
      <c r="K2520" s="133"/>
    </row>
    <row r="2521" spans="11:11" x14ac:dyDescent="0.25">
      <c r="K2521" s="133"/>
    </row>
    <row r="2522" spans="11:11" x14ac:dyDescent="0.25">
      <c r="K2522"/>
    </row>
    <row r="2523" spans="11:11" x14ac:dyDescent="0.25">
      <c r="K2523"/>
    </row>
    <row r="2524" spans="11:11" x14ac:dyDescent="0.25">
      <c r="K2524"/>
    </row>
    <row r="2525" spans="11:11" x14ac:dyDescent="0.25">
      <c r="K2525" s="133"/>
    </row>
    <row r="2526" spans="11:11" x14ac:dyDescent="0.25">
      <c r="K2526" s="133"/>
    </row>
    <row r="2527" spans="11:11" x14ac:dyDescent="0.25">
      <c r="K2527"/>
    </row>
    <row r="2528" spans="11:11" x14ac:dyDescent="0.25">
      <c r="K2528"/>
    </row>
    <row r="2529" spans="11:11" x14ac:dyDescent="0.25">
      <c r="K2529" s="133"/>
    </row>
    <row r="2530" spans="11:11" x14ac:dyDescent="0.25">
      <c r="K2530" s="133"/>
    </row>
    <row r="2531" spans="11:11" x14ac:dyDescent="0.25">
      <c r="K2531"/>
    </row>
    <row r="2532" spans="11:11" x14ac:dyDescent="0.25">
      <c r="K2532"/>
    </row>
    <row r="2533" spans="11:11" x14ac:dyDescent="0.25">
      <c r="K2533"/>
    </row>
    <row r="2534" spans="11:11" x14ac:dyDescent="0.25">
      <c r="K2534" s="133"/>
    </row>
    <row r="2535" spans="11:11" x14ac:dyDescent="0.25">
      <c r="K2535" s="133"/>
    </row>
    <row r="2536" spans="11:11" x14ac:dyDescent="0.25">
      <c r="K2536"/>
    </row>
    <row r="2537" spans="11:11" x14ac:dyDescent="0.25">
      <c r="K2537"/>
    </row>
    <row r="2538" spans="11:11" x14ac:dyDescent="0.25">
      <c r="K2538" s="133"/>
    </row>
    <row r="2539" spans="11:11" x14ac:dyDescent="0.25">
      <c r="K2539" s="133"/>
    </row>
    <row r="2540" spans="11:11" x14ac:dyDescent="0.25">
      <c r="K2540"/>
    </row>
    <row r="2541" spans="11:11" x14ac:dyDescent="0.25">
      <c r="K2541"/>
    </row>
    <row r="2542" spans="11:11" x14ac:dyDescent="0.25">
      <c r="K2542"/>
    </row>
    <row r="2543" spans="11:11" x14ac:dyDescent="0.25">
      <c r="K2543" s="133"/>
    </row>
    <row r="2544" spans="11:11" x14ac:dyDescent="0.25">
      <c r="K2544" s="133"/>
    </row>
    <row r="2545" spans="11:11" x14ac:dyDescent="0.25">
      <c r="K2545"/>
    </row>
    <row r="2546" spans="11:11" x14ac:dyDescent="0.25">
      <c r="K2546"/>
    </row>
    <row r="2547" spans="11:11" x14ac:dyDescent="0.25">
      <c r="K2547" s="133"/>
    </row>
    <row r="2548" spans="11:11" x14ac:dyDescent="0.25">
      <c r="K2548" s="133"/>
    </row>
    <row r="2549" spans="11:11" x14ac:dyDescent="0.25">
      <c r="K2549"/>
    </row>
    <row r="2550" spans="11:11" x14ac:dyDescent="0.25">
      <c r="K2550"/>
    </row>
    <row r="2551" spans="11:11" x14ac:dyDescent="0.25">
      <c r="K2551"/>
    </row>
    <row r="2552" spans="11:11" x14ac:dyDescent="0.25">
      <c r="K2552" s="133"/>
    </row>
    <row r="2553" spans="11:11" x14ac:dyDescent="0.25">
      <c r="K2553" s="133"/>
    </row>
    <row r="2554" spans="11:11" x14ac:dyDescent="0.25">
      <c r="K2554"/>
    </row>
    <row r="2555" spans="11:11" x14ac:dyDescent="0.25">
      <c r="K2555"/>
    </row>
    <row r="2556" spans="11:11" x14ac:dyDescent="0.25">
      <c r="K2556" s="133"/>
    </row>
    <row r="2557" spans="11:11" x14ac:dyDescent="0.25">
      <c r="K2557" s="133"/>
    </row>
    <row r="2558" spans="11:11" x14ac:dyDescent="0.25">
      <c r="K2558"/>
    </row>
    <row r="2559" spans="11:11" x14ac:dyDescent="0.25">
      <c r="K2559"/>
    </row>
    <row r="2560" spans="11:11" x14ac:dyDescent="0.25">
      <c r="K2560"/>
    </row>
    <row r="2561" spans="11:11" x14ac:dyDescent="0.25">
      <c r="K2561" s="133"/>
    </row>
    <row r="2562" spans="11:11" x14ac:dyDescent="0.25">
      <c r="K2562" s="133"/>
    </row>
    <row r="2563" spans="11:11" x14ac:dyDescent="0.25">
      <c r="K2563"/>
    </row>
    <row r="2564" spans="11:11" x14ac:dyDescent="0.25">
      <c r="K2564"/>
    </row>
    <row r="2565" spans="11:11" x14ac:dyDescent="0.25">
      <c r="K2565" s="133"/>
    </row>
    <row r="2566" spans="11:11" x14ac:dyDescent="0.25">
      <c r="K2566" s="133"/>
    </row>
    <row r="2567" spans="11:11" x14ac:dyDescent="0.25">
      <c r="K2567"/>
    </row>
    <row r="2568" spans="11:11" x14ac:dyDescent="0.25">
      <c r="K2568"/>
    </row>
    <row r="2569" spans="11:11" x14ac:dyDescent="0.25">
      <c r="K2569"/>
    </row>
    <row r="2570" spans="11:11" x14ac:dyDescent="0.25">
      <c r="K2570" s="133"/>
    </row>
    <row r="2571" spans="11:11" x14ac:dyDescent="0.25">
      <c r="K2571" s="133"/>
    </row>
    <row r="2572" spans="11:11" x14ac:dyDescent="0.25">
      <c r="K2572"/>
    </row>
    <row r="2573" spans="11:11" x14ac:dyDescent="0.25">
      <c r="K2573"/>
    </row>
    <row r="2574" spans="11:11" x14ac:dyDescent="0.25">
      <c r="K2574" s="133"/>
    </row>
    <row r="2575" spans="11:11" x14ac:dyDescent="0.25">
      <c r="K2575" s="133"/>
    </row>
    <row r="2576" spans="11:11" x14ac:dyDescent="0.25">
      <c r="K2576"/>
    </row>
    <row r="2577" spans="11:11" x14ac:dyDescent="0.25">
      <c r="K2577"/>
    </row>
    <row r="2578" spans="11:11" x14ac:dyDescent="0.25">
      <c r="K2578"/>
    </row>
    <row r="2579" spans="11:11" x14ac:dyDescent="0.25">
      <c r="K2579" s="133"/>
    </row>
    <row r="2580" spans="11:11" x14ac:dyDescent="0.25">
      <c r="K2580" s="133"/>
    </row>
    <row r="2581" spans="11:11" x14ac:dyDescent="0.25">
      <c r="K2581"/>
    </row>
    <row r="2582" spans="11:11" x14ac:dyDescent="0.25">
      <c r="K2582"/>
    </row>
    <row r="2583" spans="11:11" x14ac:dyDescent="0.25">
      <c r="K2583" s="133"/>
    </row>
    <row r="2584" spans="11:11" x14ac:dyDescent="0.25">
      <c r="K2584" s="133"/>
    </row>
    <row r="2585" spans="11:11" x14ac:dyDescent="0.25">
      <c r="K2585"/>
    </row>
    <row r="2586" spans="11:11" x14ac:dyDescent="0.25">
      <c r="K2586"/>
    </row>
    <row r="2587" spans="11:11" x14ac:dyDescent="0.25">
      <c r="K2587"/>
    </row>
    <row r="2588" spans="11:11" x14ac:dyDescent="0.25">
      <c r="K2588" s="133"/>
    </row>
    <row r="2589" spans="11:11" x14ac:dyDescent="0.25">
      <c r="K2589" s="133"/>
    </row>
    <row r="2590" spans="11:11" x14ac:dyDescent="0.25">
      <c r="K2590"/>
    </row>
    <row r="2591" spans="11:11" x14ac:dyDescent="0.25">
      <c r="K2591"/>
    </row>
    <row r="2592" spans="11:11" x14ac:dyDescent="0.25">
      <c r="K2592" s="133"/>
    </row>
    <row r="2593" spans="11:11" x14ac:dyDescent="0.25">
      <c r="K2593" s="133"/>
    </row>
    <row r="2594" spans="11:11" x14ac:dyDescent="0.25">
      <c r="K2594"/>
    </row>
    <row r="2595" spans="11:11" x14ac:dyDescent="0.25">
      <c r="K2595"/>
    </row>
    <row r="2596" spans="11:11" x14ac:dyDescent="0.25">
      <c r="K2596"/>
    </row>
    <row r="2597" spans="11:11" x14ac:dyDescent="0.25">
      <c r="K2597" s="133"/>
    </row>
    <row r="2598" spans="11:11" x14ac:dyDescent="0.25">
      <c r="K2598" s="133"/>
    </row>
    <row r="2599" spans="11:11" x14ac:dyDescent="0.25">
      <c r="K2599"/>
    </row>
    <row r="2600" spans="11:11" x14ac:dyDescent="0.25">
      <c r="K2600"/>
    </row>
    <row r="2601" spans="11:11" x14ac:dyDescent="0.25">
      <c r="K2601" s="133"/>
    </row>
    <row r="2602" spans="11:11" x14ac:dyDescent="0.25">
      <c r="K2602" s="133"/>
    </row>
    <row r="2603" spans="11:11" x14ac:dyDescent="0.25">
      <c r="K2603"/>
    </row>
    <row r="2604" spans="11:11" x14ac:dyDescent="0.25">
      <c r="K2604"/>
    </row>
    <row r="2605" spans="11:11" x14ac:dyDescent="0.25">
      <c r="K2605"/>
    </row>
    <row r="2606" spans="11:11" x14ac:dyDescent="0.25">
      <c r="K2606" s="133"/>
    </row>
    <row r="2607" spans="11:11" x14ac:dyDescent="0.25">
      <c r="K2607" s="133"/>
    </row>
    <row r="2608" spans="11:11" x14ac:dyDescent="0.25">
      <c r="K2608"/>
    </row>
    <row r="2609" spans="11:11" x14ac:dyDescent="0.25">
      <c r="K2609"/>
    </row>
    <row r="2610" spans="11:11" x14ac:dyDescent="0.25">
      <c r="K2610" s="133"/>
    </row>
    <row r="2611" spans="11:11" x14ac:dyDescent="0.25">
      <c r="K2611" s="133"/>
    </row>
    <row r="2612" spans="11:11" x14ac:dyDescent="0.25">
      <c r="K2612"/>
    </row>
    <row r="2613" spans="11:11" x14ac:dyDescent="0.25">
      <c r="K2613"/>
    </row>
    <row r="2614" spans="11:11" x14ac:dyDescent="0.25">
      <c r="K2614"/>
    </row>
    <row r="2615" spans="11:11" x14ac:dyDescent="0.25">
      <c r="K2615" s="133"/>
    </row>
    <row r="2616" spans="11:11" x14ac:dyDescent="0.25">
      <c r="K2616" s="133"/>
    </row>
    <row r="2617" spans="11:11" x14ac:dyDescent="0.25">
      <c r="K2617"/>
    </row>
    <row r="2618" spans="11:11" x14ac:dyDescent="0.25">
      <c r="K2618"/>
    </row>
    <row r="2619" spans="11:11" x14ac:dyDescent="0.25">
      <c r="K2619" s="133"/>
    </row>
    <row r="2620" spans="11:11" x14ac:dyDescent="0.25">
      <c r="K2620" s="133"/>
    </row>
    <row r="2621" spans="11:11" x14ac:dyDescent="0.25">
      <c r="K2621"/>
    </row>
    <row r="2622" spans="11:11" x14ac:dyDescent="0.25">
      <c r="K2622"/>
    </row>
    <row r="2623" spans="11:11" x14ac:dyDescent="0.25">
      <c r="K2623"/>
    </row>
    <row r="2624" spans="11:11" x14ac:dyDescent="0.25">
      <c r="K2624" s="133"/>
    </row>
    <row r="2625" spans="11:11" x14ac:dyDescent="0.25">
      <c r="K2625" s="133"/>
    </row>
    <row r="2626" spans="11:11" x14ac:dyDescent="0.25">
      <c r="K2626"/>
    </row>
    <row r="2627" spans="11:11" x14ac:dyDescent="0.25">
      <c r="K2627"/>
    </row>
    <row r="2628" spans="11:11" x14ac:dyDescent="0.25">
      <c r="K2628" s="133"/>
    </row>
    <row r="2629" spans="11:11" x14ac:dyDescent="0.25">
      <c r="K2629" s="133"/>
    </row>
    <row r="2630" spans="11:11" x14ac:dyDescent="0.25">
      <c r="K2630"/>
    </row>
    <row r="2631" spans="11:11" x14ac:dyDescent="0.25">
      <c r="K2631"/>
    </row>
    <row r="2632" spans="11:11" x14ac:dyDescent="0.25">
      <c r="K2632"/>
    </row>
    <row r="2633" spans="11:11" x14ac:dyDescent="0.25">
      <c r="K2633" s="133"/>
    </row>
    <row r="2634" spans="11:11" x14ac:dyDescent="0.25">
      <c r="K2634" s="133"/>
    </row>
    <row r="2635" spans="11:11" x14ac:dyDescent="0.25">
      <c r="K2635"/>
    </row>
    <row r="2636" spans="11:11" x14ac:dyDescent="0.25">
      <c r="K2636"/>
    </row>
    <row r="2637" spans="11:11" x14ac:dyDescent="0.25">
      <c r="K2637" s="133"/>
    </row>
    <row r="2638" spans="11:11" x14ac:dyDescent="0.25">
      <c r="K2638" s="133"/>
    </row>
    <row r="2639" spans="11:11" x14ac:dyDescent="0.25">
      <c r="K2639"/>
    </row>
    <row r="2640" spans="11:11" x14ac:dyDescent="0.25">
      <c r="K2640"/>
    </row>
    <row r="2641" spans="11:11" x14ac:dyDescent="0.25">
      <c r="K2641"/>
    </row>
    <row r="2642" spans="11:11" x14ac:dyDescent="0.25">
      <c r="K2642" s="133"/>
    </row>
    <row r="2643" spans="11:11" x14ac:dyDescent="0.25">
      <c r="K2643" s="133"/>
    </row>
    <row r="2644" spans="11:11" x14ac:dyDescent="0.25">
      <c r="K2644"/>
    </row>
    <row r="2645" spans="11:11" x14ac:dyDescent="0.25">
      <c r="K2645"/>
    </row>
    <row r="2646" spans="11:11" x14ac:dyDescent="0.25">
      <c r="K2646" s="133"/>
    </row>
    <row r="2647" spans="11:11" x14ac:dyDescent="0.25">
      <c r="K2647" s="133"/>
    </row>
    <row r="2648" spans="11:11" x14ac:dyDescent="0.25">
      <c r="K2648"/>
    </row>
    <row r="2649" spans="11:11" x14ac:dyDescent="0.25">
      <c r="K2649"/>
    </row>
    <row r="2650" spans="11:11" x14ac:dyDescent="0.25">
      <c r="K2650"/>
    </row>
    <row r="2651" spans="11:11" x14ac:dyDescent="0.25">
      <c r="K2651" s="133"/>
    </row>
    <row r="2652" spans="11:11" x14ac:dyDescent="0.25">
      <c r="K2652" s="133"/>
    </row>
    <row r="2653" spans="11:11" x14ac:dyDescent="0.25">
      <c r="K2653"/>
    </row>
    <row r="2654" spans="11:11" x14ac:dyDescent="0.25">
      <c r="K2654"/>
    </row>
    <row r="2655" spans="11:11" x14ac:dyDescent="0.25">
      <c r="K2655" s="133"/>
    </row>
    <row r="2656" spans="11:11" x14ac:dyDescent="0.25">
      <c r="K2656" s="133"/>
    </row>
    <row r="2657" spans="11:11" x14ac:dyDescent="0.25">
      <c r="K2657"/>
    </row>
    <row r="2658" spans="11:11" x14ac:dyDescent="0.25">
      <c r="K2658"/>
    </row>
    <row r="2659" spans="11:11" x14ac:dyDescent="0.25">
      <c r="K2659"/>
    </row>
    <row r="2660" spans="11:11" x14ac:dyDescent="0.25">
      <c r="K2660" s="133"/>
    </row>
    <row r="2661" spans="11:11" x14ac:dyDescent="0.25">
      <c r="K2661" s="133"/>
    </row>
    <row r="2662" spans="11:11" x14ac:dyDescent="0.25">
      <c r="K2662"/>
    </row>
    <row r="2663" spans="11:11" x14ac:dyDescent="0.25">
      <c r="K2663"/>
    </row>
    <row r="2664" spans="11:11" x14ac:dyDescent="0.25">
      <c r="K2664" s="133"/>
    </row>
    <row r="2665" spans="11:11" x14ac:dyDescent="0.25">
      <c r="K2665" s="133"/>
    </row>
    <row r="2666" spans="11:11" x14ac:dyDescent="0.25">
      <c r="K2666"/>
    </row>
    <row r="2667" spans="11:11" x14ac:dyDescent="0.25">
      <c r="K2667"/>
    </row>
    <row r="2668" spans="11:11" x14ac:dyDescent="0.25">
      <c r="K2668"/>
    </row>
    <row r="2669" spans="11:11" x14ac:dyDescent="0.25">
      <c r="K2669" s="133"/>
    </row>
    <row r="2670" spans="11:11" x14ac:dyDescent="0.25">
      <c r="K2670" s="133"/>
    </row>
    <row r="2671" spans="11:11" x14ac:dyDescent="0.25">
      <c r="K2671"/>
    </row>
    <row r="2672" spans="11:11" x14ac:dyDescent="0.25">
      <c r="K2672"/>
    </row>
    <row r="2673" spans="11:11" x14ac:dyDescent="0.25">
      <c r="K2673" s="133"/>
    </row>
    <row r="2674" spans="11:11" x14ac:dyDescent="0.25">
      <c r="K2674" s="133"/>
    </row>
    <row r="2675" spans="11:11" x14ac:dyDescent="0.25">
      <c r="K2675"/>
    </row>
    <row r="2676" spans="11:11" x14ac:dyDescent="0.25">
      <c r="K2676"/>
    </row>
    <row r="2677" spans="11:11" x14ac:dyDescent="0.25">
      <c r="K2677"/>
    </row>
    <row r="2678" spans="11:11" x14ac:dyDescent="0.25">
      <c r="K2678" s="133"/>
    </row>
    <row r="2679" spans="11:11" x14ac:dyDescent="0.25">
      <c r="K2679" s="133"/>
    </row>
    <row r="2680" spans="11:11" x14ac:dyDescent="0.25">
      <c r="K2680"/>
    </row>
    <row r="2681" spans="11:11" x14ac:dyDescent="0.25">
      <c r="K2681"/>
    </row>
    <row r="2682" spans="11:11" x14ac:dyDescent="0.25">
      <c r="K2682" s="133"/>
    </row>
    <row r="2683" spans="11:11" x14ac:dyDescent="0.25">
      <c r="K2683" s="133"/>
    </row>
    <row r="2684" spans="11:11" x14ac:dyDescent="0.25">
      <c r="K2684"/>
    </row>
    <row r="2685" spans="11:11" x14ac:dyDescent="0.25">
      <c r="K2685"/>
    </row>
    <row r="2686" spans="11:11" x14ac:dyDescent="0.25">
      <c r="K2686"/>
    </row>
    <row r="2687" spans="11:11" x14ac:dyDescent="0.25">
      <c r="K2687" s="133"/>
    </row>
    <row r="2688" spans="11:11" x14ac:dyDescent="0.25">
      <c r="K2688" s="133"/>
    </row>
    <row r="2689" spans="11:11" x14ac:dyDescent="0.25">
      <c r="K2689"/>
    </row>
    <row r="2690" spans="11:11" x14ac:dyDescent="0.25">
      <c r="K2690"/>
    </row>
    <row r="2691" spans="11:11" x14ac:dyDescent="0.25">
      <c r="K2691" s="133"/>
    </row>
    <row r="2692" spans="11:11" x14ac:dyDescent="0.25">
      <c r="K2692" s="133"/>
    </row>
    <row r="2693" spans="11:11" x14ac:dyDescent="0.25">
      <c r="K2693"/>
    </row>
    <row r="2694" spans="11:11" x14ac:dyDescent="0.25">
      <c r="K2694"/>
    </row>
    <row r="2695" spans="11:11" x14ac:dyDescent="0.25">
      <c r="K2695"/>
    </row>
    <row r="2696" spans="11:11" x14ac:dyDescent="0.25">
      <c r="K2696" s="133"/>
    </row>
    <row r="2697" spans="11:11" x14ac:dyDescent="0.25">
      <c r="K2697" s="133"/>
    </row>
    <row r="2698" spans="11:11" x14ac:dyDescent="0.25">
      <c r="K2698"/>
    </row>
    <row r="2699" spans="11:11" x14ac:dyDescent="0.25">
      <c r="K2699"/>
    </row>
    <row r="2700" spans="11:11" x14ac:dyDescent="0.25">
      <c r="K2700" s="133"/>
    </row>
    <row r="2701" spans="11:11" x14ac:dyDescent="0.25">
      <c r="K2701" s="133"/>
    </row>
    <row r="2702" spans="11:11" x14ac:dyDescent="0.25">
      <c r="K2702"/>
    </row>
    <row r="2703" spans="11:11" x14ac:dyDescent="0.25">
      <c r="K2703"/>
    </row>
    <row r="2704" spans="11:11" x14ac:dyDescent="0.25">
      <c r="K2704"/>
    </row>
    <row r="2705" spans="11:11" x14ac:dyDescent="0.25">
      <c r="K2705" s="133"/>
    </row>
    <row r="2706" spans="11:11" x14ac:dyDescent="0.25">
      <c r="K2706" s="133"/>
    </row>
    <row r="2707" spans="11:11" x14ac:dyDescent="0.25">
      <c r="K2707"/>
    </row>
    <row r="2708" spans="11:11" x14ac:dyDescent="0.25">
      <c r="K2708"/>
    </row>
    <row r="2709" spans="11:11" x14ac:dyDescent="0.25">
      <c r="K2709" s="133"/>
    </row>
    <row r="2710" spans="11:11" x14ac:dyDescent="0.25">
      <c r="K2710" s="133"/>
    </row>
    <row r="2711" spans="11:11" x14ac:dyDescent="0.25">
      <c r="K2711"/>
    </row>
    <row r="2712" spans="11:11" x14ac:dyDescent="0.25">
      <c r="K2712"/>
    </row>
    <row r="2713" spans="11:11" x14ac:dyDescent="0.25">
      <c r="K2713"/>
    </row>
    <row r="2714" spans="11:11" x14ac:dyDescent="0.25">
      <c r="K2714" s="133"/>
    </row>
    <row r="2715" spans="11:11" x14ac:dyDescent="0.25">
      <c r="K2715" s="133"/>
    </row>
    <row r="2716" spans="11:11" x14ac:dyDescent="0.25">
      <c r="K2716"/>
    </row>
    <row r="2717" spans="11:11" x14ac:dyDescent="0.25">
      <c r="K2717"/>
    </row>
    <row r="2718" spans="11:11" x14ac:dyDescent="0.25">
      <c r="K2718" s="133"/>
    </row>
    <row r="2719" spans="11:11" x14ac:dyDescent="0.25">
      <c r="K2719" s="133"/>
    </row>
    <row r="2720" spans="11:11" x14ac:dyDescent="0.25">
      <c r="K2720"/>
    </row>
    <row r="2721" spans="11:11" x14ac:dyDescent="0.25">
      <c r="K2721"/>
    </row>
    <row r="2722" spans="11:11" x14ac:dyDescent="0.25">
      <c r="K2722"/>
    </row>
    <row r="2723" spans="11:11" x14ac:dyDescent="0.25">
      <c r="K2723" s="133"/>
    </row>
    <row r="2724" spans="11:11" x14ac:dyDescent="0.25">
      <c r="K2724" s="133"/>
    </row>
    <row r="2725" spans="11:11" x14ac:dyDescent="0.25">
      <c r="K2725"/>
    </row>
    <row r="2726" spans="11:11" x14ac:dyDescent="0.25">
      <c r="K2726"/>
    </row>
    <row r="2727" spans="11:11" x14ac:dyDescent="0.25">
      <c r="K2727" s="133"/>
    </row>
    <row r="2728" spans="11:11" x14ac:dyDescent="0.25">
      <c r="K2728" s="133"/>
    </row>
    <row r="2729" spans="11:11" x14ac:dyDescent="0.25">
      <c r="K2729"/>
    </row>
    <row r="2730" spans="11:11" x14ac:dyDescent="0.25">
      <c r="K2730"/>
    </row>
    <row r="2731" spans="11:11" x14ac:dyDescent="0.25">
      <c r="K2731"/>
    </row>
    <row r="2732" spans="11:11" x14ac:dyDescent="0.25">
      <c r="K2732" s="133"/>
    </row>
    <row r="2733" spans="11:11" x14ac:dyDescent="0.25">
      <c r="K2733" s="133"/>
    </row>
    <row r="2734" spans="11:11" x14ac:dyDescent="0.25">
      <c r="K2734"/>
    </row>
    <row r="2735" spans="11:11" x14ac:dyDescent="0.25">
      <c r="K2735"/>
    </row>
    <row r="2736" spans="11:11" x14ac:dyDescent="0.25">
      <c r="K2736" s="133"/>
    </row>
    <row r="2737" spans="11:11" x14ac:dyDescent="0.25">
      <c r="K2737" s="133"/>
    </row>
    <row r="2738" spans="11:11" x14ac:dyDescent="0.25">
      <c r="K2738"/>
    </row>
    <row r="2739" spans="11:11" x14ac:dyDescent="0.25">
      <c r="K2739"/>
    </row>
    <row r="2740" spans="11:11" x14ac:dyDescent="0.25">
      <c r="K2740"/>
    </row>
    <row r="2741" spans="11:11" x14ac:dyDescent="0.25">
      <c r="K2741" s="133"/>
    </row>
    <row r="2742" spans="11:11" x14ac:dyDescent="0.25">
      <c r="K2742" s="133"/>
    </row>
    <row r="2743" spans="11:11" x14ac:dyDescent="0.25">
      <c r="K2743"/>
    </row>
    <row r="2744" spans="11:11" x14ac:dyDescent="0.25">
      <c r="K2744"/>
    </row>
    <row r="2745" spans="11:11" x14ac:dyDescent="0.25">
      <c r="K2745" s="133"/>
    </row>
    <row r="2746" spans="11:11" x14ac:dyDescent="0.25">
      <c r="K2746" s="133"/>
    </row>
    <row r="2747" spans="11:11" x14ac:dyDescent="0.25">
      <c r="K2747"/>
    </row>
    <row r="2748" spans="11:11" x14ac:dyDescent="0.25">
      <c r="K2748"/>
    </row>
    <row r="2749" spans="11:11" x14ac:dyDescent="0.25">
      <c r="K2749"/>
    </row>
    <row r="2750" spans="11:11" x14ac:dyDescent="0.25">
      <c r="K2750" s="133"/>
    </row>
    <row r="2751" spans="11:11" x14ac:dyDescent="0.25">
      <c r="K2751" s="133"/>
    </row>
    <row r="2752" spans="11:11" x14ac:dyDescent="0.25">
      <c r="K2752"/>
    </row>
    <row r="2753" spans="11:11" x14ac:dyDescent="0.25">
      <c r="K2753"/>
    </row>
    <row r="2754" spans="11:11" x14ac:dyDescent="0.25">
      <c r="K2754" s="133"/>
    </row>
    <row r="2755" spans="11:11" x14ac:dyDescent="0.25">
      <c r="K2755" s="133"/>
    </row>
    <row r="2756" spans="11:11" x14ac:dyDescent="0.25">
      <c r="K2756"/>
    </row>
    <row r="2757" spans="11:11" x14ac:dyDescent="0.25">
      <c r="K2757"/>
    </row>
    <row r="2758" spans="11:11" x14ac:dyDescent="0.25">
      <c r="K2758"/>
    </row>
    <row r="2759" spans="11:11" x14ac:dyDescent="0.25">
      <c r="K2759" s="133"/>
    </row>
    <row r="2760" spans="11:11" x14ac:dyDescent="0.25">
      <c r="K2760" s="133"/>
    </row>
    <row r="2761" spans="11:11" x14ac:dyDescent="0.25">
      <c r="K2761"/>
    </row>
    <row r="2762" spans="11:11" x14ac:dyDescent="0.25">
      <c r="K2762"/>
    </row>
    <row r="2763" spans="11:11" x14ac:dyDescent="0.25">
      <c r="K2763" s="133"/>
    </row>
    <row r="2764" spans="11:11" x14ac:dyDescent="0.25">
      <c r="K2764" s="133"/>
    </row>
    <row r="2765" spans="11:11" x14ac:dyDescent="0.25">
      <c r="K2765"/>
    </row>
    <row r="2766" spans="11:11" x14ac:dyDescent="0.25">
      <c r="K2766"/>
    </row>
    <row r="2767" spans="11:11" x14ac:dyDescent="0.25">
      <c r="K2767"/>
    </row>
    <row r="2768" spans="11:11" x14ac:dyDescent="0.25">
      <c r="K2768" s="133"/>
    </row>
    <row r="2769" spans="11:11" x14ac:dyDescent="0.25">
      <c r="K2769" s="133"/>
    </row>
    <row r="2770" spans="11:11" x14ac:dyDescent="0.25">
      <c r="K2770"/>
    </row>
    <row r="2771" spans="11:11" x14ac:dyDescent="0.25">
      <c r="K2771"/>
    </row>
    <row r="2772" spans="11:11" x14ac:dyDescent="0.25">
      <c r="K2772" s="133"/>
    </row>
    <row r="2773" spans="11:11" x14ac:dyDescent="0.25">
      <c r="K2773" s="133"/>
    </row>
    <row r="2774" spans="11:11" x14ac:dyDescent="0.25">
      <c r="K2774"/>
    </row>
    <row r="2775" spans="11:11" x14ac:dyDescent="0.25">
      <c r="K2775"/>
    </row>
    <row r="2776" spans="11:11" x14ac:dyDescent="0.25">
      <c r="K2776"/>
    </row>
    <row r="2777" spans="11:11" x14ac:dyDescent="0.25">
      <c r="K2777" s="133"/>
    </row>
    <row r="2778" spans="11:11" x14ac:dyDescent="0.25">
      <c r="K2778" s="133"/>
    </row>
    <row r="2779" spans="11:11" x14ac:dyDescent="0.25">
      <c r="K2779"/>
    </row>
    <row r="2780" spans="11:11" x14ac:dyDescent="0.25">
      <c r="K2780"/>
    </row>
    <row r="2781" spans="11:11" x14ac:dyDescent="0.25">
      <c r="K2781" s="133"/>
    </row>
    <row r="2782" spans="11:11" x14ac:dyDescent="0.25">
      <c r="K2782" s="133"/>
    </row>
    <row r="2783" spans="11:11" x14ac:dyDescent="0.25">
      <c r="K2783"/>
    </row>
    <row r="2784" spans="11:11" x14ac:dyDescent="0.25">
      <c r="K2784"/>
    </row>
    <row r="2785" spans="11:11" x14ac:dyDescent="0.25">
      <c r="K2785"/>
    </row>
    <row r="2786" spans="11:11" x14ac:dyDescent="0.25">
      <c r="K2786" s="133"/>
    </row>
    <row r="2787" spans="11:11" x14ac:dyDescent="0.25">
      <c r="K2787" s="133"/>
    </row>
    <row r="2788" spans="11:11" x14ac:dyDescent="0.25">
      <c r="K2788"/>
    </row>
    <row r="2789" spans="11:11" x14ac:dyDescent="0.25">
      <c r="K2789"/>
    </row>
    <row r="2790" spans="11:11" x14ac:dyDescent="0.25">
      <c r="K2790" s="133"/>
    </row>
    <row r="2791" spans="11:11" x14ac:dyDescent="0.25">
      <c r="K2791" s="133"/>
    </row>
    <row r="2792" spans="11:11" x14ac:dyDescent="0.25">
      <c r="K2792"/>
    </row>
    <row r="2793" spans="11:11" x14ac:dyDescent="0.25">
      <c r="K2793"/>
    </row>
    <row r="2794" spans="11:11" x14ac:dyDescent="0.25">
      <c r="K2794"/>
    </row>
    <row r="2795" spans="11:11" x14ac:dyDescent="0.25">
      <c r="K2795" s="133"/>
    </row>
    <row r="2796" spans="11:11" x14ac:dyDescent="0.25">
      <c r="K2796" s="133"/>
    </row>
    <row r="2797" spans="11:11" x14ac:dyDescent="0.25">
      <c r="K2797"/>
    </row>
    <row r="2798" spans="11:11" x14ac:dyDescent="0.25">
      <c r="K2798"/>
    </row>
    <row r="2799" spans="11:11" x14ac:dyDescent="0.25">
      <c r="K2799" s="133"/>
    </row>
    <row r="2800" spans="11:11" x14ac:dyDescent="0.25">
      <c r="K2800" s="133"/>
    </row>
    <row r="2801" spans="11:11" x14ac:dyDescent="0.25">
      <c r="K2801"/>
    </row>
    <row r="2802" spans="11:11" x14ac:dyDescent="0.25">
      <c r="K2802"/>
    </row>
    <row r="2803" spans="11:11" x14ac:dyDescent="0.25">
      <c r="K2803"/>
    </row>
    <row r="2804" spans="11:11" x14ac:dyDescent="0.25">
      <c r="K2804" s="133"/>
    </row>
    <row r="2805" spans="11:11" x14ac:dyDescent="0.25">
      <c r="K2805" s="133"/>
    </row>
    <row r="2806" spans="11:11" x14ac:dyDescent="0.25">
      <c r="K2806"/>
    </row>
    <row r="2807" spans="11:11" x14ac:dyDescent="0.25">
      <c r="K2807"/>
    </row>
    <row r="2808" spans="11:11" x14ac:dyDescent="0.25">
      <c r="K2808" s="133"/>
    </row>
    <row r="2809" spans="11:11" x14ac:dyDescent="0.25">
      <c r="K2809" s="133"/>
    </row>
    <row r="2810" spans="11:11" x14ac:dyDescent="0.25">
      <c r="K2810"/>
    </row>
    <row r="2811" spans="11:11" x14ac:dyDescent="0.25">
      <c r="K2811"/>
    </row>
    <row r="2812" spans="11:11" x14ac:dyDescent="0.25">
      <c r="K2812"/>
    </row>
    <row r="2813" spans="11:11" x14ac:dyDescent="0.25">
      <c r="K2813" s="133"/>
    </row>
    <row r="2814" spans="11:11" x14ac:dyDescent="0.25">
      <c r="K2814" s="133"/>
    </row>
    <row r="2815" spans="11:11" x14ac:dyDescent="0.25">
      <c r="K2815"/>
    </row>
    <row r="2816" spans="11:11" x14ac:dyDescent="0.25">
      <c r="K2816"/>
    </row>
    <row r="2817" spans="11:11" x14ac:dyDescent="0.25">
      <c r="K2817" s="133"/>
    </row>
    <row r="2818" spans="11:11" x14ac:dyDescent="0.25">
      <c r="K2818" s="133"/>
    </row>
    <row r="2819" spans="11:11" x14ac:dyDescent="0.25">
      <c r="K2819"/>
    </row>
    <row r="2820" spans="11:11" x14ac:dyDescent="0.25">
      <c r="K2820"/>
    </row>
    <row r="2821" spans="11:11" x14ac:dyDescent="0.25">
      <c r="K2821"/>
    </row>
    <row r="2822" spans="11:11" x14ac:dyDescent="0.25">
      <c r="K2822" s="133"/>
    </row>
    <row r="2823" spans="11:11" x14ac:dyDescent="0.25">
      <c r="K2823" s="133"/>
    </row>
    <row r="2824" spans="11:11" x14ac:dyDescent="0.25">
      <c r="K2824"/>
    </row>
    <row r="2825" spans="11:11" x14ac:dyDescent="0.25">
      <c r="K2825"/>
    </row>
    <row r="2826" spans="11:11" x14ac:dyDescent="0.25">
      <c r="K2826" s="133"/>
    </row>
    <row r="2827" spans="11:11" x14ac:dyDescent="0.25">
      <c r="K2827" s="133"/>
    </row>
    <row r="2828" spans="11:11" x14ac:dyDescent="0.25">
      <c r="K2828"/>
    </row>
    <row r="2829" spans="11:11" x14ac:dyDescent="0.25">
      <c r="K2829"/>
    </row>
    <row r="2830" spans="11:11" x14ac:dyDescent="0.25">
      <c r="K2830"/>
    </row>
    <row r="2831" spans="11:11" x14ac:dyDescent="0.25">
      <c r="K2831" s="133"/>
    </row>
    <row r="2832" spans="11:11" x14ac:dyDescent="0.25">
      <c r="K2832" s="133"/>
    </row>
    <row r="2833" spans="11:11" x14ac:dyDescent="0.25">
      <c r="K2833"/>
    </row>
    <row r="2834" spans="11:11" x14ac:dyDescent="0.25">
      <c r="K2834"/>
    </row>
    <row r="2835" spans="11:11" x14ac:dyDescent="0.25">
      <c r="K2835" s="133"/>
    </row>
    <row r="2836" spans="11:11" x14ac:dyDescent="0.25">
      <c r="K2836" s="133"/>
    </row>
    <row r="2837" spans="11:11" x14ac:dyDescent="0.25">
      <c r="K2837"/>
    </row>
    <row r="2838" spans="11:11" x14ac:dyDescent="0.25">
      <c r="K2838"/>
    </row>
    <row r="2839" spans="11:11" x14ac:dyDescent="0.25">
      <c r="K2839"/>
    </row>
    <row r="2840" spans="11:11" x14ac:dyDescent="0.25">
      <c r="K2840" s="133"/>
    </row>
    <row r="2841" spans="11:11" x14ac:dyDescent="0.25">
      <c r="K2841" s="133"/>
    </row>
    <row r="2842" spans="11:11" x14ac:dyDescent="0.25">
      <c r="K2842"/>
    </row>
    <row r="2843" spans="11:11" x14ac:dyDescent="0.25">
      <c r="K2843"/>
    </row>
    <row r="2844" spans="11:11" x14ac:dyDescent="0.25">
      <c r="K2844" s="133"/>
    </row>
    <row r="2845" spans="11:11" x14ac:dyDescent="0.25">
      <c r="K2845" s="133"/>
    </row>
    <row r="2846" spans="11:11" x14ac:dyDescent="0.25">
      <c r="K2846"/>
    </row>
    <row r="2847" spans="11:11" x14ac:dyDescent="0.25">
      <c r="K2847"/>
    </row>
    <row r="2848" spans="11:11" x14ac:dyDescent="0.25">
      <c r="K2848"/>
    </row>
    <row r="2849" spans="11:11" x14ac:dyDescent="0.25">
      <c r="K2849" s="133"/>
    </row>
    <row r="2850" spans="11:11" x14ac:dyDescent="0.25">
      <c r="K2850" s="133"/>
    </row>
    <row r="2851" spans="11:11" x14ac:dyDescent="0.25">
      <c r="K2851"/>
    </row>
    <row r="2852" spans="11:11" x14ac:dyDescent="0.25">
      <c r="K2852"/>
    </row>
    <row r="2853" spans="11:11" x14ac:dyDescent="0.25">
      <c r="K2853" s="133"/>
    </row>
    <row r="2854" spans="11:11" x14ac:dyDescent="0.25">
      <c r="K2854" s="133"/>
    </row>
    <row r="2855" spans="11:11" x14ac:dyDescent="0.25">
      <c r="K2855"/>
    </row>
    <row r="2856" spans="11:11" x14ac:dyDescent="0.25">
      <c r="K2856"/>
    </row>
    <row r="2857" spans="11:11" x14ac:dyDescent="0.25">
      <c r="K2857"/>
    </row>
    <row r="2858" spans="11:11" x14ac:dyDescent="0.25">
      <c r="K2858" s="133"/>
    </row>
    <row r="2859" spans="11:11" x14ac:dyDescent="0.25">
      <c r="K2859" s="133"/>
    </row>
    <row r="2860" spans="11:11" x14ac:dyDescent="0.25">
      <c r="K2860"/>
    </row>
    <row r="2861" spans="11:11" x14ac:dyDescent="0.25">
      <c r="K2861"/>
    </row>
    <row r="2862" spans="11:11" x14ac:dyDescent="0.25">
      <c r="K2862" s="133"/>
    </row>
    <row r="2863" spans="11:11" x14ac:dyDescent="0.25">
      <c r="K2863" s="133"/>
    </row>
    <row r="2864" spans="11:11" x14ac:dyDescent="0.25">
      <c r="K2864"/>
    </row>
    <row r="2865" spans="11:11" x14ac:dyDescent="0.25">
      <c r="K2865"/>
    </row>
    <row r="2866" spans="11:11" x14ac:dyDescent="0.25">
      <c r="K2866"/>
    </row>
    <row r="2867" spans="11:11" x14ac:dyDescent="0.25">
      <c r="K2867" s="133"/>
    </row>
    <row r="2868" spans="11:11" x14ac:dyDescent="0.25">
      <c r="K2868" s="133"/>
    </row>
    <row r="2869" spans="11:11" x14ac:dyDescent="0.25">
      <c r="K2869"/>
    </row>
    <row r="2870" spans="11:11" x14ac:dyDescent="0.25">
      <c r="K2870"/>
    </row>
    <row r="2871" spans="11:11" x14ac:dyDescent="0.25">
      <c r="K2871" s="133"/>
    </row>
    <row r="2872" spans="11:11" x14ac:dyDescent="0.25">
      <c r="K2872" s="133"/>
    </row>
    <row r="2873" spans="11:11" x14ac:dyDescent="0.25">
      <c r="K2873"/>
    </row>
    <row r="2874" spans="11:11" x14ac:dyDescent="0.25">
      <c r="K2874"/>
    </row>
    <row r="2875" spans="11:11" x14ac:dyDescent="0.25">
      <c r="K2875"/>
    </row>
    <row r="2876" spans="11:11" x14ac:dyDescent="0.25">
      <c r="K2876" s="133"/>
    </row>
    <row r="2877" spans="11:11" x14ac:dyDescent="0.25">
      <c r="K2877" s="133"/>
    </row>
    <row r="2878" spans="11:11" x14ac:dyDescent="0.25">
      <c r="K2878"/>
    </row>
    <row r="2879" spans="11:11" x14ac:dyDescent="0.25">
      <c r="K2879"/>
    </row>
    <row r="2880" spans="11:11" x14ac:dyDescent="0.25">
      <c r="K2880" s="133"/>
    </row>
    <row r="2881" spans="11:11" x14ac:dyDescent="0.25">
      <c r="K2881" s="133"/>
    </row>
    <row r="2882" spans="11:11" x14ac:dyDescent="0.25">
      <c r="K2882"/>
    </row>
    <row r="2883" spans="11:11" x14ac:dyDescent="0.25">
      <c r="K2883"/>
    </row>
    <row r="2884" spans="11:11" x14ac:dyDescent="0.25">
      <c r="K2884"/>
    </row>
    <row r="2885" spans="11:11" x14ac:dyDescent="0.25">
      <c r="K2885" s="133"/>
    </row>
    <row r="2886" spans="11:11" x14ac:dyDescent="0.25">
      <c r="K2886" s="133"/>
    </row>
    <row r="2887" spans="11:11" x14ac:dyDescent="0.25">
      <c r="K2887"/>
    </row>
    <row r="2888" spans="11:11" x14ac:dyDescent="0.25">
      <c r="K2888"/>
    </row>
    <row r="2889" spans="11:11" x14ac:dyDescent="0.25">
      <c r="K2889" s="133"/>
    </row>
    <row r="2890" spans="11:11" x14ac:dyDescent="0.25">
      <c r="K2890" s="133"/>
    </row>
    <row r="2891" spans="11:11" x14ac:dyDescent="0.25">
      <c r="K2891"/>
    </row>
    <row r="2892" spans="11:11" x14ac:dyDescent="0.25">
      <c r="K2892"/>
    </row>
    <row r="2893" spans="11:11" x14ac:dyDescent="0.25">
      <c r="K2893"/>
    </row>
    <row r="2894" spans="11:11" x14ac:dyDescent="0.25">
      <c r="K2894" s="133"/>
    </row>
    <row r="2895" spans="11:11" x14ac:dyDescent="0.25">
      <c r="K2895" s="133"/>
    </row>
    <row r="2896" spans="11:11" x14ac:dyDescent="0.25">
      <c r="K2896"/>
    </row>
    <row r="2897" spans="11:11" x14ac:dyDescent="0.25">
      <c r="K2897"/>
    </row>
    <row r="2898" spans="11:11" x14ac:dyDescent="0.25">
      <c r="K2898" s="133"/>
    </row>
    <row r="2899" spans="11:11" x14ac:dyDescent="0.25">
      <c r="K2899" s="133"/>
    </row>
    <row r="2900" spans="11:11" x14ac:dyDescent="0.25">
      <c r="K2900"/>
    </row>
    <row r="2901" spans="11:11" x14ac:dyDescent="0.25">
      <c r="K2901"/>
    </row>
    <row r="2902" spans="11:11" x14ac:dyDescent="0.25">
      <c r="K2902"/>
    </row>
    <row r="2903" spans="11:11" x14ac:dyDescent="0.25">
      <c r="K2903" s="133"/>
    </row>
    <row r="2904" spans="11:11" x14ac:dyDescent="0.25">
      <c r="K2904" s="133"/>
    </row>
    <row r="2905" spans="11:11" x14ac:dyDescent="0.25">
      <c r="K2905"/>
    </row>
    <row r="2906" spans="11:11" x14ac:dyDescent="0.25">
      <c r="K2906"/>
    </row>
    <row r="2907" spans="11:11" x14ac:dyDescent="0.25">
      <c r="K2907" s="133"/>
    </row>
    <row r="2908" spans="11:11" x14ac:dyDescent="0.25">
      <c r="K2908" s="133"/>
    </row>
    <row r="2909" spans="11:11" x14ac:dyDescent="0.25">
      <c r="K2909"/>
    </row>
    <row r="2910" spans="11:11" x14ac:dyDescent="0.25">
      <c r="K2910"/>
    </row>
    <row r="2911" spans="11:11" x14ac:dyDescent="0.25">
      <c r="K2911"/>
    </row>
    <row r="2912" spans="11:11" x14ac:dyDescent="0.25">
      <c r="K2912" s="133"/>
    </row>
    <row r="2913" spans="11:11" x14ac:dyDescent="0.25">
      <c r="K2913" s="133"/>
    </row>
    <row r="2914" spans="11:11" x14ac:dyDescent="0.25">
      <c r="K2914"/>
    </row>
    <row r="2915" spans="11:11" x14ac:dyDescent="0.25">
      <c r="K2915"/>
    </row>
    <row r="2916" spans="11:11" x14ac:dyDescent="0.25">
      <c r="K2916" s="133"/>
    </row>
    <row r="2917" spans="11:11" x14ac:dyDescent="0.25">
      <c r="K2917" s="133"/>
    </row>
    <row r="2918" spans="11:11" x14ac:dyDescent="0.25">
      <c r="K2918"/>
    </row>
    <row r="2919" spans="11:11" x14ac:dyDescent="0.25">
      <c r="K2919"/>
    </row>
    <row r="2920" spans="11:11" x14ac:dyDescent="0.25">
      <c r="K2920"/>
    </row>
    <row r="2921" spans="11:11" x14ac:dyDescent="0.25">
      <c r="K2921" s="133"/>
    </row>
    <row r="2922" spans="11:11" x14ac:dyDescent="0.25">
      <c r="K2922" s="133"/>
    </row>
    <row r="2923" spans="11:11" x14ac:dyDescent="0.25">
      <c r="K2923"/>
    </row>
    <row r="2924" spans="11:11" x14ac:dyDescent="0.25">
      <c r="K2924"/>
    </row>
    <row r="2925" spans="11:11" x14ac:dyDescent="0.25">
      <c r="K2925" s="133"/>
    </row>
    <row r="2926" spans="11:11" x14ac:dyDescent="0.25">
      <c r="K2926" s="133"/>
    </row>
    <row r="2927" spans="11:11" x14ac:dyDescent="0.25">
      <c r="K2927"/>
    </row>
    <row r="2928" spans="11:11" x14ac:dyDescent="0.25">
      <c r="K2928"/>
    </row>
    <row r="2929" spans="11:11" x14ac:dyDescent="0.25">
      <c r="K2929"/>
    </row>
    <row r="2930" spans="11:11" x14ac:dyDescent="0.25">
      <c r="K2930" s="133"/>
    </row>
    <row r="2931" spans="11:11" x14ac:dyDescent="0.25">
      <c r="K2931" s="133"/>
    </row>
    <row r="2932" spans="11:11" x14ac:dyDescent="0.25">
      <c r="K2932"/>
    </row>
    <row r="2933" spans="11:11" x14ac:dyDescent="0.25">
      <c r="K2933"/>
    </row>
    <row r="2934" spans="11:11" x14ac:dyDescent="0.25">
      <c r="K2934" s="133"/>
    </row>
    <row r="2935" spans="11:11" x14ac:dyDescent="0.25">
      <c r="K2935" s="133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 s="133"/>
    </row>
    <row r="2940" spans="11:11" x14ac:dyDescent="0.25">
      <c r="K2940" s="133"/>
    </row>
    <row r="2941" spans="11:11" x14ac:dyDescent="0.25">
      <c r="K2941"/>
    </row>
    <row r="2942" spans="11:11" x14ac:dyDescent="0.25">
      <c r="K2942"/>
    </row>
    <row r="2943" spans="11:11" x14ac:dyDescent="0.25">
      <c r="K2943" s="133"/>
    </row>
    <row r="2944" spans="11:11" x14ac:dyDescent="0.25">
      <c r="K2944" s="133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 s="133"/>
    </row>
    <row r="2949" spans="11:11" x14ac:dyDescent="0.25">
      <c r="K2949" s="133"/>
    </row>
    <row r="2950" spans="11:11" x14ac:dyDescent="0.25">
      <c r="K2950"/>
    </row>
    <row r="2951" spans="11:11" x14ac:dyDescent="0.25">
      <c r="K2951"/>
    </row>
    <row r="2952" spans="11:11" x14ac:dyDescent="0.25">
      <c r="K2952" s="133"/>
    </row>
    <row r="2953" spans="11:11" x14ac:dyDescent="0.25">
      <c r="K2953" s="13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 s="133"/>
    </row>
    <row r="2958" spans="11:11" x14ac:dyDescent="0.25">
      <c r="K2958" s="133"/>
    </row>
    <row r="2959" spans="11:11" x14ac:dyDescent="0.25">
      <c r="K2959"/>
    </row>
    <row r="2960" spans="11:11" x14ac:dyDescent="0.25">
      <c r="K2960"/>
    </row>
    <row r="2961" spans="11:11" x14ac:dyDescent="0.25">
      <c r="K2961" s="133"/>
    </row>
    <row r="2962" spans="11:11" x14ac:dyDescent="0.25">
      <c r="K2962" s="133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 s="133"/>
    </row>
    <row r="2967" spans="11:11" x14ac:dyDescent="0.25">
      <c r="K2967" s="133"/>
    </row>
    <row r="2968" spans="11:11" x14ac:dyDescent="0.25">
      <c r="K2968"/>
    </row>
    <row r="2969" spans="11:11" x14ac:dyDescent="0.25">
      <c r="K2969"/>
    </row>
    <row r="2970" spans="11:11" x14ac:dyDescent="0.25">
      <c r="K2970" s="133"/>
    </row>
    <row r="2971" spans="11:11" x14ac:dyDescent="0.25">
      <c r="K2971" s="133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 s="133"/>
    </row>
    <row r="2976" spans="11:11" x14ac:dyDescent="0.25">
      <c r="K2976" s="133"/>
    </row>
    <row r="2977" spans="11:11" x14ac:dyDescent="0.25">
      <c r="K2977"/>
    </row>
    <row r="2978" spans="11:11" x14ac:dyDescent="0.25">
      <c r="K2978"/>
    </row>
    <row r="2979" spans="11:11" x14ac:dyDescent="0.25">
      <c r="K2979" s="133"/>
    </row>
    <row r="2980" spans="11:11" x14ac:dyDescent="0.25">
      <c r="K2980" s="133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 s="133"/>
    </row>
    <row r="2985" spans="11:11" x14ac:dyDescent="0.25">
      <c r="K2985" s="133"/>
    </row>
    <row r="2986" spans="11:11" x14ac:dyDescent="0.25">
      <c r="K2986"/>
    </row>
    <row r="2987" spans="11:11" x14ac:dyDescent="0.25">
      <c r="K2987"/>
    </row>
    <row r="2988" spans="11:11" x14ac:dyDescent="0.25">
      <c r="K2988" s="133"/>
    </row>
    <row r="2989" spans="11:11" x14ac:dyDescent="0.25">
      <c r="K2989" s="133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 s="133"/>
    </row>
    <row r="2994" spans="11:11" x14ac:dyDescent="0.25">
      <c r="K2994" s="133"/>
    </row>
    <row r="2995" spans="11:11" x14ac:dyDescent="0.25">
      <c r="K2995"/>
    </row>
    <row r="2996" spans="11:11" x14ac:dyDescent="0.25">
      <c r="K2996"/>
    </row>
    <row r="2997" spans="11:11" x14ac:dyDescent="0.25">
      <c r="K2997" s="133"/>
    </row>
    <row r="2998" spans="11:11" x14ac:dyDescent="0.25">
      <c r="K2998" s="133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 s="133"/>
    </row>
    <row r="3003" spans="11:11" x14ac:dyDescent="0.25">
      <c r="K3003" s="133"/>
    </row>
    <row r="3004" spans="11:11" x14ac:dyDescent="0.25">
      <c r="K3004"/>
    </row>
    <row r="3005" spans="11:11" x14ac:dyDescent="0.25">
      <c r="K3005"/>
    </row>
    <row r="3006" spans="11:11" x14ac:dyDescent="0.25">
      <c r="K3006" s="133"/>
    </row>
    <row r="3007" spans="11:11" x14ac:dyDescent="0.25">
      <c r="K3007" s="133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 s="133"/>
    </row>
    <row r="3012" spans="11:11" x14ac:dyDescent="0.25">
      <c r="K3012" s="133"/>
    </row>
    <row r="3013" spans="11:11" x14ac:dyDescent="0.25">
      <c r="K3013"/>
    </row>
    <row r="3014" spans="11:11" x14ac:dyDescent="0.25">
      <c r="K3014"/>
    </row>
    <row r="3015" spans="11:11" x14ac:dyDescent="0.25">
      <c r="K3015" s="133"/>
    </row>
    <row r="3016" spans="11:11" x14ac:dyDescent="0.25">
      <c r="K3016" s="133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 s="133"/>
    </row>
    <row r="3021" spans="11:11" x14ac:dyDescent="0.25">
      <c r="K3021" s="133"/>
    </row>
    <row r="3022" spans="11:11" x14ac:dyDescent="0.25">
      <c r="K3022"/>
    </row>
    <row r="3023" spans="11:11" x14ac:dyDescent="0.25">
      <c r="K3023"/>
    </row>
    <row r="3024" spans="11:11" x14ac:dyDescent="0.25">
      <c r="K3024" s="133"/>
    </row>
    <row r="3025" spans="11:11" x14ac:dyDescent="0.25">
      <c r="K3025" s="133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 s="133"/>
    </row>
    <row r="3030" spans="11:11" x14ac:dyDescent="0.25">
      <c r="K3030" s="133"/>
    </row>
    <row r="3031" spans="11:11" x14ac:dyDescent="0.25">
      <c r="K3031"/>
    </row>
    <row r="3032" spans="11:11" x14ac:dyDescent="0.25">
      <c r="K3032"/>
    </row>
    <row r="3033" spans="11:11" x14ac:dyDescent="0.25">
      <c r="K3033" s="133"/>
    </row>
    <row r="3034" spans="11:11" x14ac:dyDescent="0.25">
      <c r="K3034" s="133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 s="133"/>
    </row>
    <row r="3039" spans="11:11" x14ac:dyDescent="0.25">
      <c r="K3039" s="133"/>
    </row>
    <row r="3040" spans="11:11" x14ac:dyDescent="0.25">
      <c r="K3040"/>
    </row>
    <row r="3041" spans="11:11" x14ac:dyDescent="0.25">
      <c r="K3041"/>
    </row>
    <row r="3042" spans="11:11" x14ac:dyDescent="0.25">
      <c r="K3042" s="133"/>
    </row>
    <row r="3043" spans="11:11" x14ac:dyDescent="0.25">
      <c r="K3043" s="13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 s="133"/>
    </row>
    <row r="3048" spans="11:11" x14ac:dyDescent="0.25">
      <c r="K3048" s="133"/>
    </row>
    <row r="3049" spans="11:11" x14ac:dyDescent="0.25">
      <c r="K3049"/>
    </row>
    <row r="3050" spans="11:11" x14ac:dyDescent="0.25">
      <c r="K3050"/>
    </row>
    <row r="3051" spans="11:11" x14ac:dyDescent="0.25">
      <c r="K3051" s="133"/>
    </row>
    <row r="3052" spans="11:11" x14ac:dyDescent="0.25">
      <c r="K3052" s="133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 s="133"/>
    </row>
    <row r="3057" spans="11:11" x14ac:dyDescent="0.25">
      <c r="K3057" s="133"/>
    </row>
    <row r="3058" spans="11:11" x14ac:dyDescent="0.25">
      <c r="K3058"/>
    </row>
    <row r="3059" spans="11:11" x14ac:dyDescent="0.25">
      <c r="K3059"/>
    </row>
    <row r="3060" spans="11:11" x14ac:dyDescent="0.25">
      <c r="K3060" s="133"/>
    </row>
    <row r="3061" spans="11:11" x14ac:dyDescent="0.25">
      <c r="K3061" s="133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 s="133"/>
    </row>
    <row r="3066" spans="11:11" x14ac:dyDescent="0.25">
      <c r="K3066" s="133"/>
    </row>
    <row r="3067" spans="11:11" x14ac:dyDescent="0.25">
      <c r="K3067"/>
    </row>
    <row r="3068" spans="11:11" x14ac:dyDescent="0.25">
      <c r="K3068"/>
    </row>
    <row r="3069" spans="11:11" x14ac:dyDescent="0.25">
      <c r="K3069" s="133"/>
    </row>
    <row r="3070" spans="11:11" x14ac:dyDescent="0.25">
      <c r="K3070" s="133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 s="133"/>
    </row>
    <row r="3075" spans="11:11" x14ac:dyDescent="0.25">
      <c r="K3075" s="133"/>
    </row>
    <row r="3076" spans="11:11" x14ac:dyDescent="0.25">
      <c r="K3076"/>
    </row>
    <row r="3077" spans="11:11" x14ac:dyDescent="0.25">
      <c r="K3077"/>
    </row>
    <row r="3078" spans="11:11" x14ac:dyDescent="0.25">
      <c r="K3078" s="133"/>
    </row>
    <row r="3079" spans="11:11" x14ac:dyDescent="0.25">
      <c r="K3079" s="133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 s="133"/>
    </row>
    <row r="3084" spans="11:11" x14ac:dyDescent="0.25">
      <c r="K3084" s="133"/>
    </row>
    <row r="3085" spans="11:11" x14ac:dyDescent="0.25">
      <c r="K3085"/>
    </row>
    <row r="3086" spans="11:11" x14ac:dyDescent="0.25">
      <c r="K3086"/>
    </row>
    <row r="3087" spans="11:11" x14ac:dyDescent="0.25">
      <c r="K3087" s="133"/>
    </row>
    <row r="3088" spans="11:11" x14ac:dyDescent="0.25">
      <c r="K3088" s="133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 s="133"/>
    </row>
    <row r="3093" spans="11:11" x14ac:dyDescent="0.25">
      <c r="K3093" s="133"/>
    </row>
    <row r="3094" spans="11:11" x14ac:dyDescent="0.25">
      <c r="K3094"/>
    </row>
    <row r="3095" spans="11:11" x14ac:dyDescent="0.25">
      <c r="K3095"/>
    </row>
    <row r="3096" spans="11:11" x14ac:dyDescent="0.25">
      <c r="K3096" s="133"/>
    </row>
    <row r="3097" spans="11:11" x14ac:dyDescent="0.25">
      <c r="K3097" s="133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 s="133"/>
    </row>
    <row r="3102" spans="11:11" x14ac:dyDescent="0.25">
      <c r="K3102" s="133"/>
    </row>
    <row r="3103" spans="11:11" x14ac:dyDescent="0.25">
      <c r="K3103"/>
    </row>
    <row r="3104" spans="11:11" x14ac:dyDescent="0.25">
      <c r="K3104"/>
    </row>
    <row r="3105" spans="11:11" x14ac:dyDescent="0.25">
      <c r="K3105" s="133"/>
    </row>
    <row r="3106" spans="11:11" x14ac:dyDescent="0.25">
      <c r="K3106" s="133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 s="133"/>
    </row>
    <row r="3111" spans="11:11" x14ac:dyDescent="0.25">
      <c r="K3111" s="133"/>
    </row>
    <row r="3112" spans="11:11" x14ac:dyDescent="0.25">
      <c r="K3112"/>
    </row>
    <row r="3113" spans="11:11" x14ac:dyDescent="0.25">
      <c r="K3113"/>
    </row>
    <row r="3114" spans="11:11" x14ac:dyDescent="0.25">
      <c r="K3114" s="133"/>
    </row>
    <row r="3115" spans="11:11" x14ac:dyDescent="0.25">
      <c r="K3115" s="133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 s="133"/>
    </row>
    <row r="3120" spans="11:11" x14ac:dyDescent="0.25">
      <c r="K3120" s="133"/>
    </row>
    <row r="3121" spans="11:11" x14ac:dyDescent="0.25">
      <c r="K3121"/>
    </row>
    <row r="3122" spans="11:11" x14ac:dyDescent="0.25">
      <c r="K3122"/>
    </row>
    <row r="3123" spans="11:11" x14ac:dyDescent="0.25">
      <c r="K3123" s="133"/>
    </row>
    <row r="3124" spans="11:11" x14ac:dyDescent="0.25">
      <c r="K3124" s="133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 s="133"/>
    </row>
    <row r="3129" spans="11:11" x14ac:dyDescent="0.25">
      <c r="K3129" s="133"/>
    </row>
    <row r="3130" spans="11:11" x14ac:dyDescent="0.25">
      <c r="K3130"/>
    </row>
    <row r="3131" spans="11:11" x14ac:dyDescent="0.25">
      <c r="K3131"/>
    </row>
    <row r="3132" spans="11:11" x14ac:dyDescent="0.25">
      <c r="K3132" s="133"/>
    </row>
    <row r="3133" spans="11:11" x14ac:dyDescent="0.25">
      <c r="K3133" s="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 s="133"/>
    </row>
    <row r="3138" spans="11:11" x14ac:dyDescent="0.25">
      <c r="K3138" s="133"/>
    </row>
    <row r="3139" spans="11:11" x14ac:dyDescent="0.25">
      <c r="K3139"/>
    </row>
    <row r="3140" spans="11:11" x14ac:dyDescent="0.25">
      <c r="K3140"/>
    </row>
    <row r="3141" spans="11:11" x14ac:dyDescent="0.25">
      <c r="K3141" s="133"/>
    </row>
    <row r="3142" spans="11:11" x14ac:dyDescent="0.25">
      <c r="K3142" s="133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 s="133"/>
    </row>
    <row r="3147" spans="11:11" x14ac:dyDescent="0.25">
      <c r="K3147" s="133"/>
    </row>
    <row r="3148" spans="11:11" x14ac:dyDescent="0.25">
      <c r="K3148"/>
    </row>
    <row r="3149" spans="11:11" x14ac:dyDescent="0.25">
      <c r="K3149"/>
    </row>
    <row r="3150" spans="11:11" x14ac:dyDescent="0.25">
      <c r="K3150" s="133"/>
    </row>
    <row r="3151" spans="11:11" x14ac:dyDescent="0.25">
      <c r="K3151" s="133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 s="133"/>
    </row>
    <row r="3156" spans="11:11" x14ac:dyDescent="0.25">
      <c r="K3156" s="133"/>
    </row>
    <row r="3157" spans="11:11" x14ac:dyDescent="0.25">
      <c r="K3157"/>
    </row>
    <row r="3158" spans="11:11" x14ac:dyDescent="0.25">
      <c r="K3158"/>
    </row>
    <row r="3159" spans="11:11" x14ac:dyDescent="0.25">
      <c r="K3159" s="133"/>
    </row>
    <row r="3160" spans="11:11" x14ac:dyDescent="0.25">
      <c r="K3160" s="133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 s="133"/>
    </row>
    <row r="3165" spans="11:11" x14ac:dyDescent="0.25">
      <c r="K3165" s="133"/>
    </row>
    <row r="3166" spans="11:11" x14ac:dyDescent="0.25">
      <c r="K3166"/>
    </row>
    <row r="3167" spans="11:11" x14ac:dyDescent="0.25">
      <c r="K3167"/>
    </row>
    <row r="3168" spans="11:11" x14ac:dyDescent="0.25">
      <c r="K3168" s="133"/>
    </row>
    <row r="3169" spans="11:11" x14ac:dyDescent="0.25">
      <c r="K3169" s="133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 s="133"/>
    </row>
    <row r="3174" spans="11:11" x14ac:dyDescent="0.25">
      <c r="K3174" s="133"/>
    </row>
    <row r="3175" spans="11:11" x14ac:dyDescent="0.25">
      <c r="K3175"/>
    </row>
    <row r="3176" spans="11:11" x14ac:dyDescent="0.25">
      <c r="K3176"/>
    </row>
    <row r="3177" spans="11:11" x14ac:dyDescent="0.25">
      <c r="K3177" s="133"/>
    </row>
    <row r="3178" spans="11:11" x14ac:dyDescent="0.25">
      <c r="K3178" s="133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 s="133"/>
    </row>
    <row r="3183" spans="11:11" x14ac:dyDescent="0.25">
      <c r="K3183" s="133"/>
    </row>
    <row r="3184" spans="11:11" x14ac:dyDescent="0.25">
      <c r="K3184"/>
    </row>
    <row r="3185" spans="11:11" x14ac:dyDescent="0.25">
      <c r="K3185"/>
    </row>
    <row r="3186" spans="11:11" x14ac:dyDescent="0.25">
      <c r="K3186" s="133"/>
    </row>
    <row r="3187" spans="11:11" x14ac:dyDescent="0.25">
      <c r="K3187" s="133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 s="133"/>
    </row>
    <row r="3192" spans="11:11" x14ac:dyDescent="0.25">
      <c r="K3192" s="133"/>
    </row>
    <row r="3193" spans="11:11" x14ac:dyDescent="0.25">
      <c r="K3193"/>
    </row>
    <row r="3194" spans="11:11" x14ac:dyDescent="0.25">
      <c r="K3194"/>
    </row>
    <row r="3195" spans="11:11" x14ac:dyDescent="0.25">
      <c r="K3195" s="133"/>
    </row>
    <row r="3196" spans="11:11" x14ac:dyDescent="0.25">
      <c r="K3196" s="133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 s="133"/>
    </row>
    <row r="3201" spans="11:11" x14ac:dyDescent="0.25">
      <c r="K3201" s="133"/>
    </row>
    <row r="3202" spans="11:11" x14ac:dyDescent="0.25">
      <c r="K3202"/>
    </row>
    <row r="3203" spans="11:11" x14ac:dyDescent="0.25">
      <c r="K3203"/>
    </row>
    <row r="3204" spans="11:11" x14ac:dyDescent="0.25">
      <c r="K3204" s="133"/>
    </row>
    <row r="3205" spans="11:11" x14ac:dyDescent="0.25">
      <c r="K3205" s="133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 s="133"/>
    </row>
    <row r="3210" spans="11:11" x14ac:dyDescent="0.25">
      <c r="K3210" s="133"/>
    </row>
    <row r="3211" spans="11:11" x14ac:dyDescent="0.25">
      <c r="K3211"/>
    </row>
    <row r="3212" spans="11:11" x14ac:dyDescent="0.25">
      <c r="K3212"/>
    </row>
    <row r="3213" spans="11:11" x14ac:dyDescent="0.25">
      <c r="K3213" s="133"/>
    </row>
    <row r="3214" spans="11:11" x14ac:dyDescent="0.25">
      <c r="K3214" s="133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 s="133"/>
    </row>
    <row r="3219" spans="11:11" x14ac:dyDescent="0.25">
      <c r="K3219" s="133"/>
    </row>
    <row r="3220" spans="11:11" x14ac:dyDescent="0.25">
      <c r="K3220"/>
    </row>
    <row r="3221" spans="11:11" x14ac:dyDescent="0.25">
      <c r="K3221"/>
    </row>
    <row r="3222" spans="11:11" x14ac:dyDescent="0.25">
      <c r="K3222" s="133"/>
    </row>
    <row r="3223" spans="11:11" x14ac:dyDescent="0.25">
      <c r="K3223" s="13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 s="133"/>
    </row>
    <row r="3228" spans="11:11" x14ac:dyDescent="0.25">
      <c r="K3228" s="133"/>
    </row>
    <row r="3229" spans="11:11" x14ac:dyDescent="0.25">
      <c r="K3229"/>
    </row>
    <row r="3230" spans="11:11" x14ac:dyDescent="0.25">
      <c r="K3230"/>
    </row>
    <row r="3231" spans="11:11" x14ac:dyDescent="0.25">
      <c r="K3231" s="133"/>
    </row>
    <row r="3232" spans="11:11" x14ac:dyDescent="0.25">
      <c r="K3232" s="133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 s="133"/>
    </row>
    <row r="3237" spans="11:11" x14ac:dyDescent="0.25">
      <c r="K3237" s="133"/>
    </row>
    <row r="3238" spans="11:11" x14ac:dyDescent="0.25">
      <c r="K3238"/>
    </row>
    <row r="3239" spans="11:11" x14ac:dyDescent="0.25">
      <c r="K3239"/>
    </row>
    <row r="3240" spans="11:11" x14ac:dyDescent="0.25">
      <c r="K3240" s="133"/>
    </row>
    <row r="3241" spans="11:11" x14ac:dyDescent="0.25">
      <c r="K3241" s="133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 s="133"/>
    </row>
    <row r="3246" spans="11:11" x14ac:dyDescent="0.25">
      <c r="K3246" s="133"/>
    </row>
    <row r="3247" spans="11:11" x14ac:dyDescent="0.25">
      <c r="K3247"/>
    </row>
    <row r="3248" spans="11:11" x14ac:dyDescent="0.25">
      <c r="K3248"/>
    </row>
    <row r="3249" spans="11:11" x14ac:dyDescent="0.25">
      <c r="K3249" s="133"/>
    </row>
    <row r="3250" spans="11:11" x14ac:dyDescent="0.25">
      <c r="K3250" s="133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 s="133"/>
    </row>
    <row r="3255" spans="11:11" x14ac:dyDescent="0.25">
      <c r="K3255" s="133"/>
    </row>
    <row r="3256" spans="11:11" x14ac:dyDescent="0.25">
      <c r="K3256"/>
    </row>
    <row r="3257" spans="11:11" x14ac:dyDescent="0.25">
      <c r="K3257"/>
    </row>
    <row r="3258" spans="11:11" x14ac:dyDescent="0.25">
      <c r="K3258" s="133"/>
    </row>
    <row r="3259" spans="11:11" x14ac:dyDescent="0.25">
      <c r="K3259" s="133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 s="133"/>
    </row>
    <row r="3264" spans="11:11" x14ac:dyDescent="0.25">
      <c r="K3264" s="133"/>
    </row>
    <row r="3265" spans="11:11" x14ac:dyDescent="0.25">
      <c r="K3265"/>
    </row>
    <row r="3266" spans="11:11" x14ac:dyDescent="0.25">
      <c r="K3266"/>
    </row>
    <row r="3267" spans="11:11" x14ac:dyDescent="0.25">
      <c r="K3267" s="133"/>
    </row>
    <row r="3268" spans="11:11" x14ac:dyDescent="0.25">
      <c r="K3268" s="133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 s="133"/>
    </row>
    <row r="3273" spans="11:11" x14ac:dyDescent="0.25">
      <c r="K3273" s="133"/>
    </row>
    <row r="3274" spans="11:11" x14ac:dyDescent="0.25">
      <c r="K3274"/>
    </row>
    <row r="3275" spans="11:11" x14ac:dyDescent="0.25">
      <c r="K3275"/>
    </row>
    <row r="3276" spans="11:11" x14ac:dyDescent="0.25">
      <c r="K3276" s="133"/>
    </row>
    <row r="3277" spans="11:11" x14ac:dyDescent="0.25">
      <c r="K3277" s="133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 s="133"/>
    </row>
    <row r="3282" spans="11:11" x14ac:dyDescent="0.25">
      <c r="K3282" s="133"/>
    </row>
    <row r="3283" spans="11:11" x14ac:dyDescent="0.25">
      <c r="K3283"/>
    </row>
    <row r="3284" spans="11:11" x14ac:dyDescent="0.25">
      <c r="K3284"/>
    </row>
    <row r="3285" spans="11:11" x14ac:dyDescent="0.25">
      <c r="K3285" s="133"/>
    </row>
    <row r="3286" spans="11:11" x14ac:dyDescent="0.25">
      <c r="K3286" s="133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 s="133"/>
    </row>
    <row r="3291" spans="11:11" x14ac:dyDescent="0.25">
      <c r="K3291" s="133"/>
    </row>
    <row r="3292" spans="11:11" x14ac:dyDescent="0.25">
      <c r="K3292"/>
    </row>
    <row r="3293" spans="11:11" x14ac:dyDescent="0.25">
      <c r="K3293"/>
    </row>
    <row r="3294" spans="11:11" x14ac:dyDescent="0.25">
      <c r="K3294" s="133"/>
    </row>
    <row r="3295" spans="11:11" x14ac:dyDescent="0.25">
      <c r="K3295" s="133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 s="133"/>
    </row>
    <row r="3300" spans="11:11" x14ac:dyDescent="0.25">
      <c r="K3300" s="133"/>
    </row>
    <row r="3301" spans="11:11" x14ac:dyDescent="0.25">
      <c r="K3301"/>
    </row>
    <row r="3302" spans="11:11" x14ac:dyDescent="0.25">
      <c r="K3302"/>
    </row>
    <row r="3303" spans="11:11" x14ac:dyDescent="0.25">
      <c r="K3303" s="133"/>
    </row>
    <row r="3304" spans="11:11" x14ac:dyDescent="0.25">
      <c r="K3304" s="133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 s="133"/>
    </row>
    <row r="3309" spans="11:11" x14ac:dyDescent="0.25">
      <c r="K3309" s="133"/>
    </row>
    <row r="3310" spans="11:11" x14ac:dyDescent="0.25">
      <c r="K3310"/>
    </row>
    <row r="3311" spans="11:11" x14ac:dyDescent="0.25">
      <c r="K3311"/>
    </row>
    <row r="3312" spans="11:11" x14ac:dyDescent="0.25">
      <c r="K3312" s="133"/>
    </row>
    <row r="3313" spans="11:11" x14ac:dyDescent="0.25">
      <c r="K3313" s="13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 s="133"/>
    </row>
    <row r="3318" spans="11:11" x14ac:dyDescent="0.25">
      <c r="K3318" s="133"/>
    </row>
    <row r="3319" spans="11:11" x14ac:dyDescent="0.25">
      <c r="K3319"/>
    </row>
    <row r="3320" spans="11:11" x14ac:dyDescent="0.25">
      <c r="K3320"/>
    </row>
    <row r="3321" spans="11:11" x14ac:dyDescent="0.25">
      <c r="K3321" s="133"/>
    </row>
    <row r="3322" spans="11:11" x14ac:dyDescent="0.25">
      <c r="K3322" s="133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 s="133"/>
    </row>
    <row r="3327" spans="11:11" x14ac:dyDescent="0.25">
      <c r="K3327" s="133"/>
    </row>
    <row r="3328" spans="11:11" x14ac:dyDescent="0.25">
      <c r="K3328"/>
    </row>
    <row r="3329" spans="11:11" x14ac:dyDescent="0.25">
      <c r="K3329"/>
    </row>
    <row r="3330" spans="11:11" x14ac:dyDescent="0.25">
      <c r="K3330" s="133"/>
    </row>
    <row r="3331" spans="11:11" x14ac:dyDescent="0.25">
      <c r="K3331" s="133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 s="133"/>
    </row>
    <row r="3336" spans="11:11" x14ac:dyDescent="0.25">
      <c r="K3336" s="133"/>
    </row>
    <row r="3337" spans="11:11" x14ac:dyDescent="0.25">
      <c r="K3337"/>
    </row>
    <row r="3338" spans="11:11" x14ac:dyDescent="0.25">
      <c r="K3338"/>
    </row>
    <row r="3339" spans="11:11" x14ac:dyDescent="0.25">
      <c r="K3339" s="133"/>
    </row>
    <row r="3340" spans="11:11" x14ac:dyDescent="0.25">
      <c r="K3340" s="133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 s="133"/>
    </row>
    <row r="3345" spans="11:11" x14ac:dyDescent="0.25">
      <c r="K3345" s="133"/>
    </row>
    <row r="3346" spans="11:11" x14ac:dyDescent="0.25">
      <c r="K3346"/>
    </row>
    <row r="3347" spans="11:11" x14ac:dyDescent="0.25">
      <c r="K3347"/>
    </row>
    <row r="3348" spans="11:11" x14ac:dyDescent="0.25">
      <c r="K3348" s="133"/>
    </row>
    <row r="3349" spans="11:11" x14ac:dyDescent="0.25">
      <c r="K3349" s="133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 s="133"/>
    </row>
    <row r="3354" spans="11:11" x14ac:dyDescent="0.25">
      <c r="K3354" s="133"/>
    </row>
    <row r="3355" spans="11:11" x14ac:dyDescent="0.25">
      <c r="K3355"/>
    </row>
    <row r="3356" spans="11:11" x14ac:dyDescent="0.25">
      <c r="K3356"/>
    </row>
    <row r="3357" spans="11:11" x14ac:dyDescent="0.25">
      <c r="K3357" s="133"/>
    </row>
    <row r="3358" spans="11:11" x14ac:dyDescent="0.25">
      <c r="K3358" s="133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 s="133"/>
    </row>
    <row r="3363" spans="11:11" x14ac:dyDescent="0.25">
      <c r="K3363" s="133"/>
    </row>
    <row r="3364" spans="11:11" x14ac:dyDescent="0.25">
      <c r="K3364"/>
    </row>
    <row r="3365" spans="11:11" x14ac:dyDescent="0.25">
      <c r="K3365"/>
    </row>
    <row r="3366" spans="11:11" x14ac:dyDescent="0.25">
      <c r="K3366" s="133"/>
    </row>
    <row r="3367" spans="11:11" x14ac:dyDescent="0.25">
      <c r="K3367" s="133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 s="133"/>
    </row>
    <row r="3372" spans="11:11" x14ac:dyDescent="0.25">
      <c r="K3372" s="133"/>
    </row>
    <row r="3373" spans="11:11" x14ac:dyDescent="0.25">
      <c r="K3373"/>
    </row>
    <row r="3374" spans="11:11" x14ac:dyDescent="0.25">
      <c r="K3374"/>
    </row>
    <row r="3375" spans="11:11" x14ac:dyDescent="0.25">
      <c r="K3375" s="133"/>
    </row>
    <row r="3376" spans="11:11" x14ac:dyDescent="0.25">
      <c r="K3376" s="133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 s="133"/>
    </row>
    <row r="3381" spans="11:11" x14ac:dyDescent="0.25">
      <c r="K3381" s="133"/>
    </row>
    <row r="3382" spans="11:11" x14ac:dyDescent="0.25">
      <c r="K3382"/>
    </row>
    <row r="3383" spans="11:11" x14ac:dyDescent="0.25">
      <c r="K3383"/>
    </row>
    <row r="3384" spans="11:11" x14ac:dyDescent="0.25">
      <c r="K3384" s="133"/>
    </row>
    <row r="3385" spans="11:11" x14ac:dyDescent="0.25">
      <c r="K3385" s="133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 s="133"/>
    </row>
    <row r="3390" spans="11:11" x14ac:dyDescent="0.25">
      <c r="K3390" s="133"/>
    </row>
    <row r="3391" spans="11:11" x14ac:dyDescent="0.25">
      <c r="K3391"/>
    </row>
    <row r="3392" spans="11:11" x14ac:dyDescent="0.25">
      <c r="K3392"/>
    </row>
    <row r="3393" spans="11:11" x14ac:dyDescent="0.25">
      <c r="K3393" s="133"/>
    </row>
    <row r="3394" spans="11:11" x14ac:dyDescent="0.25">
      <c r="K3394" s="133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 s="133"/>
    </row>
    <row r="3399" spans="11:11" x14ac:dyDescent="0.25">
      <c r="K3399" s="133"/>
    </row>
    <row r="3400" spans="11:11" x14ac:dyDescent="0.25">
      <c r="K3400"/>
    </row>
    <row r="3401" spans="11:11" x14ac:dyDescent="0.25">
      <c r="K3401"/>
    </row>
    <row r="3402" spans="11:11" x14ac:dyDescent="0.25">
      <c r="K3402" s="133"/>
    </row>
    <row r="3403" spans="11:11" x14ac:dyDescent="0.25">
      <c r="K3403" s="13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 s="133"/>
    </row>
    <row r="3408" spans="11:11" x14ac:dyDescent="0.25">
      <c r="K3408" s="133"/>
    </row>
    <row r="3409" spans="11:11" x14ac:dyDescent="0.25">
      <c r="K3409"/>
    </row>
    <row r="3410" spans="11:11" x14ac:dyDescent="0.25">
      <c r="K3410"/>
    </row>
    <row r="3411" spans="11:11" x14ac:dyDescent="0.25">
      <c r="K3411" s="133"/>
    </row>
    <row r="3412" spans="11:11" x14ac:dyDescent="0.25">
      <c r="K3412" s="133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 s="133"/>
    </row>
    <row r="3417" spans="11:11" x14ac:dyDescent="0.25">
      <c r="K3417" s="133"/>
    </row>
    <row r="3418" spans="11:11" x14ac:dyDescent="0.25">
      <c r="K3418"/>
    </row>
    <row r="3419" spans="11:11" x14ac:dyDescent="0.25">
      <c r="K3419"/>
    </row>
    <row r="3420" spans="11:11" x14ac:dyDescent="0.25">
      <c r="K3420" s="133"/>
    </row>
    <row r="3421" spans="11:11" x14ac:dyDescent="0.25">
      <c r="K3421" s="133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 s="133"/>
    </row>
    <row r="3426" spans="11:11" x14ac:dyDescent="0.25">
      <c r="K3426" s="133"/>
    </row>
    <row r="3427" spans="11:11" x14ac:dyDescent="0.25">
      <c r="K3427"/>
    </row>
    <row r="3428" spans="11:11" x14ac:dyDescent="0.25">
      <c r="K3428"/>
    </row>
    <row r="3429" spans="11:11" x14ac:dyDescent="0.25">
      <c r="K3429" s="133"/>
    </row>
    <row r="3430" spans="11:11" x14ac:dyDescent="0.25">
      <c r="K3430" s="133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 s="133"/>
    </row>
    <row r="3435" spans="11:11" x14ac:dyDescent="0.25">
      <c r="K3435" s="133"/>
    </row>
    <row r="3436" spans="11:11" x14ac:dyDescent="0.25">
      <c r="K3436"/>
    </row>
    <row r="3437" spans="11:11" x14ac:dyDescent="0.25">
      <c r="K3437"/>
    </row>
    <row r="3438" spans="11:11" x14ac:dyDescent="0.25">
      <c r="K3438" s="133"/>
    </row>
    <row r="3439" spans="11:11" x14ac:dyDescent="0.25">
      <c r="K3439" s="133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 s="133"/>
    </row>
    <row r="3444" spans="11:11" x14ac:dyDescent="0.25">
      <c r="K3444" s="133"/>
    </row>
    <row r="3445" spans="11:11" x14ac:dyDescent="0.25">
      <c r="K3445"/>
    </row>
    <row r="3446" spans="11:11" x14ac:dyDescent="0.25">
      <c r="K3446"/>
    </row>
    <row r="3447" spans="11:11" x14ac:dyDescent="0.25">
      <c r="K3447" s="133"/>
    </row>
    <row r="3448" spans="11:11" x14ac:dyDescent="0.25">
      <c r="K3448" s="133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 s="133"/>
    </row>
    <row r="3453" spans="11:11" x14ac:dyDescent="0.25">
      <c r="K3453" s="133"/>
    </row>
    <row r="3454" spans="11:11" x14ac:dyDescent="0.25">
      <c r="K3454"/>
    </row>
    <row r="3455" spans="11:11" x14ac:dyDescent="0.25">
      <c r="K3455"/>
    </row>
    <row r="3456" spans="11:11" x14ac:dyDescent="0.25">
      <c r="K3456" s="133"/>
    </row>
    <row r="3457" spans="11:11" x14ac:dyDescent="0.25">
      <c r="K3457" s="133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 s="133"/>
    </row>
    <row r="3462" spans="11:11" x14ac:dyDescent="0.25">
      <c r="K3462" s="133"/>
    </row>
    <row r="3463" spans="11:11" x14ac:dyDescent="0.25">
      <c r="K3463"/>
    </row>
    <row r="3464" spans="11:11" x14ac:dyDescent="0.25">
      <c r="K3464"/>
    </row>
    <row r="3465" spans="11:11" x14ac:dyDescent="0.25">
      <c r="K3465" s="133"/>
    </row>
    <row r="3466" spans="11:11" x14ac:dyDescent="0.25">
      <c r="K3466" s="133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 s="133"/>
    </row>
    <row r="3471" spans="11:11" x14ac:dyDescent="0.25">
      <c r="K3471" s="133"/>
    </row>
    <row r="3472" spans="11:11" x14ac:dyDescent="0.25">
      <c r="K3472"/>
    </row>
    <row r="3473" spans="11:11" x14ac:dyDescent="0.25">
      <c r="K3473"/>
    </row>
    <row r="3474" spans="11:11" x14ac:dyDescent="0.25">
      <c r="K3474" s="133"/>
    </row>
    <row r="3475" spans="11:11" x14ac:dyDescent="0.25">
      <c r="K3475" s="133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 s="133"/>
    </row>
    <row r="3480" spans="11:11" x14ac:dyDescent="0.25">
      <c r="K3480" s="133"/>
    </row>
    <row r="3481" spans="11:11" x14ac:dyDescent="0.25">
      <c r="K3481"/>
    </row>
    <row r="3482" spans="11:11" x14ac:dyDescent="0.25">
      <c r="K3482"/>
    </row>
    <row r="3483" spans="11:11" x14ac:dyDescent="0.25">
      <c r="K3483" s="133"/>
    </row>
    <row r="3484" spans="11:11" x14ac:dyDescent="0.25">
      <c r="K3484" s="133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 s="133"/>
    </row>
    <row r="3489" spans="11:11" x14ac:dyDescent="0.25">
      <c r="K3489" s="133"/>
    </row>
    <row r="3490" spans="11:11" x14ac:dyDescent="0.25">
      <c r="K3490"/>
    </row>
    <row r="3491" spans="11:11" x14ac:dyDescent="0.25">
      <c r="K3491"/>
    </row>
    <row r="3492" spans="11:11" x14ac:dyDescent="0.25">
      <c r="K3492" s="133"/>
    </row>
    <row r="3493" spans="11:11" x14ac:dyDescent="0.25">
      <c r="K3493" s="13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 s="133"/>
    </row>
    <row r="3498" spans="11:11" x14ac:dyDescent="0.25">
      <c r="K3498" s="133"/>
    </row>
    <row r="3499" spans="11:11" x14ac:dyDescent="0.25">
      <c r="K3499"/>
    </row>
    <row r="3500" spans="11:11" x14ac:dyDescent="0.25">
      <c r="K3500"/>
    </row>
    <row r="3501" spans="11:11" x14ac:dyDescent="0.25">
      <c r="K3501" s="133"/>
    </row>
    <row r="3502" spans="11:11" x14ac:dyDescent="0.25">
      <c r="K3502" s="133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 s="133"/>
    </row>
    <row r="3507" spans="11:11" x14ac:dyDescent="0.25">
      <c r="K3507" s="133"/>
    </row>
    <row r="3508" spans="11:11" x14ac:dyDescent="0.25">
      <c r="K3508"/>
    </row>
    <row r="3509" spans="11:11" x14ac:dyDescent="0.25">
      <c r="K3509"/>
    </row>
    <row r="3510" spans="11:11" x14ac:dyDescent="0.25">
      <c r="K3510" s="133"/>
    </row>
    <row r="3511" spans="11:11" x14ac:dyDescent="0.25">
      <c r="K3511" s="133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 s="133"/>
    </row>
    <row r="3516" spans="11:11" x14ac:dyDescent="0.25">
      <c r="K3516" s="133"/>
    </row>
    <row r="3517" spans="11:11" x14ac:dyDescent="0.25">
      <c r="K3517"/>
    </row>
    <row r="3518" spans="11:11" x14ac:dyDescent="0.25">
      <c r="K3518"/>
    </row>
    <row r="3519" spans="11:11" x14ac:dyDescent="0.25">
      <c r="K3519" s="133"/>
    </row>
    <row r="3520" spans="11:11" x14ac:dyDescent="0.25">
      <c r="K3520" s="133"/>
    </row>
    <row r="3521" spans="11:11" x14ac:dyDescent="0.25">
      <c r="K3521"/>
    </row>
    <row r="3522" spans="11:11" x14ac:dyDescent="0.25">
      <c r="K3522"/>
    </row>
    <row r="3523" spans="11:11" x14ac:dyDescent="0.25">
      <c r="K3523"/>
    </row>
    <row r="3524" spans="11:11" x14ac:dyDescent="0.25">
      <c r="K3524" s="133"/>
    </row>
    <row r="3525" spans="11:11" x14ac:dyDescent="0.25">
      <c r="K3525" s="133"/>
    </row>
    <row r="3526" spans="11:11" x14ac:dyDescent="0.25">
      <c r="K3526"/>
    </row>
    <row r="3527" spans="11:11" x14ac:dyDescent="0.25">
      <c r="K3527"/>
    </row>
    <row r="3528" spans="11:11" x14ac:dyDescent="0.25">
      <c r="K3528" s="133"/>
    </row>
    <row r="3529" spans="11:11" x14ac:dyDescent="0.25">
      <c r="K3529" s="133"/>
    </row>
    <row r="3530" spans="11:11" x14ac:dyDescent="0.25">
      <c r="K3530"/>
    </row>
    <row r="3531" spans="11:11" x14ac:dyDescent="0.25">
      <c r="K3531"/>
    </row>
    <row r="3532" spans="11:11" x14ac:dyDescent="0.25">
      <c r="K3532"/>
    </row>
    <row r="3533" spans="11:11" x14ac:dyDescent="0.25">
      <c r="K3533" s="133"/>
    </row>
    <row r="3534" spans="11:11" x14ac:dyDescent="0.25">
      <c r="K3534" s="133"/>
    </row>
    <row r="3535" spans="11:11" x14ac:dyDescent="0.25">
      <c r="K3535"/>
    </row>
    <row r="3536" spans="11:11" x14ac:dyDescent="0.25">
      <c r="K3536"/>
    </row>
    <row r="3537" spans="11:11" x14ac:dyDescent="0.25">
      <c r="K3537" s="133"/>
    </row>
    <row r="3538" spans="11:11" x14ac:dyDescent="0.25">
      <c r="K3538" s="133"/>
    </row>
    <row r="3539" spans="11:11" x14ac:dyDescent="0.25">
      <c r="K3539"/>
    </row>
    <row r="3540" spans="11:11" x14ac:dyDescent="0.25">
      <c r="K3540"/>
    </row>
    <row r="3541" spans="11:11" x14ac:dyDescent="0.25">
      <c r="K3541"/>
    </row>
    <row r="3542" spans="11:11" x14ac:dyDescent="0.25">
      <c r="K3542" s="133"/>
    </row>
    <row r="3543" spans="11:11" x14ac:dyDescent="0.25">
      <c r="K3543" s="133"/>
    </row>
    <row r="3544" spans="11:11" x14ac:dyDescent="0.25">
      <c r="K3544"/>
    </row>
    <row r="3545" spans="11:11" x14ac:dyDescent="0.25">
      <c r="K3545"/>
    </row>
    <row r="3546" spans="11:11" x14ac:dyDescent="0.25">
      <c r="K3546" s="133"/>
    </row>
    <row r="3547" spans="11:11" x14ac:dyDescent="0.25">
      <c r="K3547" s="133"/>
    </row>
    <row r="3548" spans="11:11" x14ac:dyDescent="0.25">
      <c r="K3548"/>
    </row>
    <row r="3549" spans="11:11" x14ac:dyDescent="0.25">
      <c r="K3549"/>
    </row>
    <row r="3550" spans="11:11" x14ac:dyDescent="0.25">
      <c r="K3550"/>
    </row>
    <row r="3551" spans="11:11" x14ac:dyDescent="0.25">
      <c r="K3551" s="133"/>
    </row>
    <row r="3552" spans="11:11" x14ac:dyDescent="0.25">
      <c r="K3552" s="133"/>
    </row>
    <row r="3553" spans="11:11" x14ac:dyDescent="0.25">
      <c r="K3553"/>
    </row>
    <row r="3554" spans="11:11" x14ac:dyDescent="0.25">
      <c r="K3554"/>
    </row>
    <row r="3555" spans="11:11" x14ac:dyDescent="0.25">
      <c r="K3555" s="133"/>
    </row>
    <row r="3556" spans="11:11" x14ac:dyDescent="0.25">
      <c r="K3556" s="133"/>
    </row>
    <row r="3557" spans="11:11" x14ac:dyDescent="0.25">
      <c r="K3557"/>
    </row>
    <row r="3558" spans="11:11" x14ac:dyDescent="0.25">
      <c r="K3558"/>
    </row>
    <row r="3559" spans="11:11" x14ac:dyDescent="0.25">
      <c r="K3559"/>
    </row>
    <row r="3560" spans="11:11" x14ac:dyDescent="0.25">
      <c r="K3560" s="133"/>
    </row>
    <row r="3561" spans="11:11" x14ac:dyDescent="0.25">
      <c r="K3561" s="133"/>
    </row>
    <row r="3562" spans="11:11" x14ac:dyDescent="0.25">
      <c r="K3562"/>
    </row>
    <row r="3563" spans="11:11" x14ac:dyDescent="0.25">
      <c r="K3563"/>
    </row>
    <row r="3564" spans="11:11" x14ac:dyDescent="0.25">
      <c r="K3564" s="133"/>
    </row>
    <row r="3565" spans="11:11" x14ac:dyDescent="0.25">
      <c r="K3565" s="133"/>
    </row>
    <row r="3566" spans="11:11" x14ac:dyDescent="0.25">
      <c r="K3566"/>
    </row>
    <row r="3567" spans="11:11" x14ac:dyDescent="0.25">
      <c r="K3567"/>
    </row>
    <row r="3568" spans="11:11" x14ac:dyDescent="0.25">
      <c r="K3568"/>
    </row>
    <row r="3569" spans="11:11" x14ac:dyDescent="0.25">
      <c r="K3569" s="133"/>
    </row>
    <row r="3570" spans="11:11" x14ac:dyDescent="0.25">
      <c r="K3570" s="133"/>
    </row>
    <row r="3571" spans="11:11" x14ac:dyDescent="0.25">
      <c r="K3571"/>
    </row>
    <row r="3572" spans="11:11" x14ac:dyDescent="0.25">
      <c r="K3572"/>
    </row>
    <row r="3573" spans="11:11" x14ac:dyDescent="0.25">
      <c r="K3573" s="133"/>
    </row>
    <row r="3574" spans="11:11" x14ac:dyDescent="0.25">
      <c r="K3574" s="133"/>
    </row>
    <row r="3575" spans="11:11" x14ac:dyDescent="0.25">
      <c r="K3575"/>
    </row>
    <row r="3576" spans="11:11" x14ac:dyDescent="0.25">
      <c r="K3576"/>
    </row>
    <row r="3577" spans="11:11" x14ac:dyDescent="0.25">
      <c r="K3577"/>
    </row>
    <row r="3578" spans="11:11" x14ac:dyDescent="0.25">
      <c r="K3578" s="133"/>
    </row>
    <row r="3579" spans="11:11" x14ac:dyDescent="0.25">
      <c r="K3579" s="133"/>
    </row>
    <row r="3580" spans="11:11" x14ac:dyDescent="0.25">
      <c r="K3580"/>
    </row>
    <row r="3581" spans="11:11" x14ac:dyDescent="0.25">
      <c r="K3581"/>
    </row>
    <row r="3582" spans="11:11" x14ac:dyDescent="0.25">
      <c r="K3582" s="133"/>
    </row>
    <row r="3583" spans="11:11" x14ac:dyDescent="0.25">
      <c r="K3583" s="133"/>
    </row>
    <row r="3584" spans="11:11" x14ac:dyDescent="0.25">
      <c r="K3584"/>
    </row>
    <row r="3585" spans="11:11" x14ac:dyDescent="0.25">
      <c r="K3585"/>
    </row>
    <row r="3586" spans="11:11" x14ac:dyDescent="0.25">
      <c r="K3586"/>
    </row>
    <row r="3587" spans="11:11" x14ac:dyDescent="0.25">
      <c r="K3587" s="133"/>
    </row>
    <row r="3588" spans="11:11" x14ac:dyDescent="0.25">
      <c r="K3588" s="133"/>
    </row>
    <row r="3589" spans="11:11" x14ac:dyDescent="0.25">
      <c r="K3589"/>
    </row>
    <row r="3590" spans="11:11" x14ac:dyDescent="0.25">
      <c r="K3590"/>
    </row>
    <row r="3591" spans="11:11" x14ac:dyDescent="0.25">
      <c r="K3591" s="133"/>
    </row>
    <row r="3592" spans="11:11" x14ac:dyDescent="0.25">
      <c r="K3592" s="133"/>
    </row>
    <row r="3593" spans="11:11" x14ac:dyDescent="0.25">
      <c r="K3593"/>
    </row>
    <row r="3594" spans="11:11" x14ac:dyDescent="0.25">
      <c r="K3594"/>
    </row>
    <row r="3595" spans="11:11" x14ac:dyDescent="0.25">
      <c r="K3595"/>
    </row>
    <row r="3596" spans="11:11" x14ac:dyDescent="0.25">
      <c r="K3596" s="133"/>
    </row>
    <row r="3597" spans="11:11" x14ac:dyDescent="0.25">
      <c r="K3597" s="133"/>
    </row>
    <row r="3598" spans="11:11" x14ac:dyDescent="0.25">
      <c r="K3598"/>
    </row>
    <row r="3599" spans="11:11" x14ac:dyDescent="0.25">
      <c r="K3599"/>
    </row>
    <row r="3600" spans="11:11" x14ac:dyDescent="0.25">
      <c r="K3600" s="133"/>
    </row>
    <row r="3601" spans="11:11" x14ac:dyDescent="0.25">
      <c r="K3601" s="133"/>
    </row>
    <row r="3602" spans="11:11" x14ac:dyDescent="0.25">
      <c r="K3602"/>
    </row>
    <row r="3603" spans="11:11" x14ac:dyDescent="0.25">
      <c r="K3603"/>
    </row>
    <row r="3604" spans="11:11" x14ac:dyDescent="0.25">
      <c r="K3604"/>
    </row>
    <row r="3605" spans="11:11" x14ac:dyDescent="0.25">
      <c r="K3605" s="133"/>
    </row>
    <row r="3606" spans="11:11" x14ac:dyDescent="0.25">
      <c r="K3606" s="133"/>
    </row>
    <row r="3607" spans="11:11" x14ac:dyDescent="0.25">
      <c r="K3607"/>
    </row>
    <row r="3608" spans="11:11" x14ac:dyDescent="0.25">
      <c r="K3608"/>
    </row>
    <row r="3609" spans="11:11" x14ac:dyDescent="0.25">
      <c r="K3609" s="133"/>
    </row>
    <row r="3610" spans="11:11" x14ac:dyDescent="0.25">
      <c r="K3610" s="133"/>
    </row>
    <row r="3611" spans="11:11" x14ac:dyDescent="0.25">
      <c r="K3611"/>
    </row>
    <row r="3612" spans="11:11" x14ac:dyDescent="0.25">
      <c r="K3612"/>
    </row>
    <row r="3613" spans="11:11" x14ac:dyDescent="0.25">
      <c r="K3613"/>
    </row>
    <row r="3614" spans="11:11" x14ac:dyDescent="0.25">
      <c r="K3614" s="133"/>
    </row>
    <row r="3615" spans="11:11" x14ac:dyDescent="0.25">
      <c r="K3615" s="133"/>
    </row>
    <row r="3616" spans="11:11" x14ac:dyDescent="0.25">
      <c r="K3616"/>
    </row>
    <row r="3617" spans="11:11" x14ac:dyDescent="0.25">
      <c r="K3617"/>
    </row>
    <row r="3618" spans="11:11" x14ac:dyDescent="0.25">
      <c r="K3618" s="133"/>
    </row>
    <row r="3619" spans="11:11" x14ac:dyDescent="0.25">
      <c r="K3619" s="133"/>
    </row>
    <row r="3620" spans="11:11" x14ac:dyDescent="0.25">
      <c r="K3620"/>
    </row>
    <row r="3621" spans="11:11" x14ac:dyDescent="0.25">
      <c r="K3621"/>
    </row>
    <row r="3622" spans="11:11" x14ac:dyDescent="0.25">
      <c r="K3622"/>
    </row>
    <row r="3623" spans="11:11" x14ac:dyDescent="0.25">
      <c r="K3623" s="133"/>
    </row>
    <row r="3624" spans="11:11" x14ac:dyDescent="0.25">
      <c r="K3624" s="133"/>
    </row>
    <row r="3625" spans="11:11" x14ac:dyDescent="0.25">
      <c r="K3625"/>
    </row>
    <row r="3626" spans="11:11" x14ac:dyDescent="0.25">
      <c r="K3626"/>
    </row>
    <row r="3627" spans="11:11" x14ac:dyDescent="0.25">
      <c r="K3627" s="133"/>
    </row>
    <row r="3628" spans="11:11" x14ac:dyDescent="0.25">
      <c r="K3628" s="133"/>
    </row>
    <row r="3629" spans="11:11" x14ac:dyDescent="0.25">
      <c r="K3629"/>
    </row>
    <row r="3630" spans="11:11" x14ac:dyDescent="0.25">
      <c r="K3630"/>
    </row>
    <row r="3631" spans="11:11" x14ac:dyDescent="0.25">
      <c r="K3631"/>
    </row>
    <row r="3632" spans="11:11" x14ac:dyDescent="0.25">
      <c r="K3632" s="133"/>
    </row>
    <row r="3633" spans="11:11" x14ac:dyDescent="0.25">
      <c r="K3633" s="133"/>
    </row>
    <row r="3634" spans="11:11" x14ac:dyDescent="0.25">
      <c r="K3634"/>
    </row>
    <row r="3635" spans="11:11" x14ac:dyDescent="0.25">
      <c r="K3635"/>
    </row>
    <row r="3636" spans="11:11" x14ac:dyDescent="0.25">
      <c r="K3636" s="133"/>
    </row>
    <row r="3637" spans="11:11" x14ac:dyDescent="0.25">
      <c r="K3637" s="133"/>
    </row>
    <row r="3638" spans="11:11" x14ac:dyDescent="0.25">
      <c r="K3638"/>
    </row>
    <row r="3639" spans="11:11" x14ac:dyDescent="0.25">
      <c r="K3639"/>
    </row>
    <row r="3640" spans="11:11" x14ac:dyDescent="0.25">
      <c r="K3640"/>
    </row>
    <row r="3641" spans="11:11" x14ac:dyDescent="0.25">
      <c r="K3641" s="133"/>
    </row>
    <row r="3642" spans="11:11" x14ac:dyDescent="0.25">
      <c r="K3642" s="133"/>
    </row>
    <row r="3643" spans="11:11" x14ac:dyDescent="0.25">
      <c r="K3643"/>
    </row>
    <row r="3644" spans="11:11" x14ac:dyDescent="0.25">
      <c r="K3644"/>
    </row>
    <row r="3645" spans="11:11" x14ac:dyDescent="0.25">
      <c r="K3645" s="133"/>
    </row>
    <row r="3646" spans="11:11" x14ac:dyDescent="0.25">
      <c r="K3646" s="133"/>
    </row>
    <row r="3647" spans="11:11" x14ac:dyDescent="0.25">
      <c r="K3647"/>
    </row>
    <row r="3648" spans="11:11" x14ac:dyDescent="0.25">
      <c r="K3648"/>
    </row>
    <row r="3649" spans="11:11" x14ac:dyDescent="0.25">
      <c r="K3649"/>
    </row>
    <row r="3650" spans="11:11" x14ac:dyDescent="0.25">
      <c r="K3650" s="133"/>
    </row>
    <row r="3651" spans="11:11" x14ac:dyDescent="0.25">
      <c r="K3651" s="133"/>
    </row>
    <row r="3652" spans="11:11" x14ac:dyDescent="0.25">
      <c r="K3652"/>
    </row>
    <row r="3653" spans="11:11" x14ac:dyDescent="0.25">
      <c r="K3653"/>
    </row>
    <row r="3654" spans="11:11" x14ac:dyDescent="0.25">
      <c r="K3654" s="133"/>
    </row>
    <row r="3655" spans="11:11" x14ac:dyDescent="0.25">
      <c r="K3655" s="133"/>
    </row>
    <row r="3656" spans="11:11" x14ac:dyDescent="0.25">
      <c r="K3656"/>
    </row>
    <row r="3657" spans="11:11" x14ac:dyDescent="0.25">
      <c r="K3657"/>
    </row>
    <row r="3658" spans="11:11" x14ac:dyDescent="0.25">
      <c r="K3658"/>
    </row>
    <row r="3659" spans="11:11" x14ac:dyDescent="0.25">
      <c r="K3659" s="133"/>
    </row>
    <row r="3660" spans="11:11" x14ac:dyDescent="0.25">
      <c r="K3660" s="133"/>
    </row>
    <row r="3661" spans="11:11" x14ac:dyDescent="0.25">
      <c r="K3661"/>
    </row>
    <row r="3662" spans="11:11" x14ac:dyDescent="0.25">
      <c r="K3662"/>
    </row>
    <row r="3663" spans="11:11" x14ac:dyDescent="0.25">
      <c r="K3663" s="133"/>
    </row>
    <row r="3664" spans="11:11" x14ac:dyDescent="0.25">
      <c r="K3664" s="133"/>
    </row>
    <row r="3665" spans="11:11" x14ac:dyDescent="0.25">
      <c r="K3665"/>
    </row>
    <row r="3666" spans="11:11" x14ac:dyDescent="0.25">
      <c r="K3666"/>
    </row>
    <row r="3667" spans="11:11" x14ac:dyDescent="0.25">
      <c r="K3667"/>
    </row>
    <row r="3668" spans="11:11" x14ac:dyDescent="0.25">
      <c r="K3668" s="133"/>
    </row>
    <row r="3669" spans="11:11" x14ac:dyDescent="0.25">
      <c r="K3669" s="133"/>
    </row>
    <row r="3670" spans="11:11" x14ac:dyDescent="0.25">
      <c r="K3670"/>
    </row>
    <row r="3671" spans="11:11" x14ac:dyDescent="0.25">
      <c r="K3671"/>
    </row>
    <row r="3672" spans="11:11" x14ac:dyDescent="0.25">
      <c r="K3672" s="133"/>
    </row>
    <row r="3673" spans="11:11" x14ac:dyDescent="0.25">
      <c r="K3673" s="133"/>
    </row>
    <row r="3674" spans="11:11" x14ac:dyDescent="0.25">
      <c r="K3674"/>
    </row>
    <row r="3675" spans="11:11" x14ac:dyDescent="0.25">
      <c r="K3675"/>
    </row>
    <row r="3676" spans="11:11" x14ac:dyDescent="0.25">
      <c r="K3676"/>
    </row>
    <row r="3677" spans="11:11" x14ac:dyDescent="0.25">
      <c r="K3677" s="133"/>
    </row>
    <row r="3678" spans="11:11" x14ac:dyDescent="0.25">
      <c r="K3678" s="133"/>
    </row>
    <row r="3679" spans="11:11" x14ac:dyDescent="0.25">
      <c r="K3679"/>
    </row>
    <row r="3680" spans="11:11" x14ac:dyDescent="0.25">
      <c r="K3680"/>
    </row>
    <row r="3681" spans="11:11" x14ac:dyDescent="0.25">
      <c r="K3681" s="133"/>
    </row>
    <row r="3682" spans="11:11" x14ac:dyDescent="0.25">
      <c r="K3682" s="133"/>
    </row>
    <row r="3683" spans="11:11" x14ac:dyDescent="0.25">
      <c r="K3683"/>
    </row>
    <row r="3684" spans="11:11" x14ac:dyDescent="0.25">
      <c r="K3684"/>
    </row>
    <row r="3685" spans="11:11" x14ac:dyDescent="0.25">
      <c r="K3685"/>
    </row>
    <row r="3686" spans="11:11" x14ac:dyDescent="0.25">
      <c r="K3686" s="133"/>
    </row>
    <row r="3687" spans="11:11" x14ac:dyDescent="0.25">
      <c r="K3687" s="133"/>
    </row>
    <row r="3688" spans="11:11" x14ac:dyDescent="0.25">
      <c r="K3688"/>
    </row>
    <row r="3689" spans="11:11" x14ac:dyDescent="0.25">
      <c r="K3689"/>
    </row>
    <row r="3690" spans="11:11" x14ac:dyDescent="0.25">
      <c r="K3690" s="133"/>
    </row>
    <row r="3691" spans="11:11" x14ac:dyDescent="0.25">
      <c r="K3691" s="133"/>
    </row>
    <row r="3692" spans="11:11" x14ac:dyDescent="0.25">
      <c r="K3692"/>
    </row>
    <row r="3693" spans="11:11" x14ac:dyDescent="0.25">
      <c r="K3693"/>
    </row>
    <row r="3694" spans="11:11" x14ac:dyDescent="0.25">
      <c r="K3694"/>
    </row>
    <row r="3695" spans="11:11" x14ac:dyDescent="0.25">
      <c r="K3695" s="133"/>
    </row>
    <row r="3696" spans="11:11" x14ac:dyDescent="0.25">
      <c r="K3696" s="133"/>
    </row>
    <row r="3697" spans="11:11" x14ac:dyDescent="0.25">
      <c r="K3697"/>
    </row>
    <row r="3698" spans="11:11" x14ac:dyDescent="0.25">
      <c r="K3698"/>
    </row>
    <row r="3699" spans="11:11" x14ac:dyDescent="0.25">
      <c r="K3699" s="133"/>
    </row>
    <row r="3700" spans="11:11" x14ac:dyDescent="0.25">
      <c r="K3700" s="133"/>
    </row>
    <row r="3701" spans="11:11" x14ac:dyDescent="0.25">
      <c r="K3701"/>
    </row>
    <row r="3702" spans="11:11" x14ac:dyDescent="0.25">
      <c r="K3702"/>
    </row>
    <row r="3703" spans="11:11" x14ac:dyDescent="0.25">
      <c r="K3703"/>
    </row>
    <row r="3704" spans="11:11" x14ac:dyDescent="0.25">
      <c r="K3704" s="133"/>
    </row>
    <row r="3705" spans="11:11" x14ac:dyDescent="0.25">
      <c r="K3705" s="133"/>
    </row>
    <row r="3706" spans="11:11" x14ac:dyDescent="0.25">
      <c r="K3706"/>
    </row>
    <row r="3707" spans="11:11" x14ac:dyDescent="0.25">
      <c r="K3707"/>
    </row>
    <row r="3708" spans="11:11" x14ac:dyDescent="0.25">
      <c r="K3708" s="133"/>
    </row>
    <row r="3709" spans="11:11" x14ac:dyDescent="0.25">
      <c r="K3709" s="133"/>
    </row>
    <row r="3710" spans="11:11" x14ac:dyDescent="0.25">
      <c r="K3710"/>
    </row>
    <row r="3711" spans="11:11" x14ac:dyDescent="0.25">
      <c r="K3711"/>
    </row>
    <row r="3712" spans="11:11" x14ac:dyDescent="0.25">
      <c r="K3712"/>
    </row>
    <row r="3713" spans="11:11" x14ac:dyDescent="0.25">
      <c r="K3713" s="133"/>
    </row>
    <row r="3714" spans="11:11" x14ac:dyDescent="0.25">
      <c r="K3714" s="133"/>
    </row>
    <row r="3715" spans="11:11" x14ac:dyDescent="0.25">
      <c r="K3715"/>
    </row>
    <row r="3716" spans="11:11" x14ac:dyDescent="0.25">
      <c r="K3716"/>
    </row>
    <row r="3717" spans="11:11" x14ac:dyDescent="0.25">
      <c r="K3717" s="133"/>
    </row>
    <row r="3718" spans="11:11" x14ac:dyDescent="0.25">
      <c r="K3718" s="133"/>
    </row>
    <row r="3719" spans="11:11" x14ac:dyDescent="0.25">
      <c r="K3719"/>
    </row>
    <row r="3720" spans="11:11" x14ac:dyDescent="0.25">
      <c r="K3720"/>
    </row>
    <row r="3721" spans="11:11" x14ac:dyDescent="0.25">
      <c r="K3721"/>
    </row>
    <row r="3722" spans="11:11" x14ac:dyDescent="0.25">
      <c r="K3722" s="133"/>
    </row>
    <row r="3723" spans="11:11" x14ac:dyDescent="0.25">
      <c r="K3723" s="133"/>
    </row>
    <row r="3724" spans="11:11" x14ac:dyDescent="0.25">
      <c r="K3724"/>
    </row>
    <row r="3725" spans="11:11" x14ac:dyDescent="0.25">
      <c r="K3725"/>
    </row>
    <row r="3726" spans="11:11" x14ac:dyDescent="0.25">
      <c r="K3726" s="133"/>
    </row>
    <row r="3727" spans="11:11" x14ac:dyDescent="0.25">
      <c r="K3727" s="133"/>
    </row>
    <row r="3728" spans="11:11" x14ac:dyDescent="0.25">
      <c r="K3728"/>
    </row>
    <row r="3729" spans="11:11" x14ac:dyDescent="0.25">
      <c r="K3729"/>
    </row>
    <row r="3730" spans="11:11" x14ac:dyDescent="0.25">
      <c r="K3730"/>
    </row>
    <row r="3731" spans="11:11" x14ac:dyDescent="0.25">
      <c r="K3731" s="133"/>
    </row>
    <row r="3732" spans="11:11" x14ac:dyDescent="0.25">
      <c r="K3732" s="133"/>
    </row>
    <row r="3733" spans="11:11" x14ac:dyDescent="0.25">
      <c r="K3733"/>
    </row>
    <row r="3734" spans="11:11" x14ac:dyDescent="0.25">
      <c r="K3734"/>
    </row>
    <row r="3735" spans="11:11" x14ac:dyDescent="0.25">
      <c r="K3735" s="133"/>
    </row>
    <row r="3736" spans="11:11" x14ac:dyDescent="0.25">
      <c r="K3736" s="133"/>
    </row>
    <row r="3737" spans="11:11" x14ac:dyDescent="0.25">
      <c r="K3737"/>
    </row>
    <row r="3738" spans="11:11" x14ac:dyDescent="0.25">
      <c r="K3738"/>
    </row>
    <row r="3739" spans="11:11" x14ac:dyDescent="0.25">
      <c r="K3739"/>
    </row>
    <row r="3740" spans="11:11" x14ac:dyDescent="0.25">
      <c r="K3740" s="133"/>
    </row>
    <row r="3741" spans="11:11" x14ac:dyDescent="0.25">
      <c r="K3741" s="133"/>
    </row>
    <row r="3742" spans="11:11" x14ac:dyDescent="0.25">
      <c r="K3742"/>
    </row>
    <row r="3743" spans="11:11" x14ac:dyDescent="0.25">
      <c r="K3743"/>
    </row>
    <row r="3744" spans="11:11" x14ac:dyDescent="0.25">
      <c r="K3744" s="133"/>
    </row>
    <row r="3745" spans="11:11" x14ac:dyDescent="0.25">
      <c r="K3745" s="133"/>
    </row>
    <row r="3746" spans="11:11" x14ac:dyDescent="0.25">
      <c r="K3746"/>
    </row>
    <row r="3747" spans="11:11" x14ac:dyDescent="0.25">
      <c r="K3747"/>
    </row>
    <row r="3748" spans="11:11" x14ac:dyDescent="0.25">
      <c r="K3748"/>
    </row>
    <row r="3749" spans="11:11" x14ac:dyDescent="0.25">
      <c r="K3749" s="133"/>
    </row>
    <row r="3750" spans="11:11" x14ac:dyDescent="0.25">
      <c r="K3750" s="133"/>
    </row>
    <row r="3751" spans="11:11" x14ac:dyDescent="0.25">
      <c r="K3751"/>
    </row>
    <row r="3752" spans="11:11" x14ac:dyDescent="0.25">
      <c r="K3752"/>
    </row>
    <row r="3753" spans="11:11" x14ac:dyDescent="0.25">
      <c r="K3753" s="133"/>
    </row>
    <row r="3754" spans="11:11" x14ac:dyDescent="0.25">
      <c r="K3754" s="133"/>
    </row>
    <row r="3755" spans="11:11" x14ac:dyDescent="0.25">
      <c r="K3755"/>
    </row>
    <row r="3756" spans="11:11" x14ac:dyDescent="0.25">
      <c r="K3756"/>
    </row>
    <row r="3757" spans="11:11" x14ac:dyDescent="0.25">
      <c r="K3757"/>
    </row>
    <row r="3758" spans="11:11" x14ac:dyDescent="0.25">
      <c r="K3758" s="133"/>
    </row>
    <row r="3759" spans="11:11" x14ac:dyDescent="0.25">
      <c r="K3759" s="133"/>
    </row>
    <row r="3760" spans="11:11" x14ac:dyDescent="0.25">
      <c r="K3760"/>
    </row>
    <row r="3761" spans="11:11" x14ac:dyDescent="0.25">
      <c r="K3761"/>
    </row>
    <row r="3762" spans="11:11" x14ac:dyDescent="0.25">
      <c r="K3762" s="133"/>
    </row>
    <row r="3763" spans="11:11" x14ac:dyDescent="0.25">
      <c r="K3763" s="133"/>
    </row>
    <row r="3764" spans="11:11" x14ac:dyDescent="0.25">
      <c r="K3764"/>
    </row>
    <row r="3765" spans="11:11" x14ac:dyDescent="0.25">
      <c r="K3765"/>
    </row>
    <row r="3766" spans="11:11" x14ac:dyDescent="0.25">
      <c r="K3766"/>
    </row>
    <row r="3767" spans="11:11" x14ac:dyDescent="0.25">
      <c r="K3767" s="133"/>
    </row>
    <row r="3768" spans="11:11" x14ac:dyDescent="0.25">
      <c r="K3768" s="133"/>
    </row>
    <row r="3769" spans="11:11" x14ac:dyDescent="0.25">
      <c r="K3769"/>
    </row>
    <row r="3770" spans="11:11" x14ac:dyDescent="0.25">
      <c r="K3770"/>
    </row>
    <row r="3771" spans="11:11" x14ac:dyDescent="0.25">
      <c r="K3771" s="133"/>
    </row>
    <row r="3772" spans="11:11" x14ac:dyDescent="0.25">
      <c r="K3772" s="133"/>
    </row>
    <row r="3773" spans="11:11" x14ac:dyDescent="0.25">
      <c r="K3773"/>
    </row>
    <row r="3774" spans="11:11" x14ac:dyDescent="0.25">
      <c r="K3774"/>
    </row>
    <row r="3775" spans="11:11" x14ac:dyDescent="0.25">
      <c r="K3775"/>
    </row>
    <row r="3776" spans="11:11" x14ac:dyDescent="0.25">
      <c r="K3776" s="133"/>
    </row>
    <row r="3777" spans="11:11" x14ac:dyDescent="0.25">
      <c r="K3777" s="133"/>
    </row>
    <row r="3778" spans="11:11" x14ac:dyDescent="0.25">
      <c r="K3778"/>
    </row>
    <row r="3779" spans="11:11" x14ac:dyDescent="0.25">
      <c r="K3779"/>
    </row>
    <row r="3780" spans="11:11" x14ac:dyDescent="0.25">
      <c r="K3780" s="133"/>
    </row>
    <row r="3781" spans="11:11" x14ac:dyDescent="0.25">
      <c r="K3781" s="133"/>
    </row>
    <row r="3782" spans="11:11" x14ac:dyDescent="0.25">
      <c r="K3782"/>
    </row>
    <row r="3783" spans="11:11" x14ac:dyDescent="0.25">
      <c r="K3783"/>
    </row>
    <row r="3784" spans="11:11" x14ac:dyDescent="0.25">
      <c r="K3784"/>
    </row>
    <row r="3785" spans="11:11" x14ac:dyDescent="0.25">
      <c r="K3785" s="133"/>
    </row>
    <row r="3786" spans="11:11" x14ac:dyDescent="0.25">
      <c r="K3786" s="133"/>
    </row>
    <row r="3787" spans="11:11" x14ac:dyDescent="0.25">
      <c r="K3787"/>
    </row>
    <row r="3788" spans="11:11" x14ac:dyDescent="0.25">
      <c r="K3788"/>
    </row>
    <row r="3789" spans="11:11" x14ac:dyDescent="0.25">
      <c r="K3789" s="133"/>
    </row>
    <row r="3790" spans="11:11" x14ac:dyDescent="0.25">
      <c r="K3790" s="133"/>
    </row>
    <row r="3791" spans="11:11" x14ac:dyDescent="0.25">
      <c r="K3791"/>
    </row>
    <row r="3792" spans="11:11" x14ac:dyDescent="0.25">
      <c r="K3792"/>
    </row>
    <row r="3793" spans="11:11" x14ac:dyDescent="0.25">
      <c r="K3793"/>
    </row>
    <row r="3794" spans="11:11" x14ac:dyDescent="0.25">
      <c r="K3794" s="133"/>
    </row>
    <row r="3795" spans="11:11" x14ac:dyDescent="0.25">
      <c r="K3795" s="133"/>
    </row>
    <row r="3796" spans="11:11" x14ac:dyDescent="0.25">
      <c r="K3796"/>
    </row>
    <row r="3797" spans="11:11" x14ac:dyDescent="0.25">
      <c r="K3797"/>
    </row>
    <row r="3798" spans="11:11" x14ac:dyDescent="0.25">
      <c r="K3798" s="133"/>
    </row>
    <row r="3799" spans="11:11" x14ac:dyDescent="0.25">
      <c r="K3799" s="133"/>
    </row>
    <row r="3800" spans="11:11" x14ac:dyDescent="0.25">
      <c r="K3800"/>
    </row>
    <row r="3801" spans="11:11" x14ac:dyDescent="0.25">
      <c r="K3801"/>
    </row>
    <row r="3802" spans="11:11" x14ac:dyDescent="0.25">
      <c r="K3802"/>
    </row>
    <row r="3803" spans="11:11" x14ac:dyDescent="0.25">
      <c r="K3803" s="133"/>
    </row>
    <row r="3804" spans="11:11" x14ac:dyDescent="0.25">
      <c r="K3804" s="133"/>
    </row>
    <row r="3805" spans="11:11" x14ac:dyDescent="0.25">
      <c r="K3805"/>
    </row>
    <row r="3806" spans="11:11" x14ac:dyDescent="0.25">
      <c r="K3806"/>
    </row>
    <row r="3807" spans="11:11" x14ac:dyDescent="0.25">
      <c r="K3807" s="133"/>
    </row>
    <row r="3808" spans="11:11" x14ac:dyDescent="0.25">
      <c r="K3808" s="133"/>
    </row>
    <row r="3809" spans="11:11" x14ac:dyDescent="0.25">
      <c r="K3809"/>
    </row>
    <row r="3810" spans="11:11" x14ac:dyDescent="0.25">
      <c r="K3810"/>
    </row>
    <row r="3811" spans="11:11" x14ac:dyDescent="0.25">
      <c r="K3811"/>
    </row>
    <row r="3812" spans="11:11" x14ac:dyDescent="0.25">
      <c r="K3812" s="133"/>
    </row>
    <row r="3813" spans="11:11" x14ac:dyDescent="0.25">
      <c r="K3813" s="133"/>
    </row>
    <row r="3814" spans="11:11" x14ac:dyDescent="0.25">
      <c r="K3814"/>
    </row>
    <row r="3815" spans="11:11" x14ac:dyDescent="0.25">
      <c r="K3815"/>
    </row>
    <row r="3816" spans="11:11" x14ac:dyDescent="0.25">
      <c r="K3816" s="133"/>
    </row>
    <row r="3817" spans="11:11" x14ac:dyDescent="0.25">
      <c r="K3817" s="133"/>
    </row>
    <row r="3818" spans="11:11" x14ac:dyDescent="0.25">
      <c r="K3818"/>
    </row>
    <row r="3819" spans="11:11" x14ac:dyDescent="0.25">
      <c r="K3819"/>
    </row>
    <row r="3820" spans="11:11" x14ac:dyDescent="0.25">
      <c r="K3820"/>
    </row>
    <row r="3821" spans="11:11" x14ac:dyDescent="0.25">
      <c r="K3821" s="133"/>
    </row>
    <row r="3822" spans="11:11" x14ac:dyDescent="0.25">
      <c r="K3822" s="133"/>
    </row>
    <row r="3823" spans="11:11" x14ac:dyDescent="0.25">
      <c r="K3823"/>
    </row>
    <row r="3824" spans="11:11" x14ac:dyDescent="0.25">
      <c r="K3824"/>
    </row>
    <row r="3825" spans="11:11" x14ac:dyDescent="0.25">
      <c r="K3825" s="133"/>
    </row>
    <row r="3826" spans="11:11" x14ac:dyDescent="0.25">
      <c r="K3826" s="133"/>
    </row>
    <row r="3827" spans="11:11" x14ac:dyDescent="0.25">
      <c r="K3827"/>
    </row>
    <row r="3828" spans="11:11" x14ac:dyDescent="0.25">
      <c r="K3828"/>
    </row>
    <row r="3829" spans="11:11" x14ac:dyDescent="0.25">
      <c r="K3829"/>
    </row>
    <row r="3830" spans="11:11" x14ac:dyDescent="0.25">
      <c r="K3830" s="133"/>
    </row>
    <row r="3831" spans="11:11" x14ac:dyDescent="0.25">
      <c r="K3831" s="133"/>
    </row>
    <row r="3832" spans="11:11" x14ac:dyDescent="0.25">
      <c r="K3832"/>
    </row>
    <row r="3833" spans="11:11" x14ac:dyDescent="0.25">
      <c r="K3833"/>
    </row>
    <row r="3834" spans="11:11" x14ac:dyDescent="0.25">
      <c r="K3834" s="133"/>
    </row>
    <row r="3835" spans="11:11" x14ac:dyDescent="0.25">
      <c r="K3835" s="133"/>
    </row>
    <row r="3836" spans="11:11" x14ac:dyDescent="0.25">
      <c r="K3836"/>
    </row>
    <row r="3837" spans="11:11" x14ac:dyDescent="0.25">
      <c r="K3837"/>
    </row>
    <row r="3838" spans="11:11" x14ac:dyDescent="0.25">
      <c r="K3838"/>
    </row>
    <row r="3839" spans="11:11" x14ac:dyDescent="0.25">
      <c r="K3839" s="133"/>
    </row>
    <row r="3840" spans="11:11" x14ac:dyDescent="0.25">
      <c r="K3840" s="133"/>
    </row>
    <row r="3841" spans="11:11" x14ac:dyDescent="0.25">
      <c r="K3841"/>
    </row>
    <row r="3842" spans="11:11" x14ac:dyDescent="0.25">
      <c r="K3842"/>
    </row>
    <row r="3843" spans="11:11" x14ac:dyDescent="0.25">
      <c r="K3843" s="133"/>
    </row>
    <row r="3844" spans="11:11" x14ac:dyDescent="0.25">
      <c r="K3844" s="133"/>
    </row>
    <row r="3845" spans="11:11" x14ac:dyDescent="0.25">
      <c r="K3845"/>
    </row>
    <row r="3846" spans="11:11" x14ac:dyDescent="0.25">
      <c r="K3846"/>
    </row>
    <row r="3847" spans="11:11" x14ac:dyDescent="0.25">
      <c r="K3847"/>
    </row>
    <row r="3848" spans="11:11" x14ac:dyDescent="0.25">
      <c r="K3848" s="133"/>
    </row>
    <row r="3849" spans="11:11" x14ac:dyDescent="0.25">
      <c r="K3849" s="133"/>
    </row>
    <row r="3850" spans="11:11" x14ac:dyDescent="0.25">
      <c r="K3850"/>
    </row>
    <row r="3851" spans="11:11" x14ac:dyDescent="0.25">
      <c r="K3851"/>
    </row>
    <row r="3852" spans="11:11" x14ac:dyDescent="0.25">
      <c r="K3852" s="133"/>
    </row>
    <row r="3853" spans="11:11" x14ac:dyDescent="0.25">
      <c r="K3853" s="133"/>
    </row>
    <row r="3854" spans="11:11" x14ac:dyDescent="0.25">
      <c r="K3854"/>
    </row>
    <row r="3855" spans="11:11" x14ac:dyDescent="0.25">
      <c r="K3855"/>
    </row>
    <row r="3856" spans="11:11" x14ac:dyDescent="0.25">
      <c r="K3856"/>
    </row>
    <row r="3857" spans="11:11" x14ac:dyDescent="0.25">
      <c r="K3857" s="133"/>
    </row>
    <row r="3858" spans="11:11" x14ac:dyDescent="0.25">
      <c r="K3858" s="133"/>
    </row>
    <row r="3859" spans="11:11" x14ac:dyDescent="0.25">
      <c r="K3859"/>
    </row>
    <row r="3860" spans="11:11" x14ac:dyDescent="0.25">
      <c r="K3860"/>
    </row>
    <row r="3861" spans="11:11" x14ac:dyDescent="0.25">
      <c r="K3861" s="133"/>
    </row>
    <row r="3862" spans="11:11" x14ac:dyDescent="0.25">
      <c r="K3862" s="133"/>
    </row>
    <row r="3863" spans="11:11" x14ac:dyDescent="0.25">
      <c r="K3863"/>
    </row>
    <row r="3864" spans="11:11" x14ac:dyDescent="0.25">
      <c r="K3864"/>
    </row>
    <row r="3865" spans="11:11" x14ac:dyDescent="0.25">
      <c r="K3865"/>
    </row>
    <row r="3866" spans="11:11" x14ac:dyDescent="0.25">
      <c r="K3866" s="133"/>
    </row>
    <row r="3867" spans="11:11" x14ac:dyDescent="0.25">
      <c r="K3867" s="133"/>
    </row>
    <row r="3868" spans="11:11" x14ac:dyDescent="0.25">
      <c r="K3868"/>
    </row>
    <row r="3869" spans="11:11" x14ac:dyDescent="0.25">
      <c r="K3869"/>
    </row>
    <row r="3870" spans="11:11" x14ac:dyDescent="0.25">
      <c r="K3870" s="133"/>
    </row>
    <row r="3871" spans="11:11" x14ac:dyDescent="0.25">
      <c r="K3871" s="133"/>
    </row>
    <row r="3872" spans="11:11" x14ac:dyDescent="0.25">
      <c r="K3872"/>
    </row>
    <row r="3873" spans="11:11" x14ac:dyDescent="0.25">
      <c r="K3873"/>
    </row>
    <row r="3874" spans="11:11" x14ac:dyDescent="0.25">
      <c r="K3874"/>
    </row>
    <row r="3875" spans="11:11" x14ac:dyDescent="0.25">
      <c r="K3875" s="133"/>
    </row>
    <row r="3876" spans="11:11" x14ac:dyDescent="0.25">
      <c r="K3876" s="133"/>
    </row>
    <row r="3877" spans="11:11" x14ac:dyDescent="0.25">
      <c r="K3877"/>
    </row>
    <row r="3878" spans="11:11" x14ac:dyDescent="0.25">
      <c r="K3878"/>
    </row>
    <row r="3879" spans="11:11" x14ac:dyDescent="0.25">
      <c r="K3879" s="133"/>
    </row>
    <row r="3880" spans="11:11" x14ac:dyDescent="0.25">
      <c r="K3880" s="133"/>
    </row>
    <row r="3881" spans="11:11" x14ac:dyDescent="0.25">
      <c r="K3881"/>
    </row>
    <row r="3882" spans="11:11" x14ac:dyDescent="0.25">
      <c r="K3882"/>
    </row>
    <row r="3883" spans="11:11" x14ac:dyDescent="0.25">
      <c r="K3883"/>
    </row>
    <row r="3884" spans="11:11" x14ac:dyDescent="0.25">
      <c r="K3884" s="133"/>
    </row>
    <row r="3885" spans="11:11" x14ac:dyDescent="0.25">
      <c r="K3885" s="133"/>
    </row>
    <row r="3886" spans="11:11" x14ac:dyDescent="0.25">
      <c r="K3886"/>
    </row>
    <row r="3887" spans="11:11" x14ac:dyDescent="0.25">
      <c r="K3887"/>
    </row>
    <row r="3888" spans="11:11" x14ac:dyDescent="0.25">
      <c r="K3888" s="133"/>
    </row>
    <row r="3889" spans="11:11" x14ac:dyDescent="0.25">
      <c r="K3889" s="133"/>
    </row>
    <row r="3890" spans="11:11" x14ac:dyDescent="0.25">
      <c r="K3890"/>
    </row>
    <row r="3891" spans="11:11" x14ac:dyDescent="0.25">
      <c r="K3891"/>
    </row>
    <row r="3892" spans="11:11" x14ac:dyDescent="0.25">
      <c r="K3892"/>
    </row>
    <row r="3893" spans="11:11" x14ac:dyDescent="0.25">
      <c r="K3893" s="133"/>
    </row>
    <row r="3894" spans="11:11" x14ac:dyDescent="0.25">
      <c r="K3894" s="133"/>
    </row>
    <row r="3895" spans="11:11" x14ac:dyDescent="0.25">
      <c r="K3895"/>
    </row>
    <row r="3896" spans="11:11" x14ac:dyDescent="0.25">
      <c r="K3896"/>
    </row>
    <row r="3897" spans="11:11" x14ac:dyDescent="0.25">
      <c r="K3897" s="133"/>
    </row>
    <row r="3898" spans="11:11" x14ac:dyDescent="0.25">
      <c r="K3898" s="133"/>
    </row>
    <row r="3899" spans="11:11" x14ac:dyDescent="0.25">
      <c r="K3899"/>
    </row>
    <row r="3900" spans="11:11" x14ac:dyDescent="0.25">
      <c r="K3900"/>
    </row>
    <row r="3901" spans="11:11" x14ac:dyDescent="0.25">
      <c r="K3901"/>
    </row>
    <row r="3902" spans="11:11" x14ac:dyDescent="0.25">
      <c r="K3902" s="133"/>
    </row>
    <row r="3903" spans="11:11" x14ac:dyDescent="0.25">
      <c r="K3903" s="133"/>
    </row>
    <row r="3904" spans="11:11" x14ac:dyDescent="0.25">
      <c r="K3904"/>
    </row>
    <row r="3905" spans="11:11" x14ac:dyDescent="0.25">
      <c r="K3905"/>
    </row>
    <row r="3906" spans="11:11" x14ac:dyDescent="0.25">
      <c r="K3906" s="133"/>
    </row>
    <row r="3907" spans="11:11" x14ac:dyDescent="0.25">
      <c r="K3907" s="133"/>
    </row>
    <row r="3908" spans="11:11" x14ac:dyDescent="0.25">
      <c r="K3908"/>
    </row>
    <row r="3909" spans="11:11" x14ac:dyDescent="0.25">
      <c r="K3909"/>
    </row>
    <row r="3910" spans="11:11" x14ac:dyDescent="0.25">
      <c r="K3910"/>
    </row>
    <row r="3911" spans="11:11" x14ac:dyDescent="0.25">
      <c r="K3911" s="133"/>
    </row>
    <row r="3912" spans="11:11" x14ac:dyDescent="0.25">
      <c r="K3912" s="133"/>
    </row>
    <row r="3913" spans="11:11" x14ac:dyDescent="0.25">
      <c r="K3913"/>
    </row>
    <row r="3914" spans="11:11" x14ac:dyDescent="0.25">
      <c r="K3914"/>
    </row>
    <row r="3915" spans="11:11" x14ac:dyDescent="0.25">
      <c r="K3915" s="133"/>
    </row>
    <row r="3916" spans="11:11" x14ac:dyDescent="0.25">
      <c r="K3916" s="133"/>
    </row>
    <row r="3917" spans="11:11" x14ac:dyDescent="0.25">
      <c r="K3917"/>
    </row>
    <row r="3918" spans="11:11" x14ac:dyDescent="0.25">
      <c r="K3918"/>
    </row>
    <row r="3919" spans="11:11" x14ac:dyDescent="0.25">
      <c r="K3919"/>
    </row>
    <row r="3920" spans="11:11" x14ac:dyDescent="0.25">
      <c r="K3920" s="133"/>
    </row>
    <row r="3921" spans="11:11" x14ac:dyDescent="0.25">
      <c r="K3921" s="133"/>
    </row>
    <row r="3922" spans="11:11" x14ac:dyDescent="0.25">
      <c r="K3922"/>
    </row>
    <row r="3923" spans="11:11" x14ac:dyDescent="0.25">
      <c r="K3923"/>
    </row>
    <row r="3924" spans="11:11" x14ac:dyDescent="0.25">
      <c r="K3924" s="133"/>
    </row>
    <row r="3925" spans="11:11" x14ac:dyDescent="0.25">
      <c r="K3925" s="133"/>
    </row>
    <row r="3926" spans="11:11" x14ac:dyDescent="0.25">
      <c r="K3926"/>
    </row>
    <row r="3927" spans="11:11" x14ac:dyDescent="0.25">
      <c r="K3927"/>
    </row>
    <row r="3928" spans="11:11" x14ac:dyDescent="0.25">
      <c r="K3928"/>
    </row>
    <row r="3929" spans="11:11" x14ac:dyDescent="0.25">
      <c r="K3929" s="133"/>
    </row>
    <row r="3930" spans="11:11" x14ac:dyDescent="0.25">
      <c r="K3930" s="133"/>
    </row>
    <row r="3931" spans="11:11" x14ac:dyDescent="0.25">
      <c r="K3931"/>
    </row>
    <row r="3932" spans="11:11" x14ac:dyDescent="0.25">
      <c r="K3932"/>
    </row>
    <row r="3933" spans="11:11" x14ac:dyDescent="0.25">
      <c r="K3933" s="133"/>
    </row>
    <row r="3934" spans="11:11" x14ac:dyDescent="0.25">
      <c r="K3934" s="133"/>
    </row>
    <row r="3935" spans="11:11" x14ac:dyDescent="0.25">
      <c r="K3935"/>
    </row>
    <row r="3936" spans="11:11" x14ac:dyDescent="0.25">
      <c r="K3936"/>
    </row>
    <row r="3937" spans="11:11" x14ac:dyDescent="0.25">
      <c r="K3937"/>
    </row>
    <row r="3938" spans="11:11" x14ac:dyDescent="0.25">
      <c r="K3938" s="133"/>
    </row>
    <row r="3939" spans="11:11" x14ac:dyDescent="0.25">
      <c r="K3939" s="133"/>
    </row>
    <row r="3940" spans="11:11" x14ac:dyDescent="0.25">
      <c r="K3940"/>
    </row>
    <row r="3941" spans="11:11" x14ac:dyDescent="0.25">
      <c r="K3941"/>
    </row>
    <row r="3942" spans="11:11" x14ac:dyDescent="0.25">
      <c r="K3942" s="133"/>
    </row>
    <row r="3943" spans="11:11" x14ac:dyDescent="0.25">
      <c r="K3943" s="133"/>
    </row>
    <row r="3944" spans="11:11" x14ac:dyDescent="0.25">
      <c r="K3944"/>
    </row>
    <row r="3945" spans="11:11" x14ac:dyDescent="0.25">
      <c r="K3945"/>
    </row>
    <row r="3946" spans="11:11" x14ac:dyDescent="0.25">
      <c r="K3946"/>
    </row>
    <row r="3947" spans="11:11" x14ac:dyDescent="0.25">
      <c r="K3947" s="133"/>
    </row>
    <row r="3948" spans="11:11" x14ac:dyDescent="0.25">
      <c r="K3948" s="133"/>
    </row>
    <row r="3949" spans="11:11" x14ac:dyDescent="0.25">
      <c r="K3949"/>
    </row>
    <row r="3950" spans="11:11" x14ac:dyDescent="0.25">
      <c r="K3950"/>
    </row>
    <row r="3951" spans="11:11" x14ac:dyDescent="0.25">
      <c r="K3951" s="133"/>
    </row>
    <row r="3952" spans="11:11" x14ac:dyDescent="0.25">
      <c r="K3952" s="133"/>
    </row>
    <row r="3953" spans="11:11" x14ac:dyDescent="0.25">
      <c r="K3953"/>
    </row>
    <row r="3954" spans="11:11" x14ac:dyDescent="0.25">
      <c r="K3954"/>
    </row>
    <row r="3955" spans="11:11" x14ac:dyDescent="0.25">
      <c r="K3955"/>
    </row>
    <row r="3956" spans="11:11" x14ac:dyDescent="0.25">
      <c r="K3956" s="133"/>
    </row>
    <row r="3957" spans="11:11" x14ac:dyDescent="0.25">
      <c r="K3957" s="133"/>
    </row>
    <row r="3958" spans="11:11" x14ac:dyDescent="0.25">
      <c r="K3958"/>
    </row>
    <row r="3959" spans="11:11" x14ac:dyDescent="0.25">
      <c r="K3959"/>
    </row>
    <row r="3960" spans="11:11" x14ac:dyDescent="0.25">
      <c r="K3960" s="133"/>
    </row>
    <row r="3961" spans="11:11" x14ac:dyDescent="0.25">
      <c r="K3961" s="133"/>
    </row>
    <row r="3962" spans="11:11" x14ac:dyDescent="0.25">
      <c r="K3962"/>
    </row>
    <row r="3963" spans="11:11" x14ac:dyDescent="0.25">
      <c r="K3963"/>
    </row>
    <row r="3964" spans="11:11" x14ac:dyDescent="0.25">
      <c r="K3964"/>
    </row>
    <row r="3965" spans="11:11" x14ac:dyDescent="0.25">
      <c r="K3965" s="133"/>
    </row>
    <row r="3966" spans="11:11" x14ac:dyDescent="0.25">
      <c r="K3966" s="133"/>
    </row>
    <row r="3967" spans="11:11" x14ac:dyDescent="0.25">
      <c r="K3967"/>
    </row>
    <row r="3968" spans="11:11" x14ac:dyDescent="0.25">
      <c r="K3968"/>
    </row>
    <row r="3969" spans="11:11" x14ac:dyDescent="0.25">
      <c r="K3969" s="133"/>
    </row>
    <row r="3970" spans="11:11" x14ac:dyDescent="0.25">
      <c r="K3970" s="133"/>
    </row>
    <row r="3971" spans="11:11" x14ac:dyDescent="0.25">
      <c r="K3971"/>
    </row>
    <row r="3972" spans="11:11" x14ac:dyDescent="0.25">
      <c r="K3972"/>
    </row>
    <row r="3973" spans="11:11" x14ac:dyDescent="0.25">
      <c r="K3973"/>
    </row>
    <row r="3974" spans="11:11" x14ac:dyDescent="0.25">
      <c r="K3974" s="133"/>
    </row>
    <row r="3975" spans="11:11" x14ac:dyDescent="0.25">
      <c r="K3975" s="133"/>
    </row>
    <row r="3976" spans="11:11" x14ac:dyDescent="0.25">
      <c r="K3976"/>
    </row>
    <row r="3977" spans="11:11" x14ac:dyDescent="0.25">
      <c r="K3977"/>
    </row>
    <row r="3978" spans="11:11" x14ac:dyDescent="0.25">
      <c r="K3978" s="133"/>
    </row>
    <row r="3979" spans="11:11" x14ac:dyDescent="0.25">
      <c r="K3979" s="133"/>
    </row>
    <row r="3980" spans="11:11" x14ac:dyDescent="0.25">
      <c r="K3980"/>
    </row>
    <row r="3981" spans="11:11" x14ac:dyDescent="0.25">
      <c r="K3981"/>
    </row>
    <row r="3982" spans="11:11" x14ac:dyDescent="0.25">
      <c r="K3982"/>
    </row>
    <row r="3983" spans="11:11" x14ac:dyDescent="0.25">
      <c r="K3983" s="133"/>
    </row>
    <row r="3984" spans="11:11" x14ac:dyDescent="0.25">
      <c r="K3984" s="133"/>
    </row>
    <row r="3985" spans="11:11" x14ac:dyDescent="0.25">
      <c r="K3985"/>
    </row>
    <row r="3986" spans="11:11" x14ac:dyDescent="0.25">
      <c r="K3986"/>
    </row>
    <row r="3987" spans="11:11" x14ac:dyDescent="0.25">
      <c r="K3987" s="133"/>
    </row>
    <row r="3988" spans="11:11" x14ac:dyDescent="0.25">
      <c r="K3988" s="133"/>
    </row>
    <row r="3989" spans="11:11" x14ac:dyDescent="0.25">
      <c r="K3989"/>
    </row>
    <row r="3990" spans="11:11" x14ac:dyDescent="0.25">
      <c r="K3990"/>
    </row>
    <row r="3991" spans="11:11" x14ac:dyDescent="0.25">
      <c r="K3991"/>
    </row>
    <row r="3992" spans="11:11" x14ac:dyDescent="0.25">
      <c r="K3992" s="133"/>
    </row>
    <row r="3993" spans="11:11" x14ac:dyDescent="0.25">
      <c r="K3993" s="133"/>
    </row>
    <row r="3994" spans="11:11" x14ac:dyDescent="0.25">
      <c r="K3994"/>
    </row>
    <row r="3995" spans="11:11" x14ac:dyDescent="0.25">
      <c r="K3995"/>
    </row>
    <row r="3996" spans="11:11" x14ac:dyDescent="0.25">
      <c r="K3996" s="133"/>
    </row>
    <row r="3997" spans="11:11" x14ac:dyDescent="0.25">
      <c r="K3997" s="133"/>
    </row>
    <row r="3998" spans="11:11" x14ac:dyDescent="0.25">
      <c r="K3998"/>
    </row>
    <row r="3999" spans="11:11" x14ac:dyDescent="0.25">
      <c r="K3999"/>
    </row>
    <row r="4000" spans="11:11" x14ac:dyDescent="0.25">
      <c r="K4000"/>
    </row>
    <row r="4001" spans="11:11" x14ac:dyDescent="0.25">
      <c r="K4001" s="133"/>
    </row>
    <row r="4002" spans="11:11" x14ac:dyDescent="0.25">
      <c r="K4002" s="133"/>
    </row>
    <row r="4003" spans="11:11" x14ac:dyDescent="0.25">
      <c r="K4003"/>
    </row>
    <row r="4004" spans="11:11" x14ac:dyDescent="0.25">
      <c r="K4004"/>
    </row>
    <row r="4005" spans="11:11" x14ac:dyDescent="0.25">
      <c r="K4005" s="133"/>
    </row>
    <row r="4006" spans="11:11" x14ac:dyDescent="0.25">
      <c r="K4006" s="133"/>
    </row>
    <row r="4007" spans="11:11" x14ac:dyDescent="0.25">
      <c r="K4007"/>
    </row>
    <row r="4008" spans="11:11" x14ac:dyDescent="0.25">
      <c r="K4008"/>
    </row>
    <row r="4009" spans="11:11" x14ac:dyDescent="0.25">
      <c r="K4009"/>
    </row>
    <row r="4010" spans="11:11" x14ac:dyDescent="0.25">
      <c r="K4010" s="133"/>
    </row>
    <row r="4011" spans="11:11" x14ac:dyDescent="0.25">
      <c r="K4011" s="133"/>
    </row>
    <row r="4012" spans="11:11" x14ac:dyDescent="0.25">
      <c r="K4012"/>
    </row>
    <row r="4013" spans="11:11" x14ac:dyDescent="0.25">
      <c r="K4013"/>
    </row>
    <row r="4014" spans="11:11" x14ac:dyDescent="0.25">
      <c r="K4014" s="133"/>
    </row>
    <row r="4015" spans="11:11" x14ac:dyDescent="0.25">
      <c r="K4015" s="133"/>
    </row>
    <row r="4016" spans="11:11" x14ac:dyDescent="0.25">
      <c r="K4016"/>
    </row>
    <row r="4017" spans="11:11" x14ac:dyDescent="0.25">
      <c r="K4017"/>
    </row>
    <row r="4018" spans="11:11" x14ac:dyDescent="0.25">
      <c r="K4018"/>
    </row>
    <row r="4019" spans="11:11" x14ac:dyDescent="0.25">
      <c r="K4019" s="133"/>
    </row>
    <row r="4020" spans="11:11" x14ac:dyDescent="0.25">
      <c r="K4020" s="133"/>
    </row>
    <row r="4021" spans="11:11" x14ac:dyDescent="0.25">
      <c r="K4021"/>
    </row>
    <row r="4022" spans="11:11" x14ac:dyDescent="0.25">
      <c r="K4022"/>
    </row>
    <row r="4023" spans="11:11" x14ac:dyDescent="0.25">
      <c r="K4023" s="133"/>
    </row>
    <row r="4024" spans="11:11" x14ac:dyDescent="0.25">
      <c r="K4024" s="133"/>
    </row>
    <row r="4025" spans="11:11" x14ac:dyDescent="0.25">
      <c r="K4025"/>
    </row>
    <row r="4026" spans="11:11" x14ac:dyDescent="0.25">
      <c r="K4026"/>
    </row>
    <row r="4027" spans="11:11" x14ac:dyDescent="0.25">
      <c r="K4027"/>
    </row>
    <row r="4028" spans="11:11" x14ac:dyDescent="0.25">
      <c r="K4028" s="133"/>
    </row>
    <row r="4029" spans="11:11" x14ac:dyDescent="0.25">
      <c r="K4029" s="133"/>
    </row>
    <row r="4030" spans="11:11" x14ac:dyDescent="0.25">
      <c r="K4030"/>
    </row>
    <row r="4031" spans="11:11" x14ac:dyDescent="0.25">
      <c r="K4031"/>
    </row>
    <row r="4032" spans="11:11" x14ac:dyDescent="0.25">
      <c r="K4032" s="133"/>
    </row>
    <row r="4033" spans="11:11" x14ac:dyDescent="0.25">
      <c r="K4033" s="133"/>
    </row>
    <row r="4034" spans="11:11" x14ac:dyDescent="0.25">
      <c r="K4034"/>
    </row>
    <row r="4035" spans="11:11" x14ac:dyDescent="0.25">
      <c r="K4035"/>
    </row>
    <row r="4036" spans="11:11" x14ac:dyDescent="0.25">
      <c r="K4036"/>
    </row>
    <row r="4037" spans="11:11" x14ac:dyDescent="0.25">
      <c r="K4037" s="133"/>
    </row>
    <row r="4038" spans="11:11" x14ac:dyDescent="0.25">
      <c r="K4038" s="133"/>
    </row>
    <row r="4039" spans="11:11" x14ac:dyDescent="0.25">
      <c r="K4039"/>
    </row>
    <row r="4040" spans="11:11" x14ac:dyDescent="0.25">
      <c r="K4040"/>
    </row>
    <row r="4041" spans="11:11" x14ac:dyDescent="0.25">
      <c r="K4041" s="133"/>
    </row>
    <row r="4042" spans="11:11" x14ac:dyDescent="0.25">
      <c r="K4042" s="133"/>
    </row>
    <row r="4043" spans="11:11" x14ac:dyDescent="0.25">
      <c r="K4043"/>
    </row>
    <row r="4044" spans="11:11" x14ac:dyDescent="0.25">
      <c r="K4044"/>
    </row>
    <row r="4045" spans="11:11" x14ac:dyDescent="0.25">
      <c r="K4045"/>
    </row>
    <row r="4046" spans="11:11" x14ac:dyDescent="0.25">
      <c r="K4046" s="133"/>
    </row>
    <row r="4047" spans="11:11" x14ac:dyDescent="0.25">
      <c r="K4047" s="133"/>
    </row>
    <row r="4048" spans="11:11" x14ac:dyDescent="0.25">
      <c r="K4048"/>
    </row>
    <row r="4049" spans="11:11" x14ac:dyDescent="0.25">
      <c r="K4049"/>
    </row>
    <row r="4050" spans="11:11" x14ac:dyDescent="0.25">
      <c r="K4050" s="133"/>
    </row>
    <row r="4051" spans="11:11" x14ac:dyDescent="0.25">
      <c r="K4051" s="133"/>
    </row>
    <row r="4052" spans="11:11" x14ac:dyDescent="0.25">
      <c r="K4052"/>
    </row>
    <row r="4053" spans="11:11" x14ac:dyDescent="0.25">
      <c r="K4053"/>
    </row>
    <row r="4054" spans="11:11" x14ac:dyDescent="0.25">
      <c r="K4054"/>
    </row>
    <row r="4055" spans="11:11" x14ac:dyDescent="0.25">
      <c r="K4055" s="133"/>
    </row>
    <row r="4056" spans="11:11" x14ac:dyDescent="0.25">
      <c r="K4056" s="133"/>
    </row>
    <row r="4057" spans="11:11" x14ac:dyDescent="0.25">
      <c r="K4057"/>
    </row>
    <row r="4058" spans="11:11" x14ac:dyDescent="0.25">
      <c r="K4058"/>
    </row>
    <row r="4059" spans="11:11" x14ac:dyDescent="0.25">
      <c r="K4059" s="133"/>
    </row>
    <row r="4060" spans="11:11" x14ac:dyDescent="0.25">
      <c r="K4060" s="133"/>
    </row>
    <row r="4061" spans="11:11" x14ac:dyDescent="0.25">
      <c r="K4061"/>
    </row>
    <row r="4062" spans="11:11" x14ac:dyDescent="0.25">
      <c r="K4062"/>
    </row>
    <row r="4063" spans="11:11" x14ac:dyDescent="0.25">
      <c r="K4063"/>
    </row>
    <row r="4064" spans="11:11" x14ac:dyDescent="0.25">
      <c r="K4064" s="133"/>
    </row>
    <row r="4065" spans="11:11" x14ac:dyDescent="0.25">
      <c r="K4065" s="133"/>
    </row>
    <row r="4066" spans="11:11" x14ac:dyDescent="0.25">
      <c r="K4066"/>
    </row>
    <row r="4067" spans="11:11" x14ac:dyDescent="0.25">
      <c r="K4067"/>
    </row>
    <row r="4068" spans="11:11" x14ac:dyDescent="0.25">
      <c r="K4068" s="133"/>
    </row>
    <row r="4069" spans="11:11" x14ac:dyDescent="0.25">
      <c r="K4069" s="133"/>
    </row>
    <row r="4070" spans="11:11" x14ac:dyDescent="0.25">
      <c r="K4070"/>
    </row>
    <row r="4071" spans="11:11" x14ac:dyDescent="0.25">
      <c r="K4071"/>
    </row>
    <row r="4072" spans="11:11" x14ac:dyDescent="0.25">
      <c r="K4072"/>
    </row>
    <row r="4073" spans="11:11" x14ac:dyDescent="0.25">
      <c r="K4073" s="133"/>
    </row>
    <row r="4074" spans="11:11" x14ac:dyDescent="0.25">
      <c r="K4074" s="133"/>
    </row>
    <row r="4075" spans="11:11" x14ac:dyDescent="0.25">
      <c r="K4075"/>
    </row>
    <row r="4076" spans="11:11" x14ac:dyDescent="0.25">
      <c r="K4076"/>
    </row>
    <row r="4077" spans="11:11" x14ac:dyDescent="0.25">
      <c r="K4077" s="133"/>
    </row>
    <row r="4078" spans="11:11" x14ac:dyDescent="0.25">
      <c r="K4078" s="133"/>
    </row>
    <row r="4079" spans="11:11" x14ac:dyDescent="0.25">
      <c r="K4079"/>
    </row>
    <row r="4080" spans="11:11" x14ac:dyDescent="0.25">
      <c r="K4080"/>
    </row>
    <row r="4081" spans="11:11" x14ac:dyDescent="0.25">
      <c r="K4081"/>
    </row>
    <row r="4082" spans="11:11" x14ac:dyDescent="0.25">
      <c r="K4082" s="133"/>
    </row>
    <row r="4083" spans="11:11" x14ac:dyDescent="0.25">
      <c r="K4083" s="133"/>
    </row>
    <row r="4084" spans="11:11" x14ac:dyDescent="0.25">
      <c r="K4084"/>
    </row>
    <row r="4085" spans="11:11" x14ac:dyDescent="0.25">
      <c r="K4085"/>
    </row>
    <row r="4086" spans="11:11" x14ac:dyDescent="0.25">
      <c r="K4086" s="133"/>
    </row>
    <row r="4087" spans="11:11" x14ac:dyDescent="0.25">
      <c r="K4087" s="133"/>
    </row>
    <row r="4088" spans="11:11" x14ac:dyDescent="0.25">
      <c r="K4088"/>
    </row>
    <row r="4089" spans="11:11" x14ac:dyDescent="0.25">
      <c r="K4089"/>
    </row>
    <row r="4090" spans="11:11" x14ac:dyDescent="0.25">
      <c r="K4090"/>
    </row>
    <row r="4091" spans="11:11" x14ac:dyDescent="0.25">
      <c r="K4091" s="133"/>
    </row>
    <row r="4092" spans="11:11" x14ac:dyDescent="0.25">
      <c r="K4092" s="133"/>
    </row>
    <row r="4093" spans="11:11" x14ac:dyDescent="0.25">
      <c r="K4093"/>
    </row>
    <row r="4094" spans="11:11" x14ac:dyDescent="0.25">
      <c r="K4094"/>
    </row>
    <row r="4095" spans="11:11" x14ac:dyDescent="0.25">
      <c r="K4095" s="133"/>
    </row>
    <row r="4096" spans="11:11" x14ac:dyDescent="0.25">
      <c r="K4096" s="133"/>
    </row>
    <row r="4097" spans="11:11" x14ac:dyDescent="0.25">
      <c r="K4097"/>
    </row>
    <row r="4098" spans="11:11" x14ac:dyDescent="0.25">
      <c r="K4098"/>
    </row>
    <row r="4099" spans="11:11" x14ac:dyDescent="0.25">
      <c r="K4099"/>
    </row>
    <row r="4100" spans="11:11" x14ac:dyDescent="0.25">
      <c r="K4100" s="133"/>
    </row>
    <row r="4101" spans="11:11" x14ac:dyDescent="0.25">
      <c r="K4101" s="133"/>
    </row>
    <row r="4102" spans="11:11" x14ac:dyDescent="0.25">
      <c r="K4102"/>
    </row>
    <row r="4103" spans="11:11" x14ac:dyDescent="0.25">
      <c r="K4103"/>
    </row>
    <row r="4104" spans="11:11" x14ac:dyDescent="0.25">
      <c r="K4104" s="133"/>
    </row>
    <row r="4105" spans="11:11" x14ac:dyDescent="0.25">
      <c r="K4105" s="133"/>
    </row>
    <row r="4106" spans="11:11" x14ac:dyDescent="0.25">
      <c r="K4106"/>
    </row>
    <row r="4107" spans="11:11" x14ac:dyDescent="0.25">
      <c r="K4107"/>
    </row>
    <row r="4108" spans="11:11" x14ac:dyDescent="0.25">
      <c r="K4108"/>
    </row>
    <row r="4109" spans="11:11" x14ac:dyDescent="0.25">
      <c r="K4109" s="133"/>
    </row>
    <row r="4110" spans="11:11" x14ac:dyDescent="0.25">
      <c r="K4110" s="133"/>
    </row>
    <row r="4111" spans="11:11" x14ac:dyDescent="0.25">
      <c r="K4111"/>
    </row>
    <row r="4112" spans="11:11" x14ac:dyDescent="0.25">
      <c r="K4112"/>
    </row>
    <row r="4113" spans="11:11" x14ac:dyDescent="0.25">
      <c r="K4113" s="133"/>
    </row>
    <row r="4114" spans="11:11" x14ac:dyDescent="0.25">
      <c r="K4114" s="133"/>
    </row>
    <row r="4115" spans="11:11" x14ac:dyDescent="0.25">
      <c r="K4115"/>
    </row>
    <row r="4116" spans="11:11" x14ac:dyDescent="0.25">
      <c r="K4116"/>
    </row>
    <row r="4117" spans="11:11" x14ac:dyDescent="0.25">
      <c r="K4117"/>
    </row>
    <row r="4118" spans="11:11" x14ac:dyDescent="0.25">
      <c r="K4118" s="133"/>
    </row>
    <row r="4119" spans="11:11" x14ac:dyDescent="0.25">
      <c r="K4119" s="133"/>
    </row>
    <row r="4120" spans="11:11" x14ac:dyDescent="0.25">
      <c r="K4120"/>
    </row>
    <row r="4121" spans="11:11" x14ac:dyDescent="0.25">
      <c r="K4121"/>
    </row>
    <row r="4122" spans="11:11" x14ac:dyDescent="0.25">
      <c r="K4122" s="133"/>
    </row>
    <row r="4123" spans="11:11" x14ac:dyDescent="0.25">
      <c r="K4123" s="133"/>
    </row>
    <row r="4124" spans="11:11" x14ac:dyDescent="0.25">
      <c r="K4124"/>
    </row>
    <row r="4125" spans="11:11" x14ac:dyDescent="0.25">
      <c r="K4125"/>
    </row>
    <row r="4126" spans="11:11" x14ac:dyDescent="0.25">
      <c r="K4126"/>
    </row>
    <row r="4127" spans="11:11" x14ac:dyDescent="0.25">
      <c r="K4127" s="133"/>
    </row>
    <row r="4128" spans="11:11" x14ac:dyDescent="0.25">
      <c r="K4128" s="133"/>
    </row>
    <row r="4129" spans="11:11" x14ac:dyDescent="0.25">
      <c r="K4129"/>
    </row>
    <row r="4130" spans="11:11" x14ac:dyDescent="0.25">
      <c r="K4130"/>
    </row>
    <row r="4131" spans="11:11" x14ac:dyDescent="0.25">
      <c r="K4131" s="133"/>
    </row>
    <row r="4132" spans="11:11" x14ac:dyDescent="0.25">
      <c r="K4132" s="133"/>
    </row>
    <row r="4133" spans="11:11" x14ac:dyDescent="0.25">
      <c r="K4133"/>
    </row>
    <row r="4134" spans="11:11" x14ac:dyDescent="0.25">
      <c r="K4134"/>
    </row>
    <row r="4135" spans="11:11" x14ac:dyDescent="0.25">
      <c r="K4135"/>
    </row>
    <row r="4136" spans="11:11" x14ac:dyDescent="0.25">
      <c r="K4136" s="133"/>
    </row>
    <row r="4137" spans="11:11" x14ac:dyDescent="0.25">
      <c r="K4137" s="133"/>
    </row>
    <row r="4138" spans="11:11" x14ac:dyDescent="0.25">
      <c r="K4138"/>
    </row>
    <row r="4139" spans="11:11" x14ac:dyDescent="0.25">
      <c r="K4139"/>
    </row>
    <row r="4140" spans="11:11" x14ac:dyDescent="0.25">
      <c r="K4140" s="133"/>
    </row>
    <row r="4141" spans="11:11" x14ac:dyDescent="0.25">
      <c r="K4141" s="133"/>
    </row>
    <row r="4142" spans="11:11" x14ac:dyDescent="0.25">
      <c r="K4142"/>
    </row>
    <row r="4143" spans="11:11" x14ac:dyDescent="0.25">
      <c r="K4143"/>
    </row>
    <row r="4144" spans="11:11" x14ac:dyDescent="0.25">
      <c r="K4144"/>
    </row>
    <row r="4145" spans="11:11" x14ac:dyDescent="0.25">
      <c r="K4145" s="133"/>
    </row>
    <row r="4146" spans="11:11" x14ac:dyDescent="0.25">
      <c r="K4146" s="133"/>
    </row>
    <row r="4147" spans="11:11" x14ac:dyDescent="0.25">
      <c r="K4147"/>
    </row>
    <row r="4148" spans="11:11" x14ac:dyDescent="0.25">
      <c r="K4148"/>
    </row>
    <row r="4149" spans="11:11" x14ac:dyDescent="0.25">
      <c r="K4149" s="133"/>
    </row>
    <row r="4150" spans="11:11" x14ac:dyDescent="0.25">
      <c r="K4150" s="133"/>
    </row>
    <row r="4151" spans="11:11" x14ac:dyDescent="0.25">
      <c r="K4151"/>
    </row>
    <row r="4152" spans="11:11" x14ac:dyDescent="0.25">
      <c r="K4152"/>
    </row>
    <row r="4153" spans="11:11" x14ac:dyDescent="0.25">
      <c r="K4153"/>
    </row>
    <row r="4154" spans="11:11" x14ac:dyDescent="0.25">
      <c r="K4154" s="133"/>
    </row>
    <row r="4155" spans="11:11" x14ac:dyDescent="0.25">
      <c r="K4155" s="133"/>
    </row>
    <row r="4156" spans="11:11" x14ac:dyDescent="0.25">
      <c r="K4156"/>
    </row>
    <row r="4157" spans="11:11" x14ac:dyDescent="0.25">
      <c r="K4157"/>
    </row>
    <row r="4158" spans="11:11" x14ac:dyDescent="0.25">
      <c r="K4158" s="133"/>
    </row>
    <row r="4159" spans="11:11" x14ac:dyDescent="0.25">
      <c r="K4159" s="133"/>
    </row>
    <row r="4160" spans="11:11" x14ac:dyDescent="0.25">
      <c r="K4160"/>
    </row>
    <row r="4161" spans="11:11" x14ac:dyDescent="0.25">
      <c r="K4161"/>
    </row>
    <row r="4162" spans="11:11" x14ac:dyDescent="0.25">
      <c r="K4162"/>
    </row>
    <row r="4163" spans="11:11" x14ac:dyDescent="0.25">
      <c r="K4163" s="133"/>
    </row>
    <row r="4164" spans="11:11" x14ac:dyDescent="0.25">
      <c r="K4164" s="133"/>
    </row>
    <row r="4165" spans="11:11" x14ac:dyDescent="0.25">
      <c r="K4165"/>
    </row>
    <row r="4166" spans="11:11" x14ac:dyDescent="0.25">
      <c r="K4166"/>
    </row>
    <row r="4167" spans="11:11" x14ac:dyDescent="0.25">
      <c r="K4167" s="133"/>
    </row>
    <row r="4168" spans="11:11" x14ac:dyDescent="0.25">
      <c r="K4168" s="133"/>
    </row>
    <row r="4169" spans="11:11" x14ac:dyDescent="0.25">
      <c r="K4169"/>
    </row>
    <row r="4170" spans="11:11" x14ac:dyDescent="0.25">
      <c r="K4170"/>
    </row>
    <row r="4171" spans="11:11" x14ac:dyDescent="0.25">
      <c r="K4171"/>
    </row>
    <row r="4172" spans="11:11" x14ac:dyDescent="0.25">
      <c r="K4172" s="133"/>
    </row>
    <row r="4173" spans="11:11" x14ac:dyDescent="0.25">
      <c r="K4173" s="133"/>
    </row>
    <row r="4174" spans="11:11" x14ac:dyDescent="0.25">
      <c r="K4174"/>
    </row>
    <row r="4175" spans="11:11" x14ac:dyDescent="0.25">
      <c r="K4175"/>
    </row>
    <row r="4176" spans="11:11" x14ac:dyDescent="0.25">
      <c r="K4176" s="133"/>
    </row>
    <row r="4177" spans="11:11" x14ac:dyDescent="0.25">
      <c r="K4177" s="133"/>
    </row>
    <row r="4178" spans="11:11" x14ac:dyDescent="0.25">
      <c r="K4178"/>
    </row>
    <row r="4179" spans="11:11" x14ac:dyDescent="0.25">
      <c r="K4179"/>
    </row>
    <row r="4180" spans="11:11" x14ac:dyDescent="0.25">
      <c r="K4180"/>
    </row>
    <row r="4181" spans="11:11" x14ac:dyDescent="0.25">
      <c r="K4181" s="133"/>
    </row>
    <row r="4182" spans="11:11" x14ac:dyDescent="0.25">
      <c r="K4182" s="133"/>
    </row>
    <row r="4183" spans="11:11" x14ac:dyDescent="0.25">
      <c r="K4183"/>
    </row>
    <row r="4184" spans="11:11" x14ac:dyDescent="0.25">
      <c r="K4184"/>
    </row>
    <row r="4185" spans="11:11" x14ac:dyDescent="0.25">
      <c r="K4185" s="133"/>
    </row>
    <row r="4186" spans="11:11" x14ac:dyDescent="0.25">
      <c r="K4186" s="133"/>
    </row>
    <row r="4187" spans="11:11" x14ac:dyDescent="0.25">
      <c r="K4187"/>
    </row>
    <row r="4188" spans="11:11" x14ac:dyDescent="0.25">
      <c r="K4188"/>
    </row>
    <row r="4189" spans="11:11" x14ac:dyDescent="0.25">
      <c r="K4189"/>
    </row>
    <row r="4190" spans="11:11" x14ac:dyDescent="0.25">
      <c r="K4190" s="133"/>
    </row>
    <row r="4191" spans="11:11" x14ac:dyDescent="0.25">
      <c r="K4191" s="133"/>
    </row>
    <row r="4192" spans="11:11" x14ac:dyDescent="0.25">
      <c r="K4192"/>
    </row>
    <row r="4193" spans="11:11" x14ac:dyDescent="0.25">
      <c r="K4193"/>
    </row>
    <row r="4194" spans="11:11" x14ac:dyDescent="0.25">
      <c r="K4194" s="133"/>
    </row>
    <row r="4195" spans="11:11" x14ac:dyDescent="0.25">
      <c r="K4195" s="133"/>
    </row>
    <row r="4196" spans="11:11" x14ac:dyDescent="0.25">
      <c r="K4196"/>
    </row>
    <row r="4197" spans="11:11" x14ac:dyDescent="0.25">
      <c r="K4197"/>
    </row>
    <row r="4198" spans="11:11" x14ac:dyDescent="0.25">
      <c r="K4198"/>
    </row>
    <row r="4199" spans="11:11" x14ac:dyDescent="0.25">
      <c r="K4199" s="133"/>
    </row>
    <row r="4200" spans="11:11" x14ac:dyDescent="0.25">
      <c r="K4200" s="133"/>
    </row>
    <row r="4201" spans="11:11" x14ac:dyDescent="0.25">
      <c r="K4201"/>
    </row>
    <row r="4202" spans="11:11" x14ac:dyDescent="0.25">
      <c r="K4202"/>
    </row>
    <row r="4203" spans="11:11" x14ac:dyDescent="0.25">
      <c r="K4203" s="133"/>
    </row>
    <row r="4204" spans="11:11" x14ac:dyDescent="0.25">
      <c r="K4204" s="133"/>
    </row>
    <row r="4205" spans="11:11" x14ac:dyDescent="0.25">
      <c r="K4205"/>
    </row>
    <row r="4206" spans="11:11" x14ac:dyDescent="0.25">
      <c r="K4206"/>
    </row>
    <row r="4207" spans="11:11" x14ac:dyDescent="0.25">
      <c r="K4207"/>
    </row>
    <row r="4208" spans="11:11" x14ac:dyDescent="0.25">
      <c r="K4208" s="133"/>
    </row>
    <row r="4209" spans="11:11" x14ac:dyDescent="0.25">
      <c r="K4209" s="133"/>
    </row>
    <row r="4210" spans="11:11" x14ac:dyDescent="0.25">
      <c r="K4210"/>
    </row>
    <row r="4211" spans="11:11" x14ac:dyDescent="0.25">
      <c r="K4211"/>
    </row>
    <row r="4212" spans="11:11" x14ac:dyDescent="0.25">
      <c r="K4212" s="133"/>
    </row>
    <row r="4213" spans="11:11" x14ac:dyDescent="0.25">
      <c r="K4213" s="133"/>
    </row>
    <row r="4214" spans="11:11" x14ac:dyDescent="0.25">
      <c r="K4214"/>
    </row>
    <row r="4215" spans="11:11" x14ac:dyDescent="0.25">
      <c r="K4215"/>
    </row>
    <row r="4216" spans="11:11" x14ac:dyDescent="0.25">
      <c r="K4216"/>
    </row>
    <row r="4217" spans="11:11" x14ac:dyDescent="0.25">
      <c r="K4217" s="133"/>
    </row>
    <row r="4218" spans="11:11" x14ac:dyDescent="0.25">
      <c r="K4218" s="133"/>
    </row>
    <row r="4219" spans="11:11" x14ac:dyDescent="0.25">
      <c r="K4219"/>
    </row>
    <row r="4220" spans="11:11" x14ac:dyDescent="0.25">
      <c r="K4220"/>
    </row>
    <row r="4221" spans="11:11" x14ac:dyDescent="0.25">
      <c r="K4221" s="133"/>
    </row>
    <row r="4222" spans="11:11" x14ac:dyDescent="0.25">
      <c r="K4222" s="133"/>
    </row>
    <row r="4223" spans="11:11" x14ac:dyDescent="0.25">
      <c r="K4223"/>
    </row>
    <row r="4224" spans="11:11" x14ac:dyDescent="0.25">
      <c r="K4224"/>
    </row>
    <row r="4225" spans="11:11" x14ac:dyDescent="0.25">
      <c r="K4225"/>
    </row>
    <row r="4226" spans="11:11" x14ac:dyDescent="0.25">
      <c r="K4226" s="133"/>
    </row>
    <row r="4227" spans="11:11" x14ac:dyDescent="0.25">
      <c r="K4227" s="133"/>
    </row>
    <row r="4228" spans="11:11" x14ac:dyDescent="0.25">
      <c r="K4228"/>
    </row>
    <row r="4229" spans="11:11" x14ac:dyDescent="0.25">
      <c r="K4229"/>
    </row>
    <row r="4230" spans="11:11" x14ac:dyDescent="0.25">
      <c r="K4230" s="133"/>
    </row>
    <row r="4231" spans="11:11" x14ac:dyDescent="0.25">
      <c r="K4231" s="133"/>
    </row>
    <row r="4232" spans="11:11" x14ac:dyDescent="0.25">
      <c r="K4232"/>
    </row>
    <row r="4233" spans="11:11" x14ac:dyDescent="0.25">
      <c r="K4233"/>
    </row>
    <row r="4234" spans="11:11" x14ac:dyDescent="0.25">
      <c r="K4234"/>
    </row>
    <row r="4235" spans="11:11" x14ac:dyDescent="0.25">
      <c r="K4235" s="133"/>
    </row>
    <row r="4236" spans="11:11" x14ac:dyDescent="0.25">
      <c r="K4236" s="133"/>
    </row>
    <row r="4237" spans="11:11" x14ac:dyDescent="0.25">
      <c r="K4237"/>
    </row>
    <row r="4238" spans="11:11" x14ac:dyDescent="0.25">
      <c r="K4238"/>
    </row>
    <row r="4239" spans="11:11" x14ac:dyDescent="0.25">
      <c r="K4239" s="133"/>
    </row>
    <row r="4240" spans="11:11" x14ac:dyDescent="0.25">
      <c r="K4240" s="133"/>
    </row>
    <row r="4241" spans="11:11" x14ac:dyDescent="0.25">
      <c r="K4241"/>
    </row>
    <row r="4242" spans="11:11" x14ac:dyDescent="0.25">
      <c r="K4242"/>
    </row>
    <row r="4243" spans="11:11" x14ac:dyDescent="0.25">
      <c r="K4243"/>
    </row>
    <row r="4244" spans="11:11" x14ac:dyDescent="0.25">
      <c r="K4244" s="133"/>
    </row>
    <row r="4245" spans="11:11" x14ac:dyDescent="0.25">
      <c r="K4245" s="133"/>
    </row>
    <row r="4246" spans="11:11" x14ac:dyDescent="0.25">
      <c r="K4246"/>
    </row>
    <row r="4247" spans="11:11" x14ac:dyDescent="0.25">
      <c r="K4247"/>
    </row>
    <row r="4248" spans="11:11" x14ac:dyDescent="0.25">
      <c r="K4248" s="133"/>
    </row>
    <row r="4249" spans="11:11" x14ac:dyDescent="0.25">
      <c r="K4249" s="133"/>
    </row>
    <row r="4250" spans="11:11" x14ac:dyDescent="0.25">
      <c r="K4250"/>
    </row>
    <row r="4251" spans="11:11" x14ac:dyDescent="0.25">
      <c r="K4251"/>
    </row>
    <row r="4252" spans="11:11" x14ac:dyDescent="0.25">
      <c r="K4252"/>
    </row>
    <row r="4253" spans="11:11" x14ac:dyDescent="0.25">
      <c r="K4253" s="133"/>
    </row>
    <row r="4254" spans="11:11" x14ac:dyDescent="0.25">
      <c r="K4254" s="133"/>
    </row>
    <row r="4255" spans="11:11" x14ac:dyDescent="0.25">
      <c r="K4255"/>
    </row>
    <row r="4256" spans="11:11" x14ac:dyDescent="0.25">
      <c r="K4256"/>
    </row>
    <row r="4257" spans="11:11" x14ac:dyDescent="0.25">
      <c r="K4257" s="133"/>
    </row>
    <row r="4258" spans="11:11" x14ac:dyDescent="0.25">
      <c r="K4258" s="133"/>
    </row>
    <row r="4259" spans="11:11" x14ac:dyDescent="0.25">
      <c r="K4259"/>
    </row>
    <row r="4260" spans="11:11" x14ac:dyDescent="0.25">
      <c r="K4260"/>
    </row>
    <row r="4261" spans="11:11" x14ac:dyDescent="0.25">
      <c r="K4261"/>
    </row>
    <row r="4262" spans="11:11" x14ac:dyDescent="0.25">
      <c r="K4262" s="133"/>
    </row>
    <row r="4263" spans="11:11" x14ac:dyDescent="0.25">
      <c r="K4263" s="133"/>
    </row>
    <row r="4264" spans="11:11" x14ac:dyDescent="0.25">
      <c r="K4264"/>
    </row>
    <row r="4265" spans="11:11" x14ac:dyDescent="0.25">
      <c r="K4265"/>
    </row>
    <row r="4266" spans="11:11" x14ac:dyDescent="0.25">
      <c r="K4266" s="133"/>
    </row>
    <row r="4267" spans="11:11" x14ac:dyDescent="0.25">
      <c r="K4267" s="133"/>
    </row>
    <row r="4268" spans="11:11" x14ac:dyDescent="0.25">
      <c r="K4268"/>
    </row>
    <row r="4269" spans="11:11" x14ac:dyDescent="0.25">
      <c r="K4269"/>
    </row>
    <row r="4270" spans="11:11" x14ac:dyDescent="0.25">
      <c r="K4270"/>
    </row>
    <row r="4271" spans="11:11" x14ac:dyDescent="0.25">
      <c r="K4271" s="133"/>
    </row>
    <row r="4272" spans="11:11" x14ac:dyDescent="0.25">
      <c r="K4272" s="133"/>
    </row>
    <row r="4273" spans="11:11" x14ac:dyDescent="0.25">
      <c r="K4273"/>
    </row>
    <row r="4274" spans="11:11" x14ac:dyDescent="0.25">
      <c r="K4274"/>
    </row>
    <row r="4275" spans="11:11" x14ac:dyDescent="0.25">
      <c r="K4275" s="133"/>
    </row>
    <row r="4276" spans="11:11" x14ac:dyDescent="0.25">
      <c r="K4276" s="133"/>
    </row>
    <row r="4277" spans="11:11" x14ac:dyDescent="0.25">
      <c r="K4277"/>
    </row>
    <row r="4278" spans="11:11" x14ac:dyDescent="0.25">
      <c r="K4278"/>
    </row>
    <row r="4279" spans="11:11" x14ac:dyDescent="0.25">
      <c r="K4279"/>
    </row>
    <row r="4280" spans="11:11" x14ac:dyDescent="0.25">
      <c r="K4280" s="133"/>
    </row>
    <row r="4281" spans="11:11" x14ac:dyDescent="0.25">
      <c r="K4281" s="133"/>
    </row>
    <row r="4282" spans="11:11" x14ac:dyDescent="0.25">
      <c r="K4282"/>
    </row>
    <row r="4283" spans="11:11" x14ac:dyDescent="0.25">
      <c r="K4283"/>
    </row>
    <row r="4284" spans="11:11" x14ac:dyDescent="0.25">
      <c r="K4284" s="133"/>
    </row>
    <row r="4285" spans="11:11" x14ac:dyDescent="0.25">
      <c r="K4285" s="133"/>
    </row>
    <row r="4286" spans="11:11" x14ac:dyDescent="0.25">
      <c r="K4286"/>
    </row>
    <row r="4287" spans="11:11" x14ac:dyDescent="0.25">
      <c r="K4287"/>
    </row>
    <row r="4288" spans="11:11" x14ac:dyDescent="0.25">
      <c r="K4288"/>
    </row>
    <row r="4289" spans="11:11" x14ac:dyDescent="0.25">
      <c r="K4289" s="133"/>
    </row>
    <row r="4290" spans="11:11" x14ac:dyDescent="0.25">
      <c r="K4290" s="133"/>
    </row>
    <row r="4291" spans="11:11" x14ac:dyDescent="0.25">
      <c r="K4291"/>
    </row>
    <row r="4292" spans="11:11" x14ac:dyDescent="0.25">
      <c r="K4292"/>
    </row>
    <row r="4293" spans="11:11" x14ac:dyDescent="0.25">
      <c r="K4293" s="133"/>
    </row>
    <row r="4294" spans="11:11" x14ac:dyDescent="0.25">
      <c r="K4294" s="133"/>
    </row>
    <row r="4295" spans="11:11" x14ac:dyDescent="0.25">
      <c r="K4295"/>
    </row>
    <row r="4296" spans="11:11" x14ac:dyDescent="0.25">
      <c r="K4296"/>
    </row>
    <row r="4297" spans="11:11" x14ac:dyDescent="0.25">
      <c r="K4297"/>
    </row>
    <row r="4298" spans="11:11" x14ac:dyDescent="0.25">
      <c r="K4298" s="133"/>
    </row>
    <row r="4299" spans="11:11" x14ac:dyDescent="0.25">
      <c r="K4299" s="133"/>
    </row>
    <row r="4300" spans="11:11" x14ac:dyDescent="0.25">
      <c r="K4300"/>
    </row>
    <row r="4301" spans="11:11" x14ac:dyDescent="0.25">
      <c r="K4301"/>
    </row>
    <row r="4302" spans="11:11" x14ac:dyDescent="0.25">
      <c r="K4302" s="133"/>
    </row>
    <row r="4303" spans="11:11" x14ac:dyDescent="0.25">
      <c r="K4303" s="133"/>
    </row>
    <row r="4304" spans="11:11" x14ac:dyDescent="0.25">
      <c r="K4304"/>
    </row>
    <row r="4305" spans="11:11" x14ac:dyDescent="0.25">
      <c r="K4305"/>
    </row>
    <row r="4306" spans="11:11" x14ac:dyDescent="0.25">
      <c r="K4306"/>
    </row>
    <row r="4307" spans="11:11" x14ac:dyDescent="0.25">
      <c r="K4307" s="133"/>
    </row>
    <row r="4308" spans="11:11" x14ac:dyDescent="0.25">
      <c r="K4308" s="133"/>
    </row>
    <row r="4309" spans="11:11" x14ac:dyDescent="0.25">
      <c r="K4309"/>
    </row>
    <row r="4310" spans="11:11" x14ac:dyDescent="0.25">
      <c r="K4310"/>
    </row>
    <row r="4311" spans="11:11" x14ac:dyDescent="0.25">
      <c r="K4311" s="133"/>
    </row>
    <row r="4312" spans="11:11" x14ac:dyDescent="0.25">
      <c r="K4312" s="133"/>
    </row>
    <row r="4313" spans="11:11" x14ac:dyDescent="0.25">
      <c r="K4313"/>
    </row>
    <row r="4314" spans="11:11" x14ac:dyDescent="0.25">
      <c r="K4314"/>
    </row>
    <row r="4315" spans="11:11" x14ac:dyDescent="0.25">
      <c r="K4315"/>
    </row>
    <row r="4316" spans="11:11" x14ac:dyDescent="0.25">
      <c r="K4316" s="133"/>
    </row>
    <row r="4317" spans="11:11" x14ac:dyDescent="0.25">
      <c r="K4317" s="133"/>
    </row>
    <row r="4318" spans="11:11" x14ac:dyDescent="0.25">
      <c r="K4318"/>
    </row>
    <row r="4319" spans="11:11" x14ac:dyDescent="0.25">
      <c r="K4319"/>
    </row>
    <row r="4320" spans="11:11" x14ac:dyDescent="0.25">
      <c r="K4320" s="133"/>
    </row>
    <row r="4321" spans="11:11" x14ac:dyDescent="0.25">
      <c r="K4321" s="133"/>
    </row>
    <row r="4322" spans="11:11" x14ac:dyDescent="0.25">
      <c r="K4322"/>
    </row>
    <row r="4323" spans="11:11" x14ac:dyDescent="0.25">
      <c r="K4323"/>
    </row>
    <row r="4324" spans="11:11" x14ac:dyDescent="0.25">
      <c r="K4324"/>
    </row>
    <row r="4325" spans="11:11" x14ac:dyDescent="0.25">
      <c r="K4325" s="133"/>
    </row>
    <row r="4326" spans="11:11" x14ac:dyDescent="0.25">
      <c r="K4326" s="133"/>
    </row>
    <row r="4327" spans="11:11" x14ac:dyDescent="0.25">
      <c r="K4327"/>
    </row>
    <row r="4328" spans="11:11" x14ac:dyDescent="0.25">
      <c r="K4328"/>
    </row>
    <row r="4329" spans="11:11" x14ac:dyDescent="0.25">
      <c r="K4329" s="133"/>
    </row>
    <row r="4330" spans="11:11" x14ac:dyDescent="0.25">
      <c r="K4330" s="133"/>
    </row>
    <row r="4331" spans="11:11" x14ac:dyDescent="0.25">
      <c r="K4331"/>
    </row>
    <row r="4332" spans="11:11" x14ac:dyDescent="0.25">
      <c r="K4332"/>
    </row>
    <row r="4333" spans="11:11" x14ac:dyDescent="0.25">
      <c r="K4333"/>
    </row>
    <row r="4334" spans="11:11" x14ac:dyDescent="0.25">
      <c r="K4334" s="133"/>
    </row>
    <row r="4335" spans="11:11" x14ac:dyDescent="0.25">
      <c r="K4335" s="133"/>
    </row>
    <row r="4336" spans="11:11" x14ac:dyDescent="0.25">
      <c r="K4336"/>
    </row>
    <row r="4337" spans="11:11" x14ac:dyDescent="0.25">
      <c r="K4337"/>
    </row>
    <row r="4338" spans="11:11" x14ac:dyDescent="0.25">
      <c r="K4338" s="133"/>
    </row>
    <row r="4339" spans="11:11" x14ac:dyDescent="0.25">
      <c r="K4339" s="133"/>
    </row>
    <row r="4340" spans="11:11" x14ac:dyDescent="0.25">
      <c r="K4340"/>
    </row>
    <row r="4341" spans="11:11" x14ac:dyDescent="0.25">
      <c r="K4341"/>
    </row>
    <row r="4342" spans="11:11" x14ac:dyDescent="0.25">
      <c r="K4342"/>
    </row>
    <row r="4343" spans="11:11" x14ac:dyDescent="0.25">
      <c r="K4343" s="133"/>
    </row>
    <row r="4344" spans="11:11" x14ac:dyDescent="0.25">
      <c r="K4344" s="133"/>
    </row>
    <row r="4345" spans="11:11" x14ac:dyDescent="0.25">
      <c r="K4345"/>
    </row>
    <row r="4346" spans="11:11" x14ac:dyDescent="0.25">
      <c r="K4346"/>
    </row>
    <row r="4347" spans="11:11" x14ac:dyDescent="0.25">
      <c r="K4347" s="133"/>
    </row>
    <row r="4348" spans="11:11" x14ac:dyDescent="0.25">
      <c r="K4348" s="133"/>
    </row>
    <row r="4349" spans="11:11" x14ac:dyDescent="0.25">
      <c r="K4349"/>
    </row>
    <row r="4350" spans="11:11" x14ac:dyDescent="0.25">
      <c r="K4350"/>
    </row>
    <row r="4351" spans="11:11" x14ac:dyDescent="0.25">
      <c r="K4351"/>
    </row>
    <row r="4352" spans="11:11" x14ac:dyDescent="0.25">
      <c r="K4352" s="133"/>
    </row>
    <row r="4353" spans="11:11" x14ac:dyDescent="0.25">
      <c r="K4353" s="133"/>
    </row>
    <row r="4354" spans="11:11" x14ac:dyDescent="0.25">
      <c r="K4354"/>
    </row>
    <row r="4355" spans="11:11" x14ac:dyDescent="0.25">
      <c r="K4355"/>
    </row>
    <row r="4356" spans="11:11" x14ac:dyDescent="0.25">
      <c r="K4356" s="133"/>
    </row>
    <row r="4357" spans="11:11" x14ac:dyDescent="0.25">
      <c r="K4357" s="133"/>
    </row>
    <row r="4358" spans="11:11" x14ac:dyDescent="0.25">
      <c r="K4358"/>
    </row>
    <row r="4359" spans="11:11" x14ac:dyDescent="0.25">
      <c r="K4359"/>
    </row>
    <row r="4360" spans="11:11" x14ac:dyDescent="0.25">
      <c r="K4360"/>
    </row>
    <row r="4361" spans="11:11" x14ac:dyDescent="0.25">
      <c r="K4361" s="133"/>
    </row>
    <row r="4362" spans="11:11" x14ac:dyDescent="0.25">
      <c r="K4362" s="133"/>
    </row>
    <row r="4363" spans="11:11" x14ac:dyDescent="0.25">
      <c r="K4363"/>
    </row>
    <row r="4364" spans="11:11" x14ac:dyDescent="0.25">
      <c r="K4364"/>
    </row>
    <row r="4365" spans="11:11" x14ac:dyDescent="0.25">
      <c r="K4365" s="133"/>
    </row>
    <row r="4366" spans="11:11" x14ac:dyDescent="0.25">
      <c r="K4366" s="133"/>
    </row>
    <row r="4367" spans="11:11" x14ac:dyDescent="0.25">
      <c r="K4367"/>
    </row>
    <row r="4368" spans="11:11" x14ac:dyDescent="0.25">
      <c r="K4368"/>
    </row>
    <row r="4369" spans="11:11" x14ac:dyDescent="0.25">
      <c r="K4369"/>
    </row>
    <row r="4370" spans="11:11" x14ac:dyDescent="0.25">
      <c r="K4370" s="133"/>
    </row>
    <row r="4371" spans="11:11" x14ac:dyDescent="0.25">
      <c r="K4371" s="133"/>
    </row>
    <row r="4372" spans="11:11" x14ac:dyDescent="0.25">
      <c r="K4372"/>
    </row>
    <row r="4373" spans="11:11" x14ac:dyDescent="0.25">
      <c r="K4373"/>
    </row>
    <row r="4374" spans="11:11" x14ac:dyDescent="0.25">
      <c r="K4374" s="133"/>
    </row>
    <row r="4375" spans="11:11" x14ac:dyDescent="0.25">
      <c r="K4375" s="133"/>
    </row>
    <row r="4376" spans="11:11" x14ac:dyDescent="0.25">
      <c r="K4376"/>
    </row>
    <row r="4377" spans="11:11" x14ac:dyDescent="0.25">
      <c r="K4377"/>
    </row>
    <row r="4378" spans="11:11" x14ac:dyDescent="0.25">
      <c r="K4378"/>
    </row>
    <row r="4379" spans="11:11" x14ac:dyDescent="0.25">
      <c r="K4379" s="133"/>
    </row>
    <row r="4380" spans="11:11" x14ac:dyDescent="0.25">
      <c r="K4380" s="133"/>
    </row>
    <row r="4381" spans="11:11" x14ac:dyDescent="0.25">
      <c r="K4381"/>
    </row>
    <row r="4382" spans="11:11" x14ac:dyDescent="0.25">
      <c r="K4382"/>
    </row>
    <row r="4383" spans="11:11" x14ac:dyDescent="0.25">
      <c r="K4383" s="133"/>
    </row>
    <row r="4384" spans="11:11" x14ac:dyDescent="0.25">
      <c r="K4384" s="133"/>
    </row>
    <row r="4385" spans="11:11" x14ac:dyDescent="0.25">
      <c r="K4385"/>
    </row>
    <row r="4386" spans="11:11" x14ac:dyDescent="0.25">
      <c r="K4386"/>
    </row>
    <row r="4387" spans="11:11" x14ac:dyDescent="0.25">
      <c r="K4387"/>
    </row>
    <row r="4388" spans="11:11" x14ac:dyDescent="0.25">
      <c r="K4388" s="133"/>
    </row>
    <row r="4389" spans="11:11" x14ac:dyDescent="0.25">
      <c r="K4389" s="133"/>
    </row>
    <row r="4390" spans="11:11" x14ac:dyDescent="0.25">
      <c r="K4390"/>
    </row>
    <row r="4391" spans="11:11" x14ac:dyDescent="0.25">
      <c r="K4391"/>
    </row>
    <row r="4392" spans="11:11" x14ac:dyDescent="0.25">
      <c r="K4392" s="133"/>
    </row>
    <row r="4393" spans="11:11" x14ac:dyDescent="0.25">
      <c r="K4393" s="133"/>
    </row>
    <row r="4394" spans="11:11" x14ac:dyDescent="0.25">
      <c r="K4394"/>
    </row>
    <row r="4395" spans="11:11" x14ac:dyDescent="0.25">
      <c r="K4395"/>
    </row>
    <row r="4396" spans="11:11" x14ac:dyDescent="0.25">
      <c r="K4396"/>
    </row>
    <row r="4397" spans="11:11" x14ac:dyDescent="0.25">
      <c r="K4397" s="133"/>
    </row>
    <row r="4398" spans="11:11" x14ac:dyDescent="0.25">
      <c r="K4398" s="133"/>
    </row>
    <row r="4399" spans="11:11" x14ac:dyDescent="0.25">
      <c r="K4399"/>
    </row>
    <row r="4400" spans="11:11" x14ac:dyDescent="0.25">
      <c r="K4400"/>
    </row>
    <row r="4401" spans="11:11" x14ac:dyDescent="0.25">
      <c r="K4401" s="133"/>
    </row>
    <row r="4402" spans="11:11" x14ac:dyDescent="0.25">
      <c r="K4402" s="133"/>
    </row>
    <row r="4403" spans="11:11" x14ac:dyDescent="0.25">
      <c r="K4403"/>
    </row>
    <row r="4404" spans="11:11" x14ac:dyDescent="0.25">
      <c r="K4404"/>
    </row>
    <row r="4405" spans="11:11" x14ac:dyDescent="0.25">
      <c r="K4405"/>
    </row>
    <row r="4406" spans="11:11" x14ac:dyDescent="0.25">
      <c r="K4406" s="133"/>
    </row>
    <row r="4407" spans="11:11" x14ac:dyDescent="0.25">
      <c r="K4407" s="133"/>
    </row>
    <row r="4408" spans="11:11" x14ac:dyDescent="0.25">
      <c r="K4408"/>
    </row>
    <row r="4409" spans="11:11" x14ac:dyDescent="0.25">
      <c r="K4409"/>
    </row>
    <row r="4410" spans="11:11" x14ac:dyDescent="0.25">
      <c r="K4410" s="133"/>
    </row>
    <row r="4411" spans="11:11" x14ac:dyDescent="0.25">
      <c r="K4411" s="133"/>
    </row>
    <row r="4412" spans="11:11" x14ac:dyDescent="0.25">
      <c r="K4412"/>
    </row>
    <row r="4413" spans="11:11" x14ac:dyDescent="0.25">
      <c r="K4413"/>
    </row>
    <row r="4414" spans="11:11" x14ac:dyDescent="0.25">
      <c r="K4414"/>
    </row>
    <row r="4415" spans="11:11" x14ac:dyDescent="0.25">
      <c r="K4415" s="133"/>
    </row>
    <row r="4416" spans="11:11" x14ac:dyDescent="0.25">
      <c r="K4416" s="133"/>
    </row>
    <row r="4417" spans="11:11" x14ac:dyDescent="0.25">
      <c r="K4417"/>
    </row>
    <row r="4418" spans="11:11" x14ac:dyDescent="0.25">
      <c r="K4418"/>
    </row>
    <row r="4419" spans="11:11" x14ac:dyDescent="0.25">
      <c r="K4419" s="133"/>
    </row>
    <row r="4420" spans="11:11" x14ac:dyDescent="0.25">
      <c r="K4420" s="133"/>
    </row>
    <row r="4421" spans="11:11" x14ac:dyDescent="0.25">
      <c r="K4421"/>
    </row>
    <row r="4422" spans="11:11" x14ac:dyDescent="0.25">
      <c r="K4422"/>
    </row>
    <row r="4423" spans="11:11" x14ac:dyDescent="0.25">
      <c r="K4423"/>
    </row>
    <row r="4424" spans="11:11" x14ac:dyDescent="0.25">
      <c r="K4424" s="133"/>
    </row>
    <row r="4425" spans="11:11" x14ac:dyDescent="0.25">
      <c r="K4425" s="133"/>
    </row>
    <row r="4426" spans="11:11" x14ac:dyDescent="0.25">
      <c r="K4426"/>
    </row>
    <row r="4427" spans="11:11" x14ac:dyDescent="0.25">
      <c r="K4427"/>
    </row>
    <row r="4428" spans="11:11" x14ac:dyDescent="0.25">
      <c r="K4428" s="133"/>
    </row>
    <row r="4429" spans="11:11" x14ac:dyDescent="0.25">
      <c r="K4429" s="133"/>
    </row>
    <row r="4430" spans="11:11" x14ac:dyDescent="0.25">
      <c r="K4430"/>
    </row>
    <row r="4431" spans="11:11" x14ac:dyDescent="0.25">
      <c r="K4431"/>
    </row>
    <row r="4432" spans="11:11" x14ac:dyDescent="0.25">
      <c r="K4432"/>
    </row>
    <row r="4433" spans="11:11" x14ac:dyDescent="0.25">
      <c r="K4433" s="133"/>
    </row>
    <row r="4434" spans="11:11" x14ac:dyDescent="0.25">
      <c r="K4434" s="133"/>
    </row>
    <row r="4435" spans="11:11" x14ac:dyDescent="0.25">
      <c r="K4435"/>
    </row>
    <row r="4436" spans="11:11" x14ac:dyDescent="0.25">
      <c r="K4436"/>
    </row>
    <row r="4437" spans="11:11" x14ac:dyDescent="0.25">
      <c r="K4437" s="133"/>
    </row>
    <row r="4438" spans="11:11" x14ac:dyDescent="0.25">
      <c r="K4438" s="133"/>
    </row>
    <row r="4439" spans="11:11" x14ac:dyDescent="0.25">
      <c r="K4439"/>
    </row>
    <row r="4440" spans="11:11" x14ac:dyDescent="0.25">
      <c r="K4440"/>
    </row>
    <row r="4441" spans="11:11" x14ac:dyDescent="0.25">
      <c r="K4441"/>
    </row>
    <row r="4442" spans="11:11" x14ac:dyDescent="0.25">
      <c r="K4442" s="133"/>
    </row>
    <row r="4443" spans="11:11" x14ac:dyDescent="0.25">
      <c r="K4443" s="133"/>
    </row>
    <row r="4444" spans="11:11" x14ac:dyDescent="0.25">
      <c r="K4444"/>
    </row>
    <row r="4445" spans="11:11" x14ac:dyDescent="0.25">
      <c r="K4445"/>
    </row>
    <row r="4446" spans="11:11" x14ac:dyDescent="0.25">
      <c r="K4446" s="133"/>
    </row>
    <row r="4447" spans="11:11" x14ac:dyDescent="0.25">
      <c r="K4447" s="133"/>
    </row>
    <row r="4448" spans="11:11" x14ac:dyDescent="0.25">
      <c r="K4448"/>
    </row>
    <row r="4449" spans="11:11" x14ac:dyDescent="0.25">
      <c r="K4449"/>
    </row>
    <row r="4450" spans="11:11" x14ac:dyDescent="0.25">
      <c r="K4450"/>
    </row>
    <row r="4451" spans="11:11" x14ac:dyDescent="0.25">
      <c r="K4451" s="133"/>
    </row>
    <row r="4452" spans="11:11" x14ac:dyDescent="0.25">
      <c r="K4452" s="133"/>
    </row>
    <row r="4453" spans="11:11" x14ac:dyDescent="0.25">
      <c r="K4453"/>
    </row>
    <row r="4454" spans="11:11" x14ac:dyDescent="0.25">
      <c r="K4454"/>
    </row>
    <row r="4455" spans="11:11" x14ac:dyDescent="0.25">
      <c r="K4455" s="133"/>
    </row>
    <row r="4456" spans="11:11" x14ac:dyDescent="0.25">
      <c r="K4456" s="133"/>
    </row>
    <row r="4457" spans="11:11" x14ac:dyDescent="0.25">
      <c r="K4457"/>
    </row>
    <row r="4458" spans="11:11" x14ac:dyDescent="0.25">
      <c r="K4458"/>
    </row>
    <row r="4459" spans="11:11" x14ac:dyDescent="0.25">
      <c r="K4459"/>
    </row>
    <row r="4460" spans="11:11" x14ac:dyDescent="0.25">
      <c r="K4460" s="133"/>
    </row>
    <row r="4461" spans="11:11" x14ac:dyDescent="0.25">
      <c r="K4461" s="133"/>
    </row>
    <row r="4462" spans="11:11" x14ac:dyDescent="0.25">
      <c r="K4462"/>
    </row>
    <row r="4463" spans="11:11" x14ac:dyDescent="0.25">
      <c r="K4463"/>
    </row>
    <row r="4464" spans="11:11" x14ac:dyDescent="0.25">
      <c r="K4464" s="133"/>
    </row>
    <row r="4465" spans="11:11" x14ac:dyDescent="0.25">
      <c r="K4465" s="133"/>
    </row>
    <row r="4466" spans="11:11" x14ac:dyDescent="0.25">
      <c r="K4466"/>
    </row>
    <row r="4467" spans="11:11" x14ac:dyDescent="0.25">
      <c r="K4467"/>
    </row>
    <row r="4468" spans="11:11" x14ac:dyDescent="0.25">
      <c r="K4468"/>
    </row>
    <row r="4469" spans="11:11" x14ac:dyDescent="0.25">
      <c r="K4469" s="133"/>
    </row>
    <row r="4470" spans="11:11" x14ac:dyDescent="0.25">
      <c r="K4470" s="133"/>
    </row>
    <row r="4471" spans="11:11" x14ac:dyDescent="0.25">
      <c r="K4471"/>
    </row>
    <row r="4472" spans="11:11" x14ac:dyDescent="0.25">
      <c r="K4472"/>
    </row>
    <row r="4473" spans="11:11" x14ac:dyDescent="0.25">
      <c r="K4473" s="133"/>
    </row>
    <row r="4474" spans="11:11" x14ac:dyDescent="0.25">
      <c r="K4474" s="133"/>
    </row>
    <row r="4475" spans="11:11" x14ac:dyDescent="0.25">
      <c r="K4475"/>
    </row>
    <row r="4476" spans="11:11" x14ac:dyDescent="0.25">
      <c r="K4476"/>
    </row>
    <row r="4477" spans="11:11" x14ac:dyDescent="0.25">
      <c r="K4477"/>
    </row>
    <row r="4478" spans="11:11" x14ac:dyDescent="0.25">
      <c r="K4478" s="133"/>
    </row>
    <row r="4479" spans="11:11" x14ac:dyDescent="0.25">
      <c r="K4479" s="133"/>
    </row>
    <row r="4480" spans="11:11" x14ac:dyDescent="0.25">
      <c r="K4480"/>
    </row>
    <row r="4481" spans="11:11" x14ac:dyDescent="0.25">
      <c r="K4481"/>
    </row>
    <row r="4482" spans="11:11" x14ac:dyDescent="0.25">
      <c r="K4482" s="133"/>
    </row>
    <row r="4483" spans="11:11" x14ac:dyDescent="0.25">
      <c r="K4483" s="133"/>
    </row>
    <row r="4484" spans="11:11" x14ac:dyDescent="0.25">
      <c r="K4484"/>
    </row>
    <row r="4485" spans="11:11" x14ac:dyDescent="0.25">
      <c r="K4485"/>
    </row>
    <row r="4486" spans="11:11" x14ac:dyDescent="0.25">
      <c r="K4486"/>
    </row>
    <row r="4487" spans="11:11" x14ac:dyDescent="0.25">
      <c r="K4487" s="133"/>
    </row>
    <row r="4488" spans="11:11" x14ac:dyDescent="0.25">
      <c r="K4488" s="133"/>
    </row>
    <row r="4489" spans="11:11" x14ac:dyDescent="0.25">
      <c r="K4489"/>
    </row>
    <row r="4490" spans="11:11" x14ac:dyDescent="0.25">
      <c r="K4490"/>
    </row>
    <row r="4491" spans="11:11" x14ac:dyDescent="0.25">
      <c r="K4491" s="133"/>
    </row>
    <row r="4492" spans="11:11" x14ac:dyDescent="0.25">
      <c r="K4492" s="133"/>
    </row>
    <row r="4493" spans="11:11" x14ac:dyDescent="0.25">
      <c r="K4493"/>
    </row>
    <row r="4494" spans="11:11" x14ac:dyDescent="0.25">
      <c r="K4494"/>
    </row>
    <row r="4495" spans="11:11" x14ac:dyDescent="0.25">
      <c r="K4495"/>
    </row>
    <row r="4496" spans="11:11" x14ac:dyDescent="0.25">
      <c r="K4496" s="133"/>
    </row>
    <row r="4497" spans="11:11" x14ac:dyDescent="0.25">
      <c r="K4497" s="133"/>
    </row>
    <row r="4498" spans="11:11" x14ac:dyDescent="0.25">
      <c r="K4498"/>
    </row>
    <row r="4499" spans="11:11" x14ac:dyDescent="0.25">
      <c r="K4499"/>
    </row>
    <row r="4500" spans="11:11" x14ac:dyDescent="0.25">
      <c r="K4500" s="133"/>
    </row>
    <row r="4501" spans="11:11" x14ac:dyDescent="0.25">
      <c r="K4501" s="133"/>
    </row>
    <row r="4502" spans="11:11" x14ac:dyDescent="0.25">
      <c r="K4502"/>
    </row>
    <row r="4503" spans="11:11" x14ac:dyDescent="0.25">
      <c r="K4503"/>
    </row>
    <row r="4504" spans="11:11" x14ac:dyDescent="0.25">
      <c r="K4504"/>
    </row>
    <row r="4505" spans="11:11" x14ac:dyDescent="0.25">
      <c r="K4505" s="133"/>
    </row>
    <row r="4506" spans="11:11" x14ac:dyDescent="0.25">
      <c r="K4506" s="133"/>
    </row>
    <row r="4507" spans="11:11" x14ac:dyDescent="0.25">
      <c r="K4507"/>
    </row>
    <row r="4508" spans="11:11" x14ac:dyDescent="0.25">
      <c r="K4508"/>
    </row>
    <row r="4509" spans="11:11" x14ac:dyDescent="0.25">
      <c r="K4509" s="133"/>
    </row>
    <row r="4510" spans="11:11" x14ac:dyDescent="0.25">
      <c r="K4510" s="133"/>
    </row>
    <row r="4511" spans="11:11" x14ac:dyDescent="0.25">
      <c r="K4511"/>
    </row>
    <row r="4512" spans="11:11" x14ac:dyDescent="0.25">
      <c r="K4512"/>
    </row>
    <row r="4513" spans="11:11" x14ac:dyDescent="0.25">
      <c r="K4513"/>
    </row>
    <row r="4514" spans="11:11" x14ac:dyDescent="0.25">
      <c r="K4514" s="133"/>
    </row>
    <row r="4515" spans="11:11" x14ac:dyDescent="0.25">
      <c r="K4515" s="133"/>
    </row>
    <row r="4516" spans="11:11" x14ac:dyDescent="0.25">
      <c r="K4516"/>
    </row>
    <row r="4517" spans="11:11" x14ac:dyDescent="0.25">
      <c r="K4517"/>
    </row>
    <row r="4518" spans="11:11" x14ac:dyDescent="0.25">
      <c r="K4518" s="133"/>
    </row>
    <row r="4519" spans="11:11" x14ac:dyDescent="0.25">
      <c r="K4519" s="133"/>
    </row>
    <row r="4520" spans="11:11" x14ac:dyDescent="0.25">
      <c r="K4520"/>
    </row>
    <row r="4521" spans="11:11" x14ac:dyDescent="0.25">
      <c r="K4521"/>
    </row>
    <row r="4522" spans="11:11" x14ac:dyDescent="0.25">
      <c r="K4522"/>
    </row>
    <row r="4523" spans="11:11" x14ac:dyDescent="0.25">
      <c r="K4523" s="133"/>
    </row>
    <row r="4524" spans="11:11" x14ac:dyDescent="0.25">
      <c r="K4524" s="133"/>
    </row>
    <row r="4525" spans="11:11" x14ac:dyDescent="0.25">
      <c r="K4525"/>
    </row>
    <row r="4526" spans="11:11" x14ac:dyDescent="0.25">
      <c r="K4526"/>
    </row>
    <row r="4527" spans="11:11" x14ac:dyDescent="0.25">
      <c r="K4527" s="133"/>
    </row>
    <row r="4528" spans="11:11" x14ac:dyDescent="0.25">
      <c r="K4528" s="133"/>
    </row>
    <row r="4529" spans="11:11" x14ac:dyDescent="0.25">
      <c r="K4529"/>
    </row>
    <row r="4530" spans="11:11" x14ac:dyDescent="0.25">
      <c r="K4530"/>
    </row>
    <row r="4531" spans="11:11" x14ac:dyDescent="0.25">
      <c r="K4531"/>
    </row>
    <row r="4532" spans="11:11" x14ac:dyDescent="0.25">
      <c r="K4532" s="133"/>
    </row>
    <row r="4533" spans="11:11" x14ac:dyDescent="0.25">
      <c r="K4533" s="133"/>
    </row>
    <row r="4534" spans="11:11" x14ac:dyDescent="0.25">
      <c r="K4534"/>
    </row>
    <row r="4535" spans="11:11" x14ac:dyDescent="0.25">
      <c r="K4535"/>
    </row>
    <row r="4536" spans="11:11" x14ac:dyDescent="0.25">
      <c r="K4536" s="133"/>
    </row>
    <row r="4537" spans="11:11" x14ac:dyDescent="0.25">
      <c r="K4537" s="133"/>
    </row>
    <row r="4538" spans="11:11" x14ac:dyDescent="0.25">
      <c r="K4538"/>
    </row>
    <row r="4539" spans="11:11" x14ac:dyDescent="0.25">
      <c r="K4539"/>
    </row>
    <row r="4540" spans="11:11" x14ac:dyDescent="0.25">
      <c r="K4540"/>
    </row>
    <row r="4541" spans="11:11" x14ac:dyDescent="0.25">
      <c r="K4541" s="133"/>
    </row>
    <row r="4542" spans="11:11" x14ac:dyDescent="0.25">
      <c r="K4542" s="133"/>
    </row>
    <row r="4543" spans="11:11" x14ac:dyDescent="0.25">
      <c r="K4543"/>
    </row>
    <row r="4544" spans="11:11" x14ac:dyDescent="0.25">
      <c r="K4544"/>
    </row>
    <row r="4545" spans="11:11" x14ac:dyDescent="0.25">
      <c r="K4545" s="133"/>
    </row>
    <row r="4546" spans="11:11" x14ac:dyDescent="0.25">
      <c r="K4546" s="133"/>
    </row>
    <row r="4547" spans="11:11" x14ac:dyDescent="0.25">
      <c r="K4547"/>
    </row>
    <row r="4548" spans="11:11" x14ac:dyDescent="0.25">
      <c r="K4548"/>
    </row>
    <row r="4549" spans="11:11" x14ac:dyDescent="0.25">
      <c r="K4549"/>
    </row>
    <row r="4550" spans="11:11" x14ac:dyDescent="0.25">
      <c r="K4550" s="133"/>
    </row>
    <row r="4551" spans="11:11" x14ac:dyDescent="0.25">
      <c r="K4551" s="133"/>
    </row>
    <row r="4552" spans="11:11" x14ac:dyDescent="0.25">
      <c r="K4552"/>
    </row>
    <row r="4553" spans="11:11" x14ac:dyDescent="0.25">
      <c r="K4553"/>
    </row>
    <row r="4554" spans="11:11" x14ac:dyDescent="0.25">
      <c r="K4554" s="133"/>
    </row>
    <row r="4555" spans="11:11" x14ac:dyDescent="0.25">
      <c r="K4555" s="133"/>
    </row>
    <row r="4556" spans="11:11" x14ac:dyDescent="0.25">
      <c r="K4556"/>
    </row>
    <row r="4557" spans="11:11" x14ac:dyDescent="0.25">
      <c r="K4557"/>
    </row>
    <row r="4558" spans="11:11" x14ac:dyDescent="0.25">
      <c r="K4558"/>
    </row>
    <row r="4559" spans="11:11" x14ac:dyDescent="0.25">
      <c r="K4559" s="133"/>
    </row>
    <row r="4560" spans="11:11" x14ac:dyDescent="0.25">
      <c r="K4560" s="133"/>
    </row>
    <row r="4561" spans="11:11" x14ac:dyDescent="0.25">
      <c r="K4561"/>
    </row>
    <row r="4562" spans="11:11" x14ac:dyDescent="0.25">
      <c r="K4562"/>
    </row>
    <row r="4563" spans="11:11" x14ac:dyDescent="0.25">
      <c r="K4563" s="133"/>
    </row>
    <row r="4564" spans="11:11" x14ac:dyDescent="0.25">
      <c r="K4564" s="133"/>
    </row>
    <row r="4565" spans="11:11" x14ac:dyDescent="0.25">
      <c r="K4565"/>
    </row>
    <row r="4566" spans="11:11" x14ac:dyDescent="0.25">
      <c r="K4566"/>
    </row>
    <row r="4567" spans="11:11" x14ac:dyDescent="0.25">
      <c r="K4567"/>
    </row>
    <row r="4568" spans="11:11" x14ac:dyDescent="0.25">
      <c r="K4568" s="133"/>
    </row>
    <row r="4569" spans="11:11" x14ac:dyDescent="0.25">
      <c r="K4569" s="133"/>
    </row>
    <row r="4570" spans="11:11" x14ac:dyDescent="0.25">
      <c r="K4570"/>
    </row>
    <row r="4571" spans="11:11" x14ac:dyDescent="0.25">
      <c r="K4571"/>
    </row>
    <row r="4572" spans="11:11" x14ac:dyDescent="0.25">
      <c r="K4572" s="133"/>
    </row>
    <row r="4573" spans="11:11" x14ac:dyDescent="0.25">
      <c r="K4573" s="133"/>
    </row>
    <row r="4574" spans="11:11" x14ac:dyDescent="0.25">
      <c r="K4574"/>
    </row>
    <row r="4575" spans="11:11" x14ac:dyDescent="0.25">
      <c r="K4575"/>
    </row>
    <row r="4576" spans="11:11" x14ac:dyDescent="0.25">
      <c r="K4576"/>
    </row>
    <row r="4577" spans="11:11" x14ac:dyDescent="0.25">
      <c r="K4577" s="133"/>
    </row>
    <row r="4578" spans="11:11" x14ac:dyDescent="0.25">
      <c r="K4578" s="133"/>
    </row>
    <row r="4579" spans="11:11" x14ac:dyDescent="0.25">
      <c r="K4579"/>
    </row>
    <row r="4580" spans="11:11" x14ac:dyDescent="0.25">
      <c r="K4580"/>
    </row>
    <row r="4581" spans="11:11" x14ac:dyDescent="0.25">
      <c r="K4581" s="133"/>
    </row>
    <row r="4582" spans="11:11" x14ac:dyDescent="0.25">
      <c r="K4582" s="133"/>
    </row>
    <row r="4583" spans="11:11" x14ac:dyDescent="0.25">
      <c r="K4583"/>
    </row>
    <row r="4584" spans="11:11" x14ac:dyDescent="0.25">
      <c r="K4584"/>
    </row>
    <row r="4585" spans="11:11" x14ac:dyDescent="0.25">
      <c r="K4585"/>
    </row>
    <row r="4586" spans="11:11" x14ac:dyDescent="0.25">
      <c r="K4586" s="133"/>
    </row>
    <row r="4587" spans="11:11" x14ac:dyDescent="0.25">
      <c r="K4587" s="133"/>
    </row>
    <row r="4588" spans="11:11" x14ac:dyDescent="0.25">
      <c r="K4588"/>
    </row>
    <row r="4589" spans="11:11" x14ac:dyDescent="0.25">
      <c r="K4589"/>
    </row>
    <row r="4590" spans="11:11" x14ac:dyDescent="0.25">
      <c r="K4590" s="133"/>
    </row>
    <row r="4591" spans="11:11" x14ac:dyDescent="0.25">
      <c r="K4591" s="133"/>
    </row>
    <row r="4592" spans="11:11" x14ac:dyDescent="0.25">
      <c r="K4592"/>
    </row>
    <row r="4593" spans="11:11" x14ac:dyDescent="0.25">
      <c r="K4593"/>
    </row>
    <row r="4594" spans="11:11" x14ac:dyDescent="0.25">
      <c r="K4594"/>
    </row>
    <row r="4595" spans="11:11" x14ac:dyDescent="0.25">
      <c r="K4595" s="133"/>
    </row>
    <row r="4596" spans="11:11" x14ac:dyDescent="0.25">
      <c r="K4596" s="133"/>
    </row>
    <row r="4597" spans="11:11" x14ac:dyDescent="0.25">
      <c r="K4597"/>
    </row>
    <row r="4598" spans="11:11" x14ac:dyDescent="0.25">
      <c r="K4598"/>
    </row>
    <row r="4599" spans="11:11" x14ac:dyDescent="0.25">
      <c r="K4599" s="133"/>
    </row>
    <row r="4600" spans="11:11" x14ac:dyDescent="0.25">
      <c r="K4600" s="133"/>
    </row>
    <row r="4601" spans="11:11" x14ac:dyDescent="0.25">
      <c r="K4601"/>
    </row>
    <row r="4602" spans="11:11" x14ac:dyDescent="0.25">
      <c r="K4602"/>
    </row>
    <row r="4603" spans="11:11" x14ac:dyDescent="0.25">
      <c r="K4603"/>
    </row>
    <row r="4604" spans="11:11" x14ac:dyDescent="0.25">
      <c r="K4604" s="133"/>
    </row>
    <row r="4605" spans="11:11" x14ac:dyDescent="0.25">
      <c r="K4605" s="133"/>
    </row>
    <row r="4606" spans="11:11" x14ac:dyDescent="0.25">
      <c r="K4606"/>
    </row>
    <row r="4607" spans="11:11" x14ac:dyDescent="0.25">
      <c r="K4607"/>
    </row>
    <row r="4608" spans="11:11" x14ac:dyDescent="0.25">
      <c r="K4608" s="133"/>
    </row>
    <row r="4609" spans="11:11" x14ac:dyDescent="0.25">
      <c r="K4609" s="133"/>
    </row>
    <row r="4610" spans="11:11" x14ac:dyDescent="0.25">
      <c r="K4610"/>
    </row>
    <row r="4611" spans="11:11" x14ac:dyDescent="0.25">
      <c r="K4611"/>
    </row>
    <row r="4612" spans="11:11" x14ac:dyDescent="0.25">
      <c r="K4612"/>
    </row>
    <row r="4613" spans="11:11" x14ac:dyDescent="0.25">
      <c r="K4613" s="133"/>
    </row>
    <row r="4614" spans="11:11" x14ac:dyDescent="0.25">
      <c r="K4614" s="133"/>
    </row>
    <row r="4615" spans="11:11" x14ac:dyDescent="0.25">
      <c r="K4615"/>
    </row>
    <row r="4616" spans="11:11" x14ac:dyDescent="0.25">
      <c r="K4616"/>
    </row>
    <row r="4617" spans="11:11" x14ac:dyDescent="0.25">
      <c r="K4617" s="133"/>
    </row>
    <row r="4618" spans="11:11" x14ac:dyDescent="0.25">
      <c r="K4618" s="133"/>
    </row>
    <row r="4619" spans="11:11" x14ac:dyDescent="0.25">
      <c r="K4619"/>
    </row>
    <row r="4620" spans="11:11" x14ac:dyDescent="0.25">
      <c r="K4620"/>
    </row>
    <row r="4621" spans="11:11" x14ac:dyDescent="0.25">
      <c r="K4621"/>
    </row>
    <row r="4622" spans="11:11" x14ac:dyDescent="0.25">
      <c r="K4622" s="133"/>
    </row>
    <row r="4623" spans="11:11" x14ac:dyDescent="0.25">
      <c r="K4623" s="133"/>
    </row>
    <row r="4624" spans="11:11" x14ac:dyDescent="0.25">
      <c r="K4624"/>
    </row>
    <row r="4625" spans="11:11" x14ac:dyDescent="0.25">
      <c r="K4625"/>
    </row>
    <row r="4626" spans="11:11" x14ac:dyDescent="0.25">
      <c r="K4626" s="133"/>
    </row>
    <row r="4627" spans="11:11" x14ac:dyDescent="0.25">
      <c r="K4627" s="133"/>
    </row>
    <row r="4628" spans="11:11" x14ac:dyDescent="0.25">
      <c r="K4628"/>
    </row>
    <row r="4629" spans="11:11" x14ac:dyDescent="0.25">
      <c r="K4629"/>
    </row>
    <row r="4630" spans="11:11" x14ac:dyDescent="0.25">
      <c r="K4630"/>
    </row>
    <row r="4631" spans="11:11" x14ac:dyDescent="0.25">
      <c r="K4631" s="133"/>
    </row>
    <row r="4632" spans="11:11" x14ac:dyDescent="0.25">
      <c r="K4632" s="133"/>
    </row>
    <row r="4633" spans="11:11" x14ac:dyDescent="0.25">
      <c r="K4633"/>
    </row>
    <row r="4634" spans="11:11" x14ac:dyDescent="0.25">
      <c r="K4634"/>
    </row>
    <row r="4635" spans="11:11" x14ac:dyDescent="0.25">
      <c r="K4635" s="133"/>
    </row>
    <row r="4636" spans="11:11" x14ac:dyDescent="0.25">
      <c r="K4636" s="133"/>
    </row>
    <row r="4637" spans="11:11" x14ac:dyDescent="0.25">
      <c r="K4637"/>
    </row>
    <row r="4638" spans="11:11" x14ac:dyDescent="0.25">
      <c r="K4638"/>
    </row>
    <row r="4639" spans="11:11" x14ac:dyDescent="0.25">
      <c r="K4639"/>
    </row>
    <row r="4640" spans="11:11" x14ac:dyDescent="0.25">
      <c r="K4640" s="133"/>
    </row>
    <row r="4641" spans="11:11" x14ac:dyDescent="0.25">
      <c r="K4641" s="133"/>
    </row>
    <row r="4642" spans="11:11" x14ac:dyDescent="0.25">
      <c r="K4642"/>
    </row>
    <row r="4643" spans="11:11" x14ac:dyDescent="0.25">
      <c r="K4643"/>
    </row>
    <row r="4644" spans="11:11" x14ac:dyDescent="0.25">
      <c r="K4644" s="133"/>
    </row>
    <row r="4645" spans="11:11" x14ac:dyDescent="0.25">
      <c r="K4645" s="133"/>
    </row>
    <row r="4646" spans="11:11" x14ac:dyDescent="0.25">
      <c r="K4646"/>
    </row>
    <row r="4647" spans="11:11" x14ac:dyDescent="0.25">
      <c r="K4647"/>
    </row>
    <row r="4648" spans="11:11" x14ac:dyDescent="0.25">
      <c r="K4648"/>
    </row>
    <row r="4649" spans="11:11" x14ac:dyDescent="0.25">
      <c r="K4649" s="133"/>
    </row>
    <row r="4650" spans="11:11" x14ac:dyDescent="0.25">
      <c r="K4650" s="133"/>
    </row>
    <row r="4651" spans="11:11" x14ac:dyDescent="0.25">
      <c r="K4651"/>
    </row>
    <row r="4652" spans="11:11" x14ac:dyDescent="0.25">
      <c r="K4652"/>
    </row>
    <row r="4653" spans="11:11" x14ac:dyDescent="0.25">
      <c r="K4653" s="133"/>
    </row>
    <row r="4654" spans="11:11" x14ac:dyDescent="0.25">
      <c r="K4654" s="133"/>
    </row>
    <row r="4655" spans="11:11" x14ac:dyDescent="0.25">
      <c r="K4655"/>
    </row>
    <row r="4656" spans="11:11" x14ac:dyDescent="0.25">
      <c r="K4656"/>
    </row>
    <row r="4657" spans="11:11" x14ac:dyDescent="0.25">
      <c r="K4657"/>
    </row>
    <row r="4658" spans="11:11" x14ac:dyDescent="0.25">
      <c r="K4658" s="133"/>
    </row>
    <row r="4659" spans="11:11" x14ac:dyDescent="0.25">
      <c r="K4659" s="133"/>
    </row>
    <row r="4660" spans="11:11" x14ac:dyDescent="0.25">
      <c r="K4660"/>
    </row>
    <row r="4661" spans="11:11" x14ac:dyDescent="0.25">
      <c r="K4661"/>
    </row>
    <row r="4662" spans="11:11" x14ac:dyDescent="0.25">
      <c r="K4662" s="133"/>
    </row>
    <row r="4663" spans="11:11" x14ac:dyDescent="0.25">
      <c r="K4663" s="133"/>
    </row>
    <row r="4664" spans="11:11" x14ac:dyDescent="0.25">
      <c r="K4664"/>
    </row>
    <row r="4665" spans="11:11" x14ac:dyDescent="0.25">
      <c r="K4665"/>
    </row>
    <row r="4666" spans="11:11" x14ac:dyDescent="0.25">
      <c r="K4666"/>
    </row>
    <row r="4667" spans="11:11" x14ac:dyDescent="0.25">
      <c r="K4667" s="133"/>
    </row>
    <row r="4668" spans="11:11" x14ac:dyDescent="0.25">
      <c r="K4668" s="133"/>
    </row>
    <row r="4669" spans="11:11" x14ac:dyDescent="0.25">
      <c r="K4669"/>
    </row>
    <row r="4670" spans="11:11" x14ac:dyDescent="0.25">
      <c r="K4670"/>
    </row>
    <row r="4671" spans="11:11" x14ac:dyDescent="0.25">
      <c r="K4671" s="133"/>
    </row>
    <row r="4672" spans="11:11" x14ac:dyDescent="0.25">
      <c r="K4672" s="133"/>
    </row>
    <row r="4673" spans="11:11" x14ac:dyDescent="0.25">
      <c r="K4673"/>
    </row>
    <row r="4674" spans="11:11" x14ac:dyDescent="0.25">
      <c r="K4674"/>
    </row>
    <row r="4675" spans="11:11" x14ac:dyDescent="0.25">
      <c r="K4675"/>
    </row>
    <row r="4676" spans="11:11" x14ac:dyDescent="0.25">
      <c r="K4676" s="133"/>
    </row>
    <row r="4677" spans="11:11" x14ac:dyDescent="0.25">
      <c r="K4677" s="133"/>
    </row>
    <row r="4678" spans="11:11" x14ac:dyDescent="0.25">
      <c r="K4678"/>
    </row>
    <row r="4679" spans="11:11" x14ac:dyDescent="0.25">
      <c r="K4679"/>
    </row>
    <row r="4680" spans="11:11" x14ac:dyDescent="0.25">
      <c r="K4680" s="133"/>
    </row>
    <row r="4681" spans="11:11" x14ac:dyDescent="0.25">
      <c r="K4681" s="133"/>
    </row>
    <row r="4682" spans="11:11" x14ac:dyDescent="0.25">
      <c r="K4682"/>
    </row>
    <row r="4683" spans="11:11" x14ac:dyDescent="0.25">
      <c r="K4683"/>
    </row>
    <row r="4684" spans="11:11" x14ac:dyDescent="0.25">
      <c r="K4684"/>
    </row>
    <row r="4685" spans="11:11" x14ac:dyDescent="0.25">
      <c r="K4685" s="133"/>
    </row>
    <row r="4686" spans="11:11" x14ac:dyDescent="0.25">
      <c r="K4686" s="133"/>
    </row>
    <row r="4687" spans="11:11" x14ac:dyDescent="0.25">
      <c r="K4687"/>
    </row>
    <row r="4688" spans="11:11" x14ac:dyDescent="0.25">
      <c r="K4688"/>
    </row>
    <row r="4689" spans="11:11" x14ac:dyDescent="0.25">
      <c r="K4689" s="133"/>
    </row>
    <row r="4690" spans="11:11" x14ac:dyDescent="0.25">
      <c r="K4690" s="133"/>
    </row>
    <row r="4691" spans="11:11" x14ac:dyDescent="0.25">
      <c r="K4691"/>
    </row>
    <row r="4692" spans="11:11" x14ac:dyDescent="0.25">
      <c r="K4692"/>
    </row>
    <row r="4693" spans="11:11" x14ac:dyDescent="0.25">
      <c r="K4693"/>
    </row>
    <row r="4694" spans="11:11" x14ac:dyDescent="0.25">
      <c r="K4694" s="133"/>
    </row>
    <row r="4695" spans="11:11" x14ac:dyDescent="0.25">
      <c r="K4695" s="133"/>
    </row>
    <row r="4696" spans="11:11" x14ac:dyDescent="0.25">
      <c r="K4696"/>
    </row>
    <row r="4697" spans="11:11" x14ac:dyDescent="0.25">
      <c r="K4697"/>
    </row>
    <row r="4698" spans="11:11" x14ac:dyDescent="0.25">
      <c r="K4698" s="133"/>
    </row>
    <row r="4699" spans="11:11" x14ac:dyDescent="0.25">
      <c r="K4699" s="133"/>
    </row>
    <row r="4700" spans="11:11" x14ac:dyDescent="0.25">
      <c r="K4700"/>
    </row>
    <row r="4701" spans="11:11" x14ac:dyDescent="0.25">
      <c r="K4701"/>
    </row>
    <row r="4702" spans="11:11" x14ac:dyDescent="0.25">
      <c r="K4702"/>
    </row>
    <row r="4703" spans="11:11" x14ac:dyDescent="0.25">
      <c r="K4703" s="133"/>
    </row>
    <row r="4704" spans="11:11" x14ac:dyDescent="0.25">
      <c r="K4704" s="133"/>
    </row>
    <row r="4705" spans="11:11" x14ac:dyDescent="0.25">
      <c r="K4705"/>
    </row>
    <row r="4706" spans="11:11" x14ac:dyDescent="0.25">
      <c r="K4706"/>
    </row>
    <row r="4707" spans="11:11" x14ac:dyDescent="0.25">
      <c r="K4707" s="133"/>
    </row>
    <row r="4708" spans="11:11" x14ac:dyDescent="0.25">
      <c r="K4708" s="133"/>
    </row>
    <row r="4709" spans="11:11" x14ac:dyDescent="0.25">
      <c r="K4709"/>
    </row>
    <row r="4710" spans="11:11" x14ac:dyDescent="0.25">
      <c r="K4710"/>
    </row>
    <row r="4711" spans="11:11" x14ac:dyDescent="0.25">
      <c r="K4711"/>
    </row>
    <row r="4712" spans="11:11" x14ac:dyDescent="0.25">
      <c r="K4712" s="133"/>
    </row>
    <row r="4713" spans="11:11" x14ac:dyDescent="0.25">
      <c r="K4713" s="133"/>
    </row>
    <row r="4714" spans="11:11" x14ac:dyDescent="0.25">
      <c r="K4714"/>
    </row>
    <row r="4715" spans="11:11" x14ac:dyDescent="0.25">
      <c r="K4715"/>
    </row>
    <row r="4716" spans="11:11" x14ac:dyDescent="0.25">
      <c r="K4716" s="133"/>
    </row>
    <row r="4717" spans="11:11" x14ac:dyDescent="0.25">
      <c r="K4717" s="133"/>
    </row>
    <row r="4718" spans="11:11" x14ac:dyDescent="0.25">
      <c r="K4718"/>
    </row>
    <row r="4719" spans="11:11" x14ac:dyDescent="0.25">
      <c r="K4719"/>
    </row>
    <row r="4720" spans="11:11" x14ac:dyDescent="0.25">
      <c r="K4720"/>
    </row>
    <row r="4721" spans="11:11" x14ac:dyDescent="0.25">
      <c r="K4721" s="133"/>
    </row>
    <row r="4722" spans="11:11" x14ac:dyDescent="0.25">
      <c r="K4722" s="133"/>
    </row>
    <row r="4723" spans="11:11" x14ac:dyDescent="0.25">
      <c r="K4723"/>
    </row>
    <row r="4724" spans="11:11" x14ac:dyDescent="0.25">
      <c r="K4724"/>
    </row>
    <row r="4725" spans="11:11" x14ac:dyDescent="0.25">
      <c r="K4725" s="133"/>
    </row>
    <row r="4726" spans="11:11" x14ac:dyDescent="0.25">
      <c r="K4726" s="133"/>
    </row>
    <row r="4727" spans="11:11" x14ac:dyDescent="0.25">
      <c r="K4727"/>
    </row>
    <row r="4728" spans="11:11" x14ac:dyDescent="0.25">
      <c r="K4728"/>
    </row>
    <row r="4729" spans="11:11" x14ac:dyDescent="0.25">
      <c r="K4729"/>
    </row>
    <row r="4730" spans="11:11" x14ac:dyDescent="0.25">
      <c r="K4730" s="133"/>
    </row>
    <row r="4731" spans="11:11" x14ac:dyDescent="0.25">
      <c r="K4731" s="133"/>
    </row>
    <row r="4732" spans="11:11" x14ac:dyDescent="0.25">
      <c r="K4732"/>
    </row>
    <row r="4733" spans="11:11" x14ac:dyDescent="0.25">
      <c r="K4733"/>
    </row>
    <row r="4734" spans="11:11" x14ac:dyDescent="0.25">
      <c r="K4734" s="133"/>
    </row>
    <row r="4735" spans="11:11" x14ac:dyDescent="0.25">
      <c r="K4735" s="133"/>
    </row>
    <row r="4736" spans="11:11" x14ac:dyDescent="0.25">
      <c r="K4736"/>
    </row>
    <row r="4737" spans="11:11" x14ac:dyDescent="0.25">
      <c r="K4737"/>
    </row>
    <row r="4738" spans="11:11" x14ac:dyDescent="0.25">
      <c r="K4738"/>
    </row>
    <row r="4739" spans="11:11" x14ac:dyDescent="0.25">
      <c r="K4739" s="133"/>
    </row>
    <row r="4740" spans="11:11" x14ac:dyDescent="0.25">
      <c r="K4740" s="133"/>
    </row>
    <row r="4741" spans="11:11" x14ac:dyDescent="0.25">
      <c r="K4741"/>
    </row>
    <row r="4742" spans="11:11" x14ac:dyDescent="0.25">
      <c r="K4742"/>
    </row>
    <row r="4743" spans="11:11" x14ac:dyDescent="0.25">
      <c r="K4743" s="133"/>
    </row>
    <row r="4744" spans="11:11" x14ac:dyDescent="0.25">
      <c r="K4744" s="133"/>
    </row>
    <row r="4745" spans="11:11" x14ac:dyDescent="0.25">
      <c r="K4745"/>
    </row>
    <row r="4746" spans="11:11" x14ac:dyDescent="0.25">
      <c r="K4746"/>
    </row>
    <row r="4747" spans="11:11" x14ac:dyDescent="0.25">
      <c r="K4747"/>
    </row>
    <row r="4748" spans="11:11" x14ac:dyDescent="0.25">
      <c r="K4748" s="133"/>
    </row>
    <row r="4749" spans="11:11" x14ac:dyDescent="0.25">
      <c r="K4749" s="133"/>
    </row>
    <row r="4750" spans="11:11" x14ac:dyDescent="0.25">
      <c r="K4750"/>
    </row>
    <row r="4751" spans="11:11" x14ac:dyDescent="0.25">
      <c r="K4751"/>
    </row>
    <row r="4752" spans="11:11" x14ac:dyDescent="0.25">
      <c r="K4752" s="133"/>
    </row>
    <row r="4753" spans="11:11" x14ac:dyDescent="0.25">
      <c r="K4753" s="133"/>
    </row>
    <row r="4754" spans="11:11" x14ac:dyDescent="0.25">
      <c r="K4754"/>
    </row>
    <row r="4755" spans="11:11" x14ac:dyDescent="0.25">
      <c r="K4755"/>
    </row>
    <row r="4756" spans="11:11" x14ac:dyDescent="0.25">
      <c r="K4756"/>
    </row>
    <row r="4757" spans="11:11" x14ac:dyDescent="0.25">
      <c r="K4757" s="133"/>
    </row>
    <row r="4758" spans="11:11" x14ac:dyDescent="0.25">
      <c r="K4758" s="133"/>
    </row>
    <row r="4759" spans="11:11" x14ac:dyDescent="0.25">
      <c r="K4759"/>
    </row>
    <row r="4760" spans="11:11" x14ac:dyDescent="0.25">
      <c r="K4760"/>
    </row>
    <row r="4761" spans="11:11" x14ac:dyDescent="0.25">
      <c r="K4761" s="133"/>
    </row>
    <row r="4762" spans="11:11" x14ac:dyDescent="0.25">
      <c r="K4762" s="133"/>
    </row>
    <row r="4763" spans="11:11" x14ac:dyDescent="0.25">
      <c r="K4763"/>
    </row>
    <row r="4764" spans="11:11" x14ac:dyDescent="0.25">
      <c r="K4764"/>
    </row>
    <row r="4765" spans="11:11" x14ac:dyDescent="0.25">
      <c r="K4765"/>
    </row>
    <row r="4766" spans="11:11" x14ac:dyDescent="0.25">
      <c r="K4766" s="133"/>
    </row>
    <row r="4767" spans="11:11" x14ac:dyDescent="0.25">
      <c r="K4767" s="133"/>
    </row>
    <row r="4768" spans="11:11" x14ac:dyDescent="0.25">
      <c r="K4768"/>
    </row>
    <row r="4769" spans="11:11" x14ac:dyDescent="0.25">
      <c r="K4769"/>
    </row>
    <row r="4770" spans="11:11" x14ac:dyDescent="0.25">
      <c r="K4770" s="133"/>
    </row>
    <row r="4771" spans="11:11" x14ac:dyDescent="0.25">
      <c r="K4771" s="133"/>
    </row>
    <row r="4772" spans="11:11" x14ac:dyDescent="0.25">
      <c r="K4772"/>
    </row>
    <row r="4773" spans="11:11" x14ac:dyDescent="0.25">
      <c r="K4773"/>
    </row>
    <row r="4774" spans="11:11" x14ac:dyDescent="0.25">
      <c r="K4774"/>
    </row>
    <row r="4775" spans="11:11" x14ac:dyDescent="0.25">
      <c r="K4775" s="133"/>
    </row>
    <row r="4776" spans="11:11" x14ac:dyDescent="0.25">
      <c r="K4776" s="133"/>
    </row>
    <row r="4777" spans="11:11" x14ac:dyDescent="0.25">
      <c r="K4777"/>
    </row>
    <row r="4778" spans="11:11" x14ac:dyDescent="0.25">
      <c r="K4778"/>
    </row>
    <row r="4779" spans="11:11" x14ac:dyDescent="0.25">
      <c r="K4779" s="133"/>
    </row>
    <row r="4780" spans="11:11" x14ac:dyDescent="0.25">
      <c r="K4780" s="133"/>
    </row>
    <row r="4781" spans="11:11" x14ac:dyDescent="0.25">
      <c r="K4781"/>
    </row>
    <row r="4782" spans="11:11" x14ac:dyDescent="0.25">
      <c r="K4782"/>
    </row>
    <row r="4783" spans="11:11" x14ac:dyDescent="0.25">
      <c r="K4783"/>
    </row>
    <row r="4784" spans="11:11" x14ac:dyDescent="0.25">
      <c r="K4784" s="133"/>
    </row>
    <row r="4785" spans="11:11" x14ac:dyDescent="0.25">
      <c r="K4785" s="133"/>
    </row>
    <row r="4786" spans="11:11" x14ac:dyDescent="0.25">
      <c r="K4786"/>
    </row>
    <row r="4787" spans="11:11" x14ac:dyDescent="0.25">
      <c r="K4787"/>
    </row>
    <row r="4788" spans="11:11" x14ac:dyDescent="0.25">
      <c r="K4788" s="133"/>
    </row>
    <row r="4789" spans="11:11" x14ac:dyDescent="0.25">
      <c r="K4789" s="133"/>
    </row>
    <row r="4790" spans="11:11" x14ac:dyDescent="0.25">
      <c r="K4790"/>
    </row>
    <row r="4791" spans="11:11" x14ac:dyDescent="0.25">
      <c r="K4791"/>
    </row>
    <row r="4792" spans="11:11" x14ac:dyDescent="0.25">
      <c r="K4792"/>
    </row>
    <row r="4793" spans="11:11" x14ac:dyDescent="0.25">
      <c r="K4793" s="133"/>
    </row>
    <row r="4794" spans="11:11" x14ac:dyDescent="0.25">
      <c r="K4794" s="133"/>
    </row>
    <row r="4795" spans="11:11" x14ac:dyDescent="0.25">
      <c r="K4795"/>
    </row>
    <row r="4796" spans="11:11" x14ac:dyDescent="0.25">
      <c r="K4796"/>
    </row>
    <row r="4797" spans="11:11" x14ac:dyDescent="0.25">
      <c r="K4797" s="133"/>
    </row>
    <row r="4798" spans="11:11" x14ac:dyDescent="0.25">
      <c r="K4798" s="133"/>
    </row>
    <row r="4799" spans="11:11" x14ac:dyDescent="0.25">
      <c r="K4799"/>
    </row>
    <row r="4800" spans="11:11" x14ac:dyDescent="0.25">
      <c r="K4800"/>
    </row>
    <row r="4801" spans="11:11" x14ac:dyDescent="0.25">
      <c r="K4801"/>
    </row>
    <row r="4802" spans="11:11" x14ac:dyDescent="0.25">
      <c r="K4802" s="133"/>
    </row>
    <row r="4803" spans="11:11" x14ac:dyDescent="0.25">
      <c r="K4803" s="133"/>
    </row>
    <row r="4804" spans="11:11" x14ac:dyDescent="0.25">
      <c r="K4804"/>
    </row>
    <row r="4805" spans="11:11" x14ac:dyDescent="0.25">
      <c r="K4805"/>
    </row>
    <row r="4806" spans="11:11" x14ac:dyDescent="0.25">
      <c r="K4806" s="133"/>
    </row>
    <row r="4807" spans="11:11" x14ac:dyDescent="0.25">
      <c r="K4807" s="133"/>
    </row>
    <row r="4808" spans="11:11" x14ac:dyDescent="0.25">
      <c r="K4808"/>
    </row>
    <row r="4809" spans="11:11" x14ac:dyDescent="0.25">
      <c r="K4809"/>
    </row>
    <row r="4810" spans="11:11" x14ac:dyDescent="0.25">
      <c r="K4810"/>
    </row>
    <row r="4811" spans="11:11" x14ac:dyDescent="0.25">
      <c r="K4811" s="133"/>
    </row>
    <row r="4812" spans="11:11" x14ac:dyDescent="0.25">
      <c r="K4812" s="133"/>
    </row>
    <row r="4813" spans="11:11" x14ac:dyDescent="0.25">
      <c r="K4813"/>
    </row>
    <row r="4814" spans="11:11" x14ac:dyDescent="0.25">
      <c r="K4814"/>
    </row>
    <row r="4815" spans="11:11" x14ac:dyDescent="0.25">
      <c r="K4815" s="133"/>
    </row>
    <row r="4816" spans="11:11" x14ac:dyDescent="0.25">
      <c r="K4816" s="133"/>
    </row>
    <row r="4817" spans="11:11" x14ac:dyDescent="0.25">
      <c r="K4817"/>
    </row>
    <row r="4818" spans="11:11" x14ac:dyDescent="0.25">
      <c r="K4818"/>
    </row>
    <row r="4819" spans="11:11" x14ac:dyDescent="0.25">
      <c r="K4819"/>
    </row>
    <row r="4820" spans="11:11" x14ac:dyDescent="0.25">
      <c r="K4820" s="133"/>
    </row>
    <row r="4821" spans="11:11" x14ac:dyDescent="0.25">
      <c r="K4821" s="133"/>
    </row>
    <row r="4822" spans="11:11" x14ac:dyDescent="0.25">
      <c r="K4822"/>
    </row>
    <row r="4823" spans="11:11" x14ac:dyDescent="0.25">
      <c r="K4823"/>
    </row>
    <row r="4824" spans="11:11" x14ac:dyDescent="0.25">
      <c r="K4824" s="133"/>
    </row>
    <row r="4825" spans="11:11" x14ac:dyDescent="0.25">
      <c r="K4825" s="133"/>
    </row>
    <row r="4826" spans="11:11" x14ac:dyDescent="0.25">
      <c r="K4826"/>
    </row>
    <row r="4827" spans="11:11" x14ac:dyDescent="0.25">
      <c r="K4827"/>
    </row>
    <row r="4828" spans="11:11" x14ac:dyDescent="0.25">
      <c r="K4828"/>
    </row>
    <row r="4829" spans="11:11" x14ac:dyDescent="0.25">
      <c r="K4829" s="133"/>
    </row>
    <row r="4830" spans="11:11" x14ac:dyDescent="0.25">
      <c r="K4830" s="133"/>
    </row>
    <row r="4831" spans="11:11" x14ac:dyDescent="0.25">
      <c r="K4831"/>
    </row>
    <row r="4832" spans="11:11" x14ac:dyDescent="0.25">
      <c r="K4832"/>
    </row>
    <row r="4833" spans="11:11" x14ac:dyDescent="0.25">
      <c r="K4833" s="133"/>
    </row>
    <row r="4834" spans="11:11" x14ac:dyDescent="0.25">
      <c r="K4834" s="133"/>
    </row>
    <row r="4835" spans="11:11" x14ac:dyDescent="0.25">
      <c r="K4835"/>
    </row>
    <row r="4836" spans="11:11" x14ac:dyDescent="0.25">
      <c r="K4836"/>
    </row>
    <row r="4837" spans="11:11" x14ac:dyDescent="0.25">
      <c r="K4837"/>
    </row>
    <row r="4838" spans="11:11" x14ac:dyDescent="0.25">
      <c r="K4838" s="133"/>
    </row>
    <row r="4839" spans="11:11" x14ac:dyDescent="0.25">
      <c r="K4839" s="133"/>
    </row>
    <row r="4840" spans="11:11" x14ac:dyDescent="0.25">
      <c r="K4840"/>
    </row>
    <row r="4841" spans="11:11" x14ac:dyDescent="0.25">
      <c r="K4841"/>
    </row>
    <row r="4842" spans="11:11" x14ac:dyDescent="0.25">
      <c r="K4842" s="133"/>
    </row>
    <row r="4843" spans="11:11" x14ac:dyDescent="0.25">
      <c r="K4843" s="133"/>
    </row>
    <row r="4844" spans="11:11" x14ac:dyDescent="0.25">
      <c r="K4844"/>
    </row>
    <row r="4845" spans="11:11" x14ac:dyDescent="0.25">
      <c r="K4845"/>
    </row>
    <row r="4846" spans="11:11" x14ac:dyDescent="0.25">
      <c r="K4846"/>
    </row>
    <row r="4847" spans="11:11" x14ac:dyDescent="0.25">
      <c r="K4847" s="133"/>
    </row>
    <row r="4848" spans="11:11" x14ac:dyDescent="0.25">
      <c r="K4848" s="133"/>
    </row>
    <row r="4849" spans="11:11" x14ac:dyDescent="0.25">
      <c r="K4849"/>
    </row>
    <row r="4850" spans="11:11" x14ac:dyDescent="0.25">
      <c r="K4850"/>
    </row>
    <row r="4851" spans="11:11" x14ac:dyDescent="0.25">
      <c r="K4851" s="133"/>
    </row>
    <row r="4852" spans="11:11" x14ac:dyDescent="0.25">
      <c r="K4852" s="133"/>
    </row>
    <row r="4853" spans="11:11" x14ac:dyDescent="0.25">
      <c r="K4853"/>
    </row>
    <row r="4854" spans="11:11" x14ac:dyDescent="0.25">
      <c r="K4854"/>
    </row>
    <row r="4855" spans="11:11" x14ac:dyDescent="0.25">
      <c r="K4855"/>
    </row>
    <row r="4856" spans="11:11" x14ac:dyDescent="0.25">
      <c r="K4856" s="133"/>
    </row>
    <row r="4857" spans="11:11" x14ac:dyDescent="0.25">
      <c r="K4857" s="133"/>
    </row>
    <row r="4858" spans="11:11" x14ac:dyDescent="0.25">
      <c r="K4858"/>
    </row>
    <row r="4859" spans="11:11" x14ac:dyDescent="0.25">
      <c r="K4859"/>
    </row>
    <row r="4860" spans="11:11" x14ac:dyDescent="0.25">
      <c r="K4860" s="133"/>
    </row>
    <row r="4861" spans="11:11" x14ac:dyDescent="0.25">
      <c r="K4861" s="133"/>
    </row>
    <row r="4862" spans="11:11" x14ac:dyDescent="0.25">
      <c r="K4862"/>
    </row>
    <row r="4863" spans="11:11" x14ac:dyDescent="0.25">
      <c r="K4863"/>
    </row>
    <row r="4864" spans="11:11" x14ac:dyDescent="0.25">
      <c r="K4864"/>
    </row>
    <row r="4865" spans="11:11" x14ac:dyDescent="0.25">
      <c r="K4865" s="133"/>
    </row>
    <row r="4866" spans="11:11" x14ac:dyDescent="0.25">
      <c r="K4866" s="133"/>
    </row>
    <row r="4867" spans="11:11" x14ac:dyDescent="0.25">
      <c r="K4867"/>
    </row>
    <row r="4868" spans="11:11" x14ac:dyDescent="0.25">
      <c r="K4868"/>
    </row>
    <row r="4869" spans="11:11" x14ac:dyDescent="0.25">
      <c r="K4869" s="133"/>
    </row>
    <row r="4870" spans="11:11" x14ac:dyDescent="0.25">
      <c r="K4870" s="133"/>
    </row>
    <row r="4871" spans="11:11" x14ac:dyDescent="0.25">
      <c r="K4871"/>
    </row>
    <row r="4872" spans="11:11" x14ac:dyDescent="0.25">
      <c r="K4872"/>
    </row>
    <row r="4873" spans="11:11" x14ac:dyDescent="0.25">
      <c r="K4873"/>
    </row>
    <row r="4874" spans="11:11" x14ac:dyDescent="0.25">
      <c r="K4874" s="133"/>
    </row>
    <row r="4875" spans="11:11" x14ac:dyDescent="0.25">
      <c r="K4875" s="133"/>
    </row>
    <row r="4876" spans="11:11" x14ac:dyDescent="0.25">
      <c r="K4876"/>
    </row>
    <row r="4877" spans="11:11" x14ac:dyDescent="0.25">
      <c r="K4877"/>
    </row>
    <row r="4878" spans="11:11" x14ac:dyDescent="0.25">
      <c r="K4878" s="133"/>
    </row>
    <row r="4879" spans="11:11" x14ac:dyDescent="0.25">
      <c r="K4879" s="133"/>
    </row>
    <row r="4880" spans="11:11" x14ac:dyDescent="0.25">
      <c r="K4880"/>
    </row>
    <row r="4881" spans="11:11" x14ac:dyDescent="0.25">
      <c r="K4881"/>
    </row>
    <row r="4882" spans="11:11" x14ac:dyDescent="0.25">
      <c r="K4882"/>
    </row>
    <row r="4883" spans="11:11" x14ac:dyDescent="0.25">
      <c r="K4883" s="133"/>
    </row>
    <row r="4884" spans="11:11" x14ac:dyDescent="0.25">
      <c r="K4884" s="133"/>
    </row>
    <row r="4885" spans="11:11" x14ac:dyDescent="0.25">
      <c r="K4885"/>
    </row>
    <row r="4886" spans="11:11" x14ac:dyDescent="0.25">
      <c r="K4886"/>
    </row>
    <row r="4887" spans="11:11" x14ac:dyDescent="0.25">
      <c r="K4887" s="133"/>
    </row>
    <row r="4888" spans="11:11" x14ac:dyDescent="0.25">
      <c r="K4888" s="133"/>
    </row>
    <row r="4889" spans="11:11" x14ac:dyDescent="0.25">
      <c r="K4889"/>
    </row>
    <row r="4890" spans="11:11" x14ac:dyDescent="0.25">
      <c r="K4890"/>
    </row>
    <row r="4891" spans="11:11" x14ac:dyDescent="0.25">
      <c r="K4891"/>
    </row>
    <row r="4892" spans="11:11" x14ac:dyDescent="0.25">
      <c r="K4892" s="133"/>
    </row>
    <row r="4893" spans="11:11" x14ac:dyDescent="0.25">
      <c r="K4893" s="133"/>
    </row>
    <row r="4894" spans="11:11" x14ac:dyDescent="0.25">
      <c r="K4894"/>
    </row>
    <row r="4895" spans="11:11" x14ac:dyDescent="0.25">
      <c r="K4895"/>
    </row>
    <row r="4896" spans="11:11" x14ac:dyDescent="0.25">
      <c r="K4896" s="133"/>
    </row>
    <row r="4897" spans="11:11" x14ac:dyDescent="0.25">
      <c r="K4897" s="133"/>
    </row>
    <row r="4898" spans="11:11" x14ac:dyDescent="0.25">
      <c r="K4898"/>
    </row>
    <row r="4899" spans="11:11" x14ac:dyDescent="0.25">
      <c r="K4899"/>
    </row>
    <row r="4900" spans="11:11" x14ac:dyDescent="0.25">
      <c r="K4900"/>
    </row>
    <row r="4901" spans="11:11" x14ac:dyDescent="0.25">
      <c r="K4901" s="133"/>
    </row>
    <row r="4902" spans="11:11" x14ac:dyDescent="0.25">
      <c r="K4902" s="133"/>
    </row>
    <row r="4903" spans="11:11" x14ac:dyDescent="0.25">
      <c r="K4903"/>
    </row>
    <row r="4904" spans="11:11" x14ac:dyDescent="0.25">
      <c r="K4904"/>
    </row>
    <row r="4905" spans="11:11" x14ac:dyDescent="0.25">
      <c r="K4905" s="133"/>
    </row>
    <row r="4906" spans="11:11" x14ac:dyDescent="0.25">
      <c r="K4906" s="133"/>
    </row>
    <row r="4907" spans="11:11" x14ac:dyDescent="0.25">
      <c r="K4907"/>
    </row>
    <row r="4908" spans="11:11" x14ac:dyDescent="0.25">
      <c r="K4908"/>
    </row>
    <row r="4909" spans="11:11" x14ac:dyDescent="0.25">
      <c r="K4909"/>
    </row>
    <row r="4910" spans="11:11" x14ac:dyDescent="0.25">
      <c r="K4910" s="133"/>
    </row>
    <row r="4911" spans="11:11" x14ac:dyDescent="0.25">
      <c r="K4911" s="133"/>
    </row>
    <row r="4912" spans="11:11" x14ac:dyDescent="0.25">
      <c r="K4912"/>
    </row>
    <row r="4913" spans="11:11" x14ac:dyDescent="0.25">
      <c r="K4913"/>
    </row>
    <row r="4914" spans="11:11" x14ac:dyDescent="0.25">
      <c r="K4914" s="133"/>
    </row>
    <row r="4915" spans="11:11" x14ac:dyDescent="0.25">
      <c r="K4915" s="133"/>
    </row>
    <row r="4916" spans="11:11" x14ac:dyDescent="0.25">
      <c r="K4916"/>
    </row>
    <row r="4917" spans="11:11" x14ac:dyDescent="0.25">
      <c r="K4917"/>
    </row>
    <row r="4918" spans="11:11" x14ac:dyDescent="0.25">
      <c r="K4918"/>
    </row>
    <row r="4919" spans="11:11" x14ac:dyDescent="0.25">
      <c r="K4919" s="133"/>
    </row>
    <row r="4920" spans="11:11" x14ac:dyDescent="0.25">
      <c r="K4920" s="133"/>
    </row>
    <row r="4921" spans="11:11" x14ac:dyDescent="0.25">
      <c r="K4921"/>
    </row>
    <row r="4922" spans="11:11" x14ac:dyDescent="0.25">
      <c r="K4922"/>
    </row>
    <row r="4923" spans="11:11" x14ac:dyDescent="0.25">
      <c r="K4923" s="133"/>
    </row>
    <row r="4924" spans="11:11" x14ac:dyDescent="0.25">
      <c r="K4924" s="133"/>
    </row>
    <row r="4925" spans="11:11" x14ac:dyDescent="0.25">
      <c r="K4925"/>
    </row>
    <row r="4926" spans="11:11" x14ac:dyDescent="0.25">
      <c r="K4926"/>
    </row>
    <row r="4927" spans="11:11" x14ac:dyDescent="0.25">
      <c r="K4927"/>
    </row>
    <row r="4928" spans="11:11" x14ac:dyDescent="0.25">
      <c r="K4928" s="133"/>
    </row>
    <row r="4929" spans="11:11" x14ac:dyDescent="0.25">
      <c r="K4929" s="133"/>
    </row>
    <row r="4930" spans="11:11" x14ac:dyDescent="0.25">
      <c r="K4930"/>
    </row>
    <row r="4931" spans="11:11" x14ac:dyDescent="0.25">
      <c r="K4931"/>
    </row>
    <row r="4932" spans="11:11" x14ac:dyDescent="0.25">
      <c r="K4932" s="133"/>
    </row>
    <row r="4933" spans="11:11" x14ac:dyDescent="0.25">
      <c r="K4933" s="133"/>
    </row>
    <row r="4934" spans="11:11" x14ac:dyDescent="0.25">
      <c r="K4934"/>
    </row>
    <row r="4935" spans="11:11" x14ac:dyDescent="0.25">
      <c r="K4935"/>
    </row>
    <row r="4936" spans="11:11" x14ac:dyDescent="0.25">
      <c r="K4936"/>
    </row>
    <row r="4937" spans="11:11" x14ac:dyDescent="0.25">
      <c r="K4937" s="133"/>
    </row>
    <row r="4938" spans="11:11" x14ac:dyDescent="0.25">
      <c r="K4938" s="133"/>
    </row>
    <row r="4939" spans="11:11" x14ac:dyDescent="0.25">
      <c r="K4939"/>
    </row>
    <row r="4940" spans="11:11" x14ac:dyDescent="0.25">
      <c r="K4940"/>
    </row>
    <row r="4941" spans="11:11" x14ac:dyDescent="0.25">
      <c r="K4941" s="133"/>
    </row>
    <row r="4942" spans="11:11" x14ac:dyDescent="0.25">
      <c r="K4942" s="133"/>
    </row>
    <row r="4943" spans="11:11" x14ac:dyDescent="0.25">
      <c r="K4943"/>
    </row>
    <row r="4944" spans="11:11" x14ac:dyDescent="0.25">
      <c r="K4944"/>
    </row>
    <row r="4945" spans="11:11" x14ac:dyDescent="0.25">
      <c r="K4945"/>
    </row>
    <row r="4946" spans="11:11" x14ac:dyDescent="0.25">
      <c r="K4946" s="133"/>
    </row>
    <row r="4947" spans="11:11" x14ac:dyDescent="0.25">
      <c r="K4947" s="133"/>
    </row>
    <row r="4948" spans="11:11" x14ac:dyDescent="0.25">
      <c r="K4948"/>
    </row>
    <row r="4949" spans="11:11" x14ac:dyDescent="0.25">
      <c r="K4949"/>
    </row>
    <row r="4950" spans="11:11" x14ac:dyDescent="0.25">
      <c r="K4950" s="133"/>
    </row>
    <row r="4951" spans="11:11" x14ac:dyDescent="0.25">
      <c r="K4951" s="133"/>
    </row>
    <row r="4952" spans="11:11" x14ac:dyDescent="0.25">
      <c r="K4952"/>
    </row>
    <row r="4953" spans="11:11" x14ac:dyDescent="0.25">
      <c r="K4953"/>
    </row>
    <row r="4954" spans="11:11" x14ac:dyDescent="0.25">
      <c r="K4954"/>
    </row>
    <row r="4955" spans="11:11" x14ac:dyDescent="0.25">
      <c r="K4955" s="133"/>
    </row>
    <row r="4956" spans="11:11" x14ac:dyDescent="0.25">
      <c r="K4956" s="133"/>
    </row>
    <row r="4957" spans="11:11" x14ac:dyDescent="0.25">
      <c r="K4957"/>
    </row>
    <row r="4958" spans="11:11" x14ac:dyDescent="0.25">
      <c r="K4958"/>
    </row>
    <row r="4959" spans="11:11" x14ac:dyDescent="0.25">
      <c r="K4959" s="133"/>
    </row>
    <row r="4960" spans="11:11" x14ac:dyDescent="0.25">
      <c r="K4960" s="133"/>
    </row>
    <row r="4961" spans="11:11" x14ac:dyDescent="0.25">
      <c r="K4961"/>
    </row>
    <row r="4962" spans="11:11" x14ac:dyDescent="0.25">
      <c r="K4962"/>
    </row>
    <row r="4963" spans="11:11" x14ac:dyDescent="0.25">
      <c r="K4963"/>
    </row>
    <row r="4964" spans="11:11" x14ac:dyDescent="0.25">
      <c r="K4964" s="133"/>
    </row>
    <row r="4965" spans="11:11" x14ac:dyDescent="0.25">
      <c r="K4965" s="133"/>
    </row>
    <row r="4966" spans="11:11" x14ac:dyDescent="0.25">
      <c r="K4966"/>
    </row>
    <row r="4967" spans="11:11" x14ac:dyDescent="0.25">
      <c r="K4967"/>
    </row>
    <row r="4968" spans="11:11" x14ac:dyDescent="0.25">
      <c r="K4968" s="133"/>
    </row>
    <row r="4969" spans="11:11" x14ac:dyDescent="0.25">
      <c r="K4969" s="133"/>
    </row>
    <row r="4970" spans="11:11" x14ac:dyDescent="0.25">
      <c r="K4970"/>
    </row>
    <row r="4971" spans="11:11" x14ac:dyDescent="0.25">
      <c r="K4971"/>
    </row>
    <row r="4972" spans="11:11" x14ac:dyDescent="0.25">
      <c r="K4972"/>
    </row>
    <row r="4973" spans="11:11" x14ac:dyDescent="0.25">
      <c r="K4973" s="133"/>
    </row>
    <row r="4974" spans="11:11" x14ac:dyDescent="0.25">
      <c r="K4974" s="133"/>
    </row>
    <row r="4975" spans="11:11" x14ac:dyDescent="0.25">
      <c r="K4975"/>
    </row>
    <row r="4976" spans="11:11" x14ac:dyDescent="0.25">
      <c r="K4976"/>
    </row>
    <row r="4977" spans="11:11" x14ac:dyDescent="0.25">
      <c r="K4977" s="133"/>
    </row>
    <row r="4978" spans="11:11" x14ac:dyDescent="0.25">
      <c r="K4978" s="133"/>
    </row>
    <row r="4979" spans="11:11" x14ac:dyDescent="0.25">
      <c r="K4979"/>
    </row>
    <row r="4980" spans="11:11" x14ac:dyDescent="0.25">
      <c r="K4980"/>
    </row>
    <row r="4981" spans="11:11" x14ac:dyDescent="0.25">
      <c r="K4981"/>
    </row>
    <row r="4982" spans="11:11" x14ac:dyDescent="0.25">
      <c r="K4982" s="133"/>
    </row>
    <row r="4983" spans="11:11" x14ac:dyDescent="0.25">
      <c r="K4983" s="133"/>
    </row>
    <row r="4984" spans="11:11" x14ac:dyDescent="0.25">
      <c r="K4984"/>
    </row>
    <row r="4985" spans="11:11" x14ac:dyDescent="0.25">
      <c r="K4985"/>
    </row>
    <row r="4986" spans="11:11" x14ac:dyDescent="0.25">
      <c r="K4986" s="133"/>
    </row>
    <row r="4987" spans="11:11" x14ac:dyDescent="0.25">
      <c r="K4987" s="133"/>
    </row>
    <row r="4988" spans="11:11" x14ac:dyDescent="0.25">
      <c r="K4988"/>
    </row>
    <row r="4989" spans="11:11" x14ac:dyDescent="0.25">
      <c r="K4989"/>
    </row>
    <row r="4990" spans="11:11" x14ac:dyDescent="0.25">
      <c r="K4990"/>
    </row>
    <row r="4991" spans="11:11" x14ac:dyDescent="0.25">
      <c r="K4991" s="133"/>
    </row>
    <row r="4992" spans="11:11" x14ac:dyDescent="0.25">
      <c r="K4992" s="133"/>
    </row>
    <row r="4993" spans="11:11" x14ac:dyDescent="0.25">
      <c r="K4993"/>
    </row>
    <row r="4994" spans="11:11" x14ac:dyDescent="0.25">
      <c r="K4994"/>
    </row>
    <row r="4995" spans="11:11" x14ac:dyDescent="0.25">
      <c r="K4995" s="133"/>
    </row>
    <row r="4996" spans="11:11" x14ac:dyDescent="0.25">
      <c r="K4996" s="133"/>
    </row>
    <row r="4997" spans="11:11" x14ac:dyDescent="0.25">
      <c r="K4997"/>
    </row>
    <row r="4998" spans="11:11" x14ac:dyDescent="0.25">
      <c r="K4998"/>
    </row>
    <row r="4999" spans="11:11" x14ac:dyDescent="0.25">
      <c r="K4999"/>
    </row>
    <row r="5000" spans="11:11" x14ac:dyDescent="0.25">
      <c r="K5000" s="133"/>
    </row>
    <row r="5001" spans="11:11" x14ac:dyDescent="0.25">
      <c r="K5001" s="133"/>
    </row>
    <row r="5002" spans="11:11" x14ac:dyDescent="0.25">
      <c r="K5002"/>
    </row>
    <row r="5003" spans="11:11" x14ac:dyDescent="0.25">
      <c r="K5003"/>
    </row>
    <row r="5004" spans="11:11" x14ac:dyDescent="0.25">
      <c r="K5004" s="133"/>
    </row>
    <row r="5005" spans="11:11" x14ac:dyDescent="0.25">
      <c r="K5005" s="133"/>
    </row>
    <row r="5006" spans="11:11" x14ac:dyDescent="0.25">
      <c r="K5006"/>
    </row>
    <row r="5007" spans="11:11" x14ac:dyDescent="0.25">
      <c r="K5007"/>
    </row>
    <row r="5008" spans="11:11" x14ac:dyDescent="0.25">
      <c r="K5008"/>
    </row>
    <row r="5009" spans="11:11" x14ac:dyDescent="0.25">
      <c r="K5009" s="133"/>
    </row>
    <row r="5010" spans="11:11" x14ac:dyDescent="0.25">
      <c r="K5010" s="133"/>
    </row>
    <row r="5011" spans="11:11" x14ac:dyDescent="0.25">
      <c r="K5011"/>
    </row>
    <row r="5012" spans="11:11" x14ac:dyDescent="0.25">
      <c r="K5012"/>
    </row>
    <row r="5013" spans="11:11" x14ac:dyDescent="0.25">
      <c r="K5013" s="133"/>
    </row>
    <row r="5014" spans="11:11" x14ac:dyDescent="0.25">
      <c r="K5014" s="133"/>
    </row>
    <row r="5015" spans="11:11" x14ac:dyDescent="0.25">
      <c r="K5015"/>
    </row>
    <row r="5016" spans="11:11" x14ac:dyDescent="0.25">
      <c r="K5016"/>
    </row>
    <row r="5017" spans="11:11" x14ac:dyDescent="0.25">
      <c r="K5017"/>
    </row>
    <row r="5018" spans="11:11" x14ac:dyDescent="0.25">
      <c r="K5018" s="133"/>
    </row>
    <row r="5019" spans="11:11" x14ac:dyDescent="0.25">
      <c r="K5019" s="133"/>
    </row>
    <row r="5020" spans="11:11" x14ac:dyDescent="0.25">
      <c r="K5020"/>
    </row>
    <row r="5021" spans="11:11" x14ac:dyDescent="0.25">
      <c r="K5021"/>
    </row>
    <row r="5022" spans="11:11" x14ac:dyDescent="0.25">
      <c r="K5022" s="133"/>
    </row>
    <row r="5023" spans="11:11" x14ac:dyDescent="0.25">
      <c r="K5023" s="133"/>
    </row>
    <row r="5024" spans="11:11" x14ac:dyDescent="0.25">
      <c r="K5024"/>
    </row>
    <row r="5025" spans="11:11" x14ac:dyDescent="0.25">
      <c r="K5025"/>
    </row>
    <row r="5026" spans="11:11" x14ac:dyDescent="0.25">
      <c r="K5026"/>
    </row>
    <row r="5027" spans="11:11" x14ac:dyDescent="0.25">
      <c r="K5027" s="133"/>
    </row>
    <row r="5028" spans="11:11" x14ac:dyDescent="0.25">
      <c r="K5028" s="133"/>
    </row>
    <row r="5029" spans="11:11" x14ac:dyDescent="0.25">
      <c r="K5029"/>
    </row>
    <row r="5030" spans="11:11" x14ac:dyDescent="0.25">
      <c r="K5030"/>
    </row>
    <row r="5031" spans="11:11" x14ac:dyDescent="0.25">
      <c r="K5031" s="133"/>
    </row>
    <row r="5032" spans="11:11" x14ac:dyDescent="0.25">
      <c r="K5032" s="133"/>
    </row>
    <row r="5033" spans="11:11" x14ac:dyDescent="0.25">
      <c r="K5033"/>
    </row>
    <row r="5034" spans="11:11" x14ac:dyDescent="0.25">
      <c r="K5034"/>
    </row>
    <row r="5035" spans="11:11" x14ac:dyDescent="0.25">
      <c r="K5035"/>
    </row>
    <row r="5036" spans="11:11" x14ac:dyDescent="0.25">
      <c r="K5036" s="133"/>
    </row>
    <row r="5037" spans="11:11" x14ac:dyDescent="0.25">
      <c r="K5037" s="133"/>
    </row>
    <row r="5038" spans="11:11" x14ac:dyDescent="0.25">
      <c r="K5038"/>
    </row>
    <row r="5039" spans="11:11" x14ac:dyDescent="0.25">
      <c r="K5039"/>
    </row>
    <row r="5040" spans="11:11" x14ac:dyDescent="0.25">
      <c r="K5040" s="133"/>
    </row>
    <row r="5041" spans="11:11" x14ac:dyDescent="0.25">
      <c r="K5041" s="133"/>
    </row>
    <row r="5042" spans="11:11" x14ac:dyDescent="0.25">
      <c r="K5042"/>
    </row>
    <row r="5043" spans="11:11" x14ac:dyDescent="0.25">
      <c r="K5043"/>
    </row>
    <row r="5044" spans="11:11" x14ac:dyDescent="0.25">
      <c r="K5044"/>
    </row>
    <row r="5045" spans="11:11" x14ac:dyDescent="0.25">
      <c r="K5045" s="133"/>
    </row>
    <row r="5046" spans="11:11" x14ac:dyDescent="0.25">
      <c r="K5046" s="133"/>
    </row>
    <row r="5047" spans="11:11" x14ac:dyDescent="0.25">
      <c r="K5047"/>
    </row>
    <row r="5048" spans="11:11" x14ac:dyDescent="0.25">
      <c r="K5048"/>
    </row>
    <row r="5049" spans="11:11" x14ac:dyDescent="0.25">
      <c r="K5049" s="133"/>
    </row>
    <row r="5050" spans="11:11" x14ac:dyDescent="0.25">
      <c r="K5050" s="133"/>
    </row>
    <row r="5051" spans="11:11" x14ac:dyDescent="0.25">
      <c r="K5051"/>
    </row>
    <row r="5052" spans="11:11" x14ac:dyDescent="0.25">
      <c r="K5052"/>
    </row>
    <row r="5053" spans="11:11" x14ac:dyDescent="0.25">
      <c r="K5053"/>
    </row>
    <row r="5054" spans="11:11" x14ac:dyDescent="0.25">
      <c r="K5054" s="133"/>
    </row>
    <row r="5055" spans="11:11" x14ac:dyDescent="0.25">
      <c r="K5055" s="133"/>
    </row>
    <row r="5056" spans="11:11" x14ac:dyDescent="0.25">
      <c r="K5056"/>
    </row>
    <row r="5057" spans="11:11" x14ac:dyDescent="0.25">
      <c r="K5057"/>
    </row>
    <row r="5058" spans="11:11" x14ac:dyDescent="0.25">
      <c r="K5058" s="133"/>
    </row>
    <row r="5059" spans="11:11" x14ac:dyDescent="0.25">
      <c r="K5059" s="133"/>
    </row>
    <row r="5060" spans="11:11" x14ac:dyDescent="0.25">
      <c r="K5060"/>
    </row>
    <row r="5061" spans="11:11" x14ac:dyDescent="0.25">
      <c r="K5061"/>
    </row>
    <row r="5062" spans="11:11" x14ac:dyDescent="0.25">
      <c r="K5062"/>
    </row>
    <row r="5063" spans="11:11" x14ac:dyDescent="0.25">
      <c r="K5063" s="133"/>
    </row>
    <row r="5064" spans="11:11" x14ac:dyDescent="0.25">
      <c r="K5064" s="133"/>
    </row>
    <row r="5065" spans="11:11" x14ac:dyDescent="0.25">
      <c r="K5065"/>
    </row>
    <row r="5066" spans="11:11" x14ac:dyDescent="0.25">
      <c r="K5066"/>
    </row>
    <row r="5067" spans="11:11" x14ac:dyDescent="0.25">
      <c r="K5067" s="133"/>
    </row>
    <row r="5068" spans="11:11" x14ac:dyDescent="0.25">
      <c r="K5068" s="133"/>
    </row>
    <row r="5069" spans="11:11" x14ac:dyDescent="0.25">
      <c r="K5069"/>
    </row>
    <row r="5070" spans="11:11" x14ac:dyDescent="0.25">
      <c r="K5070"/>
    </row>
    <row r="5071" spans="11:11" x14ac:dyDescent="0.25">
      <c r="K5071"/>
    </row>
    <row r="5072" spans="11:11" x14ac:dyDescent="0.25">
      <c r="K5072" s="133"/>
    </row>
    <row r="5073" spans="11:11" x14ac:dyDescent="0.25">
      <c r="K5073" s="133"/>
    </row>
    <row r="5074" spans="11:11" x14ac:dyDescent="0.25">
      <c r="K5074"/>
    </row>
    <row r="5075" spans="11:11" x14ac:dyDescent="0.25">
      <c r="K5075"/>
    </row>
    <row r="5076" spans="11:11" x14ac:dyDescent="0.25">
      <c r="K5076" s="133"/>
    </row>
    <row r="5077" spans="11:11" x14ac:dyDescent="0.25">
      <c r="K5077" s="133"/>
    </row>
    <row r="5078" spans="11:11" x14ac:dyDescent="0.25">
      <c r="K5078"/>
    </row>
    <row r="5079" spans="11:11" x14ac:dyDescent="0.25">
      <c r="K5079"/>
    </row>
    <row r="5080" spans="11:11" x14ac:dyDescent="0.25">
      <c r="K5080"/>
    </row>
    <row r="5081" spans="11:11" x14ac:dyDescent="0.25">
      <c r="K5081" s="133"/>
    </row>
    <row r="5082" spans="11:11" x14ac:dyDescent="0.25">
      <c r="K5082" s="133"/>
    </row>
    <row r="5083" spans="11:11" x14ac:dyDescent="0.25">
      <c r="K5083"/>
    </row>
    <row r="5084" spans="11:11" x14ac:dyDescent="0.25">
      <c r="K5084"/>
    </row>
    <row r="5085" spans="11:11" x14ac:dyDescent="0.25">
      <c r="K5085" s="133"/>
    </row>
    <row r="5086" spans="11:11" x14ac:dyDescent="0.25">
      <c r="K5086" s="133"/>
    </row>
    <row r="5087" spans="11:11" x14ac:dyDescent="0.25">
      <c r="K5087"/>
    </row>
    <row r="5088" spans="11:11" x14ac:dyDescent="0.25">
      <c r="K5088"/>
    </row>
    <row r="5089" spans="11:11" x14ac:dyDescent="0.25">
      <c r="K5089"/>
    </row>
    <row r="5090" spans="11:11" x14ac:dyDescent="0.25">
      <c r="K5090" s="133"/>
    </row>
    <row r="5091" spans="11:11" x14ac:dyDescent="0.25">
      <c r="K5091" s="133"/>
    </row>
    <row r="5092" spans="11:11" x14ac:dyDescent="0.25">
      <c r="K5092"/>
    </row>
    <row r="5093" spans="11:11" x14ac:dyDescent="0.25">
      <c r="K5093"/>
    </row>
    <row r="5094" spans="11:11" x14ac:dyDescent="0.25">
      <c r="K5094" s="133"/>
    </row>
    <row r="5095" spans="11:11" x14ac:dyDescent="0.25">
      <c r="K5095" s="133"/>
    </row>
    <row r="5096" spans="11:11" x14ac:dyDescent="0.25">
      <c r="K5096"/>
    </row>
    <row r="5097" spans="11:11" x14ac:dyDescent="0.25">
      <c r="K5097"/>
    </row>
    <row r="5098" spans="11:11" x14ac:dyDescent="0.25">
      <c r="K5098"/>
    </row>
    <row r="5099" spans="11:11" x14ac:dyDescent="0.25">
      <c r="K5099" s="133"/>
    </row>
    <row r="5100" spans="11:11" x14ac:dyDescent="0.25">
      <c r="K5100" s="133"/>
    </row>
    <row r="5101" spans="11:11" x14ac:dyDescent="0.25">
      <c r="K5101"/>
    </row>
    <row r="5102" spans="11:11" x14ac:dyDescent="0.25">
      <c r="K5102"/>
    </row>
    <row r="5103" spans="11:11" x14ac:dyDescent="0.25">
      <c r="K5103" s="133"/>
    </row>
    <row r="5104" spans="11:11" x14ac:dyDescent="0.25">
      <c r="K5104" s="133"/>
    </row>
    <row r="5105" spans="11:11" x14ac:dyDescent="0.25">
      <c r="K5105"/>
    </row>
    <row r="5106" spans="11:11" x14ac:dyDescent="0.25">
      <c r="K5106"/>
    </row>
    <row r="5107" spans="11:11" x14ac:dyDescent="0.25">
      <c r="K5107"/>
    </row>
    <row r="5108" spans="11:11" x14ac:dyDescent="0.25">
      <c r="K5108" s="133"/>
    </row>
    <row r="5109" spans="11:11" x14ac:dyDescent="0.25">
      <c r="K5109" s="133"/>
    </row>
    <row r="5110" spans="11:11" x14ac:dyDescent="0.25">
      <c r="K5110"/>
    </row>
    <row r="5111" spans="11:11" x14ac:dyDescent="0.25">
      <c r="K5111"/>
    </row>
    <row r="5112" spans="11:11" x14ac:dyDescent="0.25">
      <c r="K5112" s="133"/>
    </row>
    <row r="5113" spans="11:11" x14ac:dyDescent="0.25">
      <c r="K5113" s="133"/>
    </row>
    <row r="5114" spans="11:11" x14ac:dyDescent="0.25">
      <c r="K5114"/>
    </row>
    <row r="5115" spans="11:11" x14ac:dyDescent="0.25">
      <c r="K5115"/>
    </row>
    <row r="5116" spans="11:11" x14ac:dyDescent="0.25">
      <c r="K5116"/>
    </row>
    <row r="5117" spans="11:11" x14ac:dyDescent="0.25">
      <c r="K5117" s="133"/>
    </row>
    <row r="5118" spans="11:11" x14ac:dyDescent="0.25">
      <c r="K5118" s="133"/>
    </row>
    <row r="5119" spans="11:11" x14ac:dyDescent="0.25">
      <c r="K5119"/>
    </row>
    <row r="5120" spans="11:11" x14ac:dyDescent="0.25">
      <c r="K5120"/>
    </row>
    <row r="5121" spans="11:11" x14ac:dyDescent="0.25">
      <c r="K5121" s="133"/>
    </row>
    <row r="5122" spans="11:11" x14ac:dyDescent="0.25">
      <c r="K5122" s="133"/>
    </row>
    <row r="5123" spans="11:11" x14ac:dyDescent="0.25">
      <c r="K5123"/>
    </row>
    <row r="5124" spans="11:11" x14ac:dyDescent="0.25">
      <c r="K5124"/>
    </row>
    <row r="5125" spans="11:11" x14ac:dyDescent="0.25">
      <c r="K5125"/>
    </row>
    <row r="5126" spans="11:11" x14ac:dyDescent="0.25">
      <c r="K5126" s="133"/>
    </row>
    <row r="5127" spans="11:11" x14ac:dyDescent="0.25">
      <c r="K5127" s="133"/>
    </row>
    <row r="5128" spans="11:11" x14ac:dyDescent="0.25">
      <c r="K5128"/>
    </row>
    <row r="5129" spans="11:11" x14ac:dyDescent="0.25">
      <c r="K5129"/>
    </row>
    <row r="5130" spans="11:11" x14ac:dyDescent="0.25">
      <c r="K5130" s="133"/>
    </row>
    <row r="5131" spans="11:11" x14ac:dyDescent="0.25">
      <c r="K5131" s="133"/>
    </row>
    <row r="5132" spans="11:11" x14ac:dyDescent="0.25">
      <c r="K5132"/>
    </row>
    <row r="5133" spans="11:11" x14ac:dyDescent="0.25">
      <c r="K5133"/>
    </row>
    <row r="5134" spans="11:11" x14ac:dyDescent="0.25">
      <c r="K5134"/>
    </row>
    <row r="5135" spans="11:11" x14ac:dyDescent="0.25">
      <c r="K5135" s="133"/>
    </row>
    <row r="5136" spans="11:11" x14ac:dyDescent="0.25">
      <c r="K5136" s="133"/>
    </row>
    <row r="5137" spans="11:11" x14ac:dyDescent="0.25">
      <c r="K5137"/>
    </row>
    <row r="5138" spans="11:11" x14ac:dyDescent="0.25">
      <c r="K5138"/>
    </row>
    <row r="5139" spans="11:11" x14ac:dyDescent="0.25">
      <c r="K5139" s="133"/>
    </row>
    <row r="5140" spans="11:11" x14ac:dyDescent="0.25">
      <c r="K5140" s="133"/>
    </row>
    <row r="5141" spans="11:11" x14ac:dyDescent="0.25">
      <c r="K5141"/>
    </row>
    <row r="5142" spans="11:11" x14ac:dyDescent="0.25">
      <c r="K5142"/>
    </row>
    <row r="5143" spans="11:11" x14ac:dyDescent="0.25">
      <c r="K5143"/>
    </row>
    <row r="5144" spans="11:11" x14ac:dyDescent="0.25">
      <c r="K5144" s="133"/>
    </row>
    <row r="5145" spans="11:11" x14ac:dyDescent="0.25">
      <c r="K5145" s="133"/>
    </row>
    <row r="5146" spans="11:11" x14ac:dyDescent="0.25">
      <c r="K5146"/>
    </row>
    <row r="5147" spans="11:11" x14ac:dyDescent="0.25">
      <c r="K5147"/>
    </row>
    <row r="5148" spans="11:11" x14ac:dyDescent="0.25">
      <c r="K5148" s="133"/>
    </row>
    <row r="5149" spans="11:11" x14ac:dyDescent="0.25">
      <c r="K5149" s="133"/>
    </row>
    <row r="5150" spans="11:11" x14ac:dyDescent="0.25">
      <c r="K5150"/>
    </row>
    <row r="5151" spans="11:11" x14ac:dyDescent="0.25">
      <c r="K5151"/>
    </row>
    <row r="5152" spans="11:11" x14ac:dyDescent="0.25">
      <c r="K5152"/>
    </row>
    <row r="5153" spans="11:11" x14ac:dyDescent="0.25">
      <c r="K5153" s="133"/>
    </row>
    <row r="5154" spans="11:11" x14ac:dyDescent="0.25">
      <c r="K5154" s="133"/>
    </row>
    <row r="5155" spans="11:11" x14ac:dyDescent="0.25">
      <c r="K5155"/>
    </row>
    <row r="5156" spans="11:11" x14ac:dyDescent="0.25">
      <c r="K5156"/>
    </row>
    <row r="5157" spans="11:11" x14ac:dyDescent="0.25">
      <c r="K5157" s="133"/>
    </row>
    <row r="5158" spans="11:11" x14ac:dyDescent="0.25">
      <c r="K5158" s="133"/>
    </row>
    <row r="5159" spans="11:11" x14ac:dyDescent="0.25">
      <c r="K5159"/>
    </row>
    <row r="5160" spans="11:11" x14ac:dyDescent="0.25">
      <c r="K5160"/>
    </row>
    <row r="5161" spans="11:11" x14ac:dyDescent="0.25">
      <c r="K5161"/>
    </row>
    <row r="5162" spans="11:11" x14ac:dyDescent="0.25">
      <c r="K5162" s="133"/>
    </row>
    <row r="5163" spans="11:11" x14ac:dyDescent="0.25">
      <c r="K5163" s="133"/>
    </row>
    <row r="5164" spans="11:11" x14ac:dyDescent="0.25">
      <c r="K5164"/>
    </row>
    <row r="5165" spans="11:11" x14ac:dyDescent="0.25">
      <c r="K5165"/>
    </row>
    <row r="5166" spans="11:11" x14ac:dyDescent="0.25">
      <c r="K5166" s="133"/>
    </row>
    <row r="5167" spans="11:11" x14ac:dyDescent="0.25">
      <c r="K5167" s="133"/>
    </row>
    <row r="5168" spans="11:11" x14ac:dyDescent="0.25">
      <c r="K5168"/>
    </row>
    <row r="5169" spans="11:11" x14ac:dyDescent="0.25">
      <c r="K5169"/>
    </row>
    <row r="5170" spans="11:11" x14ac:dyDescent="0.25">
      <c r="K5170"/>
    </row>
    <row r="5171" spans="11:11" x14ac:dyDescent="0.25">
      <c r="K5171" s="133"/>
    </row>
    <row r="5172" spans="11:11" x14ac:dyDescent="0.25">
      <c r="K5172" s="133"/>
    </row>
    <row r="5173" spans="11:11" x14ac:dyDescent="0.25">
      <c r="K5173"/>
    </row>
    <row r="5174" spans="11:11" x14ac:dyDescent="0.25">
      <c r="K5174"/>
    </row>
    <row r="5175" spans="11:11" x14ac:dyDescent="0.25">
      <c r="K5175" s="133"/>
    </row>
    <row r="5176" spans="11:11" x14ac:dyDescent="0.25">
      <c r="K5176" s="133"/>
    </row>
    <row r="5177" spans="11:11" x14ac:dyDescent="0.25">
      <c r="K5177"/>
    </row>
    <row r="5178" spans="11:11" x14ac:dyDescent="0.25">
      <c r="K5178"/>
    </row>
    <row r="5179" spans="11:11" x14ac:dyDescent="0.25">
      <c r="K5179"/>
    </row>
    <row r="5180" spans="11:11" x14ac:dyDescent="0.25">
      <c r="K5180" s="133"/>
    </row>
    <row r="5181" spans="11:11" x14ac:dyDescent="0.25">
      <c r="K5181" s="133"/>
    </row>
    <row r="5182" spans="11:11" x14ac:dyDescent="0.25">
      <c r="K5182"/>
    </row>
    <row r="5183" spans="11:11" x14ac:dyDescent="0.25">
      <c r="K5183"/>
    </row>
    <row r="5184" spans="11:11" x14ac:dyDescent="0.25">
      <c r="K5184" s="133"/>
    </row>
    <row r="5185" spans="11:11" x14ac:dyDescent="0.25">
      <c r="K5185" s="133"/>
    </row>
    <row r="5186" spans="11:11" x14ac:dyDescent="0.25">
      <c r="K5186"/>
    </row>
    <row r="5187" spans="11:11" x14ac:dyDescent="0.25">
      <c r="K5187"/>
    </row>
    <row r="5188" spans="11:11" x14ac:dyDescent="0.25">
      <c r="K5188"/>
    </row>
    <row r="5189" spans="11:11" x14ac:dyDescent="0.25">
      <c r="K5189" s="133"/>
    </row>
    <row r="5190" spans="11:11" x14ac:dyDescent="0.25">
      <c r="K5190" s="133"/>
    </row>
    <row r="5191" spans="11:11" x14ac:dyDescent="0.25">
      <c r="K5191"/>
    </row>
    <row r="5192" spans="11:11" x14ac:dyDescent="0.25">
      <c r="K5192"/>
    </row>
    <row r="5193" spans="11:11" x14ac:dyDescent="0.25">
      <c r="K5193" s="133"/>
    </row>
    <row r="5194" spans="11:11" x14ac:dyDescent="0.25">
      <c r="K5194" s="133"/>
    </row>
    <row r="5195" spans="11:11" x14ac:dyDescent="0.25">
      <c r="K5195"/>
    </row>
    <row r="5196" spans="11:11" x14ac:dyDescent="0.25">
      <c r="K5196"/>
    </row>
    <row r="5197" spans="11:11" x14ac:dyDescent="0.25">
      <c r="K5197"/>
    </row>
    <row r="5198" spans="11:11" x14ac:dyDescent="0.25">
      <c r="K5198" s="133"/>
    </row>
    <row r="5199" spans="11:11" x14ac:dyDescent="0.25">
      <c r="K5199" s="133"/>
    </row>
    <row r="5200" spans="11:11" x14ac:dyDescent="0.25">
      <c r="K5200"/>
    </row>
    <row r="5201" spans="11:11" x14ac:dyDescent="0.25">
      <c r="K5201"/>
    </row>
    <row r="5202" spans="11:11" x14ac:dyDescent="0.25">
      <c r="K5202" s="133"/>
    </row>
    <row r="5203" spans="11:11" x14ac:dyDescent="0.25">
      <c r="K5203" s="133"/>
    </row>
    <row r="5204" spans="11:11" x14ac:dyDescent="0.25">
      <c r="K5204"/>
    </row>
    <row r="5205" spans="11:11" x14ac:dyDescent="0.25">
      <c r="K5205"/>
    </row>
    <row r="5206" spans="11:11" x14ac:dyDescent="0.25">
      <c r="K5206"/>
    </row>
    <row r="5207" spans="11:11" x14ac:dyDescent="0.25">
      <c r="K5207" s="133"/>
    </row>
    <row r="5208" spans="11:11" x14ac:dyDescent="0.25">
      <c r="K5208" s="133"/>
    </row>
    <row r="5209" spans="11:11" x14ac:dyDescent="0.25">
      <c r="K5209"/>
    </row>
    <row r="5210" spans="11:11" x14ac:dyDescent="0.25">
      <c r="K5210"/>
    </row>
    <row r="5211" spans="11:11" x14ac:dyDescent="0.25">
      <c r="K5211" s="133"/>
    </row>
    <row r="5212" spans="11:11" x14ac:dyDescent="0.25">
      <c r="K5212" s="133"/>
    </row>
    <row r="5213" spans="11:11" x14ac:dyDescent="0.25">
      <c r="K5213"/>
    </row>
    <row r="5214" spans="11:11" x14ac:dyDescent="0.25">
      <c r="K5214"/>
    </row>
    <row r="5215" spans="11:11" x14ac:dyDescent="0.25">
      <c r="K5215"/>
    </row>
    <row r="5216" spans="11:11" x14ac:dyDescent="0.25">
      <c r="K5216" s="133"/>
    </row>
    <row r="5217" spans="11:11" x14ac:dyDescent="0.25">
      <c r="K5217" s="133"/>
    </row>
    <row r="5218" spans="11:11" x14ac:dyDescent="0.25">
      <c r="K5218"/>
    </row>
    <row r="5219" spans="11:11" x14ac:dyDescent="0.25">
      <c r="K5219"/>
    </row>
    <row r="5220" spans="11:11" x14ac:dyDescent="0.25">
      <c r="K5220" s="133"/>
    </row>
    <row r="5221" spans="11:11" x14ac:dyDescent="0.25">
      <c r="K5221" s="133"/>
    </row>
    <row r="5222" spans="11:11" x14ac:dyDescent="0.25">
      <c r="K5222"/>
    </row>
    <row r="5223" spans="11:11" x14ac:dyDescent="0.25">
      <c r="K5223"/>
    </row>
    <row r="5224" spans="11:11" x14ac:dyDescent="0.25">
      <c r="K5224"/>
    </row>
    <row r="5225" spans="11:11" x14ac:dyDescent="0.25">
      <c r="K5225" s="133"/>
    </row>
    <row r="5226" spans="11:11" x14ac:dyDescent="0.25">
      <c r="K5226" s="133"/>
    </row>
    <row r="5227" spans="11:11" x14ac:dyDescent="0.25">
      <c r="K5227"/>
    </row>
    <row r="5228" spans="11:11" x14ac:dyDescent="0.25">
      <c r="K5228"/>
    </row>
    <row r="5229" spans="11:11" x14ac:dyDescent="0.25">
      <c r="K5229" s="133"/>
    </row>
    <row r="5230" spans="11:11" x14ac:dyDescent="0.25">
      <c r="K5230" s="133"/>
    </row>
    <row r="5231" spans="11:11" x14ac:dyDescent="0.25">
      <c r="K5231"/>
    </row>
    <row r="5232" spans="11:11" x14ac:dyDescent="0.25">
      <c r="K5232"/>
    </row>
    <row r="5233" spans="11:11" x14ac:dyDescent="0.25">
      <c r="K5233"/>
    </row>
    <row r="5234" spans="11:11" x14ac:dyDescent="0.25">
      <c r="K5234" s="133"/>
    </row>
    <row r="5235" spans="11:11" x14ac:dyDescent="0.25">
      <c r="K5235" s="133"/>
    </row>
    <row r="5236" spans="11:11" x14ac:dyDescent="0.25">
      <c r="K5236"/>
    </row>
    <row r="5237" spans="11:11" x14ac:dyDescent="0.25">
      <c r="K5237"/>
    </row>
    <row r="5238" spans="11:11" x14ac:dyDescent="0.25">
      <c r="K5238" s="133"/>
    </row>
    <row r="5239" spans="11:11" x14ac:dyDescent="0.25">
      <c r="K5239" s="133"/>
    </row>
    <row r="5240" spans="11:11" x14ac:dyDescent="0.25">
      <c r="K5240"/>
    </row>
    <row r="5241" spans="11:11" x14ac:dyDescent="0.25">
      <c r="K5241"/>
    </row>
    <row r="5242" spans="11:11" x14ac:dyDescent="0.25">
      <c r="K5242"/>
    </row>
    <row r="5243" spans="11:11" x14ac:dyDescent="0.25">
      <c r="K5243" s="133"/>
    </row>
    <row r="5244" spans="11:11" x14ac:dyDescent="0.25">
      <c r="K5244" s="133"/>
    </row>
    <row r="5245" spans="11:11" x14ac:dyDescent="0.25">
      <c r="K5245"/>
    </row>
    <row r="5246" spans="11:11" x14ac:dyDescent="0.25">
      <c r="K5246"/>
    </row>
    <row r="5247" spans="11:11" x14ac:dyDescent="0.25">
      <c r="K5247" s="133"/>
    </row>
    <row r="5248" spans="11:11" x14ac:dyDescent="0.25">
      <c r="K5248" s="133"/>
    </row>
    <row r="5249" spans="11:11" x14ac:dyDescent="0.25">
      <c r="K5249"/>
    </row>
    <row r="5250" spans="11:11" x14ac:dyDescent="0.25">
      <c r="K5250"/>
    </row>
    <row r="5251" spans="11:11" x14ac:dyDescent="0.25">
      <c r="K5251"/>
    </row>
    <row r="5252" spans="11:11" x14ac:dyDescent="0.25">
      <c r="K5252" s="133"/>
    </row>
    <row r="5253" spans="11:11" x14ac:dyDescent="0.25">
      <c r="K5253" s="133"/>
    </row>
    <row r="5254" spans="11:11" x14ac:dyDescent="0.25">
      <c r="K5254"/>
    </row>
    <row r="5255" spans="11:11" x14ac:dyDescent="0.25">
      <c r="K5255"/>
    </row>
    <row r="5256" spans="11:11" x14ac:dyDescent="0.25">
      <c r="K5256" s="133"/>
    </row>
    <row r="5257" spans="11:11" x14ac:dyDescent="0.25">
      <c r="K5257" s="133"/>
    </row>
    <row r="5258" spans="11:11" x14ac:dyDescent="0.25">
      <c r="K5258"/>
    </row>
    <row r="5259" spans="11:11" x14ac:dyDescent="0.25">
      <c r="K5259"/>
    </row>
    <row r="5260" spans="11:11" x14ac:dyDescent="0.25">
      <c r="K5260"/>
    </row>
    <row r="5261" spans="11:11" x14ac:dyDescent="0.25">
      <c r="K5261" s="133"/>
    </row>
    <row r="5262" spans="11:11" x14ac:dyDescent="0.25">
      <c r="K5262" s="133"/>
    </row>
    <row r="5263" spans="11:11" x14ac:dyDescent="0.25">
      <c r="K5263"/>
    </row>
    <row r="5264" spans="11:11" x14ac:dyDescent="0.25">
      <c r="K5264"/>
    </row>
    <row r="5265" spans="11:11" x14ac:dyDescent="0.25">
      <c r="K5265" s="133"/>
    </row>
    <row r="5266" spans="11:11" x14ac:dyDescent="0.25">
      <c r="K5266" s="133"/>
    </row>
    <row r="5267" spans="11:11" x14ac:dyDescent="0.25">
      <c r="K5267"/>
    </row>
    <row r="5268" spans="11:11" x14ac:dyDescent="0.25">
      <c r="K5268"/>
    </row>
    <row r="5269" spans="11:11" x14ac:dyDescent="0.25">
      <c r="K5269"/>
    </row>
    <row r="5270" spans="11:11" x14ac:dyDescent="0.25">
      <c r="K5270" s="133"/>
    </row>
    <row r="5271" spans="11:11" x14ac:dyDescent="0.25">
      <c r="K5271" s="133"/>
    </row>
    <row r="5272" spans="11:11" x14ac:dyDescent="0.25">
      <c r="K5272"/>
    </row>
    <row r="5273" spans="11:11" x14ac:dyDescent="0.25">
      <c r="K5273"/>
    </row>
    <row r="5274" spans="11:11" x14ac:dyDescent="0.25">
      <c r="K5274" s="133"/>
    </row>
    <row r="5275" spans="11:11" x14ac:dyDescent="0.25">
      <c r="K5275" s="133"/>
    </row>
    <row r="5276" spans="11:11" x14ac:dyDescent="0.25">
      <c r="K5276"/>
    </row>
    <row r="5277" spans="11:11" x14ac:dyDescent="0.25">
      <c r="K5277"/>
    </row>
    <row r="5278" spans="11:11" x14ac:dyDescent="0.25">
      <c r="K5278"/>
    </row>
    <row r="5279" spans="11:11" x14ac:dyDescent="0.25">
      <c r="K5279" s="133"/>
    </row>
    <row r="5280" spans="11:11" x14ac:dyDescent="0.25">
      <c r="K5280" s="133"/>
    </row>
    <row r="5281" spans="11:11" x14ac:dyDescent="0.25">
      <c r="K5281"/>
    </row>
    <row r="5282" spans="11:11" x14ac:dyDescent="0.25">
      <c r="K5282"/>
    </row>
    <row r="5283" spans="11:11" x14ac:dyDescent="0.25">
      <c r="K5283" s="133"/>
    </row>
    <row r="5284" spans="11:11" x14ac:dyDescent="0.25">
      <c r="K5284" s="133"/>
    </row>
    <row r="5285" spans="11:11" x14ac:dyDescent="0.25">
      <c r="K5285"/>
    </row>
    <row r="5286" spans="11:11" x14ac:dyDescent="0.25">
      <c r="K5286"/>
    </row>
    <row r="5287" spans="11:11" x14ac:dyDescent="0.25">
      <c r="K5287"/>
    </row>
    <row r="5288" spans="11:11" x14ac:dyDescent="0.25">
      <c r="K5288" s="133"/>
    </row>
    <row r="5289" spans="11:11" x14ac:dyDescent="0.25">
      <c r="K5289" s="133"/>
    </row>
    <row r="5290" spans="11:11" x14ac:dyDescent="0.25">
      <c r="K5290"/>
    </row>
    <row r="5291" spans="11:11" x14ac:dyDescent="0.25">
      <c r="K5291"/>
    </row>
    <row r="5292" spans="11:11" x14ac:dyDescent="0.25">
      <c r="K5292" s="133"/>
    </row>
    <row r="5293" spans="11:11" x14ac:dyDescent="0.25">
      <c r="K5293" s="133"/>
    </row>
    <row r="5294" spans="11:11" x14ac:dyDescent="0.25">
      <c r="K5294"/>
    </row>
    <row r="5295" spans="11:11" x14ac:dyDescent="0.25">
      <c r="K5295"/>
    </row>
    <row r="5296" spans="11:11" x14ac:dyDescent="0.25">
      <c r="K5296"/>
    </row>
    <row r="5297" spans="11:11" x14ac:dyDescent="0.25">
      <c r="K5297" s="133"/>
    </row>
    <row r="5298" spans="11:11" x14ac:dyDescent="0.25">
      <c r="K5298" s="133"/>
    </row>
    <row r="5299" spans="11:11" x14ac:dyDescent="0.25">
      <c r="K5299"/>
    </row>
    <row r="5300" spans="11:11" x14ac:dyDescent="0.25">
      <c r="K5300"/>
    </row>
    <row r="5301" spans="11:11" x14ac:dyDescent="0.25">
      <c r="K5301" s="133"/>
    </row>
    <row r="5302" spans="11:11" x14ac:dyDescent="0.25">
      <c r="K5302" s="133"/>
    </row>
    <row r="5303" spans="11:11" x14ac:dyDescent="0.25">
      <c r="K5303"/>
    </row>
    <row r="5304" spans="11:11" x14ac:dyDescent="0.25">
      <c r="K5304"/>
    </row>
    <row r="5305" spans="11:11" x14ac:dyDescent="0.25">
      <c r="K5305"/>
    </row>
    <row r="5306" spans="11:11" x14ac:dyDescent="0.25">
      <c r="K5306" s="133"/>
    </row>
    <row r="5307" spans="11:11" x14ac:dyDescent="0.25">
      <c r="K5307" s="133"/>
    </row>
    <row r="5308" spans="11:11" x14ac:dyDescent="0.25">
      <c r="K5308"/>
    </row>
    <row r="5309" spans="11:11" x14ac:dyDescent="0.25">
      <c r="K5309"/>
    </row>
    <row r="5310" spans="11:11" x14ac:dyDescent="0.25">
      <c r="K5310" s="133"/>
    </row>
    <row r="5311" spans="11:11" x14ac:dyDescent="0.25">
      <c r="K5311" s="133"/>
    </row>
    <row r="5312" spans="11:11" x14ac:dyDescent="0.25">
      <c r="K5312"/>
    </row>
    <row r="5313" spans="11:11" x14ac:dyDescent="0.25">
      <c r="K5313"/>
    </row>
    <row r="5314" spans="11:11" x14ac:dyDescent="0.25">
      <c r="K5314"/>
    </row>
    <row r="5315" spans="11:11" x14ac:dyDescent="0.25">
      <c r="K5315" s="133"/>
    </row>
    <row r="5316" spans="11:11" x14ac:dyDescent="0.25">
      <c r="K5316" s="133"/>
    </row>
    <row r="5317" spans="11:11" x14ac:dyDescent="0.25">
      <c r="K5317"/>
    </row>
    <row r="5318" spans="11:11" x14ac:dyDescent="0.25">
      <c r="K5318"/>
    </row>
    <row r="5319" spans="11:11" x14ac:dyDescent="0.25">
      <c r="K5319" s="133"/>
    </row>
    <row r="5320" spans="11:11" x14ac:dyDescent="0.25">
      <c r="K5320" s="133"/>
    </row>
    <row r="5321" spans="11:11" x14ac:dyDescent="0.25">
      <c r="K5321"/>
    </row>
    <row r="5322" spans="11:11" x14ac:dyDescent="0.25">
      <c r="K5322"/>
    </row>
    <row r="5323" spans="11:11" x14ac:dyDescent="0.25">
      <c r="K5323"/>
    </row>
    <row r="5324" spans="11:11" x14ac:dyDescent="0.25">
      <c r="K5324" s="133"/>
    </row>
    <row r="5325" spans="11:11" x14ac:dyDescent="0.25">
      <c r="K5325" s="133"/>
    </row>
    <row r="5326" spans="11:11" x14ac:dyDescent="0.25">
      <c r="K5326"/>
    </row>
    <row r="5327" spans="11:11" x14ac:dyDescent="0.25">
      <c r="K5327"/>
    </row>
    <row r="5328" spans="11:11" x14ac:dyDescent="0.25">
      <c r="K5328" s="133"/>
    </row>
    <row r="5329" spans="11:11" x14ac:dyDescent="0.25">
      <c r="K5329" s="133"/>
    </row>
    <row r="5330" spans="11:11" x14ac:dyDescent="0.25">
      <c r="K5330"/>
    </row>
    <row r="5331" spans="11:11" x14ac:dyDescent="0.25">
      <c r="K5331"/>
    </row>
    <row r="5332" spans="11:11" x14ac:dyDescent="0.25">
      <c r="K5332"/>
    </row>
    <row r="5333" spans="11:11" x14ac:dyDescent="0.25">
      <c r="K5333" s="133"/>
    </row>
    <row r="5334" spans="11:11" x14ac:dyDescent="0.25">
      <c r="K5334" s="133"/>
    </row>
    <row r="5335" spans="11:11" x14ac:dyDescent="0.25">
      <c r="K5335"/>
    </row>
    <row r="5336" spans="11:11" x14ac:dyDescent="0.25">
      <c r="K5336"/>
    </row>
    <row r="5337" spans="11:11" x14ac:dyDescent="0.25">
      <c r="K5337" s="133"/>
    </row>
    <row r="5338" spans="11:11" x14ac:dyDescent="0.25">
      <c r="K5338" s="133"/>
    </row>
    <row r="5339" spans="11:11" x14ac:dyDescent="0.25">
      <c r="K5339"/>
    </row>
    <row r="5340" spans="11:11" x14ac:dyDescent="0.25">
      <c r="K5340"/>
    </row>
    <row r="5341" spans="11:11" x14ac:dyDescent="0.25">
      <c r="K5341"/>
    </row>
    <row r="5342" spans="11:11" x14ac:dyDescent="0.25">
      <c r="K5342" s="133"/>
    </row>
    <row r="5343" spans="11:11" x14ac:dyDescent="0.25">
      <c r="K5343" s="133"/>
    </row>
    <row r="5344" spans="11:11" x14ac:dyDescent="0.25">
      <c r="K5344"/>
    </row>
    <row r="5345" spans="11:11" x14ac:dyDescent="0.25">
      <c r="K5345"/>
    </row>
    <row r="5346" spans="11:11" x14ac:dyDescent="0.25">
      <c r="K5346" s="133"/>
    </row>
    <row r="5347" spans="11:11" x14ac:dyDescent="0.25">
      <c r="K5347" s="133"/>
    </row>
    <row r="5348" spans="11:11" x14ac:dyDescent="0.25">
      <c r="K5348"/>
    </row>
    <row r="5349" spans="11:11" x14ac:dyDescent="0.25">
      <c r="K5349"/>
    </row>
    <row r="5350" spans="11:11" x14ac:dyDescent="0.25">
      <c r="K5350"/>
    </row>
    <row r="5351" spans="11:11" x14ac:dyDescent="0.25">
      <c r="K5351" s="133"/>
    </row>
    <row r="5352" spans="11:11" x14ac:dyDescent="0.25">
      <c r="K5352" s="133"/>
    </row>
    <row r="5353" spans="11:11" x14ac:dyDescent="0.25">
      <c r="K5353"/>
    </row>
    <row r="5354" spans="11:11" x14ac:dyDescent="0.25">
      <c r="K5354"/>
    </row>
    <row r="5355" spans="11:11" x14ac:dyDescent="0.25">
      <c r="K5355" s="133"/>
    </row>
    <row r="5356" spans="11:11" x14ac:dyDescent="0.25">
      <c r="K5356" s="133"/>
    </row>
    <row r="5357" spans="11:11" x14ac:dyDescent="0.25">
      <c r="K5357"/>
    </row>
    <row r="5358" spans="11:11" x14ac:dyDescent="0.25">
      <c r="K5358"/>
    </row>
    <row r="5359" spans="11:11" x14ac:dyDescent="0.25">
      <c r="K5359"/>
    </row>
    <row r="5360" spans="11:11" x14ac:dyDescent="0.25">
      <c r="K5360" s="133"/>
    </row>
    <row r="5361" spans="11:11" x14ac:dyDescent="0.25">
      <c r="K5361" s="133"/>
    </row>
    <row r="5362" spans="11:11" x14ac:dyDescent="0.25">
      <c r="K5362"/>
    </row>
    <row r="5363" spans="11:11" x14ac:dyDescent="0.25">
      <c r="K5363"/>
    </row>
    <row r="5364" spans="11:11" x14ac:dyDescent="0.25">
      <c r="K5364" s="133"/>
    </row>
    <row r="5365" spans="11:11" x14ac:dyDescent="0.25">
      <c r="K5365" s="133"/>
    </row>
    <row r="5366" spans="11:11" x14ac:dyDescent="0.25">
      <c r="K5366"/>
    </row>
    <row r="5367" spans="11:11" x14ac:dyDescent="0.25">
      <c r="K5367"/>
    </row>
    <row r="5368" spans="11:11" x14ac:dyDescent="0.25">
      <c r="K5368"/>
    </row>
    <row r="5369" spans="11:11" x14ac:dyDescent="0.25">
      <c r="K5369" s="133"/>
    </row>
    <row r="5370" spans="11:11" x14ac:dyDescent="0.25">
      <c r="K5370" s="133"/>
    </row>
    <row r="5371" spans="11:11" x14ac:dyDescent="0.25">
      <c r="K5371"/>
    </row>
    <row r="5372" spans="11:11" x14ac:dyDescent="0.25">
      <c r="K5372"/>
    </row>
    <row r="5373" spans="11:11" x14ac:dyDescent="0.25">
      <c r="K5373" s="133"/>
    </row>
    <row r="5374" spans="11:11" x14ac:dyDescent="0.25">
      <c r="K5374" s="133"/>
    </row>
    <row r="5375" spans="11:11" x14ac:dyDescent="0.25">
      <c r="K5375"/>
    </row>
    <row r="5376" spans="11:11" x14ac:dyDescent="0.25">
      <c r="K5376"/>
    </row>
    <row r="5377" spans="11:11" x14ac:dyDescent="0.25">
      <c r="K5377"/>
    </row>
    <row r="5378" spans="11:11" x14ac:dyDescent="0.25">
      <c r="K5378" s="133"/>
    </row>
    <row r="5379" spans="11:11" x14ac:dyDescent="0.25">
      <c r="K5379" s="133"/>
    </row>
    <row r="5380" spans="11:11" x14ac:dyDescent="0.25">
      <c r="K5380"/>
    </row>
    <row r="5381" spans="11:11" x14ac:dyDescent="0.25">
      <c r="K5381"/>
    </row>
    <row r="5382" spans="11:11" x14ac:dyDescent="0.25">
      <c r="K5382" s="133"/>
    </row>
    <row r="5383" spans="11:11" x14ac:dyDescent="0.25">
      <c r="K5383" s="133"/>
    </row>
    <row r="5384" spans="11:11" x14ac:dyDescent="0.25">
      <c r="K5384"/>
    </row>
    <row r="5385" spans="11:11" x14ac:dyDescent="0.25">
      <c r="K5385"/>
    </row>
    <row r="5386" spans="11:11" x14ac:dyDescent="0.25">
      <c r="K5386"/>
    </row>
    <row r="5387" spans="11:11" x14ac:dyDescent="0.25">
      <c r="K5387" s="133"/>
    </row>
    <row r="5388" spans="11:11" x14ac:dyDescent="0.25">
      <c r="K5388" s="133"/>
    </row>
    <row r="5389" spans="11:11" x14ac:dyDescent="0.25">
      <c r="K5389"/>
    </row>
    <row r="5390" spans="11:11" x14ac:dyDescent="0.25">
      <c r="K5390"/>
    </row>
    <row r="5391" spans="11:11" x14ac:dyDescent="0.25">
      <c r="K5391" s="133"/>
    </row>
    <row r="5392" spans="11:11" x14ac:dyDescent="0.25">
      <c r="K5392" s="133"/>
    </row>
    <row r="5393" spans="11:11" x14ac:dyDescent="0.25">
      <c r="K5393"/>
    </row>
    <row r="5394" spans="11:11" x14ac:dyDescent="0.25">
      <c r="K5394"/>
    </row>
    <row r="5395" spans="11:11" x14ac:dyDescent="0.25">
      <c r="K5395"/>
    </row>
    <row r="5396" spans="11:11" x14ac:dyDescent="0.25">
      <c r="K5396" s="133"/>
    </row>
    <row r="5397" spans="11:11" x14ac:dyDescent="0.25">
      <c r="K5397" s="133"/>
    </row>
    <row r="5398" spans="11:11" x14ac:dyDescent="0.25">
      <c r="K5398"/>
    </row>
    <row r="5399" spans="11:11" x14ac:dyDescent="0.25">
      <c r="K5399"/>
    </row>
    <row r="5400" spans="11:11" x14ac:dyDescent="0.25">
      <c r="K5400" s="133"/>
    </row>
    <row r="5401" spans="11:11" x14ac:dyDescent="0.25">
      <c r="K5401" s="133"/>
    </row>
    <row r="5402" spans="11:11" x14ac:dyDescent="0.25">
      <c r="K5402"/>
    </row>
    <row r="5403" spans="11:11" x14ac:dyDescent="0.25">
      <c r="K5403"/>
    </row>
    <row r="5404" spans="11:11" x14ac:dyDescent="0.25">
      <c r="K5404"/>
    </row>
    <row r="5405" spans="11:11" x14ac:dyDescent="0.25">
      <c r="K5405" s="133"/>
    </row>
    <row r="5406" spans="11:11" x14ac:dyDescent="0.25">
      <c r="K5406" s="133"/>
    </row>
    <row r="5407" spans="11:11" x14ac:dyDescent="0.25">
      <c r="K5407"/>
    </row>
    <row r="5408" spans="11:11" x14ac:dyDescent="0.25">
      <c r="K5408"/>
    </row>
    <row r="5409" spans="11:11" x14ac:dyDescent="0.25">
      <c r="K5409" s="133"/>
    </row>
    <row r="5410" spans="11:11" x14ac:dyDescent="0.25">
      <c r="K5410" s="133"/>
    </row>
    <row r="5411" spans="11:11" x14ac:dyDescent="0.25">
      <c r="K5411"/>
    </row>
    <row r="5412" spans="11:11" x14ac:dyDescent="0.25">
      <c r="K5412"/>
    </row>
    <row r="5413" spans="11:11" x14ac:dyDescent="0.25">
      <c r="K5413"/>
    </row>
    <row r="5414" spans="11:11" x14ac:dyDescent="0.25">
      <c r="K5414" s="133"/>
    </row>
    <row r="5415" spans="11:11" x14ac:dyDescent="0.25">
      <c r="K5415" s="133"/>
    </row>
    <row r="5416" spans="11:11" x14ac:dyDescent="0.25">
      <c r="K5416"/>
    </row>
    <row r="5417" spans="11:11" x14ac:dyDescent="0.25">
      <c r="K5417"/>
    </row>
    <row r="5418" spans="11:11" x14ac:dyDescent="0.25">
      <c r="K5418" s="133"/>
    </row>
    <row r="5419" spans="11:11" x14ac:dyDescent="0.25">
      <c r="K5419" s="133"/>
    </row>
    <row r="5420" spans="11:11" x14ac:dyDescent="0.25">
      <c r="K5420"/>
    </row>
    <row r="5421" spans="11:11" x14ac:dyDescent="0.25">
      <c r="K5421"/>
    </row>
    <row r="5422" spans="11:11" x14ac:dyDescent="0.25">
      <c r="K5422"/>
    </row>
    <row r="5423" spans="11:11" x14ac:dyDescent="0.25">
      <c r="K5423" s="133"/>
    </row>
    <row r="5424" spans="11:11" x14ac:dyDescent="0.25">
      <c r="K5424" s="133"/>
    </row>
    <row r="5425" spans="11:11" x14ac:dyDescent="0.25">
      <c r="K5425"/>
    </row>
    <row r="5426" spans="11:11" x14ac:dyDescent="0.25">
      <c r="K5426"/>
    </row>
    <row r="5427" spans="11:11" x14ac:dyDescent="0.25">
      <c r="K5427" s="133"/>
    </row>
    <row r="5428" spans="11:11" x14ac:dyDescent="0.25">
      <c r="K5428" s="133"/>
    </row>
    <row r="5429" spans="11:11" x14ac:dyDescent="0.25">
      <c r="K5429"/>
    </row>
    <row r="5430" spans="11:11" x14ac:dyDescent="0.25">
      <c r="K5430"/>
    </row>
    <row r="5431" spans="11:11" x14ac:dyDescent="0.25">
      <c r="K5431"/>
    </row>
    <row r="5432" spans="11:11" x14ac:dyDescent="0.25">
      <c r="K5432" s="133"/>
    </row>
    <row r="5433" spans="11:11" x14ac:dyDescent="0.25">
      <c r="K5433" s="133"/>
    </row>
    <row r="5434" spans="11:11" x14ac:dyDescent="0.25">
      <c r="K5434"/>
    </row>
    <row r="5435" spans="11:11" x14ac:dyDescent="0.25">
      <c r="K5435"/>
    </row>
    <row r="5436" spans="11:11" x14ac:dyDescent="0.25">
      <c r="K5436" s="133"/>
    </row>
    <row r="5437" spans="11:11" x14ac:dyDescent="0.25">
      <c r="K5437" s="133"/>
    </row>
    <row r="5438" spans="11:11" x14ac:dyDescent="0.25">
      <c r="K5438"/>
    </row>
    <row r="5439" spans="11:11" x14ac:dyDescent="0.25">
      <c r="K5439"/>
    </row>
    <row r="5440" spans="11:11" x14ac:dyDescent="0.25">
      <c r="K5440"/>
    </row>
    <row r="5441" spans="11:11" x14ac:dyDescent="0.25">
      <c r="K5441" s="133"/>
    </row>
    <row r="5442" spans="11:11" x14ac:dyDescent="0.25">
      <c r="K5442" s="133"/>
    </row>
    <row r="5443" spans="11:11" x14ac:dyDescent="0.25">
      <c r="K5443"/>
    </row>
    <row r="5444" spans="11:11" x14ac:dyDescent="0.25">
      <c r="K5444"/>
    </row>
    <row r="5445" spans="11:11" x14ac:dyDescent="0.25">
      <c r="K5445" s="133"/>
    </row>
    <row r="5446" spans="11:11" x14ac:dyDescent="0.25">
      <c r="K5446" s="133"/>
    </row>
    <row r="5447" spans="11:11" x14ac:dyDescent="0.25">
      <c r="K5447"/>
    </row>
    <row r="5448" spans="11:11" x14ac:dyDescent="0.25">
      <c r="K5448"/>
    </row>
    <row r="5449" spans="11:11" x14ac:dyDescent="0.25">
      <c r="K5449"/>
    </row>
    <row r="5450" spans="11:11" x14ac:dyDescent="0.25">
      <c r="K5450" s="133"/>
    </row>
    <row r="5451" spans="11:11" x14ac:dyDescent="0.25">
      <c r="K5451" s="133"/>
    </row>
    <row r="5452" spans="11:11" x14ac:dyDescent="0.25">
      <c r="K5452"/>
    </row>
    <row r="5453" spans="11:11" x14ac:dyDescent="0.25">
      <c r="K5453"/>
    </row>
    <row r="5454" spans="11:11" x14ac:dyDescent="0.25">
      <c r="K5454" s="133"/>
    </row>
    <row r="5455" spans="11:11" x14ac:dyDescent="0.25">
      <c r="K5455" s="133"/>
    </row>
    <row r="5456" spans="11:11" x14ac:dyDescent="0.25">
      <c r="K5456"/>
    </row>
    <row r="5457" spans="11:11" x14ac:dyDescent="0.25">
      <c r="K5457"/>
    </row>
    <row r="5458" spans="11:11" x14ac:dyDescent="0.25">
      <c r="K5458"/>
    </row>
    <row r="5459" spans="11:11" x14ac:dyDescent="0.25">
      <c r="K5459" s="133"/>
    </row>
    <row r="5460" spans="11:11" x14ac:dyDescent="0.25">
      <c r="K5460" s="133"/>
    </row>
    <row r="5461" spans="11:11" x14ac:dyDescent="0.25">
      <c r="K5461"/>
    </row>
    <row r="5462" spans="11:11" x14ac:dyDescent="0.25">
      <c r="K5462"/>
    </row>
    <row r="5463" spans="11:11" x14ac:dyDescent="0.25">
      <c r="K5463" s="133"/>
    </row>
    <row r="5464" spans="11:11" x14ac:dyDescent="0.25">
      <c r="K5464" s="133"/>
    </row>
    <row r="5465" spans="11:11" x14ac:dyDescent="0.25">
      <c r="K5465"/>
    </row>
    <row r="5466" spans="11:11" x14ac:dyDescent="0.25">
      <c r="K5466"/>
    </row>
    <row r="5467" spans="11:11" x14ac:dyDescent="0.25">
      <c r="K5467"/>
    </row>
    <row r="5468" spans="11:11" x14ac:dyDescent="0.25">
      <c r="K5468" s="133"/>
    </row>
    <row r="5469" spans="11:11" x14ac:dyDescent="0.25">
      <c r="K5469" s="133"/>
    </row>
    <row r="5470" spans="11:11" x14ac:dyDescent="0.25">
      <c r="K5470"/>
    </row>
    <row r="5471" spans="11:11" x14ac:dyDescent="0.25">
      <c r="K5471"/>
    </row>
    <row r="5472" spans="11:11" x14ac:dyDescent="0.25">
      <c r="K5472" s="133"/>
    </row>
    <row r="5473" spans="11:11" x14ac:dyDescent="0.25">
      <c r="K5473" s="133"/>
    </row>
    <row r="5474" spans="11:11" x14ac:dyDescent="0.25">
      <c r="K5474"/>
    </row>
    <row r="5475" spans="11:11" x14ac:dyDescent="0.25">
      <c r="K5475"/>
    </row>
    <row r="5476" spans="11:11" x14ac:dyDescent="0.25">
      <c r="K5476"/>
    </row>
    <row r="5477" spans="11:11" x14ac:dyDescent="0.25">
      <c r="K5477" s="133"/>
    </row>
    <row r="5478" spans="11:11" x14ac:dyDescent="0.25">
      <c r="K5478" s="133"/>
    </row>
    <row r="5479" spans="11:11" x14ac:dyDescent="0.25">
      <c r="K5479"/>
    </row>
    <row r="5480" spans="11:11" x14ac:dyDescent="0.25">
      <c r="K5480"/>
    </row>
    <row r="5481" spans="11:11" x14ac:dyDescent="0.25">
      <c r="K5481" s="133"/>
    </row>
    <row r="5482" spans="11:11" x14ac:dyDescent="0.25">
      <c r="K5482" s="133"/>
    </row>
    <row r="5483" spans="11:11" x14ac:dyDescent="0.25">
      <c r="K5483"/>
    </row>
    <row r="5484" spans="11:11" x14ac:dyDescent="0.25">
      <c r="K5484"/>
    </row>
    <row r="5485" spans="11:11" x14ac:dyDescent="0.25">
      <c r="K5485"/>
    </row>
    <row r="5486" spans="11:11" x14ac:dyDescent="0.25">
      <c r="K5486" s="133"/>
    </row>
    <row r="5487" spans="11:11" x14ac:dyDescent="0.25">
      <c r="K5487" s="133"/>
    </row>
    <row r="5488" spans="11:11" x14ac:dyDescent="0.25">
      <c r="K5488"/>
    </row>
    <row r="5489" spans="11:11" x14ac:dyDescent="0.25">
      <c r="K5489"/>
    </row>
    <row r="5490" spans="11:11" x14ac:dyDescent="0.25">
      <c r="K5490" s="133"/>
    </row>
    <row r="5491" spans="11:11" x14ac:dyDescent="0.25">
      <c r="K5491" s="133"/>
    </row>
    <row r="5492" spans="11:11" x14ac:dyDescent="0.25">
      <c r="K5492"/>
    </row>
    <row r="5493" spans="11:11" x14ac:dyDescent="0.25">
      <c r="K5493"/>
    </row>
    <row r="5494" spans="11:11" x14ac:dyDescent="0.25">
      <c r="K5494"/>
    </row>
    <row r="5495" spans="11:11" x14ac:dyDescent="0.25">
      <c r="K5495" s="133"/>
    </row>
    <row r="5496" spans="11:11" x14ac:dyDescent="0.25">
      <c r="K5496" s="133"/>
    </row>
    <row r="5497" spans="11:11" x14ac:dyDescent="0.25">
      <c r="K5497"/>
    </row>
    <row r="5498" spans="11:11" x14ac:dyDescent="0.25">
      <c r="K5498"/>
    </row>
    <row r="5499" spans="11:11" x14ac:dyDescent="0.25">
      <c r="K5499" s="133"/>
    </row>
    <row r="5500" spans="11:11" x14ac:dyDescent="0.25">
      <c r="K5500" s="133"/>
    </row>
    <row r="5501" spans="11:11" x14ac:dyDescent="0.25">
      <c r="K5501"/>
    </row>
    <row r="5502" spans="11:11" x14ac:dyDescent="0.25">
      <c r="K5502"/>
    </row>
    <row r="5503" spans="11:11" x14ac:dyDescent="0.25">
      <c r="K5503"/>
    </row>
    <row r="5504" spans="11:11" x14ac:dyDescent="0.25">
      <c r="K5504" s="133"/>
    </row>
    <row r="5505" spans="11:11" x14ac:dyDescent="0.25">
      <c r="K5505" s="133"/>
    </row>
    <row r="5506" spans="11:11" x14ac:dyDescent="0.25">
      <c r="K5506"/>
    </row>
    <row r="5507" spans="11:11" x14ac:dyDescent="0.25">
      <c r="K5507"/>
    </row>
    <row r="5508" spans="11:11" x14ac:dyDescent="0.25">
      <c r="K5508" s="133"/>
    </row>
    <row r="5509" spans="11:11" x14ac:dyDescent="0.25">
      <c r="K5509" s="133"/>
    </row>
    <row r="5510" spans="11:11" x14ac:dyDescent="0.25">
      <c r="K5510"/>
    </row>
    <row r="5511" spans="11:11" x14ac:dyDescent="0.25">
      <c r="K5511"/>
    </row>
    <row r="5512" spans="11:11" x14ac:dyDescent="0.25">
      <c r="K5512"/>
    </row>
    <row r="5513" spans="11:11" x14ac:dyDescent="0.25">
      <c r="K5513" s="133"/>
    </row>
    <row r="5514" spans="11:11" x14ac:dyDescent="0.25">
      <c r="K5514" s="133"/>
    </row>
    <row r="5515" spans="11:11" x14ac:dyDescent="0.25">
      <c r="K5515"/>
    </row>
    <row r="5516" spans="11:11" x14ac:dyDescent="0.25">
      <c r="K5516"/>
    </row>
    <row r="5517" spans="11:11" x14ac:dyDescent="0.25">
      <c r="K5517" s="133"/>
    </row>
    <row r="5518" spans="11:11" x14ac:dyDescent="0.25">
      <c r="K5518" s="133"/>
    </row>
    <row r="5519" spans="11:11" x14ac:dyDescent="0.25">
      <c r="K5519"/>
    </row>
    <row r="5520" spans="11:11" x14ac:dyDescent="0.25">
      <c r="K5520"/>
    </row>
    <row r="5521" spans="11:11" x14ac:dyDescent="0.25">
      <c r="K5521"/>
    </row>
    <row r="5522" spans="11:11" x14ac:dyDescent="0.25">
      <c r="K5522" s="133"/>
    </row>
    <row r="5523" spans="11:11" x14ac:dyDescent="0.25">
      <c r="K5523" s="133"/>
    </row>
    <row r="5524" spans="11:11" x14ac:dyDescent="0.25">
      <c r="K5524"/>
    </row>
    <row r="5525" spans="11:11" x14ac:dyDescent="0.25">
      <c r="K5525"/>
    </row>
    <row r="5526" spans="11:11" x14ac:dyDescent="0.25">
      <c r="K5526" s="133"/>
    </row>
    <row r="5527" spans="11:11" x14ac:dyDescent="0.25">
      <c r="K5527" s="133"/>
    </row>
    <row r="5528" spans="11:11" x14ac:dyDescent="0.25">
      <c r="K5528"/>
    </row>
    <row r="5529" spans="11:11" x14ac:dyDescent="0.25">
      <c r="K5529"/>
    </row>
    <row r="5530" spans="11:11" x14ac:dyDescent="0.25">
      <c r="K5530"/>
    </row>
    <row r="5531" spans="11:11" x14ac:dyDescent="0.25">
      <c r="K5531" s="133"/>
    </row>
    <row r="5532" spans="11:11" x14ac:dyDescent="0.25">
      <c r="K5532" s="133"/>
    </row>
    <row r="5533" spans="11:11" x14ac:dyDescent="0.25">
      <c r="K5533"/>
    </row>
    <row r="5534" spans="11:11" x14ac:dyDescent="0.25">
      <c r="K5534"/>
    </row>
    <row r="5535" spans="11:11" x14ac:dyDescent="0.25">
      <c r="K5535" s="133"/>
    </row>
    <row r="5536" spans="11:11" x14ac:dyDescent="0.25">
      <c r="K5536" s="133"/>
    </row>
    <row r="5537" spans="11:11" x14ac:dyDescent="0.25">
      <c r="K5537"/>
    </row>
    <row r="5538" spans="11:11" x14ac:dyDescent="0.25">
      <c r="K5538"/>
    </row>
    <row r="5539" spans="11:11" x14ac:dyDescent="0.25">
      <c r="K5539"/>
    </row>
    <row r="5540" spans="11:11" x14ac:dyDescent="0.25">
      <c r="K5540" s="133"/>
    </row>
    <row r="5541" spans="11:11" x14ac:dyDescent="0.25">
      <c r="K5541" s="133"/>
    </row>
    <row r="5542" spans="11:11" x14ac:dyDescent="0.25">
      <c r="K5542"/>
    </row>
    <row r="5543" spans="11:11" x14ac:dyDescent="0.25">
      <c r="K5543"/>
    </row>
    <row r="5544" spans="11:11" x14ac:dyDescent="0.25">
      <c r="K5544" s="133"/>
    </row>
    <row r="5545" spans="11:11" x14ac:dyDescent="0.25">
      <c r="K5545" s="133"/>
    </row>
    <row r="5546" spans="11:11" x14ac:dyDescent="0.25">
      <c r="K5546"/>
    </row>
    <row r="5547" spans="11:11" x14ac:dyDescent="0.25">
      <c r="K5547"/>
    </row>
    <row r="5548" spans="11:11" x14ac:dyDescent="0.25">
      <c r="K5548"/>
    </row>
    <row r="5549" spans="11:11" x14ac:dyDescent="0.25">
      <c r="K5549" s="133"/>
    </row>
    <row r="5550" spans="11:11" x14ac:dyDescent="0.25">
      <c r="K5550" s="133"/>
    </row>
    <row r="5551" spans="11:11" x14ac:dyDescent="0.25">
      <c r="K5551"/>
    </row>
    <row r="5552" spans="11:11" x14ac:dyDescent="0.25">
      <c r="K5552"/>
    </row>
    <row r="5553" spans="11:11" x14ac:dyDescent="0.25">
      <c r="K5553" s="133"/>
    </row>
    <row r="5554" spans="11:11" x14ac:dyDescent="0.25">
      <c r="K5554" s="133"/>
    </row>
    <row r="5555" spans="11:11" x14ac:dyDescent="0.25">
      <c r="K5555"/>
    </row>
    <row r="5556" spans="11:11" x14ac:dyDescent="0.25">
      <c r="K5556"/>
    </row>
    <row r="5557" spans="11:11" x14ac:dyDescent="0.25">
      <c r="K5557"/>
    </row>
    <row r="5558" spans="11:11" x14ac:dyDescent="0.25">
      <c r="K5558" s="133"/>
    </row>
    <row r="5559" spans="11:11" x14ac:dyDescent="0.25">
      <c r="K5559" s="133"/>
    </row>
    <row r="5560" spans="11:11" x14ac:dyDescent="0.25">
      <c r="K5560"/>
    </row>
    <row r="5561" spans="11:11" x14ac:dyDescent="0.25">
      <c r="K5561"/>
    </row>
    <row r="5562" spans="11:11" x14ac:dyDescent="0.25">
      <c r="K5562" s="133"/>
    </row>
    <row r="5563" spans="11:11" x14ac:dyDescent="0.25">
      <c r="K5563" s="133"/>
    </row>
    <row r="5564" spans="11:11" x14ac:dyDescent="0.25">
      <c r="K5564"/>
    </row>
    <row r="5565" spans="11:11" x14ac:dyDescent="0.25">
      <c r="K5565"/>
    </row>
    <row r="5566" spans="11:11" x14ac:dyDescent="0.25">
      <c r="K5566"/>
    </row>
    <row r="5567" spans="11:11" x14ac:dyDescent="0.25">
      <c r="K5567" s="133"/>
    </row>
    <row r="5568" spans="11:11" x14ac:dyDescent="0.25">
      <c r="K5568" s="133"/>
    </row>
    <row r="5569" spans="11:11" x14ac:dyDescent="0.25">
      <c r="K5569"/>
    </row>
    <row r="5570" spans="11:11" x14ac:dyDescent="0.25">
      <c r="K5570"/>
    </row>
    <row r="5571" spans="11:11" x14ac:dyDescent="0.25">
      <c r="K5571" s="133"/>
    </row>
    <row r="5572" spans="11:11" x14ac:dyDescent="0.25">
      <c r="K5572" s="133"/>
    </row>
    <row r="5573" spans="11:11" x14ac:dyDescent="0.25">
      <c r="K5573"/>
    </row>
    <row r="5574" spans="11:11" x14ac:dyDescent="0.25">
      <c r="K5574"/>
    </row>
    <row r="5575" spans="11:11" x14ac:dyDescent="0.25">
      <c r="K5575"/>
    </row>
    <row r="5576" spans="11:11" x14ac:dyDescent="0.25">
      <c r="K5576" s="133"/>
    </row>
    <row r="5577" spans="11:11" x14ac:dyDescent="0.25">
      <c r="K5577" s="133"/>
    </row>
    <row r="5578" spans="11:11" x14ac:dyDescent="0.25">
      <c r="K5578"/>
    </row>
    <row r="5579" spans="11:11" x14ac:dyDescent="0.25">
      <c r="K5579"/>
    </row>
    <row r="5580" spans="11:11" x14ac:dyDescent="0.25">
      <c r="K5580" s="133"/>
    </row>
    <row r="5581" spans="11:11" x14ac:dyDescent="0.25">
      <c r="K5581" s="133"/>
    </row>
    <row r="5582" spans="11:11" x14ac:dyDescent="0.25">
      <c r="K5582"/>
    </row>
    <row r="5583" spans="11:11" x14ac:dyDescent="0.25">
      <c r="K5583"/>
    </row>
    <row r="5584" spans="11:11" x14ac:dyDescent="0.25">
      <c r="K5584"/>
    </row>
    <row r="5585" spans="11:11" x14ac:dyDescent="0.25">
      <c r="K5585" s="133"/>
    </row>
    <row r="5586" spans="11:11" x14ac:dyDescent="0.25">
      <c r="K5586" s="133"/>
    </row>
    <row r="5587" spans="11:11" x14ac:dyDescent="0.25">
      <c r="K5587"/>
    </row>
    <row r="5588" spans="11:11" x14ac:dyDescent="0.25">
      <c r="K5588"/>
    </row>
    <row r="5589" spans="11:11" x14ac:dyDescent="0.25">
      <c r="K5589" s="133"/>
    </row>
    <row r="5590" spans="11:11" x14ac:dyDescent="0.25">
      <c r="K5590" s="133"/>
    </row>
    <row r="5591" spans="11:11" x14ac:dyDescent="0.25">
      <c r="K5591"/>
    </row>
    <row r="5592" spans="11:11" x14ac:dyDescent="0.25">
      <c r="K5592"/>
    </row>
    <row r="5593" spans="11:11" x14ac:dyDescent="0.25">
      <c r="K5593"/>
    </row>
    <row r="5594" spans="11:11" x14ac:dyDescent="0.25">
      <c r="K5594" s="133"/>
    </row>
    <row r="5595" spans="11:11" x14ac:dyDescent="0.25">
      <c r="K5595" s="133"/>
    </row>
    <row r="5596" spans="11:11" x14ac:dyDescent="0.25">
      <c r="K5596"/>
    </row>
    <row r="5597" spans="11:11" x14ac:dyDescent="0.25">
      <c r="K5597"/>
    </row>
    <row r="5598" spans="11:11" x14ac:dyDescent="0.25">
      <c r="K5598" s="133"/>
    </row>
    <row r="5599" spans="11:11" x14ac:dyDescent="0.25">
      <c r="K5599" s="133"/>
    </row>
    <row r="5600" spans="11:11" x14ac:dyDescent="0.25">
      <c r="K5600"/>
    </row>
    <row r="5601" spans="11:11" x14ac:dyDescent="0.25">
      <c r="K5601"/>
    </row>
    <row r="5602" spans="11:11" x14ac:dyDescent="0.25">
      <c r="K5602"/>
    </row>
    <row r="5603" spans="11:11" x14ac:dyDescent="0.25">
      <c r="K5603" s="133"/>
    </row>
    <row r="5604" spans="11:11" x14ac:dyDescent="0.25">
      <c r="K5604" s="133"/>
    </row>
    <row r="5605" spans="11:11" x14ac:dyDescent="0.25">
      <c r="K5605"/>
    </row>
    <row r="5606" spans="11:11" x14ac:dyDescent="0.25">
      <c r="K5606"/>
    </row>
    <row r="5607" spans="11:11" x14ac:dyDescent="0.25">
      <c r="K5607" s="133"/>
    </row>
    <row r="5608" spans="11:11" x14ac:dyDescent="0.25">
      <c r="K5608" s="133"/>
    </row>
    <row r="5609" spans="11:11" x14ac:dyDescent="0.25">
      <c r="K5609"/>
    </row>
    <row r="5610" spans="11:11" x14ac:dyDescent="0.25">
      <c r="K5610"/>
    </row>
    <row r="5611" spans="11:11" x14ac:dyDescent="0.25">
      <c r="K5611"/>
    </row>
    <row r="5612" spans="11:11" x14ac:dyDescent="0.25">
      <c r="K5612" s="133"/>
    </row>
    <row r="5613" spans="11:11" x14ac:dyDescent="0.25">
      <c r="K5613" s="133"/>
    </row>
    <row r="5614" spans="11:11" x14ac:dyDescent="0.25">
      <c r="K5614"/>
    </row>
    <row r="5615" spans="11:11" x14ac:dyDescent="0.25">
      <c r="K5615"/>
    </row>
    <row r="5616" spans="11:11" x14ac:dyDescent="0.25">
      <c r="K5616" s="133"/>
    </row>
    <row r="5617" spans="11:11" x14ac:dyDescent="0.25">
      <c r="K5617" s="133"/>
    </row>
    <row r="5618" spans="11:11" x14ac:dyDescent="0.25">
      <c r="K5618"/>
    </row>
    <row r="5619" spans="11:11" x14ac:dyDescent="0.25">
      <c r="K5619"/>
    </row>
    <row r="5620" spans="11:11" x14ac:dyDescent="0.25">
      <c r="K5620"/>
    </row>
    <row r="5621" spans="11:11" x14ac:dyDescent="0.25">
      <c r="K5621" s="133"/>
    </row>
    <row r="5622" spans="11:11" x14ac:dyDescent="0.25">
      <c r="K5622" s="133"/>
    </row>
    <row r="5623" spans="11:11" x14ac:dyDescent="0.25">
      <c r="K5623"/>
    </row>
    <row r="5624" spans="11:11" x14ac:dyDescent="0.25">
      <c r="K5624"/>
    </row>
    <row r="5625" spans="11:11" x14ac:dyDescent="0.25">
      <c r="K5625" s="133"/>
    </row>
    <row r="5626" spans="11:11" x14ac:dyDescent="0.25">
      <c r="K5626" s="133"/>
    </row>
    <row r="5627" spans="11:11" x14ac:dyDescent="0.25">
      <c r="K5627"/>
    </row>
    <row r="5628" spans="11:11" x14ac:dyDescent="0.25">
      <c r="K5628"/>
    </row>
    <row r="5629" spans="11:11" x14ac:dyDescent="0.25">
      <c r="K5629"/>
    </row>
    <row r="5630" spans="11:11" x14ac:dyDescent="0.25">
      <c r="K5630" s="133"/>
    </row>
    <row r="5631" spans="11:11" x14ac:dyDescent="0.25">
      <c r="K5631" s="133"/>
    </row>
    <row r="5632" spans="11:11" x14ac:dyDescent="0.25">
      <c r="K5632"/>
    </row>
    <row r="5633" spans="11:11" x14ac:dyDescent="0.25">
      <c r="K5633"/>
    </row>
    <row r="5634" spans="11:11" x14ac:dyDescent="0.25">
      <c r="K5634" s="133"/>
    </row>
    <row r="5635" spans="11:11" x14ac:dyDescent="0.25">
      <c r="K5635" s="133"/>
    </row>
    <row r="5636" spans="11:11" x14ac:dyDescent="0.25">
      <c r="K5636"/>
    </row>
    <row r="5637" spans="11:11" x14ac:dyDescent="0.25">
      <c r="K5637"/>
    </row>
    <row r="5638" spans="11:11" x14ac:dyDescent="0.25">
      <c r="K5638"/>
    </row>
    <row r="5639" spans="11:11" x14ac:dyDescent="0.25">
      <c r="K5639" s="133"/>
    </row>
    <row r="5640" spans="11:11" x14ac:dyDescent="0.25">
      <c r="K5640" s="133"/>
    </row>
    <row r="5641" spans="11:11" x14ac:dyDescent="0.25">
      <c r="K5641"/>
    </row>
    <row r="5642" spans="11:11" x14ac:dyDescent="0.25">
      <c r="K5642"/>
    </row>
    <row r="5643" spans="11:11" x14ac:dyDescent="0.25">
      <c r="K5643" s="133"/>
    </row>
    <row r="5644" spans="11:11" x14ac:dyDescent="0.25">
      <c r="K5644" s="133"/>
    </row>
    <row r="5645" spans="11:11" x14ac:dyDescent="0.25">
      <c r="K5645"/>
    </row>
    <row r="5646" spans="11:11" x14ac:dyDescent="0.25">
      <c r="K5646"/>
    </row>
    <row r="5647" spans="11:11" x14ac:dyDescent="0.25">
      <c r="K5647"/>
    </row>
    <row r="5648" spans="11:11" x14ac:dyDescent="0.25">
      <c r="K5648" s="133"/>
    </row>
    <row r="5649" spans="11:11" x14ac:dyDescent="0.25">
      <c r="K5649" s="133"/>
    </row>
    <row r="5650" spans="11:11" x14ac:dyDescent="0.25">
      <c r="K5650"/>
    </row>
    <row r="5651" spans="11:11" x14ac:dyDescent="0.25">
      <c r="K5651"/>
    </row>
    <row r="5652" spans="11:11" x14ac:dyDescent="0.25">
      <c r="K5652" s="133"/>
    </row>
    <row r="5653" spans="11:11" x14ac:dyDescent="0.25">
      <c r="K5653" s="133"/>
    </row>
    <row r="5654" spans="11:11" x14ac:dyDescent="0.25">
      <c r="K5654"/>
    </row>
    <row r="5655" spans="11:11" x14ac:dyDescent="0.25">
      <c r="K5655"/>
    </row>
    <row r="5656" spans="11:11" x14ac:dyDescent="0.25">
      <c r="K5656"/>
    </row>
    <row r="5657" spans="11:11" x14ac:dyDescent="0.25">
      <c r="K5657" s="133"/>
    </row>
    <row r="5658" spans="11:11" x14ac:dyDescent="0.25">
      <c r="K5658" s="133"/>
    </row>
    <row r="5659" spans="11:11" x14ac:dyDescent="0.25">
      <c r="K5659"/>
    </row>
    <row r="5660" spans="11:11" x14ac:dyDescent="0.25">
      <c r="K5660"/>
    </row>
    <row r="5661" spans="11:11" x14ac:dyDescent="0.25">
      <c r="K5661" s="133"/>
    </row>
    <row r="5662" spans="11:11" x14ac:dyDescent="0.25">
      <c r="K5662" s="133"/>
    </row>
    <row r="5663" spans="11:11" x14ac:dyDescent="0.25">
      <c r="K5663"/>
    </row>
    <row r="5664" spans="11:11" x14ac:dyDescent="0.25">
      <c r="K5664"/>
    </row>
    <row r="5665" spans="11:11" x14ac:dyDescent="0.25">
      <c r="K5665"/>
    </row>
    <row r="5666" spans="11:11" x14ac:dyDescent="0.25">
      <c r="K5666" s="133"/>
    </row>
    <row r="5667" spans="11:11" x14ac:dyDescent="0.25">
      <c r="K5667" s="133"/>
    </row>
    <row r="5668" spans="11:11" x14ac:dyDescent="0.25">
      <c r="K5668"/>
    </row>
    <row r="5669" spans="11:11" x14ac:dyDescent="0.25">
      <c r="K5669"/>
    </row>
    <row r="5670" spans="11:11" x14ac:dyDescent="0.25">
      <c r="K5670" s="133"/>
    </row>
    <row r="5671" spans="11:11" x14ac:dyDescent="0.25">
      <c r="K5671" s="133"/>
    </row>
    <row r="5672" spans="11:11" x14ac:dyDescent="0.25">
      <c r="K5672"/>
    </row>
    <row r="5673" spans="11:11" x14ac:dyDescent="0.25">
      <c r="K5673"/>
    </row>
    <row r="5674" spans="11:11" x14ac:dyDescent="0.25">
      <c r="K5674"/>
    </row>
    <row r="5675" spans="11:11" x14ac:dyDescent="0.25">
      <c r="K5675" s="133"/>
    </row>
    <row r="5676" spans="11:11" x14ac:dyDescent="0.25">
      <c r="K5676" s="133"/>
    </row>
    <row r="5677" spans="11:11" x14ac:dyDescent="0.25">
      <c r="K5677"/>
    </row>
    <row r="5678" spans="11:11" x14ac:dyDescent="0.25">
      <c r="K5678"/>
    </row>
    <row r="5679" spans="11:11" x14ac:dyDescent="0.25">
      <c r="K5679" s="133"/>
    </row>
    <row r="5680" spans="11:11" x14ac:dyDescent="0.25">
      <c r="K5680" s="133"/>
    </row>
    <row r="5681" spans="11:11" x14ac:dyDescent="0.25">
      <c r="K5681"/>
    </row>
    <row r="5682" spans="11:11" x14ac:dyDescent="0.25">
      <c r="K5682"/>
    </row>
    <row r="5683" spans="11:11" x14ac:dyDescent="0.25">
      <c r="K5683"/>
    </row>
    <row r="5684" spans="11:11" x14ac:dyDescent="0.25">
      <c r="K5684" s="133"/>
    </row>
    <row r="5685" spans="11:11" x14ac:dyDescent="0.25">
      <c r="K5685" s="133"/>
    </row>
    <row r="5686" spans="11:11" x14ac:dyDescent="0.25">
      <c r="K5686"/>
    </row>
    <row r="5687" spans="11:11" x14ac:dyDescent="0.25">
      <c r="K5687"/>
    </row>
    <row r="5688" spans="11:11" x14ac:dyDescent="0.25">
      <c r="K5688" s="133"/>
    </row>
    <row r="5689" spans="11:11" x14ac:dyDescent="0.25">
      <c r="K5689" s="133"/>
    </row>
    <row r="5690" spans="11:11" x14ac:dyDescent="0.25">
      <c r="K5690"/>
    </row>
    <row r="5691" spans="11:11" x14ac:dyDescent="0.25">
      <c r="K5691"/>
    </row>
    <row r="5692" spans="11:11" x14ac:dyDescent="0.25">
      <c r="K5692"/>
    </row>
    <row r="5693" spans="11:11" x14ac:dyDescent="0.25">
      <c r="K5693" s="133"/>
    </row>
    <row r="5694" spans="11:11" x14ac:dyDescent="0.25">
      <c r="K5694" s="133"/>
    </row>
    <row r="5695" spans="11:11" x14ac:dyDescent="0.25">
      <c r="K5695"/>
    </row>
    <row r="5696" spans="11:11" x14ac:dyDescent="0.25">
      <c r="K5696"/>
    </row>
    <row r="5697" spans="11:11" x14ac:dyDescent="0.25">
      <c r="K5697" s="133"/>
    </row>
    <row r="5698" spans="11:11" x14ac:dyDescent="0.25">
      <c r="K5698" s="133"/>
    </row>
    <row r="5699" spans="11:11" x14ac:dyDescent="0.25">
      <c r="K5699"/>
    </row>
    <row r="5700" spans="11:11" x14ac:dyDescent="0.25">
      <c r="K5700"/>
    </row>
    <row r="5701" spans="11:11" x14ac:dyDescent="0.25">
      <c r="K5701"/>
    </row>
    <row r="5702" spans="11:11" x14ac:dyDescent="0.25">
      <c r="K5702" s="133"/>
    </row>
    <row r="5703" spans="11:11" x14ac:dyDescent="0.25">
      <c r="K5703" s="133"/>
    </row>
    <row r="5704" spans="11:11" x14ac:dyDescent="0.25">
      <c r="K5704"/>
    </row>
    <row r="5705" spans="11:11" x14ac:dyDescent="0.25">
      <c r="K5705"/>
    </row>
    <row r="5706" spans="11:11" x14ac:dyDescent="0.25">
      <c r="K5706" s="133"/>
    </row>
    <row r="5707" spans="11:11" x14ac:dyDescent="0.25">
      <c r="K5707" s="133"/>
    </row>
    <row r="5708" spans="11:11" x14ac:dyDescent="0.25">
      <c r="K5708"/>
    </row>
    <row r="5709" spans="11:11" x14ac:dyDescent="0.25">
      <c r="K5709"/>
    </row>
    <row r="5710" spans="11:11" x14ac:dyDescent="0.25">
      <c r="K5710"/>
    </row>
    <row r="5711" spans="11:11" x14ac:dyDescent="0.25">
      <c r="K5711" s="133"/>
    </row>
    <row r="5712" spans="11:11" x14ac:dyDescent="0.25">
      <c r="K5712" s="133"/>
    </row>
    <row r="5713" spans="11:11" x14ac:dyDescent="0.25">
      <c r="K5713"/>
    </row>
    <row r="5714" spans="11:11" x14ac:dyDescent="0.25">
      <c r="K5714"/>
    </row>
    <row r="5715" spans="11:11" x14ac:dyDescent="0.25">
      <c r="K5715" s="133"/>
    </row>
    <row r="5716" spans="11:11" x14ac:dyDescent="0.25">
      <c r="K5716" s="133"/>
    </row>
    <row r="5717" spans="11:11" x14ac:dyDescent="0.25">
      <c r="K5717"/>
    </row>
    <row r="5718" spans="11:11" x14ac:dyDescent="0.25">
      <c r="K5718"/>
    </row>
    <row r="5719" spans="11:11" x14ac:dyDescent="0.25">
      <c r="K5719"/>
    </row>
    <row r="5720" spans="11:11" x14ac:dyDescent="0.25">
      <c r="K5720" s="133"/>
    </row>
    <row r="5721" spans="11:11" x14ac:dyDescent="0.25">
      <c r="K5721" s="133"/>
    </row>
    <row r="5722" spans="11:11" x14ac:dyDescent="0.25">
      <c r="K5722"/>
    </row>
    <row r="5723" spans="11:11" x14ac:dyDescent="0.25">
      <c r="K5723"/>
    </row>
    <row r="5724" spans="11:11" x14ac:dyDescent="0.25">
      <c r="K5724" s="133"/>
    </row>
    <row r="5725" spans="11:11" x14ac:dyDescent="0.25">
      <c r="K5725" s="133"/>
    </row>
    <row r="5726" spans="11:11" x14ac:dyDescent="0.25">
      <c r="K5726"/>
    </row>
    <row r="5727" spans="11:11" x14ac:dyDescent="0.25">
      <c r="K5727"/>
    </row>
    <row r="5728" spans="11:11" x14ac:dyDescent="0.25">
      <c r="K5728"/>
    </row>
    <row r="5729" spans="11:11" x14ac:dyDescent="0.25">
      <c r="K5729" s="133"/>
    </row>
    <row r="5730" spans="11:11" x14ac:dyDescent="0.25">
      <c r="K5730" s="133"/>
    </row>
    <row r="5731" spans="11:11" x14ac:dyDescent="0.25">
      <c r="K5731"/>
    </row>
    <row r="5732" spans="11:11" x14ac:dyDescent="0.25">
      <c r="K5732"/>
    </row>
    <row r="5733" spans="11:11" x14ac:dyDescent="0.25">
      <c r="K5733" s="133"/>
    </row>
    <row r="5734" spans="11:11" x14ac:dyDescent="0.25">
      <c r="K5734" s="133"/>
    </row>
    <row r="5735" spans="11:11" x14ac:dyDescent="0.25">
      <c r="K5735"/>
    </row>
    <row r="5736" spans="11:11" x14ac:dyDescent="0.25">
      <c r="K5736"/>
    </row>
    <row r="5737" spans="11:11" x14ac:dyDescent="0.25">
      <c r="K5737"/>
    </row>
    <row r="5738" spans="11:11" x14ac:dyDescent="0.25">
      <c r="K5738" s="133"/>
    </row>
    <row r="5739" spans="11:11" x14ac:dyDescent="0.25">
      <c r="K5739" s="133"/>
    </row>
    <row r="5740" spans="11:11" x14ac:dyDescent="0.25">
      <c r="K5740"/>
    </row>
    <row r="5741" spans="11:11" x14ac:dyDescent="0.25">
      <c r="K5741"/>
    </row>
    <row r="5742" spans="11:11" x14ac:dyDescent="0.25">
      <c r="K5742" s="133"/>
    </row>
    <row r="5743" spans="11:11" x14ac:dyDescent="0.25">
      <c r="K5743" s="133"/>
    </row>
    <row r="5744" spans="11:11" x14ac:dyDescent="0.25">
      <c r="K5744"/>
    </row>
    <row r="5745" spans="11:11" x14ac:dyDescent="0.25">
      <c r="K5745"/>
    </row>
    <row r="5746" spans="11:11" x14ac:dyDescent="0.25">
      <c r="K5746"/>
    </row>
    <row r="5747" spans="11:11" x14ac:dyDescent="0.25">
      <c r="K5747" s="133"/>
    </row>
    <row r="5748" spans="11:11" x14ac:dyDescent="0.25">
      <c r="K5748" s="133"/>
    </row>
    <row r="5749" spans="11:11" x14ac:dyDescent="0.25">
      <c r="K5749"/>
    </row>
    <row r="5750" spans="11:11" x14ac:dyDescent="0.25">
      <c r="K5750"/>
    </row>
    <row r="5751" spans="11:11" x14ac:dyDescent="0.25">
      <c r="K5751" s="133"/>
    </row>
    <row r="5752" spans="11:11" x14ac:dyDescent="0.25">
      <c r="K5752" s="133"/>
    </row>
    <row r="5753" spans="11:11" x14ac:dyDescent="0.25">
      <c r="K5753"/>
    </row>
    <row r="5754" spans="11:11" x14ac:dyDescent="0.25">
      <c r="K5754"/>
    </row>
    <row r="5755" spans="11:11" x14ac:dyDescent="0.25">
      <c r="K5755"/>
    </row>
    <row r="5756" spans="11:11" x14ac:dyDescent="0.25">
      <c r="K5756" s="133"/>
    </row>
    <row r="5757" spans="11:11" x14ac:dyDescent="0.25">
      <c r="K5757" s="133"/>
    </row>
    <row r="5758" spans="11:11" x14ac:dyDescent="0.25">
      <c r="K5758"/>
    </row>
    <row r="5759" spans="11:11" x14ac:dyDescent="0.25">
      <c r="K5759"/>
    </row>
    <row r="5760" spans="11:11" x14ac:dyDescent="0.25">
      <c r="K5760" s="133"/>
    </row>
    <row r="5761" spans="11:11" x14ac:dyDescent="0.25">
      <c r="K5761" s="133"/>
    </row>
    <row r="5762" spans="11:11" x14ac:dyDescent="0.25">
      <c r="K5762"/>
    </row>
    <row r="5763" spans="11:11" x14ac:dyDescent="0.25">
      <c r="K5763"/>
    </row>
    <row r="5764" spans="11:11" x14ac:dyDescent="0.25">
      <c r="K5764"/>
    </row>
    <row r="5765" spans="11:11" x14ac:dyDescent="0.25">
      <c r="K5765" s="133"/>
    </row>
    <row r="5766" spans="11:11" x14ac:dyDescent="0.25">
      <c r="K5766" s="133"/>
    </row>
    <row r="5767" spans="11:11" x14ac:dyDescent="0.25">
      <c r="K5767"/>
    </row>
    <row r="5768" spans="11:11" x14ac:dyDescent="0.25">
      <c r="K5768"/>
    </row>
    <row r="5769" spans="11:11" x14ac:dyDescent="0.25">
      <c r="K5769" s="133"/>
    </row>
    <row r="5770" spans="11:11" x14ac:dyDescent="0.25">
      <c r="K5770" s="133"/>
    </row>
    <row r="5771" spans="11:11" x14ac:dyDescent="0.25">
      <c r="K5771"/>
    </row>
    <row r="5772" spans="11:11" x14ac:dyDescent="0.25">
      <c r="K5772"/>
    </row>
    <row r="5773" spans="11:11" x14ac:dyDescent="0.25">
      <c r="K5773"/>
    </row>
    <row r="5774" spans="11:11" x14ac:dyDescent="0.25">
      <c r="K5774" s="133"/>
    </row>
    <row r="5775" spans="11:11" x14ac:dyDescent="0.25">
      <c r="K5775" s="133"/>
    </row>
    <row r="5776" spans="11:11" x14ac:dyDescent="0.25">
      <c r="K5776"/>
    </row>
    <row r="5777" spans="11:11" x14ac:dyDescent="0.25">
      <c r="K5777"/>
    </row>
    <row r="5778" spans="11:11" x14ac:dyDescent="0.25">
      <c r="K5778" s="133"/>
    </row>
    <row r="5779" spans="11:11" x14ac:dyDescent="0.25">
      <c r="K5779" s="133"/>
    </row>
    <row r="5780" spans="11:11" x14ac:dyDescent="0.25">
      <c r="K5780"/>
    </row>
    <row r="5781" spans="11:11" x14ac:dyDescent="0.25">
      <c r="K5781"/>
    </row>
    <row r="5782" spans="11:11" x14ac:dyDescent="0.25">
      <c r="K5782"/>
    </row>
    <row r="5783" spans="11:11" x14ac:dyDescent="0.25">
      <c r="K5783" s="133"/>
    </row>
    <row r="5784" spans="11:11" x14ac:dyDescent="0.25">
      <c r="K5784" s="133"/>
    </row>
    <row r="5785" spans="11:11" x14ac:dyDescent="0.25">
      <c r="K5785"/>
    </row>
    <row r="5786" spans="11:11" x14ac:dyDescent="0.25">
      <c r="K5786"/>
    </row>
    <row r="5787" spans="11:11" x14ac:dyDescent="0.25">
      <c r="K5787" s="133"/>
    </row>
    <row r="5788" spans="11:11" x14ac:dyDescent="0.25">
      <c r="K5788" s="133"/>
    </row>
    <row r="5789" spans="11:11" x14ac:dyDescent="0.25">
      <c r="K5789"/>
    </row>
    <row r="5790" spans="11:11" x14ac:dyDescent="0.25">
      <c r="K5790"/>
    </row>
    <row r="5791" spans="11:11" x14ac:dyDescent="0.25">
      <c r="K5791"/>
    </row>
    <row r="5792" spans="11:11" x14ac:dyDescent="0.25">
      <c r="K5792" s="133"/>
    </row>
    <row r="5793" spans="11:11" x14ac:dyDescent="0.25">
      <c r="K5793" s="133"/>
    </row>
    <row r="5794" spans="11:11" x14ac:dyDescent="0.25">
      <c r="K5794"/>
    </row>
    <row r="5795" spans="11:11" x14ac:dyDescent="0.25">
      <c r="K5795"/>
    </row>
    <row r="5796" spans="11:11" x14ac:dyDescent="0.25">
      <c r="K5796" s="133"/>
    </row>
    <row r="5797" spans="11:11" x14ac:dyDescent="0.25">
      <c r="K5797" s="133"/>
    </row>
    <row r="5798" spans="11:11" x14ac:dyDescent="0.25">
      <c r="K5798"/>
    </row>
    <row r="5799" spans="11:11" x14ac:dyDescent="0.25">
      <c r="K5799"/>
    </row>
    <row r="5800" spans="11:11" x14ac:dyDescent="0.25">
      <c r="K5800"/>
    </row>
    <row r="5801" spans="11:11" x14ac:dyDescent="0.25">
      <c r="K5801" s="133"/>
    </row>
    <row r="5802" spans="11:11" x14ac:dyDescent="0.25">
      <c r="K5802" s="133"/>
    </row>
    <row r="5803" spans="11:11" x14ac:dyDescent="0.25">
      <c r="K5803"/>
    </row>
    <row r="5804" spans="11:11" x14ac:dyDescent="0.25">
      <c r="K5804"/>
    </row>
    <row r="5805" spans="11:11" x14ac:dyDescent="0.25">
      <c r="K5805" s="133"/>
    </row>
    <row r="5806" spans="11:11" x14ac:dyDescent="0.25">
      <c r="K5806" s="133"/>
    </row>
    <row r="5807" spans="11:11" x14ac:dyDescent="0.25">
      <c r="K5807"/>
    </row>
    <row r="5808" spans="11:11" x14ac:dyDescent="0.25">
      <c r="K5808"/>
    </row>
    <row r="5809" spans="11:11" x14ac:dyDescent="0.25">
      <c r="K5809"/>
    </row>
    <row r="5810" spans="11:11" x14ac:dyDescent="0.25">
      <c r="K5810" s="133"/>
    </row>
    <row r="5811" spans="11:11" x14ac:dyDescent="0.25">
      <c r="K5811" s="133"/>
    </row>
    <row r="5812" spans="11:11" x14ac:dyDescent="0.25">
      <c r="K5812"/>
    </row>
    <row r="5813" spans="11:11" x14ac:dyDescent="0.25">
      <c r="K5813"/>
    </row>
    <row r="5814" spans="11:11" x14ac:dyDescent="0.25">
      <c r="K5814" s="133"/>
    </row>
    <row r="5815" spans="11:11" x14ac:dyDescent="0.25">
      <c r="K5815" s="133"/>
    </row>
    <row r="5816" spans="11:11" x14ac:dyDescent="0.25">
      <c r="K5816"/>
    </row>
    <row r="5817" spans="11:11" x14ac:dyDescent="0.25">
      <c r="K5817"/>
    </row>
    <row r="5818" spans="11:11" x14ac:dyDescent="0.25">
      <c r="K5818"/>
    </row>
    <row r="5819" spans="11:11" x14ac:dyDescent="0.25">
      <c r="K5819" s="133"/>
    </row>
    <row r="5820" spans="11:11" x14ac:dyDescent="0.25">
      <c r="K5820" s="133"/>
    </row>
    <row r="5821" spans="11:11" x14ac:dyDescent="0.25">
      <c r="K5821"/>
    </row>
    <row r="5822" spans="11:11" x14ac:dyDescent="0.25">
      <c r="K5822"/>
    </row>
    <row r="5823" spans="11:11" x14ac:dyDescent="0.25">
      <c r="K5823" s="133"/>
    </row>
    <row r="5824" spans="11:11" x14ac:dyDescent="0.25">
      <c r="K5824" s="133"/>
    </row>
    <row r="5825" spans="11:11" x14ac:dyDescent="0.25">
      <c r="K5825"/>
    </row>
    <row r="5826" spans="11:11" x14ac:dyDescent="0.25">
      <c r="K5826"/>
    </row>
    <row r="5827" spans="11:11" x14ac:dyDescent="0.25">
      <c r="K5827"/>
    </row>
    <row r="5828" spans="11:11" x14ac:dyDescent="0.25">
      <c r="K5828" s="133"/>
    </row>
    <row r="5829" spans="11:11" x14ac:dyDescent="0.25">
      <c r="K5829" s="133"/>
    </row>
    <row r="5830" spans="11:11" x14ac:dyDescent="0.25">
      <c r="K5830"/>
    </row>
    <row r="5831" spans="11:11" x14ac:dyDescent="0.25">
      <c r="K5831"/>
    </row>
    <row r="5832" spans="11:11" x14ac:dyDescent="0.25">
      <c r="K5832" s="133"/>
    </row>
    <row r="5833" spans="11:11" x14ac:dyDescent="0.25">
      <c r="K5833" s="133"/>
    </row>
    <row r="5834" spans="11:11" x14ac:dyDescent="0.25">
      <c r="K5834"/>
    </row>
    <row r="5835" spans="11:11" x14ac:dyDescent="0.25">
      <c r="K5835"/>
    </row>
    <row r="5836" spans="11:11" x14ac:dyDescent="0.25">
      <c r="K5836"/>
    </row>
    <row r="5837" spans="11:11" x14ac:dyDescent="0.25">
      <c r="K5837" s="133"/>
    </row>
    <row r="5838" spans="11:11" x14ac:dyDescent="0.25">
      <c r="K5838" s="133"/>
    </row>
    <row r="5839" spans="11:11" x14ac:dyDescent="0.25">
      <c r="K5839"/>
    </row>
    <row r="5840" spans="11:11" x14ac:dyDescent="0.25">
      <c r="K5840"/>
    </row>
    <row r="5841" spans="11:11" x14ac:dyDescent="0.25">
      <c r="K5841" s="133"/>
    </row>
    <row r="5842" spans="11:11" x14ac:dyDescent="0.25">
      <c r="K5842" s="133"/>
    </row>
    <row r="5843" spans="11:11" x14ac:dyDescent="0.25">
      <c r="K5843"/>
    </row>
    <row r="5844" spans="11:11" x14ac:dyDescent="0.25">
      <c r="K5844"/>
    </row>
    <row r="5845" spans="11:11" x14ac:dyDescent="0.25">
      <c r="K5845"/>
    </row>
    <row r="5846" spans="11:11" x14ac:dyDescent="0.25">
      <c r="K5846" s="133"/>
    </row>
    <row r="5847" spans="11:11" x14ac:dyDescent="0.25">
      <c r="K5847" s="133"/>
    </row>
    <row r="5848" spans="11:11" x14ac:dyDescent="0.25">
      <c r="K5848"/>
    </row>
    <row r="5849" spans="11:11" x14ac:dyDescent="0.25">
      <c r="K5849"/>
    </row>
    <row r="5850" spans="11:11" x14ac:dyDescent="0.25">
      <c r="K5850" s="133"/>
    </row>
    <row r="5851" spans="11:11" x14ac:dyDescent="0.25">
      <c r="K5851" s="133"/>
    </row>
    <row r="5852" spans="11:11" x14ac:dyDescent="0.25">
      <c r="K5852"/>
    </row>
    <row r="5853" spans="11:11" x14ac:dyDescent="0.25">
      <c r="K5853"/>
    </row>
    <row r="5854" spans="11:11" x14ac:dyDescent="0.25">
      <c r="K5854"/>
    </row>
    <row r="5855" spans="11:11" x14ac:dyDescent="0.25">
      <c r="K5855" s="133"/>
    </row>
    <row r="5856" spans="11:11" x14ac:dyDescent="0.25">
      <c r="K5856" s="133"/>
    </row>
    <row r="5857" spans="11:11" x14ac:dyDescent="0.25">
      <c r="K5857"/>
    </row>
    <row r="5858" spans="11:11" x14ac:dyDescent="0.25">
      <c r="K5858"/>
    </row>
    <row r="5859" spans="11:11" x14ac:dyDescent="0.25">
      <c r="K5859" s="133"/>
    </row>
    <row r="5860" spans="11:11" x14ac:dyDescent="0.25">
      <c r="K5860" s="133"/>
    </row>
    <row r="5861" spans="11:11" x14ac:dyDescent="0.25">
      <c r="K5861"/>
    </row>
    <row r="5862" spans="11:11" x14ac:dyDescent="0.25">
      <c r="K5862"/>
    </row>
    <row r="5863" spans="11:11" x14ac:dyDescent="0.25">
      <c r="K5863"/>
    </row>
    <row r="5864" spans="11:11" x14ac:dyDescent="0.25">
      <c r="K5864" s="133"/>
    </row>
    <row r="5865" spans="11:11" x14ac:dyDescent="0.25">
      <c r="K5865" s="133"/>
    </row>
    <row r="5866" spans="11:11" x14ac:dyDescent="0.25">
      <c r="K5866"/>
    </row>
    <row r="5867" spans="11:11" x14ac:dyDescent="0.25">
      <c r="K5867"/>
    </row>
    <row r="5868" spans="11:11" x14ac:dyDescent="0.25">
      <c r="K5868" s="133"/>
    </row>
    <row r="5869" spans="11:11" x14ac:dyDescent="0.25">
      <c r="K5869" s="133"/>
    </row>
    <row r="5870" spans="11:11" x14ac:dyDescent="0.25">
      <c r="K5870"/>
    </row>
    <row r="5871" spans="11:11" x14ac:dyDescent="0.25">
      <c r="K5871"/>
    </row>
    <row r="5872" spans="11:11" x14ac:dyDescent="0.25">
      <c r="K5872"/>
    </row>
    <row r="5873" spans="11:11" x14ac:dyDescent="0.25">
      <c r="K5873" s="133"/>
    </row>
    <row r="5874" spans="11:11" x14ac:dyDescent="0.25">
      <c r="K5874" s="133"/>
    </row>
    <row r="5875" spans="11:11" x14ac:dyDescent="0.25">
      <c r="K5875"/>
    </row>
    <row r="5876" spans="11:11" x14ac:dyDescent="0.25">
      <c r="K5876"/>
    </row>
    <row r="5877" spans="11:11" x14ac:dyDescent="0.25">
      <c r="K5877" s="133"/>
    </row>
    <row r="5878" spans="11:11" x14ac:dyDescent="0.25">
      <c r="K5878" s="133"/>
    </row>
    <row r="5879" spans="11:11" x14ac:dyDescent="0.25">
      <c r="K5879"/>
    </row>
    <row r="5880" spans="11:11" x14ac:dyDescent="0.25">
      <c r="K5880"/>
    </row>
    <row r="5881" spans="11:11" x14ac:dyDescent="0.25">
      <c r="K5881"/>
    </row>
    <row r="5882" spans="11:11" x14ac:dyDescent="0.25">
      <c r="K5882" s="133"/>
    </row>
    <row r="5883" spans="11:11" x14ac:dyDescent="0.25">
      <c r="K5883" s="133"/>
    </row>
    <row r="5884" spans="11:11" x14ac:dyDescent="0.25">
      <c r="K5884"/>
    </row>
    <row r="5885" spans="11:11" x14ac:dyDescent="0.25">
      <c r="K5885"/>
    </row>
    <row r="5886" spans="11:11" x14ac:dyDescent="0.25">
      <c r="K5886" s="133"/>
    </row>
    <row r="5887" spans="11:11" x14ac:dyDescent="0.25">
      <c r="K5887" s="133"/>
    </row>
    <row r="5888" spans="11:11" x14ac:dyDescent="0.25">
      <c r="K5888"/>
    </row>
    <row r="5889" spans="11:11" x14ac:dyDescent="0.25">
      <c r="K5889"/>
    </row>
    <row r="5890" spans="11:11" x14ac:dyDescent="0.25">
      <c r="K5890"/>
    </row>
    <row r="5891" spans="11:11" x14ac:dyDescent="0.25">
      <c r="K5891" s="133"/>
    </row>
    <row r="5892" spans="11:11" x14ac:dyDescent="0.25">
      <c r="K5892" s="133"/>
    </row>
    <row r="5893" spans="11:11" x14ac:dyDescent="0.25">
      <c r="K5893"/>
    </row>
    <row r="5894" spans="11:11" x14ac:dyDescent="0.25">
      <c r="K5894"/>
    </row>
    <row r="5895" spans="11:11" x14ac:dyDescent="0.25">
      <c r="K5895" s="133"/>
    </row>
    <row r="5896" spans="11:11" x14ac:dyDescent="0.25">
      <c r="K5896" s="133"/>
    </row>
    <row r="5897" spans="11:11" x14ac:dyDescent="0.25">
      <c r="K5897"/>
    </row>
    <row r="5898" spans="11:11" x14ac:dyDescent="0.25">
      <c r="K5898"/>
    </row>
    <row r="5899" spans="11:11" x14ac:dyDescent="0.25">
      <c r="K5899"/>
    </row>
    <row r="5900" spans="11:11" x14ac:dyDescent="0.25">
      <c r="K5900" s="133"/>
    </row>
    <row r="5901" spans="11:11" x14ac:dyDescent="0.25">
      <c r="K5901" s="133"/>
    </row>
    <row r="5902" spans="11:11" x14ac:dyDescent="0.25">
      <c r="K5902"/>
    </row>
    <row r="5903" spans="11:11" x14ac:dyDescent="0.25">
      <c r="K5903"/>
    </row>
    <row r="5904" spans="11:11" x14ac:dyDescent="0.25">
      <c r="K5904" s="133"/>
    </row>
    <row r="5905" spans="11:11" x14ac:dyDescent="0.25">
      <c r="K5905" s="133"/>
    </row>
    <row r="5906" spans="11:11" x14ac:dyDescent="0.25">
      <c r="K5906"/>
    </row>
    <row r="5907" spans="11:11" x14ac:dyDescent="0.25">
      <c r="K5907"/>
    </row>
    <row r="5908" spans="11:11" x14ac:dyDescent="0.25">
      <c r="K5908"/>
    </row>
    <row r="5909" spans="11:11" x14ac:dyDescent="0.25">
      <c r="K5909" s="133"/>
    </row>
    <row r="5910" spans="11:11" x14ac:dyDescent="0.25">
      <c r="K5910" s="133"/>
    </row>
    <row r="5911" spans="11:11" x14ac:dyDescent="0.25">
      <c r="K5911"/>
    </row>
    <row r="5912" spans="11:11" x14ac:dyDescent="0.25">
      <c r="K5912"/>
    </row>
    <row r="5913" spans="11:11" x14ac:dyDescent="0.25">
      <c r="K5913" s="133"/>
    </row>
    <row r="5914" spans="11:11" x14ac:dyDescent="0.25">
      <c r="K5914" s="133"/>
    </row>
    <row r="5915" spans="11:11" x14ac:dyDescent="0.25">
      <c r="K5915"/>
    </row>
    <row r="5916" spans="11:11" x14ac:dyDescent="0.25">
      <c r="K5916"/>
    </row>
    <row r="5917" spans="11:11" x14ac:dyDescent="0.25">
      <c r="K5917"/>
    </row>
    <row r="5918" spans="11:11" x14ac:dyDescent="0.25">
      <c r="K5918" s="133"/>
    </row>
    <row r="5919" spans="11:11" x14ac:dyDescent="0.25">
      <c r="K5919" s="133"/>
    </row>
    <row r="5920" spans="11:11" x14ac:dyDescent="0.25">
      <c r="K5920"/>
    </row>
    <row r="5921" spans="11:11" x14ac:dyDescent="0.25">
      <c r="K5921"/>
    </row>
    <row r="5922" spans="11:11" x14ac:dyDescent="0.25">
      <c r="K5922" s="133"/>
    </row>
    <row r="5923" spans="11:11" x14ac:dyDescent="0.25">
      <c r="K5923" s="133"/>
    </row>
    <row r="5924" spans="11:11" x14ac:dyDescent="0.25">
      <c r="K5924"/>
    </row>
    <row r="5925" spans="11:11" x14ac:dyDescent="0.25">
      <c r="K5925"/>
    </row>
    <row r="5926" spans="11:11" x14ac:dyDescent="0.25">
      <c r="K5926"/>
    </row>
    <row r="5927" spans="11:11" x14ac:dyDescent="0.25">
      <c r="K5927" s="133"/>
    </row>
    <row r="5928" spans="11:11" x14ac:dyDescent="0.25">
      <c r="K5928" s="133"/>
    </row>
    <row r="5929" spans="11:11" x14ac:dyDescent="0.25">
      <c r="K5929"/>
    </row>
    <row r="5930" spans="11:11" x14ac:dyDescent="0.25">
      <c r="K5930"/>
    </row>
    <row r="5931" spans="11:11" x14ac:dyDescent="0.25">
      <c r="K5931" s="133"/>
    </row>
    <row r="5932" spans="11:11" x14ac:dyDescent="0.25">
      <c r="K5932" s="133"/>
    </row>
    <row r="5933" spans="11:11" x14ac:dyDescent="0.25">
      <c r="K5933"/>
    </row>
    <row r="5934" spans="11:11" x14ac:dyDescent="0.25">
      <c r="K5934"/>
    </row>
    <row r="5935" spans="11:11" x14ac:dyDescent="0.25">
      <c r="K5935"/>
    </row>
    <row r="5936" spans="11:11" x14ac:dyDescent="0.25">
      <c r="K5936" s="133"/>
    </row>
    <row r="5937" spans="11:11" x14ac:dyDescent="0.25">
      <c r="K5937" s="133"/>
    </row>
    <row r="5938" spans="11:11" x14ac:dyDescent="0.25">
      <c r="K5938"/>
    </row>
    <row r="5939" spans="11:11" x14ac:dyDescent="0.25">
      <c r="K5939"/>
    </row>
    <row r="5940" spans="11:11" x14ac:dyDescent="0.25">
      <c r="K5940" s="133"/>
    </row>
    <row r="5941" spans="11:11" x14ac:dyDescent="0.25">
      <c r="K5941" s="133"/>
    </row>
    <row r="5942" spans="11:11" x14ac:dyDescent="0.25">
      <c r="K5942"/>
    </row>
    <row r="5943" spans="11:11" x14ac:dyDescent="0.25">
      <c r="K5943"/>
    </row>
    <row r="5944" spans="11:11" x14ac:dyDescent="0.25">
      <c r="K5944"/>
    </row>
    <row r="5945" spans="11:11" x14ac:dyDescent="0.25">
      <c r="K5945" s="133"/>
    </row>
    <row r="5946" spans="11:11" x14ac:dyDescent="0.25">
      <c r="K5946" s="133"/>
    </row>
    <row r="5947" spans="11:11" x14ac:dyDescent="0.25">
      <c r="K5947"/>
    </row>
    <row r="5948" spans="11:11" x14ac:dyDescent="0.25">
      <c r="K5948"/>
    </row>
    <row r="5949" spans="11:11" x14ac:dyDescent="0.25">
      <c r="K5949" s="133"/>
    </row>
    <row r="5950" spans="11:11" x14ac:dyDescent="0.25">
      <c r="K5950" s="133"/>
    </row>
    <row r="5951" spans="11:11" x14ac:dyDescent="0.25">
      <c r="K5951"/>
    </row>
    <row r="5952" spans="11:11" x14ac:dyDescent="0.25">
      <c r="K5952"/>
    </row>
    <row r="5953" spans="11:11" x14ac:dyDescent="0.25">
      <c r="K5953"/>
    </row>
    <row r="5954" spans="11:11" x14ac:dyDescent="0.25">
      <c r="K5954" s="133"/>
    </row>
    <row r="5955" spans="11:11" x14ac:dyDescent="0.25">
      <c r="K5955" s="133"/>
    </row>
    <row r="5956" spans="11:11" x14ac:dyDescent="0.25">
      <c r="K5956"/>
    </row>
    <row r="5957" spans="11:11" x14ac:dyDescent="0.25">
      <c r="K5957"/>
    </row>
    <row r="5958" spans="11:11" x14ac:dyDescent="0.25">
      <c r="K5958" s="133"/>
    </row>
    <row r="5959" spans="11:11" x14ac:dyDescent="0.25">
      <c r="K5959" s="133"/>
    </row>
    <row r="5960" spans="11:11" x14ac:dyDescent="0.25">
      <c r="K5960"/>
    </row>
    <row r="5961" spans="11:11" x14ac:dyDescent="0.25">
      <c r="K5961"/>
    </row>
    <row r="5962" spans="11:11" x14ac:dyDescent="0.25">
      <c r="K5962"/>
    </row>
    <row r="5963" spans="11:11" x14ac:dyDescent="0.25">
      <c r="K5963" s="133"/>
    </row>
    <row r="5964" spans="11:11" x14ac:dyDescent="0.25">
      <c r="K5964" s="133"/>
    </row>
    <row r="5965" spans="11:11" x14ac:dyDescent="0.25">
      <c r="K5965"/>
    </row>
    <row r="5966" spans="11:11" x14ac:dyDescent="0.25">
      <c r="K5966"/>
    </row>
    <row r="5967" spans="11:11" x14ac:dyDescent="0.25">
      <c r="K5967" s="133"/>
    </row>
    <row r="5968" spans="11:11" x14ac:dyDescent="0.25">
      <c r="K5968" s="133"/>
    </row>
    <row r="5969" spans="11:11" x14ac:dyDescent="0.25">
      <c r="K5969"/>
    </row>
    <row r="5970" spans="11:11" x14ac:dyDescent="0.25">
      <c r="K5970"/>
    </row>
    <row r="5971" spans="11:11" x14ac:dyDescent="0.25">
      <c r="K5971"/>
    </row>
    <row r="5972" spans="11:11" x14ac:dyDescent="0.25">
      <c r="K5972" s="133"/>
    </row>
    <row r="5973" spans="11:11" x14ac:dyDescent="0.25">
      <c r="K5973" s="133"/>
    </row>
    <row r="5974" spans="11:11" x14ac:dyDescent="0.25">
      <c r="K5974"/>
    </row>
    <row r="5975" spans="11:11" x14ac:dyDescent="0.25">
      <c r="K5975"/>
    </row>
    <row r="5976" spans="11:11" x14ac:dyDescent="0.25">
      <c r="K5976" s="133"/>
    </row>
    <row r="5977" spans="11:11" x14ac:dyDescent="0.25">
      <c r="K5977" s="133"/>
    </row>
    <row r="5978" spans="11:11" x14ac:dyDescent="0.25">
      <c r="K5978"/>
    </row>
    <row r="5979" spans="11:11" x14ac:dyDescent="0.25">
      <c r="K5979"/>
    </row>
    <row r="5980" spans="11:11" x14ac:dyDescent="0.25">
      <c r="K5980"/>
    </row>
    <row r="5981" spans="11:11" x14ac:dyDescent="0.25">
      <c r="K5981" s="133"/>
    </row>
    <row r="5982" spans="11:11" x14ac:dyDescent="0.25">
      <c r="K5982" s="133"/>
    </row>
    <row r="5983" spans="11:11" x14ac:dyDescent="0.25">
      <c r="K5983"/>
    </row>
    <row r="5984" spans="11:11" x14ac:dyDescent="0.25">
      <c r="K5984"/>
    </row>
    <row r="5985" spans="11:11" x14ac:dyDescent="0.25">
      <c r="K5985" s="133"/>
    </row>
    <row r="5986" spans="11:11" x14ac:dyDescent="0.25">
      <c r="K5986" s="133"/>
    </row>
    <row r="5987" spans="11:11" x14ac:dyDescent="0.25">
      <c r="K5987"/>
    </row>
    <row r="5988" spans="11:11" x14ac:dyDescent="0.25">
      <c r="K5988"/>
    </row>
    <row r="5989" spans="11:11" x14ac:dyDescent="0.25">
      <c r="K5989"/>
    </row>
    <row r="5990" spans="11:11" x14ac:dyDescent="0.25">
      <c r="K5990" s="133"/>
    </row>
    <row r="5991" spans="11:11" x14ac:dyDescent="0.25">
      <c r="K5991" s="133"/>
    </row>
    <row r="5992" spans="11:11" x14ac:dyDescent="0.25">
      <c r="K5992"/>
    </row>
    <row r="5993" spans="11:11" x14ac:dyDescent="0.25">
      <c r="K5993"/>
    </row>
    <row r="5994" spans="11:11" x14ac:dyDescent="0.25">
      <c r="K5994" s="133"/>
    </row>
    <row r="5995" spans="11:11" x14ac:dyDescent="0.25">
      <c r="K5995" s="133"/>
    </row>
    <row r="5996" spans="11:11" x14ac:dyDescent="0.25">
      <c r="K5996"/>
    </row>
    <row r="5997" spans="11:11" x14ac:dyDescent="0.25">
      <c r="K5997"/>
    </row>
    <row r="5998" spans="11:11" x14ac:dyDescent="0.25">
      <c r="K5998"/>
    </row>
    <row r="5999" spans="11:11" x14ac:dyDescent="0.25">
      <c r="K5999" s="133"/>
    </row>
    <row r="6000" spans="11:11" x14ac:dyDescent="0.25">
      <c r="K6000" s="133"/>
    </row>
    <row r="6001" spans="11:11" x14ac:dyDescent="0.25">
      <c r="K6001"/>
    </row>
    <row r="6002" spans="11:11" x14ac:dyDescent="0.25">
      <c r="K6002"/>
    </row>
    <row r="6003" spans="11:11" x14ac:dyDescent="0.25">
      <c r="K6003" s="133"/>
    </row>
    <row r="6004" spans="11:11" x14ac:dyDescent="0.25">
      <c r="K6004" s="133"/>
    </row>
    <row r="6005" spans="11:11" x14ac:dyDescent="0.25">
      <c r="K6005"/>
    </row>
    <row r="6006" spans="11:11" x14ac:dyDescent="0.25">
      <c r="K6006"/>
    </row>
    <row r="6007" spans="11:11" x14ac:dyDescent="0.25">
      <c r="K6007"/>
    </row>
    <row r="6008" spans="11:11" x14ac:dyDescent="0.25">
      <c r="K6008" s="133"/>
    </row>
    <row r="6009" spans="11:11" x14ac:dyDescent="0.25">
      <c r="K6009" s="133"/>
    </row>
    <row r="6010" spans="11:11" x14ac:dyDescent="0.25">
      <c r="K6010"/>
    </row>
    <row r="6011" spans="11:11" x14ac:dyDescent="0.25">
      <c r="K6011"/>
    </row>
    <row r="6012" spans="11:11" x14ac:dyDescent="0.25">
      <c r="K6012" s="133"/>
    </row>
    <row r="6013" spans="11:11" x14ac:dyDescent="0.25">
      <c r="K6013" s="133"/>
    </row>
    <row r="6014" spans="11:11" x14ac:dyDescent="0.25">
      <c r="K6014"/>
    </row>
    <row r="6015" spans="11:11" x14ac:dyDescent="0.25">
      <c r="K6015"/>
    </row>
    <row r="6016" spans="11:11" x14ac:dyDescent="0.25">
      <c r="K6016"/>
    </row>
    <row r="6017" spans="11:11" x14ac:dyDescent="0.25">
      <c r="K6017" s="133"/>
    </row>
    <row r="6018" spans="11:11" x14ac:dyDescent="0.25">
      <c r="K6018" s="133"/>
    </row>
    <row r="6019" spans="11:11" x14ac:dyDescent="0.25">
      <c r="K6019"/>
    </row>
    <row r="6020" spans="11:11" x14ac:dyDescent="0.25">
      <c r="K6020"/>
    </row>
    <row r="6021" spans="11:11" x14ac:dyDescent="0.25">
      <c r="K6021" s="133"/>
    </row>
    <row r="6022" spans="11:11" x14ac:dyDescent="0.25">
      <c r="K6022" s="133"/>
    </row>
    <row r="6023" spans="11:11" x14ac:dyDescent="0.25">
      <c r="K6023"/>
    </row>
    <row r="6024" spans="11:11" x14ac:dyDescent="0.25">
      <c r="K6024"/>
    </row>
    <row r="6025" spans="11:11" x14ac:dyDescent="0.25">
      <c r="K6025"/>
    </row>
    <row r="6026" spans="11:11" x14ac:dyDescent="0.25">
      <c r="K6026" s="133"/>
    </row>
    <row r="6027" spans="11:11" x14ac:dyDescent="0.25">
      <c r="K6027" s="133"/>
    </row>
    <row r="6028" spans="11:11" x14ac:dyDescent="0.25">
      <c r="K6028"/>
    </row>
    <row r="6029" spans="11:11" x14ac:dyDescent="0.25">
      <c r="K6029"/>
    </row>
    <row r="6030" spans="11:11" x14ac:dyDescent="0.25">
      <c r="K6030" s="133"/>
    </row>
    <row r="6031" spans="11:11" x14ac:dyDescent="0.25">
      <c r="K6031" s="133"/>
    </row>
    <row r="6032" spans="11:11" x14ac:dyDescent="0.25">
      <c r="K6032"/>
    </row>
    <row r="6033" spans="11:11" x14ac:dyDescent="0.25">
      <c r="K6033"/>
    </row>
    <row r="6034" spans="11:11" x14ac:dyDescent="0.25">
      <c r="K6034"/>
    </row>
    <row r="6035" spans="11:11" x14ac:dyDescent="0.25">
      <c r="K6035" s="133"/>
    </row>
    <row r="6036" spans="11:11" x14ac:dyDescent="0.25">
      <c r="K6036" s="133"/>
    </row>
    <row r="6037" spans="11:11" x14ac:dyDescent="0.25">
      <c r="K6037"/>
    </row>
    <row r="6038" spans="11:11" x14ac:dyDescent="0.25">
      <c r="K6038"/>
    </row>
    <row r="6039" spans="11:11" x14ac:dyDescent="0.25">
      <c r="K6039" s="133"/>
    </row>
    <row r="6040" spans="11:11" x14ac:dyDescent="0.25">
      <c r="K6040" s="133"/>
    </row>
    <row r="6041" spans="11:11" x14ac:dyDescent="0.25">
      <c r="K6041"/>
    </row>
    <row r="6042" spans="11:11" x14ac:dyDescent="0.25">
      <c r="K6042"/>
    </row>
    <row r="6043" spans="11:11" x14ac:dyDescent="0.25">
      <c r="K6043"/>
    </row>
    <row r="6044" spans="11:11" x14ac:dyDescent="0.25">
      <c r="K6044" s="133"/>
    </row>
    <row r="6045" spans="11:11" x14ac:dyDescent="0.25">
      <c r="K6045" s="133"/>
    </row>
    <row r="6046" spans="11:11" x14ac:dyDescent="0.25">
      <c r="K6046"/>
    </row>
    <row r="6047" spans="11:11" x14ac:dyDescent="0.25">
      <c r="K6047"/>
    </row>
    <row r="6048" spans="11:11" x14ac:dyDescent="0.25">
      <c r="K6048" s="133"/>
    </row>
    <row r="6049" spans="11:11" x14ac:dyDescent="0.25">
      <c r="K6049" s="133"/>
    </row>
    <row r="6050" spans="11:11" x14ac:dyDescent="0.25">
      <c r="K6050"/>
    </row>
    <row r="6051" spans="11:11" x14ac:dyDescent="0.25">
      <c r="K6051"/>
    </row>
    <row r="6052" spans="11:11" x14ac:dyDescent="0.25">
      <c r="K6052"/>
    </row>
    <row r="6053" spans="11:11" x14ac:dyDescent="0.25">
      <c r="K6053" s="133"/>
    </row>
    <row r="6054" spans="11:11" x14ac:dyDescent="0.25">
      <c r="K6054" s="133"/>
    </row>
    <row r="6055" spans="11:11" x14ac:dyDescent="0.25">
      <c r="K6055"/>
    </row>
    <row r="6056" spans="11:11" x14ac:dyDescent="0.25">
      <c r="K6056"/>
    </row>
    <row r="6057" spans="11:11" x14ac:dyDescent="0.25">
      <c r="K6057" s="133"/>
    </row>
    <row r="6058" spans="11:11" x14ac:dyDescent="0.25">
      <c r="K6058" s="133"/>
    </row>
    <row r="6059" spans="11:11" x14ac:dyDescent="0.25">
      <c r="K6059"/>
    </row>
    <row r="6060" spans="11:11" x14ac:dyDescent="0.25">
      <c r="K6060"/>
    </row>
    <row r="6061" spans="11:11" x14ac:dyDescent="0.25">
      <c r="K6061"/>
    </row>
    <row r="6062" spans="11:11" x14ac:dyDescent="0.25">
      <c r="K6062" s="133"/>
    </row>
    <row r="6063" spans="11:11" x14ac:dyDescent="0.25">
      <c r="K6063" s="133"/>
    </row>
    <row r="6064" spans="11:11" x14ac:dyDescent="0.25">
      <c r="K6064"/>
    </row>
    <row r="6065" spans="11:11" x14ac:dyDescent="0.25">
      <c r="K6065"/>
    </row>
    <row r="6066" spans="11:11" x14ac:dyDescent="0.25">
      <c r="K6066" s="133"/>
    </row>
    <row r="6067" spans="11:11" x14ac:dyDescent="0.25">
      <c r="K6067" s="133"/>
    </row>
    <row r="6068" spans="11:11" x14ac:dyDescent="0.25">
      <c r="K6068"/>
    </row>
    <row r="6069" spans="11:11" x14ac:dyDescent="0.25">
      <c r="K6069"/>
    </row>
    <row r="6070" spans="11:11" x14ac:dyDescent="0.25">
      <c r="K6070"/>
    </row>
    <row r="6071" spans="11:11" x14ac:dyDescent="0.25">
      <c r="K6071" s="133"/>
    </row>
    <row r="6072" spans="11:11" x14ac:dyDescent="0.25">
      <c r="K6072" s="133"/>
    </row>
    <row r="6073" spans="11:11" x14ac:dyDescent="0.25">
      <c r="K6073"/>
    </row>
    <row r="6074" spans="11:11" x14ac:dyDescent="0.25">
      <c r="K6074"/>
    </row>
    <row r="6075" spans="11:11" x14ac:dyDescent="0.25">
      <c r="K6075" s="133"/>
    </row>
    <row r="6076" spans="11:11" x14ac:dyDescent="0.25">
      <c r="K6076" s="133"/>
    </row>
    <row r="6077" spans="11:11" x14ac:dyDescent="0.25">
      <c r="K6077"/>
    </row>
    <row r="6078" spans="11:11" x14ac:dyDescent="0.25">
      <c r="K6078"/>
    </row>
    <row r="6079" spans="11:11" x14ac:dyDescent="0.25">
      <c r="K6079"/>
    </row>
    <row r="6080" spans="11:11" x14ac:dyDescent="0.25">
      <c r="K6080" s="133"/>
    </row>
    <row r="6081" spans="11:11" x14ac:dyDescent="0.25">
      <c r="K6081" s="133"/>
    </row>
    <row r="6082" spans="11:11" x14ac:dyDescent="0.25">
      <c r="K6082"/>
    </row>
    <row r="6083" spans="11:11" x14ac:dyDescent="0.25">
      <c r="K6083"/>
    </row>
    <row r="6084" spans="11:11" x14ac:dyDescent="0.25">
      <c r="K6084" s="133"/>
    </row>
    <row r="6085" spans="11:11" x14ac:dyDescent="0.25">
      <c r="K6085" s="133"/>
    </row>
    <row r="6086" spans="11:11" x14ac:dyDescent="0.25">
      <c r="K6086"/>
    </row>
    <row r="6087" spans="11:11" x14ac:dyDescent="0.25">
      <c r="K6087"/>
    </row>
    <row r="6088" spans="11:11" x14ac:dyDescent="0.25">
      <c r="K6088"/>
    </row>
    <row r="6089" spans="11:11" x14ac:dyDescent="0.25">
      <c r="K6089" s="133"/>
    </row>
    <row r="6090" spans="11:11" x14ac:dyDescent="0.25">
      <c r="K6090" s="133"/>
    </row>
    <row r="6091" spans="11:11" x14ac:dyDescent="0.25">
      <c r="K6091"/>
    </row>
    <row r="6092" spans="11:11" x14ac:dyDescent="0.25">
      <c r="K6092"/>
    </row>
    <row r="6093" spans="11:11" x14ac:dyDescent="0.25">
      <c r="K6093" s="133"/>
    </row>
    <row r="6094" spans="11:11" x14ac:dyDescent="0.25">
      <c r="K6094" s="133"/>
    </row>
    <row r="6095" spans="11:11" x14ac:dyDescent="0.25">
      <c r="K6095"/>
    </row>
    <row r="6096" spans="11:11" x14ac:dyDescent="0.25">
      <c r="K6096"/>
    </row>
    <row r="6097" spans="11:11" x14ac:dyDescent="0.25">
      <c r="K6097"/>
    </row>
    <row r="6098" spans="11:11" x14ac:dyDescent="0.25">
      <c r="K6098" s="133"/>
    </row>
    <row r="6099" spans="11:11" x14ac:dyDescent="0.25">
      <c r="K6099" s="133"/>
    </row>
    <row r="6100" spans="11:11" x14ac:dyDescent="0.25">
      <c r="K6100"/>
    </row>
    <row r="6101" spans="11:11" x14ac:dyDescent="0.25">
      <c r="K6101"/>
    </row>
    <row r="6102" spans="11:11" x14ac:dyDescent="0.25">
      <c r="K6102" s="133"/>
    </row>
    <row r="6103" spans="11:11" x14ac:dyDescent="0.25">
      <c r="K6103" s="133"/>
    </row>
    <row r="6104" spans="11:11" x14ac:dyDescent="0.25">
      <c r="K6104"/>
    </row>
    <row r="6105" spans="11:11" x14ac:dyDescent="0.25">
      <c r="K6105"/>
    </row>
    <row r="6106" spans="11:11" x14ac:dyDescent="0.25">
      <c r="K6106"/>
    </row>
    <row r="6107" spans="11:11" x14ac:dyDescent="0.25">
      <c r="K6107" s="133"/>
    </row>
    <row r="6108" spans="11:11" x14ac:dyDescent="0.25">
      <c r="K6108" s="133"/>
    </row>
    <row r="6109" spans="11:11" x14ac:dyDescent="0.25">
      <c r="K6109"/>
    </row>
    <row r="6110" spans="11:11" x14ac:dyDescent="0.25">
      <c r="K6110"/>
    </row>
    <row r="6111" spans="11:11" x14ac:dyDescent="0.25">
      <c r="K6111" s="133"/>
    </row>
    <row r="6112" spans="11:11" x14ac:dyDescent="0.25">
      <c r="K6112" s="133"/>
    </row>
    <row r="6113" spans="11:11" x14ac:dyDescent="0.25">
      <c r="K6113"/>
    </row>
    <row r="6114" spans="11:11" x14ac:dyDescent="0.25">
      <c r="K6114"/>
    </row>
    <row r="6115" spans="11:11" x14ac:dyDescent="0.25">
      <c r="K6115"/>
    </row>
    <row r="6116" spans="11:11" x14ac:dyDescent="0.25">
      <c r="K6116" s="133"/>
    </row>
    <row r="6117" spans="11:11" x14ac:dyDescent="0.25">
      <c r="K6117" s="133"/>
    </row>
    <row r="6118" spans="11:11" x14ac:dyDescent="0.25">
      <c r="K6118"/>
    </row>
    <row r="6119" spans="11:11" x14ac:dyDescent="0.25">
      <c r="K6119"/>
    </row>
    <row r="6120" spans="11:11" x14ac:dyDescent="0.25">
      <c r="K6120" s="133"/>
    </row>
    <row r="6121" spans="11:11" x14ac:dyDescent="0.25">
      <c r="K6121" s="133"/>
    </row>
    <row r="6122" spans="11:11" x14ac:dyDescent="0.25">
      <c r="K6122"/>
    </row>
    <row r="6123" spans="11:11" x14ac:dyDescent="0.25">
      <c r="K6123"/>
    </row>
    <row r="6124" spans="11:11" x14ac:dyDescent="0.25">
      <c r="K6124"/>
    </row>
    <row r="6125" spans="11:11" x14ac:dyDescent="0.25">
      <c r="K6125" s="133"/>
    </row>
    <row r="6126" spans="11:11" x14ac:dyDescent="0.25">
      <c r="K6126" s="133"/>
    </row>
    <row r="6127" spans="11:11" x14ac:dyDescent="0.25">
      <c r="K6127"/>
    </row>
    <row r="6128" spans="11:11" x14ac:dyDescent="0.25">
      <c r="K6128"/>
    </row>
    <row r="6129" spans="11:11" x14ac:dyDescent="0.25">
      <c r="K6129" s="133"/>
    </row>
    <row r="6130" spans="11:11" x14ac:dyDescent="0.25">
      <c r="K6130" s="133"/>
    </row>
    <row r="6131" spans="11:11" x14ac:dyDescent="0.25">
      <c r="K6131"/>
    </row>
    <row r="6132" spans="11:11" x14ac:dyDescent="0.25">
      <c r="K6132"/>
    </row>
    <row r="6133" spans="11:11" x14ac:dyDescent="0.25">
      <c r="K6133"/>
    </row>
    <row r="6134" spans="11:11" x14ac:dyDescent="0.25">
      <c r="K6134" s="133"/>
    </row>
    <row r="6135" spans="11:11" x14ac:dyDescent="0.25">
      <c r="K6135" s="133"/>
    </row>
    <row r="6136" spans="11:11" x14ac:dyDescent="0.25">
      <c r="K6136"/>
    </row>
    <row r="6137" spans="11:11" x14ac:dyDescent="0.25">
      <c r="K6137"/>
    </row>
    <row r="6138" spans="11:11" x14ac:dyDescent="0.25">
      <c r="K6138" s="133"/>
    </row>
    <row r="6139" spans="11:11" x14ac:dyDescent="0.25">
      <c r="K6139" s="133"/>
    </row>
    <row r="6140" spans="11:11" x14ac:dyDescent="0.25">
      <c r="K6140"/>
    </row>
    <row r="6141" spans="11:11" x14ac:dyDescent="0.25">
      <c r="K6141"/>
    </row>
    <row r="6142" spans="11:11" x14ac:dyDescent="0.25">
      <c r="K6142"/>
    </row>
    <row r="6143" spans="11:11" x14ac:dyDescent="0.25">
      <c r="K6143" s="133"/>
    </row>
    <row r="6144" spans="11:11" x14ac:dyDescent="0.25">
      <c r="K6144" s="133"/>
    </row>
    <row r="6145" spans="11:11" x14ac:dyDescent="0.25">
      <c r="K6145"/>
    </row>
    <row r="6146" spans="11:11" x14ac:dyDescent="0.25">
      <c r="K6146"/>
    </row>
    <row r="6147" spans="11:11" x14ac:dyDescent="0.25">
      <c r="K6147" s="133"/>
    </row>
    <row r="6148" spans="11:11" x14ac:dyDescent="0.25">
      <c r="K6148" s="133"/>
    </row>
    <row r="6149" spans="11:11" x14ac:dyDescent="0.25">
      <c r="K6149"/>
    </row>
    <row r="6150" spans="11:11" x14ac:dyDescent="0.25">
      <c r="K6150"/>
    </row>
    <row r="6151" spans="11:11" x14ac:dyDescent="0.25">
      <c r="K6151"/>
    </row>
    <row r="6152" spans="11:11" x14ac:dyDescent="0.25">
      <c r="K6152" s="133"/>
    </row>
    <row r="6153" spans="11:11" x14ac:dyDescent="0.25">
      <c r="K6153" s="133"/>
    </row>
    <row r="6154" spans="11:11" x14ac:dyDescent="0.25">
      <c r="K6154"/>
    </row>
    <row r="6155" spans="11:11" x14ac:dyDescent="0.25">
      <c r="K6155"/>
    </row>
    <row r="6156" spans="11:11" x14ac:dyDescent="0.25">
      <c r="K6156" s="133"/>
    </row>
    <row r="6157" spans="11:11" x14ac:dyDescent="0.25">
      <c r="K6157" s="133"/>
    </row>
    <row r="6158" spans="11:11" x14ac:dyDescent="0.25">
      <c r="K6158"/>
    </row>
    <row r="6159" spans="11:11" x14ac:dyDescent="0.25">
      <c r="K6159"/>
    </row>
    <row r="6160" spans="11:11" x14ac:dyDescent="0.25">
      <c r="K6160"/>
    </row>
    <row r="6161" spans="11:11" x14ac:dyDescent="0.25">
      <c r="K6161" s="133"/>
    </row>
    <row r="6162" spans="11:11" x14ac:dyDescent="0.25">
      <c r="K6162" s="133"/>
    </row>
    <row r="6163" spans="11:11" x14ac:dyDescent="0.25">
      <c r="K6163"/>
    </row>
    <row r="6164" spans="11:11" x14ac:dyDescent="0.25">
      <c r="K6164"/>
    </row>
    <row r="6165" spans="11:11" x14ac:dyDescent="0.25">
      <c r="K6165" s="133"/>
    </row>
    <row r="6166" spans="11:11" x14ac:dyDescent="0.25">
      <c r="K6166" s="133"/>
    </row>
    <row r="6167" spans="11:11" x14ac:dyDescent="0.25">
      <c r="K6167"/>
    </row>
    <row r="6168" spans="11:11" x14ac:dyDescent="0.25">
      <c r="K6168"/>
    </row>
    <row r="6169" spans="11:11" x14ac:dyDescent="0.25">
      <c r="K6169"/>
    </row>
    <row r="6170" spans="11:11" x14ac:dyDescent="0.25">
      <c r="K6170" s="133"/>
    </row>
    <row r="6171" spans="11:11" x14ac:dyDescent="0.25">
      <c r="K6171" s="133"/>
    </row>
    <row r="6172" spans="11:11" x14ac:dyDescent="0.25">
      <c r="K6172"/>
    </row>
    <row r="6173" spans="11:11" x14ac:dyDescent="0.25">
      <c r="K6173"/>
    </row>
    <row r="6174" spans="11:11" x14ac:dyDescent="0.25">
      <c r="K6174" s="133"/>
    </row>
    <row r="6175" spans="11:11" x14ac:dyDescent="0.25">
      <c r="K6175" s="133"/>
    </row>
    <row r="6176" spans="11:11" x14ac:dyDescent="0.25">
      <c r="K6176"/>
    </row>
    <row r="6177" spans="11:11" x14ac:dyDescent="0.25">
      <c r="K6177"/>
    </row>
    <row r="6178" spans="11:11" x14ac:dyDescent="0.25">
      <c r="K6178"/>
    </row>
    <row r="6179" spans="11:11" x14ac:dyDescent="0.25">
      <c r="K6179" s="133"/>
    </row>
    <row r="6180" spans="11:11" x14ac:dyDescent="0.25">
      <c r="K6180" s="133"/>
    </row>
    <row r="6181" spans="11:11" x14ac:dyDescent="0.25">
      <c r="K6181"/>
    </row>
    <row r="6182" spans="11:11" x14ac:dyDescent="0.25">
      <c r="K6182"/>
    </row>
    <row r="6183" spans="11:11" x14ac:dyDescent="0.25">
      <c r="K6183" s="133"/>
    </row>
    <row r="6184" spans="11:11" x14ac:dyDescent="0.25">
      <c r="K6184" s="133"/>
    </row>
    <row r="6185" spans="11:11" x14ac:dyDescent="0.25">
      <c r="K6185"/>
    </row>
    <row r="6186" spans="11:11" x14ac:dyDescent="0.25">
      <c r="K6186"/>
    </row>
    <row r="6187" spans="11:11" x14ac:dyDescent="0.25">
      <c r="K6187"/>
    </row>
    <row r="6188" spans="11:11" x14ac:dyDescent="0.25">
      <c r="K6188" s="133"/>
    </row>
    <row r="6189" spans="11:11" x14ac:dyDescent="0.25">
      <c r="K6189" s="133"/>
    </row>
    <row r="6190" spans="11:11" x14ac:dyDescent="0.25">
      <c r="K6190"/>
    </row>
    <row r="6191" spans="11:11" x14ac:dyDescent="0.25">
      <c r="K6191"/>
    </row>
    <row r="6192" spans="11:11" x14ac:dyDescent="0.25">
      <c r="K6192" s="133"/>
    </row>
    <row r="6193" spans="11:11" x14ac:dyDescent="0.25">
      <c r="K6193" s="133"/>
    </row>
    <row r="6194" spans="11:11" x14ac:dyDescent="0.25">
      <c r="K6194"/>
    </row>
    <row r="6195" spans="11:11" x14ac:dyDescent="0.25">
      <c r="K6195"/>
    </row>
    <row r="6196" spans="11:11" x14ac:dyDescent="0.25">
      <c r="K6196"/>
    </row>
    <row r="6197" spans="11:11" x14ac:dyDescent="0.25">
      <c r="K6197" s="133"/>
    </row>
    <row r="6198" spans="11:11" x14ac:dyDescent="0.25">
      <c r="K6198" s="133"/>
    </row>
    <row r="6199" spans="11:11" x14ac:dyDescent="0.25">
      <c r="K6199"/>
    </row>
    <row r="6200" spans="11:11" x14ac:dyDescent="0.25">
      <c r="K6200"/>
    </row>
    <row r="6201" spans="11:11" x14ac:dyDescent="0.25">
      <c r="K6201" s="133"/>
    </row>
    <row r="6202" spans="11:11" x14ac:dyDescent="0.25">
      <c r="K6202" s="133"/>
    </row>
    <row r="6203" spans="11:11" x14ac:dyDescent="0.25">
      <c r="K6203"/>
    </row>
    <row r="6204" spans="11:11" x14ac:dyDescent="0.25">
      <c r="K6204"/>
    </row>
    <row r="6205" spans="11:11" x14ac:dyDescent="0.25">
      <c r="K6205"/>
    </row>
    <row r="6206" spans="11:11" x14ac:dyDescent="0.25">
      <c r="K6206" s="133"/>
    </row>
    <row r="6207" spans="11:11" x14ac:dyDescent="0.25">
      <c r="K6207" s="133"/>
    </row>
    <row r="6208" spans="11:11" x14ac:dyDescent="0.25">
      <c r="K6208"/>
    </row>
    <row r="6209" spans="11:11" x14ac:dyDescent="0.25">
      <c r="K6209"/>
    </row>
    <row r="6210" spans="11:11" x14ac:dyDescent="0.25">
      <c r="K6210" s="133"/>
    </row>
    <row r="6211" spans="11:11" x14ac:dyDescent="0.25">
      <c r="K6211" s="133"/>
    </row>
    <row r="6212" spans="11:11" x14ac:dyDescent="0.25">
      <c r="K6212"/>
    </row>
    <row r="6213" spans="11:11" x14ac:dyDescent="0.25">
      <c r="K6213"/>
    </row>
    <row r="6214" spans="11:11" x14ac:dyDescent="0.25">
      <c r="K6214"/>
    </row>
    <row r="6215" spans="11:11" x14ac:dyDescent="0.25">
      <c r="K6215" s="133"/>
    </row>
    <row r="6216" spans="11:11" x14ac:dyDescent="0.25">
      <c r="K6216" s="133"/>
    </row>
    <row r="6217" spans="11:11" x14ac:dyDescent="0.25">
      <c r="K6217"/>
    </row>
    <row r="6218" spans="11:11" x14ac:dyDescent="0.25">
      <c r="K6218"/>
    </row>
    <row r="6219" spans="11:11" x14ac:dyDescent="0.25">
      <c r="K6219" s="133"/>
    </row>
    <row r="6220" spans="11:11" x14ac:dyDescent="0.25">
      <c r="K6220" s="133"/>
    </row>
    <row r="6221" spans="11:11" x14ac:dyDescent="0.25">
      <c r="K6221"/>
    </row>
    <row r="6222" spans="11:11" x14ac:dyDescent="0.25">
      <c r="K6222"/>
    </row>
    <row r="6223" spans="11:11" x14ac:dyDescent="0.25">
      <c r="K6223"/>
    </row>
    <row r="6224" spans="11:11" x14ac:dyDescent="0.25">
      <c r="K6224" s="133"/>
    </row>
    <row r="6225" spans="11:11" x14ac:dyDescent="0.25">
      <c r="K6225" s="133"/>
    </row>
    <row r="6226" spans="11:11" x14ac:dyDescent="0.25">
      <c r="K6226"/>
    </row>
    <row r="6227" spans="11:11" x14ac:dyDescent="0.25">
      <c r="K6227"/>
    </row>
    <row r="6228" spans="11:11" x14ac:dyDescent="0.25">
      <c r="K6228" s="133"/>
    </row>
    <row r="6229" spans="11:11" x14ac:dyDescent="0.25">
      <c r="K6229" s="133"/>
    </row>
    <row r="6230" spans="11:11" x14ac:dyDescent="0.25">
      <c r="K6230"/>
    </row>
    <row r="6231" spans="11:11" x14ac:dyDescent="0.25">
      <c r="K6231"/>
    </row>
    <row r="6232" spans="11:11" x14ac:dyDescent="0.25">
      <c r="K6232"/>
    </row>
    <row r="6233" spans="11:11" x14ac:dyDescent="0.25">
      <c r="K6233" s="133"/>
    </row>
    <row r="6234" spans="11:11" x14ac:dyDescent="0.25">
      <c r="K6234" s="133"/>
    </row>
    <row r="6235" spans="11:11" x14ac:dyDescent="0.25">
      <c r="K6235"/>
    </row>
    <row r="6236" spans="11:11" x14ac:dyDescent="0.25">
      <c r="K6236"/>
    </row>
    <row r="6237" spans="11:11" x14ac:dyDescent="0.25">
      <c r="K6237" s="133"/>
    </row>
    <row r="6238" spans="11:11" x14ac:dyDescent="0.25">
      <c r="K6238" s="133"/>
    </row>
    <row r="6239" spans="11:11" x14ac:dyDescent="0.25">
      <c r="K6239"/>
    </row>
    <row r="6240" spans="11:11" x14ac:dyDescent="0.25">
      <c r="K6240"/>
    </row>
    <row r="6241" spans="11:11" x14ac:dyDescent="0.25">
      <c r="K6241"/>
    </row>
    <row r="6242" spans="11:11" x14ac:dyDescent="0.25">
      <c r="K6242" s="133"/>
    </row>
    <row r="6243" spans="11:11" x14ac:dyDescent="0.25">
      <c r="K6243" s="133"/>
    </row>
    <row r="6244" spans="11:11" x14ac:dyDescent="0.25">
      <c r="K6244"/>
    </row>
    <row r="6245" spans="11:11" x14ac:dyDescent="0.25">
      <c r="K6245"/>
    </row>
    <row r="6246" spans="11:11" x14ac:dyDescent="0.25">
      <c r="K6246" s="133"/>
    </row>
    <row r="6247" spans="11:11" x14ac:dyDescent="0.25">
      <c r="K6247" s="133"/>
    </row>
    <row r="6248" spans="11:11" x14ac:dyDescent="0.25">
      <c r="K6248"/>
    </row>
    <row r="6249" spans="11:11" x14ac:dyDescent="0.25">
      <c r="K6249"/>
    </row>
    <row r="6250" spans="11:11" x14ac:dyDescent="0.25">
      <c r="K6250"/>
    </row>
    <row r="6251" spans="11:11" x14ac:dyDescent="0.25">
      <c r="K6251" s="133"/>
    </row>
    <row r="6252" spans="11:11" x14ac:dyDescent="0.25">
      <c r="K6252" s="133"/>
    </row>
    <row r="6253" spans="11:11" x14ac:dyDescent="0.25">
      <c r="K6253"/>
    </row>
    <row r="6254" spans="11:11" x14ac:dyDescent="0.25">
      <c r="K6254"/>
    </row>
    <row r="6255" spans="11:11" x14ac:dyDescent="0.25">
      <c r="K6255" s="133"/>
    </row>
    <row r="6256" spans="11:11" x14ac:dyDescent="0.25">
      <c r="K6256" s="133"/>
    </row>
    <row r="6257" spans="11:11" x14ac:dyDescent="0.25">
      <c r="K6257"/>
    </row>
    <row r="6258" spans="11:11" x14ac:dyDescent="0.25">
      <c r="K6258"/>
    </row>
    <row r="6259" spans="11:11" x14ac:dyDescent="0.25">
      <c r="K6259"/>
    </row>
    <row r="6260" spans="11:11" x14ac:dyDescent="0.25">
      <c r="K6260" s="133"/>
    </row>
    <row r="6261" spans="11:11" x14ac:dyDescent="0.25">
      <c r="K6261" s="133"/>
    </row>
    <row r="6262" spans="11:11" x14ac:dyDescent="0.25">
      <c r="K6262"/>
    </row>
    <row r="6263" spans="11:11" x14ac:dyDescent="0.25">
      <c r="K6263"/>
    </row>
    <row r="6264" spans="11:11" x14ac:dyDescent="0.25">
      <c r="K6264" s="133"/>
    </row>
    <row r="6265" spans="11:11" x14ac:dyDescent="0.25">
      <c r="K6265" s="133"/>
    </row>
    <row r="6266" spans="11:11" x14ac:dyDescent="0.25">
      <c r="K6266"/>
    </row>
    <row r="6267" spans="11:11" x14ac:dyDescent="0.25">
      <c r="K6267"/>
    </row>
    <row r="6268" spans="11:11" x14ac:dyDescent="0.25">
      <c r="K6268"/>
    </row>
    <row r="6269" spans="11:11" x14ac:dyDescent="0.25">
      <c r="K6269" s="133"/>
    </row>
    <row r="6270" spans="11:11" x14ac:dyDescent="0.25">
      <c r="K6270" s="133"/>
    </row>
    <row r="6271" spans="11:11" x14ac:dyDescent="0.25">
      <c r="K6271"/>
    </row>
    <row r="6272" spans="11:11" x14ac:dyDescent="0.25">
      <c r="K6272"/>
    </row>
    <row r="6273" spans="11:11" x14ac:dyDescent="0.25">
      <c r="K6273" s="133"/>
    </row>
    <row r="6274" spans="11:11" x14ac:dyDescent="0.25">
      <c r="K6274" s="133"/>
    </row>
    <row r="6275" spans="11:11" x14ac:dyDescent="0.25">
      <c r="K6275"/>
    </row>
    <row r="6276" spans="11:11" x14ac:dyDescent="0.25">
      <c r="K6276"/>
    </row>
    <row r="6277" spans="11:11" x14ac:dyDescent="0.25">
      <c r="K6277"/>
    </row>
    <row r="6278" spans="11:11" x14ac:dyDescent="0.25">
      <c r="K6278" s="133"/>
    </row>
    <row r="6279" spans="11:11" x14ac:dyDescent="0.25">
      <c r="K6279" s="133"/>
    </row>
    <row r="6280" spans="11:11" x14ac:dyDescent="0.25">
      <c r="K6280"/>
    </row>
    <row r="6281" spans="11:11" x14ac:dyDescent="0.25">
      <c r="K6281"/>
    </row>
    <row r="6282" spans="11:11" x14ac:dyDescent="0.25">
      <c r="K6282" s="133"/>
    </row>
    <row r="6283" spans="11:11" x14ac:dyDescent="0.25">
      <c r="K6283" s="133"/>
    </row>
    <row r="6284" spans="11:11" x14ac:dyDescent="0.25">
      <c r="K6284"/>
    </row>
    <row r="6285" spans="11:11" x14ac:dyDescent="0.25">
      <c r="K6285"/>
    </row>
    <row r="6286" spans="11:11" x14ac:dyDescent="0.25">
      <c r="K6286"/>
    </row>
    <row r="6287" spans="11:11" x14ac:dyDescent="0.25">
      <c r="K6287" s="133"/>
    </row>
    <row r="6288" spans="11:11" x14ac:dyDescent="0.25">
      <c r="K6288" s="133"/>
    </row>
    <row r="6289" spans="11:11" x14ac:dyDescent="0.25">
      <c r="K6289"/>
    </row>
    <row r="6290" spans="11:11" x14ac:dyDescent="0.25">
      <c r="K6290"/>
    </row>
    <row r="6291" spans="11:11" x14ac:dyDescent="0.25">
      <c r="K6291" s="133"/>
    </row>
    <row r="6292" spans="11:11" x14ac:dyDescent="0.25">
      <c r="K6292" s="133"/>
    </row>
    <row r="6293" spans="11:11" x14ac:dyDescent="0.25">
      <c r="K6293"/>
    </row>
    <row r="6294" spans="11:11" x14ac:dyDescent="0.25">
      <c r="K6294"/>
    </row>
    <row r="6295" spans="11:11" x14ac:dyDescent="0.25">
      <c r="K6295"/>
    </row>
    <row r="6296" spans="11:11" x14ac:dyDescent="0.25">
      <c r="K6296" s="133"/>
    </row>
    <row r="6297" spans="11:11" x14ac:dyDescent="0.25">
      <c r="K6297" s="133"/>
    </row>
    <row r="6298" spans="11:11" x14ac:dyDescent="0.25">
      <c r="K6298"/>
    </row>
    <row r="6299" spans="11:11" x14ac:dyDescent="0.25">
      <c r="K6299"/>
    </row>
    <row r="6300" spans="11:11" x14ac:dyDescent="0.25">
      <c r="K6300" s="133"/>
    </row>
    <row r="6301" spans="11:11" x14ac:dyDescent="0.25">
      <c r="K6301" s="133"/>
    </row>
    <row r="6302" spans="11:11" x14ac:dyDescent="0.25">
      <c r="K6302"/>
    </row>
    <row r="6303" spans="11:11" x14ac:dyDescent="0.25">
      <c r="K6303"/>
    </row>
    <row r="6304" spans="11:11" x14ac:dyDescent="0.25">
      <c r="K6304"/>
    </row>
    <row r="6305" spans="11:11" x14ac:dyDescent="0.25">
      <c r="K6305" s="133"/>
    </row>
    <row r="6306" spans="11:11" x14ac:dyDescent="0.25">
      <c r="K6306" s="133"/>
    </row>
    <row r="6307" spans="11:11" x14ac:dyDescent="0.25">
      <c r="K6307"/>
    </row>
    <row r="6308" spans="11:11" x14ac:dyDescent="0.25">
      <c r="K6308"/>
    </row>
    <row r="6309" spans="11:11" x14ac:dyDescent="0.25">
      <c r="K6309" s="133"/>
    </row>
    <row r="6310" spans="11:11" x14ac:dyDescent="0.25">
      <c r="K6310" s="133"/>
    </row>
    <row r="6311" spans="11:11" x14ac:dyDescent="0.25">
      <c r="K6311"/>
    </row>
    <row r="6312" spans="11:11" x14ac:dyDescent="0.25">
      <c r="K6312"/>
    </row>
    <row r="6313" spans="11:11" x14ac:dyDescent="0.25">
      <c r="K6313"/>
    </row>
    <row r="6314" spans="11:11" x14ac:dyDescent="0.25">
      <c r="K6314" s="133"/>
    </row>
    <row r="6315" spans="11:11" x14ac:dyDescent="0.25">
      <c r="K6315" s="133"/>
    </row>
    <row r="6316" spans="11:11" x14ac:dyDescent="0.25">
      <c r="K6316"/>
    </row>
    <row r="6317" spans="11:11" x14ac:dyDescent="0.25">
      <c r="K6317"/>
    </row>
    <row r="6318" spans="11:11" x14ac:dyDescent="0.25">
      <c r="K6318" s="133"/>
    </row>
    <row r="6319" spans="11:11" x14ac:dyDescent="0.25">
      <c r="K6319" s="133"/>
    </row>
    <row r="6320" spans="11:11" x14ac:dyDescent="0.25">
      <c r="K6320"/>
    </row>
    <row r="6321" spans="11:11" x14ac:dyDescent="0.25">
      <c r="K6321"/>
    </row>
    <row r="6322" spans="11:11" x14ac:dyDescent="0.25">
      <c r="K6322"/>
    </row>
    <row r="6323" spans="11:11" x14ac:dyDescent="0.25">
      <c r="K6323" s="133"/>
    </row>
    <row r="6324" spans="11:11" x14ac:dyDescent="0.25">
      <c r="K6324" s="133"/>
    </row>
    <row r="6325" spans="11:11" x14ac:dyDescent="0.25">
      <c r="K6325"/>
    </row>
    <row r="6326" spans="11:11" x14ac:dyDescent="0.25">
      <c r="K6326"/>
    </row>
    <row r="6327" spans="11:11" x14ac:dyDescent="0.25">
      <c r="K6327" s="133"/>
    </row>
    <row r="6328" spans="11:11" x14ac:dyDescent="0.25">
      <c r="K6328" s="133"/>
    </row>
    <row r="6329" spans="11:11" x14ac:dyDescent="0.25">
      <c r="K6329"/>
    </row>
    <row r="6330" spans="11:11" x14ac:dyDescent="0.25">
      <c r="K6330"/>
    </row>
    <row r="6331" spans="11:11" x14ac:dyDescent="0.25">
      <c r="K6331"/>
    </row>
    <row r="6332" spans="11:11" x14ac:dyDescent="0.25">
      <c r="K6332" s="133"/>
    </row>
    <row r="6333" spans="11:11" x14ac:dyDescent="0.25">
      <c r="K6333" s="133"/>
    </row>
    <row r="6334" spans="11:11" x14ac:dyDescent="0.25">
      <c r="K6334"/>
    </row>
    <row r="6335" spans="11:11" x14ac:dyDescent="0.25">
      <c r="K6335"/>
    </row>
    <row r="6336" spans="11:11" x14ac:dyDescent="0.25">
      <c r="K6336" s="133"/>
    </row>
    <row r="6337" spans="11:11" x14ac:dyDescent="0.25">
      <c r="K6337" s="133"/>
    </row>
    <row r="6338" spans="11:11" x14ac:dyDescent="0.25">
      <c r="K6338"/>
    </row>
    <row r="6339" spans="11:11" x14ac:dyDescent="0.25">
      <c r="K6339"/>
    </row>
    <row r="6340" spans="11:11" x14ac:dyDescent="0.25">
      <c r="K6340"/>
    </row>
    <row r="6341" spans="11:11" x14ac:dyDescent="0.25">
      <c r="K6341" s="133"/>
    </row>
    <row r="6342" spans="11:11" x14ac:dyDescent="0.25">
      <c r="K6342" s="133"/>
    </row>
    <row r="6343" spans="11:11" x14ac:dyDescent="0.25">
      <c r="K6343"/>
    </row>
    <row r="6344" spans="11:11" x14ac:dyDescent="0.25">
      <c r="K6344"/>
    </row>
    <row r="6345" spans="11:11" x14ac:dyDescent="0.25">
      <c r="K6345" s="133"/>
    </row>
    <row r="6346" spans="11:11" x14ac:dyDescent="0.25">
      <c r="K6346" s="133"/>
    </row>
    <row r="6347" spans="11:11" x14ac:dyDescent="0.25">
      <c r="K6347"/>
    </row>
    <row r="6348" spans="11:11" x14ac:dyDescent="0.25">
      <c r="K6348"/>
    </row>
    <row r="6349" spans="11:11" x14ac:dyDescent="0.25">
      <c r="K6349"/>
    </row>
    <row r="6350" spans="11:11" x14ac:dyDescent="0.25">
      <c r="K6350" s="133"/>
    </row>
    <row r="6351" spans="11:11" x14ac:dyDescent="0.25">
      <c r="K6351" s="133"/>
    </row>
    <row r="6352" spans="11:11" x14ac:dyDescent="0.25">
      <c r="K6352"/>
    </row>
    <row r="6353" spans="11:11" x14ac:dyDescent="0.25">
      <c r="K6353"/>
    </row>
    <row r="6354" spans="11:11" x14ac:dyDescent="0.25">
      <c r="K6354" s="133"/>
    </row>
    <row r="6355" spans="11:11" x14ac:dyDescent="0.25">
      <c r="K6355" s="133"/>
    </row>
    <row r="6356" spans="11:11" x14ac:dyDescent="0.25">
      <c r="K6356"/>
    </row>
    <row r="6357" spans="11:11" x14ac:dyDescent="0.25">
      <c r="K6357"/>
    </row>
    <row r="6358" spans="11:11" x14ac:dyDescent="0.25">
      <c r="K6358"/>
    </row>
    <row r="6359" spans="11:11" x14ac:dyDescent="0.25">
      <c r="K6359" s="133"/>
    </row>
    <row r="6360" spans="11:11" x14ac:dyDescent="0.25">
      <c r="K6360" s="133"/>
    </row>
    <row r="6361" spans="11:11" x14ac:dyDescent="0.25">
      <c r="K6361"/>
    </row>
    <row r="6362" spans="11:11" x14ac:dyDescent="0.25">
      <c r="K6362"/>
    </row>
    <row r="6363" spans="11:11" x14ac:dyDescent="0.25">
      <c r="K6363" s="133"/>
    </row>
    <row r="6364" spans="11:11" x14ac:dyDescent="0.25">
      <c r="K6364" s="133"/>
    </row>
    <row r="6365" spans="11:11" x14ac:dyDescent="0.25">
      <c r="K6365"/>
    </row>
    <row r="6366" spans="11:11" x14ac:dyDescent="0.25">
      <c r="K6366"/>
    </row>
    <row r="6367" spans="11:11" x14ac:dyDescent="0.25">
      <c r="K6367"/>
    </row>
    <row r="6368" spans="11:11" x14ac:dyDescent="0.25">
      <c r="K6368" s="133"/>
    </row>
    <row r="6369" spans="11:11" x14ac:dyDescent="0.25">
      <c r="K6369" s="133"/>
    </row>
    <row r="6370" spans="11:11" x14ac:dyDescent="0.25">
      <c r="K6370"/>
    </row>
    <row r="6371" spans="11:11" x14ac:dyDescent="0.25">
      <c r="K6371"/>
    </row>
    <row r="6372" spans="11:11" x14ac:dyDescent="0.25">
      <c r="K6372" s="133"/>
    </row>
    <row r="6373" spans="11:11" x14ac:dyDescent="0.25">
      <c r="K6373" s="133"/>
    </row>
    <row r="6374" spans="11:11" x14ac:dyDescent="0.25">
      <c r="K6374"/>
    </row>
    <row r="6375" spans="11:11" x14ac:dyDescent="0.25">
      <c r="K6375"/>
    </row>
    <row r="6376" spans="11:11" x14ac:dyDescent="0.25">
      <c r="K6376"/>
    </row>
    <row r="6377" spans="11:11" x14ac:dyDescent="0.25">
      <c r="K6377" s="133"/>
    </row>
    <row r="6378" spans="11:11" x14ac:dyDescent="0.25">
      <c r="K6378" s="133"/>
    </row>
    <row r="6379" spans="11:11" x14ac:dyDescent="0.25">
      <c r="K6379"/>
    </row>
    <row r="6380" spans="11:11" x14ac:dyDescent="0.25">
      <c r="K6380"/>
    </row>
    <row r="6381" spans="11:11" x14ac:dyDescent="0.25">
      <c r="K6381" s="133"/>
    </row>
    <row r="6382" spans="11:11" x14ac:dyDescent="0.25">
      <c r="K6382" s="133"/>
    </row>
    <row r="6383" spans="11:11" x14ac:dyDescent="0.25">
      <c r="K6383"/>
    </row>
    <row r="6384" spans="11:11" x14ac:dyDescent="0.25">
      <c r="K6384"/>
    </row>
    <row r="6385" spans="11:11" x14ac:dyDescent="0.25">
      <c r="K6385"/>
    </row>
    <row r="6386" spans="11:11" x14ac:dyDescent="0.25">
      <c r="K6386" s="133"/>
    </row>
    <row r="6387" spans="11:11" x14ac:dyDescent="0.25">
      <c r="K6387" s="133"/>
    </row>
    <row r="6388" spans="11:11" x14ac:dyDescent="0.25">
      <c r="K6388"/>
    </row>
    <row r="6389" spans="11:11" x14ac:dyDescent="0.25">
      <c r="K6389"/>
    </row>
    <row r="6390" spans="11:11" x14ac:dyDescent="0.25">
      <c r="K6390" s="133"/>
    </row>
    <row r="6391" spans="11:11" x14ac:dyDescent="0.25">
      <c r="K6391" s="133"/>
    </row>
    <row r="6392" spans="11:11" x14ac:dyDescent="0.25">
      <c r="K6392"/>
    </row>
    <row r="6393" spans="11:11" x14ac:dyDescent="0.25">
      <c r="K6393"/>
    </row>
    <row r="6394" spans="11:11" x14ac:dyDescent="0.25">
      <c r="K6394"/>
    </row>
    <row r="6395" spans="11:11" x14ac:dyDescent="0.25">
      <c r="K6395" s="133"/>
    </row>
    <row r="6396" spans="11:11" x14ac:dyDescent="0.25">
      <c r="K6396" s="133"/>
    </row>
    <row r="6397" spans="11:11" x14ac:dyDescent="0.25">
      <c r="K6397"/>
    </row>
    <row r="6398" spans="11:11" x14ac:dyDescent="0.25">
      <c r="K6398"/>
    </row>
    <row r="6399" spans="11:11" x14ac:dyDescent="0.25">
      <c r="K6399" s="133"/>
    </row>
    <row r="6400" spans="11:11" x14ac:dyDescent="0.25">
      <c r="K6400" s="133"/>
    </row>
    <row r="6401" spans="11:11" x14ac:dyDescent="0.25">
      <c r="K6401"/>
    </row>
    <row r="6402" spans="11:11" x14ac:dyDescent="0.25">
      <c r="K6402"/>
    </row>
    <row r="6403" spans="11:11" x14ac:dyDescent="0.25">
      <c r="K6403"/>
    </row>
    <row r="6404" spans="11:11" x14ac:dyDescent="0.25">
      <c r="K6404" s="133"/>
    </row>
    <row r="6405" spans="11:11" x14ac:dyDescent="0.25">
      <c r="K6405" s="133"/>
    </row>
    <row r="6406" spans="11:11" x14ac:dyDescent="0.25">
      <c r="K6406"/>
    </row>
    <row r="6407" spans="11:11" x14ac:dyDescent="0.25">
      <c r="K6407"/>
    </row>
    <row r="6408" spans="11:11" x14ac:dyDescent="0.25">
      <c r="K6408" s="133"/>
    </row>
    <row r="6409" spans="11:11" x14ac:dyDescent="0.25">
      <c r="K6409" s="133"/>
    </row>
    <row r="6410" spans="11:11" x14ac:dyDescent="0.25">
      <c r="K6410"/>
    </row>
    <row r="6411" spans="11:11" x14ac:dyDescent="0.25">
      <c r="K6411"/>
    </row>
    <row r="6412" spans="11:11" x14ac:dyDescent="0.25">
      <c r="K6412"/>
    </row>
    <row r="6413" spans="11:11" x14ac:dyDescent="0.25">
      <c r="K6413" s="133"/>
    </row>
    <row r="6414" spans="11:11" x14ac:dyDescent="0.25">
      <c r="K6414" s="133"/>
    </row>
    <row r="6415" spans="11:11" x14ac:dyDescent="0.25">
      <c r="K6415"/>
    </row>
    <row r="6416" spans="11:11" x14ac:dyDescent="0.25">
      <c r="K6416"/>
    </row>
    <row r="6417" spans="11:11" x14ac:dyDescent="0.25">
      <c r="K6417" s="133"/>
    </row>
    <row r="6418" spans="11:11" x14ac:dyDescent="0.25">
      <c r="K6418" s="133"/>
    </row>
    <row r="6419" spans="11:11" x14ac:dyDescent="0.25">
      <c r="K6419"/>
    </row>
    <row r="6420" spans="11:11" x14ac:dyDescent="0.25">
      <c r="K6420"/>
    </row>
    <row r="6421" spans="11:11" x14ac:dyDescent="0.25">
      <c r="K6421"/>
    </row>
    <row r="6422" spans="11:11" x14ac:dyDescent="0.25">
      <c r="K6422" s="133"/>
    </row>
    <row r="6423" spans="11:11" x14ac:dyDescent="0.25">
      <c r="K6423" s="133"/>
    </row>
    <row r="6424" spans="11:11" x14ac:dyDescent="0.25">
      <c r="K6424"/>
    </row>
    <row r="6425" spans="11:11" x14ac:dyDescent="0.25">
      <c r="K6425"/>
    </row>
    <row r="6426" spans="11:11" x14ac:dyDescent="0.25">
      <c r="K6426" s="133"/>
    </row>
    <row r="6427" spans="11:11" x14ac:dyDescent="0.25">
      <c r="K6427" s="133"/>
    </row>
    <row r="6428" spans="11:11" x14ac:dyDescent="0.25">
      <c r="K6428"/>
    </row>
    <row r="6429" spans="11:11" x14ac:dyDescent="0.25">
      <c r="K6429"/>
    </row>
    <row r="6430" spans="11:11" x14ac:dyDescent="0.25">
      <c r="K6430"/>
    </row>
    <row r="6431" spans="11:11" x14ac:dyDescent="0.25">
      <c r="K6431" s="133"/>
    </row>
    <row r="6432" spans="11:11" x14ac:dyDescent="0.25">
      <c r="K6432" s="133"/>
    </row>
    <row r="6433" spans="11:11" x14ac:dyDescent="0.25">
      <c r="K6433"/>
    </row>
    <row r="6434" spans="11:11" x14ac:dyDescent="0.25">
      <c r="K6434"/>
    </row>
    <row r="6435" spans="11:11" x14ac:dyDescent="0.25">
      <c r="K6435" s="133"/>
    </row>
    <row r="6436" spans="11:11" x14ac:dyDescent="0.25">
      <c r="K6436" s="133"/>
    </row>
    <row r="6437" spans="11:11" x14ac:dyDescent="0.25">
      <c r="K6437"/>
    </row>
    <row r="6438" spans="11:11" x14ac:dyDescent="0.25">
      <c r="K6438"/>
    </row>
    <row r="6439" spans="11:11" x14ac:dyDescent="0.25">
      <c r="K6439"/>
    </row>
    <row r="6440" spans="11:11" x14ac:dyDescent="0.25">
      <c r="K6440" s="133"/>
    </row>
    <row r="6441" spans="11:11" x14ac:dyDescent="0.25">
      <c r="K6441" s="133"/>
    </row>
    <row r="6442" spans="11:11" x14ac:dyDescent="0.25">
      <c r="K6442"/>
    </row>
    <row r="6443" spans="11:11" x14ac:dyDescent="0.25">
      <c r="K6443"/>
    </row>
    <row r="6444" spans="11:11" x14ac:dyDescent="0.25">
      <c r="K6444" s="133"/>
    </row>
    <row r="6445" spans="11:11" x14ac:dyDescent="0.25">
      <c r="K6445" s="133"/>
    </row>
    <row r="6446" spans="11:11" x14ac:dyDescent="0.25">
      <c r="K6446"/>
    </row>
    <row r="6447" spans="11:11" x14ac:dyDescent="0.25">
      <c r="K6447"/>
    </row>
    <row r="6448" spans="11:11" x14ac:dyDescent="0.25">
      <c r="K6448"/>
    </row>
    <row r="6449" spans="11:11" x14ac:dyDescent="0.25">
      <c r="K6449" s="133"/>
    </row>
    <row r="6450" spans="11:11" x14ac:dyDescent="0.25">
      <c r="K6450" s="133"/>
    </row>
    <row r="6451" spans="11:11" x14ac:dyDescent="0.25">
      <c r="K6451"/>
    </row>
    <row r="6452" spans="11:11" x14ac:dyDescent="0.25">
      <c r="K6452"/>
    </row>
    <row r="6453" spans="11:11" x14ac:dyDescent="0.25">
      <c r="K6453" s="133"/>
    </row>
    <row r="6454" spans="11:11" x14ac:dyDescent="0.25">
      <c r="K6454" s="133"/>
    </row>
    <row r="6455" spans="11:11" x14ac:dyDescent="0.25">
      <c r="K6455"/>
    </row>
    <row r="6456" spans="11:11" x14ac:dyDescent="0.25">
      <c r="K6456"/>
    </row>
    <row r="6457" spans="11:11" x14ac:dyDescent="0.25">
      <c r="K6457"/>
    </row>
    <row r="6458" spans="11:11" x14ac:dyDescent="0.25">
      <c r="K6458" s="133"/>
    </row>
    <row r="6459" spans="11:11" x14ac:dyDescent="0.25">
      <c r="K6459" s="133"/>
    </row>
    <row r="6460" spans="11:11" x14ac:dyDescent="0.25">
      <c r="K6460"/>
    </row>
    <row r="6461" spans="11:11" x14ac:dyDescent="0.25">
      <c r="K6461"/>
    </row>
    <row r="6462" spans="11:11" x14ac:dyDescent="0.25">
      <c r="K6462" s="133"/>
    </row>
    <row r="6463" spans="11:11" x14ac:dyDescent="0.25">
      <c r="K6463" s="133"/>
    </row>
    <row r="6464" spans="11:11" x14ac:dyDescent="0.25">
      <c r="K6464"/>
    </row>
    <row r="6465" spans="11:11" x14ac:dyDescent="0.25">
      <c r="K6465"/>
    </row>
    <row r="6466" spans="11:11" x14ac:dyDescent="0.25">
      <c r="K6466"/>
    </row>
    <row r="6467" spans="11:11" x14ac:dyDescent="0.25">
      <c r="K6467" s="133"/>
    </row>
    <row r="6468" spans="11:11" x14ac:dyDescent="0.25">
      <c r="K6468" s="133"/>
    </row>
    <row r="6469" spans="11:11" x14ac:dyDescent="0.25">
      <c r="K6469"/>
    </row>
    <row r="6470" spans="11:11" x14ac:dyDescent="0.25">
      <c r="K6470"/>
    </row>
    <row r="6471" spans="11:11" x14ac:dyDescent="0.25">
      <c r="K6471" s="133"/>
    </row>
    <row r="6472" spans="11:11" x14ac:dyDescent="0.25">
      <c r="K6472" s="133"/>
    </row>
    <row r="6473" spans="11:11" x14ac:dyDescent="0.25">
      <c r="K6473"/>
    </row>
    <row r="6474" spans="11:11" x14ac:dyDescent="0.25">
      <c r="K6474"/>
    </row>
    <row r="6475" spans="11:11" x14ac:dyDescent="0.25">
      <c r="K6475"/>
    </row>
    <row r="6476" spans="11:11" x14ac:dyDescent="0.25">
      <c r="K6476" s="133"/>
    </row>
    <row r="6477" spans="11:11" x14ac:dyDescent="0.25">
      <c r="K6477" s="133"/>
    </row>
    <row r="6478" spans="11:11" x14ac:dyDescent="0.25">
      <c r="K6478"/>
    </row>
    <row r="6479" spans="11:11" x14ac:dyDescent="0.25">
      <c r="K6479"/>
    </row>
    <row r="6480" spans="11:11" x14ac:dyDescent="0.25">
      <c r="K6480" s="133"/>
    </row>
    <row r="6481" spans="11:11" x14ac:dyDescent="0.25">
      <c r="K6481" s="133"/>
    </row>
    <row r="6482" spans="11:11" x14ac:dyDescent="0.25">
      <c r="K6482"/>
    </row>
    <row r="6483" spans="11:11" x14ac:dyDescent="0.25">
      <c r="K6483"/>
    </row>
    <row r="6484" spans="11:11" x14ac:dyDescent="0.25">
      <c r="K6484"/>
    </row>
    <row r="6485" spans="11:11" x14ac:dyDescent="0.25">
      <c r="K6485" s="133"/>
    </row>
    <row r="6486" spans="11:11" x14ac:dyDescent="0.25">
      <c r="K6486" s="133"/>
    </row>
    <row r="6487" spans="11:11" x14ac:dyDescent="0.25">
      <c r="K6487"/>
    </row>
    <row r="6488" spans="11:11" x14ac:dyDescent="0.25">
      <c r="K6488"/>
    </row>
    <row r="6489" spans="11:11" x14ac:dyDescent="0.25">
      <c r="K6489" s="133"/>
    </row>
    <row r="6490" spans="11:11" x14ac:dyDescent="0.25">
      <c r="K6490" s="133"/>
    </row>
    <row r="6491" spans="11:11" x14ac:dyDescent="0.25">
      <c r="K6491"/>
    </row>
    <row r="6492" spans="11:11" x14ac:dyDescent="0.25">
      <c r="K6492"/>
    </row>
    <row r="6493" spans="11:11" x14ac:dyDescent="0.25">
      <c r="K6493"/>
    </row>
    <row r="6494" spans="11:11" x14ac:dyDescent="0.25">
      <c r="K6494" s="133"/>
    </row>
    <row r="6495" spans="11:11" x14ac:dyDescent="0.25">
      <c r="K6495" s="133"/>
    </row>
    <row r="6496" spans="11:11" x14ac:dyDescent="0.25">
      <c r="K6496"/>
    </row>
    <row r="6497" spans="11:11" x14ac:dyDescent="0.25">
      <c r="K6497"/>
    </row>
    <row r="6498" spans="11:11" x14ac:dyDescent="0.25">
      <c r="K6498" s="133"/>
    </row>
    <row r="6499" spans="11:11" x14ac:dyDescent="0.25">
      <c r="K6499" s="133"/>
    </row>
    <row r="6500" spans="11:11" x14ac:dyDescent="0.25">
      <c r="K6500"/>
    </row>
    <row r="6501" spans="11:11" x14ac:dyDescent="0.25">
      <c r="K6501"/>
    </row>
    <row r="6502" spans="11:11" x14ac:dyDescent="0.25">
      <c r="K6502"/>
    </row>
    <row r="6503" spans="11:11" x14ac:dyDescent="0.25">
      <c r="K6503" s="133"/>
    </row>
    <row r="6504" spans="11:11" x14ac:dyDescent="0.25">
      <c r="K6504" s="133"/>
    </row>
    <row r="6505" spans="11:11" x14ac:dyDescent="0.25">
      <c r="K6505"/>
    </row>
    <row r="6506" spans="11:11" x14ac:dyDescent="0.25">
      <c r="K6506"/>
    </row>
    <row r="6507" spans="11:11" x14ac:dyDescent="0.25">
      <c r="K6507" s="133"/>
    </row>
    <row r="6508" spans="11:11" x14ac:dyDescent="0.25">
      <c r="K6508" s="133"/>
    </row>
    <row r="6509" spans="11:11" x14ac:dyDescent="0.25">
      <c r="K6509"/>
    </row>
    <row r="6510" spans="11:11" x14ac:dyDescent="0.25">
      <c r="K6510"/>
    </row>
    <row r="6511" spans="11:11" x14ac:dyDescent="0.25">
      <c r="K6511"/>
    </row>
    <row r="6512" spans="11:11" x14ac:dyDescent="0.25">
      <c r="K6512" s="133"/>
    </row>
    <row r="6513" spans="11:11" x14ac:dyDescent="0.25">
      <c r="K6513" s="133"/>
    </row>
    <row r="6514" spans="11:11" x14ac:dyDescent="0.25">
      <c r="K6514"/>
    </row>
    <row r="6515" spans="11:11" x14ac:dyDescent="0.25">
      <c r="K6515"/>
    </row>
    <row r="6516" spans="11:11" x14ac:dyDescent="0.25">
      <c r="K6516" s="133"/>
    </row>
    <row r="6517" spans="11:11" x14ac:dyDescent="0.25">
      <c r="K6517" s="133"/>
    </row>
    <row r="6518" spans="11:11" x14ac:dyDescent="0.25">
      <c r="K6518"/>
    </row>
    <row r="6519" spans="11:11" x14ac:dyDescent="0.25">
      <c r="K6519"/>
    </row>
    <row r="6520" spans="11:11" x14ac:dyDescent="0.25">
      <c r="K6520"/>
    </row>
    <row r="6521" spans="11:11" x14ac:dyDescent="0.25">
      <c r="K6521" s="133"/>
    </row>
    <row r="6522" spans="11:11" x14ac:dyDescent="0.25">
      <c r="K6522" s="133"/>
    </row>
    <row r="6523" spans="11:11" x14ac:dyDescent="0.25">
      <c r="K6523"/>
    </row>
    <row r="6524" spans="11:11" x14ac:dyDescent="0.25">
      <c r="K6524"/>
    </row>
    <row r="6525" spans="11:11" x14ac:dyDescent="0.25">
      <c r="K6525" s="133"/>
    </row>
    <row r="6526" spans="11:11" x14ac:dyDescent="0.25">
      <c r="K6526" s="133"/>
    </row>
    <row r="6527" spans="11:11" x14ac:dyDescent="0.25">
      <c r="K6527"/>
    </row>
    <row r="6528" spans="11:11" x14ac:dyDescent="0.25">
      <c r="K6528"/>
    </row>
    <row r="6529" spans="11:11" x14ac:dyDescent="0.25">
      <c r="K6529"/>
    </row>
    <row r="6530" spans="11:11" x14ac:dyDescent="0.25">
      <c r="K6530" s="133"/>
    </row>
    <row r="6531" spans="11:11" x14ac:dyDescent="0.25">
      <c r="K6531" s="133"/>
    </row>
    <row r="6532" spans="11:11" x14ac:dyDescent="0.25">
      <c r="K6532"/>
    </row>
    <row r="6533" spans="11:11" x14ac:dyDescent="0.25">
      <c r="K6533"/>
    </row>
    <row r="6534" spans="11:11" x14ac:dyDescent="0.25">
      <c r="K6534" s="133"/>
    </row>
    <row r="6535" spans="11:11" x14ac:dyDescent="0.25">
      <c r="K6535" s="133"/>
    </row>
    <row r="6536" spans="11:11" x14ac:dyDescent="0.25">
      <c r="K6536"/>
    </row>
    <row r="6537" spans="11:11" x14ac:dyDescent="0.25">
      <c r="K6537"/>
    </row>
    <row r="6538" spans="11:11" x14ac:dyDescent="0.25">
      <c r="K6538"/>
    </row>
    <row r="6539" spans="11:11" x14ac:dyDescent="0.25">
      <c r="K6539" s="133"/>
    </row>
    <row r="6540" spans="11:11" x14ac:dyDescent="0.25">
      <c r="K6540" s="133"/>
    </row>
    <row r="6541" spans="11:11" x14ac:dyDescent="0.25">
      <c r="K6541"/>
    </row>
    <row r="6542" spans="11:11" x14ac:dyDescent="0.25">
      <c r="K6542"/>
    </row>
    <row r="6543" spans="11:11" x14ac:dyDescent="0.25">
      <c r="K6543" s="133"/>
    </row>
    <row r="6544" spans="11:11" x14ac:dyDescent="0.25">
      <c r="K6544" s="133"/>
    </row>
    <row r="6545" spans="11:11" x14ac:dyDescent="0.25">
      <c r="K6545"/>
    </row>
    <row r="6546" spans="11:11" x14ac:dyDescent="0.25">
      <c r="K6546"/>
    </row>
    <row r="6547" spans="11:11" x14ac:dyDescent="0.25">
      <c r="K6547"/>
    </row>
    <row r="6548" spans="11:11" x14ac:dyDescent="0.25">
      <c r="K6548" s="133"/>
    </row>
    <row r="6549" spans="11:11" x14ac:dyDescent="0.25">
      <c r="K6549" s="133"/>
    </row>
    <row r="6550" spans="11:11" x14ac:dyDescent="0.25">
      <c r="K6550"/>
    </row>
    <row r="6551" spans="11:11" x14ac:dyDescent="0.25">
      <c r="K6551"/>
    </row>
    <row r="6552" spans="11:11" x14ac:dyDescent="0.25">
      <c r="K6552" s="133"/>
    </row>
    <row r="6553" spans="11:11" x14ac:dyDescent="0.25">
      <c r="K6553" s="133"/>
    </row>
    <row r="6554" spans="11:11" x14ac:dyDescent="0.25">
      <c r="K6554"/>
    </row>
    <row r="6555" spans="11:11" x14ac:dyDescent="0.25">
      <c r="K6555"/>
    </row>
    <row r="6556" spans="11:11" x14ac:dyDescent="0.25">
      <c r="K6556"/>
    </row>
    <row r="6557" spans="11:11" x14ac:dyDescent="0.25">
      <c r="K6557" s="133"/>
    </row>
    <row r="6558" spans="11:11" x14ac:dyDescent="0.25">
      <c r="K6558" s="133"/>
    </row>
    <row r="6559" spans="11:11" x14ac:dyDescent="0.25">
      <c r="K6559"/>
    </row>
    <row r="6560" spans="11:11" x14ac:dyDescent="0.25">
      <c r="K6560"/>
    </row>
    <row r="6561" spans="11:11" x14ac:dyDescent="0.25">
      <c r="K6561" s="133"/>
    </row>
    <row r="6562" spans="11:11" x14ac:dyDescent="0.25">
      <c r="K6562" s="133"/>
    </row>
    <row r="6563" spans="11:11" x14ac:dyDescent="0.25">
      <c r="K6563"/>
    </row>
    <row r="6564" spans="11:11" x14ac:dyDescent="0.25">
      <c r="K6564"/>
    </row>
    <row r="6565" spans="11:11" x14ac:dyDescent="0.25">
      <c r="K6565"/>
    </row>
    <row r="6566" spans="11:11" x14ac:dyDescent="0.25">
      <c r="K6566" s="133"/>
    </row>
    <row r="6567" spans="11:11" x14ac:dyDescent="0.25">
      <c r="K6567" s="133"/>
    </row>
    <row r="6568" spans="11:11" x14ac:dyDescent="0.25">
      <c r="K6568"/>
    </row>
    <row r="6569" spans="11:11" x14ac:dyDescent="0.25">
      <c r="K6569"/>
    </row>
    <row r="6570" spans="11:11" x14ac:dyDescent="0.25">
      <c r="K6570" s="133"/>
    </row>
    <row r="6571" spans="11:11" x14ac:dyDescent="0.25">
      <c r="K6571" s="133"/>
    </row>
    <row r="6572" spans="11:11" x14ac:dyDescent="0.25">
      <c r="K6572"/>
    </row>
    <row r="6573" spans="11:11" x14ac:dyDescent="0.25">
      <c r="K6573"/>
    </row>
    <row r="6574" spans="11:11" x14ac:dyDescent="0.25">
      <c r="K6574"/>
    </row>
    <row r="6575" spans="11:11" x14ac:dyDescent="0.25">
      <c r="K6575" s="133"/>
    </row>
    <row r="6576" spans="11:11" x14ac:dyDescent="0.25">
      <c r="K6576" s="133"/>
    </row>
    <row r="6577" spans="11:11" x14ac:dyDescent="0.25">
      <c r="K6577"/>
    </row>
    <row r="6578" spans="11:11" x14ac:dyDescent="0.25">
      <c r="K6578"/>
    </row>
    <row r="6579" spans="11:11" x14ac:dyDescent="0.25">
      <c r="K6579" s="133"/>
    </row>
    <row r="6580" spans="11:11" x14ac:dyDescent="0.25">
      <c r="K6580" s="133"/>
    </row>
    <row r="6581" spans="11:11" x14ac:dyDescent="0.25">
      <c r="K6581"/>
    </row>
    <row r="6582" spans="11:11" x14ac:dyDescent="0.25">
      <c r="K6582"/>
    </row>
    <row r="6583" spans="11:11" x14ac:dyDescent="0.25">
      <c r="K6583"/>
    </row>
    <row r="6584" spans="11:11" x14ac:dyDescent="0.25">
      <c r="K6584" s="133"/>
    </row>
    <row r="6585" spans="11:11" x14ac:dyDescent="0.25">
      <c r="K6585" s="133"/>
    </row>
    <row r="6586" spans="11:11" x14ac:dyDescent="0.25">
      <c r="K6586"/>
    </row>
    <row r="6587" spans="11:11" x14ac:dyDescent="0.25">
      <c r="K6587"/>
    </row>
    <row r="6588" spans="11:11" x14ac:dyDescent="0.25">
      <c r="K6588" s="133"/>
    </row>
    <row r="6589" spans="11:11" x14ac:dyDescent="0.25">
      <c r="K6589" s="133"/>
    </row>
    <row r="6590" spans="11:11" x14ac:dyDescent="0.25">
      <c r="K6590"/>
    </row>
    <row r="6591" spans="11:11" x14ac:dyDescent="0.25">
      <c r="K6591"/>
    </row>
    <row r="6592" spans="11:11" x14ac:dyDescent="0.25">
      <c r="K6592"/>
    </row>
    <row r="6593" spans="11:11" x14ac:dyDescent="0.25">
      <c r="K6593" s="133"/>
    </row>
    <row r="6594" spans="11:11" x14ac:dyDescent="0.25">
      <c r="K6594" s="133"/>
    </row>
    <row r="6595" spans="11:11" x14ac:dyDescent="0.25">
      <c r="K6595"/>
    </row>
    <row r="6596" spans="11:11" x14ac:dyDescent="0.25">
      <c r="K6596"/>
    </row>
    <row r="6597" spans="11:11" x14ac:dyDescent="0.25">
      <c r="K6597" s="133"/>
    </row>
    <row r="6598" spans="11:11" x14ac:dyDescent="0.25">
      <c r="K6598" s="133"/>
    </row>
    <row r="6599" spans="11:11" x14ac:dyDescent="0.25">
      <c r="K6599"/>
    </row>
    <row r="6600" spans="11:11" x14ac:dyDescent="0.25">
      <c r="K6600"/>
    </row>
    <row r="6601" spans="11:11" x14ac:dyDescent="0.25">
      <c r="K6601"/>
    </row>
    <row r="6602" spans="11:11" x14ac:dyDescent="0.25">
      <c r="K6602" s="133"/>
    </row>
    <row r="6603" spans="11:11" x14ac:dyDescent="0.25">
      <c r="K6603" s="133"/>
    </row>
    <row r="6604" spans="11:11" x14ac:dyDescent="0.25">
      <c r="K6604"/>
    </row>
    <row r="6605" spans="11:11" x14ac:dyDescent="0.25">
      <c r="K6605"/>
    </row>
    <row r="6606" spans="11:11" x14ac:dyDescent="0.25">
      <c r="K6606" s="133"/>
    </row>
    <row r="6607" spans="11:11" x14ac:dyDescent="0.25">
      <c r="K6607" s="133"/>
    </row>
    <row r="6608" spans="11:11" x14ac:dyDescent="0.25">
      <c r="K6608"/>
    </row>
    <row r="6609" spans="11:11" x14ac:dyDescent="0.25">
      <c r="K6609"/>
    </row>
    <row r="6610" spans="11:11" x14ac:dyDescent="0.25">
      <c r="K6610"/>
    </row>
    <row r="6611" spans="11:11" x14ac:dyDescent="0.25">
      <c r="K6611" s="133"/>
    </row>
    <row r="6612" spans="11:11" x14ac:dyDescent="0.25">
      <c r="K6612" s="133"/>
    </row>
    <row r="6613" spans="11:11" x14ac:dyDescent="0.25">
      <c r="K6613"/>
    </row>
    <row r="6614" spans="11:11" x14ac:dyDescent="0.25">
      <c r="K6614"/>
    </row>
    <row r="6615" spans="11:11" x14ac:dyDescent="0.25">
      <c r="K6615" s="133"/>
    </row>
    <row r="6616" spans="11:11" x14ac:dyDescent="0.25">
      <c r="K6616" s="133"/>
    </row>
    <row r="6617" spans="11:11" x14ac:dyDescent="0.25">
      <c r="K6617"/>
    </row>
    <row r="6618" spans="11:11" x14ac:dyDescent="0.25">
      <c r="K6618"/>
    </row>
    <row r="6619" spans="11:11" x14ac:dyDescent="0.25">
      <c r="K6619"/>
    </row>
    <row r="6620" spans="11:11" x14ac:dyDescent="0.25">
      <c r="K6620" s="133"/>
    </row>
    <row r="6621" spans="11:11" x14ac:dyDescent="0.25">
      <c r="K6621" s="133"/>
    </row>
    <row r="6622" spans="11:11" x14ac:dyDescent="0.25">
      <c r="K6622"/>
    </row>
    <row r="6623" spans="11:11" x14ac:dyDescent="0.25">
      <c r="K6623"/>
    </row>
    <row r="6624" spans="11:11" x14ac:dyDescent="0.25">
      <c r="K6624" s="133"/>
    </row>
    <row r="6625" spans="11:11" x14ac:dyDescent="0.25">
      <c r="K6625" s="133"/>
    </row>
    <row r="6626" spans="11:11" x14ac:dyDescent="0.25">
      <c r="K6626"/>
    </row>
    <row r="6627" spans="11:11" x14ac:dyDescent="0.25">
      <c r="K6627"/>
    </row>
    <row r="6628" spans="11:11" x14ac:dyDescent="0.25">
      <c r="K6628"/>
    </row>
    <row r="6629" spans="11:11" x14ac:dyDescent="0.25">
      <c r="K6629" s="133"/>
    </row>
    <row r="6630" spans="11:11" x14ac:dyDescent="0.25">
      <c r="K6630" s="133"/>
    </row>
    <row r="6631" spans="11:11" x14ac:dyDescent="0.25">
      <c r="K6631"/>
    </row>
    <row r="6632" spans="11:11" x14ac:dyDescent="0.25">
      <c r="K6632"/>
    </row>
    <row r="6633" spans="11:11" x14ac:dyDescent="0.25">
      <c r="K6633" s="133"/>
    </row>
    <row r="6634" spans="11:11" x14ac:dyDescent="0.25">
      <c r="K6634" s="133"/>
    </row>
    <row r="6635" spans="11:11" x14ac:dyDescent="0.25">
      <c r="K6635"/>
    </row>
    <row r="6636" spans="11:11" x14ac:dyDescent="0.25">
      <c r="K6636"/>
    </row>
    <row r="6637" spans="11:11" x14ac:dyDescent="0.25">
      <c r="K6637"/>
    </row>
    <row r="6638" spans="11:11" x14ac:dyDescent="0.25">
      <c r="K6638" s="133"/>
    </row>
    <row r="6639" spans="11:11" x14ac:dyDescent="0.25">
      <c r="K6639" s="133"/>
    </row>
    <row r="6640" spans="11:11" x14ac:dyDescent="0.25">
      <c r="K6640"/>
    </row>
    <row r="6641" spans="11:11" x14ac:dyDescent="0.25">
      <c r="K6641"/>
    </row>
    <row r="6642" spans="11:11" x14ac:dyDescent="0.25">
      <c r="K6642" s="133"/>
    </row>
    <row r="6643" spans="11:11" x14ac:dyDescent="0.25">
      <c r="K6643" s="133"/>
    </row>
    <row r="6644" spans="11:11" x14ac:dyDescent="0.25">
      <c r="K6644"/>
    </row>
    <row r="6645" spans="11:11" x14ac:dyDescent="0.25">
      <c r="K6645"/>
    </row>
    <row r="6646" spans="11:11" x14ac:dyDescent="0.25">
      <c r="K6646"/>
    </row>
    <row r="6647" spans="11:11" x14ac:dyDescent="0.25">
      <c r="K6647" s="133"/>
    </row>
    <row r="6648" spans="11:11" x14ac:dyDescent="0.25">
      <c r="K6648" s="133"/>
    </row>
    <row r="6649" spans="11:11" x14ac:dyDescent="0.25">
      <c r="K6649"/>
    </row>
    <row r="6650" spans="11:11" x14ac:dyDescent="0.25">
      <c r="K6650"/>
    </row>
    <row r="6651" spans="11:11" x14ac:dyDescent="0.25">
      <c r="K6651" s="133"/>
    </row>
    <row r="6652" spans="11:11" x14ac:dyDescent="0.25">
      <c r="K6652" s="133"/>
    </row>
    <row r="6653" spans="11:11" x14ac:dyDescent="0.25">
      <c r="K6653"/>
    </row>
    <row r="6654" spans="11:11" x14ac:dyDescent="0.25">
      <c r="K6654"/>
    </row>
    <row r="6655" spans="11:11" x14ac:dyDescent="0.25">
      <c r="K6655"/>
    </row>
    <row r="6656" spans="11:11" x14ac:dyDescent="0.25">
      <c r="K6656" s="133"/>
    </row>
    <row r="6657" spans="11:11" x14ac:dyDescent="0.25">
      <c r="K6657" s="133"/>
    </row>
    <row r="6658" spans="11:11" x14ac:dyDescent="0.25">
      <c r="K6658"/>
    </row>
    <row r="6659" spans="11:11" x14ac:dyDescent="0.25">
      <c r="K6659"/>
    </row>
    <row r="6660" spans="11:11" x14ac:dyDescent="0.25">
      <c r="K6660" s="133"/>
    </row>
    <row r="6661" spans="11:11" x14ac:dyDescent="0.25">
      <c r="K6661" s="133"/>
    </row>
    <row r="6662" spans="11:11" x14ac:dyDescent="0.25">
      <c r="K6662"/>
    </row>
    <row r="6663" spans="11:11" x14ac:dyDescent="0.25">
      <c r="K6663"/>
    </row>
    <row r="6664" spans="11:11" x14ac:dyDescent="0.25">
      <c r="K6664"/>
    </row>
    <row r="6665" spans="11:11" x14ac:dyDescent="0.25">
      <c r="K6665" s="133"/>
    </row>
    <row r="6666" spans="11:11" x14ac:dyDescent="0.25">
      <c r="K6666" s="133"/>
    </row>
    <row r="6667" spans="11:11" x14ac:dyDescent="0.25">
      <c r="K6667"/>
    </row>
    <row r="6668" spans="11:11" x14ac:dyDescent="0.25">
      <c r="K6668"/>
    </row>
    <row r="6669" spans="11:11" x14ac:dyDescent="0.25">
      <c r="K6669" s="133"/>
    </row>
    <row r="6670" spans="11:11" x14ac:dyDescent="0.25">
      <c r="K6670" s="133"/>
    </row>
    <row r="6671" spans="11:11" x14ac:dyDescent="0.25">
      <c r="K6671"/>
    </row>
    <row r="6672" spans="11:11" x14ac:dyDescent="0.25">
      <c r="K6672"/>
    </row>
    <row r="6673" spans="11:11" x14ac:dyDescent="0.25">
      <c r="K6673"/>
    </row>
    <row r="6674" spans="11:11" x14ac:dyDescent="0.25">
      <c r="K6674" s="133"/>
    </row>
    <row r="6675" spans="11:11" x14ac:dyDescent="0.25">
      <c r="K6675" s="133"/>
    </row>
    <row r="6676" spans="11:11" x14ac:dyDescent="0.25">
      <c r="K6676"/>
    </row>
    <row r="6677" spans="11:11" x14ac:dyDescent="0.25">
      <c r="K6677"/>
    </row>
    <row r="6678" spans="11:11" x14ac:dyDescent="0.25">
      <c r="K6678" s="133"/>
    </row>
    <row r="6679" spans="11:11" x14ac:dyDescent="0.25">
      <c r="K6679" s="133"/>
    </row>
    <row r="6680" spans="11:11" x14ac:dyDescent="0.25">
      <c r="K6680"/>
    </row>
    <row r="6681" spans="11:11" x14ac:dyDescent="0.25">
      <c r="K6681"/>
    </row>
    <row r="6682" spans="11:11" x14ac:dyDescent="0.25">
      <c r="K6682"/>
    </row>
    <row r="6683" spans="11:11" x14ac:dyDescent="0.25">
      <c r="K6683" s="133"/>
    </row>
    <row r="6684" spans="11:11" x14ac:dyDescent="0.25">
      <c r="K6684" s="133"/>
    </row>
    <row r="6685" spans="11:11" x14ac:dyDescent="0.25">
      <c r="K6685"/>
    </row>
    <row r="6686" spans="11:11" x14ac:dyDescent="0.25">
      <c r="K6686"/>
    </row>
    <row r="6687" spans="11:11" x14ac:dyDescent="0.25">
      <c r="K6687" s="133"/>
    </row>
    <row r="6688" spans="11:11" x14ac:dyDescent="0.25">
      <c r="K6688" s="133"/>
    </row>
    <row r="6689" spans="11:11" x14ac:dyDescent="0.25">
      <c r="K6689"/>
    </row>
    <row r="6690" spans="11:11" x14ac:dyDescent="0.25">
      <c r="K6690"/>
    </row>
    <row r="6691" spans="11:11" x14ac:dyDescent="0.25">
      <c r="K6691"/>
    </row>
    <row r="6692" spans="11:11" x14ac:dyDescent="0.25">
      <c r="K6692" s="133"/>
    </row>
    <row r="6693" spans="11:11" x14ac:dyDescent="0.25">
      <c r="K6693" s="133"/>
    </row>
    <row r="6694" spans="11:11" x14ac:dyDescent="0.25">
      <c r="K6694"/>
    </row>
    <row r="6695" spans="11:11" x14ac:dyDescent="0.25">
      <c r="K6695"/>
    </row>
    <row r="6696" spans="11:11" x14ac:dyDescent="0.25">
      <c r="K6696" s="133"/>
    </row>
    <row r="6697" spans="11:11" x14ac:dyDescent="0.25">
      <c r="K6697" s="133"/>
    </row>
    <row r="6698" spans="11:11" x14ac:dyDescent="0.25">
      <c r="K6698"/>
    </row>
    <row r="6699" spans="11:11" x14ac:dyDescent="0.25">
      <c r="K6699"/>
    </row>
    <row r="6700" spans="11:11" x14ac:dyDescent="0.25">
      <c r="K6700"/>
    </row>
    <row r="6701" spans="11:11" x14ac:dyDescent="0.25">
      <c r="K6701" s="133"/>
    </row>
    <row r="6702" spans="11:11" x14ac:dyDescent="0.25">
      <c r="K6702" s="133"/>
    </row>
    <row r="6703" spans="11:11" x14ac:dyDescent="0.25">
      <c r="K6703"/>
    </row>
    <row r="6704" spans="11:11" x14ac:dyDescent="0.25">
      <c r="K6704"/>
    </row>
    <row r="6705" spans="11:11" x14ac:dyDescent="0.25">
      <c r="K6705" s="133"/>
    </row>
    <row r="6706" spans="11:11" x14ac:dyDescent="0.25">
      <c r="K6706" s="133"/>
    </row>
    <row r="6707" spans="11:11" x14ac:dyDescent="0.25">
      <c r="K6707"/>
    </row>
    <row r="6708" spans="11:11" x14ac:dyDescent="0.25">
      <c r="K6708"/>
    </row>
    <row r="6709" spans="11:11" x14ac:dyDescent="0.25">
      <c r="K6709"/>
    </row>
    <row r="6710" spans="11:11" x14ac:dyDescent="0.25">
      <c r="K6710" s="133"/>
    </row>
    <row r="6711" spans="11:11" x14ac:dyDescent="0.25">
      <c r="K6711" s="133"/>
    </row>
    <row r="6712" spans="11:11" x14ac:dyDescent="0.25">
      <c r="K6712"/>
    </row>
    <row r="6713" spans="11:11" x14ac:dyDescent="0.25">
      <c r="K6713"/>
    </row>
    <row r="6714" spans="11:11" x14ac:dyDescent="0.25">
      <c r="K6714" s="133"/>
    </row>
    <row r="6715" spans="11:11" x14ac:dyDescent="0.25">
      <c r="K6715" s="133"/>
    </row>
    <row r="6716" spans="11:11" x14ac:dyDescent="0.25">
      <c r="K6716"/>
    </row>
    <row r="6717" spans="11:11" x14ac:dyDescent="0.25">
      <c r="K6717"/>
    </row>
    <row r="6718" spans="11:11" x14ac:dyDescent="0.25">
      <c r="K6718"/>
    </row>
    <row r="6719" spans="11:11" x14ac:dyDescent="0.25">
      <c r="K6719" s="133"/>
    </row>
    <row r="6720" spans="11:11" x14ac:dyDescent="0.25">
      <c r="K6720" s="133"/>
    </row>
    <row r="6721" spans="11:11" x14ac:dyDescent="0.25">
      <c r="K6721"/>
    </row>
    <row r="6722" spans="11:11" x14ac:dyDescent="0.25">
      <c r="K6722"/>
    </row>
    <row r="6723" spans="11:11" x14ac:dyDescent="0.25">
      <c r="K6723" s="133"/>
    </row>
    <row r="6724" spans="11:11" x14ac:dyDescent="0.25">
      <c r="K6724" s="133"/>
    </row>
    <row r="6725" spans="11:11" x14ac:dyDescent="0.25">
      <c r="K6725"/>
    </row>
    <row r="6726" spans="11:11" x14ac:dyDescent="0.25">
      <c r="K6726"/>
    </row>
    <row r="6727" spans="11:11" x14ac:dyDescent="0.25">
      <c r="K6727"/>
    </row>
    <row r="6728" spans="11:11" x14ac:dyDescent="0.25">
      <c r="K6728" s="133"/>
    </row>
    <row r="6729" spans="11:11" x14ac:dyDescent="0.25">
      <c r="K6729" s="133"/>
    </row>
    <row r="6730" spans="11:11" x14ac:dyDescent="0.25">
      <c r="K6730"/>
    </row>
    <row r="6731" spans="11:11" x14ac:dyDescent="0.25">
      <c r="K6731"/>
    </row>
    <row r="6732" spans="11:11" x14ac:dyDescent="0.25">
      <c r="K6732" s="133"/>
    </row>
    <row r="6733" spans="11:11" x14ac:dyDescent="0.25">
      <c r="K6733" s="133"/>
    </row>
    <row r="6734" spans="11:11" x14ac:dyDescent="0.25">
      <c r="K6734"/>
    </row>
    <row r="6735" spans="11:11" x14ac:dyDescent="0.25">
      <c r="K6735"/>
    </row>
    <row r="6736" spans="11:11" x14ac:dyDescent="0.25">
      <c r="K6736"/>
    </row>
    <row r="6737" spans="11:11" x14ac:dyDescent="0.25">
      <c r="K6737" s="133"/>
    </row>
    <row r="6738" spans="11:11" x14ac:dyDescent="0.25">
      <c r="K6738" s="133"/>
    </row>
    <row r="6739" spans="11:11" x14ac:dyDescent="0.25">
      <c r="K6739"/>
    </row>
    <row r="6740" spans="11:11" x14ac:dyDescent="0.25">
      <c r="K6740"/>
    </row>
    <row r="6741" spans="11:11" x14ac:dyDescent="0.25">
      <c r="K6741" s="133"/>
    </row>
    <row r="6742" spans="11:11" x14ac:dyDescent="0.25">
      <c r="K6742" s="133"/>
    </row>
    <row r="6743" spans="11:11" x14ac:dyDescent="0.25">
      <c r="K6743"/>
    </row>
    <row r="6744" spans="11:11" x14ac:dyDescent="0.25">
      <c r="K6744"/>
    </row>
    <row r="6745" spans="11:11" x14ac:dyDescent="0.25">
      <c r="K6745"/>
    </row>
    <row r="6746" spans="11:11" x14ac:dyDescent="0.25">
      <c r="K6746" s="133"/>
    </row>
    <row r="6747" spans="11:11" x14ac:dyDescent="0.25">
      <c r="K6747" s="133"/>
    </row>
    <row r="6748" spans="11:11" x14ac:dyDescent="0.25">
      <c r="K6748"/>
    </row>
    <row r="6749" spans="11:11" x14ac:dyDescent="0.25">
      <c r="K6749"/>
    </row>
    <row r="6750" spans="11:11" x14ac:dyDescent="0.25">
      <c r="K6750" s="133"/>
    </row>
    <row r="6751" spans="11:11" x14ac:dyDescent="0.25">
      <c r="K6751" s="133"/>
    </row>
    <row r="6752" spans="11:11" x14ac:dyDescent="0.25">
      <c r="K6752"/>
    </row>
    <row r="6753" spans="11:11" x14ac:dyDescent="0.25">
      <c r="K6753"/>
    </row>
    <row r="6754" spans="11:11" x14ac:dyDescent="0.25">
      <c r="K6754"/>
    </row>
    <row r="6755" spans="11:11" x14ac:dyDescent="0.25">
      <c r="K6755" s="133"/>
    </row>
    <row r="6756" spans="11:11" x14ac:dyDescent="0.25">
      <c r="K6756" s="133"/>
    </row>
    <row r="6757" spans="11:11" x14ac:dyDescent="0.25">
      <c r="K6757"/>
    </row>
    <row r="6758" spans="11:11" x14ac:dyDescent="0.25">
      <c r="K6758"/>
    </row>
    <row r="6759" spans="11:11" x14ac:dyDescent="0.25">
      <c r="K6759" s="133"/>
    </row>
    <row r="6760" spans="11:11" x14ac:dyDescent="0.25">
      <c r="K6760" s="133"/>
    </row>
    <row r="6761" spans="11:11" x14ac:dyDescent="0.25">
      <c r="K6761"/>
    </row>
    <row r="6762" spans="11:11" x14ac:dyDescent="0.25">
      <c r="K6762"/>
    </row>
    <row r="6763" spans="11:11" x14ac:dyDescent="0.25">
      <c r="K6763"/>
    </row>
    <row r="6764" spans="11:11" x14ac:dyDescent="0.25">
      <c r="K6764" s="133"/>
    </row>
    <row r="6765" spans="11:11" x14ac:dyDescent="0.25">
      <c r="K6765" s="133"/>
    </row>
    <row r="6766" spans="11:11" x14ac:dyDescent="0.25">
      <c r="K6766"/>
    </row>
    <row r="6767" spans="11:11" x14ac:dyDescent="0.25">
      <c r="K6767"/>
    </row>
    <row r="6768" spans="11:11" x14ac:dyDescent="0.25">
      <c r="K6768" s="133"/>
    </row>
    <row r="6769" spans="11:11" x14ac:dyDescent="0.25">
      <c r="K6769" s="133"/>
    </row>
    <row r="6770" spans="11:11" x14ac:dyDescent="0.25">
      <c r="K6770"/>
    </row>
    <row r="6771" spans="11:11" x14ac:dyDescent="0.25">
      <c r="K6771"/>
    </row>
    <row r="6772" spans="11:11" x14ac:dyDescent="0.25">
      <c r="K6772"/>
    </row>
    <row r="6773" spans="11:11" x14ac:dyDescent="0.25">
      <c r="K6773" s="133"/>
    </row>
    <row r="6774" spans="11:11" x14ac:dyDescent="0.25">
      <c r="K6774" s="133"/>
    </row>
    <row r="6775" spans="11:11" x14ac:dyDescent="0.25">
      <c r="K6775"/>
    </row>
    <row r="6776" spans="11:11" x14ac:dyDescent="0.25">
      <c r="K6776"/>
    </row>
    <row r="6777" spans="11:11" x14ac:dyDescent="0.25">
      <c r="K6777" s="133"/>
    </row>
    <row r="6778" spans="11:11" x14ac:dyDescent="0.25">
      <c r="K6778" s="133"/>
    </row>
    <row r="6779" spans="11:11" x14ac:dyDescent="0.25">
      <c r="K6779"/>
    </row>
    <row r="6780" spans="11:11" x14ac:dyDescent="0.25">
      <c r="K6780"/>
    </row>
    <row r="6781" spans="11:11" x14ac:dyDescent="0.25">
      <c r="K6781"/>
    </row>
    <row r="6782" spans="11:11" x14ac:dyDescent="0.25">
      <c r="K6782" s="133"/>
    </row>
    <row r="6783" spans="11:11" x14ac:dyDescent="0.25">
      <c r="K6783" s="133"/>
    </row>
    <row r="6784" spans="11:11" x14ac:dyDescent="0.25">
      <c r="K6784"/>
    </row>
    <row r="6785" spans="11:11" x14ac:dyDescent="0.25">
      <c r="K6785"/>
    </row>
    <row r="6786" spans="11:11" x14ac:dyDescent="0.25">
      <c r="K6786" s="133"/>
    </row>
    <row r="6787" spans="11:11" x14ac:dyDescent="0.25">
      <c r="K6787" s="133"/>
    </row>
    <row r="6788" spans="11:11" x14ac:dyDescent="0.25">
      <c r="K6788"/>
    </row>
    <row r="6789" spans="11:11" x14ac:dyDescent="0.25">
      <c r="K6789"/>
    </row>
    <row r="6790" spans="11:11" x14ac:dyDescent="0.25">
      <c r="K6790"/>
    </row>
    <row r="6791" spans="11:11" x14ac:dyDescent="0.25">
      <c r="K6791" s="133"/>
    </row>
    <row r="6792" spans="11:11" x14ac:dyDescent="0.25">
      <c r="K6792" s="133"/>
    </row>
    <row r="6793" spans="11:11" x14ac:dyDescent="0.25">
      <c r="K6793"/>
    </row>
    <row r="6794" spans="11:11" x14ac:dyDescent="0.25">
      <c r="K6794"/>
    </row>
    <row r="6795" spans="11:11" x14ac:dyDescent="0.25">
      <c r="K6795" s="133"/>
    </row>
    <row r="6796" spans="11:11" x14ac:dyDescent="0.25">
      <c r="K6796" s="133"/>
    </row>
    <row r="6797" spans="11:11" x14ac:dyDescent="0.25">
      <c r="K6797"/>
    </row>
    <row r="6798" spans="11:11" x14ac:dyDescent="0.25">
      <c r="K6798"/>
    </row>
    <row r="6799" spans="11:11" x14ac:dyDescent="0.25">
      <c r="K6799"/>
    </row>
    <row r="6800" spans="11:11" x14ac:dyDescent="0.25">
      <c r="K6800" s="133"/>
    </row>
    <row r="6801" spans="11:11" x14ac:dyDescent="0.25">
      <c r="K6801" s="133"/>
    </row>
    <row r="6802" spans="11:11" x14ac:dyDescent="0.25">
      <c r="K6802"/>
    </row>
    <row r="6803" spans="11:11" x14ac:dyDescent="0.25">
      <c r="K6803"/>
    </row>
    <row r="6804" spans="11:11" x14ac:dyDescent="0.25">
      <c r="K6804" s="133"/>
    </row>
    <row r="6805" spans="11:11" x14ac:dyDescent="0.25">
      <c r="K6805" s="133"/>
    </row>
    <row r="6806" spans="11:11" x14ac:dyDescent="0.25">
      <c r="K6806"/>
    </row>
    <row r="6807" spans="11:11" x14ac:dyDescent="0.25">
      <c r="K6807"/>
    </row>
    <row r="6808" spans="11:11" x14ac:dyDescent="0.25">
      <c r="K6808"/>
    </row>
    <row r="6809" spans="11:11" x14ac:dyDescent="0.25">
      <c r="K6809" s="133"/>
    </row>
    <row r="6810" spans="11:11" x14ac:dyDescent="0.25">
      <c r="K6810" s="133"/>
    </row>
    <row r="6811" spans="11:11" x14ac:dyDescent="0.25">
      <c r="K6811"/>
    </row>
    <row r="6812" spans="11:11" x14ac:dyDescent="0.25">
      <c r="K6812"/>
    </row>
    <row r="6813" spans="11:11" x14ac:dyDescent="0.25">
      <c r="K6813" s="133"/>
    </row>
    <row r="6814" spans="11:11" x14ac:dyDescent="0.25">
      <c r="K6814" s="133"/>
    </row>
    <row r="6815" spans="11:11" x14ac:dyDescent="0.25">
      <c r="K6815"/>
    </row>
    <row r="6816" spans="11:11" x14ac:dyDescent="0.25">
      <c r="K6816"/>
    </row>
    <row r="6817" spans="11:11" x14ac:dyDescent="0.25">
      <c r="K6817"/>
    </row>
    <row r="6818" spans="11:11" x14ac:dyDescent="0.25">
      <c r="K6818" s="133"/>
    </row>
    <row r="6819" spans="11:11" x14ac:dyDescent="0.25">
      <c r="K6819" s="133"/>
    </row>
    <row r="6820" spans="11:11" x14ac:dyDescent="0.25">
      <c r="K6820"/>
    </row>
    <row r="6821" spans="11:11" x14ac:dyDescent="0.25">
      <c r="K6821"/>
    </row>
    <row r="6822" spans="11:11" x14ac:dyDescent="0.25">
      <c r="K6822" s="133"/>
    </row>
    <row r="6823" spans="11:11" x14ac:dyDescent="0.25">
      <c r="K6823" s="133"/>
    </row>
    <row r="6824" spans="11:11" x14ac:dyDescent="0.25">
      <c r="K6824"/>
    </row>
    <row r="6825" spans="11:11" x14ac:dyDescent="0.25">
      <c r="K6825"/>
    </row>
    <row r="6826" spans="11:11" x14ac:dyDescent="0.25">
      <c r="K6826"/>
    </row>
    <row r="6827" spans="11:11" x14ac:dyDescent="0.25">
      <c r="K6827" s="133"/>
    </row>
    <row r="6828" spans="11:11" x14ac:dyDescent="0.25">
      <c r="K6828" s="133"/>
    </row>
    <row r="6829" spans="11:11" x14ac:dyDescent="0.25">
      <c r="K6829"/>
    </row>
    <row r="6830" spans="11:11" x14ac:dyDescent="0.25">
      <c r="K6830"/>
    </row>
    <row r="6831" spans="11:11" x14ac:dyDescent="0.25">
      <c r="K6831" s="133"/>
    </row>
    <row r="6832" spans="11:11" x14ac:dyDescent="0.25">
      <c r="K6832" s="133"/>
    </row>
    <row r="6833" spans="11:11" x14ac:dyDescent="0.25">
      <c r="K6833"/>
    </row>
    <row r="6834" spans="11:11" x14ac:dyDescent="0.25">
      <c r="K6834"/>
    </row>
    <row r="6835" spans="11:11" x14ac:dyDescent="0.25">
      <c r="K6835"/>
    </row>
    <row r="6836" spans="11:11" x14ac:dyDescent="0.25">
      <c r="K6836" s="133"/>
    </row>
    <row r="6837" spans="11:11" x14ac:dyDescent="0.25">
      <c r="K6837" s="133"/>
    </row>
    <row r="6838" spans="11:11" x14ac:dyDescent="0.25">
      <c r="K6838"/>
    </row>
    <row r="6839" spans="11:11" x14ac:dyDescent="0.25">
      <c r="K6839"/>
    </row>
    <row r="6840" spans="11:11" x14ac:dyDescent="0.25">
      <c r="K6840" s="133"/>
    </row>
    <row r="6841" spans="11:11" x14ac:dyDescent="0.25">
      <c r="K6841" s="133"/>
    </row>
    <row r="6842" spans="11:11" x14ac:dyDescent="0.25">
      <c r="K6842"/>
    </row>
    <row r="6843" spans="11:11" x14ac:dyDescent="0.25">
      <c r="K6843"/>
    </row>
    <row r="6844" spans="11:11" x14ac:dyDescent="0.25">
      <c r="K6844"/>
    </row>
    <row r="6845" spans="11:11" x14ac:dyDescent="0.25">
      <c r="K6845" s="133"/>
    </row>
    <row r="6846" spans="11:11" x14ac:dyDescent="0.25">
      <c r="K6846" s="133"/>
    </row>
    <row r="6847" spans="11:11" x14ac:dyDescent="0.25">
      <c r="K6847"/>
    </row>
    <row r="6848" spans="11:11" x14ac:dyDescent="0.25">
      <c r="K6848"/>
    </row>
    <row r="6849" spans="11:11" x14ac:dyDescent="0.25">
      <c r="K6849" s="133"/>
    </row>
    <row r="6850" spans="11:11" x14ac:dyDescent="0.25">
      <c r="K6850" s="133"/>
    </row>
    <row r="6851" spans="11:11" x14ac:dyDescent="0.25">
      <c r="K6851"/>
    </row>
    <row r="6852" spans="11:11" x14ac:dyDescent="0.25">
      <c r="K6852"/>
    </row>
    <row r="6853" spans="11:11" x14ac:dyDescent="0.25">
      <c r="K6853"/>
    </row>
    <row r="6854" spans="11:11" x14ac:dyDescent="0.25">
      <c r="K6854" s="133"/>
    </row>
    <row r="6855" spans="11:11" x14ac:dyDescent="0.25">
      <c r="K6855" s="133"/>
    </row>
    <row r="6856" spans="11:11" x14ac:dyDescent="0.25">
      <c r="K6856"/>
    </row>
    <row r="6857" spans="11:11" x14ac:dyDescent="0.25">
      <c r="K6857"/>
    </row>
    <row r="6858" spans="11:11" x14ac:dyDescent="0.25">
      <c r="K6858" s="133"/>
    </row>
    <row r="6859" spans="11:11" x14ac:dyDescent="0.25">
      <c r="K6859" s="133"/>
    </row>
    <row r="6860" spans="11:11" x14ac:dyDescent="0.25">
      <c r="K6860"/>
    </row>
    <row r="6861" spans="11:11" x14ac:dyDescent="0.25">
      <c r="K6861"/>
    </row>
    <row r="6862" spans="11:11" x14ac:dyDescent="0.25">
      <c r="K6862"/>
    </row>
    <row r="6863" spans="11:11" x14ac:dyDescent="0.25">
      <c r="K6863" s="133"/>
    </row>
    <row r="6864" spans="11:11" x14ac:dyDescent="0.25">
      <c r="K6864" s="133"/>
    </row>
    <row r="6865" spans="11:11" x14ac:dyDescent="0.25">
      <c r="K6865"/>
    </row>
    <row r="6866" spans="11:11" x14ac:dyDescent="0.25">
      <c r="K6866"/>
    </row>
    <row r="6867" spans="11:11" x14ac:dyDescent="0.25">
      <c r="K6867" s="133"/>
    </row>
    <row r="6868" spans="11:11" x14ac:dyDescent="0.25">
      <c r="K6868" s="133"/>
    </row>
    <row r="6869" spans="11:11" x14ac:dyDescent="0.25">
      <c r="K6869"/>
    </row>
    <row r="6870" spans="11:11" x14ac:dyDescent="0.25">
      <c r="K6870"/>
    </row>
    <row r="6871" spans="11:11" x14ac:dyDescent="0.25">
      <c r="K6871"/>
    </row>
    <row r="6872" spans="11:11" x14ac:dyDescent="0.25">
      <c r="K6872" s="133"/>
    </row>
    <row r="6873" spans="11:11" x14ac:dyDescent="0.25">
      <c r="K6873" s="133"/>
    </row>
    <row r="6874" spans="11:11" x14ac:dyDescent="0.25">
      <c r="K6874"/>
    </row>
    <row r="6875" spans="11:11" x14ac:dyDescent="0.25">
      <c r="K6875"/>
    </row>
    <row r="6876" spans="11:11" x14ac:dyDescent="0.25">
      <c r="K6876" s="133"/>
    </row>
    <row r="6877" spans="11:11" x14ac:dyDescent="0.25">
      <c r="K6877" s="133"/>
    </row>
    <row r="6878" spans="11:11" x14ac:dyDescent="0.25">
      <c r="K6878"/>
    </row>
    <row r="6879" spans="11:11" x14ac:dyDescent="0.25">
      <c r="K6879"/>
    </row>
    <row r="6880" spans="11:11" x14ac:dyDescent="0.25">
      <c r="K6880"/>
    </row>
    <row r="6881" spans="11:11" x14ac:dyDescent="0.25">
      <c r="K6881" s="133"/>
    </row>
    <row r="6882" spans="11:11" x14ac:dyDescent="0.25">
      <c r="K6882" s="133"/>
    </row>
    <row r="6883" spans="11:11" x14ac:dyDescent="0.25">
      <c r="K6883"/>
    </row>
    <row r="6884" spans="11:11" x14ac:dyDescent="0.25">
      <c r="K6884"/>
    </row>
    <row r="6885" spans="11:11" x14ac:dyDescent="0.25">
      <c r="K6885" s="133"/>
    </row>
    <row r="6886" spans="11:11" x14ac:dyDescent="0.25">
      <c r="K6886" s="133"/>
    </row>
    <row r="6887" spans="11:11" x14ac:dyDescent="0.25">
      <c r="K6887"/>
    </row>
    <row r="6888" spans="11:11" x14ac:dyDescent="0.25">
      <c r="K6888"/>
    </row>
    <row r="6889" spans="11:11" x14ac:dyDescent="0.25">
      <c r="K6889"/>
    </row>
    <row r="6890" spans="11:11" x14ac:dyDescent="0.25">
      <c r="K6890" s="133"/>
    </row>
    <row r="6891" spans="11:11" x14ac:dyDescent="0.25">
      <c r="K6891" s="133"/>
    </row>
    <row r="6892" spans="11:11" x14ac:dyDescent="0.25">
      <c r="K6892"/>
    </row>
    <row r="6893" spans="11:11" x14ac:dyDescent="0.25">
      <c r="K6893"/>
    </row>
    <row r="6894" spans="11:11" x14ac:dyDescent="0.25">
      <c r="K6894" s="133"/>
    </row>
    <row r="6895" spans="11:11" x14ac:dyDescent="0.25">
      <c r="K6895" s="133"/>
    </row>
    <row r="6896" spans="11:11" x14ac:dyDescent="0.25">
      <c r="K6896"/>
    </row>
    <row r="6897" spans="11:11" x14ac:dyDescent="0.25">
      <c r="K6897"/>
    </row>
    <row r="6898" spans="11:11" x14ac:dyDescent="0.25">
      <c r="K6898"/>
    </row>
    <row r="6899" spans="11:11" x14ac:dyDescent="0.25">
      <c r="K6899" s="133"/>
    </row>
    <row r="6900" spans="11:11" x14ac:dyDescent="0.25">
      <c r="K6900" s="133"/>
    </row>
    <row r="6901" spans="11:11" x14ac:dyDescent="0.25">
      <c r="K6901"/>
    </row>
    <row r="6902" spans="11:11" x14ac:dyDescent="0.25">
      <c r="K6902"/>
    </row>
    <row r="6903" spans="11:11" x14ac:dyDescent="0.25">
      <c r="K6903" s="133"/>
    </row>
    <row r="6904" spans="11:11" x14ac:dyDescent="0.25">
      <c r="K6904" s="133"/>
    </row>
    <row r="6905" spans="11:11" x14ac:dyDescent="0.25">
      <c r="K6905"/>
    </row>
    <row r="6906" spans="11:11" x14ac:dyDescent="0.25">
      <c r="K6906"/>
    </row>
    <row r="6907" spans="11:11" x14ac:dyDescent="0.25">
      <c r="K6907"/>
    </row>
    <row r="6908" spans="11:11" x14ac:dyDescent="0.25">
      <c r="K6908" s="133"/>
    </row>
    <row r="6909" spans="11:11" x14ac:dyDescent="0.25">
      <c r="K6909" s="133"/>
    </row>
    <row r="6910" spans="11:11" x14ac:dyDescent="0.25">
      <c r="K6910"/>
    </row>
    <row r="6911" spans="11:11" x14ac:dyDescent="0.25">
      <c r="K6911"/>
    </row>
    <row r="6912" spans="11:11" x14ac:dyDescent="0.25">
      <c r="K6912" s="133"/>
    </row>
    <row r="6913" spans="11:11" x14ac:dyDescent="0.25">
      <c r="K6913" s="133"/>
    </row>
    <row r="6914" spans="11:11" x14ac:dyDescent="0.25">
      <c r="K6914"/>
    </row>
    <row r="6915" spans="11:11" x14ac:dyDescent="0.25">
      <c r="K6915"/>
    </row>
    <row r="6916" spans="11:11" x14ac:dyDescent="0.25">
      <c r="K6916"/>
    </row>
    <row r="6917" spans="11:11" x14ac:dyDescent="0.25">
      <c r="K6917" s="133"/>
    </row>
    <row r="6918" spans="11:11" x14ac:dyDescent="0.25">
      <c r="K6918" s="133"/>
    </row>
    <row r="6919" spans="11:11" x14ac:dyDescent="0.25">
      <c r="K6919"/>
    </row>
    <row r="6920" spans="11:11" x14ac:dyDescent="0.25">
      <c r="K6920"/>
    </row>
    <row r="6921" spans="11:11" x14ac:dyDescent="0.25">
      <c r="K6921" s="133"/>
    </row>
    <row r="6922" spans="11:11" x14ac:dyDescent="0.25">
      <c r="K6922" s="133"/>
    </row>
    <row r="6923" spans="11:11" x14ac:dyDescent="0.25">
      <c r="K6923"/>
    </row>
    <row r="6924" spans="11:11" x14ac:dyDescent="0.25">
      <c r="K6924"/>
    </row>
    <row r="6925" spans="11:11" x14ac:dyDescent="0.25">
      <c r="K6925"/>
    </row>
    <row r="6926" spans="11:11" x14ac:dyDescent="0.25">
      <c r="K6926" s="133"/>
    </row>
    <row r="6927" spans="11:11" x14ac:dyDescent="0.25">
      <c r="K6927" s="133"/>
    </row>
    <row r="6928" spans="11:11" x14ac:dyDescent="0.25">
      <c r="K6928"/>
    </row>
    <row r="6929" spans="11:11" x14ac:dyDescent="0.25">
      <c r="K6929"/>
    </row>
    <row r="6930" spans="11:11" x14ac:dyDescent="0.25">
      <c r="K6930" s="133"/>
    </row>
    <row r="6931" spans="11:11" x14ac:dyDescent="0.25">
      <c r="K6931" s="133"/>
    </row>
    <row r="6932" spans="11:11" x14ac:dyDescent="0.25">
      <c r="K6932"/>
    </row>
    <row r="6933" spans="11:11" x14ac:dyDescent="0.25">
      <c r="K6933"/>
    </row>
    <row r="6934" spans="11:11" x14ac:dyDescent="0.25">
      <c r="K6934"/>
    </row>
    <row r="6935" spans="11:11" x14ac:dyDescent="0.25">
      <c r="K6935" s="133"/>
    </row>
    <row r="6936" spans="11:11" x14ac:dyDescent="0.25">
      <c r="K6936" s="133"/>
    </row>
    <row r="6937" spans="11:11" x14ac:dyDescent="0.25">
      <c r="K6937"/>
    </row>
    <row r="6938" spans="11:11" x14ac:dyDescent="0.25">
      <c r="K6938"/>
    </row>
    <row r="6939" spans="11:11" x14ac:dyDescent="0.25">
      <c r="K6939" s="133"/>
    </row>
    <row r="6940" spans="11:11" x14ac:dyDescent="0.25">
      <c r="K6940" s="133"/>
    </row>
    <row r="6941" spans="11:11" x14ac:dyDescent="0.25">
      <c r="K6941"/>
    </row>
    <row r="6942" spans="11:11" x14ac:dyDescent="0.25">
      <c r="K6942"/>
    </row>
    <row r="6943" spans="11:11" x14ac:dyDescent="0.25">
      <c r="K6943"/>
    </row>
    <row r="6944" spans="11:11" x14ac:dyDescent="0.25">
      <c r="K6944" s="133"/>
    </row>
    <row r="6945" spans="11:11" x14ac:dyDescent="0.25">
      <c r="K6945" s="133"/>
    </row>
    <row r="6946" spans="11:11" x14ac:dyDescent="0.25">
      <c r="K6946"/>
    </row>
    <row r="6947" spans="11:11" x14ac:dyDescent="0.25">
      <c r="K6947"/>
    </row>
    <row r="6948" spans="11:11" x14ac:dyDescent="0.25">
      <c r="K6948" s="133"/>
    </row>
    <row r="6949" spans="11:11" x14ac:dyDescent="0.25">
      <c r="K6949" s="133"/>
    </row>
    <row r="6950" spans="11:11" x14ac:dyDescent="0.25">
      <c r="K6950"/>
    </row>
    <row r="6951" spans="11:11" x14ac:dyDescent="0.25">
      <c r="K6951"/>
    </row>
    <row r="6952" spans="11:11" x14ac:dyDescent="0.25">
      <c r="K6952"/>
    </row>
    <row r="6953" spans="11:11" x14ac:dyDescent="0.25">
      <c r="K6953" s="133"/>
    </row>
    <row r="6954" spans="11:11" x14ac:dyDescent="0.25">
      <c r="K6954" s="133"/>
    </row>
    <row r="6955" spans="11:11" x14ac:dyDescent="0.25">
      <c r="K6955"/>
    </row>
    <row r="6956" spans="11:11" x14ac:dyDescent="0.25">
      <c r="K6956"/>
    </row>
    <row r="6957" spans="11:11" x14ac:dyDescent="0.25">
      <c r="K6957" s="133"/>
    </row>
    <row r="6958" spans="11:11" x14ac:dyDescent="0.25">
      <c r="K6958" s="133"/>
    </row>
    <row r="6959" spans="11:11" x14ac:dyDescent="0.25">
      <c r="K6959"/>
    </row>
    <row r="6960" spans="11:11" x14ac:dyDescent="0.25">
      <c r="K6960"/>
    </row>
    <row r="6961" spans="11:11" x14ac:dyDescent="0.25">
      <c r="K6961"/>
    </row>
    <row r="6962" spans="11:11" x14ac:dyDescent="0.25">
      <c r="K6962" s="133"/>
    </row>
    <row r="6963" spans="11:11" x14ac:dyDescent="0.25">
      <c r="K6963" s="133"/>
    </row>
    <row r="6964" spans="11:11" x14ac:dyDescent="0.25">
      <c r="K6964"/>
    </row>
    <row r="6965" spans="11:11" x14ac:dyDescent="0.25">
      <c r="K6965"/>
    </row>
    <row r="6966" spans="11:11" x14ac:dyDescent="0.25">
      <c r="K6966" s="133"/>
    </row>
    <row r="6967" spans="11:11" x14ac:dyDescent="0.25">
      <c r="K6967" s="133"/>
    </row>
    <row r="6968" spans="11:11" x14ac:dyDescent="0.25">
      <c r="K6968"/>
    </row>
    <row r="6969" spans="11:11" x14ac:dyDescent="0.25">
      <c r="K6969"/>
    </row>
    <row r="6970" spans="11:11" x14ac:dyDescent="0.25">
      <c r="K6970"/>
    </row>
    <row r="6971" spans="11:11" x14ac:dyDescent="0.25">
      <c r="K6971" s="133"/>
    </row>
    <row r="6972" spans="11:11" x14ac:dyDescent="0.25">
      <c r="K6972" s="133"/>
    </row>
    <row r="6973" spans="11:11" x14ac:dyDescent="0.25">
      <c r="K6973"/>
    </row>
    <row r="6974" spans="11:11" x14ac:dyDescent="0.25">
      <c r="K6974"/>
    </row>
    <row r="6975" spans="11:11" x14ac:dyDescent="0.25">
      <c r="K6975" s="133"/>
    </row>
    <row r="6976" spans="11:11" x14ac:dyDescent="0.25">
      <c r="K6976" s="133"/>
    </row>
    <row r="6977" spans="11:11" x14ac:dyDescent="0.25">
      <c r="K6977"/>
    </row>
    <row r="6978" spans="11:11" x14ac:dyDescent="0.25">
      <c r="K6978"/>
    </row>
    <row r="6979" spans="11:11" x14ac:dyDescent="0.25">
      <c r="K6979"/>
    </row>
    <row r="6980" spans="11:11" x14ac:dyDescent="0.25">
      <c r="K6980" s="133"/>
    </row>
    <row r="6981" spans="11:11" x14ac:dyDescent="0.25">
      <c r="K6981" s="133"/>
    </row>
    <row r="6982" spans="11:11" x14ac:dyDescent="0.25">
      <c r="K6982"/>
    </row>
    <row r="6983" spans="11:11" x14ac:dyDescent="0.25">
      <c r="K6983"/>
    </row>
    <row r="6984" spans="11:11" x14ac:dyDescent="0.25">
      <c r="K6984" s="133"/>
    </row>
    <row r="6985" spans="11:11" x14ac:dyDescent="0.25">
      <c r="K6985" s="133"/>
    </row>
    <row r="6986" spans="11:11" x14ac:dyDescent="0.25">
      <c r="K6986"/>
    </row>
    <row r="6987" spans="11:11" x14ac:dyDescent="0.25">
      <c r="K6987"/>
    </row>
    <row r="6988" spans="11:11" x14ac:dyDescent="0.25">
      <c r="K6988"/>
    </row>
    <row r="6989" spans="11:11" x14ac:dyDescent="0.25">
      <c r="K6989" s="133"/>
    </row>
    <row r="6990" spans="11:11" x14ac:dyDescent="0.25">
      <c r="K6990" s="133"/>
    </row>
    <row r="6991" spans="11:11" x14ac:dyDescent="0.25">
      <c r="K6991"/>
    </row>
    <row r="6992" spans="11:11" x14ac:dyDescent="0.25">
      <c r="K6992"/>
    </row>
    <row r="6993" spans="11:11" x14ac:dyDescent="0.25">
      <c r="K6993" s="133"/>
    </row>
    <row r="6994" spans="11:11" x14ac:dyDescent="0.25">
      <c r="K6994" s="133"/>
    </row>
    <row r="6995" spans="11:11" x14ac:dyDescent="0.25">
      <c r="K6995"/>
    </row>
    <row r="6996" spans="11:11" x14ac:dyDescent="0.25">
      <c r="K6996"/>
    </row>
    <row r="6997" spans="11:11" x14ac:dyDescent="0.25">
      <c r="K6997"/>
    </row>
    <row r="6998" spans="11:11" x14ac:dyDescent="0.25">
      <c r="K6998" s="133"/>
    </row>
    <row r="6999" spans="11:11" x14ac:dyDescent="0.25">
      <c r="K6999" s="133"/>
    </row>
    <row r="7000" spans="11:11" x14ac:dyDescent="0.25">
      <c r="K7000"/>
    </row>
    <row r="7001" spans="11:11" x14ac:dyDescent="0.25">
      <c r="K7001"/>
    </row>
    <row r="7002" spans="11:11" x14ac:dyDescent="0.25">
      <c r="K7002" s="133"/>
    </row>
    <row r="7003" spans="11:11" x14ac:dyDescent="0.25">
      <c r="K7003" s="133"/>
    </row>
    <row r="7004" spans="11:11" x14ac:dyDescent="0.25">
      <c r="K7004"/>
    </row>
    <row r="7005" spans="11:11" x14ac:dyDescent="0.25">
      <c r="K7005"/>
    </row>
    <row r="7006" spans="11:11" x14ac:dyDescent="0.25">
      <c r="K7006"/>
    </row>
    <row r="7007" spans="11:11" x14ac:dyDescent="0.25">
      <c r="K7007" s="133"/>
    </row>
    <row r="7008" spans="11:11" x14ac:dyDescent="0.25">
      <c r="K7008" s="133"/>
    </row>
    <row r="7009" spans="11:11" x14ac:dyDescent="0.25">
      <c r="K7009"/>
    </row>
    <row r="7010" spans="11:11" x14ac:dyDescent="0.25">
      <c r="K7010"/>
    </row>
    <row r="7011" spans="11:11" x14ac:dyDescent="0.25">
      <c r="K7011" s="133"/>
    </row>
    <row r="7012" spans="11:11" x14ac:dyDescent="0.25">
      <c r="K7012" s="133"/>
    </row>
    <row r="7013" spans="11:11" x14ac:dyDescent="0.25">
      <c r="K7013"/>
    </row>
    <row r="7014" spans="11:11" x14ac:dyDescent="0.25">
      <c r="K7014"/>
    </row>
    <row r="7015" spans="11:11" x14ac:dyDescent="0.25">
      <c r="K7015"/>
    </row>
    <row r="7016" spans="11:11" x14ac:dyDescent="0.25">
      <c r="K7016" s="133"/>
    </row>
    <row r="7017" spans="11:11" x14ac:dyDescent="0.25">
      <c r="K7017" s="133"/>
    </row>
    <row r="7018" spans="11:11" x14ac:dyDescent="0.25">
      <c r="K7018"/>
    </row>
    <row r="7019" spans="11:11" x14ac:dyDescent="0.25">
      <c r="K7019"/>
    </row>
    <row r="7020" spans="11:11" x14ac:dyDescent="0.25">
      <c r="K7020" s="133"/>
    </row>
    <row r="7021" spans="11:11" x14ac:dyDescent="0.25">
      <c r="K7021" s="133"/>
    </row>
    <row r="7022" spans="11:11" x14ac:dyDescent="0.25">
      <c r="K7022"/>
    </row>
    <row r="7023" spans="11:11" x14ac:dyDescent="0.25">
      <c r="K7023"/>
    </row>
    <row r="7024" spans="11:11" x14ac:dyDescent="0.25">
      <c r="K7024"/>
    </row>
    <row r="7025" spans="11:11" x14ac:dyDescent="0.25">
      <c r="K7025" s="133"/>
    </row>
    <row r="7026" spans="11:11" x14ac:dyDescent="0.25">
      <c r="K7026" s="133"/>
    </row>
    <row r="7027" spans="11:11" x14ac:dyDescent="0.25">
      <c r="K7027"/>
    </row>
    <row r="7028" spans="11:11" x14ac:dyDescent="0.25">
      <c r="K7028"/>
    </row>
    <row r="7029" spans="11:11" x14ac:dyDescent="0.25">
      <c r="K7029" s="133"/>
    </row>
    <row r="7030" spans="11:11" x14ac:dyDescent="0.25">
      <c r="K7030" s="133"/>
    </row>
    <row r="7031" spans="11:11" x14ac:dyDescent="0.25">
      <c r="K7031"/>
    </row>
    <row r="7032" spans="11:11" x14ac:dyDescent="0.25">
      <c r="K7032"/>
    </row>
    <row r="7033" spans="11:11" x14ac:dyDescent="0.25">
      <c r="K7033"/>
    </row>
    <row r="7034" spans="11:11" x14ac:dyDescent="0.25">
      <c r="K7034" s="133"/>
    </row>
    <row r="7035" spans="11:11" x14ac:dyDescent="0.25">
      <c r="K7035" s="133"/>
    </row>
    <row r="7036" spans="11:11" x14ac:dyDescent="0.25">
      <c r="K7036"/>
    </row>
    <row r="7037" spans="11:11" x14ac:dyDescent="0.25">
      <c r="K7037"/>
    </row>
    <row r="7038" spans="11:11" x14ac:dyDescent="0.25">
      <c r="K7038" s="133"/>
    </row>
    <row r="7039" spans="11:11" x14ac:dyDescent="0.25">
      <c r="K7039" s="133"/>
    </row>
    <row r="7040" spans="11:11" x14ac:dyDescent="0.25">
      <c r="K7040"/>
    </row>
    <row r="7041" spans="11:11" x14ac:dyDescent="0.25">
      <c r="K7041"/>
    </row>
    <row r="7042" spans="11:11" x14ac:dyDescent="0.25">
      <c r="K7042"/>
    </row>
    <row r="7043" spans="11:11" x14ac:dyDescent="0.25">
      <c r="K7043" s="133"/>
    </row>
    <row r="7044" spans="11:11" x14ac:dyDescent="0.25">
      <c r="K7044" s="133"/>
    </row>
    <row r="7045" spans="11:11" x14ac:dyDescent="0.25">
      <c r="K7045"/>
    </row>
    <row r="7046" spans="11:11" x14ac:dyDescent="0.25">
      <c r="K7046"/>
    </row>
    <row r="7047" spans="11:11" x14ac:dyDescent="0.25">
      <c r="K7047" s="133"/>
    </row>
    <row r="7048" spans="11:11" x14ac:dyDescent="0.25">
      <c r="K7048" s="133"/>
    </row>
    <row r="7049" spans="11:11" x14ac:dyDescent="0.25">
      <c r="K7049"/>
    </row>
    <row r="7050" spans="11:11" x14ac:dyDescent="0.25">
      <c r="K7050"/>
    </row>
    <row r="7051" spans="11:11" x14ac:dyDescent="0.25">
      <c r="K7051"/>
    </row>
    <row r="7052" spans="11:11" x14ac:dyDescent="0.25">
      <c r="K7052" s="133"/>
    </row>
    <row r="7053" spans="11:11" x14ac:dyDescent="0.25">
      <c r="K7053" s="133"/>
    </row>
    <row r="7054" spans="11:11" x14ac:dyDescent="0.25">
      <c r="K7054"/>
    </row>
    <row r="7055" spans="11:11" x14ac:dyDescent="0.25">
      <c r="K7055"/>
    </row>
    <row r="7056" spans="11:11" x14ac:dyDescent="0.25">
      <c r="K7056" s="133"/>
    </row>
    <row r="7057" spans="11:11" x14ac:dyDescent="0.25">
      <c r="K7057" s="133"/>
    </row>
    <row r="7058" spans="11:11" x14ac:dyDescent="0.25">
      <c r="K7058"/>
    </row>
    <row r="7059" spans="11:11" x14ac:dyDescent="0.25">
      <c r="K7059"/>
    </row>
    <row r="7060" spans="11:11" x14ac:dyDescent="0.25">
      <c r="K7060"/>
    </row>
    <row r="7061" spans="11:11" x14ac:dyDescent="0.25">
      <c r="K7061" s="133"/>
    </row>
    <row r="7062" spans="11:11" x14ac:dyDescent="0.25">
      <c r="K7062" s="133"/>
    </row>
    <row r="7063" spans="11:11" x14ac:dyDescent="0.25">
      <c r="K7063"/>
    </row>
    <row r="7064" spans="11:11" x14ac:dyDescent="0.25">
      <c r="K7064"/>
    </row>
    <row r="7065" spans="11:11" x14ac:dyDescent="0.25">
      <c r="K7065" s="133"/>
    </row>
    <row r="7066" spans="11:11" x14ac:dyDescent="0.25">
      <c r="K7066" s="133"/>
    </row>
    <row r="7067" spans="11:11" x14ac:dyDescent="0.25">
      <c r="K7067"/>
    </row>
    <row r="7068" spans="11:11" x14ac:dyDescent="0.25">
      <c r="K7068"/>
    </row>
    <row r="7069" spans="11:11" x14ac:dyDescent="0.25">
      <c r="K7069"/>
    </row>
    <row r="7070" spans="11:11" x14ac:dyDescent="0.25">
      <c r="K7070" s="133"/>
    </row>
    <row r="7071" spans="11:11" x14ac:dyDescent="0.25">
      <c r="K7071" s="133"/>
    </row>
    <row r="7072" spans="11:11" x14ac:dyDescent="0.25">
      <c r="K7072"/>
    </row>
    <row r="7073" spans="11:11" x14ac:dyDescent="0.25">
      <c r="K7073"/>
    </row>
    <row r="7074" spans="11:11" x14ac:dyDescent="0.25">
      <c r="K7074" s="133"/>
    </row>
    <row r="7075" spans="11:11" x14ac:dyDescent="0.25">
      <c r="K7075" s="133"/>
    </row>
    <row r="7076" spans="11:11" x14ac:dyDescent="0.25">
      <c r="K7076"/>
    </row>
    <row r="7077" spans="11:11" x14ac:dyDescent="0.25">
      <c r="K7077"/>
    </row>
    <row r="7078" spans="11:11" x14ac:dyDescent="0.25">
      <c r="K7078"/>
    </row>
    <row r="7079" spans="11:11" x14ac:dyDescent="0.25">
      <c r="K7079" s="133"/>
    </row>
    <row r="7080" spans="11:11" x14ac:dyDescent="0.25">
      <c r="K7080" s="133"/>
    </row>
    <row r="7081" spans="11:11" x14ac:dyDescent="0.25">
      <c r="K7081"/>
    </row>
    <row r="7082" spans="11:11" x14ac:dyDescent="0.25">
      <c r="K7082"/>
    </row>
    <row r="7083" spans="11:11" x14ac:dyDescent="0.25">
      <c r="K7083" s="133"/>
    </row>
    <row r="7084" spans="11:11" x14ac:dyDescent="0.25">
      <c r="K7084" s="133"/>
    </row>
    <row r="7085" spans="11:11" x14ac:dyDescent="0.25">
      <c r="K7085"/>
    </row>
    <row r="7086" spans="11:11" x14ac:dyDescent="0.25">
      <c r="K7086"/>
    </row>
    <row r="7087" spans="11:11" x14ac:dyDescent="0.25">
      <c r="K7087"/>
    </row>
    <row r="7088" spans="11:11" x14ac:dyDescent="0.25">
      <c r="K7088" s="133"/>
    </row>
    <row r="7089" spans="11:11" x14ac:dyDescent="0.25">
      <c r="K7089" s="133"/>
    </row>
    <row r="7090" spans="11:11" x14ac:dyDescent="0.25">
      <c r="K7090"/>
    </row>
    <row r="7091" spans="11:11" x14ac:dyDescent="0.25">
      <c r="K7091"/>
    </row>
    <row r="7092" spans="11:11" x14ac:dyDescent="0.25">
      <c r="K7092" s="133"/>
    </row>
    <row r="7093" spans="11:11" x14ac:dyDescent="0.25">
      <c r="K7093" s="133"/>
    </row>
    <row r="7094" spans="11:11" x14ac:dyDescent="0.25">
      <c r="K7094"/>
    </row>
    <row r="7095" spans="11:11" x14ac:dyDescent="0.25">
      <c r="K7095"/>
    </row>
    <row r="7096" spans="11:11" x14ac:dyDescent="0.25">
      <c r="K7096"/>
    </row>
    <row r="7097" spans="11:11" x14ac:dyDescent="0.25">
      <c r="K7097" s="133"/>
    </row>
    <row r="7098" spans="11:11" x14ac:dyDescent="0.25">
      <c r="K7098" s="133"/>
    </row>
    <row r="7099" spans="11:11" x14ac:dyDescent="0.25">
      <c r="K7099"/>
    </row>
    <row r="7100" spans="11:11" x14ac:dyDescent="0.25">
      <c r="K7100"/>
    </row>
    <row r="7101" spans="11:11" x14ac:dyDescent="0.25">
      <c r="K7101" s="133"/>
    </row>
    <row r="7102" spans="11:11" x14ac:dyDescent="0.25">
      <c r="K7102" s="133"/>
    </row>
    <row r="7103" spans="11:11" x14ac:dyDescent="0.25">
      <c r="K7103"/>
    </row>
    <row r="7104" spans="11:11" x14ac:dyDescent="0.25">
      <c r="K7104"/>
    </row>
    <row r="7105" spans="11:11" x14ac:dyDescent="0.25">
      <c r="K7105"/>
    </row>
    <row r="7106" spans="11:11" x14ac:dyDescent="0.25">
      <c r="K7106" s="133"/>
    </row>
    <row r="7107" spans="11:11" x14ac:dyDescent="0.25">
      <c r="K7107" s="133"/>
    </row>
    <row r="7108" spans="11:11" x14ac:dyDescent="0.25">
      <c r="K7108"/>
    </row>
    <row r="7109" spans="11:11" x14ac:dyDescent="0.25">
      <c r="K7109"/>
    </row>
    <row r="7110" spans="11:11" x14ac:dyDescent="0.25">
      <c r="K7110" s="133"/>
    </row>
    <row r="7111" spans="11:11" x14ac:dyDescent="0.25">
      <c r="K7111" s="133"/>
    </row>
    <row r="7112" spans="11:11" x14ac:dyDescent="0.25">
      <c r="K7112"/>
    </row>
    <row r="7113" spans="11:11" x14ac:dyDescent="0.25">
      <c r="K7113"/>
    </row>
    <row r="7114" spans="11:11" x14ac:dyDescent="0.25">
      <c r="K7114"/>
    </row>
    <row r="7115" spans="11:11" x14ac:dyDescent="0.25">
      <c r="K7115" s="133"/>
    </row>
    <row r="7116" spans="11:11" x14ac:dyDescent="0.25">
      <c r="K7116" s="133"/>
    </row>
    <row r="7117" spans="11:11" x14ac:dyDescent="0.25">
      <c r="K7117"/>
    </row>
    <row r="7118" spans="11:11" x14ac:dyDescent="0.25">
      <c r="K7118"/>
    </row>
    <row r="7119" spans="11:11" x14ac:dyDescent="0.25">
      <c r="K7119" s="133"/>
    </row>
    <row r="7120" spans="11:11" x14ac:dyDescent="0.25">
      <c r="K7120" s="133"/>
    </row>
    <row r="7121" spans="11:11" x14ac:dyDescent="0.25">
      <c r="K7121"/>
    </row>
    <row r="7122" spans="11:11" x14ac:dyDescent="0.25">
      <c r="K7122"/>
    </row>
    <row r="7123" spans="11:11" x14ac:dyDescent="0.25">
      <c r="K7123"/>
    </row>
    <row r="7124" spans="11:11" x14ac:dyDescent="0.25">
      <c r="K7124" s="133"/>
    </row>
    <row r="7125" spans="11:11" x14ac:dyDescent="0.25">
      <c r="K7125" s="133"/>
    </row>
    <row r="7126" spans="11:11" x14ac:dyDescent="0.25">
      <c r="K7126"/>
    </row>
    <row r="7127" spans="11:11" x14ac:dyDescent="0.25">
      <c r="K7127"/>
    </row>
    <row r="7128" spans="11:11" x14ac:dyDescent="0.25">
      <c r="K7128" s="133"/>
    </row>
    <row r="7129" spans="11:11" x14ac:dyDescent="0.25">
      <c r="K7129" s="133"/>
    </row>
    <row r="7130" spans="11:11" x14ac:dyDescent="0.25">
      <c r="K7130"/>
    </row>
    <row r="7131" spans="11:11" x14ac:dyDescent="0.25">
      <c r="K7131"/>
    </row>
    <row r="7132" spans="11:11" x14ac:dyDescent="0.25">
      <c r="K7132"/>
    </row>
    <row r="7133" spans="11:11" x14ac:dyDescent="0.25">
      <c r="K7133" s="133"/>
    </row>
    <row r="7134" spans="11:11" x14ac:dyDescent="0.25">
      <c r="K7134" s="133"/>
    </row>
    <row r="7135" spans="11:11" x14ac:dyDescent="0.25">
      <c r="K7135"/>
    </row>
    <row r="7136" spans="11:11" x14ac:dyDescent="0.25">
      <c r="K7136"/>
    </row>
    <row r="7137" spans="11:11" x14ac:dyDescent="0.25">
      <c r="K7137" s="133"/>
    </row>
    <row r="7138" spans="11:11" x14ac:dyDescent="0.25">
      <c r="K7138" s="133"/>
    </row>
    <row r="7139" spans="11:11" x14ac:dyDescent="0.25">
      <c r="K7139"/>
    </row>
    <row r="7140" spans="11:11" x14ac:dyDescent="0.25">
      <c r="K7140"/>
    </row>
    <row r="7141" spans="11:11" x14ac:dyDescent="0.25">
      <c r="K7141"/>
    </row>
    <row r="7142" spans="11:11" x14ac:dyDescent="0.25">
      <c r="K7142" s="133"/>
    </row>
    <row r="7143" spans="11:11" x14ac:dyDescent="0.25">
      <c r="K7143" s="133"/>
    </row>
    <row r="7144" spans="11:11" x14ac:dyDescent="0.25">
      <c r="K7144"/>
    </row>
    <row r="7145" spans="11:11" x14ac:dyDescent="0.25">
      <c r="K7145"/>
    </row>
    <row r="7146" spans="11:11" x14ac:dyDescent="0.25">
      <c r="K7146" s="133"/>
    </row>
    <row r="7147" spans="11:11" x14ac:dyDescent="0.25">
      <c r="K7147" s="133"/>
    </row>
    <row r="7148" spans="11:11" x14ac:dyDescent="0.25">
      <c r="K7148"/>
    </row>
    <row r="7149" spans="11:11" x14ac:dyDescent="0.25">
      <c r="K7149"/>
    </row>
    <row r="7150" spans="11:11" x14ac:dyDescent="0.25">
      <c r="K7150"/>
    </row>
    <row r="7151" spans="11:11" x14ac:dyDescent="0.25">
      <c r="K7151" s="133"/>
    </row>
    <row r="7152" spans="11:11" x14ac:dyDescent="0.25">
      <c r="K7152" s="133"/>
    </row>
    <row r="7153" spans="11:11" x14ac:dyDescent="0.25">
      <c r="K7153"/>
    </row>
    <row r="7154" spans="11:11" x14ac:dyDescent="0.25">
      <c r="K7154"/>
    </row>
    <row r="7155" spans="11:11" x14ac:dyDescent="0.25">
      <c r="K7155" s="133"/>
    </row>
    <row r="7156" spans="11:11" x14ac:dyDescent="0.25">
      <c r="K7156" s="133"/>
    </row>
    <row r="7157" spans="11:11" x14ac:dyDescent="0.25">
      <c r="K7157"/>
    </row>
    <row r="7158" spans="11:11" x14ac:dyDescent="0.25">
      <c r="K7158"/>
    </row>
    <row r="7159" spans="11:11" x14ac:dyDescent="0.25">
      <c r="K7159"/>
    </row>
    <row r="7160" spans="11:11" x14ac:dyDescent="0.25">
      <c r="K7160" s="133"/>
    </row>
    <row r="7161" spans="11:11" x14ac:dyDescent="0.25">
      <c r="K7161" s="133"/>
    </row>
    <row r="7162" spans="11:11" x14ac:dyDescent="0.25">
      <c r="K7162"/>
    </row>
    <row r="7163" spans="11:11" x14ac:dyDescent="0.25">
      <c r="K7163"/>
    </row>
    <row r="7164" spans="11:11" x14ac:dyDescent="0.25">
      <c r="K7164" s="133"/>
    </row>
    <row r="7165" spans="11:11" x14ac:dyDescent="0.25">
      <c r="K7165" s="133"/>
    </row>
    <row r="7166" spans="11:11" x14ac:dyDescent="0.25">
      <c r="K7166"/>
    </row>
    <row r="7167" spans="11:11" x14ac:dyDescent="0.25">
      <c r="K7167"/>
    </row>
    <row r="7168" spans="11:11" x14ac:dyDescent="0.25">
      <c r="K7168"/>
    </row>
    <row r="7169" spans="11:11" x14ac:dyDescent="0.25">
      <c r="K7169" s="133"/>
    </row>
    <row r="7170" spans="11:11" x14ac:dyDescent="0.25">
      <c r="K7170" s="133"/>
    </row>
    <row r="7171" spans="11:11" x14ac:dyDescent="0.25">
      <c r="K7171"/>
    </row>
    <row r="7172" spans="11:11" x14ac:dyDescent="0.25">
      <c r="K7172"/>
    </row>
    <row r="7173" spans="11:11" x14ac:dyDescent="0.25">
      <c r="K7173" s="133"/>
    </row>
    <row r="7174" spans="11:11" x14ac:dyDescent="0.25">
      <c r="K7174" s="133"/>
    </row>
    <row r="7175" spans="11:11" x14ac:dyDescent="0.25">
      <c r="K7175"/>
    </row>
    <row r="7176" spans="11:11" x14ac:dyDescent="0.25">
      <c r="K7176"/>
    </row>
    <row r="7177" spans="11:11" x14ac:dyDescent="0.25">
      <c r="K7177"/>
    </row>
    <row r="7178" spans="11:11" x14ac:dyDescent="0.25">
      <c r="K7178" s="133"/>
    </row>
    <row r="7179" spans="11:11" x14ac:dyDescent="0.25">
      <c r="K7179" s="133"/>
    </row>
    <row r="7180" spans="11:11" x14ac:dyDescent="0.25">
      <c r="K7180"/>
    </row>
    <row r="7181" spans="11:11" x14ac:dyDescent="0.25">
      <c r="K7181"/>
    </row>
    <row r="7182" spans="11:11" x14ac:dyDescent="0.25">
      <c r="K7182" s="133"/>
    </row>
    <row r="7183" spans="11:11" x14ac:dyDescent="0.25">
      <c r="K7183" s="133"/>
    </row>
    <row r="7184" spans="11:11" x14ac:dyDescent="0.25">
      <c r="K7184"/>
    </row>
    <row r="7185" spans="11:11" x14ac:dyDescent="0.25">
      <c r="K7185"/>
    </row>
    <row r="7186" spans="11:11" x14ac:dyDescent="0.25">
      <c r="K7186"/>
    </row>
    <row r="7187" spans="11:11" x14ac:dyDescent="0.25">
      <c r="K7187" s="133"/>
    </row>
    <row r="7188" spans="11:11" x14ac:dyDescent="0.25">
      <c r="K7188" s="133"/>
    </row>
    <row r="7189" spans="11:11" x14ac:dyDescent="0.25">
      <c r="K7189"/>
    </row>
    <row r="7190" spans="11:11" x14ac:dyDescent="0.25">
      <c r="K7190"/>
    </row>
    <row r="7191" spans="11:11" x14ac:dyDescent="0.25">
      <c r="K7191" s="133"/>
    </row>
    <row r="7192" spans="11:11" x14ac:dyDescent="0.25">
      <c r="K7192" s="133"/>
    </row>
    <row r="7193" spans="11:11" x14ac:dyDescent="0.25">
      <c r="K7193"/>
    </row>
    <row r="7194" spans="11:11" x14ac:dyDescent="0.25">
      <c r="K7194"/>
    </row>
    <row r="7195" spans="11:11" x14ac:dyDescent="0.25">
      <c r="K7195"/>
    </row>
    <row r="7196" spans="11:11" x14ac:dyDescent="0.25">
      <c r="K7196" s="133"/>
    </row>
    <row r="7197" spans="11:11" x14ac:dyDescent="0.25">
      <c r="K7197" s="133"/>
    </row>
    <row r="7198" spans="11:11" x14ac:dyDescent="0.25">
      <c r="K7198"/>
    </row>
    <row r="7199" spans="11:11" x14ac:dyDescent="0.25">
      <c r="K7199"/>
    </row>
    <row r="7200" spans="11:11" x14ac:dyDescent="0.25">
      <c r="K7200" s="133"/>
    </row>
    <row r="7201" spans="11:11" x14ac:dyDescent="0.25">
      <c r="K7201" s="133"/>
    </row>
    <row r="7202" spans="11:11" x14ac:dyDescent="0.25">
      <c r="K7202"/>
    </row>
    <row r="7203" spans="11:11" x14ac:dyDescent="0.25">
      <c r="K7203"/>
    </row>
    <row r="7204" spans="11:11" x14ac:dyDescent="0.25">
      <c r="K7204"/>
    </row>
    <row r="7205" spans="11:11" x14ac:dyDescent="0.25">
      <c r="K7205" s="133"/>
    </row>
    <row r="7206" spans="11:11" x14ac:dyDescent="0.25">
      <c r="K7206" s="133"/>
    </row>
    <row r="7207" spans="11:11" x14ac:dyDescent="0.25">
      <c r="K7207"/>
    </row>
    <row r="7208" spans="11:11" x14ac:dyDescent="0.25">
      <c r="K7208"/>
    </row>
    <row r="7209" spans="11:11" x14ac:dyDescent="0.25">
      <c r="K7209" s="133"/>
    </row>
    <row r="7210" spans="11:11" x14ac:dyDescent="0.25">
      <c r="K7210" s="133"/>
    </row>
    <row r="7211" spans="11:11" x14ac:dyDescent="0.25">
      <c r="K7211"/>
    </row>
    <row r="7212" spans="11:11" x14ac:dyDescent="0.25">
      <c r="K7212"/>
    </row>
    <row r="7213" spans="11:11" x14ac:dyDescent="0.25">
      <c r="K7213"/>
    </row>
    <row r="7214" spans="11:11" x14ac:dyDescent="0.25">
      <c r="K7214" s="133"/>
    </row>
    <row r="7215" spans="11:11" x14ac:dyDescent="0.25">
      <c r="K7215" s="133"/>
    </row>
    <row r="7216" spans="11:11" x14ac:dyDescent="0.25">
      <c r="K7216"/>
    </row>
    <row r="7217" spans="11:11" x14ac:dyDescent="0.25">
      <c r="K7217"/>
    </row>
    <row r="7218" spans="11:11" x14ac:dyDescent="0.25">
      <c r="K7218" s="133"/>
    </row>
    <row r="7219" spans="11:11" x14ac:dyDescent="0.25">
      <c r="K7219" s="133"/>
    </row>
    <row r="7220" spans="11:11" x14ac:dyDescent="0.25">
      <c r="K7220"/>
    </row>
    <row r="7221" spans="11:11" x14ac:dyDescent="0.25">
      <c r="K7221"/>
    </row>
    <row r="7222" spans="11:11" x14ac:dyDescent="0.25">
      <c r="K7222"/>
    </row>
    <row r="7223" spans="11:11" x14ac:dyDescent="0.25">
      <c r="K7223" s="133"/>
    </row>
    <row r="7224" spans="11:11" x14ac:dyDescent="0.25">
      <c r="K7224" s="133"/>
    </row>
    <row r="7225" spans="11:11" x14ac:dyDescent="0.25">
      <c r="K7225"/>
    </row>
    <row r="7226" spans="11:11" x14ac:dyDescent="0.25">
      <c r="K7226"/>
    </row>
    <row r="7227" spans="11:11" x14ac:dyDescent="0.25">
      <c r="K7227" s="133"/>
    </row>
    <row r="7228" spans="11:11" x14ac:dyDescent="0.25">
      <c r="K7228" s="133"/>
    </row>
    <row r="7229" spans="11:11" x14ac:dyDescent="0.25">
      <c r="K7229"/>
    </row>
    <row r="7230" spans="11:11" x14ac:dyDescent="0.25">
      <c r="K7230"/>
    </row>
    <row r="7231" spans="11:11" x14ac:dyDescent="0.25">
      <c r="K7231"/>
    </row>
    <row r="7232" spans="11:11" x14ac:dyDescent="0.25">
      <c r="K7232" s="133"/>
    </row>
    <row r="7233" spans="11:11" x14ac:dyDescent="0.25">
      <c r="K7233" s="133"/>
    </row>
    <row r="7234" spans="11:11" x14ac:dyDescent="0.25">
      <c r="K7234"/>
    </row>
    <row r="7235" spans="11:11" x14ac:dyDescent="0.25">
      <c r="K7235"/>
    </row>
    <row r="7236" spans="11:11" x14ac:dyDescent="0.25">
      <c r="K7236" s="133"/>
    </row>
    <row r="7237" spans="11:11" x14ac:dyDescent="0.25">
      <c r="K7237" s="133"/>
    </row>
    <row r="7238" spans="11:11" x14ac:dyDescent="0.25">
      <c r="K7238"/>
    </row>
    <row r="7239" spans="11:11" x14ac:dyDescent="0.25">
      <c r="K7239"/>
    </row>
    <row r="7240" spans="11:11" x14ac:dyDescent="0.25">
      <c r="K7240"/>
    </row>
    <row r="7241" spans="11:11" x14ac:dyDescent="0.25">
      <c r="K7241" s="133"/>
    </row>
    <row r="7242" spans="11:11" x14ac:dyDescent="0.25">
      <c r="K7242" s="133"/>
    </row>
    <row r="7243" spans="11:11" x14ac:dyDescent="0.25">
      <c r="K7243"/>
    </row>
    <row r="7244" spans="11:11" x14ac:dyDescent="0.25">
      <c r="K7244"/>
    </row>
    <row r="7245" spans="11:11" x14ac:dyDescent="0.25">
      <c r="K7245" s="133"/>
    </row>
    <row r="7246" spans="11:11" x14ac:dyDescent="0.25">
      <c r="K7246" s="133"/>
    </row>
    <row r="7247" spans="11:11" x14ac:dyDescent="0.25">
      <c r="K7247"/>
    </row>
    <row r="7248" spans="11:11" x14ac:dyDescent="0.25">
      <c r="K7248"/>
    </row>
    <row r="7249" spans="11:11" x14ac:dyDescent="0.25">
      <c r="K7249"/>
    </row>
    <row r="7250" spans="11:11" x14ac:dyDescent="0.25">
      <c r="K7250" s="133"/>
    </row>
    <row r="7251" spans="11:11" x14ac:dyDescent="0.25">
      <c r="K7251" s="133"/>
    </row>
    <row r="7252" spans="11:11" x14ac:dyDescent="0.25">
      <c r="K7252"/>
    </row>
    <row r="7253" spans="11:11" x14ac:dyDescent="0.25">
      <c r="K7253"/>
    </row>
    <row r="7254" spans="11:11" x14ac:dyDescent="0.25">
      <c r="K7254" s="133"/>
    </row>
    <row r="7255" spans="11:11" x14ac:dyDescent="0.25">
      <c r="K7255" s="133"/>
    </row>
    <row r="7256" spans="11:11" x14ac:dyDescent="0.25">
      <c r="K7256"/>
    </row>
    <row r="7257" spans="11:11" x14ac:dyDescent="0.25">
      <c r="K7257"/>
    </row>
    <row r="7258" spans="11:11" x14ac:dyDescent="0.25">
      <c r="K7258"/>
    </row>
    <row r="7259" spans="11:11" x14ac:dyDescent="0.25">
      <c r="K7259" s="133"/>
    </row>
    <row r="7260" spans="11:11" x14ac:dyDescent="0.25">
      <c r="K7260" s="133"/>
    </row>
    <row r="7261" spans="11:11" x14ac:dyDescent="0.25">
      <c r="K7261"/>
    </row>
    <row r="7262" spans="11:11" x14ac:dyDescent="0.25">
      <c r="K7262"/>
    </row>
    <row r="7263" spans="11:11" x14ac:dyDescent="0.25">
      <c r="K7263" s="133"/>
    </row>
    <row r="7264" spans="11:11" x14ac:dyDescent="0.25">
      <c r="K7264" s="133"/>
    </row>
    <row r="7265" spans="11:11" x14ac:dyDescent="0.25">
      <c r="K7265"/>
    </row>
    <row r="7266" spans="11:11" x14ac:dyDescent="0.25">
      <c r="K7266"/>
    </row>
    <row r="7267" spans="11:11" x14ac:dyDescent="0.25">
      <c r="K7267"/>
    </row>
    <row r="7268" spans="11:11" x14ac:dyDescent="0.25">
      <c r="K7268" s="133"/>
    </row>
    <row r="7269" spans="11:11" x14ac:dyDescent="0.25">
      <c r="K7269" s="133"/>
    </row>
    <row r="7270" spans="11:11" x14ac:dyDescent="0.25">
      <c r="K7270"/>
    </row>
    <row r="7271" spans="11:11" x14ac:dyDescent="0.25">
      <c r="K7271"/>
    </row>
    <row r="7272" spans="11:11" x14ac:dyDescent="0.25">
      <c r="K7272" s="133"/>
    </row>
    <row r="7273" spans="11:11" x14ac:dyDescent="0.25">
      <c r="K7273" s="133"/>
    </row>
    <row r="7274" spans="11:11" x14ac:dyDescent="0.25">
      <c r="K7274"/>
    </row>
    <row r="7275" spans="11:11" x14ac:dyDescent="0.25">
      <c r="K7275"/>
    </row>
    <row r="7276" spans="11:11" x14ac:dyDescent="0.25">
      <c r="K7276"/>
    </row>
    <row r="7277" spans="11:11" x14ac:dyDescent="0.25">
      <c r="K7277" s="133"/>
    </row>
    <row r="7278" spans="11:11" x14ac:dyDescent="0.25">
      <c r="K7278" s="133"/>
    </row>
    <row r="7279" spans="11:11" x14ac:dyDescent="0.25">
      <c r="K7279"/>
    </row>
    <row r="7280" spans="11:11" x14ac:dyDescent="0.25">
      <c r="K7280"/>
    </row>
    <row r="7281" spans="11:11" x14ac:dyDescent="0.25">
      <c r="K7281" s="133"/>
    </row>
    <row r="7282" spans="11:11" x14ac:dyDescent="0.25">
      <c r="K7282" s="133"/>
    </row>
    <row r="7283" spans="11:11" x14ac:dyDescent="0.25">
      <c r="K7283"/>
    </row>
    <row r="7284" spans="11:11" x14ac:dyDescent="0.25">
      <c r="K7284"/>
    </row>
    <row r="7285" spans="11:11" x14ac:dyDescent="0.25">
      <c r="K7285"/>
    </row>
    <row r="7286" spans="11:11" x14ac:dyDescent="0.25">
      <c r="K7286" s="133"/>
    </row>
    <row r="7287" spans="11:11" x14ac:dyDescent="0.25">
      <c r="K7287" s="133"/>
    </row>
    <row r="7288" spans="11:11" x14ac:dyDescent="0.25">
      <c r="K7288"/>
    </row>
    <row r="7289" spans="11:11" x14ac:dyDescent="0.25">
      <c r="K7289"/>
    </row>
    <row r="7290" spans="11:11" x14ac:dyDescent="0.25">
      <c r="K7290" s="133"/>
    </row>
    <row r="7291" spans="11:11" x14ac:dyDescent="0.25">
      <c r="K7291" s="133"/>
    </row>
    <row r="7292" spans="11:11" x14ac:dyDescent="0.25">
      <c r="K7292"/>
    </row>
    <row r="7293" spans="11:11" x14ac:dyDescent="0.25">
      <c r="K7293"/>
    </row>
    <row r="7294" spans="11:11" x14ac:dyDescent="0.25">
      <c r="K7294"/>
    </row>
    <row r="7295" spans="11:11" x14ac:dyDescent="0.25">
      <c r="K7295" s="133"/>
    </row>
    <row r="7296" spans="11:11" x14ac:dyDescent="0.25">
      <c r="K7296" s="133"/>
    </row>
    <row r="7297" spans="11:11" x14ac:dyDescent="0.25">
      <c r="K7297"/>
    </row>
    <row r="7298" spans="11:11" x14ac:dyDescent="0.25">
      <c r="K7298"/>
    </row>
    <row r="7299" spans="11:11" x14ac:dyDescent="0.25">
      <c r="K7299" s="133"/>
    </row>
    <row r="7300" spans="11:11" x14ac:dyDescent="0.25">
      <c r="K7300" s="133"/>
    </row>
    <row r="7301" spans="11:11" x14ac:dyDescent="0.25">
      <c r="K7301"/>
    </row>
    <row r="7302" spans="11:11" x14ac:dyDescent="0.25">
      <c r="K7302"/>
    </row>
    <row r="7303" spans="11:11" x14ac:dyDescent="0.25">
      <c r="K7303"/>
    </row>
    <row r="7304" spans="11:11" x14ac:dyDescent="0.25">
      <c r="K7304" s="133"/>
    </row>
    <row r="7305" spans="11:11" x14ac:dyDescent="0.25">
      <c r="K7305" s="133"/>
    </row>
    <row r="7306" spans="11:11" x14ac:dyDescent="0.25">
      <c r="K7306"/>
    </row>
    <row r="7307" spans="11:11" x14ac:dyDescent="0.25">
      <c r="K7307"/>
    </row>
    <row r="7308" spans="11:11" x14ac:dyDescent="0.25">
      <c r="K7308" s="133"/>
    </row>
    <row r="7309" spans="11:11" x14ac:dyDescent="0.25">
      <c r="K7309" s="133"/>
    </row>
    <row r="7310" spans="11:11" x14ac:dyDescent="0.25">
      <c r="K7310"/>
    </row>
    <row r="7311" spans="11:11" x14ac:dyDescent="0.25">
      <c r="K7311"/>
    </row>
    <row r="7312" spans="11:11" x14ac:dyDescent="0.25">
      <c r="K7312"/>
    </row>
    <row r="7313" spans="11:11" x14ac:dyDescent="0.25">
      <c r="K7313" s="133"/>
    </row>
    <row r="7314" spans="11:11" x14ac:dyDescent="0.25">
      <c r="K7314" s="133"/>
    </row>
    <row r="7315" spans="11:11" x14ac:dyDescent="0.25">
      <c r="K7315"/>
    </row>
    <row r="7316" spans="11:11" x14ac:dyDescent="0.25">
      <c r="K7316"/>
    </row>
    <row r="7317" spans="11:11" x14ac:dyDescent="0.25">
      <c r="K7317" s="133"/>
    </row>
    <row r="7318" spans="11:11" x14ac:dyDescent="0.25">
      <c r="K7318" s="133"/>
    </row>
    <row r="7319" spans="11:11" x14ac:dyDescent="0.25">
      <c r="K7319"/>
    </row>
    <row r="7320" spans="11:11" x14ac:dyDescent="0.25">
      <c r="K7320"/>
    </row>
    <row r="7321" spans="11:11" x14ac:dyDescent="0.25">
      <c r="K7321"/>
    </row>
    <row r="7322" spans="11:11" x14ac:dyDescent="0.25">
      <c r="K7322" s="133"/>
    </row>
    <row r="7323" spans="11:11" x14ac:dyDescent="0.25">
      <c r="K7323" s="133"/>
    </row>
    <row r="7324" spans="11:11" x14ac:dyDescent="0.25">
      <c r="K7324"/>
    </row>
    <row r="7325" spans="11:11" x14ac:dyDescent="0.25">
      <c r="K7325"/>
    </row>
    <row r="7326" spans="11:11" x14ac:dyDescent="0.25">
      <c r="K7326" s="133"/>
    </row>
    <row r="7327" spans="11:11" x14ac:dyDescent="0.25">
      <c r="K7327" s="133"/>
    </row>
    <row r="7328" spans="11:11" x14ac:dyDescent="0.25">
      <c r="K7328"/>
    </row>
    <row r="7329" spans="11:11" x14ac:dyDescent="0.25">
      <c r="K7329"/>
    </row>
    <row r="7330" spans="11:11" x14ac:dyDescent="0.25">
      <c r="K7330"/>
    </row>
    <row r="7331" spans="11:11" x14ac:dyDescent="0.25">
      <c r="K7331" s="133"/>
    </row>
    <row r="7332" spans="11:11" x14ac:dyDescent="0.25">
      <c r="K7332" s="133"/>
    </row>
    <row r="7333" spans="11:11" x14ac:dyDescent="0.25">
      <c r="K7333"/>
    </row>
    <row r="7334" spans="11:11" x14ac:dyDescent="0.25">
      <c r="K7334"/>
    </row>
    <row r="7335" spans="11:11" x14ac:dyDescent="0.25">
      <c r="K7335" s="133"/>
    </row>
    <row r="7336" spans="11:11" x14ac:dyDescent="0.25">
      <c r="K7336" s="133"/>
    </row>
    <row r="7337" spans="11:11" x14ac:dyDescent="0.25">
      <c r="K7337"/>
    </row>
    <row r="7338" spans="11:11" x14ac:dyDescent="0.25">
      <c r="K7338"/>
    </row>
    <row r="7339" spans="11:11" x14ac:dyDescent="0.25">
      <c r="K7339"/>
    </row>
    <row r="7340" spans="11:11" x14ac:dyDescent="0.25">
      <c r="K7340" s="133"/>
    </row>
    <row r="7341" spans="11:11" x14ac:dyDescent="0.25">
      <c r="K7341" s="133"/>
    </row>
    <row r="7342" spans="11:11" x14ac:dyDescent="0.25">
      <c r="K7342"/>
    </row>
    <row r="7343" spans="11:11" x14ac:dyDescent="0.25">
      <c r="K7343"/>
    </row>
    <row r="7344" spans="11:11" x14ac:dyDescent="0.25">
      <c r="K7344" s="133"/>
    </row>
    <row r="7345" spans="11:11" x14ac:dyDescent="0.25">
      <c r="K7345" s="133"/>
    </row>
    <row r="7346" spans="11:11" x14ac:dyDescent="0.25">
      <c r="K7346"/>
    </row>
    <row r="7347" spans="11:11" x14ac:dyDescent="0.25">
      <c r="K7347"/>
    </row>
    <row r="7348" spans="11:11" x14ac:dyDescent="0.25">
      <c r="K7348"/>
    </row>
    <row r="7349" spans="11:11" x14ac:dyDescent="0.25">
      <c r="K7349" s="133"/>
    </row>
    <row r="7350" spans="11:11" x14ac:dyDescent="0.25">
      <c r="K7350" s="133"/>
    </row>
    <row r="7351" spans="11:11" x14ac:dyDescent="0.25">
      <c r="K7351"/>
    </row>
    <row r="7352" spans="11:11" x14ac:dyDescent="0.25">
      <c r="K7352"/>
    </row>
    <row r="7353" spans="11:11" x14ac:dyDescent="0.25">
      <c r="K7353" s="133"/>
    </row>
    <row r="7354" spans="11:11" x14ac:dyDescent="0.25">
      <c r="K7354" s="133"/>
    </row>
    <row r="7355" spans="11:11" x14ac:dyDescent="0.25">
      <c r="K7355"/>
    </row>
    <row r="7356" spans="11:11" x14ac:dyDescent="0.25">
      <c r="K7356"/>
    </row>
    <row r="7357" spans="11:11" x14ac:dyDescent="0.25">
      <c r="K7357"/>
    </row>
    <row r="7358" spans="11:11" x14ac:dyDescent="0.25">
      <c r="K7358" s="133"/>
    </row>
    <row r="7359" spans="11:11" x14ac:dyDescent="0.25">
      <c r="K7359" s="133"/>
    </row>
    <row r="7360" spans="11:11" x14ac:dyDescent="0.25">
      <c r="K7360"/>
    </row>
    <row r="7361" spans="11:11" x14ac:dyDescent="0.25">
      <c r="K7361"/>
    </row>
    <row r="7362" spans="11:11" x14ac:dyDescent="0.25">
      <c r="K7362" s="133"/>
    </row>
    <row r="7363" spans="11:11" x14ac:dyDescent="0.25">
      <c r="K7363" s="133"/>
    </row>
    <row r="7364" spans="11:11" x14ac:dyDescent="0.25">
      <c r="K7364"/>
    </row>
    <row r="7365" spans="11:11" x14ac:dyDescent="0.25">
      <c r="K7365"/>
    </row>
    <row r="7366" spans="11:11" x14ac:dyDescent="0.25">
      <c r="K7366"/>
    </row>
    <row r="7367" spans="11:11" x14ac:dyDescent="0.25">
      <c r="K7367" s="133"/>
    </row>
    <row r="7368" spans="11:11" x14ac:dyDescent="0.25">
      <c r="K7368" s="133"/>
    </row>
    <row r="7369" spans="11:11" x14ac:dyDescent="0.25">
      <c r="K7369"/>
    </row>
    <row r="7370" spans="11:11" x14ac:dyDescent="0.25">
      <c r="K7370"/>
    </row>
    <row r="7371" spans="11:11" x14ac:dyDescent="0.25">
      <c r="K7371" s="133"/>
    </row>
    <row r="7372" spans="11:11" x14ac:dyDescent="0.25">
      <c r="K7372" s="133"/>
    </row>
    <row r="7373" spans="11:11" x14ac:dyDescent="0.25">
      <c r="K7373"/>
    </row>
    <row r="7374" spans="11:11" x14ac:dyDescent="0.25">
      <c r="K7374"/>
    </row>
    <row r="7375" spans="11:11" x14ac:dyDescent="0.25">
      <c r="K7375"/>
    </row>
    <row r="7376" spans="11:11" x14ac:dyDescent="0.25">
      <c r="K7376" s="133"/>
    </row>
    <row r="7377" spans="11:11" x14ac:dyDescent="0.25">
      <c r="K7377" s="133"/>
    </row>
    <row r="7378" spans="11:11" x14ac:dyDescent="0.25">
      <c r="K7378"/>
    </row>
    <row r="7379" spans="11:11" x14ac:dyDescent="0.25">
      <c r="K7379"/>
    </row>
    <row r="7380" spans="11:11" x14ac:dyDescent="0.25">
      <c r="K7380" s="133"/>
    </row>
    <row r="7381" spans="11:11" x14ac:dyDescent="0.25">
      <c r="K7381" s="133"/>
    </row>
    <row r="7382" spans="11:11" x14ac:dyDescent="0.25">
      <c r="K7382"/>
    </row>
    <row r="7383" spans="11:11" x14ac:dyDescent="0.25">
      <c r="K7383"/>
    </row>
    <row r="7384" spans="11:11" x14ac:dyDescent="0.25">
      <c r="K7384"/>
    </row>
    <row r="7385" spans="11:11" x14ac:dyDescent="0.25">
      <c r="K7385" s="133"/>
    </row>
    <row r="7386" spans="11:11" x14ac:dyDescent="0.25">
      <c r="K7386" s="133"/>
    </row>
    <row r="7387" spans="11:11" x14ac:dyDescent="0.25">
      <c r="K7387"/>
    </row>
    <row r="7388" spans="11:11" x14ac:dyDescent="0.25">
      <c r="K7388"/>
    </row>
    <row r="7389" spans="11:11" x14ac:dyDescent="0.25">
      <c r="K7389" s="133"/>
    </row>
    <row r="7390" spans="11:11" x14ac:dyDescent="0.25">
      <c r="K7390" s="133"/>
    </row>
    <row r="7391" spans="11:11" x14ac:dyDescent="0.25">
      <c r="K7391"/>
    </row>
    <row r="7392" spans="11:11" x14ac:dyDescent="0.25">
      <c r="K7392"/>
    </row>
    <row r="7393" spans="11:11" x14ac:dyDescent="0.25">
      <c r="K7393"/>
    </row>
    <row r="7394" spans="11:11" x14ac:dyDescent="0.25">
      <c r="K7394" s="133"/>
    </row>
    <row r="7395" spans="11:11" x14ac:dyDescent="0.25">
      <c r="K7395" s="133"/>
    </row>
    <row r="7396" spans="11:11" x14ac:dyDescent="0.25">
      <c r="K7396"/>
    </row>
    <row r="7397" spans="11:11" x14ac:dyDescent="0.25">
      <c r="K7397"/>
    </row>
    <row r="7398" spans="11:11" x14ac:dyDescent="0.25">
      <c r="K7398" s="133"/>
    </row>
    <row r="7399" spans="11:11" x14ac:dyDescent="0.25">
      <c r="K7399" s="133"/>
    </row>
    <row r="7400" spans="11:11" x14ac:dyDescent="0.25">
      <c r="K7400"/>
    </row>
    <row r="7401" spans="11:11" x14ac:dyDescent="0.25">
      <c r="K7401"/>
    </row>
    <row r="7402" spans="11:11" x14ac:dyDescent="0.25">
      <c r="K7402"/>
    </row>
    <row r="7403" spans="11:11" x14ac:dyDescent="0.25">
      <c r="K7403" s="133"/>
    </row>
    <row r="7404" spans="11:11" x14ac:dyDescent="0.25">
      <c r="K7404" s="133"/>
    </row>
    <row r="7405" spans="11:11" x14ac:dyDescent="0.25">
      <c r="K7405"/>
    </row>
    <row r="7406" spans="11:11" x14ac:dyDescent="0.25">
      <c r="K7406"/>
    </row>
    <row r="7407" spans="11:11" x14ac:dyDescent="0.25">
      <c r="K7407" s="133"/>
    </row>
    <row r="7408" spans="11:11" x14ac:dyDescent="0.25">
      <c r="K7408" s="133"/>
    </row>
    <row r="7409" spans="11:11" x14ac:dyDescent="0.25">
      <c r="K7409"/>
    </row>
    <row r="7410" spans="11:11" x14ac:dyDescent="0.25">
      <c r="K7410"/>
    </row>
    <row r="7411" spans="11:11" x14ac:dyDescent="0.25">
      <c r="K7411"/>
    </row>
    <row r="7412" spans="11:11" x14ac:dyDescent="0.25">
      <c r="K7412" s="133"/>
    </row>
    <row r="7413" spans="11:11" x14ac:dyDescent="0.25">
      <c r="K7413" s="133"/>
    </row>
    <row r="7414" spans="11:11" x14ac:dyDescent="0.25">
      <c r="K7414"/>
    </row>
    <row r="7415" spans="11:11" x14ac:dyDescent="0.25">
      <c r="K7415"/>
    </row>
    <row r="7416" spans="11:11" x14ac:dyDescent="0.25">
      <c r="K7416" s="133"/>
    </row>
    <row r="7417" spans="11:11" x14ac:dyDescent="0.25">
      <c r="K7417" s="133"/>
    </row>
    <row r="7418" spans="11:11" x14ac:dyDescent="0.25">
      <c r="K7418"/>
    </row>
    <row r="7419" spans="11:11" x14ac:dyDescent="0.25">
      <c r="K7419"/>
    </row>
    <row r="7420" spans="11:11" x14ac:dyDescent="0.25">
      <c r="K7420"/>
    </row>
    <row r="7421" spans="11:11" x14ac:dyDescent="0.25">
      <c r="K7421" s="133"/>
    </row>
    <row r="7422" spans="11:11" x14ac:dyDescent="0.25">
      <c r="K7422" s="133"/>
    </row>
    <row r="7423" spans="11:11" x14ac:dyDescent="0.25">
      <c r="K7423"/>
    </row>
    <row r="7424" spans="11:11" x14ac:dyDescent="0.25">
      <c r="K7424"/>
    </row>
    <row r="7425" spans="11:11" x14ac:dyDescent="0.25">
      <c r="K7425" s="133"/>
    </row>
    <row r="7426" spans="11:11" x14ac:dyDescent="0.25">
      <c r="K7426" s="133"/>
    </row>
    <row r="7427" spans="11:11" x14ac:dyDescent="0.25">
      <c r="K7427"/>
    </row>
    <row r="7428" spans="11:11" x14ac:dyDescent="0.25">
      <c r="K7428"/>
    </row>
    <row r="7429" spans="11:11" x14ac:dyDescent="0.25">
      <c r="K7429"/>
    </row>
    <row r="7430" spans="11:11" x14ac:dyDescent="0.25">
      <c r="K7430" s="133"/>
    </row>
    <row r="7431" spans="11:11" x14ac:dyDescent="0.25">
      <c r="K7431" s="133"/>
    </row>
    <row r="7432" spans="11:11" x14ac:dyDescent="0.25">
      <c r="K7432"/>
    </row>
    <row r="7433" spans="11:11" x14ac:dyDescent="0.25">
      <c r="K7433"/>
    </row>
    <row r="7434" spans="11:11" x14ac:dyDescent="0.25">
      <c r="K7434" s="133"/>
    </row>
    <row r="7435" spans="11:11" x14ac:dyDescent="0.25">
      <c r="K7435" s="133"/>
    </row>
    <row r="7436" spans="11:11" x14ac:dyDescent="0.25">
      <c r="K7436"/>
    </row>
    <row r="7437" spans="11:11" x14ac:dyDescent="0.25">
      <c r="K7437"/>
    </row>
    <row r="7438" spans="11:11" x14ac:dyDescent="0.25">
      <c r="K7438"/>
    </row>
    <row r="7439" spans="11:11" x14ac:dyDescent="0.25">
      <c r="K7439" s="133"/>
    </row>
    <row r="7440" spans="11:11" x14ac:dyDescent="0.25">
      <c r="K7440" s="133"/>
    </row>
    <row r="7441" spans="11:11" x14ac:dyDescent="0.25">
      <c r="K7441"/>
    </row>
    <row r="7442" spans="11:11" x14ac:dyDescent="0.25">
      <c r="K7442"/>
    </row>
    <row r="7443" spans="11:11" x14ac:dyDescent="0.25">
      <c r="K7443" s="133"/>
    </row>
    <row r="7444" spans="11:11" x14ac:dyDescent="0.25">
      <c r="K7444" s="133"/>
    </row>
    <row r="7445" spans="11:11" x14ac:dyDescent="0.25">
      <c r="K7445"/>
    </row>
    <row r="7446" spans="11:11" x14ac:dyDescent="0.25">
      <c r="K7446"/>
    </row>
    <row r="7447" spans="11:11" x14ac:dyDescent="0.25">
      <c r="K7447"/>
    </row>
    <row r="7448" spans="11:11" x14ac:dyDescent="0.25">
      <c r="K7448" s="133"/>
    </row>
    <row r="7449" spans="11:11" x14ac:dyDescent="0.25">
      <c r="K7449" s="133"/>
    </row>
    <row r="7450" spans="11:11" x14ac:dyDescent="0.25">
      <c r="K7450"/>
    </row>
    <row r="7451" spans="11:11" x14ac:dyDescent="0.25">
      <c r="K7451"/>
    </row>
    <row r="7452" spans="11:11" x14ac:dyDescent="0.25">
      <c r="K7452" s="133"/>
    </row>
    <row r="7453" spans="11:11" x14ac:dyDescent="0.25">
      <c r="K7453" s="133"/>
    </row>
    <row r="7454" spans="11:11" x14ac:dyDescent="0.25">
      <c r="K7454"/>
    </row>
    <row r="7455" spans="11:11" x14ac:dyDescent="0.25">
      <c r="K7455"/>
    </row>
    <row r="7456" spans="11:11" x14ac:dyDescent="0.25">
      <c r="K7456"/>
    </row>
    <row r="7457" spans="11:11" x14ac:dyDescent="0.25">
      <c r="K7457" s="133"/>
    </row>
    <row r="7458" spans="11:11" x14ac:dyDescent="0.25">
      <c r="K7458" s="133"/>
    </row>
    <row r="7459" spans="11:11" x14ac:dyDescent="0.25">
      <c r="K7459"/>
    </row>
    <row r="7460" spans="11:11" x14ac:dyDescent="0.25">
      <c r="K7460"/>
    </row>
    <row r="7461" spans="11:11" x14ac:dyDescent="0.25">
      <c r="K7461" s="133"/>
    </row>
    <row r="7462" spans="11:11" x14ac:dyDescent="0.25">
      <c r="K7462" s="133"/>
    </row>
    <row r="7463" spans="11:11" x14ac:dyDescent="0.25">
      <c r="K7463"/>
    </row>
    <row r="7464" spans="11:11" x14ac:dyDescent="0.25">
      <c r="K7464"/>
    </row>
    <row r="7465" spans="11:11" x14ac:dyDescent="0.25">
      <c r="K7465"/>
    </row>
    <row r="7466" spans="11:11" x14ac:dyDescent="0.25">
      <c r="K7466" s="133"/>
    </row>
    <row r="7467" spans="11:11" x14ac:dyDescent="0.25">
      <c r="K7467" s="133"/>
    </row>
    <row r="7468" spans="11:11" x14ac:dyDescent="0.25">
      <c r="K7468"/>
    </row>
    <row r="7469" spans="11:11" x14ac:dyDescent="0.25">
      <c r="K7469"/>
    </row>
    <row r="7470" spans="11:11" x14ac:dyDescent="0.25">
      <c r="K7470" s="133"/>
    </row>
    <row r="7471" spans="11:11" x14ac:dyDescent="0.25">
      <c r="K7471" s="133"/>
    </row>
    <row r="7472" spans="11:11" x14ac:dyDescent="0.25">
      <c r="K7472"/>
    </row>
    <row r="7473" spans="11:11" x14ac:dyDescent="0.25">
      <c r="K7473"/>
    </row>
    <row r="7474" spans="11:11" x14ac:dyDescent="0.25">
      <c r="K7474"/>
    </row>
    <row r="7475" spans="11:11" x14ac:dyDescent="0.25">
      <c r="K7475" s="133"/>
    </row>
    <row r="7476" spans="11:11" x14ac:dyDescent="0.25">
      <c r="K7476" s="133"/>
    </row>
    <row r="7477" spans="11:11" x14ac:dyDescent="0.25">
      <c r="K7477"/>
    </row>
    <row r="7478" spans="11:11" x14ac:dyDescent="0.25">
      <c r="K7478"/>
    </row>
    <row r="7479" spans="11:11" x14ac:dyDescent="0.25">
      <c r="K7479" s="133"/>
    </row>
    <row r="7480" spans="11:11" x14ac:dyDescent="0.25">
      <c r="K7480" s="133"/>
    </row>
    <row r="7481" spans="11:11" x14ac:dyDescent="0.25">
      <c r="K7481"/>
    </row>
    <row r="7482" spans="11:11" x14ac:dyDescent="0.25">
      <c r="K7482"/>
    </row>
    <row r="7483" spans="11:11" x14ac:dyDescent="0.25">
      <c r="K7483"/>
    </row>
    <row r="7484" spans="11:11" x14ac:dyDescent="0.25">
      <c r="K7484" s="133"/>
    </row>
    <row r="7485" spans="11:11" x14ac:dyDescent="0.25">
      <c r="K7485" s="133"/>
    </row>
    <row r="7486" spans="11:11" x14ac:dyDescent="0.25">
      <c r="K7486"/>
    </row>
    <row r="7487" spans="11:11" x14ac:dyDescent="0.25">
      <c r="K7487"/>
    </row>
    <row r="7488" spans="11:11" x14ac:dyDescent="0.25">
      <c r="K7488" s="133"/>
    </row>
    <row r="7489" spans="11:11" x14ac:dyDescent="0.25">
      <c r="K7489" s="133"/>
    </row>
    <row r="7490" spans="11:11" x14ac:dyDescent="0.25">
      <c r="K7490"/>
    </row>
    <row r="7491" spans="11:11" x14ac:dyDescent="0.25">
      <c r="K7491"/>
    </row>
    <row r="7492" spans="11:11" x14ac:dyDescent="0.25">
      <c r="K7492"/>
    </row>
    <row r="7493" spans="11:11" x14ac:dyDescent="0.25">
      <c r="K7493" s="133"/>
    </row>
    <row r="7494" spans="11:11" x14ac:dyDescent="0.25">
      <c r="K7494" s="133"/>
    </row>
    <row r="7495" spans="11:11" x14ac:dyDescent="0.25">
      <c r="K7495"/>
    </row>
    <row r="7496" spans="11:11" x14ac:dyDescent="0.25">
      <c r="K7496"/>
    </row>
    <row r="7497" spans="11:11" x14ac:dyDescent="0.25">
      <c r="K7497" s="133"/>
    </row>
    <row r="7498" spans="11:11" x14ac:dyDescent="0.25">
      <c r="K7498" s="133"/>
    </row>
    <row r="7499" spans="11:11" x14ac:dyDescent="0.25">
      <c r="K7499"/>
    </row>
    <row r="7500" spans="11:11" x14ac:dyDescent="0.25">
      <c r="K7500"/>
    </row>
    <row r="7501" spans="11:11" x14ac:dyDescent="0.25">
      <c r="K7501"/>
    </row>
    <row r="7502" spans="11:11" x14ac:dyDescent="0.25">
      <c r="K7502" s="133"/>
    </row>
    <row r="7503" spans="11:11" x14ac:dyDescent="0.25">
      <c r="K7503" s="133"/>
    </row>
    <row r="7504" spans="11:11" x14ac:dyDescent="0.25">
      <c r="K7504"/>
    </row>
    <row r="7505" spans="11:11" x14ac:dyDescent="0.25">
      <c r="K7505"/>
    </row>
    <row r="7506" spans="11:11" x14ac:dyDescent="0.25">
      <c r="K7506" s="133"/>
    </row>
    <row r="7507" spans="11:11" x14ac:dyDescent="0.25">
      <c r="K7507" s="133"/>
    </row>
    <row r="7508" spans="11:11" x14ac:dyDescent="0.25">
      <c r="K7508"/>
    </row>
    <row r="7509" spans="11:11" x14ac:dyDescent="0.25">
      <c r="K7509"/>
    </row>
    <row r="7510" spans="11:11" x14ac:dyDescent="0.25">
      <c r="K7510"/>
    </row>
    <row r="7511" spans="11:11" x14ac:dyDescent="0.25">
      <c r="K7511" s="133"/>
    </row>
    <row r="7512" spans="11:11" x14ac:dyDescent="0.25">
      <c r="K7512" s="133"/>
    </row>
    <row r="7513" spans="11:11" x14ac:dyDescent="0.25">
      <c r="K7513"/>
    </row>
    <row r="7514" spans="11:11" x14ac:dyDescent="0.25">
      <c r="K7514"/>
    </row>
    <row r="7515" spans="11:11" x14ac:dyDescent="0.25">
      <c r="K7515" s="133"/>
    </row>
    <row r="7516" spans="11:11" x14ac:dyDescent="0.25">
      <c r="K7516" s="133"/>
    </row>
    <row r="7517" spans="11:11" x14ac:dyDescent="0.25">
      <c r="K7517"/>
    </row>
    <row r="7518" spans="11:11" x14ac:dyDescent="0.25">
      <c r="K7518"/>
    </row>
    <row r="7519" spans="11:11" x14ac:dyDescent="0.25">
      <c r="K7519"/>
    </row>
    <row r="7520" spans="11:11" x14ac:dyDescent="0.25">
      <c r="K7520" s="133"/>
    </row>
    <row r="7521" spans="11:11" x14ac:dyDescent="0.25">
      <c r="K7521" s="133"/>
    </row>
    <row r="7522" spans="11:11" x14ac:dyDescent="0.25">
      <c r="K7522"/>
    </row>
    <row r="7523" spans="11:11" x14ac:dyDescent="0.25">
      <c r="K7523"/>
    </row>
    <row r="7524" spans="11:11" x14ac:dyDescent="0.25">
      <c r="K7524" s="133"/>
    </row>
    <row r="7525" spans="11:11" x14ac:dyDescent="0.25">
      <c r="K7525" s="133"/>
    </row>
    <row r="7526" spans="11:11" x14ac:dyDescent="0.25">
      <c r="K7526"/>
    </row>
    <row r="7527" spans="11:11" x14ac:dyDescent="0.25">
      <c r="K7527"/>
    </row>
    <row r="7528" spans="11:11" x14ac:dyDescent="0.25">
      <c r="K7528"/>
    </row>
    <row r="7529" spans="11:11" x14ac:dyDescent="0.25">
      <c r="K7529" s="133"/>
    </row>
    <row r="7530" spans="11:11" x14ac:dyDescent="0.25">
      <c r="K7530" s="133"/>
    </row>
    <row r="7531" spans="11:11" x14ac:dyDescent="0.25">
      <c r="K7531"/>
    </row>
    <row r="7532" spans="11:11" x14ac:dyDescent="0.25">
      <c r="K7532"/>
    </row>
    <row r="7533" spans="11:11" x14ac:dyDescent="0.25">
      <c r="K7533" s="133"/>
    </row>
    <row r="7534" spans="11:11" x14ac:dyDescent="0.25">
      <c r="K7534" s="133"/>
    </row>
    <row r="7535" spans="11:11" x14ac:dyDescent="0.25">
      <c r="K7535"/>
    </row>
    <row r="7536" spans="11:11" x14ac:dyDescent="0.25">
      <c r="K7536"/>
    </row>
    <row r="7537" spans="11:11" x14ac:dyDescent="0.25">
      <c r="K7537"/>
    </row>
    <row r="7538" spans="11:11" x14ac:dyDescent="0.25">
      <c r="K7538" s="133"/>
    </row>
    <row r="7539" spans="11:11" x14ac:dyDescent="0.25">
      <c r="K7539" s="133"/>
    </row>
    <row r="7540" spans="11:11" x14ac:dyDescent="0.25">
      <c r="K7540"/>
    </row>
    <row r="7541" spans="11:11" x14ac:dyDescent="0.25">
      <c r="K7541"/>
    </row>
    <row r="7542" spans="11:11" x14ac:dyDescent="0.25">
      <c r="K7542" s="133"/>
    </row>
    <row r="7543" spans="11:11" x14ac:dyDescent="0.25">
      <c r="K7543" s="133"/>
    </row>
    <row r="7544" spans="11:11" x14ac:dyDescent="0.25">
      <c r="K7544"/>
    </row>
    <row r="7545" spans="11:11" x14ac:dyDescent="0.25">
      <c r="K7545"/>
    </row>
    <row r="7546" spans="11:11" x14ac:dyDescent="0.25">
      <c r="K7546"/>
    </row>
    <row r="7547" spans="11:11" x14ac:dyDescent="0.25">
      <c r="K7547" s="133"/>
    </row>
    <row r="7548" spans="11:11" x14ac:dyDescent="0.25">
      <c r="K7548" s="133"/>
    </row>
    <row r="7549" spans="11:11" x14ac:dyDescent="0.25">
      <c r="K7549"/>
    </row>
    <row r="7550" spans="11:11" x14ac:dyDescent="0.25">
      <c r="K7550"/>
    </row>
    <row r="7551" spans="11:11" x14ac:dyDescent="0.25">
      <c r="K7551" s="133"/>
    </row>
    <row r="7552" spans="11:11" x14ac:dyDescent="0.25">
      <c r="K7552" s="133"/>
    </row>
    <row r="7553" spans="11:11" x14ac:dyDescent="0.25">
      <c r="K7553"/>
    </row>
    <row r="7554" spans="11:11" x14ac:dyDescent="0.25">
      <c r="K7554"/>
    </row>
    <row r="7555" spans="11:11" x14ac:dyDescent="0.25">
      <c r="K7555"/>
    </row>
    <row r="7556" spans="11:11" x14ac:dyDescent="0.25">
      <c r="K7556" s="133"/>
    </row>
    <row r="7557" spans="11:11" x14ac:dyDescent="0.25">
      <c r="K7557" s="133"/>
    </row>
    <row r="7558" spans="11:11" x14ac:dyDescent="0.25">
      <c r="K7558"/>
    </row>
    <row r="7559" spans="11:11" x14ac:dyDescent="0.25">
      <c r="K7559"/>
    </row>
    <row r="7560" spans="11:11" x14ac:dyDescent="0.25">
      <c r="K7560" s="133"/>
    </row>
    <row r="7561" spans="11:11" x14ac:dyDescent="0.25">
      <c r="K7561" s="133"/>
    </row>
    <row r="7562" spans="11:11" x14ac:dyDescent="0.25">
      <c r="K7562"/>
    </row>
    <row r="7563" spans="11:11" x14ac:dyDescent="0.25">
      <c r="K7563"/>
    </row>
    <row r="7564" spans="11:11" x14ac:dyDescent="0.25">
      <c r="K7564"/>
    </row>
    <row r="7565" spans="11:11" x14ac:dyDescent="0.25">
      <c r="K7565" s="133"/>
    </row>
    <row r="7566" spans="11:11" x14ac:dyDescent="0.25">
      <c r="K7566" s="133"/>
    </row>
    <row r="7567" spans="11:11" x14ac:dyDescent="0.25">
      <c r="K7567"/>
    </row>
    <row r="7568" spans="11:11" x14ac:dyDescent="0.25">
      <c r="K7568"/>
    </row>
    <row r="7569" spans="11:11" x14ac:dyDescent="0.25">
      <c r="K7569" s="133"/>
    </row>
    <row r="7570" spans="11:11" x14ac:dyDescent="0.25">
      <c r="K7570" s="133"/>
    </row>
    <row r="7571" spans="11:11" x14ac:dyDescent="0.25">
      <c r="K7571"/>
    </row>
    <row r="7572" spans="11:11" x14ac:dyDescent="0.25">
      <c r="K7572"/>
    </row>
    <row r="7573" spans="11:11" x14ac:dyDescent="0.25">
      <c r="K7573"/>
    </row>
    <row r="7574" spans="11:11" x14ac:dyDescent="0.25">
      <c r="K7574" s="133"/>
    </row>
    <row r="7575" spans="11:11" x14ac:dyDescent="0.25">
      <c r="K7575" s="133"/>
    </row>
    <row r="7576" spans="11:11" x14ac:dyDescent="0.25">
      <c r="K7576"/>
    </row>
    <row r="7577" spans="11:11" x14ac:dyDescent="0.25">
      <c r="K7577"/>
    </row>
    <row r="7578" spans="11:11" x14ac:dyDescent="0.25">
      <c r="K7578" s="133"/>
    </row>
    <row r="7579" spans="11:11" x14ac:dyDescent="0.25">
      <c r="K7579" s="133"/>
    </row>
    <row r="7580" spans="11:11" x14ac:dyDescent="0.25">
      <c r="K7580"/>
    </row>
    <row r="7581" spans="11:11" x14ac:dyDescent="0.25">
      <c r="K7581"/>
    </row>
    <row r="7582" spans="11:11" x14ac:dyDescent="0.25">
      <c r="K7582"/>
    </row>
    <row r="7583" spans="11:11" x14ac:dyDescent="0.25">
      <c r="K7583" s="133"/>
    </row>
    <row r="7584" spans="11:11" x14ac:dyDescent="0.25">
      <c r="K7584" s="133"/>
    </row>
    <row r="7585" spans="11:11" x14ac:dyDescent="0.25">
      <c r="K7585"/>
    </row>
    <row r="7586" spans="11:11" x14ac:dyDescent="0.25">
      <c r="K7586"/>
    </row>
    <row r="7587" spans="11:11" x14ac:dyDescent="0.25">
      <c r="K7587" s="133"/>
    </row>
    <row r="7588" spans="11:11" x14ac:dyDescent="0.25">
      <c r="K7588" s="133"/>
    </row>
    <row r="7589" spans="11:11" x14ac:dyDescent="0.25">
      <c r="K7589"/>
    </row>
    <row r="7590" spans="11:11" x14ac:dyDescent="0.25">
      <c r="K7590"/>
    </row>
    <row r="7591" spans="11:11" x14ac:dyDescent="0.25">
      <c r="K7591"/>
    </row>
    <row r="7592" spans="11:11" x14ac:dyDescent="0.25">
      <c r="K7592" s="133"/>
    </row>
    <row r="7593" spans="11:11" x14ac:dyDescent="0.25">
      <c r="K7593" s="133"/>
    </row>
    <row r="7594" spans="11:11" x14ac:dyDescent="0.25">
      <c r="K7594"/>
    </row>
    <row r="7595" spans="11:11" x14ac:dyDescent="0.25">
      <c r="K7595"/>
    </row>
    <row r="7596" spans="11:11" x14ac:dyDescent="0.25">
      <c r="K7596" s="133"/>
    </row>
    <row r="7597" spans="11:11" x14ac:dyDescent="0.25">
      <c r="K7597" s="133"/>
    </row>
    <row r="7598" spans="11:11" x14ac:dyDescent="0.25">
      <c r="K7598"/>
    </row>
    <row r="7599" spans="11:11" x14ac:dyDescent="0.25">
      <c r="K7599"/>
    </row>
    <row r="7600" spans="11:11" x14ac:dyDescent="0.25">
      <c r="K7600"/>
    </row>
    <row r="7601" spans="11:11" x14ac:dyDescent="0.25">
      <c r="K7601" s="133"/>
    </row>
    <row r="7602" spans="11:11" x14ac:dyDescent="0.25">
      <c r="K7602" s="133"/>
    </row>
    <row r="7603" spans="11:11" x14ac:dyDescent="0.25">
      <c r="K7603"/>
    </row>
    <row r="7604" spans="11:11" x14ac:dyDescent="0.25">
      <c r="K7604"/>
    </row>
    <row r="7605" spans="11:11" x14ac:dyDescent="0.25">
      <c r="K7605" s="133"/>
    </row>
    <row r="7606" spans="11:11" x14ac:dyDescent="0.25">
      <c r="K7606" s="133"/>
    </row>
    <row r="7607" spans="11:11" x14ac:dyDescent="0.25">
      <c r="K7607"/>
    </row>
    <row r="7608" spans="11:11" x14ac:dyDescent="0.25">
      <c r="K7608"/>
    </row>
    <row r="7609" spans="11:11" x14ac:dyDescent="0.25">
      <c r="K7609"/>
    </row>
    <row r="7610" spans="11:11" x14ac:dyDescent="0.25">
      <c r="K7610" s="133"/>
    </row>
    <row r="7611" spans="11:11" x14ac:dyDescent="0.25">
      <c r="K7611" s="133"/>
    </row>
    <row r="7612" spans="11:11" x14ac:dyDescent="0.25">
      <c r="K7612"/>
    </row>
    <row r="7613" spans="11:11" x14ac:dyDescent="0.25">
      <c r="K7613"/>
    </row>
    <row r="7614" spans="11:11" x14ac:dyDescent="0.25">
      <c r="K7614" s="133"/>
    </row>
    <row r="7615" spans="11:11" x14ac:dyDescent="0.25">
      <c r="K7615" s="133"/>
    </row>
    <row r="7616" spans="11:11" x14ac:dyDescent="0.25">
      <c r="K7616"/>
    </row>
    <row r="7617" spans="11:11" x14ac:dyDescent="0.25">
      <c r="K7617"/>
    </row>
    <row r="7618" spans="11:11" x14ac:dyDescent="0.25">
      <c r="K7618"/>
    </row>
    <row r="7619" spans="11:11" x14ac:dyDescent="0.25">
      <c r="K7619" s="133"/>
    </row>
    <row r="7620" spans="11:11" x14ac:dyDescent="0.25">
      <c r="K7620" s="133"/>
    </row>
    <row r="7621" spans="11:11" x14ac:dyDescent="0.25">
      <c r="K7621"/>
    </row>
    <row r="7622" spans="11:11" x14ac:dyDescent="0.25">
      <c r="K7622"/>
    </row>
    <row r="7623" spans="11:11" x14ac:dyDescent="0.25">
      <c r="K7623" s="133"/>
    </row>
    <row r="7624" spans="11:11" x14ac:dyDescent="0.25">
      <c r="K7624" s="133"/>
    </row>
    <row r="7625" spans="11:11" x14ac:dyDescent="0.25">
      <c r="K7625"/>
    </row>
    <row r="7626" spans="11:11" x14ac:dyDescent="0.25">
      <c r="K7626"/>
    </row>
    <row r="7627" spans="11:11" x14ac:dyDescent="0.25">
      <c r="K7627"/>
    </row>
    <row r="7628" spans="11:11" x14ac:dyDescent="0.25">
      <c r="K7628" s="133"/>
    </row>
    <row r="7629" spans="11:11" x14ac:dyDescent="0.25">
      <c r="K7629" s="133"/>
    </row>
    <row r="7630" spans="11:11" x14ac:dyDescent="0.25">
      <c r="K7630"/>
    </row>
    <row r="7631" spans="11:11" x14ac:dyDescent="0.25">
      <c r="K7631"/>
    </row>
    <row r="7632" spans="11:11" x14ac:dyDescent="0.25">
      <c r="K7632" s="133"/>
    </row>
    <row r="7633" spans="11:11" x14ac:dyDescent="0.25">
      <c r="K7633" s="133"/>
    </row>
    <row r="7634" spans="11:11" x14ac:dyDescent="0.25">
      <c r="K7634"/>
    </row>
    <row r="7635" spans="11:11" x14ac:dyDescent="0.25">
      <c r="K7635"/>
    </row>
    <row r="7636" spans="11:11" x14ac:dyDescent="0.25">
      <c r="K7636"/>
    </row>
    <row r="7637" spans="11:11" x14ac:dyDescent="0.25">
      <c r="K7637" s="133"/>
    </row>
    <row r="7638" spans="11:11" x14ac:dyDescent="0.25">
      <c r="K7638" s="133"/>
    </row>
    <row r="7639" spans="11:11" x14ac:dyDescent="0.25">
      <c r="K7639"/>
    </row>
    <row r="7640" spans="11:11" x14ac:dyDescent="0.25">
      <c r="K7640"/>
    </row>
    <row r="7641" spans="11:11" x14ac:dyDescent="0.25">
      <c r="K7641" s="133"/>
    </row>
    <row r="7642" spans="11:11" x14ac:dyDescent="0.25">
      <c r="K7642" s="133"/>
    </row>
    <row r="7643" spans="11:11" x14ac:dyDescent="0.25">
      <c r="K7643"/>
    </row>
    <row r="7644" spans="11:11" x14ac:dyDescent="0.25">
      <c r="K7644"/>
    </row>
    <row r="7645" spans="11:11" x14ac:dyDescent="0.25">
      <c r="K7645"/>
    </row>
    <row r="7646" spans="11:11" x14ac:dyDescent="0.25">
      <c r="K7646" s="133"/>
    </row>
    <row r="7647" spans="11:11" x14ac:dyDescent="0.25">
      <c r="K7647" s="133"/>
    </row>
    <row r="7648" spans="11:11" x14ac:dyDescent="0.25">
      <c r="K7648"/>
    </row>
    <row r="7649" spans="11:11" x14ac:dyDescent="0.25">
      <c r="K7649"/>
    </row>
    <row r="7650" spans="11:11" x14ac:dyDescent="0.25">
      <c r="K7650" s="133"/>
    </row>
    <row r="7651" spans="11:11" x14ac:dyDescent="0.25">
      <c r="K7651" s="133"/>
    </row>
    <row r="7652" spans="11:11" x14ac:dyDescent="0.25">
      <c r="K7652"/>
    </row>
    <row r="7653" spans="11:11" x14ac:dyDescent="0.25">
      <c r="K7653"/>
    </row>
    <row r="7654" spans="11:11" x14ac:dyDescent="0.25">
      <c r="K7654"/>
    </row>
    <row r="7655" spans="11:11" x14ac:dyDescent="0.25">
      <c r="K7655" s="133"/>
    </row>
    <row r="7656" spans="11:11" x14ac:dyDescent="0.25">
      <c r="K7656" s="133"/>
    </row>
    <row r="7657" spans="11:11" x14ac:dyDescent="0.25">
      <c r="K7657"/>
    </row>
    <row r="7658" spans="11:11" x14ac:dyDescent="0.25">
      <c r="K7658"/>
    </row>
    <row r="7659" spans="11:11" x14ac:dyDescent="0.25">
      <c r="K7659" s="133"/>
    </row>
    <row r="7660" spans="11:11" x14ac:dyDescent="0.25">
      <c r="K7660" s="133"/>
    </row>
    <row r="7661" spans="11:11" x14ac:dyDescent="0.25">
      <c r="K7661"/>
    </row>
    <row r="7662" spans="11:11" x14ac:dyDescent="0.25">
      <c r="K7662"/>
    </row>
    <row r="7663" spans="11:11" x14ac:dyDescent="0.25">
      <c r="K7663"/>
    </row>
    <row r="7664" spans="11:11" x14ac:dyDescent="0.25">
      <c r="K7664" s="133"/>
    </row>
    <row r="7665" spans="11:11" x14ac:dyDescent="0.25">
      <c r="K7665" s="133"/>
    </row>
    <row r="7666" spans="11:11" x14ac:dyDescent="0.25">
      <c r="K7666"/>
    </row>
    <row r="7667" spans="11:11" x14ac:dyDescent="0.25">
      <c r="K7667"/>
    </row>
    <row r="7668" spans="11:11" x14ac:dyDescent="0.25">
      <c r="K7668" s="133"/>
    </row>
    <row r="7669" spans="11:11" x14ac:dyDescent="0.25">
      <c r="K7669" s="133"/>
    </row>
    <row r="7670" spans="11:11" x14ac:dyDescent="0.25">
      <c r="K7670"/>
    </row>
    <row r="7671" spans="11:11" x14ac:dyDescent="0.25">
      <c r="K7671"/>
    </row>
    <row r="7672" spans="11:11" x14ac:dyDescent="0.25">
      <c r="K7672"/>
    </row>
    <row r="7673" spans="11:11" x14ac:dyDescent="0.25">
      <c r="K7673" s="133"/>
    </row>
    <row r="7674" spans="11:11" x14ac:dyDescent="0.25">
      <c r="K7674" s="133"/>
    </row>
    <row r="7675" spans="11:11" x14ac:dyDescent="0.25">
      <c r="K7675"/>
    </row>
    <row r="7676" spans="11:11" x14ac:dyDescent="0.25">
      <c r="K7676"/>
    </row>
    <row r="7677" spans="11:11" x14ac:dyDescent="0.25">
      <c r="K7677" s="133"/>
    </row>
    <row r="7678" spans="11:11" x14ac:dyDescent="0.25">
      <c r="K7678" s="133"/>
    </row>
    <row r="7679" spans="11:11" x14ac:dyDescent="0.25">
      <c r="K7679"/>
    </row>
    <row r="7680" spans="11:11" x14ac:dyDescent="0.25">
      <c r="K7680"/>
    </row>
    <row r="7681" spans="11:11" x14ac:dyDescent="0.25">
      <c r="K7681"/>
    </row>
    <row r="7682" spans="11:11" x14ac:dyDescent="0.25">
      <c r="K7682" s="133"/>
    </row>
    <row r="7683" spans="11:11" x14ac:dyDescent="0.25">
      <c r="K7683" s="133"/>
    </row>
    <row r="7684" spans="11:11" x14ac:dyDescent="0.25">
      <c r="K7684"/>
    </row>
    <row r="7685" spans="11:11" x14ac:dyDescent="0.25">
      <c r="K7685"/>
    </row>
    <row r="7686" spans="11:11" x14ac:dyDescent="0.25">
      <c r="K7686" s="133"/>
    </row>
    <row r="7687" spans="11:11" x14ac:dyDescent="0.25">
      <c r="K7687" s="133"/>
    </row>
    <row r="7688" spans="11:11" x14ac:dyDescent="0.25">
      <c r="K7688"/>
    </row>
    <row r="7689" spans="11:11" x14ac:dyDescent="0.25">
      <c r="K7689"/>
    </row>
    <row r="7690" spans="11:11" x14ac:dyDescent="0.25">
      <c r="K7690"/>
    </row>
    <row r="7691" spans="11:11" x14ac:dyDescent="0.25">
      <c r="K7691" s="133"/>
    </row>
    <row r="7692" spans="11:11" x14ac:dyDescent="0.25">
      <c r="K7692" s="133"/>
    </row>
    <row r="7693" spans="11:11" x14ac:dyDescent="0.25">
      <c r="K7693"/>
    </row>
    <row r="7694" spans="11:11" x14ac:dyDescent="0.25">
      <c r="K7694"/>
    </row>
    <row r="7695" spans="11:11" x14ac:dyDescent="0.25">
      <c r="K7695" s="133"/>
    </row>
    <row r="7696" spans="11:11" x14ac:dyDescent="0.25">
      <c r="K7696" s="133"/>
    </row>
    <row r="7697" spans="11:11" x14ac:dyDescent="0.25">
      <c r="K7697"/>
    </row>
    <row r="7698" spans="11:11" x14ac:dyDescent="0.25">
      <c r="K7698"/>
    </row>
    <row r="7699" spans="11:11" x14ac:dyDescent="0.25">
      <c r="K7699"/>
    </row>
    <row r="7700" spans="11:11" x14ac:dyDescent="0.25">
      <c r="K7700" s="133"/>
    </row>
    <row r="7701" spans="11:11" x14ac:dyDescent="0.25">
      <c r="K7701" s="133"/>
    </row>
    <row r="7702" spans="11:11" x14ac:dyDescent="0.25">
      <c r="K7702"/>
    </row>
    <row r="7703" spans="11:11" x14ac:dyDescent="0.25">
      <c r="K7703"/>
    </row>
    <row r="7704" spans="11:11" x14ac:dyDescent="0.25">
      <c r="K7704" s="133"/>
    </row>
    <row r="7705" spans="11:11" x14ac:dyDescent="0.25">
      <c r="K7705" s="133"/>
    </row>
    <row r="7706" spans="11:11" x14ac:dyDescent="0.25">
      <c r="K7706"/>
    </row>
    <row r="7707" spans="11:11" x14ac:dyDescent="0.25">
      <c r="K7707"/>
    </row>
    <row r="7708" spans="11:11" x14ac:dyDescent="0.25">
      <c r="K7708"/>
    </row>
    <row r="7709" spans="11:11" x14ac:dyDescent="0.25">
      <c r="K7709" s="133"/>
    </row>
    <row r="7710" spans="11:11" x14ac:dyDescent="0.25">
      <c r="K7710" s="133"/>
    </row>
    <row r="7711" spans="11:11" x14ac:dyDescent="0.25">
      <c r="K7711"/>
    </row>
    <row r="7712" spans="11:11" x14ac:dyDescent="0.25">
      <c r="K7712"/>
    </row>
    <row r="7713" spans="11:11" x14ac:dyDescent="0.25">
      <c r="K7713" s="133"/>
    </row>
    <row r="7714" spans="11:11" x14ac:dyDescent="0.25">
      <c r="K7714" s="133"/>
    </row>
    <row r="7715" spans="11:11" x14ac:dyDescent="0.25">
      <c r="K7715"/>
    </row>
    <row r="7716" spans="11:11" x14ac:dyDescent="0.25">
      <c r="K7716"/>
    </row>
    <row r="7717" spans="11:11" x14ac:dyDescent="0.25">
      <c r="K7717"/>
    </row>
    <row r="7718" spans="11:11" x14ac:dyDescent="0.25">
      <c r="K7718" s="133"/>
    </row>
    <row r="7719" spans="11:11" x14ac:dyDescent="0.25">
      <c r="K7719" s="133"/>
    </row>
    <row r="7720" spans="11:11" x14ac:dyDescent="0.25">
      <c r="K7720"/>
    </row>
    <row r="7721" spans="11:11" x14ac:dyDescent="0.25">
      <c r="K7721"/>
    </row>
    <row r="7722" spans="11:11" x14ac:dyDescent="0.25">
      <c r="K7722" s="133"/>
    </row>
    <row r="7723" spans="11:11" x14ac:dyDescent="0.25">
      <c r="K7723" s="133"/>
    </row>
    <row r="7724" spans="11:11" x14ac:dyDescent="0.25">
      <c r="K7724"/>
    </row>
    <row r="7725" spans="11:11" x14ac:dyDescent="0.25">
      <c r="K7725"/>
    </row>
    <row r="7726" spans="11:11" x14ac:dyDescent="0.25">
      <c r="K7726"/>
    </row>
    <row r="7727" spans="11:11" x14ac:dyDescent="0.25">
      <c r="K7727" s="133"/>
    </row>
    <row r="7728" spans="11:11" x14ac:dyDescent="0.25">
      <c r="K7728" s="133"/>
    </row>
    <row r="7729" spans="11:11" x14ac:dyDescent="0.25">
      <c r="K7729"/>
    </row>
    <row r="7730" spans="11:11" x14ac:dyDescent="0.25">
      <c r="K7730"/>
    </row>
    <row r="7731" spans="11:11" x14ac:dyDescent="0.25">
      <c r="K7731" s="133"/>
    </row>
    <row r="7732" spans="11:11" x14ac:dyDescent="0.25">
      <c r="K7732" s="133"/>
    </row>
    <row r="7733" spans="11:11" x14ac:dyDescent="0.25">
      <c r="K7733"/>
    </row>
    <row r="7734" spans="11:11" x14ac:dyDescent="0.25">
      <c r="K7734"/>
    </row>
    <row r="7735" spans="11:11" x14ac:dyDescent="0.25">
      <c r="K7735"/>
    </row>
    <row r="7736" spans="11:11" x14ac:dyDescent="0.25">
      <c r="K7736" s="133"/>
    </row>
    <row r="7737" spans="11:11" x14ac:dyDescent="0.25">
      <c r="K7737" s="133"/>
    </row>
    <row r="7738" spans="11:11" x14ac:dyDescent="0.25">
      <c r="K7738"/>
    </row>
    <row r="7739" spans="11:11" x14ac:dyDescent="0.25">
      <c r="K7739"/>
    </row>
    <row r="7740" spans="11:11" x14ac:dyDescent="0.25">
      <c r="K7740" s="133"/>
    </row>
    <row r="7741" spans="11:11" x14ac:dyDescent="0.25">
      <c r="K7741" s="133"/>
    </row>
    <row r="7742" spans="11:11" x14ac:dyDescent="0.25">
      <c r="K7742"/>
    </row>
    <row r="7743" spans="11:11" x14ac:dyDescent="0.25">
      <c r="K7743"/>
    </row>
    <row r="7744" spans="11:11" x14ac:dyDescent="0.25">
      <c r="K7744"/>
    </row>
    <row r="7745" spans="11:11" x14ac:dyDescent="0.25">
      <c r="K7745" s="133"/>
    </row>
    <row r="7746" spans="11:11" x14ac:dyDescent="0.25">
      <c r="K7746" s="133"/>
    </row>
    <row r="7747" spans="11:11" x14ac:dyDescent="0.25">
      <c r="K7747"/>
    </row>
    <row r="7748" spans="11:11" x14ac:dyDescent="0.25">
      <c r="K7748"/>
    </row>
    <row r="7749" spans="11:11" x14ac:dyDescent="0.25">
      <c r="K7749" s="133"/>
    </row>
    <row r="7750" spans="11:11" x14ac:dyDescent="0.25">
      <c r="K7750" s="133"/>
    </row>
    <row r="7751" spans="11:11" x14ac:dyDescent="0.25">
      <c r="K7751"/>
    </row>
    <row r="7752" spans="11:11" x14ac:dyDescent="0.25">
      <c r="K7752"/>
    </row>
    <row r="7753" spans="11:11" x14ac:dyDescent="0.25">
      <c r="K7753"/>
    </row>
    <row r="7754" spans="11:11" x14ac:dyDescent="0.25">
      <c r="K7754" s="133"/>
    </row>
    <row r="7755" spans="11:11" x14ac:dyDescent="0.25">
      <c r="K7755" s="133"/>
    </row>
    <row r="7756" spans="11:11" x14ac:dyDescent="0.25">
      <c r="K7756"/>
    </row>
    <row r="7757" spans="11:11" x14ac:dyDescent="0.25">
      <c r="K7757"/>
    </row>
    <row r="7758" spans="11:11" x14ac:dyDescent="0.25">
      <c r="K7758" s="133"/>
    </row>
    <row r="7759" spans="11:11" x14ac:dyDescent="0.25">
      <c r="K7759" s="133"/>
    </row>
    <row r="7760" spans="11:11" x14ac:dyDescent="0.25">
      <c r="K7760"/>
    </row>
    <row r="7761" spans="11:11" x14ac:dyDescent="0.25">
      <c r="K7761"/>
    </row>
    <row r="7762" spans="11:11" x14ac:dyDescent="0.25">
      <c r="K7762"/>
    </row>
    <row r="7763" spans="11:11" x14ac:dyDescent="0.25">
      <c r="K7763" s="133"/>
    </row>
    <row r="7764" spans="11:11" x14ac:dyDescent="0.25">
      <c r="K7764" s="133"/>
    </row>
    <row r="7765" spans="11:11" x14ac:dyDescent="0.25">
      <c r="K7765"/>
    </row>
    <row r="7766" spans="11:11" x14ac:dyDescent="0.25">
      <c r="K7766"/>
    </row>
    <row r="7767" spans="11:11" x14ac:dyDescent="0.25">
      <c r="K7767" s="133"/>
    </row>
    <row r="7768" spans="11:11" x14ac:dyDescent="0.25">
      <c r="K7768" s="133"/>
    </row>
    <row r="7769" spans="11:11" x14ac:dyDescent="0.25">
      <c r="K7769"/>
    </row>
    <row r="7770" spans="11:11" x14ac:dyDescent="0.25">
      <c r="K7770"/>
    </row>
    <row r="7771" spans="11:11" x14ac:dyDescent="0.25">
      <c r="K7771"/>
    </row>
    <row r="7772" spans="11:11" x14ac:dyDescent="0.25">
      <c r="K7772" s="133"/>
    </row>
    <row r="7773" spans="11:11" x14ac:dyDescent="0.25">
      <c r="K7773" s="133"/>
    </row>
    <row r="7774" spans="11:11" x14ac:dyDescent="0.25">
      <c r="K7774"/>
    </row>
    <row r="7775" spans="11:11" x14ac:dyDescent="0.25">
      <c r="K7775"/>
    </row>
    <row r="7776" spans="11:11" x14ac:dyDescent="0.25">
      <c r="K7776" s="133"/>
    </row>
    <row r="7777" spans="11:11" x14ac:dyDescent="0.25">
      <c r="K7777" s="133"/>
    </row>
    <row r="7778" spans="11:11" x14ac:dyDescent="0.25">
      <c r="K7778"/>
    </row>
    <row r="7779" spans="11:11" x14ac:dyDescent="0.25">
      <c r="K7779"/>
    </row>
    <row r="7780" spans="11:11" x14ac:dyDescent="0.25">
      <c r="K7780"/>
    </row>
    <row r="7781" spans="11:11" x14ac:dyDescent="0.25">
      <c r="K7781" s="133"/>
    </row>
    <row r="7782" spans="11:11" x14ac:dyDescent="0.25">
      <c r="K7782" s="133"/>
    </row>
    <row r="7783" spans="11:11" x14ac:dyDescent="0.25">
      <c r="K7783"/>
    </row>
    <row r="7784" spans="11:11" x14ac:dyDescent="0.25">
      <c r="K7784"/>
    </row>
    <row r="7785" spans="11:11" x14ac:dyDescent="0.25">
      <c r="K7785" s="133"/>
    </row>
    <row r="7786" spans="11:11" x14ac:dyDescent="0.25">
      <c r="K7786" s="133"/>
    </row>
    <row r="7787" spans="11:11" x14ac:dyDescent="0.25">
      <c r="K7787"/>
    </row>
    <row r="7788" spans="11:11" x14ac:dyDescent="0.25">
      <c r="K7788"/>
    </row>
    <row r="7789" spans="11:11" x14ac:dyDescent="0.25">
      <c r="K7789"/>
    </row>
    <row r="7790" spans="11:11" x14ac:dyDescent="0.25">
      <c r="K7790" s="133"/>
    </row>
    <row r="7791" spans="11:11" x14ac:dyDescent="0.25">
      <c r="K7791" s="133"/>
    </row>
    <row r="7792" spans="11:11" x14ac:dyDescent="0.25">
      <c r="K7792"/>
    </row>
    <row r="7793" spans="11:11" x14ac:dyDescent="0.25">
      <c r="K7793"/>
    </row>
    <row r="7794" spans="11:11" x14ac:dyDescent="0.25">
      <c r="K7794" s="133"/>
    </row>
    <row r="7795" spans="11:11" x14ac:dyDescent="0.25">
      <c r="K7795" s="133"/>
    </row>
    <row r="7796" spans="11:11" x14ac:dyDescent="0.25">
      <c r="K7796"/>
    </row>
    <row r="7797" spans="11:11" x14ac:dyDescent="0.25">
      <c r="K7797"/>
    </row>
    <row r="7798" spans="11:11" x14ac:dyDescent="0.25">
      <c r="K7798"/>
    </row>
    <row r="7799" spans="11:11" x14ac:dyDescent="0.25">
      <c r="K7799" s="133"/>
    </row>
    <row r="7800" spans="11:11" x14ac:dyDescent="0.25">
      <c r="K7800" s="133"/>
    </row>
    <row r="7801" spans="11:11" x14ac:dyDescent="0.25">
      <c r="K7801"/>
    </row>
    <row r="7802" spans="11:11" x14ac:dyDescent="0.25">
      <c r="K7802"/>
    </row>
    <row r="7803" spans="11:11" x14ac:dyDescent="0.25">
      <c r="K7803" s="133"/>
    </row>
    <row r="7804" spans="11:11" x14ac:dyDescent="0.25">
      <c r="K7804" s="133"/>
    </row>
    <row r="7805" spans="11:11" x14ac:dyDescent="0.25">
      <c r="K7805"/>
    </row>
    <row r="7806" spans="11:11" x14ac:dyDescent="0.25">
      <c r="K7806"/>
    </row>
    <row r="7807" spans="11:11" x14ac:dyDescent="0.25">
      <c r="K7807"/>
    </row>
    <row r="7808" spans="11:11" x14ac:dyDescent="0.25">
      <c r="K7808" s="133"/>
    </row>
    <row r="7809" spans="11:11" x14ac:dyDescent="0.25">
      <c r="K7809" s="133"/>
    </row>
    <row r="7810" spans="11:11" x14ac:dyDescent="0.25">
      <c r="K7810"/>
    </row>
    <row r="7811" spans="11:11" x14ac:dyDescent="0.25">
      <c r="K7811"/>
    </row>
    <row r="7812" spans="11:11" x14ac:dyDescent="0.25">
      <c r="K7812" s="133"/>
    </row>
    <row r="7813" spans="11:11" x14ac:dyDescent="0.25">
      <c r="K7813" s="133"/>
    </row>
    <row r="7814" spans="11:11" x14ac:dyDescent="0.25">
      <c r="K7814"/>
    </row>
    <row r="7815" spans="11:11" x14ac:dyDescent="0.25">
      <c r="K7815"/>
    </row>
    <row r="7816" spans="11:11" x14ac:dyDescent="0.25">
      <c r="K7816"/>
    </row>
    <row r="7817" spans="11:11" x14ac:dyDescent="0.25">
      <c r="K7817" s="133"/>
    </row>
    <row r="7818" spans="11:11" x14ac:dyDescent="0.25">
      <c r="K7818" s="133"/>
    </row>
    <row r="7819" spans="11:11" x14ac:dyDescent="0.25">
      <c r="K7819"/>
    </row>
    <row r="7820" spans="11:11" x14ac:dyDescent="0.25">
      <c r="K7820"/>
    </row>
    <row r="7821" spans="11:11" x14ac:dyDescent="0.25">
      <c r="K7821" s="133"/>
    </row>
    <row r="7822" spans="11:11" x14ac:dyDescent="0.25">
      <c r="K7822" s="133"/>
    </row>
    <row r="7823" spans="11:11" x14ac:dyDescent="0.25">
      <c r="K7823"/>
    </row>
    <row r="7824" spans="11:11" x14ac:dyDescent="0.25">
      <c r="K7824"/>
    </row>
    <row r="7825" spans="11:11" x14ac:dyDescent="0.25">
      <c r="K7825"/>
    </row>
    <row r="7826" spans="11:11" x14ac:dyDescent="0.25">
      <c r="K7826" s="133"/>
    </row>
    <row r="7827" spans="11:11" x14ac:dyDescent="0.25">
      <c r="K7827" s="133"/>
    </row>
    <row r="7828" spans="11:11" x14ac:dyDescent="0.25">
      <c r="K7828"/>
    </row>
    <row r="7829" spans="11:11" x14ac:dyDescent="0.25">
      <c r="K7829"/>
    </row>
    <row r="7830" spans="11:11" x14ac:dyDescent="0.25">
      <c r="K7830" s="133"/>
    </row>
    <row r="7831" spans="11:11" x14ac:dyDescent="0.25">
      <c r="K7831" s="133"/>
    </row>
    <row r="7832" spans="11:11" x14ac:dyDescent="0.25">
      <c r="K7832"/>
    </row>
    <row r="7833" spans="11:11" x14ac:dyDescent="0.25">
      <c r="K7833"/>
    </row>
    <row r="7834" spans="11:11" x14ac:dyDescent="0.25">
      <c r="K7834"/>
    </row>
    <row r="7835" spans="11:11" x14ac:dyDescent="0.25">
      <c r="K7835" s="133"/>
    </row>
    <row r="7836" spans="11:11" x14ac:dyDescent="0.25">
      <c r="K7836" s="133"/>
    </row>
    <row r="7837" spans="11:11" x14ac:dyDescent="0.25">
      <c r="K7837"/>
    </row>
    <row r="7838" spans="11:11" x14ac:dyDescent="0.25">
      <c r="K7838"/>
    </row>
    <row r="7839" spans="11:11" x14ac:dyDescent="0.25">
      <c r="K7839" s="133"/>
    </row>
    <row r="7840" spans="11:11" x14ac:dyDescent="0.25">
      <c r="K7840" s="133"/>
    </row>
    <row r="7841" spans="11:11" x14ac:dyDescent="0.25">
      <c r="K7841"/>
    </row>
    <row r="7842" spans="11:11" x14ac:dyDescent="0.25">
      <c r="K7842"/>
    </row>
    <row r="7843" spans="11:11" x14ac:dyDescent="0.25">
      <c r="K7843"/>
    </row>
    <row r="7844" spans="11:11" x14ac:dyDescent="0.25">
      <c r="K7844" s="133"/>
    </row>
    <row r="7845" spans="11:11" x14ac:dyDescent="0.25">
      <c r="K7845" s="133"/>
    </row>
    <row r="7846" spans="11:11" x14ac:dyDescent="0.25">
      <c r="K7846"/>
    </row>
    <row r="7847" spans="11:11" x14ac:dyDescent="0.25">
      <c r="K7847"/>
    </row>
    <row r="7848" spans="11:11" x14ac:dyDescent="0.25">
      <c r="K7848" s="133"/>
    </row>
    <row r="7849" spans="11:11" x14ac:dyDescent="0.25">
      <c r="K7849" s="133"/>
    </row>
    <row r="7850" spans="11:11" x14ac:dyDescent="0.25">
      <c r="K7850"/>
    </row>
    <row r="7851" spans="11:11" x14ac:dyDescent="0.25">
      <c r="K7851"/>
    </row>
    <row r="7852" spans="11:11" x14ac:dyDescent="0.25">
      <c r="K7852"/>
    </row>
    <row r="7853" spans="11:11" x14ac:dyDescent="0.25">
      <c r="K7853" s="133"/>
    </row>
    <row r="7854" spans="11:11" x14ac:dyDescent="0.25">
      <c r="K7854" s="133"/>
    </row>
    <row r="7855" spans="11:11" x14ac:dyDescent="0.25">
      <c r="K7855"/>
    </row>
    <row r="7856" spans="11:11" x14ac:dyDescent="0.25">
      <c r="K7856"/>
    </row>
    <row r="7857" spans="11:11" x14ac:dyDescent="0.25">
      <c r="K7857" s="133"/>
    </row>
    <row r="7858" spans="11:11" x14ac:dyDescent="0.25">
      <c r="K7858" s="133"/>
    </row>
    <row r="7859" spans="11:11" x14ac:dyDescent="0.25">
      <c r="K7859"/>
    </row>
    <row r="7860" spans="11:11" x14ac:dyDescent="0.25">
      <c r="K7860"/>
    </row>
    <row r="7861" spans="11:11" x14ac:dyDescent="0.25">
      <c r="K7861"/>
    </row>
    <row r="7862" spans="11:11" x14ac:dyDescent="0.25">
      <c r="K7862" s="133"/>
    </row>
    <row r="7863" spans="11:11" x14ac:dyDescent="0.25">
      <c r="K7863" s="133"/>
    </row>
    <row r="7864" spans="11:11" x14ac:dyDescent="0.25">
      <c r="K7864"/>
    </row>
    <row r="7865" spans="11:11" x14ac:dyDescent="0.25">
      <c r="K7865"/>
    </row>
    <row r="7866" spans="11:11" x14ac:dyDescent="0.25">
      <c r="K7866" s="133"/>
    </row>
    <row r="7867" spans="11:11" x14ac:dyDescent="0.25">
      <c r="K7867" s="133"/>
    </row>
    <row r="7868" spans="11:11" x14ac:dyDescent="0.25">
      <c r="K7868"/>
    </row>
    <row r="7869" spans="11:11" x14ac:dyDescent="0.25">
      <c r="K7869"/>
    </row>
    <row r="7870" spans="11:11" x14ac:dyDescent="0.25">
      <c r="K7870"/>
    </row>
    <row r="7871" spans="11:11" x14ac:dyDescent="0.25">
      <c r="K7871" s="133"/>
    </row>
    <row r="7872" spans="11:11" x14ac:dyDescent="0.25">
      <c r="K7872" s="133"/>
    </row>
    <row r="7873" spans="11:11" x14ac:dyDescent="0.25">
      <c r="K7873"/>
    </row>
    <row r="7874" spans="11:11" x14ac:dyDescent="0.25">
      <c r="K7874"/>
    </row>
    <row r="7875" spans="11:11" x14ac:dyDescent="0.25">
      <c r="K7875" s="133"/>
    </row>
    <row r="7876" spans="11:11" x14ac:dyDescent="0.25">
      <c r="K7876" s="133"/>
    </row>
    <row r="7877" spans="11:11" x14ac:dyDescent="0.25">
      <c r="K7877"/>
    </row>
    <row r="7878" spans="11:11" x14ac:dyDescent="0.25">
      <c r="K7878"/>
    </row>
    <row r="7879" spans="11:11" x14ac:dyDescent="0.25">
      <c r="K7879"/>
    </row>
    <row r="7880" spans="11:11" x14ac:dyDescent="0.25">
      <c r="K7880" s="133"/>
    </row>
    <row r="7881" spans="11:11" x14ac:dyDescent="0.25">
      <c r="K7881" s="133"/>
    </row>
    <row r="7882" spans="11:11" x14ac:dyDescent="0.25">
      <c r="K7882"/>
    </row>
    <row r="7883" spans="11:11" x14ac:dyDescent="0.25">
      <c r="K7883"/>
    </row>
    <row r="7884" spans="11:11" x14ac:dyDescent="0.25">
      <c r="K7884" s="133"/>
    </row>
    <row r="7885" spans="11:11" x14ac:dyDescent="0.25">
      <c r="K7885" s="133"/>
    </row>
    <row r="7886" spans="11:11" x14ac:dyDescent="0.25">
      <c r="K7886"/>
    </row>
    <row r="7887" spans="11:11" x14ac:dyDescent="0.25">
      <c r="K7887"/>
    </row>
    <row r="7888" spans="11:11" x14ac:dyDescent="0.25">
      <c r="K7888"/>
    </row>
    <row r="7889" spans="11:11" x14ac:dyDescent="0.25">
      <c r="K7889" s="133"/>
    </row>
    <row r="7890" spans="11:11" x14ac:dyDescent="0.25">
      <c r="K7890" s="133"/>
    </row>
    <row r="7891" spans="11:11" x14ac:dyDescent="0.25">
      <c r="K7891"/>
    </row>
    <row r="7892" spans="11:11" x14ac:dyDescent="0.25">
      <c r="K7892"/>
    </row>
    <row r="7893" spans="11:11" x14ac:dyDescent="0.25">
      <c r="K7893" s="133"/>
    </row>
    <row r="7894" spans="11:11" x14ac:dyDescent="0.25">
      <c r="K7894" s="133"/>
    </row>
    <row r="7895" spans="11:11" x14ac:dyDescent="0.25">
      <c r="K7895"/>
    </row>
    <row r="7896" spans="11:11" x14ac:dyDescent="0.25">
      <c r="K7896"/>
    </row>
    <row r="7897" spans="11:11" x14ac:dyDescent="0.25">
      <c r="K7897"/>
    </row>
    <row r="7898" spans="11:11" x14ac:dyDescent="0.25">
      <c r="K7898" s="133"/>
    </row>
    <row r="7899" spans="11:11" x14ac:dyDescent="0.25">
      <c r="K7899" s="133"/>
    </row>
    <row r="7900" spans="11:11" x14ac:dyDescent="0.25">
      <c r="K7900"/>
    </row>
    <row r="7901" spans="11:11" x14ac:dyDescent="0.25">
      <c r="K7901"/>
    </row>
    <row r="7902" spans="11:11" x14ac:dyDescent="0.25">
      <c r="K7902" s="133"/>
    </row>
    <row r="7903" spans="11:11" x14ac:dyDescent="0.25">
      <c r="K7903" s="133"/>
    </row>
    <row r="7904" spans="11:11" x14ac:dyDescent="0.25">
      <c r="K7904"/>
    </row>
    <row r="7905" spans="11:11" x14ac:dyDescent="0.25">
      <c r="K7905"/>
    </row>
    <row r="7906" spans="11:11" x14ac:dyDescent="0.25">
      <c r="K7906"/>
    </row>
    <row r="7907" spans="11:11" x14ac:dyDescent="0.25">
      <c r="K7907" s="133"/>
    </row>
    <row r="7908" spans="11:11" x14ac:dyDescent="0.25">
      <c r="K7908" s="133"/>
    </row>
    <row r="7909" spans="11:11" x14ac:dyDescent="0.25">
      <c r="K7909"/>
    </row>
    <row r="7910" spans="11:11" x14ac:dyDescent="0.25">
      <c r="K7910"/>
    </row>
    <row r="7911" spans="11:11" x14ac:dyDescent="0.25">
      <c r="K7911" s="133"/>
    </row>
    <row r="7912" spans="11:11" x14ac:dyDescent="0.25">
      <c r="K7912" s="133"/>
    </row>
    <row r="7913" spans="11:11" x14ac:dyDescent="0.25">
      <c r="K7913"/>
    </row>
    <row r="7914" spans="11:11" x14ac:dyDescent="0.25">
      <c r="K7914"/>
    </row>
    <row r="7915" spans="11:11" x14ac:dyDescent="0.25">
      <c r="K7915"/>
    </row>
    <row r="7916" spans="11:11" x14ac:dyDescent="0.25">
      <c r="K7916" s="133"/>
    </row>
    <row r="7917" spans="11:11" x14ac:dyDescent="0.25">
      <c r="K7917" s="133"/>
    </row>
    <row r="7918" spans="11:11" x14ac:dyDescent="0.25">
      <c r="K7918"/>
    </row>
    <row r="7919" spans="11:11" x14ac:dyDescent="0.25">
      <c r="K7919"/>
    </row>
    <row r="7920" spans="11:11" x14ac:dyDescent="0.25">
      <c r="K7920" s="133"/>
    </row>
    <row r="7921" spans="11:11" x14ac:dyDescent="0.25">
      <c r="K7921" s="133"/>
    </row>
    <row r="7922" spans="11:11" x14ac:dyDescent="0.25">
      <c r="K7922"/>
    </row>
    <row r="7923" spans="11:11" x14ac:dyDescent="0.25">
      <c r="K7923"/>
    </row>
    <row r="7924" spans="11:11" x14ac:dyDescent="0.25">
      <c r="K7924"/>
    </row>
    <row r="7925" spans="11:11" x14ac:dyDescent="0.25">
      <c r="K7925" s="133"/>
    </row>
    <row r="7926" spans="11:11" x14ac:dyDescent="0.25">
      <c r="K7926" s="133"/>
    </row>
    <row r="7927" spans="11:11" x14ac:dyDescent="0.25">
      <c r="K7927"/>
    </row>
    <row r="7928" spans="11:11" x14ac:dyDescent="0.25">
      <c r="K7928"/>
    </row>
    <row r="7929" spans="11:11" x14ac:dyDescent="0.25">
      <c r="K7929" s="133"/>
    </row>
    <row r="7930" spans="11:11" x14ac:dyDescent="0.25">
      <c r="K7930" s="133"/>
    </row>
    <row r="7931" spans="11:11" x14ac:dyDescent="0.25">
      <c r="K7931"/>
    </row>
    <row r="7932" spans="11:11" x14ac:dyDescent="0.25">
      <c r="K7932"/>
    </row>
    <row r="7933" spans="11:11" x14ac:dyDescent="0.25">
      <c r="K7933"/>
    </row>
    <row r="7934" spans="11:11" x14ac:dyDescent="0.25">
      <c r="K7934" s="133"/>
    </row>
    <row r="7935" spans="11:11" x14ac:dyDescent="0.25">
      <c r="K7935" s="133"/>
    </row>
    <row r="7936" spans="11:11" x14ac:dyDescent="0.25">
      <c r="K7936"/>
    </row>
    <row r="7937" spans="11:11" x14ac:dyDescent="0.25">
      <c r="K7937"/>
    </row>
    <row r="7938" spans="11:11" x14ac:dyDescent="0.25">
      <c r="K7938" s="133"/>
    </row>
    <row r="7939" spans="11:11" x14ac:dyDescent="0.25">
      <c r="K7939" s="133"/>
    </row>
    <row r="7940" spans="11:11" x14ac:dyDescent="0.25">
      <c r="K7940"/>
    </row>
    <row r="7941" spans="11:11" x14ac:dyDescent="0.25">
      <c r="K7941"/>
    </row>
    <row r="7942" spans="11:11" x14ac:dyDescent="0.25">
      <c r="K7942"/>
    </row>
    <row r="7943" spans="11:11" x14ac:dyDescent="0.25">
      <c r="K7943" s="133"/>
    </row>
    <row r="7944" spans="11:11" x14ac:dyDescent="0.25">
      <c r="K7944" s="133"/>
    </row>
    <row r="7945" spans="11:11" x14ac:dyDescent="0.25">
      <c r="K7945"/>
    </row>
    <row r="7946" spans="11:11" x14ac:dyDescent="0.25">
      <c r="K7946"/>
    </row>
    <row r="7947" spans="11:11" x14ac:dyDescent="0.25">
      <c r="K7947" s="133"/>
    </row>
    <row r="7948" spans="11:11" x14ac:dyDescent="0.25">
      <c r="K7948" s="133"/>
    </row>
    <row r="7949" spans="11:11" x14ac:dyDescent="0.25">
      <c r="K7949"/>
    </row>
    <row r="7950" spans="11:11" x14ac:dyDescent="0.25">
      <c r="K7950"/>
    </row>
    <row r="7951" spans="11:11" x14ac:dyDescent="0.25">
      <c r="K7951"/>
    </row>
    <row r="7952" spans="11:11" x14ac:dyDescent="0.25">
      <c r="K7952" s="133"/>
    </row>
    <row r="7953" spans="11:11" x14ac:dyDescent="0.25">
      <c r="K7953" s="133"/>
    </row>
    <row r="7954" spans="11:11" x14ac:dyDescent="0.25">
      <c r="K7954"/>
    </row>
    <row r="7955" spans="11:11" x14ac:dyDescent="0.25">
      <c r="K7955"/>
    </row>
    <row r="7956" spans="11:11" x14ac:dyDescent="0.25">
      <c r="K7956" s="133"/>
    </row>
    <row r="7957" spans="11:11" x14ac:dyDescent="0.25">
      <c r="K7957" s="133"/>
    </row>
    <row r="7958" spans="11:11" x14ac:dyDescent="0.25">
      <c r="K7958"/>
    </row>
    <row r="7959" spans="11:11" x14ac:dyDescent="0.25">
      <c r="K7959"/>
    </row>
    <row r="7960" spans="11:11" x14ac:dyDescent="0.25">
      <c r="K7960"/>
    </row>
    <row r="7961" spans="11:11" x14ac:dyDescent="0.25">
      <c r="K7961" s="133"/>
    </row>
    <row r="7962" spans="11:11" x14ac:dyDescent="0.25">
      <c r="K7962" s="133"/>
    </row>
    <row r="7963" spans="11:11" x14ac:dyDescent="0.25">
      <c r="K7963"/>
    </row>
    <row r="7964" spans="11:11" x14ac:dyDescent="0.25">
      <c r="K7964"/>
    </row>
    <row r="7965" spans="11:11" x14ac:dyDescent="0.25">
      <c r="K7965" s="133"/>
    </row>
    <row r="7966" spans="11:11" x14ac:dyDescent="0.25">
      <c r="K7966" s="133"/>
    </row>
    <row r="7967" spans="11:11" x14ac:dyDescent="0.25">
      <c r="K7967"/>
    </row>
    <row r="7968" spans="11:11" x14ac:dyDescent="0.25">
      <c r="K7968"/>
    </row>
    <row r="7969" spans="11:11" x14ac:dyDescent="0.25">
      <c r="K7969"/>
    </row>
    <row r="7970" spans="11:11" x14ac:dyDescent="0.25">
      <c r="K7970" s="133"/>
    </row>
    <row r="7971" spans="11:11" x14ac:dyDescent="0.25">
      <c r="K7971" s="133"/>
    </row>
    <row r="7972" spans="11:11" x14ac:dyDescent="0.25">
      <c r="K7972"/>
    </row>
    <row r="7973" spans="11:11" x14ac:dyDescent="0.25">
      <c r="K7973"/>
    </row>
    <row r="7974" spans="11:11" x14ac:dyDescent="0.25">
      <c r="K7974" s="133"/>
    </row>
    <row r="7975" spans="11:11" x14ac:dyDescent="0.25">
      <c r="K7975" s="133"/>
    </row>
    <row r="7976" spans="11:11" x14ac:dyDescent="0.25">
      <c r="K7976"/>
    </row>
    <row r="7977" spans="11:11" x14ac:dyDescent="0.25">
      <c r="K7977"/>
    </row>
    <row r="7978" spans="11:11" x14ac:dyDescent="0.25">
      <c r="K7978"/>
    </row>
    <row r="7979" spans="11:11" x14ac:dyDescent="0.25">
      <c r="K7979" s="133"/>
    </row>
    <row r="7980" spans="11:11" x14ac:dyDescent="0.25">
      <c r="K7980" s="133"/>
    </row>
    <row r="7981" spans="11:11" x14ac:dyDescent="0.25">
      <c r="K7981"/>
    </row>
    <row r="7982" spans="11:11" x14ac:dyDescent="0.25">
      <c r="K7982"/>
    </row>
    <row r="7983" spans="11:11" x14ac:dyDescent="0.25">
      <c r="K7983" s="133"/>
    </row>
    <row r="7984" spans="11:11" x14ac:dyDescent="0.25">
      <c r="K7984" s="133"/>
    </row>
    <row r="7985" spans="11:11" x14ac:dyDescent="0.25">
      <c r="K7985"/>
    </row>
    <row r="7986" spans="11:11" x14ac:dyDescent="0.25">
      <c r="K7986"/>
    </row>
    <row r="7987" spans="11:11" x14ac:dyDescent="0.25">
      <c r="K7987"/>
    </row>
    <row r="7988" spans="11:11" x14ac:dyDescent="0.25">
      <c r="K7988" s="133"/>
    </row>
    <row r="7989" spans="11:11" x14ac:dyDescent="0.25">
      <c r="K7989" s="133"/>
    </row>
    <row r="7990" spans="11:11" x14ac:dyDescent="0.25">
      <c r="K7990"/>
    </row>
    <row r="7991" spans="11:11" x14ac:dyDescent="0.25">
      <c r="K7991"/>
    </row>
    <row r="7992" spans="11:11" x14ac:dyDescent="0.25">
      <c r="K7992" s="133"/>
    </row>
    <row r="7993" spans="11:11" x14ac:dyDescent="0.25">
      <c r="K7993" s="133"/>
    </row>
    <row r="7994" spans="11:11" x14ac:dyDescent="0.25">
      <c r="K7994"/>
    </row>
    <row r="7995" spans="11:11" x14ac:dyDescent="0.25">
      <c r="K7995"/>
    </row>
    <row r="7996" spans="11:11" x14ac:dyDescent="0.25">
      <c r="K7996"/>
    </row>
    <row r="7997" spans="11:11" x14ac:dyDescent="0.25">
      <c r="K7997" s="133"/>
    </row>
    <row r="7998" spans="11:11" x14ac:dyDescent="0.25">
      <c r="K7998" s="133"/>
    </row>
    <row r="7999" spans="11:11" x14ac:dyDescent="0.25">
      <c r="K7999"/>
    </row>
    <row r="8000" spans="11:11" x14ac:dyDescent="0.25">
      <c r="K8000"/>
    </row>
    <row r="8001" spans="11:11" x14ac:dyDescent="0.25">
      <c r="K8001" s="133"/>
    </row>
    <row r="8002" spans="11:11" x14ac:dyDescent="0.25">
      <c r="K8002" s="133"/>
    </row>
    <row r="8003" spans="11:11" x14ac:dyDescent="0.25">
      <c r="K8003"/>
    </row>
    <row r="8004" spans="11:11" x14ac:dyDescent="0.25">
      <c r="K8004"/>
    </row>
    <row r="8005" spans="11:11" x14ac:dyDescent="0.25">
      <c r="K8005"/>
    </row>
    <row r="8006" spans="11:11" x14ac:dyDescent="0.25">
      <c r="K8006" s="133"/>
    </row>
    <row r="8007" spans="11:11" x14ac:dyDescent="0.25">
      <c r="K8007" s="133"/>
    </row>
    <row r="8008" spans="11:11" x14ac:dyDescent="0.25">
      <c r="K8008"/>
    </row>
    <row r="8009" spans="11:11" x14ac:dyDescent="0.25">
      <c r="K8009"/>
    </row>
    <row r="8010" spans="11:11" x14ac:dyDescent="0.25">
      <c r="K8010" s="133"/>
    </row>
    <row r="8011" spans="11:11" x14ac:dyDescent="0.25">
      <c r="K8011" s="133"/>
    </row>
    <row r="8012" spans="11:11" x14ac:dyDescent="0.25">
      <c r="K8012"/>
    </row>
    <row r="8013" spans="11:11" x14ac:dyDescent="0.25">
      <c r="K8013"/>
    </row>
    <row r="8014" spans="11:11" x14ac:dyDescent="0.25">
      <c r="K8014"/>
    </row>
    <row r="8015" spans="11:11" x14ac:dyDescent="0.25">
      <c r="K8015" s="133"/>
    </row>
    <row r="8016" spans="11:11" x14ac:dyDescent="0.25">
      <c r="K8016" s="133"/>
    </row>
    <row r="8017" spans="11:11" x14ac:dyDescent="0.25">
      <c r="K8017"/>
    </row>
    <row r="8018" spans="11:11" x14ac:dyDescent="0.25">
      <c r="K8018"/>
    </row>
    <row r="8019" spans="11:11" x14ac:dyDescent="0.25">
      <c r="K8019" s="133"/>
    </row>
    <row r="8020" spans="11:11" x14ac:dyDescent="0.25">
      <c r="K8020" s="133"/>
    </row>
    <row r="8021" spans="11:11" x14ac:dyDescent="0.25">
      <c r="K8021"/>
    </row>
    <row r="8022" spans="11:11" x14ac:dyDescent="0.25">
      <c r="K8022"/>
    </row>
    <row r="8023" spans="11:11" x14ac:dyDescent="0.25">
      <c r="K8023"/>
    </row>
    <row r="8024" spans="11:11" x14ac:dyDescent="0.25">
      <c r="K8024" s="133"/>
    </row>
    <row r="8025" spans="11:11" x14ac:dyDescent="0.25">
      <c r="K8025" s="133"/>
    </row>
    <row r="8026" spans="11:11" x14ac:dyDescent="0.25">
      <c r="K8026"/>
    </row>
    <row r="8027" spans="11:11" x14ac:dyDescent="0.25">
      <c r="K8027"/>
    </row>
    <row r="8028" spans="11:11" x14ac:dyDescent="0.25">
      <c r="K8028" s="133"/>
    </row>
    <row r="8029" spans="11:11" x14ac:dyDescent="0.25">
      <c r="K8029" s="133"/>
    </row>
    <row r="8030" spans="11:11" x14ac:dyDescent="0.25">
      <c r="K8030"/>
    </row>
    <row r="8031" spans="11:11" x14ac:dyDescent="0.25">
      <c r="K8031"/>
    </row>
    <row r="8032" spans="11:11" x14ac:dyDescent="0.25">
      <c r="K8032"/>
    </row>
    <row r="8033" spans="11:11" x14ac:dyDescent="0.25">
      <c r="K8033" s="133"/>
    </row>
    <row r="8034" spans="11:11" x14ac:dyDescent="0.25">
      <c r="K8034" s="133"/>
    </row>
    <row r="8035" spans="11:11" x14ac:dyDescent="0.25">
      <c r="K8035"/>
    </row>
    <row r="8036" spans="11:11" x14ac:dyDescent="0.25">
      <c r="K8036"/>
    </row>
    <row r="8037" spans="11:11" x14ac:dyDescent="0.25">
      <c r="K8037" s="133"/>
    </row>
    <row r="8038" spans="11:11" x14ac:dyDescent="0.25">
      <c r="K8038" s="133"/>
    </row>
    <row r="8039" spans="11:11" x14ac:dyDescent="0.25">
      <c r="K8039"/>
    </row>
    <row r="8040" spans="11:11" x14ac:dyDescent="0.25">
      <c r="K8040"/>
    </row>
    <row r="8041" spans="11:11" x14ac:dyDescent="0.25">
      <c r="K8041"/>
    </row>
    <row r="8042" spans="11:11" x14ac:dyDescent="0.25">
      <c r="K8042" s="133"/>
    </row>
    <row r="8043" spans="11:11" x14ac:dyDescent="0.25">
      <c r="K8043" s="133"/>
    </row>
    <row r="8044" spans="11:11" x14ac:dyDescent="0.25">
      <c r="K8044"/>
    </row>
    <row r="8045" spans="11:11" x14ac:dyDescent="0.25">
      <c r="K8045"/>
    </row>
    <row r="8046" spans="11:11" x14ac:dyDescent="0.25">
      <c r="K8046" s="133"/>
    </row>
    <row r="8047" spans="11:11" x14ac:dyDescent="0.25">
      <c r="K8047" s="133"/>
    </row>
    <row r="8048" spans="11:11" x14ac:dyDescent="0.25">
      <c r="K8048"/>
    </row>
    <row r="8049" spans="11:11" x14ac:dyDescent="0.25">
      <c r="K8049"/>
    </row>
    <row r="8050" spans="11:11" x14ac:dyDescent="0.25">
      <c r="K8050"/>
    </row>
    <row r="8051" spans="11:11" x14ac:dyDescent="0.25">
      <c r="K8051" s="133"/>
    </row>
    <row r="8052" spans="11:11" x14ac:dyDescent="0.25">
      <c r="K8052" s="133"/>
    </row>
    <row r="8053" spans="11:11" x14ac:dyDescent="0.25">
      <c r="K8053"/>
    </row>
    <row r="8054" spans="11:11" x14ac:dyDescent="0.25">
      <c r="K8054"/>
    </row>
    <row r="8055" spans="11:11" x14ac:dyDescent="0.25">
      <c r="K8055" s="133"/>
    </row>
    <row r="8056" spans="11:11" x14ac:dyDescent="0.25">
      <c r="K8056" s="133"/>
    </row>
    <row r="8057" spans="11:11" x14ac:dyDescent="0.25">
      <c r="K8057"/>
    </row>
    <row r="8058" spans="11:11" x14ac:dyDescent="0.25">
      <c r="K8058"/>
    </row>
    <row r="8059" spans="11:11" x14ac:dyDescent="0.25">
      <c r="K8059"/>
    </row>
    <row r="8060" spans="11:11" x14ac:dyDescent="0.25">
      <c r="K8060" s="133"/>
    </row>
    <row r="8061" spans="11:11" x14ac:dyDescent="0.25">
      <c r="K8061" s="133"/>
    </row>
    <row r="8062" spans="11:11" x14ac:dyDescent="0.25">
      <c r="K8062"/>
    </row>
    <row r="8063" spans="11:11" x14ac:dyDescent="0.25">
      <c r="K8063"/>
    </row>
    <row r="8064" spans="11:11" x14ac:dyDescent="0.25">
      <c r="K8064" s="133"/>
    </row>
    <row r="8065" spans="11:11" x14ac:dyDescent="0.25">
      <c r="K8065" s="133"/>
    </row>
    <row r="8066" spans="11:11" x14ac:dyDescent="0.25">
      <c r="K8066"/>
    </row>
    <row r="8067" spans="11:11" x14ac:dyDescent="0.25">
      <c r="K8067"/>
    </row>
    <row r="8068" spans="11:11" x14ac:dyDescent="0.25">
      <c r="K8068"/>
    </row>
    <row r="8069" spans="11:11" x14ac:dyDescent="0.25">
      <c r="K8069" s="133"/>
    </row>
    <row r="8070" spans="11:11" x14ac:dyDescent="0.25">
      <c r="K8070" s="133"/>
    </row>
    <row r="8071" spans="11:11" x14ac:dyDescent="0.25">
      <c r="K8071"/>
    </row>
    <row r="8072" spans="11:11" x14ac:dyDescent="0.25">
      <c r="K8072"/>
    </row>
    <row r="8073" spans="11:11" x14ac:dyDescent="0.25">
      <c r="K8073" s="133"/>
    </row>
    <row r="8074" spans="11:11" x14ac:dyDescent="0.25">
      <c r="K8074" s="133"/>
    </row>
    <row r="8075" spans="11:11" x14ac:dyDescent="0.25">
      <c r="K8075"/>
    </row>
    <row r="8076" spans="11:11" x14ac:dyDescent="0.25">
      <c r="K8076"/>
    </row>
    <row r="8077" spans="11:11" x14ac:dyDescent="0.25">
      <c r="K8077"/>
    </row>
    <row r="8078" spans="11:11" x14ac:dyDescent="0.25">
      <c r="K8078" s="133"/>
    </row>
    <row r="8079" spans="11:11" x14ac:dyDescent="0.25">
      <c r="K8079" s="133"/>
    </row>
    <row r="8080" spans="11:11" x14ac:dyDescent="0.25">
      <c r="K8080"/>
    </row>
    <row r="8081" spans="11:11" x14ac:dyDescent="0.25">
      <c r="K8081"/>
    </row>
    <row r="8082" spans="11:11" x14ac:dyDescent="0.25">
      <c r="K8082" s="133"/>
    </row>
    <row r="8083" spans="11:11" x14ac:dyDescent="0.25">
      <c r="K8083" s="133"/>
    </row>
    <row r="8084" spans="11:11" x14ac:dyDescent="0.25">
      <c r="K8084"/>
    </row>
    <row r="8085" spans="11:11" x14ac:dyDescent="0.25">
      <c r="K8085"/>
    </row>
    <row r="8086" spans="11:11" x14ac:dyDescent="0.25">
      <c r="K8086"/>
    </row>
    <row r="8087" spans="11:11" x14ac:dyDescent="0.25">
      <c r="K8087" s="133"/>
    </row>
    <row r="8088" spans="11:11" x14ac:dyDescent="0.25">
      <c r="K8088" s="133"/>
    </row>
    <row r="8089" spans="11:11" x14ac:dyDescent="0.25">
      <c r="K8089"/>
    </row>
    <row r="8090" spans="11:11" x14ac:dyDescent="0.25">
      <c r="K8090"/>
    </row>
    <row r="8091" spans="11:11" x14ac:dyDescent="0.25">
      <c r="K8091" s="133"/>
    </row>
    <row r="8092" spans="11:11" x14ac:dyDescent="0.25">
      <c r="K8092" s="133"/>
    </row>
    <row r="8093" spans="11:11" x14ac:dyDescent="0.25">
      <c r="K8093"/>
    </row>
    <row r="8094" spans="11:11" x14ac:dyDescent="0.25">
      <c r="K8094"/>
    </row>
    <row r="8095" spans="11:11" x14ac:dyDescent="0.25">
      <c r="K8095"/>
    </row>
    <row r="8096" spans="11:11" x14ac:dyDescent="0.25">
      <c r="K8096" s="133"/>
    </row>
    <row r="8097" spans="11:11" x14ac:dyDescent="0.25">
      <c r="K8097" s="133"/>
    </row>
    <row r="8098" spans="11:11" x14ac:dyDescent="0.25">
      <c r="K8098"/>
    </row>
    <row r="8099" spans="11:11" x14ac:dyDescent="0.25">
      <c r="K8099"/>
    </row>
    <row r="8100" spans="11:11" x14ac:dyDescent="0.25">
      <c r="K8100" s="133"/>
    </row>
    <row r="8101" spans="11:11" x14ac:dyDescent="0.25">
      <c r="K8101" s="133"/>
    </row>
    <row r="8102" spans="11:11" x14ac:dyDescent="0.25">
      <c r="K8102"/>
    </row>
    <row r="8103" spans="11:11" x14ac:dyDescent="0.25">
      <c r="K8103"/>
    </row>
    <row r="8104" spans="11:11" x14ac:dyDescent="0.25">
      <c r="K8104"/>
    </row>
    <row r="8105" spans="11:11" x14ac:dyDescent="0.25">
      <c r="K8105" s="133"/>
    </row>
    <row r="8106" spans="11:11" x14ac:dyDescent="0.25">
      <c r="K8106" s="133"/>
    </row>
    <row r="8107" spans="11:11" x14ac:dyDescent="0.25">
      <c r="K8107"/>
    </row>
    <row r="8108" spans="11:11" x14ac:dyDescent="0.25">
      <c r="K8108"/>
    </row>
    <row r="8109" spans="11:11" x14ac:dyDescent="0.25">
      <c r="K8109" s="133"/>
    </row>
    <row r="8110" spans="11:11" x14ac:dyDescent="0.25">
      <c r="K8110" s="133"/>
    </row>
    <row r="8111" spans="11:11" x14ac:dyDescent="0.25">
      <c r="K8111"/>
    </row>
    <row r="8112" spans="11:11" x14ac:dyDescent="0.25">
      <c r="K8112"/>
    </row>
    <row r="8113" spans="11:11" x14ac:dyDescent="0.25">
      <c r="K8113"/>
    </row>
    <row r="8114" spans="11:11" x14ac:dyDescent="0.25">
      <c r="K8114" s="133"/>
    </row>
    <row r="8115" spans="11:11" x14ac:dyDescent="0.25">
      <c r="K8115" s="133"/>
    </row>
    <row r="8116" spans="11:11" x14ac:dyDescent="0.25">
      <c r="K8116"/>
    </row>
    <row r="8117" spans="11:11" x14ac:dyDescent="0.25">
      <c r="K8117"/>
    </row>
    <row r="8118" spans="11:11" x14ac:dyDescent="0.25">
      <c r="K8118" s="133"/>
    </row>
    <row r="8119" spans="11:11" x14ac:dyDescent="0.25">
      <c r="K8119" s="133"/>
    </row>
    <row r="8120" spans="11:11" x14ac:dyDescent="0.25">
      <c r="K8120"/>
    </row>
    <row r="8121" spans="11:11" x14ac:dyDescent="0.25">
      <c r="K8121"/>
    </row>
    <row r="8122" spans="11:11" x14ac:dyDescent="0.25">
      <c r="K8122"/>
    </row>
    <row r="8123" spans="11:11" x14ac:dyDescent="0.25">
      <c r="K8123" s="133"/>
    </row>
    <row r="8124" spans="11:11" x14ac:dyDescent="0.25">
      <c r="K8124" s="133"/>
    </row>
    <row r="8125" spans="11:11" x14ac:dyDescent="0.25">
      <c r="K8125"/>
    </row>
    <row r="8126" spans="11:11" x14ac:dyDescent="0.25">
      <c r="K8126"/>
    </row>
    <row r="8127" spans="11:11" x14ac:dyDescent="0.25">
      <c r="K8127" s="133"/>
    </row>
    <row r="8128" spans="11:11" x14ac:dyDescent="0.25">
      <c r="K8128" s="133"/>
    </row>
    <row r="8129" spans="11:11" x14ac:dyDescent="0.25">
      <c r="K8129"/>
    </row>
    <row r="8130" spans="11:11" x14ac:dyDescent="0.25">
      <c r="K8130"/>
    </row>
    <row r="8131" spans="11:11" x14ac:dyDescent="0.25">
      <c r="K8131"/>
    </row>
    <row r="8132" spans="11:11" x14ac:dyDescent="0.25">
      <c r="K8132" s="133"/>
    </row>
    <row r="8133" spans="11:11" x14ac:dyDescent="0.25">
      <c r="K8133" s="133"/>
    </row>
    <row r="8134" spans="11:11" x14ac:dyDescent="0.25">
      <c r="K8134"/>
    </row>
    <row r="8135" spans="11:11" x14ac:dyDescent="0.25">
      <c r="K8135"/>
    </row>
    <row r="8136" spans="11:11" x14ac:dyDescent="0.25">
      <c r="K8136" s="133"/>
    </row>
    <row r="8137" spans="11:11" x14ac:dyDescent="0.25">
      <c r="K8137" s="133"/>
    </row>
    <row r="8138" spans="11:11" x14ac:dyDescent="0.25">
      <c r="K8138"/>
    </row>
    <row r="8139" spans="11:11" x14ac:dyDescent="0.25">
      <c r="K8139"/>
    </row>
    <row r="8140" spans="11:11" x14ac:dyDescent="0.25">
      <c r="K8140"/>
    </row>
    <row r="8141" spans="11:11" x14ac:dyDescent="0.25">
      <c r="K8141" s="133"/>
    </row>
    <row r="8142" spans="11:11" x14ac:dyDescent="0.25">
      <c r="K8142" s="133"/>
    </row>
    <row r="8143" spans="11:11" x14ac:dyDescent="0.25">
      <c r="K8143"/>
    </row>
    <row r="8144" spans="11:11" x14ac:dyDescent="0.25">
      <c r="K8144"/>
    </row>
    <row r="8145" spans="11:11" x14ac:dyDescent="0.25">
      <c r="K8145" s="133"/>
    </row>
    <row r="8146" spans="11:11" x14ac:dyDescent="0.25">
      <c r="K8146" s="133"/>
    </row>
    <row r="8147" spans="11:11" x14ac:dyDescent="0.25">
      <c r="K8147"/>
    </row>
    <row r="8148" spans="11:11" x14ac:dyDescent="0.25">
      <c r="K8148"/>
    </row>
    <row r="8149" spans="11:11" x14ac:dyDescent="0.25">
      <c r="K8149"/>
    </row>
    <row r="8150" spans="11:11" x14ac:dyDescent="0.25">
      <c r="K8150" s="133"/>
    </row>
    <row r="8151" spans="11:11" x14ac:dyDescent="0.25">
      <c r="K8151" s="133"/>
    </row>
    <row r="8152" spans="11:11" x14ac:dyDescent="0.25">
      <c r="K8152"/>
    </row>
    <row r="8153" spans="11:11" x14ac:dyDescent="0.25">
      <c r="K8153"/>
    </row>
    <row r="8154" spans="11:11" x14ac:dyDescent="0.25">
      <c r="K8154" s="133"/>
    </row>
    <row r="8155" spans="11:11" x14ac:dyDescent="0.25">
      <c r="K8155" s="133"/>
    </row>
    <row r="8156" spans="11:11" x14ac:dyDescent="0.25">
      <c r="K8156"/>
    </row>
    <row r="8157" spans="11:11" x14ac:dyDescent="0.25">
      <c r="K8157"/>
    </row>
    <row r="8158" spans="11:11" x14ac:dyDescent="0.25">
      <c r="K8158"/>
    </row>
    <row r="8159" spans="11:11" x14ac:dyDescent="0.25">
      <c r="K8159" s="133"/>
    </row>
    <row r="8160" spans="11:11" x14ac:dyDescent="0.25">
      <c r="K8160" s="133"/>
    </row>
    <row r="8161" spans="11:11" x14ac:dyDescent="0.25">
      <c r="K8161"/>
    </row>
    <row r="8162" spans="11:11" x14ac:dyDescent="0.25">
      <c r="K8162"/>
    </row>
    <row r="8163" spans="11:11" x14ac:dyDescent="0.25">
      <c r="K8163" s="133"/>
    </row>
    <row r="8164" spans="11:11" x14ac:dyDescent="0.25">
      <c r="K8164" s="133"/>
    </row>
    <row r="8165" spans="11:11" x14ac:dyDescent="0.25">
      <c r="K8165"/>
    </row>
    <row r="8166" spans="11:11" x14ac:dyDescent="0.25">
      <c r="K8166"/>
    </row>
    <row r="8167" spans="11:11" x14ac:dyDescent="0.25">
      <c r="K8167"/>
    </row>
    <row r="8168" spans="11:11" x14ac:dyDescent="0.25">
      <c r="K8168" s="133"/>
    </row>
    <row r="8169" spans="11:11" x14ac:dyDescent="0.25">
      <c r="K8169" s="133"/>
    </row>
    <row r="8170" spans="11:11" x14ac:dyDescent="0.25">
      <c r="K8170"/>
    </row>
    <row r="8171" spans="11:11" x14ac:dyDescent="0.25">
      <c r="K8171"/>
    </row>
    <row r="8172" spans="11:11" x14ac:dyDescent="0.25">
      <c r="K8172" s="133"/>
    </row>
    <row r="8173" spans="11:11" x14ac:dyDescent="0.25">
      <c r="K8173" s="133"/>
    </row>
    <row r="8174" spans="11:11" x14ac:dyDescent="0.25">
      <c r="K8174"/>
    </row>
    <row r="8175" spans="11:11" x14ac:dyDescent="0.25">
      <c r="K8175"/>
    </row>
    <row r="8176" spans="11:11" x14ac:dyDescent="0.25">
      <c r="K8176"/>
    </row>
    <row r="8177" spans="11:11" x14ac:dyDescent="0.25">
      <c r="K8177" s="133"/>
    </row>
    <row r="8178" spans="11:11" x14ac:dyDescent="0.25">
      <c r="K8178" s="133"/>
    </row>
    <row r="8179" spans="11:11" x14ac:dyDescent="0.25">
      <c r="K8179"/>
    </row>
    <row r="8180" spans="11:11" x14ac:dyDescent="0.25">
      <c r="K8180"/>
    </row>
    <row r="8181" spans="11:11" x14ac:dyDescent="0.25">
      <c r="K8181" s="133"/>
    </row>
    <row r="8182" spans="11:11" x14ac:dyDescent="0.25">
      <c r="K8182" s="133"/>
    </row>
    <row r="8183" spans="11:11" x14ac:dyDescent="0.25">
      <c r="K8183"/>
    </row>
    <row r="8184" spans="11:11" x14ac:dyDescent="0.25">
      <c r="K8184"/>
    </row>
    <row r="8185" spans="11:11" x14ac:dyDescent="0.25">
      <c r="K8185"/>
    </row>
    <row r="8186" spans="11:11" x14ac:dyDescent="0.25">
      <c r="K8186" s="133"/>
    </row>
    <row r="8187" spans="11:11" x14ac:dyDescent="0.25">
      <c r="K8187" s="133"/>
    </row>
    <row r="8188" spans="11:11" x14ac:dyDescent="0.25">
      <c r="K8188"/>
    </row>
    <row r="8189" spans="11:11" x14ac:dyDescent="0.25">
      <c r="K8189"/>
    </row>
    <row r="8190" spans="11:11" x14ac:dyDescent="0.25">
      <c r="K8190" s="133"/>
    </row>
    <row r="8191" spans="11:11" x14ac:dyDescent="0.25">
      <c r="K8191" s="133"/>
    </row>
    <row r="8192" spans="11:11" x14ac:dyDescent="0.25">
      <c r="K8192"/>
    </row>
    <row r="8193" spans="11:11" x14ac:dyDescent="0.25">
      <c r="K8193"/>
    </row>
    <row r="8194" spans="11:11" x14ac:dyDescent="0.25">
      <c r="K8194"/>
    </row>
    <row r="8195" spans="11:11" x14ac:dyDescent="0.25">
      <c r="K8195" s="133"/>
    </row>
    <row r="8196" spans="11:11" x14ac:dyDescent="0.25">
      <c r="K8196" s="133"/>
    </row>
    <row r="8197" spans="11:11" x14ac:dyDescent="0.25">
      <c r="K8197"/>
    </row>
    <row r="8198" spans="11:11" x14ac:dyDescent="0.25">
      <c r="K8198"/>
    </row>
    <row r="8199" spans="11:11" x14ac:dyDescent="0.25">
      <c r="K8199" s="133"/>
    </row>
    <row r="8200" spans="11:11" x14ac:dyDescent="0.25">
      <c r="K8200" s="133"/>
    </row>
    <row r="8201" spans="11:11" x14ac:dyDescent="0.25">
      <c r="K8201"/>
    </row>
    <row r="8202" spans="11:11" x14ac:dyDescent="0.25">
      <c r="K8202"/>
    </row>
    <row r="8203" spans="11:11" x14ac:dyDescent="0.25">
      <c r="K8203"/>
    </row>
    <row r="8204" spans="11:11" x14ac:dyDescent="0.25">
      <c r="K8204" s="133"/>
    </row>
    <row r="8205" spans="11:11" x14ac:dyDescent="0.25">
      <c r="K8205" s="133"/>
    </row>
    <row r="8206" spans="11:11" x14ac:dyDescent="0.25">
      <c r="K8206"/>
    </row>
    <row r="8207" spans="11:11" x14ac:dyDescent="0.25">
      <c r="K8207"/>
    </row>
    <row r="8208" spans="11:11" x14ac:dyDescent="0.25">
      <c r="K8208" s="133"/>
    </row>
    <row r="8209" spans="11:11" x14ac:dyDescent="0.25">
      <c r="K8209" s="133"/>
    </row>
    <row r="8210" spans="11:11" x14ac:dyDescent="0.25">
      <c r="K8210"/>
    </row>
    <row r="8211" spans="11:11" x14ac:dyDescent="0.25">
      <c r="K8211"/>
    </row>
    <row r="8212" spans="11:11" x14ac:dyDescent="0.25">
      <c r="K8212"/>
    </row>
    <row r="8213" spans="11:11" x14ac:dyDescent="0.25">
      <c r="K8213" s="133"/>
    </row>
    <row r="8214" spans="11:11" x14ac:dyDescent="0.25">
      <c r="K8214" s="133"/>
    </row>
    <row r="8215" spans="11:11" x14ac:dyDescent="0.25">
      <c r="K8215"/>
    </row>
    <row r="8216" spans="11:11" x14ac:dyDescent="0.25">
      <c r="K8216"/>
    </row>
    <row r="8217" spans="11:11" x14ac:dyDescent="0.25">
      <c r="K8217" s="133"/>
    </row>
    <row r="8218" spans="11:11" x14ac:dyDescent="0.25">
      <c r="K8218" s="133"/>
    </row>
    <row r="8219" spans="11:11" x14ac:dyDescent="0.25">
      <c r="K8219"/>
    </row>
    <row r="8220" spans="11:11" x14ac:dyDescent="0.25">
      <c r="K8220"/>
    </row>
    <row r="8221" spans="11:11" x14ac:dyDescent="0.25">
      <c r="K8221"/>
    </row>
    <row r="8222" spans="11:11" x14ac:dyDescent="0.25">
      <c r="K8222" s="133"/>
    </row>
    <row r="8223" spans="11:11" x14ac:dyDescent="0.25">
      <c r="K8223" s="133"/>
    </row>
    <row r="8224" spans="11:11" x14ac:dyDescent="0.25">
      <c r="K8224"/>
    </row>
    <row r="8225" spans="11:11" x14ac:dyDescent="0.25">
      <c r="K8225"/>
    </row>
    <row r="8226" spans="11:11" x14ac:dyDescent="0.25">
      <c r="K8226" s="133"/>
    </row>
    <row r="8227" spans="11:11" x14ac:dyDescent="0.25">
      <c r="K8227" s="133"/>
    </row>
    <row r="8228" spans="11:11" x14ac:dyDescent="0.25">
      <c r="K8228"/>
    </row>
    <row r="8229" spans="11:11" x14ac:dyDescent="0.25">
      <c r="K8229"/>
    </row>
    <row r="8230" spans="11:11" x14ac:dyDescent="0.25">
      <c r="K8230"/>
    </row>
    <row r="8231" spans="11:11" x14ac:dyDescent="0.25">
      <c r="K8231" s="133"/>
    </row>
    <row r="8232" spans="11:11" x14ac:dyDescent="0.25">
      <c r="K8232" s="133"/>
    </row>
    <row r="8233" spans="11:11" x14ac:dyDescent="0.25">
      <c r="K8233"/>
    </row>
    <row r="8234" spans="11:11" x14ac:dyDescent="0.25">
      <c r="K8234"/>
    </row>
    <row r="8235" spans="11:11" x14ac:dyDescent="0.25">
      <c r="K8235" s="133"/>
    </row>
    <row r="8236" spans="11:11" x14ac:dyDescent="0.25">
      <c r="K8236" s="133"/>
    </row>
    <row r="8237" spans="11:11" x14ac:dyDescent="0.25">
      <c r="K8237"/>
    </row>
    <row r="8238" spans="11:11" x14ac:dyDescent="0.25">
      <c r="K8238"/>
    </row>
    <row r="8239" spans="11:11" x14ac:dyDescent="0.25">
      <c r="K8239"/>
    </row>
    <row r="8240" spans="11:11" x14ac:dyDescent="0.25">
      <c r="K8240" s="133"/>
    </row>
    <row r="8241" spans="11:11" x14ac:dyDescent="0.25">
      <c r="K8241" s="133"/>
    </row>
    <row r="8242" spans="11:11" x14ac:dyDescent="0.25">
      <c r="K8242"/>
    </row>
    <row r="8243" spans="11:11" x14ac:dyDescent="0.25">
      <c r="K8243"/>
    </row>
    <row r="8244" spans="11:11" x14ac:dyDescent="0.25">
      <c r="K8244" s="133"/>
    </row>
    <row r="8245" spans="11:11" x14ac:dyDescent="0.25">
      <c r="K8245" s="133"/>
    </row>
    <row r="8246" spans="11:11" x14ac:dyDescent="0.25">
      <c r="K8246"/>
    </row>
    <row r="8247" spans="11:11" x14ac:dyDescent="0.25">
      <c r="K8247"/>
    </row>
    <row r="8248" spans="11:11" x14ac:dyDescent="0.25">
      <c r="K8248"/>
    </row>
    <row r="8249" spans="11:11" x14ac:dyDescent="0.25">
      <c r="K8249" s="133"/>
    </row>
    <row r="8250" spans="11:11" x14ac:dyDescent="0.25">
      <c r="K8250" s="133"/>
    </row>
    <row r="8251" spans="11:11" x14ac:dyDescent="0.25">
      <c r="K8251"/>
    </row>
    <row r="8252" spans="11:11" x14ac:dyDescent="0.25">
      <c r="K8252"/>
    </row>
    <row r="8253" spans="11:11" x14ac:dyDescent="0.25">
      <c r="K8253" s="133"/>
    </row>
    <row r="8254" spans="11:11" x14ac:dyDescent="0.25">
      <c r="K8254" s="133"/>
    </row>
    <row r="8255" spans="11:11" x14ac:dyDescent="0.25">
      <c r="K8255"/>
    </row>
    <row r="8256" spans="11:11" x14ac:dyDescent="0.25">
      <c r="K8256"/>
    </row>
    <row r="8257" spans="11:11" x14ac:dyDescent="0.25">
      <c r="K8257"/>
    </row>
    <row r="8258" spans="11:11" x14ac:dyDescent="0.25">
      <c r="K8258" s="133"/>
    </row>
    <row r="8259" spans="11:11" x14ac:dyDescent="0.25">
      <c r="K8259" s="133"/>
    </row>
    <row r="8260" spans="11:11" x14ac:dyDescent="0.25">
      <c r="K8260"/>
    </row>
    <row r="8261" spans="11:11" x14ac:dyDescent="0.25">
      <c r="K8261"/>
    </row>
    <row r="8262" spans="11:11" x14ac:dyDescent="0.25">
      <c r="K8262" s="133"/>
    </row>
    <row r="8263" spans="11:11" x14ac:dyDescent="0.25">
      <c r="K8263" s="133"/>
    </row>
    <row r="8264" spans="11:11" x14ac:dyDescent="0.25">
      <c r="K8264"/>
    </row>
    <row r="8265" spans="11:11" x14ac:dyDescent="0.25">
      <c r="K8265"/>
    </row>
    <row r="8266" spans="11:11" x14ac:dyDescent="0.25">
      <c r="K8266"/>
    </row>
    <row r="8267" spans="11:11" x14ac:dyDescent="0.25">
      <c r="K8267" s="133"/>
    </row>
    <row r="8268" spans="11:11" x14ac:dyDescent="0.25">
      <c r="K8268" s="133"/>
    </row>
    <row r="8269" spans="11:11" x14ac:dyDescent="0.25">
      <c r="K8269"/>
    </row>
    <row r="8270" spans="11:11" x14ac:dyDescent="0.25">
      <c r="K8270"/>
    </row>
    <row r="8271" spans="11:11" x14ac:dyDescent="0.25">
      <c r="K8271" s="133"/>
    </row>
    <row r="8272" spans="11:11" x14ac:dyDescent="0.25">
      <c r="K8272" s="133"/>
    </row>
    <row r="8273" spans="11:11" x14ac:dyDescent="0.25">
      <c r="K8273"/>
    </row>
    <row r="8274" spans="11:11" x14ac:dyDescent="0.25">
      <c r="K8274"/>
    </row>
    <row r="8275" spans="11:11" x14ac:dyDescent="0.25">
      <c r="K8275"/>
    </row>
    <row r="8276" spans="11:11" x14ac:dyDescent="0.25">
      <c r="K8276" s="133"/>
    </row>
    <row r="8277" spans="11:11" x14ac:dyDescent="0.25">
      <c r="K8277" s="133"/>
    </row>
    <row r="8278" spans="11:11" x14ac:dyDescent="0.25">
      <c r="K8278"/>
    </row>
    <row r="8279" spans="11:11" x14ac:dyDescent="0.25">
      <c r="K8279"/>
    </row>
    <row r="8280" spans="11:11" x14ac:dyDescent="0.25">
      <c r="K8280" s="133"/>
    </row>
    <row r="8281" spans="11:11" x14ac:dyDescent="0.25">
      <c r="K8281" s="133"/>
    </row>
    <row r="8282" spans="11:11" x14ac:dyDescent="0.25">
      <c r="K8282"/>
    </row>
    <row r="8283" spans="11:11" x14ac:dyDescent="0.25">
      <c r="K8283"/>
    </row>
    <row r="8284" spans="11:11" x14ac:dyDescent="0.25">
      <c r="K8284"/>
    </row>
    <row r="8285" spans="11:11" x14ac:dyDescent="0.25">
      <c r="K8285" s="133"/>
    </row>
    <row r="8286" spans="11:11" x14ac:dyDescent="0.25">
      <c r="K8286" s="133"/>
    </row>
    <row r="8287" spans="11:11" x14ac:dyDescent="0.25">
      <c r="K8287"/>
    </row>
    <row r="8288" spans="11:11" x14ac:dyDescent="0.25">
      <c r="K8288"/>
    </row>
    <row r="8289" spans="11:11" x14ac:dyDescent="0.25">
      <c r="K8289" s="133"/>
    </row>
    <row r="8290" spans="11:11" x14ac:dyDescent="0.25">
      <c r="K8290" s="133"/>
    </row>
    <row r="8291" spans="11:11" x14ac:dyDescent="0.25">
      <c r="K8291"/>
    </row>
    <row r="8292" spans="11:11" x14ac:dyDescent="0.25">
      <c r="K8292"/>
    </row>
    <row r="8293" spans="11:11" x14ac:dyDescent="0.25">
      <c r="K8293"/>
    </row>
    <row r="8294" spans="11:11" x14ac:dyDescent="0.25">
      <c r="K8294" s="133"/>
    </row>
    <row r="8295" spans="11:11" x14ac:dyDescent="0.25">
      <c r="K8295" s="133"/>
    </row>
    <row r="8296" spans="11:11" x14ac:dyDescent="0.25">
      <c r="K8296"/>
    </row>
    <row r="8297" spans="11:11" x14ac:dyDescent="0.25">
      <c r="K8297"/>
    </row>
    <row r="8298" spans="11:11" x14ac:dyDescent="0.25">
      <c r="K8298" s="133"/>
    </row>
    <row r="8299" spans="11:11" x14ac:dyDescent="0.25">
      <c r="K8299" s="133"/>
    </row>
    <row r="8300" spans="11:11" x14ac:dyDescent="0.25">
      <c r="K8300"/>
    </row>
    <row r="8301" spans="11:11" x14ac:dyDescent="0.25">
      <c r="K8301"/>
    </row>
    <row r="8302" spans="11:11" x14ac:dyDescent="0.25">
      <c r="K8302"/>
    </row>
    <row r="8303" spans="11:11" x14ac:dyDescent="0.25">
      <c r="K8303" s="133"/>
    </row>
    <row r="8304" spans="11:11" x14ac:dyDescent="0.25">
      <c r="K8304" s="133"/>
    </row>
    <row r="8305" spans="11:11" x14ac:dyDescent="0.25">
      <c r="K8305"/>
    </row>
    <row r="8306" spans="11:11" x14ac:dyDescent="0.25">
      <c r="K8306"/>
    </row>
    <row r="8307" spans="11:11" x14ac:dyDescent="0.25">
      <c r="K8307" s="133"/>
    </row>
    <row r="8308" spans="11:11" x14ac:dyDescent="0.25">
      <c r="K8308" s="133"/>
    </row>
    <row r="8309" spans="11:11" x14ac:dyDescent="0.25">
      <c r="K8309"/>
    </row>
    <row r="8310" spans="11:11" x14ac:dyDescent="0.25">
      <c r="K8310"/>
    </row>
    <row r="8311" spans="11:11" x14ac:dyDescent="0.25">
      <c r="K8311"/>
    </row>
    <row r="8312" spans="11:11" x14ac:dyDescent="0.25">
      <c r="K8312" s="133"/>
    </row>
    <row r="8313" spans="11:11" x14ac:dyDescent="0.25">
      <c r="K8313" s="133"/>
    </row>
    <row r="8314" spans="11:11" x14ac:dyDescent="0.25">
      <c r="K8314"/>
    </row>
    <row r="8315" spans="11:11" x14ac:dyDescent="0.25">
      <c r="K8315"/>
    </row>
    <row r="8316" spans="11:11" x14ac:dyDescent="0.25">
      <c r="K8316" s="133"/>
    </row>
    <row r="8317" spans="11:11" x14ac:dyDescent="0.25">
      <c r="K8317" s="133"/>
    </row>
    <row r="8318" spans="11:11" x14ac:dyDescent="0.25">
      <c r="K8318"/>
    </row>
    <row r="8319" spans="11:11" x14ac:dyDescent="0.25">
      <c r="K8319"/>
    </row>
    <row r="8320" spans="11:11" x14ac:dyDescent="0.25">
      <c r="K8320"/>
    </row>
    <row r="8321" spans="11:11" x14ac:dyDescent="0.25">
      <c r="K8321" s="133"/>
    </row>
    <row r="8322" spans="11:11" x14ac:dyDescent="0.25">
      <c r="K8322" s="133"/>
    </row>
    <row r="8323" spans="11:11" x14ac:dyDescent="0.25">
      <c r="K8323"/>
    </row>
    <row r="8324" spans="11:11" x14ac:dyDescent="0.25">
      <c r="K8324"/>
    </row>
    <row r="8325" spans="11:11" x14ac:dyDescent="0.25">
      <c r="K8325" s="133"/>
    </row>
    <row r="8326" spans="11:11" x14ac:dyDescent="0.25">
      <c r="K8326" s="133"/>
    </row>
    <row r="8327" spans="11:11" x14ac:dyDescent="0.25">
      <c r="K8327"/>
    </row>
    <row r="8328" spans="11:11" x14ac:dyDescent="0.25">
      <c r="K8328"/>
    </row>
    <row r="8329" spans="11:11" x14ac:dyDescent="0.25">
      <c r="K8329"/>
    </row>
    <row r="8330" spans="11:11" x14ac:dyDescent="0.25">
      <c r="K8330" s="133"/>
    </row>
    <row r="8331" spans="11:11" x14ac:dyDescent="0.25">
      <c r="K8331" s="133"/>
    </row>
    <row r="8332" spans="11:11" x14ac:dyDescent="0.25">
      <c r="K8332"/>
    </row>
    <row r="8333" spans="11:11" x14ac:dyDescent="0.25">
      <c r="K8333"/>
    </row>
    <row r="8334" spans="11:11" x14ac:dyDescent="0.25">
      <c r="K8334" s="133"/>
    </row>
    <row r="8335" spans="11:11" x14ac:dyDescent="0.25">
      <c r="K8335" s="133"/>
    </row>
    <row r="8336" spans="11:11" x14ac:dyDescent="0.25">
      <c r="K8336"/>
    </row>
    <row r="8337" spans="11:11" x14ac:dyDescent="0.25">
      <c r="K8337"/>
    </row>
    <row r="8338" spans="11:11" x14ac:dyDescent="0.25">
      <c r="K8338"/>
    </row>
    <row r="8339" spans="11:11" x14ac:dyDescent="0.25">
      <c r="K8339" s="133"/>
    </row>
    <row r="8340" spans="11:11" x14ac:dyDescent="0.25">
      <c r="K8340" s="133"/>
    </row>
    <row r="8341" spans="11:11" x14ac:dyDescent="0.25">
      <c r="K8341"/>
    </row>
    <row r="8342" spans="11:11" x14ac:dyDescent="0.25">
      <c r="K8342"/>
    </row>
    <row r="8343" spans="11:11" x14ac:dyDescent="0.25">
      <c r="K8343" s="133"/>
    </row>
    <row r="8344" spans="11:11" x14ac:dyDescent="0.25">
      <c r="K8344" s="133"/>
    </row>
    <row r="8345" spans="11:11" x14ac:dyDescent="0.25">
      <c r="K8345"/>
    </row>
    <row r="8346" spans="11:11" x14ac:dyDescent="0.25">
      <c r="K8346"/>
    </row>
    <row r="8347" spans="11:11" x14ac:dyDescent="0.25">
      <c r="K8347"/>
    </row>
    <row r="8348" spans="11:11" x14ac:dyDescent="0.25">
      <c r="K8348" s="133"/>
    </row>
    <row r="8349" spans="11:11" x14ac:dyDescent="0.25">
      <c r="K8349" s="133"/>
    </row>
    <row r="8350" spans="11:11" x14ac:dyDescent="0.25">
      <c r="K8350"/>
    </row>
    <row r="8351" spans="11:11" x14ac:dyDescent="0.25">
      <c r="K8351"/>
    </row>
    <row r="8352" spans="11:11" x14ac:dyDescent="0.25">
      <c r="K8352" s="133"/>
    </row>
    <row r="8353" spans="11:11" x14ac:dyDescent="0.25">
      <c r="K8353" s="133"/>
    </row>
    <row r="8354" spans="11:11" x14ac:dyDescent="0.25">
      <c r="K8354"/>
    </row>
    <row r="8355" spans="11:11" x14ac:dyDescent="0.25">
      <c r="K8355"/>
    </row>
    <row r="8356" spans="11:11" x14ac:dyDescent="0.25">
      <c r="K8356"/>
    </row>
    <row r="8357" spans="11:11" x14ac:dyDescent="0.25">
      <c r="K8357" s="133"/>
    </row>
    <row r="8358" spans="11:11" x14ac:dyDescent="0.25">
      <c r="K8358" s="133"/>
    </row>
    <row r="8359" spans="11:11" x14ac:dyDescent="0.25">
      <c r="K8359"/>
    </row>
    <row r="8360" spans="11:11" x14ac:dyDescent="0.25">
      <c r="K8360"/>
    </row>
    <row r="8361" spans="11:11" x14ac:dyDescent="0.25">
      <c r="K8361" s="133"/>
    </row>
    <row r="8362" spans="11:11" x14ac:dyDescent="0.25">
      <c r="K8362" s="133"/>
    </row>
    <row r="8363" spans="11:11" x14ac:dyDescent="0.25">
      <c r="K8363"/>
    </row>
    <row r="8364" spans="11:11" x14ac:dyDescent="0.25">
      <c r="K8364"/>
    </row>
    <row r="8365" spans="11:11" x14ac:dyDescent="0.25">
      <c r="K8365"/>
    </row>
    <row r="8366" spans="11:11" x14ac:dyDescent="0.25">
      <c r="K8366" s="133"/>
    </row>
    <row r="8367" spans="11:11" x14ac:dyDescent="0.25">
      <c r="K8367" s="133"/>
    </row>
    <row r="8368" spans="11:11" x14ac:dyDescent="0.25">
      <c r="K8368"/>
    </row>
    <row r="8369" spans="11:11" x14ac:dyDescent="0.25">
      <c r="K8369"/>
    </row>
    <row r="8370" spans="11:11" x14ac:dyDescent="0.25">
      <c r="K8370" s="133"/>
    </row>
    <row r="8371" spans="11:11" x14ac:dyDescent="0.25">
      <c r="K8371" s="133"/>
    </row>
    <row r="8372" spans="11:11" x14ac:dyDescent="0.25">
      <c r="K8372"/>
    </row>
    <row r="8373" spans="11:11" x14ac:dyDescent="0.25">
      <c r="K8373"/>
    </row>
    <row r="8374" spans="11:11" x14ac:dyDescent="0.25">
      <c r="K8374"/>
    </row>
    <row r="8375" spans="11:11" x14ac:dyDescent="0.25">
      <c r="K8375" s="133"/>
    </row>
    <row r="8376" spans="11:11" x14ac:dyDescent="0.25">
      <c r="K8376" s="133"/>
    </row>
    <row r="8377" spans="11:11" x14ac:dyDescent="0.25">
      <c r="K8377"/>
    </row>
    <row r="8378" spans="11:11" x14ac:dyDescent="0.25">
      <c r="K8378"/>
    </row>
    <row r="8379" spans="11:11" x14ac:dyDescent="0.25">
      <c r="K8379" s="133"/>
    </row>
    <row r="8380" spans="11:11" x14ac:dyDescent="0.25">
      <c r="K8380" s="133"/>
    </row>
    <row r="8381" spans="11:11" x14ac:dyDescent="0.25">
      <c r="K8381"/>
    </row>
    <row r="8382" spans="11:11" x14ac:dyDescent="0.25">
      <c r="K8382"/>
    </row>
    <row r="8383" spans="11:11" x14ac:dyDescent="0.25">
      <c r="K8383"/>
    </row>
    <row r="8384" spans="11:11" x14ac:dyDescent="0.25">
      <c r="K8384" s="133"/>
    </row>
    <row r="8385" spans="11:11" x14ac:dyDescent="0.25">
      <c r="K8385" s="133"/>
    </row>
    <row r="8386" spans="11:11" x14ac:dyDescent="0.25">
      <c r="K8386"/>
    </row>
    <row r="8387" spans="11:11" x14ac:dyDescent="0.25">
      <c r="K8387"/>
    </row>
    <row r="8388" spans="11:11" x14ac:dyDescent="0.25">
      <c r="K8388" s="133"/>
    </row>
    <row r="8389" spans="11:11" x14ac:dyDescent="0.25">
      <c r="K8389" s="133"/>
    </row>
    <row r="8390" spans="11:11" x14ac:dyDescent="0.25">
      <c r="K8390"/>
    </row>
    <row r="8391" spans="11:11" x14ac:dyDescent="0.25">
      <c r="K8391"/>
    </row>
    <row r="8392" spans="11:11" x14ac:dyDescent="0.25">
      <c r="K8392"/>
    </row>
    <row r="8393" spans="11:11" x14ac:dyDescent="0.25">
      <c r="K8393" s="133"/>
    </row>
    <row r="8394" spans="11:11" x14ac:dyDescent="0.25">
      <c r="K8394" s="133"/>
    </row>
    <row r="8395" spans="11:11" x14ac:dyDescent="0.25">
      <c r="K8395"/>
    </row>
    <row r="8396" spans="11:11" x14ac:dyDescent="0.25">
      <c r="K8396"/>
    </row>
    <row r="8397" spans="11:11" x14ac:dyDescent="0.25">
      <c r="K8397" s="133"/>
    </row>
    <row r="8398" spans="11:11" x14ac:dyDescent="0.25">
      <c r="K8398" s="133"/>
    </row>
    <row r="8399" spans="11:11" x14ac:dyDescent="0.25">
      <c r="K8399"/>
    </row>
    <row r="8400" spans="11:11" x14ac:dyDescent="0.25">
      <c r="K8400"/>
    </row>
    <row r="8401" spans="11:11" x14ac:dyDescent="0.25">
      <c r="K8401"/>
    </row>
    <row r="8402" spans="11:11" x14ac:dyDescent="0.25">
      <c r="K8402" s="133"/>
    </row>
    <row r="8403" spans="11:11" x14ac:dyDescent="0.25">
      <c r="K8403" s="133"/>
    </row>
    <row r="8404" spans="11:11" x14ac:dyDescent="0.25">
      <c r="K8404"/>
    </row>
    <row r="8405" spans="11:11" x14ac:dyDescent="0.25">
      <c r="K8405"/>
    </row>
    <row r="8406" spans="11:11" x14ac:dyDescent="0.25">
      <c r="K8406" s="133"/>
    </row>
    <row r="8407" spans="11:11" x14ac:dyDescent="0.25">
      <c r="K8407" s="133"/>
    </row>
    <row r="8408" spans="11:11" x14ac:dyDescent="0.25">
      <c r="K8408"/>
    </row>
    <row r="8409" spans="11:11" x14ac:dyDescent="0.25">
      <c r="K8409"/>
    </row>
    <row r="8410" spans="11:11" x14ac:dyDescent="0.25">
      <c r="K8410"/>
    </row>
    <row r="8411" spans="11:11" x14ac:dyDescent="0.25">
      <c r="K8411" s="133"/>
    </row>
    <row r="8412" spans="11:11" x14ac:dyDescent="0.25">
      <c r="K8412" s="133"/>
    </row>
    <row r="8413" spans="11:11" x14ac:dyDescent="0.25">
      <c r="K8413"/>
    </row>
    <row r="8414" spans="11:11" x14ac:dyDescent="0.25">
      <c r="K8414"/>
    </row>
    <row r="8415" spans="11:11" x14ac:dyDescent="0.25">
      <c r="K8415" s="133"/>
    </row>
    <row r="8416" spans="11:11" x14ac:dyDescent="0.25">
      <c r="K8416" s="133"/>
    </row>
    <row r="8417" spans="11:11" x14ac:dyDescent="0.25">
      <c r="K8417"/>
    </row>
    <row r="8418" spans="11:11" x14ac:dyDescent="0.25">
      <c r="K8418"/>
    </row>
    <row r="8419" spans="11:11" x14ac:dyDescent="0.25">
      <c r="K8419"/>
    </row>
    <row r="8420" spans="11:11" x14ac:dyDescent="0.25">
      <c r="K8420" s="133"/>
    </row>
    <row r="8421" spans="11:11" x14ac:dyDescent="0.25">
      <c r="K8421" s="133"/>
    </row>
    <row r="8422" spans="11:11" x14ac:dyDescent="0.25">
      <c r="K8422"/>
    </row>
    <row r="8423" spans="11:11" x14ac:dyDescent="0.25">
      <c r="K8423"/>
    </row>
    <row r="8424" spans="11:11" x14ac:dyDescent="0.25">
      <c r="K8424" s="133"/>
    </row>
    <row r="8425" spans="11:11" x14ac:dyDescent="0.25">
      <c r="K8425" s="133"/>
    </row>
    <row r="8426" spans="11:11" x14ac:dyDescent="0.25">
      <c r="K8426"/>
    </row>
    <row r="8427" spans="11:11" x14ac:dyDescent="0.25">
      <c r="K8427"/>
    </row>
    <row r="8428" spans="11:11" x14ac:dyDescent="0.25">
      <c r="K8428"/>
    </row>
    <row r="8429" spans="11:11" x14ac:dyDescent="0.25">
      <c r="K8429" s="133"/>
    </row>
    <row r="8430" spans="11:11" x14ac:dyDescent="0.25">
      <c r="K8430" s="133"/>
    </row>
    <row r="8431" spans="11:11" x14ac:dyDescent="0.25">
      <c r="K8431"/>
    </row>
    <row r="8432" spans="11:11" x14ac:dyDescent="0.25">
      <c r="K8432"/>
    </row>
    <row r="8433" spans="11:11" x14ac:dyDescent="0.25">
      <c r="K8433" s="133"/>
    </row>
    <row r="8434" spans="11:11" x14ac:dyDescent="0.25">
      <c r="K8434" s="133"/>
    </row>
    <row r="8435" spans="11:11" x14ac:dyDescent="0.25">
      <c r="K8435"/>
    </row>
    <row r="8436" spans="11:11" x14ac:dyDescent="0.25">
      <c r="K8436"/>
    </row>
    <row r="8437" spans="11:11" x14ac:dyDescent="0.25">
      <c r="K8437"/>
    </row>
    <row r="8438" spans="11:11" x14ac:dyDescent="0.25">
      <c r="K8438" s="133"/>
    </row>
    <row r="8439" spans="11:11" x14ac:dyDescent="0.25">
      <c r="K8439" s="133"/>
    </row>
    <row r="8440" spans="11:11" x14ac:dyDescent="0.25">
      <c r="K8440"/>
    </row>
    <row r="8441" spans="11:11" x14ac:dyDescent="0.25">
      <c r="K8441"/>
    </row>
    <row r="8442" spans="11:11" x14ac:dyDescent="0.25">
      <c r="K8442" s="133"/>
    </row>
    <row r="8443" spans="11:11" x14ac:dyDescent="0.25">
      <c r="K8443" s="133"/>
    </row>
    <row r="8444" spans="11:11" x14ac:dyDescent="0.25">
      <c r="K8444"/>
    </row>
    <row r="8445" spans="11:11" x14ac:dyDescent="0.25">
      <c r="K8445"/>
    </row>
    <row r="8446" spans="11:11" x14ac:dyDescent="0.25">
      <c r="K8446"/>
    </row>
    <row r="8447" spans="11:11" x14ac:dyDescent="0.25">
      <c r="K8447" s="133"/>
    </row>
    <row r="8448" spans="11:11" x14ac:dyDescent="0.25">
      <c r="K8448" s="133"/>
    </row>
    <row r="8449" spans="11:11" x14ac:dyDescent="0.25">
      <c r="K8449"/>
    </row>
    <row r="8450" spans="11:11" x14ac:dyDescent="0.25">
      <c r="K8450"/>
    </row>
    <row r="8451" spans="11:11" x14ac:dyDescent="0.25">
      <c r="K8451" s="133"/>
    </row>
    <row r="8452" spans="11:11" x14ac:dyDescent="0.25">
      <c r="K8452" s="133"/>
    </row>
    <row r="8453" spans="11:11" x14ac:dyDescent="0.25">
      <c r="K8453"/>
    </row>
    <row r="8454" spans="11:11" x14ac:dyDescent="0.25">
      <c r="K8454"/>
    </row>
    <row r="8455" spans="11:11" x14ac:dyDescent="0.25">
      <c r="K8455"/>
    </row>
    <row r="8456" spans="11:11" x14ac:dyDescent="0.25">
      <c r="K8456" s="133"/>
    </row>
    <row r="8457" spans="11:11" x14ac:dyDescent="0.25">
      <c r="K8457" s="133"/>
    </row>
    <row r="8458" spans="11:11" x14ac:dyDescent="0.25">
      <c r="K8458"/>
    </row>
    <row r="8459" spans="11:11" x14ac:dyDescent="0.25">
      <c r="K8459"/>
    </row>
    <row r="8460" spans="11:11" x14ac:dyDescent="0.25">
      <c r="K8460" s="133"/>
    </row>
    <row r="8461" spans="11:11" x14ac:dyDescent="0.25">
      <c r="K8461" s="133"/>
    </row>
    <row r="8462" spans="11:11" x14ac:dyDescent="0.25">
      <c r="K8462"/>
    </row>
    <row r="8463" spans="11:11" x14ac:dyDescent="0.25">
      <c r="K8463"/>
    </row>
    <row r="8464" spans="11:11" x14ac:dyDescent="0.25">
      <c r="K8464"/>
    </row>
    <row r="8465" spans="11:11" x14ac:dyDescent="0.25">
      <c r="K8465" s="133"/>
    </row>
    <row r="8466" spans="11:11" x14ac:dyDescent="0.25">
      <c r="K8466" s="133"/>
    </row>
    <row r="8467" spans="11:11" x14ac:dyDescent="0.25">
      <c r="K8467"/>
    </row>
    <row r="8468" spans="11:11" x14ac:dyDescent="0.25">
      <c r="K8468"/>
    </row>
    <row r="8469" spans="11:11" x14ac:dyDescent="0.25">
      <c r="K8469" s="133"/>
    </row>
    <row r="8470" spans="11:11" x14ac:dyDescent="0.25">
      <c r="K8470" s="133"/>
    </row>
    <row r="8471" spans="11:11" x14ac:dyDescent="0.25">
      <c r="K8471"/>
    </row>
    <row r="8472" spans="11:11" x14ac:dyDescent="0.25">
      <c r="K8472"/>
    </row>
    <row r="8473" spans="11:11" x14ac:dyDescent="0.25">
      <c r="K8473"/>
    </row>
    <row r="8474" spans="11:11" x14ac:dyDescent="0.25">
      <c r="K8474" s="133"/>
    </row>
    <row r="8475" spans="11:11" x14ac:dyDescent="0.25">
      <c r="K8475" s="133"/>
    </row>
    <row r="8476" spans="11:11" x14ac:dyDescent="0.25">
      <c r="K8476"/>
    </row>
    <row r="8477" spans="11:11" x14ac:dyDescent="0.25">
      <c r="K8477"/>
    </row>
    <row r="8478" spans="11:11" x14ac:dyDescent="0.25">
      <c r="K8478" s="133"/>
    </row>
    <row r="8479" spans="11:11" x14ac:dyDescent="0.25">
      <c r="K8479" s="133"/>
    </row>
    <row r="8480" spans="11:11" x14ac:dyDescent="0.25">
      <c r="K8480"/>
    </row>
    <row r="8481" spans="11:11" x14ac:dyDescent="0.25">
      <c r="K8481"/>
    </row>
    <row r="8482" spans="11:11" x14ac:dyDescent="0.25">
      <c r="K8482"/>
    </row>
    <row r="8483" spans="11:11" x14ac:dyDescent="0.25">
      <c r="K8483" s="133"/>
    </row>
    <row r="8484" spans="11:11" x14ac:dyDescent="0.25">
      <c r="K8484" s="133"/>
    </row>
    <row r="8485" spans="11:11" x14ac:dyDescent="0.25">
      <c r="K8485"/>
    </row>
    <row r="8486" spans="11:11" x14ac:dyDescent="0.25">
      <c r="K8486"/>
    </row>
    <row r="8487" spans="11:11" x14ac:dyDescent="0.25">
      <c r="K8487" s="133"/>
    </row>
    <row r="8488" spans="11:11" x14ac:dyDescent="0.25">
      <c r="K8488" s="133"/>
    </row>
    <row r="8489" spans="11:11" x14ac:dyDescent="0.25">
      <c r="K8489"/>
    </row>
    <row r="8490" spans="11:11" x14ac:dyDescent="0.25">
      <c r="K8490"/>
    </row>
    <row r="8491" spans="11:11" x14ac:dyDescent="0.25">
      <c r="K8491"/>
    </row>
    <row r="8492" spans="11:11" x14ac:dyDescent="0.25">
      <c r="K8492" s="133"/>
    </row>
    <row r="8493" spans="11:11" x14ac:dyDescent="0.25">
      <c r="K8493" s="133"/>
    </row>
    <row r="8494" spans="11:11" x14ac:dyDescent="0.25">
      <c r="K8494"/>
    </row>
    <row r="8495" spans="11:11" x14ac:dyDescent="0.25">
      <c r="K8495"/>
    </row>
    <row r="8496" spans="11:11" x14ac:dyDescent="0.25">
      <c r="K8496" s="133"/>
    </row>
    <row r="8497" spans="11:11" x14ac:dyDescent="0.25">
      <c r="K8497" s="133"/>
    </row>
    <row r="8498" spans="11:11" x14ac:dyDescent="0.25">
      <c r="K8498"/>
    </row>
    <row r="8499" spans="11:11" x14ac:dyDescent="0.25">
      <c r="K8499"/>
    </row>
    <row r="8500" spans="11:11" x14ac:dyDescent="0.25">
      <c r="K8500"/>
    </row>
    <row r="8501" spans="11:11" x14ac:dyDescent="0.25">
      <c r="K8501" s="133"/>
    </row>
    <row r="8502" spans="11:11" x14ac:dyDescent="0.25">
      <c r="K8502" s="133"/>
    </row>
    <row r="8503" spans="11:11" x14ac:dyDescent="0.25">
      <c r="K8503"/>
    </row>
    <row r="8504" spans="11:11" x14ac:dyDescent="0.25">
      <c r="K8504"/>
    </row>
    <row r="8505" spans="11:11" x14ac:dyDescent="0.25">
      <c r="K8505" s="133"/>
    </row>
    <row r="8506" spans="11:11" x14ac:dyDescent="0.25">
      <c r="K8506" s="133"/>
    </row>
    <row r="8507" spans="11:11" x14ac:dyDescent="0.25">
      <c r="K8507"/>
    </row>
    <row r="8508" spans="11:11" x14ac:dyDescent="0.25">
      <c r="K8508"/>
    </row>
    <row r="8509" spans="11:11" x14ac:dyDescent="0.25">
      <c r="K8509"/>
    </row>
    <row r="8510" spans="11:11" x14ac:dyDescent="0.25">
      <c r="K8510" s="133"/>
    </row>
    <row r="8511" spans="11:11" x14ac:dyDescent="0.25">
      <c r="K8511" s="133"/>
    </row>
    <row r="8512" spans="11:11" x14ac:dyDescent="0.25">
      <c r="K8512"/>
    </row>
    <row r="8513" spans="11:11" x14ac:dyDescent="0.25">
      <c r="K8513"/>
    </row>
    <row r="8514" spans="11:11" x14ac:dyDescent="0.25">
      <c r="K8514" s="133"/>
    </row>
    <row r="8515" spans="11:11" x14ac:dyDescent="0.25">
      <c r="K8515" s="133"/>
    </row>
    <row r="8516" spans="11:11" x14ac:dyDescent="0.25">
      <c r="K8516"/>
    </row>
    <row r="8517" spans="11:11" x14ac:dyDescent="0.25">
      <c r="K8517"/>
    </row>
    <row r="8518" spans="11:11" x14ac:dyDescent="0.25">
      <c r="K8518"/>
    </row>
    <row r="8519" spans="11:11" x14ac:dyDescent="0.25">
      <c r="K8519" s="133"/>
    </row>
    <row r="8520" spans="11:11" x14ac:dyDescent="0.25">
      <c r="K8520" s="133"/>
    </row>
    <row r="8521" spans="11:11" x14ac:dyDescent="0.25">
      <c r="K8521"/>
    </row>
    <row r="8522" spans="11:11" x14ac:dyDescent="0.25">
      <c r="K8522"/>
    </row>
    <row r="8523" spans="11:11" x14ac:dyDescent="0.25">
      <c r="K8523" s="133"/>
    </row>
    <row r="8524" spans="11:11" x14ac:dyDescent="0.25">
      <c r="K8524" s="133"/>
    </row>
    <row r="8525" spans="11:11" x14ac:dyDescent="0.25">
      <c r="K8525"/>
    </row>
    <row r="8526" spans="11:11" x14ac:dyDescent="0.25">
      <c r="K8526"/>
    </row>
    <row r="8527" spans="11:11" x14ac:dyDescent="0.25">
      <c r="K8527"/>
    </row>
    <row r="8528" spans="11:11" x14ac:dyDescent="0.25">
      <c r="K8528" s="133"/>
    </row>
    <row r="8529" spans="11:11" x14ac:dyDescent="0.25">
      <c r="K8529" s="133"/>
    </row>
    <row r="8530" spans="11:11" x14ac:dyDescent="0.25">
      <c r="K8530"/>
    </row>
    <row r="8531" spans="11:11" x14ac:dyDescent="0.25">
      <c r="K8531"/>
    </row>
    <row r="8532" spans="11:11" x14ac:dyDescent="0.25">
      <c r="K8532" s="133"/>
    </row>
    <row r="8533" spans="11:11" x14ac:dyDescent="0.25">
      <c r="K8533" s="133"/>
    </row>
    <row r="8534" spans="11:11" x14ac:dyDescent="0.25">
      <c r="K8534"/>
    </row>
    <row r="8535" spans="11:11" x14ac:dyDescent="0.25">
      <c r="K8535"/>
    </row>
    <row r="8536" spans="11:11" x14ac:dyDescent="0.25">
      <c r="K8536"/>
    </row>
    <row r="8537" spans="11:11" x14ac:dyDescent="0.25">
      <c r="K8537" s="133"/>
    </row>
    <row r="8538" spans="11:11" x14ac:dyDescent="0.25">
      <c r="K8538" s="133"/>
    </row>
    <row r="8539" spans="11:11" x14ac:dyDescent="0.25">
      <c r="K8539"/>
    </row>
    <row r="8540" spans="11:11" x14ac:dyDescent="0.25">
      <c r="K8540"/>
    </row>
    <row r="8541" spans="11:11" x14ac:dyDescent="0.25">
      <c r="K8541" s="133"/>
    </row>
    <row r="8542" spans="11:11" x14ac:dyDescent="0.25">
      <c r="K8542" s="133"/>
    </row>
    <row r="8543" spans="11:11" x14ac:dyDescent="0.25">
      <c r="K8543"/>
    </row>
    <row r="8544" spans="11:11" x14ac:dyDescent="0.25">
      <c r="K8544"/>
    </row>
    <row r="8545" spans="11:11" x14ac:dyDescent="0.25">
      <c r="K8545"/>
    </row>
    <row r="8546" spans="11:11" x14ac:dyDescent="0.25">
      <c r="K8546" s="133"/>
    </row>
    <row r="8547" spans="11:11" x14ac:dyDescent="0.25">
      <c r="K8547" s="133"/>
    </row>
    <row r="8548" spans="11:11" x14ac:dyDescent="0.25">
      <c r="K8548"/>
    </row>
    <row r="8549" spans="11:11" x14ac:dyDescent="0.25">
      <c r="K8549"/>
    </row>
    <row r="8550" spans="11:11" x14ac:dyDescent="0.25">
      <c r="K8550" s="133"/>
    </row>
    <row r="8551" spans="11:11" x14ac:dyDescent="0.25">
      <c r="K8551" s="133"/>
    </row>
    <row r="8552" spans="11:11" x14ac:dyDescent="0.25">
      <c r="K8552"/>
    </row>
    <row r="8553" spans="11:11" x14ac:dyDescent="0.25">
      <c r="K8553"/>
    </row>
    <row r="8554" spans="11:11" x14ac:dyDescent="0.25">
      <c r="K8554"/>
    </row>
    <row r="8555" spans="11:11" x14ac:dyDescent="0.25">
      <c r="K8555" s="133"/>
    </row>
    <row r="8556" spans="11:11" x14ac:dyDescent="0.25">
      <c r="K8556" s="133"/>
    </row>
    <row r="8557" spans="11:11" x14ac:dyDescent="0.25">
      <c r="K8557"/>
    </row>
    <row r="8558" spans="11:11" x14ac:dyDescent="0.25">
      <c r="K8558"/>
    </row>
    <row r="8559" spans="11:11" x14ac:dyDescent="0.25">
      <c r="K8559" s="133"/>
    </row>
    <row r="8560" spans="11:11" x14ac:dyDescent="0.25">
      <c r="K8560" s="133"/>
    </row>
    <row r="8561" spans="11:11" x14ac:dyDescent="0.25">
      <c r="K8561"/>
    </row>
    <row r="8562" spans="11:11" x14ac:dyDescent="0.25">
      <c r="K8562"/>
    </row>
    <row r="8563" spans="11:11" x14ac:dyDescent="0.25">
      <c r="K8563"/>
    </row>
    <row r="8564" spans="11:11" x14ac:dyDescent="0.25">
      <c r="K8564" s="133"/>
    </row>
    <row r="8565" spans="11:11" x14ac:dyDescent="0.25">
      <c r="K8565" s="133"/>
    </row>
    <row r="8566" spans="11:11" x14ac:dyDescent="0.25">
      <c r="K8566"/>
    </row>
    <row r="8567" spans="11:11" x14ac:dyDescent="0.25">
      <c r="K8567"/>
    </row>
    <row r="8568" spans="11:11" x14ac:dyDescent="0.25">
      <c r="K8568" s="133"/>
    </row>
    <row r="8569" spans="11:11" x14ac:dyDescent="0.25">
      <c r="K8569" s="133"/>
    </row>
    <row r="8570" spans="11:11" x14ac:dyDescent="0.25">
      <c r="K8570"/>
    </row>
    <row r="8571" spans="11:11" x14ac:dyDescent="0.25">
      <c r="K8571"/>
    </row>
    <row r="8572" spans="11:11" x14ac:dyDescent="0.25">
      <c r="K8572"/>
    </row>
    <row r="8573" spans="11:11" x14ac:dyDescent="0.25">
      <c r="K8573" s="133"/>
    </row>
    <row r="8574" spans="11:11" x14ac:dyDescent="0.25">
      <c r="K8574" s="133"/>
    </row>
    <row r="8575" spans="11:11" x14ac:dyDescent="0.25">
      <c r="K8575"/>
    </row>
    <row r="8576" spans="11:11" x14ac:dyDescent="0.25">
      <c r="K8576"/>
    </row>
    <row r="8577" spans="11:11" x14ac:dyDescent="0.25">
      <c r="K8577" s="133"/>
    </row>
    <row r="8578" spans="11:11" x14ac:dyDescent="0.25">
      <c r="K8578" s="133"/>
    </row>
    <row r="8579" spans="11:11" x14ac:dyDescent="0.25">
      <c r="K8579"/>
    </row>
    <row r="8580" spans="11:11" x14ac:dyDescent="0.25">
      <c r="K8580"/>
    </row>
    <row r="8581" spans="11:11" x14ac:dyDescent="0.25">
      <c r="K8581"/>
    </row>
    <row r="8582" spans="11:11" x14ac:dyDescent="0.25">
      <c r="K8582" s="133"/>
    </row>
    <row r="8583" spans="11:11" x14ac:dyDescent="0.25">
      <c r="K8583" s="133"/>
    </row>
    <row r="8584" spans="11:11" x14ac:dyDescent="0.25">
      <c r="K8584"/>
    </row>
    <row r="8585" spans="11:11" x14ac:dyDescent="0.25">
      <c r="K8585"/>
    </row>
    <row r="8586" spans="11:11" x14ac:dyDescent="0.25">
      <c r="K8586" s="133"/>
    </row>
    <row r="8587" spans="11:11" x14ac:dyDescent="0.25">
      <c r="K8587" s="133"/>
    </row>
    <row r="8588" spans="11:11" x14ac:dyDescent="0.25">
      <c r="K8588"/>
    </row>
    <row r="8589" spans="11:11" x14ac:dyDescent="0.25">
      <c r="K8589"/>
    </row>
    <row r="8590" spans="11:11" x14ac:dyDescent="0.25">
      <c r="K8590"/>
    </row>
    <row r="8591" spans="11:11" x14ac:dyDescent="0.25">
      <c r="K8591" s="133"/>
    </row>
    <row r="8592" spans="11:11" x14ac:dyDescent="0.25">
      <c r="K8592" s="133"/>
    </row>
    <row r="8593" spans="11:11" x14ac:dyDescent="0.25">
      <c r="K8593"/>
    </row>
    <row r="8594" spans="11:11" x14ac:dyDescent="0.25">
      <c r="K8594"/>
    </row>
    <row r="8595" spans="11:11" x14ac:dyDescent="0.25">
      <c r="K8595" s="133"/>
    </row>
    <row r="8596" spans="11:11" x14ac:dyDescent="0.25">
      <c r="K8596" s="133"/>
    </row>
    <row r="8597" spans="11:11" x14ac:dyDescent="0.25">
      <c r="K8597"/>
    </row>
    <row r="8598" spans="11:11" x14ac:dyDescent="0.25">
      <c r="K8598"/>
    </row>
    <row r="8599" spans="11:11" x14ac:dyDescent="0.25">
      <c r="K8599"/>
    </row>
    <row r="8600" spans="11:11" x14ac:dyDescent="0.25">
      <c r="K8600" s="133"/>
    </row>
    <row r="8601" spans="11:11" x14ac:dyDescent="0.25">
      <c r="K8601" s="133"/>
    </row>
    <row r="8602" spans="11:11" x14ac:dyDescent="0.25">
      <c r="K8602"/>
    </row>
    <row r="8603" spans="11:11" x14ac:dyDescent="0.25">
      <c r="K8603"/>
    </row>
    <row r="8604" spans="11:11" x14ac:dyDescent="0.25">
      <c r="K8604" s="133"/>
    </row>
    <row r="8605" spans="11:11" x14ac:dyDescent="0.25">
      <c r="K8605" s="133"/>
    </row>
    <row r="8606" spans="11:11" x14ac:dyDescent="0.25">
      <c r="K8606"/>
    </row>
    <row r="8607" spans="11:11" x14ac:dyDescent="0.25">
      <c r="K8607"/>
    </row>
    <row r="8608" spans="11:11" x14ac:dyDescent="0.25">
      <c r="K8608"/>
    </row>
    <row r="8609" spans="11:11" x14ac:dyDescent="0.25">
      <c r="K8609" s="133"/>
    </row>
    <row r="8610" spans="11:11" x14ac:dyDescent="0.25">
      <c r="K8610" s="133"/>
    </row>
    <row r="8611" spans="11:11" x14ac:dyDescent="0.25">
      <c r="K8611"/>
    </row>
    <row r="8612" spans="11:11" x14ac:dyDescent="0.25">
      <c r="K8612"/>
    </row>
    <row r="8613" spans="11:11" x14ac:dyDescent="0.25">
      <c r="K8613" s="133"/>
    </row>
    <row r="8614" spans="11:11" x14ac:dyDescent="0.25">
      <c r="K8614" s="133"/>
    </row>
    <row r="8615" spans="11:11" x14ac:dyDescent="0.25">
      <c r="K8615"/>
    </row>
    <row r="8616" spans="11:11" x14ac:dyDescent="0.25">
      <c r="K8616"/>
    </row>
    <row r="8617" spans="11:11" x14ac:dyDescent="0.25">
      <c r="K8617"/>
    </row>
    <row r="8618" spans="11:11" x14ac:dyDescent="0.25">
      <c r="K8618" s="133"/>
    </row>
    <row r="8619" spans="11:11" x14ac:dyDescent="0.25">
      <c r="K8619" s="133"/>
    </row>
    <row r="8620" spans="11:11" x14ac:dyDescent="0.25">
      <c r="K8620"/>
    </row>
    <row r="8621" spans="11:11" x14ac:dyDescent="0.25">
      <c r="K8621"/>
    </row>
    <row r="8622" spans="11:11" x14ac:dyDescent="0.25">
      <c r="K8622" s="133"/>
    </row>
    <row r="8623" spans="11:11" x14ac:dyDescent="0.25">
      <c r="K8623" s="133"/>
    </row>
    <row r="8624" spans="11:11" x14ac:dyDescent="0.25">
      <c r="K8624"/>
    </row>
    <row r="8625" spans="11:11" x14ac:dyDescent="0.25">
      <c r="K8625"/>
    </row>
    <row r="8626" spans="11:11" x14ac:dyDescent="0.25">
      <c r="K8626"/>
    </row>
    <row r="8627" spans="11:11" x14ac:dyDescent="0.25">
      <c r="K8627" s="133"/>
    </row>
    <row r="8628" spans="11:11" x14ac:dyDescent="0.25">
      <c r="K8628" s="133"/>
    </row>
    <row r="8629" spans="11:11" x14ac:dyDescent="0.25">
      <c r="K8629"/>
    </row>
    <row r="8630" spans="11:11" x14ac:dyDescent="0.25">
      <c r="K8630"/>
    </row>
    <row r="8631" spans="11:11" x14ac:dyDescent="0.25">
      <c r="K8631" s="133"/>
    </row>
    <row r="8632" spans="11:11" x14ac:dyDescent="0.25">
      <c r="K8632" s="133"/>
    </row>
    <row r="8633" spans="11:11" x14ac:dyDescent="0.25">
      <c r="K8633"/>
    </row>
    <row r="8634" spans="11:11" x14ac:dyDescent="0.25">
      <c r="K8634"/>
    </row>
    <row r="8635" spans="11:11" x14ac:dyDescent="0.25">
      <c r="K8635"/>
    </row>
    <row r="8636" spans="11:11" x14ac:dyDescent="0.25">
      <c r="K8636" s="133"/>
    </row>
    <row r="8637" spans="11:11" x14ac:dyDescent="0.25">
      <c r="K8637" s="133"/>
    </row>
    <row r="8638" spans="11:11" x14ac:dyDescent="0.25">
      <c r="K8638"/>
    </row>
    <row r="8639" spans="11:11" x14ac:dyDescent="0.25">
      <c r="K8639"/>
    </row>
    <row r="8640" spans="11:11" x14ac:dyDescent="0.25">
      <c r="K8640" s="133"/>
    </row>
    <row r="8641" spans="11:11" x14ac:dyDescent="0.25">
      <c r="K8641" s="133"/>
    </row>
    <row r="8642" spans="11:11" x14ac:dyDescent="0.25">
      <c r="K8642"/>
    </row>
    <row r="8643" spans="11:11" x14ac:dyDescent="0.25">
      <c r="K8643"/>
    </row>
    <row r="8644" spans="11:11" x14ac:dyDescent="0.25">
      <c r="K8644"/>
    </row>
    <row r="8645" spans="11:11" x14ac:dyDescent="0.25">
      <c r="K8645" s="133"/>
    </row>
    <row r="8646" spans="11:11" x14ac:dyDescent="0.25">
      <c r="K8646" s="133"/>
    </row>
    <row r="8647" spans="11:11" x14ac:dyDescent="0.25">
      <c r="K8647"/>
    </row>
    <row r="8648" spans="11:11" x14ac:dyDescent="0.25">
      <c r="K8648"/>
    </row>
    <row r="8649" spans="11:11" x14ac:dyDescent="0.25">
      <c r="K8649" s="133"/>
    </row>
    <row r="8650" spans="11:11" x14ac:dyDescent="0.25">
      <c r="K8650" s="133"/>
    </row>
    <row r="8651" spans="11:11" x14ac:dyDescent="0.25">
      <c r="K8651"/>
    </row>
    <row r="8652" spans="11:11" x14ac:dyDescent="0.25">
      <c r="K8652"/>
    </row>
    <row r="8653" spans="11:11" x14ac:dyDescent="0.25">
      <c r="K8653"/>
    </row>
    <row r="8654" spans="11:11" x14ac:dyDescent="0.25">
      <c r="K8654" s="133"/>
    </row>
    <row r="8655" spans="11:11" x14ac:dyDescent="0.25">
      <c r="K8655" s="133"/>
    </row>
    <row r="8656" spans="11:11" x14ac:dyDescent="0.25">
      <c r="K8656"/>
    </row>
    <row r="8657" spans="11:11" x14ac:dyDescent="0.25">
      <c r="K8657"/>
    </row>
    <row r="8658" spans="11:11" x14ac:dyDescent="0.25">
      <c r="K8658" s="133"/>
    </row>
    <row r="8659" spans="11:11" x14ac:dyDescent="0.25">
      <c r="K8659" s="133"/>
    </row>
    <row r="8660" spans="11:11" x14ac:dyDescent="0.25">
      <c r="K8660"/>
    </row>
    <row r="8661" spans="11:11" x14ac:dyDescent="0.25">
      <c r="K8661"/>
    </row>
    <row r="8662" spans="11:11" x14ac:dyDescent="0.25">
      <c r="K8662"/>
    </row>
    <row r="8663" spans="11:11" x14ac:dyDescent="0.25">
      <c r="K8663" s="133"/>
    </row>
    <row r="8664" spans="11:11" x14ac:dyDescent="0.25">
      <c r="K8664" s="133"/>
    </row>
    <row r="8665" spans="11:11" x14ac:dyDescent="0.25">
      <c r="K8665"/>
    </row>
    <row r="8666" spans="11:11" x14ac:dyDescent="0.25">
      <c r="K8666"/>
    </row>
    <row r="8667" spans="11:11" x14ac:dyDescent="0.25">
      <c r="K8667" s="133"/>
    </row>
    <row r="8668" spans="11:11" x14ac:dyDescent="0.25">
      <c r="K8668" s="133"/>
    </row>
    <row r="8669" spans="11:11" x14ac:dyDescent="0.25">
      <c r="K8669"/>
    </row>
    <row r="8670" spans="11:11" x14ac:dyDescent="0.25">
      <c r="K8670"/>
    </row>
    <row r="8671" spans="11:11" x14ac:dyDescent="0.25">
      <c r="K8671"/>
    </row>
    <row r="8672" spans="11:11" x14ac:dyDescent="0.25">
      <c r="K8672" s="133"/>
    </row>
    <row r="8673" spans="11:11" x14ac:dyDescent="0.25">
      <c r="K8673" s="133"/>
    </row>
    <row r="8674" spans="11:11" x14ac:dyDescent="0.25">
      <c r="K8674"/>
    </row>
    <row r="8675" spans="11:11" x14ac:dyDescent="0.25">
      <c r="K8675"/>
    </row>
    <row r="8676" spans="11:11" x14ac:dyDescent="0.25">
      <c r="K8676" s="133"/>
    </row>
    <row r="8677" spans="11:11" x14ac:dyDescent="0.25">
      <c r="K8677" s="133"/>
    </row>
    <row r="8678" spans="11:11" x14ac:dyDescent="0.25">
      <c r="K8678"/>
    </row>
    <row r="8679" spans="11:11" x14ac:dyDescent="0.25">
      <c r="K8679"/>
    </row>
    <row r="8680" spans="11:11" x14ac:dyDescent="0.25">
      <c r="K8680"/>
    </row>
    <row r="8681" spans="11:11" x14ac:dyDescent="0.25">
      <c r="K8681" s="133"/>
    </row>
    <row r="8682" spans="11:11" x14ac:dyDescent="0.25">
      <c r="K8682" s="133"/>
    </row>
    <row r="8683" spans="11:11" x14ac:dyDescent="0.25">
      <c r="K8683"/>
    </row>
    <row r="8684" spans="11:11" x14ac:dyDescent="0.25">
      <c r="K8684"/>
    </row>
    <row r="8685" spans="11:11" x14ac:dyDescent="0.25">
      <c r="K8685" s="133"/>
    </row>
    <row r="8686" spans="11:11" x14ac:dyDescent="0.25">
      <c r="K8686" s="133"/>
    </row>
    <row r="8687" spans="11:11" x14ac:dyDescent="0.25">
      <c r="K8687"/>
    </row>
    <row r="8688" spans="11:11" x14ac:dyDescent="0.25">
      <c r="K8688"/>
    </row>
    <row r="8689" spans="11:11" x14ac:dyDescent="0.25">
      <c r="K8689"/>
    </row>
    <row r="8690" spans="11:11" x14ac:dyDescent="0.25">
      <c r="K8690" s="133"/>
    </row>
    <row r="8691" spans="11:11" x14ac:dyDescent="0.25">
      <c r="K8691" s="133"/>
    </row>
    <row r="8692" spans="11:11" x14ac:dyDescent="0.25">
      <c r="K8692"/>
    </row>
    <row r="8693" spans="11:11" x14ac:dyDescent="0.25">
      <c r="K8693"/>
    </row>
    <row r="8694" spans="11:11" x14ac:dyDescent="0.25">
      <c r="K8694" s="133"/>
    </row>
    <row r="8695" spans="11:11" x14ac:dyDescent="0.25">
      <c r="K8695" s="133"/>
    </row>
    <row r="8696" spans="11:11" x14ac:dyDescent="0.25">
      <c r="K8696"/>
    </row>
    <row r="8697" spans="11:11" x14ac:dyDescent="0.25">
      <c r="K8697"/>
    </row>
    <row r="8698" spans="11:11" x14ac:dyDescent="0.25">
      <c r="K8698"/>
    </row>
    <row r="8699" spans="11:11" x14ac:dyDescent="0.25">
      <c r="K8699" s="133"/>
    </row>
    <row r="8700" spans="11:11" x14ac:dyDescent="0.25">
      <c r="K8700" s="133"/>
    </row>
    <row r="8701" spans="11:11" x14ac:dyDescent="0.25">
      <c r="K8701"/>
    </row>
    <row r="8702" spans="11:11" x14ac:dyDescent="0.25">
      <c r="K8702"/>
    </row>
    <row r="8703" spans="11:11" x14ac:dyDescent="0.25">
      <c r="K8703" s="133"/>
    </row>
    <row r="8704" spans="11:11" x14ac:dyDescent="0.25">
      <c r="K8704" s="133"/>
    </row>
    <row r="8705" spans="11:11" x14ac:dyDescent="0.25">
      <c r="K8705"/>
    </row>
    <row r="8706" spans="11:11" x14ac:dyDescent="0.25">
      <c r="K8706"/>
    </row>
    <row r="8707" spans="11:11" x14ac:dyDescent="0.25">
      <c r="K8707"/>
    </row>
    <row r="8708" spans="11:11" x14ac:dyDescent="0.25">
      <c r="K8708" s="133"/>
    </row>
    <row r="8709" spans="11:11" x14ac:dyDescent="0.25">
      <c r="K8709" s="133"/>
    </row>
    <row r="8710" spans="11:11" x14ac:dyDescent="0.25">
      <c r="K8710"/>
    </row>
    <row r="8711" spans="11:11" x14ac:dyDescent="0.25">
      <c r="K8711"/>
    </row>
    <row r="8712" spans="11:11" x14ac:dyDescent="0.25">
      <c r="K8712" s="133"/>
    </row>
    <row r="8713" spans="11:11" x14ac:dyDescent="0.25">
      <c r="K8713" s="133"/>
    </row>
    <row r="8714" spans="11:11" x14ac:dyDescent="0.25">
      <c r="K8714"/>
    </row>
    <row r="8715" spans="11:11" x14ac:dyDescent="0.25">
      <c r="K8715"/>
    </row>
    <row r="8716" spans="11:11" x14ac:dyDescent="0.25">
      <c r="K8716"/>
    </row>
    <row r="8717" spans="11:11" x14ac:dyDescent="0.25">
      <c r="K8717" s="133"/>
    </row>
    <row r="8718" spans="11:11" x14ac:dyDescent="0.25">
      <c r="K8718" s="133"/>
    </row>
    <row r="8719" spans="11:11" x14ac:dyDescent="0.25">
      <c r="K8719"/>
    </row>
    <row r="8720" spans="11:11" x14ac:dyDescent="0.25">
      <c r="K8720"/>
    </row>
    <row r="8721" spans="11:11" x14ac:dyDescent="0.25">
      <c r="K8721" s="133"/>
    </row>
    <row r="8722" spans="11:11" x14ac:dyDescent="0.25">
      <c r="K8722" s="133"/>
    </row>
    <row r="8723" spans="11:11" x14ac:dyDescent="0.25">
      <c r="K8723"/>
    </row>
    <row r="8724" spans="11:11" x14ac:dyDescent="0.25">
      <c r="K8724"/>
    </row>
    <row r="8725" spans="11:11" x14ac:dyDescent="0.25">
      <c r="K8725"/>
    </row>
    <row r="8726" spans="11:11" x14ac:dyDescent="0.25">
      <c r="K8726" s="133"/>
    </row>
    <row r="8727" spans="11:11" x14ac:dyDescent="0.25">
      <c r="K8727" s="133"/>
    </row>
    <row r="8728" spans="11:11" x14ac:dyDescent="0.25">
      <c r="K8728"/>
    </row>
    <row r="8729" spans="11:11" x14ac:dyDescent="0.25">
      <c r="K8729"/>
    </row>
    <row r="8730" spans="11:11" x14ac:dyDescent="0.25">
      <c r="K8730" s="133"/>
    </row>
    <row r="8731" spans="11:11" x14ac:dyDescent="0.25">
      <c r="K8731" s="133"/>
    </row>
    <row r="8732" spans="11:11" x14ac:dyDescent="0.25">
      <c r="K8732"/>
    </row>
    <row r="8733" spans="11:11" x14ac:dyDescent="0.25">
      <c r="K8733"/>
    </row>
    <row r="8734" spans="11:11" x14ac:dyDescent="0.25">
      <c r="K8734"/>
    </row>
    <row r="8735" spans="11:11" x14ac:dyDescent="0.25">
      <c r="K8735" s="133"/>
    </row>
    <row r="8736" spans="11:11" x14ac:dyDescent="0.25">
      <c r="K8736" s="133"/>
    </row>
    <row r="8737" spans="11:11" x14ac:dyDescent="0.25">
      <c r="K8737"/>
    </row>
    <row r="8738" spans="11:11" x14ac:dyDescent="0.25">
      <c r="K8738"/>
    </row>
    <row r="8739" spans="11:11" x14ac:dyDescent="0.25">
      <c r="K8739" s="133"/>
    </row>
    <row r="8740" spans="11:11" x14ac:dyDescent="0.25">
      <c r="K8740" s="133"/>
    </row>
    <row r="8741" spans="11:11" x14ac:dyDescent="0.25">
      <c r="K8741"/>
    </row>
    <row r="8742" spans="11:11" x14ac:dyDescent="0.25">
      <c r="K8742"/>
    </row>
    <row r="8743" spans="11:11" x14ac:dyDescent="0.25">
      <c r="K8743"/>
    </row>
    <row r="8744" spans="11:11" x14ac:dyDescent="0.25">
      <c r="K8744" s="133"/>
    </row>
    <row r="8745" spans="11:11" x14ac:dyDescent="0.25">
      <c r="K8745" s="133"/>
    </row>
    <row r="8746" spans="11:11" x14ac:dyDescent="0.25">
      <c r="K8746"/>
    </row>
    <row r="8747" spans="11:11" x14ac:dyDescent="0.25">
      <c r="K8747"/>
    </row>
    <row r="8748" spans="11:11" x14ac:dyDescent="0.25">
      <c r="K8748" s="133"/>
    </row>
    <row r="8749" spans="11:11" x14ac:dyDescent="0.25">
      <c r="K8749" s="133"/>
    </row>
    <row r="8750" spans="11:11" x14ac:dyDescent="0.25">
      <c r="K8750"/>
    </row>
    <row r="8751" spans="11:11" x14ac:dyDescent="0.25">
      <c r="K8751"/>
    </row>
    <row r="8752" spans="11:11" x14ac:dyDescent="0.25">
      <c r="K8752"/>
    </row>
    <row r="8753" spans="11:11" x14ac:dyDescent="0.25">
      <c r="K8753" s="133"/>
    </row>
    <row r="8754" spans="11:11" x14ac:dyDescent="0.25">
      <c r="K8754" s="133"/>
    </row>
    <row r="8755" spans="11:11" x14ac:dyDescent="0.25">
      <c r="K8755"/>
    </row>
    <row r="8756" spans="11:11" x14ac:dyDescent="0.25">
      <c r="K8756"/>
    </row>
    <row r="8757" spans="11:11" x14ac:dyDescent="0.25">
      <c r="K8757" s="133"/>
    </row>
    <row r="8758" spans="11:11" x14ac:dyDescent="0.25">
      <c r="K8758" s="133"/>
    </row>
    <row r="8759" spans="11:11" x14ac:dyDescent="0.25">
      <c r="K8759"/>
    </row>
    <row r="8760" spans="11:11" x14ac:dyDescent="0.25">
      <c r="K8760"/>
    </row>
    <row r="8761" spans="11:11" x14ac:dyDescent="0.25">
      <c r="K8761"/>
    </row>
    <row r="8762" spans="11:11" x14ac:dyDescent="0.25">
      <c r="K8762" s="133"/>
    </row>
    <row r="8763" spans="11:11" x14ac:dyDescent="0.25">
      <c r="K8763" s="133"/>
    </row>
    <row r="8764" spans="11:11" x14ac:dyDescent="0.25">
      <c r="K8764"/>
    </row>
    <row r="8765" spans="11:11" x14ac:dyDescent="0.25">
      <c r="K8765"/>
    </row>
    <row r="8766" spans="11:11" x14ac:dyDescent="0.25">
      <c r="K8766" s="133"/>
    </row>
    <row r="8767" spans="11:11" x14ac:dyDescent="0.25">
      <c r="K8767" s="133"/>
    </row>
    <row r="8768" spans="11:11" x14ac:dyDescent="0.25">
      <c r="K8768"/>
    </row>
    <row r="8769" spans="11:11" x14ac:dyDescent="0.25">
      <c r="K8769"/>
    </row>
    <row r="8770" spans="11:11" x14ac:dyDescent="0.25">
      <c r="K8770"/>
    </row>
    <row r="8771" spans="11:11" x14ac:dyDescent="0.25">
      <c r="K8771" s="133"/>
    </row>
    <row r="8772" spans="11:11" x14ac:dyDescent="0.25">
      <c r="K8772" s="133"/>
    </row>
    <row r="8773" spans="11:11" x14ac:dyDescent="0.25">
      <c r="K8773"/>
    </row>
    <row r="8774" spans="11:11" x14ac:dyDescent="0.25">
      <c r="K8774"/>
    </row>
    <row r="8775" spans="11:11" x14ac:dyDescent="0.25">
      <c r="K8775" s="133"/>
    </row>
    <row r="8776" spans="11:11" x14ac:dyDescent="0.25">
      <c r="K8776" s="133"/>
    </row>
    <row r="8777" spans="11:11" x14ac:dyDescent="0.25">
      <c r="K8777"/>
    </row>
    <row r="8778" spans="11:11" x14ac:dyDescent="0.25">
      <c r="K8778"/>
    </row>
    <row r="8779" spans="11:11" x14ac:dyDescent="0.25">
      <c r="K8779"/>
    </row>
    <row r="8780" spans="11:11" x14ac:dyDescent="0.25">
      <c r="K8780" s="133"/>
    </row>
    <row r="8781" spans="11:11" x14ac:dyDescent="0.25">
      <c r="K8781" s="133"/>
    </row>
    <row r="8782" spans="11:11" x14ac:dyDescent="0.25">
      <c r="K8782"/>
    </row>
    <row r="8783" spans="11:11" x14ac:dyDescent="0.25">
      <c r="K8783"/>
    </row>
    <row r="8784" spans="11:11" x14ac:dyDescent="0.25">
      <c r="K8784" s="133"/>
    </row>
    <row r="8785" spans="11:11" x14ac:dyDescent="0.25">
      <c r="K8785" s="133"/>
    </row>
    <row r="8786" spans="11:11" x14ac:dyDescent="0.25">
      <c r="K8786"/>
    </row>
    <row r="8787" spans="11:11" x14ac:dyDescent="0.25">
      <c r="K8787"/>
    </row>
    <row r="8788" spans="11:11" x14ac:dyDescent="0.25">
      <c r="K8788"/>
    </row>
    <row r="8789" spans="11:11" x14ac:dyDescent="0.25">
      <c r="K8789" s="133"/>
    </row>
    <row r="8790" spans="11:11" x14ac:dyDescent="0.25">
      <c r="K8790" s="133"/>
    </row>
    <row r="8791" spans="11:11" x14ac:dyDescent="0.25">
      <c r="K8791"/>
    </row>
    <row r="8792" spans="11:11" x14ac:dyDescent="0.25">
      <c r="K8792"/>
    </row>
    <row r="8793" spans="11:11" x14ac:dyDescent="0.25">
      <c r="K8793" s="133"/>
    </row>
    <row r="8794" spans="11:11" x14ac:dyDescent="0.25">
      <c r="K8794" s="133"/>
    </row>
    <row r="8795" spans="11:11" x14ac:dyDescent="0.25">
      <c r="K8795"/>
    </row>
    <row r="8796" spans="11:11" x14ac:dyDescent="0.25">
      <c r="K8796"/>
    </row>
    <row r="8797" spans="11:11" x14ac:dyDescent="0.25">
      <c r="K8797"/>
    </row>
    <row r="8798" spans="11:11" x14ac:dyDescent="0.25">
      <c r="K8798" s="133"/>
    </row>
    <row r="8799" spans="11:11" x14ac:dyDescent="0.25">
      <c r="K8799" s="133"/>
    </row>
    <row r="8800" spans="11:11" x14ac:dyDescent="0.25">
      <c r="K8800"/>
    </row>
    <row r="8801" spans="11:11" x14ac:dyDescent="0.25">
      <c r="K8801"/>
    </row>
    <row r="8802" spans="11:11" x14ac:dyDescent="0.25">
      <c r="K8802" s="133"/>
    </row>
    <row r="8803" spans="11:11" x14ac:dyDescent="0.25">
      <c r="K8803" s="133"/>
    </row>
    <row r="8804" spans="11:11" x14ac:dyDescent="0.25">
      <c r="K8804"/>
    </row>
    <row r="8805" spans="11:11" x14ac:dyDescent="0.25">
      <c r="K8805"/>
    </row>
    <row r="8806" spans="11:11" x14ac:dyDescent="0.25">
      <c r="K8806"/>
    </row>
    <row r="8807" spans="11:11" x14ac:dyDescent="0.25">
      <c r="K8807" s="133"/>
    </row>
    <row r="8808" spans="11:11" x14ac:dyDescent="0.25">
      <c r="K8808" s="133"/>
    </row>
    <row r="8809" spans="11:11" x14ac:dyDescent="0.25">
      <c r="K8809"/>
    </row>
    <row r="8810" spans="11:11" x14ac:dyDescent="0.25">
      <c r="K8810"/>
    </row>
    <row r="8811" spans="11:11" x14ac:dyDescent="0.25">
      <c r="K8811" s="133"/>
    </row>
    <row r="8812" spans="11:11" x14ac:dyDescent="0.25">
      <c r="K8812" s="133"/>
    </row>
    <row r="8813" spans="11:11" x14ac:dyDescent="0.25">
      <c r="K8813"/>
    </row>
    <row r="8814" spans="11:11" x14ac:dyDescent="0.25">
      <c r="K8814"/>
    </row>
    <row r="8815" spans="11:11" x14ac:dyDescent="0.25">
      <c r="K8815"/>
    </row>
    <row r="8816" spans="11:11" x14ac:dyDescent="0.25">
      <c r="K8816" s="133"/>
    </row>
    <row r="8817" spans="11:11" x14ac:dyDescent="0.25">
      <c r="K8817" s="133"/>
    </row>
    <row r="8818" spans="11:11" x14ac:dyDescent="0.25">
      <c r="K8818"/>
    </row>
    <row r="8819" spans="11:11" x14ac:dyDescent="0.25">
      <c r="K8819"/>
    </row>
    <row r="8820" spans="11:11" x14ac:dyDescent="0.25">
      <c r="K8820" s="133"/>
    </row>
    <row r="8821" spans="11:11" x14ac:dyDescent="0.25">
      <c r="K8821" s="133"/>
    </row>
    <row r="8822" spans="11:11" x14ac:dyDescent="0.25">
      <c r="K8822"/>
    </row>
    <row r="8823" spans="11:11" x14ac:dyDescent="0.25">
      <c r="K8823"/>
    </row>
    <row r="8824" spans="11:11" x14ac:dyDescent="0.25">
      <c r="K8824"/>
    </row>
    <row r="8825" spans="11:11" x14ac:dyDescent="0.25">
      <c r="K8825" s="133"/>
    </row>
    <row r="8826" spans="11:11" x14ac:dyDescent="0.25">
      <c r="K8826" s="133"/>
    </row>
    <row r="8827" spans="11:11" x14ac:dyDescent="0.25">
      <c r="K8827"/>
    </row>
    <row r="8828" spans="11:11" x14ac:dyDescent="0.25">
      <c r="K8828"/>
    </row>
    <row r="8829" spans="11:11" x14ac:dyDescent="0.25">
      <c r="K8829" s="133"/>
    </row>
    <row r="8830" spans="11:11" x14ac:dyDescent="0.25">
      <c r="K8830" s="133"/>
    </row>
    <row r="8831" spans="11:11" x14ac:dyDescent="0.25">
      <c r="K8831"/>
    </row>
    <row r="8832" spans="11:11" x14ac:dyDescent="0.25">
      <c r="K8832"/>
    </row>
    <row r="8833" spans="11:11" x14ac:dyDescent="0.25">
      <c r="K8833"/>
    </row>
    <row r="8834" spans="11:11" x14ac:dyDescent="0.25">
      <c r="K8834" s="133"/>
    </row>
    <row r="8835" spans="11:11" x14ac:dyDescent="0.25">
      <c r="K8835" s="133"/>
    </row>
    <row r="8836" spans="11:11" x14ac:dyDescent="0.25">
      <c r="K8836"/>
    </row>
    <row r="8837" spans="11:11" x14ac:dyDescent="0.25">
      <c r="K8837"/>
    </row>
    <row r="8838" spans="11:11" x14ac:dyDescent="0.25">
      <c r="K8838" s="133"/>
    </row>
    <row r="8839" spans="11:11" x14ac:dyDescent="0.25">
      <c r="K8839" s="133"/>
    </row>
    <row r="8840" spans="11:11" x14ac:dyDescent="0.25">
      <c r="K8840"/>
    </row>
    <row r="8841" spans="11:11" x14ac:dyDescent="0.25">
      <c r="K8841"/>
    </row>
    <row r="8842" spans="11:11" x14ac:dyDescent="0.25">
      <c r="K8842"/>
    </row>
    <row r="8843" spans="11:11" x14ac:dyDescent="0.25">
      <c r="K8843" s="133"/>
    </row>
    <row r="8844" spans="11:11" x14ac:dyDescent="0.25">
      <c r="K8844" s="133"/>
    </row>
    <row r="8845" spans="11:11" x14ac:dyDescent="0.25">
      <c r="K8845"/>
    </row>
    <row r="8846" spans="11:11" x14ac:dyDescent="0.25">
      <c r="K8846"/>
    </row>
    <row r="8847" spans="11:11" x14ac:dyDescent="0.25">
      <c r="K8847" s="133"/>
    </row>
    <row r="8848" spans="11:11" x14ac:dyDescent="0.25">
      <c r="K8848" s="133"/>
    </row>
    <row r="8849" spans="11:11" x14ac:dyDescent="0.25">
      <c r="K8849"/>
    </row>
    <row r="8850" spans="11:11" x14ac:dyDescent="0.25">
      <c r="K8850"/>
    </row>
    <row r="8851" spans="11:11" x14ac:dyDescent="0.25">
      <c r="K8851"/>
    </row>
    <row r="8852" spans="11:11" x14ac:dyDescent="0.25">
      <c r="K8852" s="133"/>
    </row>
    <row r="8853" spans="11:11" x14ac:dyDescent="0.25">
      <c r="K8853" s="133"/>
    </row>
    <row r="8854" spans="11:11" x14ac:dyDescent="0.25">
      <c r="K8854"/>
    </row>
    <row r="8855" spans="11:11" x14ac:dyDescent="0.25">
      <c r="K8855"/>
    </row>
    <row r="8856" spans="11:11" x14ac:dyDescent="0.25">
      <c r="K8856" s="133"/>
    </row>
    <row r="8857" spans="11:11" x14ac:dyDescent="0.25">
      <c r="K8857" s="133"/>
    </row>
    <row r="8858" spans="11:11" x14ac:dyDescent="0.25">
      <c r="K8858"/>
    </row>
    <row r="8859" spans="11:11" x14ac:dyDescent="0.25">
      <c r="K8859"/>
    </row>
    <row r="8860" spans="11:11" x14ac:dyDescent="0.25">
      <c r="K8860"/>
    </row>
    <row r="8861" spans="11:11" x14ac:dyDescent="0.25">
      <c r="K8861" s="133"/>
    </row>
    <row r="8862" spans="11:11" x14ac:dyDescent="0.25">
      <c r="K8862" s="133"/>
    </row>
    <row r="8863" spans="11:11" x14ac:dyDescent="0.25">
      <c r="K8863"/>
    </row>
    <row r="8864" spans="11:11" x14ac:dyDescent="0.25">
      <c r="K8864"/>
    </row>
    <row r="8865" spans="11:11" x14ac:dyDescent="0.25">
      <c r="K8865" s="133"/>
    </row>
    <row r="8866" spans="11:11" x14ac:dyDescent="0.25">
      <c r="K8866" s="133"/>
    </row>
    <row r="8867" spans="11:11" x14ac:dyDescent="0.25">
      <c r="K8867"/>
    </row>
    <row r="8868" spans="11:11" x14ac:dyDescent="0.25">
      <c r="K8868"/>
    </row>
    <row r="8869" spans="11:11" x14ac:dyDescent="0.25">
      <c r="K8869"/>
    </row>
    <row r="8870" spans="11:11" x14ac:dyDescent="0.25">
      <c r="K8870" s="133"/>
    </row>
    <row r="8871" spans="11:11" x14ac:dyDescent="0.25">
      <c r="K8871" s="133"/>
    </row>
    <row r="8872" spans="11:11" x14ac:dyDescent="0.25">
      <c r="K8872"/>
    </row>
    <row r="8873" spans="11:11" x14ac:dyDescent="0.25">
      <c r="K8873"/>
    </row>
    <row r="8874" spans="11:11" x14ac:dyDescent="0.25">
      <c r="K8874" s="133"/>
    </row>
    <row r="8875" spans="11:11" x14ac:dyDescent="0.25">
      <c r="K8875" s="133"/>
    </row>
    <row r="8876" spans="11:11" x14ac:dyDescent="0.25">
      <c r="K8876"/>
    </row>
    <row r="8877" spans="11:11" x14ac:dyDescent="0.25">
      <c r="K8877"/>
    </row>
    <row r="8878" spans="11:11" x14ac:dyDescent="0.25">
      <c r="K8878"/>
    </row>
    <row r="8879" spans="11:11" x14ac:dyDescent="0.25">
      <c r="K8879" s="133"/>
    </row>
    <row r="8880" spans="11:11" x14ac:dyDescent="0.25">
      <c r="K8880" s="133"/>
    </row>
    <row r="8881" spans="11:11" x14ac:dyDescent="0.25">
      <c r="K8881"/>
    </row>
    <row r="8882" spans="11:11" x14ac:dyDescent="0.25">
      <c r="K8882"/>
    </row>
    <row r="8883" spans="11:11" x14ac:dyDescent="0.25">
      <c r="K8883" s="133"/>
    </row>
    <row r="8884" spans="11:11" x14ac:dyDescent="0.25">
      <c r="K8884" s="133"/>
    </row>
    <row r="8885" spans="11:11" x14ac:dyDescent="0.25">
      <c r="K8885"/>
    </row>
    <row r="8886" spans="11:11" x14ac:dyDescent="0.25">
      <c r="K8886"/>
    </row>
    <row r="8887" spans="11:11" x14ac:dyDescent="0.25">
      <c r="K8887"/>
    </row>
    <row r="8888" spans="11:11" x14ac:dyDescent="0.25">
      <c r="K8888" s="133"/>
    </row>
    <row r="8889" spans="11:11" x14ac:dyDescent="0.25">
      <c r="K8889" s="133"/>
    </row>
    <row r="8890" spans="11:11" x14ac:dyDescent="0.25">
      <c r="K8890"/>
    </row>
    <row r="8891" spans="11:11" x14ac:dyDescent="0.25">
      <c r="K8891"/>
    </row>
    <row r="8892" spans="11:11" x14ac:dyDescent="0.25">
      <c r="K8892" s="133"/>
    </row>
    <row r="8893" spans="11:11" x14ac:dyDescent="0.25">
      <c r="K8893" s="133"/>
    </row>
    <row r="8894" spans="11:11" x14ac:dyDescent="0.25">
      <c r="K8894"/>
    </row>
    <row r="8895" spans="11:11" x14ac:dyDescent="0.25">
      <c r="K8895"/>
    </row>
    <row r="8896" spans="11:11" x14ac:dyDescent="0.25">
      <c r="K8896"/>
    </row>
    <row r="8897" spans="11:11" x14ac:dyDescent="0.25">
      <c r="K8897" s="133"/>
    </row>
    <row r="8898" spans="11:11" x14ac:dyDescent="0.25">
      <c r="K8898" s="133"/>
    </row>
    <row r="8899" spans="11:11" x14ac:dyDescent="0.25">
      <c r="K8899"/>
    </row>
    <row r="8900" spans="11:11" x14ac:dyDescent="0.25">
      <c r="K8900"/>
    </row>
    <row r="8901" spans="11:11" x14ac:dyDescent="0.25">
      <c r="K8901" s="133"/>
    </row>
    <row r="8902" spans="11:11" x14ac:dyDescent="0.25">
      <c r="K8902" s="133"/>
    </row>
    <row r="8903" spans="11:11" x14ac:dyDescent="0.25">
      <c r="K8903"/>
    </row>
    <row r="8904" spans="11:11" x14ac:dyDescent="0.25">
      <c r="K8904"/>
    </row>
    <row r="8905" spans="11:11" x14ac:dyDescent="0.25">
      <c r="K8905"/>
    </row>
    <row r="8906" spans="11:11" x14ac:dyDescent="0.25">
      <c r="K8906" s="133"/>
    </row>
    <row r="8907" spans="11:11" x14ac:dyDescent="0.25">
      <c r="K8907" s="133"/>
    </row>
    <row r="8908" spans="11:11" x14ac:dyDescent="0.25">
      <c r="K8908"/>
    </row>
    <row r="8909" spans="11:11" x14ac:dyDescent="0.25">
      <c r="K8909"/>
    </row>
    <row r="8910" spans="11:11" x14ac:dyDescent="0.25">
      <c r="K8910" s="133"/>
    </row>
    <row r="8911" spans="11:11" x14ac:dyDescent="0.25">
      <c r="K8911" s="133"/>
    </row>
    <row r="8912" spans="11:11" x14ac:dyDescent="0.25">
      <c r="K8912"/>
    </row>
    <row r="8913" spans="11:11" x14ac:dyDescent="0.25">
      <c r="K8913"/>
    </row>
    <row r="8914" spans="11:11" x14ac:dyDescent="0.25">
      <c r="K8914"/>
    </row>
    <row r="8915" spans="11:11" x14ac:dyDescent="0.25">
      <c r="K8915" s="133"/>
    </row>
    <row r="8916" spans="11:11" x14ac:dyDescent="0.25">
      <c r="K8916" s="133"/>
    </row>
    <row r="8917" spans="11:11" x14ac:dyDescent="0.25">
      <c r="K8917"/>
    </row>
    <row r="8918" spans="11:11" x14ac:dyDescent="0.25">
      <c r="K8918"/>
    </row>
    <row r="8919" spans="11:11" x14ac:dyDescent="0.25">
      <c r="K8919" s="133"/>
    </row>
    <row r="8920" spans="11:11" x14ac:dyDescent="0.25">
      <c r="K8920" s="133"/>
    </row>
    <row r="8921" spans="11:11" x14ac:dyDescent="0.25">
      <c r="K8921"/>
    </row>
    <row r="8922" spans="11:11" x14ac:dyDescent="0.25">
      <c r="K8922"/>
    </row>
    <row r="8923" spans="11:11" x14ac:dyDescent="0.25">
      <c r="K8923"/>
    </row>
    <row r="8924" spans="11:11" x14ac:dyDescent="0.25">
      <c r="K8924" s="133"/>
    </row>
    <row r="8925" spans="11:11" x14ac:dyDescent="0.25">
      <c r="K8925" s="133"/>
    </row>
    <row r="8926" spans="11:11" x14ac:dyDescent="0.25">
      <c r="K8926"/>
    </row>
    <row r="8927" spans="11:11" x14ac:dyDescent="0.25">
      <c r="K8927"/>
    </row>
    <row r="8928" spans="11:11" x14ac:dyDescent="0.25">
      <c r="K8928" s="133"/>
    </row>
    <row r="8929" spans="11:11" x14ac:dyDescent="0.25">
      <c r="K8929" s="133"/>
    </row>
    <row r="8930" spans="11:11" x14ac:dyDescent="0.25">
      <c r="K8930"/>
    </row>
    <row r="8931" spans="11:11" x14ac:dyDescent="0.25">
      <c r="K8931"/>
    </row>
    <row r="8932" spans="11:11" x14ac:dyDescent="0.25">
      <c r="K8932"/>
    </row>
    <row r="8933" spans="11:11" x14ac:dyDescent="0.25">
      <c r="K8933" s="133"/>
    </row>
    <row r="8934" spans="11:11" x14ac:dyDescent="0.25">
      <c r="K8934" s="133"/>
    </row>
    <row r="8935" spans="11:11" x14ac:dyDescent="0.25">
      <c r="K8935"/>
    </row>
    <row r="8936" spans="11:11" x14ac:dyDescent="0.25">
      <c r="K8936"/>
    </row>
    <row r="8937" spans="11:11" x14ac:dyDescent="0.25">
      <c r="K8937" s="133"/>
    </row>
    <row r="8938" spans="11:11" x14ac:dyDescent="0.25">
      <c r="K8938" s="133"/>
    </row>
    <row r="8939" spans="11:11" x14ac:dyDescent="0.25">
      <c r="K8939"/>
    </row>
    <row r="8940" spans="11:11" x14ac:dyDescent="0.25">
      <c r="K8940"/>
    </row>
    <row r="8941" spans="11:11" x14ac:dyDescent="0.25">
      <c r="K8941"/>
    </row>
    <row r="8942" spans="11:11" x14ac:dyDescent="0.25">
      <c r="K8942" s="133"/>
    </row>
    <row r="8943" spans="11:11" x14ac:dyDescent="0.25">
      <c r="K8943" s="133"/>
    </row>
    <row r="8944" spans="11:11" x14ac:dyDescent="0.25">
      <c r="K8944"/>
    </row>
    <row r="8945" spans="11:11" x14ac:dyDescent="0.25">
      <c r="K8945"/>
    </row>
    <row r="8946" spans="11:11" x14ac:dyDescent="0.25">
      <c r="K8946" s="133"/>
    </row>
    <row r="8947" spans="11:11" x14ac:dyDescent="0.25">
      <c r="K8947" s="133"/>
    </row>
    <row r="8948" spans="11:11" x14ac:dyDescent="0.25">
      <c r="K8948"/>
    </row>
    <row r="8949" spans="11:11" x14ac:dyDescent="0.25">
      <c r="K8949"/>
    </row>
    <row r="8950" spans="11:11" x14ac:dyDescent="0.25">
      <c r="K8950"/>
    </row>
    <row r="8951" spans="11:11" x14ac:dyDescent="0.25">
      <c r="K8951" s="133"/>
    </row>
    <row r="8952" spans="11:11" x14ac:dyDescent="0.25">
      <c r="K8952" s="133"/>
    </row>
    <row r="8953" spans="11:11" x14ac:dyDescent="0.25">
      <c r="K8953"/>
    </row>
    <row r="8954" spans="11:11" x14ac:dyDescent="0.25">
      <c r="K8954"/>
    </row>
    <row r="8955" spans="11:11" x14ac:dyDescent="0.25">
      <c r="K8955" s="133"/>
    </row>
    <row r="8956" spans="11:11" x14ac:dyDescent="0.25">
      <c r="K8956" s="133"/>
    </row>
    <row r="8957" spans="11:11" x14ac:dyDescent="0.25">
      <c r="K8957"/>
    </row>
    <row r="8958" spans="11:11" x14ac:dyDescent="0.25">
      <c r="K8958"/>
    </row>
    <row r="8959" spans="11:11" x14ac:dyDescent="0.25">
      <c r="K8959"/>
    </row>
    <row r="8960" spans="11:11" x14ac:dyDescent="0.25">
      <c r="K8960" s="133"/>
    </row>
    <row r="8961" spans="11:11" x14ac:dyDescent="0.25">
      <c r="K8961" s="133"/>
    </row>
    <row r="8962" spans="11:11" x14ac:dyDescent="0.25">
      <c r="K8962"/>
    </row>
    <row r="8963" spans="11:11" x14ac:dyDescent="0.25">
      <c r="K8963"/>
    </row>
    <row r="8964" spans="11:11" x14ac:dyDescent="0.25">
      <c r="K8964" s="133"/>
    </row>
    <row r="8965" spans="11:11" x14ac:dyDescent="0.25">
      <c r="K8965" s="133"/>
    </row>
    <row r="8966" spans="11:11" x14ac:dyDescent="0.25">
      <c r="K8966"/>
    </row>
    <row r="8967" spans="11:11" x14ac:dyDescent="0.25">
      <c r="K8967"/>
    </row>
    <row r="8968" spans="11:11" x14ac:dyDescent="0.25">
      <c r="K8968"/>
    </row>
    <row r="8969" spans="11:11" x14ac:dyDescent="0.25">
      <c r="K8969" s="133"/>
    </row>
    <row r="8970" spans="11:11" x14ac:dyDescent="0.25">
      <c r="K8970" s="133"/>
    </row>
    <row r="8971" spans="11:11" x14ac:dyDescent="0.25">
      <c r="K8971"/>
    </row>
    <row r="8972" spans="11:11" x14ac:dyDescent="0.25">
      <c r="K8972"/>
    </row>
    <row r="8973" spans="11:11" x14ac:dyDescent="0.25">
      <c r="K8973" s="133"/>
    </row>
    <row r="8974" spans="11:11" x14ac:dyDescent="0.25">
      <c r="K8974" s="133"/>
    </row>
    <row r="8975" spans="11:11" x14ac:dyDescent="0.25">
      <c r="K8975"/>
    </row>
    <row r="8976" spans="11:11" x14ac:dyDescent="0.25">
      <c r="K8976"/>
    </row>
    <row r="8977" spans="11:11" x14ac:dyDescent="0.25">
      <c r="K8977"/>
    </row>
    <row r="8978" spans="11:11" x14ac:dyDescent="0.25">
      <c r="K8978" s="133"/>
    </row>
    <row r="8979" spans="11:11" x14ac:dyDescent="0.25">
      <c r="K8979" s="133"/>
    </row>
    <row r="8980" spans="11:11" x14ac:dyDescent="0.25">
      <c r="K8980"/>
    </row>
    <row r="8981" spans="11:11" x14ac:dyDescent="0.25">
      <c r="K8981"/>
    </row>
    <row r="8982" spans="11:11" x14ac:dyDescent="0.25">
      <c r="K8982" s="133"/>
    </row>
    <row r="8983" spans="11:11" x14ac:dyDescent="0.25">
      <c r="K8983" s="133"/>
    </row>
    <row r="8984" spans="11:11" x14ac:dyDescent="0.25">
      <c r="K8984"/>
    </row>
    <row r="8985" spans="11:11" x14ac:dyDescent="0.25">
      <c r="K8985"/>
    </row>
    <row r="8986" spans="11:11" x14ac:dyDescent="0.25">
      <c r="K8986"/>
    </row>
    <row r="8987" spans="11:11" x14ac:dyDescent="0.25">
      <c r="K8987" s="133"/>
    </row>
    <row r="8988" spans="11:11" x14ac:dyDescent="0.25">
      <c r="K8988" s="133"/>
    </row>
    <row r="8989" spans="11:11" x14ac:dyDescent="0.25">
      <c r="K8989"/>
    </row>
    <row r="8990" spans="11:11" x14ac:dyDescent="0.25">
      <c r="K8990"/>
    </row>
    <row r="8991" spans="11:11" x14ac:dyDescent="0.25">
      <c r="K8991" s="133"/>
    </row>
    <row r="8992" spans="11:11" x14ac:dyDescent="0.25">
      <c r="K8992" s="133"/>
    </row>
    <row r="8993" spans="11:11" x14ac:dyDescent="0.25">
      <c r="K8993"/>
    </row>
    <row r="8994" spans="11:11" x14ac:dyDescent="0.25">
      <c r="K8994"/>
    </row>
    <row r="8995" spans="11:11" x14ac:dyDescent="0.25">
      <c r="K8995"/>
    </row>
    <row r="8996" spans="11:11" x14ac:dyDescent="0.25">
      <c r="K8996" s="133"/>
    </row>
    <row r="8997" spans="11:11" x14ac:dyDescent="0.25">
      <c r="K8997" s="133"/>
    </row>
    <row r="8998" spans="11:11" x14ac:dyDescent="0.25">
      <c r="K8998"/>
    </row>
    <row r="8999" spans="11:11" x14ac:dyDescent="0.25">
      <c r="K8999"/>
    </row>
    <row r="9000" spans="11:11" x14ac:dyDescent="0.25">
      <c r="K9000" s="133"/>
    </row>
    <row r="9001" spans="11:11" x14ac:dyDescent="0.25">
      <c r="K9001" s="133"/>
    </row>
    <row r="9002" spans="11:11" x14ac:dyDescent="0.25">
      <c r="K9002"/>
    </row>
    <row r="9003" spans="11:11" x14ac:dyDescent="0.25">
      <c r="K9003"/>
    </row>
    <row r="9004" spans="11:11" x14ac:dyDescent="0.25">
      <c r="K9004"/>
    </row>
    <row r="9005" spans="11:11" x14ac:dyDescent="0.25">
      <c r="K9005" s="133"/>
    </row>
    <row r="9006" spans="11:11" x14ac:dyDescent="0.25">
      <c r="K9006" s="133"/>
    </row>
    <row r="9007" spans="11:11" x14ac:dyDescent="0.25">
      <c r="K9007"/>
    </row>
    <row r="9008" spans="11:11" x14ac:dyDescent="0.25">
      <c r="K9008"/>
    </row>
    <row r="9009" spans="11:11" x14ac:dyDescent="0.25">
      <c r="K9009" s="133"/>
    </row>
    <row r="9010" spans="11:11" x14ac:dyDescent="0.25">
      <c r="K9010" s="133"/>
    </row>
    <row r="9011" spans="11:11" x14ac:dyDescent="0.25">
      <c r="K9011"/>
    </row>
    <row r="9012" spans="11:11" x14ac:dyDescent="0.25">
      <c r="K9012"/>
    </row>
    <row r="9013" spans="11:11" x14ac:dyDescent="0.25">
      <c r="K9013"/>
    </row>
    <row r="9014" spans="11:11" x14ac:dyDescent="0.25">
      <c r="K9014" s="133"/>
    </row>
    <row r="9015" spans="11:11" x14ac:dyDescent="0.25">
      <c r="K9015" s="133"/>
    </row>
    <row r="9016" spans="11:11" x14ac:dyDescent="0.25">
      <c r="K9016"/>
    </row>
    <row r="9017" spans="11:11" x14ac:dyDescent="0.25">
      <c r="K9017"/>
    </row>
    <row r="9018" spans="11:11" x14ac:dyDescent="0.25">
      <c r="K9018" s="133"/>
    </row>
    <row r="9019" spans="11:11" x14ac:dyDescent="0.25">
      <c r="K9019" s="133"/>
    </row>
    <row r="9020" spans="11:11" x14ac:dyDescent="0.25">
      <c r="K9020"/>
    </row>
    <row r="9021" spans="11:11" x14ac:dyDescent="0.25">
      <c r="K9021"/>
    </row>
    <row r="9022" spans="11:11" x14ac:dyDescent="0.25">
      <c r="K9022"/>
    </row>
    <row r="9023" spans="11:11" x14ac:dyDescent="0.25">
      <c r="K9023" s="133"/>
    </row>
    <row r="9024" spans="11:11" x14ac:dyDescent="0.25">
      <c r="K9024" s="133"/>
    </row>
    <row r="9025" spans="11:11" x14ac:dyDescent="0.25">
      <c r="K9025"/>
    </row>
    <row r="9026" spans="11:11" x14ac:dyDescent="0.25">
      <c r="K9026"/>
    </row>
    <row r="9027" spans="11:11" x14ac:dyDescent="0.25">
      <c r="K9027" s="133"/>
    </row>
    <row r="9028" spans="11:11" x14ac:dyDescent="0.25">
      <c r="K9028" s="133"/>
    </row>
    <row r="9029" spans="11:11" x14ac:dyDescent="0.25">
      <c r="K9029"/>
    </row>
    <row r="9030" spans="11:11" x14ac:dyDescent="0.25">
      <c r="K9030"/>
    </row>
    <row r="9031" spans="11:11" x14ac:dyDescent="0.25">
      <c r="K9031"/>
    </row>
    <row r="9032" spans="11:11" x14ac:dyDescent="0.25">
      <c r="K9032" s="133"/>
    </row>
    <row r="9033" spans="11:11" x14ac:dyDescent="0.25">
      <c r="K9033" s="133"/>
    </row>
    <row r="9034" spans="11:11" x14ac:dyDescent="0.25">
      <c r="K9034"/>
    </row>
    <row r="9035" spans="11:11" x14ac:dyDescent="0.25">
      <c r="K9035"/>
    </row>
    <row r="9036" spans="11:11" x14ac:dyDescent="0.25">
      <c r="K9036" s="133"/>
    </row>
    <row r="9037" spans="11:11" x14ac:dyDescent="0.25">
      <c r="K9037" s="133"/>
    </row>
    <row r="9038" spans="11:11" x14ac:dyDescent="0.25">
      <c r="K9038"/>
    </row>
    <row r="9039" spans="11:11" x14ac:dyDescent="0.25">
      <c r="K9039"/>
    </row>
    <row r="9040" spans="11:11" x14ac:dyDescent="0.25">
      <c r="K9040"/>
    </row>
    <row r="9041" spans="11:11" x14ac:dyDescent="0.25">
      <c r="K9041" s="133"/>
    </row>
    <row r="9042" spans="11:11" x14ac:dyDescent="0.25">
      <c r="K9042" s="133"/>
    </row>
    <row r="9043" spans="11:11" x14ac:dyDescent="0.25">
      <c r="K9043"/>
    </row>
    <row r="9044" spans="11:11" x14ac:dyDescent="0.25">
      <c r="K9044"/>
    </row>
    <row r="9045" spans="11:11" x14ac:dyDescent="0.25">
      <c r="K9045" s="133"/>
    </row>
    <row r="9046" spans="11:11" x14ac:dyDescent="0.25">
      <c r="K9046" s="133"/>
    </row>
    <row r="9047" spans="11:11" x14ac:dyDescent="0.25">
      <c r="K9047"/>
    </row>
    <row r="9048" spans="11:11" x14ac:dyDescent="0.25">
      <c r="K9048"/>
    </row>
    <row r="9049" spans="11:11" x14ac:dyDescent="0.25">
      <c r="K9049"/>
    </row>
    <row r="9050" spans="11:11" x14ac:dyDescent="0.25">
      <c r="K9050" s="133"/>
    </row>
    <row r="9051" spans="11:11" x14ac:dyDescent="0.25">
      <c r="K9051" s="133"/>
    </row>
    <row r="9052" spans="11:11" x14ac:dyDescent="0.25">
      <c r="K9052"/>
    </row>
    <row r="9053" spans="11:11" x14ac:dyDescent="0.25">
      <c r="K9053"/>
    </row>
    <row r="9054" spans="11:11" x14ac:dyDescent="0.25">
      <c r="K9054" s="133"/>
    </row>
    <row r="9055" spans="11:11" x14ac:dyDescent="0.25">
      <c r="K9055" s="133"/>
    </row>
    <row r="9056" spans="11:11" x14ac:dyDescent="0.25">
      <c r="K9056"/>
    </row>
    <row r="9057" spans="11:11" x14ac:dyDescent="0.25">
      <c r="K9057"/>
    </row>
    <row r="9058" spans="11:11" x14ac:dyDescent="0.25">
      <c r="K9058"/>
    </row>
    <row r="9059" spans="11:11" x14ac:dyDescent="0.25">
      <c r="K9059" s="133"/>
    </row>
    <row r="9060" spans="11:11" x14ac:dyDescent="0.25">
      <c r="K9060" s="133"/>
    </row>
    <row r="9061" spans="11:11" x14ac:dyDescent="0.25">
      <c r="K9061"/>
    </row>
    <row r="9062" spans="11:11" x14ac:dyDescent="0.25">
      <c r="K9062"/>
    </row>
    <row r="9063" spans="11:11" x14ac:dyDescent="0.25">
      <c r="K9063" s="133"/>
    </row>
    <row r="9064" spans="11:11" x14ac:dyDescent="0.25">
      <c r="K9064" s="133"/>
    </row>
    <row r="9065" spans="11:11" x14ac:dyDescent="0.25">
      <c r="K9065"/>
    </row>
    <row r="9066" spans="11:11" x14ac:dyDescent="0.25">
      <c r="K9066"/>
    </row>
    <row r="9067" spans="11:11" x14ac:dyDescent="0.25">
      <c r="K9067"/>
    </row>
    <row r="9068" spans="11:11" x14ac:dyDescent="0.25">
      <c r="K9068" s="133"/>
    </row>
    <row r="9069" spans="11:11" x14ac:dyDescent="0.25">
      <c r="K9069" s="133"/>
    </row>
    <row r="9070" spans="11:11" x14ac:dyDescent="0.25">
      <c r="K9070"/>
    </row>
    <row r="9071" spans="11:11" x14ac:dyDescent="0.25">
      <c r="K9071"/>
    </row>
    <row r="9072" spans="11:11" x14ac:dyDescent="0.25">
      <c r="K9072" s="133"/>
    </row>
    <row r="9073" spans="11:11" x14ac:dyDescent="0.25">
      <c r="K9073" s="133"/>
    </row>
    <row r="9074" spans="11:11" x14ac:dyDescent="0.25">
      <c r="K9074"/>
    </row>
    <row r="9075" spans="11:11" x14ac:dyDescent="0.25">
      <c r="K9075"/>
    </row>
    <row r="9076" spans="11:11" x14ac:dyDescent="0.25">
      <c r="K9076"/>
    </row>
    <row r="9077" spans="11:11" x14ac:dyDescent="0.25">
      <c r="K9077" s="133"/>
    </row>
    <row r="9078" spans="11:11" x14ac:dyDescent="0.25">
      <c r="K9078" s="133"/>
    </row>
    <row r="9079" spans="11:11" x14ac:dyDescent="0.25">
      <c r="K9079"/>
    </row>
    <row r="9080" spans="11:11" x14ac:dyDescent="0.25">
      <c r="K9080"/>
    </row>
    <row r="9081" spans="11:11" x14ac:dyDescent="0.25">
      <c r="K9081" s="133"/>
    </row>
    <row r="9082" spans="11:11" x14ac:dyDescent="0.25">
      <c r="K9082" s="133"/>
    </row>
    <row r="9083" spans="11:11" x14ac:dyDescent="0.25">
      <c r="K9083"/>
    </row>
    <row r="9084" spans="11:11" x14ac:dyDescent="0.25">
      <c r="K9084"/>
    </row>
    <row r="9085" spans="11:11" x14ac:dyDescent="0.25">
      <c r="K9085"/>
    </row>
    <row r="9086" spans="11:11" x14ac:dyDescent="0.25">
      <c r="K9086" s="133"/>
    </row>
    <row r="9087" spans="11:11" x14ac:dyDescent="0.25">
      <c r="K9087" s="133"/>
    </row>
    <row r="9088" spans="11:11" x14ac:dyDescent="0.25">
      <c r="K9088"/>
    </row>
    <row r="9089" spans="11:11" x14ac:dyDescent="0.25">
      <c r="K9089"/>
    </row>
    <row r="9090" spans="11:11" x14ac:dyDescent="0.25">
      <c r="K9090" s="133"/>
    </row>
    <row r="9091" spans="11:11" x14ac:dyDescent="0.25">
      <c r="K9091" s="133"/>
    </row>
    <row r="9092" spans="11:11" x14ac:dyDescent="0.25">
      <c r="K9092"/>
    </row>
    <row r="9093" spans="11:11" x14ac:dyDescent="0.25">
      <c r="K9093"/>
    </row>
    <row r="9094" spans="11:11" x14ac:dyDescent="0.25">
      <c r="K9094"/>
    </row>
    <row r="9095" spans="11:11" x14ac:dyDescent="0.25">
      <c r="K9095" s="133"/>
    </row>
    <row r="9096" spans="11:11" x14ac:dyDescent="0.25">
      <c r="K9096" s="133"/>
    </row>
    <row r="9097" spans="11:11" x14ac:dyDescent="0.25">
      <c r="K9097"/>
    </row>
    <row r="9098" spans="11:11" x14ac:dyDescent="0.25">
      <c r="K9098"/>
    </row>
    <row r="9099" spans="11:11" x14ac:dyDescent="0.25">
      <c r="K9099" s="133"/>
    </row>
    <row r="9100" spans="11:11" x14ac:dyDescent="0.25">
      <c r="K9100" s="133"/>
    </row>
    <row r="9101" spans="11:11" x14ac:dyDescent="0.25">
      <c r="K9101"/>
    </row>
    <row r="9102" spans="11:11" x14ac:dyDescent="0.25">
      <c r="K9102"/>
    </row>
    <row r="9103" spans="11:11" x14ac:dyDescent="0.25">
      <c r="K9103"/>
    </row>
    <row r="9104" spans="11:11" x14ac:dyDescent="0.25">
      <c r="K9104" s="133"/>
    </row>
    <row r="9105" spans="11:11" x14ac:dyDescent="0.25">
      <c r="K9105" s="133"/>
    </row>
    <row r="9106" spans="11:11" x14ac:dyDescent="0.25">
      <c r="K9106"/>
    </row>
    <row r="9107" spans="11:11" x14ac:dyDescent="0.25">
      <c r="K9107"/>
    </row>
    <row r="9108" spans="11:11" x14ac:dyDescent="0.25">
      <c r="K9108" s="133"/>
    </row>
    <row r="9109" spans="11:11" x14ac:dyDescent="0.25">
      <c r="K9109" s="133"/>
    </row>
    <row r="9110" spans="11:11" x14ac:dyDescent="0.25">
      <c r="K9110"/>
    </row>
    <row r="9111" spans="11:11" x14ac:dyDescent="0.25">
      <c r="K9111"/>
    </row>
    <row r="9112" spans="11:11" x14ac:dyDescent="0.25">
      <c r="K9112"/>
    </row>
    <row r="9113" spans="11:11" x14ac:dyDescent="0.25">
      <c r="K9113" s="133"/>
    </row>
    <row r="9114" spans="11:11" x14ac:dyDescent="0.25">
      <c r="K9114" s="133"/>
    </row>
    <row r="9115" spans="11:11" x14ac:dyDescent="0.25">
      <c r="K9115"/>
    </row>
    <row r="9116" spans="11:11" x14ac:dyDescent="0.25">
      <c r="K9116"/>
    </row>
    <row r="9117" spans="11:11" x14ac:dyDescent="0.25">
      <c r="K9117" s="133"/>
    </row>
    <row r="9118" spans="11:11" x14ac:dyDescent="0.25">
      <c r="K9118" s="133"/>
    </row>
    <row r="9119" spans="11:11" x14ac:dyDescent="0.25">
      <c r="K9119"/>
    </row>
    <row r="9120" spans="11:11" x14ac:dyDescent="0.25">
      <c r="K9120"/>
    </row>
    <row r="9121" spans="11:11" x14ac:dyDescent="0.25">
      <c r="K9121"/>
    </row>
    <row r="9122" spans="11:11" x14ac:dyDescent="0.25">
      <c r="K9122" s="133"/>
    </row>
    <row r="9123" spans="11:11" x14ac:dyDescent="0.25">
      <c r="K9123" s="133"/>
    </row>
    <row r="9124" spans="11:11" x14ac:dyDescent="0.25">
      <c r="K9124"/>
    </row>
    <row r="9125" spans="11:11" x14ac:dyDescent="0.25">
      <c r="K9125"/>
    </row>
    <row r="9126" spans="11:11" x14ac:dyDescent="0.25">
      <c r="K9126" s="133"/>
    </row>
    <row r="9127" spans="11:11" x14ac:dyDescent="0.25">
      <c r="K9127" s="133"/>
    </row>
    <row r="9128" spans="11:11" x14ac:dyDescent="0.25">
      <c r="K9128"/>
    </row>
    <row r="9129" spans="11:11" x14ac:dyDescent="0.25">
      <c r="K9129"/>
    </row>
    <row r="9130" spans="11:11" x14ac:dyDescent="0.25">
      <c r="K9130"/>
    </row>
    <row r="9131" spans="11:11" x14ac:dyDescent="0.25">
      <c r="K9131" s="133"/>
    </row>
    <row r="9132" spans="11:11" x14ac:dyDescent="0.25">
      <c r="K9132" s="133"/>
    </row>
    <row r="9133" spans="11:11" x14ac:dyDescent="0.25">
      <c r="K9133"/>
    </row>
    <row r="9134" spans="11:11" x14ac:dyDescent="0.25">
      <c r="K9134"/>
    </row>
    <row r="9135" spans="11:11" x14ac:dyDescent="0.25">
      <c r="K9135" s="133"/>
    </row>
    <row r="9136" spans="11:11" x14ac:dyDescent="0.25">
      <c r="K9136" s="133"/>
    </row>
    <row r="9137" spans="11:11" x14ac:dyDescent="0.25">
      <c r="K9137"/>
    </row>
    <row r="9138" spans="11:11" x14ac:dyDescent="0.25">
      <c r="K9138"/>
    </row>
    <row r="9139" spans="11:11" x14ac:dyDescent="0.25">
      <c r="K9139"/>
    </row>
    <row r="9140" spans="11:11" x14ac:dyDescent="0.25">
      <c r="K9140" s="133"/>
    </row>
    <row r="9141" spans="11:11" x14ac:dyDescent="0.25">
      <c r="K9141" s="133"/>
    </row>
    <row r="9142" spans="11:11" x14ac:dyDescent="0.25">
      <c r="K9142"/>
    </row>
    <row r="9143" spans="11:11" x14ac:dyDescent="0.25">
      <c r="K9143"/>
    </row>
    <row r="9144" spans="11:11" x14ac:dyDescent="0.25">
      <c r="K9144" s="133"/>
    </row>
    <row r="9145" spans="11:11" x14ac:dyDescent="0.25">
      <c r="K9145" s="133"/>
    </row>
    <row r="9146" spans="11:11" x14ac:dyDescent="0.25">
      <c r="K9146"/>
    </row>
    <row r="9147" spans="11:11" x14ac:dyDescent="0.25">
      <c r="K9147"/>
    </row>
    <row r="9148" spans="11:11" x14ac:dyDescent="0.25">
      <c r="K9148"/>
    </row>
    <row r="9149" spans="11:11" x14ac:dyDescent="0.25">
      <c r="K9149" s="133"/>
    </row>
    <row r="9150" spans="11:11" x14ac:dyDescent="0.25">
      <c r="K9150" s="133"/>
    </row>
    <row r="9151" spans="11:11" x14ac:dyDescent="0.25">
      <c r="K9151"/>
    </row>
    <row r="9152" spans="11:11" x14ac:dyDescent="0.25">
      <c r="K9152"/>
    </row>
    <row r="9153" spans="11:11" x14ac:dyDescent="0.25">
      <c r="K9153" s="133"/>
    </row>
    <row r="9154" spans="11:11" x14ac:dyDescent="0.25">
      <c r="K9154" s="133"/>
    </row>
    <row r="9155" spans="11:11" x14ac:dyDescent="0.25">
      <c r="K9155"/>
    </row>
    <row r="9156" spans="11:11" x14ac:dyDescent="0.25">
      <c r="K9156"/>
    </row>
    <row r="9157" spans="11:11" x14ac:dyDescent="0.25">
      <c r="K9157"/>
    </row>
    <row r="9158" spans="11:11" x14ac:dyDescent="0.25">
      <c r="K9158" s="133"/>
    </row>
    <row r="9159" spans="11:11" x14ac:dyDescent="0.25">
      <c r="K9159" s="133"/>
    </row>
    <row r="9160" spans="11:11" x14ac:dyDescent="0.25">
      <c r="K9160"/>
    </row>
    <row r="9161" spans="11:11" x14ac:dyDescent="0.25">
      <c r="K9161"/>
    </row>
    <row r="9162" spans="11:11" x14ac:dyDescent="0.25">
      <c r="K9162" s="133"/>
    </row>
    <row r="9163" spans="11:11" x14ac:dyDescent="0.25">
      <c r="K9163" s="133"/>
    </row>
    <row r="9164" spans="11:11" x14ac:dyDescent="0.25">
      <c r="K9164"/>
    </row>
    <row r="9165" spans="11:11" x14ac:dyDescent="0.25">
      <c r="K9165"/>
    </row>
    <row r="9166" spans="11:11" x14ac:dyDescent="0.25">
      <c r="K9166"/>
    </row>
    <row r="9167" spans="11:11" x14ac:dyDescent="0.25">
      <c r="K9167" s="133"/>
    </row>
    <row r="9168" spans="11:11" x14ac:dyDescent="0.25">
      <c r="K9168" s="133"/>
    </row>
    <row r="9169" spans="11:11" x14ac:dyDescent="0.25">
      <c r="K9169"/>
    </row>
    <row r="9170" spans="11:11" x14ac:dyDescent="0.25">
      <c r="K9170"/>
    </row>
    <row r="9171" spans="11:11" x14ac:dyDescent="0.25">
      <c r="K9171" s="133"/>
    </row>
    <row r="9172" spans="11:11" x14ac:dyDescent="0.25">
      <c r="K9172" s="133"/>
    </row>
    <row r="9173" spans="11:11" x14ac:dyDescent="0.25">
      <c r="K9173"/>
    </row>
    <row r="9174" spans="11:11" x14ac:dyDescent="0.25">
      <c r="K9174"/>
    </row>
    <row r="9175" spans="11:11" x14ac:dyDescent="0.25">
      <c r="K9175"/>
    </row>
    <row r="9176" spans="11:11" x14ac:dyDescent="0.25">
      <c r="K9176" s="133"/>
    </row>
    <row r="9177" spans="11:11" x14ac:dyDescent="0.25">
      <c r="K9177" s="133"/>
    </row>
    <row r="9178" spans="11:11" x14ac:dyDescent="0.25">
      <c r="K9178"/>
    </row>
    <row r="9179" spans="11:11" x14ac:dyDescent="0.25">
      <c r="K9179"/>
    </row>
    <row r="9180" spans="11:11" x14ac:dyDescent="0.25">
      <c r="K9180" s="133"/>
    </row>
    <row r="9181" spans="11:11" x14ac:dyDescent="0.25">
      <c r="K9181" s="133"/>
    </row>
    <row r="9182" spans="11:11" x14ac:dyDescent="0.25">
      <c r="K9182"/>
    </row>
    <row r="9183" spans="11:11" x14ac:dyDescent="0.25">
      <c r="K9183"/>
    </row>
    <row r="9184" spans="11:11" x14ac:dyDescent="0.25">
      <c r="K9184"/>
    </row>
    <row r="9185" spans="11:11" x14ac:dyDescent="0.25">
      <c r="K9185" s="133"/>
    </row>
    <row r="9186" spans="11:11" x14ac:dyDescent="0.25">
      <c r="K9186" s="133"/>
    </row>
    <row r="9187" spans="11:11" x14ac:dyDescent="0.25">
      <c r="K9187"/>
    </row>
    <row r="9188" spans="11:11" x14ac:dyDescent="0.25">
      <c r="K9188"/>
    </row>
    <row r="9189" spans="11:11" x14ac:dyDescent="0.25">
      <c r="K9189" s="133"/>
    </row>
    <row r="9190" spans="11:11" x14ac:dyDescent="0.25">
      <c r="K9190" s="133"/>
    </row>
    <row r="9191" spans="11:11" x14ac:dyDescent="0.25">
      <c r="K9191"/>
    </row>
    <row r="9192" spans="11:11" x14ac:dyDescent="0.25">
      <c r="K9192"/>
    </row>
    <row r="9193" spans="11:11" x14ac:dyDescent="0.25">
      <c r="K9193"/>
    </row>
    <row r="9194" spans="11:11" x14ac:dyDescent="0.25">
      <c r="K9194" s="133"/>
    </row>
    <row r="9195" spans="11:11" x14ac:dyDescent="0.25">
      <c r="K9195" s="133"/>
    </row>
    <row r="9196" spans="11:11" x14ac:dyDescent="0.25">
      <c r="K9196"/>
    </row>
    <row r="9197" spans="11:11" x14ac:dyDescent="0.25">
      <c r="K9197"/>
    </row>
    <row r="9198" spans="11:11" x14ac:dyDescent="0.25">
      <c r="K9198" s="133"/>
    </row>
    <row r="9199" spans="11:11" x14ac:dyDescent="0.25">
      <c r="K9199" s="133"/>
    </row>
    <row r="9200" spans="11:11" x14ac:dyDescent="0.25">
      <c r="K9200"/>
    </row>
    <row r="9201" spans="11:11" x14ac:dyDescent="0.25">
      <c r="K9201"/>
    </row>
    <row r="9202" spans="11:11" x14ac:dyDescent="0.25">
      <c r="K9202"/>
    </row>
    <row r="9203" spans="11:11" x14ac:dyDescent="0.25">
      <c r="K9203" s="133"/>
    </row>
    <row r="9204" spans="11:11" x14ac:dyDescent="0.25">
      <c r="K9204" s="133"/>
    </row>
    <row r="9205" spans="11:11" x14ac:dyDescent="0.25">
      <c r="K9205"/>
    </row>
    <row r="9206" spans="11:11" x14ac:dyDescent="0.25">
      <c r="K9206"/>
    </row>
    <row r="9207" spans="11:11" x14ac:dyDescent="0.25">
      <c r="K9207" s="133"/>
    </row>
    <row r="9208" spans="11:11" x14ac:dyDescent="0.25">
      <c r="K9208" s="133"/>
    </row>
    <row r="9209" spans="11:11" x14ac:dyDescent="0.25">
      <c r="K9209"/>
    </row>
    <row r="9210" spans="11:11" x14ac:dyDescent="0.25">
      <c r="K9210"/>
    </row>
    <row r="9211" spans="11:11" x14ac:dyDescent="0.25">
      <c r="K9211"/>
    </row>
    <row r="9212" spans="11:11" x14ac:dyDescent="0.25">
      <c r="K9212" s="133"/>
    </row>
    <row r="9213" spans="11:11" x14ac:dyDescent="0.25">
      <c r="K9213" s="133"/>
    </row>
    <row r="9214" spans="11:11" x14ac:dyDescent="0.25">
      <c r="K9214"/>
    </row>
    <row r="9215" spans="11:11" x14ac:dyDescent="0.25">
      <c r="K9215"/>
    </row>
    <row r="9216" spans="11:11" x14ac:dyDescent="0.25">
      <c r="K9216" s="133"/>
    </row>
    <row r="9217" spans="11:11" x14ac:dyDescent="0.25">
      <c r="K9217" s="133"/>
    </row>
    <row r="9218" spans="11:11" x14ac:dyDescent="0.25">
      <c r="K9218"/>
    </row>
    <row r="9219" spans="11:11" x14ac:dyDescent="0.25">
      <c r="K9219"/>
    </row>
    <row r="9220" spans="11:11" x14ac:dyDescent="0.25">
      <c r="K9220"/>
    </row>
    <row r="9221" spans="11:11" x14ac:dyDescent="0.25">
      <c r="K9221" s="133"/>
    </row>
    <row r="9222" spans="11:11" x14ac:dyDescent="0.25">
      <c r="K9222" s="133"/>
    </row>
    <row r="9223" spans="11:11" x14ac:dyDescent="0.25">
      <c r="K9223"/>
    </row>
    <row r="9224" spans="11:11" x14ac:dyDescent="0.25">
      <c r="K9224"/>
    </row>
    <row r="9225" spans="11:11" x14ac:dyDescent="0.25">
      <c r="K9225" s="133"/>
    </row>
    <row r="9226" spans="11:11" x14ac:dyDescent="0.25">
      <c r="K9226" s="133"/>
    </row>
    <row r="9227" spans="11:11" x14ac:dyDescent="0.25">
      <c r="K9227"/>
    </row>
    <row r="9228" spans="11:11" x14ac:dyDescent="0.25">
      <c r="K9228"/>
    </row>
    <row r="9229" spans="11:11" x14ac:dyDescent="0.25">
      <c r="K9229"/>
    </row>
    <row r="9230" spans="11:11" x14ac:dyDescent="0.25">
      <c r="K9230" s="133"/>
    </row>
    <row r="9231" spans="11:11" x14ac:dyDescent="0.25">
      <c r="K9231" s="133"/>
    </row>
    <row r="9232" spans="11:11" x14ac:dyDescent="0.25">
      <c r="K9232"/>
    </row>
    <row r="9233" spans="11:11" x14ac:dyDescent="0.25">
      <c r="K9233"/>
    </row>
    <row r="9234" spans="11:11" x14ac:dyDescent="0.25">
      <c r="K9234" s="133"/>
    </row>
    <row r="9235" spans="11:11" x14ac:dyDescent="0.25">
      <c r="K9235" s="133"/>
    </row>
    <row r="9236" spans="11:11" x14ac:dyDescent="0.25">
      <c r="K9236"/>
    </row>
    <row r="9237" spans="11:11" x14ac:dyDescent="0.25">
      <c r="K9237"/>
    </row>
    <row r="9238" spans="11:11" x14ac:dyDescent="0.25">
      <c r="K9238"/>
    </row>
    <row r="9239" spans="11:11" x14ac:dyDescent="0.25">
      <c r="K9239" s="133"/>
    </row>
    <row r="9240" spans="11:11" x14ac:dyDescent="0.25">
      <c r="K9240" s="133"/>
    </row>
    <row r="9241" spans="11:11" x14ac:dyDescent="0.25">
      <c r="K9241"/>
    </row>
    <row r="9242" spans="11:11" x14ac:dyDescent="0.25">
      <c r="K9242"/>
    </row>
    <row r="9243" spans="11:11" x14ac:dyDescent="0.25">
      <c r="K9243" s="133"/>
    </row>
    <row r="9244" spans="11:11" x14ac:dyDescent="0.25">
      <c r="K9244" s="133"/>
    </row>
    <row r="9245" spans="11:11" x14ac:dyDescent="0.25">
      <c r="K9245"/>
    </row>
    <row r="9246" spans="11:11" x14ac:dyDescent="0.25">
      <c r="K9246"/>
    </row>
    <row r="9247" spans="11:11" x14ac:dyDescent="0.25">
      <c r="K9247"/>
    </row>
    <row r="9248" spans="11:11" x14ac:dyDescent="0.25">
      <c r="K9248" s="133"/>
    </row>
    <row r="9249" spans="11:11" x14ac:dyDescent="0.25">
      <c r="K9249" s="133"/>
    </row>
    <row r="9250" spans="11:11" x14ac:dyDescent="0.25">
      <c r="K9250"/>
    </row>
    <row r="9251" spans="11:11" x14ac:dyDescent="0.25">
      <c r="K9251"/>
    </row>
    <row r="9252" spans="11:11" x14ac:dyDescent="0.25">
      <c r="K9252" s="133"/>
    </row>
    <row r="9253" spans="11:11" x14ac:dyDescent="0.25">
      <c r="K9253" s="133"/>
    </row>
    <row r="9254" spans="11:11" x14ac:dyDescent="0.25">
      <c r="K9254"/>
    </row>
    <row r="9255" spans="11:11" x14ac:dyDescent="0.25">
      <c r="K9255"/>
    </row>
    <row r="9256" spans="11:11" x14ac:dyDescent="0.25">
      <c r="K9256"/>
    </row>
    <row r="9257" spans="11:11" x14ac:dyDescent="0.25">
      <c r="K9257" s="133"/>
    </row>
    <row r="9258" spans="11:11" x14ac:dyDescent="0.25">
      <c r="K9258" s="133"/>
    </row>
    <row r="9259" spans="11:11" x14ac:dyDescent="0.25">
      <c r="K9259"/>
    </row>
    <row r="9260" spans="11:11" x14ac:dyDescent="0.25">
      <c r="K9260"/>
    </row>
    <row r="9261" spans="11:11" x14ac:dyDescent="0.25">
      <c r="K9261" s="133"/>
    </row>
    <row r="9262" spans="11:11" x14ac:dyDescent="0.25">
      <c r="K9262" s="133"/>
    </row>
    <row r="9263" spans="11:11" x14ac:dyDescent="0.25">
      <c r="K9263"/>
    </row>
    <row r="9264" spans="11:11" x14ac:dyDescent="0.25">
      <c r="K9264"/>
    </row>
    <row r="9265" spans="11:11" x14ac:dyDescent="0.25">
      <c r="K9265"/>
    </row>
    <row r="9266" spans="11:11" x14ac:dyDescent="0.25">
      <c r="K9266" s="133"/>
    </row>
    <row r="9267" spans="11:11" x14ac:dyDescent="0.25">
      <c r="K9267" s="133"/>
    </row>
    <row r="9268" spans="11:11" x14ac:dyDescent="0.25">
      <c r="K9268"/>
    </row>
    <row r="9269" spans="11:11" x14ac:dyDescent="0.25">
      <c r="K9269"/>
    </row>
    <row r="9270" spans="11:11" x14ac:dyDescent="0.25">
      <c r="K9270" s="133"/>
    </row>
    <row r="9271" spans="11:11" x14ac:dyDescent="0.25">
      <c r="K9271" s="133"/>
    </row>
    <row r="9272" spans="11:11" x14ac:dyDescent="0.25">
      <c r="K9272"/>
    </row>
    <row r="9273" spans="11:11" x14ac:dyDescent="0.25">
      <c r="K9273"/>
    </row>
    <row r="9274" spans="11:11" x14ac:dyDescent="0.25">
      <c r="K9274"/>
    </row>
    <row r="9275" spans="11:11" x14ac:dyDescent="0.25">
      <c r="K9275" s="133"/>
    </row>
    <row r="9276" spans="11:11" x14ac:dyDescent="0.25">
      <c r="K9276" s="133"/>
    </row>
    <row r="9277" spans="11:11" x14ac:dyDescent="0.25">
      <c r="K9277"/>
    </row>
    <row r="9278" spans="11:11" x14ac:dyDescent="0.25">
      <c r="K9278"/>
    </row>
    <row r="9279" spans="11:11" x14ac:dyDescent="0.25">
      <c r="K9279" s="133"/>
    </row>
    <row r="9280" spans="11:11" x14ac:dyDescent="0.25">
      <c r="K9280" s="133"/>
    </row>
    <row r="9281" spans="11:11" x14ac:dyDescent="0.25">
      <c r="K9281"/>
    </row>
    <row r="9282" spans="11:11" x14ac:dyDescent="0.25">
      <c r="K9282"/>
    </row>
    <row r="9283" spans="11:11" x14ac:dyDescent="0.25">
      <c r="K9283"/>
    </row>
    <row r="9284" spans="11:11" x14ac:dyDescent="0.25">
      <c r="K9284" s="133"/>
    </row>
    <row r="9285" spans="11:11" x14ac:dyDescent="0.25">
      <c r="K9285" s="133"/>
    </row>
    <row r="9286" spans="11:11" x14ac:dyDescent="0.25">
      <c r="K9286"/>
    </row>
    <row r="9287" spans="11:11" x14ac:dyDescent="0.25">
      <c r="K9287"/>
    </row>
    <row r="9288" spans="11:11" x14ac:dyDescent="0.25">
      <c r="K9288" s="133"/>
    </row>
    <row r="9289" spans="11:11" x14ac:dyDescent="0.25">
      <c r="K9289" s="133"/>
    </row>
    <row r="9290" spans="11:11" x14ac:dyDescent="0.25">
      <c r="K9290"/>
    </row>
    <row r="9291" spans="11:11" x14ac:dyDescent="0.25">
      <c r="K9291"/>
    </row>
    <row r="9292" spans="11:11" x14ac:dyDescent="0.25">
      <c r="K9292"/>
    </row>
    <row r="9293" spans="11:11" x14ac:dyDescent="0.25">
      <c r="K9293" s="133"/>
    </row>
    <row r="9294" spans="11:11" x14ac:dyDescent="0.25">
      <c r="K9294" s="133"/>
    </row>
    <row r="9295" spans="11:11" x14ac:dyDescent="0.25">
      <c r="K9295"/>
    </row>
    <row r="9296" spans="11:11" x14ac:dyDescent="0.25">
      <c r="K9296"/>
    </row>
    <row r="9297" spans="11:11" x14ac:dyDescent="0.25">
      <c r="K9297" s="133"/>
    </row>
    <row r="9298" spans="11:11" x14ac:dyDescent="0.25">
      <c r="K9298" s="133"/>
    </row>
    <row r="9299" spans="11:11" x14ac:dyDescent="0.25">
      <c r="K9299"/>
    </row>
    <row r="9300" spans="11:11" x14ac:dyDescent="0.25">
      <c r="K9300"/>
    </row>
    <row r="9301" spans="11:11" x14ac:dyDescent="0.25">
      <c r="K9301"/>
    </row>
    <row r="9302" spans="11:11" x14ac:dyDescent="0.25">
      <c r="K9302" s="133"/>
    </row>
    <row r="9303" spans="11:11" x14ac:dyDescent="0.25">
      <c r="K9303" s="133"/>
    </row>
    <row r="9304" spans="11:11" x14ac:dyDescent="0.25">
      <c r="K9304"/>
    </row>
    <row r="9305" spans="11:11" x14ac:dyDescent="0.25">
      <c r="K9305"/>
    </row>
    <row r="9306" spans="11:11" x14ac:dyDescent="0.25">
      <c r="K9306" s="133"/>
    </row>
    <row r="9307" spans="11:11" x14ac:dyDescent="0.25">
      <c r="K9307" s="133"/>
    </row>
    <row r="9308" spans="11:11" x14ac:dyDescent="0.25">
      <c r="K9308"/>
    </row>
    <row r="9309" spans="11:11" x14ac:dyDescent="0.25">
      <c r="K9309"/>
    </row>
    <row r="9310" spans="11:11" x14ac:dyDescent="0.25">
      <c r="K9310"/>
    </row>
    <row r="9311" spans="11:11" x14ac:dyDescent="0.25">
      <c r="K9311" s="133"/>
    </row>
    <row r="9312" spans="11:11" x14ac:dyDescent="0.25">
      <c r="K9312" s="133"/>
    </row>
    <row r="9313" spans="11:11" x14ac:dyDescent="0.25">
      <c r="K9313"/>
    </row>
    <row r="9314" spans="11:11" x14ac:dyDescent="0.25">
      <c r="K9314"/>
    </row>
    <row r="9315" spans="11:11" x14ac:dyDescent="0.25">
      <c r="K9315" s="133"/>
    </row>
    <row r="9316" spans="11:11" x14ac:dyDescent="0.25">
      <c r="K9316" s="133"/>
    </row>
    <row r="9317" spans="11:11" x14ac:dyDescent="0.25">
      <c r="K9317"/>
    </row>
    <row r="9318" spans="11:11" x14ac:dyDescent="0.25">
      <c r="K9318"/>
    </row>
    <row r="9319" spans="11:11" x14ac:dyDescent="0.25">
      <c r="K9319"/>
    </row>
    <row r="9320" spans="11:11" x14ac:dyDescent="0.25">
      <c r="K9320" s="133"/>
    </row>
    <row r="9321" spans="11:11" x14ac:dyDescent="0.25">
      <c r="K9321" s="133"/>
    </row>
    <row r="9322" spans="11:11" x14ac:dyDescent="0.25">
      <c r="K9322"/>
    </row>
    <row r="9323" spans="11:11" x14ac:dyDescent="0.25">
      <c r="K9323"/>
    </row>
    <row r="9324" spans="11:11" x14ac:dyDescent="0.25">
      <c r="K9324" s="133"/>
    </row>
    <row r="9325" spans="11:11" x14ac:dyDescent="0.25">
      <c r="K9325" s="133"/>
    </row>
    <row r="9326" spans="11:11" x14ac:dyDescent="0.25">
      <c r="K9326"/>
    </row>
    <row r="9327" spans="11:11" x14ac:dyDescent="0.25">
      <c r="K9327"/>
    </row>
    <row r="9328" spans="11:11" x14ac:dyDescent="0.25">
      <c r="K9328"/>
    </row>
    <row r="9329" spans="11:11" x14ac:dyDescent="0.25">
      <c r="K9329" s="133"/>
    </row>
    <row r="9330" spans="11:11" x14ac:dyDescent="0.25">
      <c r="K9330" s="133"/>
    </row>
    <row r="9331" spans="11:11" x14ac:dyDescent="0.25">
      <c r="K9331"/>
    </row>
    <row r="9332" spans="11:11" x14ac:dyDescent="0.25">
      <c r="K9332"/>
    </row>
    <row r="9333" spans="11:11" x14ac:dyDescent="0.25">
      <c r="K9333" s="133"/>
    </row>
    <row r="9334" spans="11:11" x14ac:dyDescent="0.25">
      <c r="K9334" s="133"/>
    </row>
    <row r="9335" spans="11:11" x14ac:dyDescent="0.25">
      <c r="K9335"/>
    </row>
    <row r="9336" spans="11:11" x14ac:dyDescent="0.25">
      <c r="K9336"/>
    </row>
    <row r="9337" spans="11:11" x14ac:dyDescent="0.25">
      <c r="K9337"/>
    </row>
    <row r="9338" spans="11:11" x14ac:dyDescent="0.25">
      <c r="K9338" s="133"/>
    </row>
    <row r="9339" spans="11:11" x14ac:dyDescent="0.25">
      <c r="K9339" s="133"/>
    </row>
    <row r="9340" spans="11:11" x14ac:dyDescent="0.25">
      <c r="K9340"/>
    </row>
    <row r="9341" spans="11:11" x14ac:dyDescent="0.25">
      <c r="K9341"/>
    </row>
    <row r="9342" spans="11:11" x14ac:dyDescent="0.25">
      <c r="K9342" s="133"/>
    </row>
    <row r="9343" spans="11:11" x14ac:dyDescent="0.25">
      <c r="K9343" s="133"/>
    </row>
    <row r="9344" spans="11:11" x14ac:dyDescent="0.25">
      <c r="K9344"/>
    </row>
    <row r="9345" spans="11:11" x14ac:dyDescent="0.25">
      <c r="K9345"/>
    </row>
    <row r="9346" spans="11:11" x14ac:dyDescent="0.25">
      <c r="K9346"/>
    </row>
    <row r="9347" spans="11:11" x14ac:dyDescent="0.25">
      <c r="K9347" s="133"/>
    </row>
    <row r="9348" spans="11:11" x14ac:dyDescent="0.25">
      <c r="K9348" s="133"/>
    </row>
    <row r="9349" spans="11:11" x14ac:dyDescent="0.25">
      <c r="K9349"/>
    </row>
    <row r="9350" spans="11:11" x14ac:dyDescent="0.25">
      <c r="K9350"/>
    </row>
    <row r="9351" spans="11:11" x14ac:dyDescent="0.25">
      <c r="K9351" s="133"/>
    </row>
    <row r="9352" spans="11:11" x14ac:dyDescent="0.25">
      <c r="K9352" s="133"/>
    </row>
    <row r="9353" spans="11:11" x14ac:dyDescent="0.25">
      <c r="K9353"/>
    </row>
    <row r="9354" spans="11:11" x14ac:dyDescent="0.25">
      <c r="K9354"/>
    </row>
    <row r="9355" spans="11:11" x14ac:dyDescent="0.25">
      <c r="K9355"/>
    </row>
    <row r="9356" spans="11:11" x14ac:dyDescent="0.25">
      <c r="K9356" s="133"/>
    </row>
    <row r="9357" spans="11:11" x14ac:dyDescent="0.25">
      <c r="K9357" s="133"/>
    </row>
    <row r="9358" spans="11:11" x14ac:dyDescent="0.25">
      <c r="K9358"/>
    </row>
    <row r="9359" spans="11:11" x14ac:dyDescent="0.25">
      <c r="K9359"/>
    </row>
    <row r="9360" spans="11:11" x14ac:dyDescent="0.25">
      <c r="K9360" s="133"/>
    </row>
    <row r="9361" spans="11:11" x14ac:dyDescent="0.25">
      <c r="K9361" s="133"/>
    </row>
    <row r="9362" spans="11:11" x14ac:dyDescent="0.25">
      <c r="K9362"/>
    </row>
    <row r="9363" spans="11:11" x14ac:dyDescent="0.25">
      <c r="K9363"/>
    </row>
    <row r="9364" spans="11:11" x14ac:dyDescent="0.25">
      <c r="K9364"/>
    </row>
    <row r="9365" spans="11:11" x14ac:dyDescent="0.25">
      <c r="K9365" s="133"/>
    </row>
    <row r="9366" spans="11:11" x14ac:dyDescent="0.25">
      <c r="K9366" s="133"/>
    </row>
    <row r="9367" spans="11:11" x14ac:dyDescent="0.25">
      <c r="K9367"/>
    </row>
    <row r="9368" spans="11:11" x14ac:dyDescent="0.25">
      <c r="K9368"/>
    </row>
    <row r="9369" spans="11:11" x14ac:dyDescent="0.25">
      <c r="K9369" s="133"/>
    </row>
    <row r="9370" spans="11:11" x14ac:dyDescent="0.25">
      <c r="K9370" s="133"/>
    </row>
    <row r="9371" spans="11:11" x14ac:dyDescent="0.25">
      <c r="K9371"/>
    </row>
    <row r="9372" spans="11:11" x14ac:dyDescent="0.25">
      <c r="K9372"/>
    </row>
    <row r="9373" spans="11:11" x14ac:dyDescent="0.25">
      <c r="K9373"/>
    </row>
    <row r="9374" spans="11:11" x14ac:dyDescent="0.25">
      <c r="K9374" s="133"/>
    </row>
    <row r="9375" spans="11:11" x14ac:dyDescent="0.25">
      <c r="K9375" s="133"/>
    </row>
    <row r="9376" spans="11:11" x14ac:dyDescent="0.25">
      <c r="K9376"/>
    </row>
    <row r="9377" spans="11:11" x14ac:dyDescent="0.25">
      <c r="K9377"/>
    </row>
    <row r="9378" spans="11:11" x14ac:dyDescent="0.25">
      <c r="K9378" s="133"/>
    </row>
    <row r="9379" spans="11:11" x14ac:dyDescent="0.25">
      <c r="K9379" s="133"/>
    </row>
    <row r="9380" spans="11:11" x14ac:dyDescent="0.25">
      <c r="K9380"/>
    </row>
    <row r="9381" spans="11:11" x14ac:dyDescent="0.25">
      <c r="K9381"/>
    </row>
    <row r="9382" spans="11:11" x14ac:dyDescent="0.25">
      <c r="K9382"/>
    </row>
    <row r="9383" spans="11:11" x14ac:dyDescent="0.25">
      <c r="K9383" s="133"/>
    </row>
    <row r="9384" spans="11:11" x14ac:dyDescent="0.25">
      <c r="K9384" s="133"/>
    </row>
    <row r="9385" spans="11:11" x14ac:dyDescent="0.25">
      <c r="K9385"/>
    </row>
    <row r="9386" spans="11:11" x14ac:dyDescent="0.25">
      <c r="K9386"/>
    </row>
    <row r="9387" spans="11:11" x14ac:dyDescent="0.25">
      <c r="K9387" s="133"/>
    </row>
    <row r="9388" spans="11:11" x14ac:dyDescent="0.25">
      <c r="K9388" s="133"/>
    </row>
    <row r="9389" spans="11:11" x14ac:dyDescent="0.25">
      <c r="K9389"/>
    </row>
    <row r="9390" spans="11:11" x14ac:dyDescent="0.25">
      <c r="K9390"/>
    </row>
    <row r="9391" spans="11:11" x14ac:dyDescent="0.25">
      <c r="K9391"/>
    </row>
    <row r="9392" spans="11:11" x14ac:dyDescent="0.25">
      <c r="K9392" s="133"/>
    </row>
    <row r="9393" spans="11:11" x14ac:dyDescent="0.25">
      <c r="K9393" s="133"/>
    </row>
    <row r="9394" spans="11:11" x14ac:dyDescent="0.25">
      <c r="K9394"/>
    </row>
    <row r="9395" spans="11:11" x14ac:dyDescent="0.25">
      <c r="K9395"/>
    </row>
    <row r="9396" spans="11:11" x14ac:dyDescent="0.25">
      <c r="K9396" s="133"/>
    </row>
    <row r="9397" spans="11:11" x14ac:dyDescent="0.25">
      <c r="K9397" s="133"/>
    </row>
    <row r="9398" spans="11:11" x14ac:dyDescent="0.25">
      <c r="K9398"/>
    </row>
    <row r="9399" spans="11:11" x14ac:dyDescent="0.25">
      <c r="K9399"/>
    </row>
    <row r="9400" spans="11:11" x14ac:dyDescent="0.25">
      <c r="K9400"/>
    </row>
    <row r="9401" spans="11:11" x14ac:dyDescent="0.25">
      <c r="K9401" s="133"/>
    </row>
    <row r="9402" spans="11:11" x14ac:dyDescent="0.25">
      <c r="K9402" s="133"/>
    </row>
    <row r="9403" spans="11:11" x14ac:dyDescent="0.25">
      <c r="K9403"/>
    </row>
    <row r="9404" spans="11:11" x14ac:dyDescent="0.25">
      <c r="K9404"/>
    </row>
    <row r="9405" spans="11:11" x14ac:dyDescent="0.25">
      <c r="K9405" s="133"/>
    </row>
    <row r="9406" spans="11:11" x14ac:dyDescent="0.25">
      <c r="K9406" s="133"/>
    </row>
    <row r="9407" spans="11:11" x14ac:dyDescent="0.25">
      <c r="K9407"/>
    </row>
    <row r="9408" spans="11:11" x14ac:dyDescent="0.25">
      <c r="K9408"/>
    </row>
    <row r="9409" spans="11:11" x14ac:dyDescent="0.25">
      <c r="K9409"/>
    </row>
    <row r="9410" spans="11:11" x14ac:dyDescent="0.25">
      <c r="K9410" s="133"/>
    </row>
    <row r="9411" spans="11:11" x14ac:dyDescent="0.25">
      <c r="K9411" s="133"/>
    </row>
    <row r="9412" spans="11:11" x14ac:dyDescent="0.25">
      <c r="K9412"/>
    </row>
    <row r="9413" spans="11:11" x14ac:dyDescent="0.25">
      <c r="K9413"/>
    </row>
    <row r="9414" spans="11:11" x14ac:dyDescent="0.25">
      <c r="K9414" s="133"/>
    </row>
    <row r="9415" spans="11:11" x14ac:dyDescent="0.25">
      <c r="K9415" s="133"/>
    </row>
    <row r="9416" spans="11:11" x14ac:dyDescent="0.25">
      <c r="K9416"/>
    </row>
    <row r="9417" spans="11:11" x14ac:dyDescent="0.25">
      <c r="K9417"/>
    </row>
    <row r="9418" spans="11:11" x14ac:dyDescent="0.25">
      <c r="K9418"/>
    </row>
    <row r="9419" spans="11:11" x14ac:dyDescent="0.25">
      <c r="K9419" s="133"/>
    </row>
    <row r="9420" spans="11:11" x14ac:dyDescent="0.25">
      <c r="K9420" s="133"/>
    </row>
    <row r="9421" spans="11:11" x14ac:dyDescent="0.25">
      <c r="K9421"/>
    </row>
    <row r="9422" spans="11:11" x14ac:dyDescent="0.25">
      <c r="K9422"/>
    </row>
    <row r="9423" spans="11:11" x14ac:dyDescent="0.25">
      <c r="K9423" s="133"/>
    </row>
    <row r="9424" spans="11:11" x14ac:dyDescent="0.25">
      <c r="K9424" s="133"/>
    </row>
    <row r="9425" spans="11:11" x14ac:dyDescent="0.25">
      <c r="K9425"/>
    </row>
    <row r="9426" spans="11:11" x14ac:dyDescent="0.25">
      <c r="K9426"/>
    </row>
    <row r="9427" spans="11:11" x14ac:dyDescent="0.25">
      <c r="K9427"/>
    </row>
    <row r="9428" spans="11:11" x14ac:dyDescent="0.25">
      <c r="K9428" s="133"/>
    </row>
    <row r="9429" spans="11:11" x14ac:dyDescent="0.25">
      <c r="K9429" s="133"/>
    </row>
    <row r="9430" spans="11:11" x14ac:dyDescent="0.25">
      <c r="K9430"/>
    </row>
    <row r="9431" spans="11:11" x14ac:dyDescent="0.25">
      <c r="K9431"/>
    </row>
    <row r="9432" spans="11:11" x14ac:dyDescent="0.25">
      <c r="K9432" s="133"/>
    </row>
    <row r="9433" spans="11:11" x14ac:dyDescent="0.25">
      <c r="K9433" s="133"/>
    </row>
    <row r="9434" spans="11:11" x14ac:dyDescent="0.25">
      <c r="K9434"/>
    </row>
    <row r="9435" spans="11:11" x14ac:dyDescent="0.25">
      <c r="K9435"/>
    </row>
    <row r="9436" spans="11:11" x14ac:dyDescent="0.25">
      <c r="K9436"/>
    </row>
    <row r="9437" spans="11:11" x14ac:dyDescent="0.25">
      <c r="K9437" s="133"/>
    </row>
    <row r="9438" spans="11:11" x14ac:dyDescent="0.25">
      <c r="K9438" s="133"/>
    </row>
    <row r="9439" spans="11:11" x14ac:dyDescent="0.25">
      <c r="K9439"/>
    </row>
    <row r="9440" spans="11:11" x14ac:dyDescent="0.25">
      <c r="K9440"/>
    </row>
    <row r="9441" spans="11:11" x14ac:dyDescent="0.25">
      <c r="K9441" s="133"/>
    </row>
    <row r="9442" spans="11:11" x14ac:dyDescent="0.25">
      <c r="K9442" s="133"/>
    </row>
    <row r="9443" spans="11:11" x14ac:dyDescent="0.25">
      <c r="K9443"/>
    </row>
    <row r="9444" spans="11:11" x14ac:dyDescent="0.25">
      <c r="K9444"/>
    </row>
    <row r="9445" spans="11:11" x14ac:dyDescent="0.25">
      <c r="K9445"/>
    </row>
    <row r="9446" spans="11:11" x14ac:dyDescent="0.25">
      <c r="K9446" s="133"/>
    </row>
    <row r="9447" spans="11:11" x14ac:dyDescent="0.25">
      <c r="K9447" s="133"/>
    </row>
    <row r="9448" spans="11:11" x14ac:dyDescent="0.25">
      <c r="K9448"/>
    </row>
    <row r="9449" spans="11:11" x14ac:dyDescent="0.25">
      <c r="K9449"/>
    </row>
    <row r="9450" spans="11:11" x14ac:dyDescent="0.25">
      <c r="K9450" s="133"/>
    </row>
    <row r="9451" spans="11:11" x14ac:dyDescent="0.25">
      <c r="K9451" s="133"/>
    </row>
    <row r="9452" spans="11:11" x14ac:dyDescent="0.25">
      <c r="K9452"/>
    </row>
    <row r="9453" spans="11:11" x14ac:dyDescent="0.25">
      <c r="K9453"/>
    </row>
    <row r="9454" spans="11:11" x14ac:dyDescent="0.25">
      <c r="K9454"/>
    </row>
    <row r="9455" spans="11:11" x14ac:dyDescent="0.25">
      <c r="K9455" s="133"/>
    </row>
    <row r="9456" spans="11:11" x14ac:dyDescent="0.25">
      <c r="K9456" s="133"/>
    </row>
    <row r="9457" spans="11:11" x14ac:dyDescent="0.25">
      <c r="K9457"/>
    </row>
    <row r="9458" spans="11:11" x14ac:dyDescent="0.25">
      <c r="K9458"/>
    </row>
    <row r="9459" spans="11:11" x14ac:dyDescent="0.25">
      <c r="K9459" s="133"/>
    </row>
    <row r="9460" spans="11:11" x14ac:dyDescent="0.25">
      <c r="K9460" s="133"/>
    </row>
    <row r="9461" spans="11:11" x14ac:dyDescent="0.25">
      <c r="K9461"/>
    </row>
    <row r="9462" spans="11:11" x14ac:dyDescent="0.25">
      <c r="K9462"/>
    </row>
    <row r="9463" spans="11:11" x14ac:dyDescent="0.25">
      <c r="K9463"/>
    </row>
    <row r="9464" spans="11:11" x14ac:dyDescent="0.25">
      <c r="K9464" s="133"/>
    </row>
    <row r="9465" spans="11:11" x14ac:dyDescent="0.25">
      <c r="K9465" s="133"/>
    </row>
    <row r="9466" spans="11:11" x14ac:dyDescent="0.25">
      <c r="K9466"/>
    </row>
    <row r="9467" spans="11:11" x14ac:dyDescent="0.25">
      <c r="K9467"/>
    </row>
    <row r="9468" spans="11:11" x14ac:dyDescent="0.25">
      <c r="K9468" s="133"/>
    </row>
    <row r="9469" spans="11:11" x14ac:dyDescent="0.25">
      <c r="K9469" s="133"/>
    </row>
    <row r="9470" spans="11:11" x14ac:dyDescent="0.25">
      <c r="K9470"/>
    </row>
    <row r="9471" spans="11:11" x14ac:dyDescent="0.25">
      <c r="K9471"/>
    </row>
    <row r="9472" spans="11:11" x14ac:dyDescent="0.25">
      <c r="K9472"/>
    </row>
    <row r="9473" spans="11:11" x14ac:dyDescent="0.25">
      <c r="K9473" s="133"/>
    </row>
    <row r="9474" spans="11:11" x14ac:dyDescent="0.25">
      <c r="K9474" s="133"/>
    </row>
    <row r="9475" spans="11:11" x14ac:dyDescent="0.25">
      <c r="K9475"/>
    </row>
    <row r="9476" spans="11:11" x14ac:dyDescent="0.25">
      <c r="K9476"/>
    </row>
    <row r="9477" spans="11:11" x14ac:dyDescent="0.25">
      <c r="K9477" s="133"/>
    </row>
    <row r="9478" spans="11:11" x14ac:dyDescent="0.25">
      <c r="K9478" s="133"/>
    </row>
    <row r="9479" spans="11:11" x14ac:dyDescent="0.25">
      <c r="K9479"/>
    </row>
    <row r="9480" spans="11:11" x14ac:dyDescent="0.25">
      <c r="K9480"/>
    </row>
    <row r="9481" spans="11:11" x14ac:dyDescent="0.25">
      <c r="K9481"/>
    </row>
    <row r="9482" spans="11:11" x14ac:dyDescent="0.25">
      <c r="K9482" s="133"/>
    </row>
    <row r="9483" spans="11:11" x14ac:dyDescent="0.25">
      <c r="K9483" s="133"/>
    </row>
    <row r="9484" spans="11:11" x14ac:dyDescent="0.25">
      <c r="K9484"/>
    </row>
    <row r="9485" spans="11:11" x14ac:dyDescent="0.25">
      <c r="K9485"/>
    </row>
    <row r="9486" spans="11:11" x14ac:dyDescent="0.25">
      <c r="K9486" s="133"/>
    </row>
    <row r="9487" spans="11:11" x14ac:dyDescent="0.25">
      <c r="K9487" s="133"/>
    </row>
    <row r="9488" spans="11:11" x14ac:dyDescent="0.25">
      <c r="K9488"/>
    </row>
    <row r="9489" spans="11:11" x14ac:dyDescent="0.25">
      <c r="K9489"/>
    </row>
    <row r="9490" spans="11:11" x14ac:dyDescent="0.25">
      <c r="K9490"/>
    </row>
    <row r="9491" spans="11:11" x14ac:dyDescent="0.25">
      <c r="K9491" s="133"/>
    </row>
    <row r="9492" spans="11:11" x14ac:dyDescent="0.25">
      <c r="K9492" s="133"/>
    </row>
    <row r="9493" spans="11:11" x14ac:dyDescent="0.25">
      <c r="K9493"/>
    </row>
    <row r="9494" spans="11:11" x14ac:dyDescent="0.25">
      <c r="K9494"/>
    </row>
    <row r="9495" spans="11:11" x14ac:dyDescent="0.25">
      <c r="K9495" s="133"/>
    </row>
    <row r="9496" spans="11:11" x14ac:dyDescent="0.25">
      <c r="K9496" s="133"/>
    </row>
    <row r="9497" spans="11:11" x14ac:dyDescent="0.25">
      <c r="K9497"/>
    </row>
    <row r="9498" spans="11:11" x14ac:dyDescent="0.25">
      <c r="K9498"/>
    </row>
    <row r="9499" spans="11:11" x14ac:dyDescent="0.25">
      <c r="K9499"/>
    </row>
    <row r="9500" spans="11:11" x14ac:dyDescent="0.25">
      <c r="K9500" s="133"/>
    </row>
    <row r="9501" spans="11:11" x14ac:dyDescent="0.25">
      <c r="K9501" s="133"/>
    </row>
    <row r="9502" spans="11:11" x14ac:dyDescent="0.25">
      <c r="K9502"/>
    </row>
    <row r="9503" spans="11:11" x14ac:dyDescent="0.25">
      <c r="K9503"/>
    </row>
    <row r="9504" spans="11:11" x14ac:dyDescent="0.25">
      <c r="K9504" s="133"/>
    </row>
    <row r="9505" spans="11:11" x14ac:dyDescent="0.25">
      <c r="K9505" s="133"/>
    </row>
    <row r="9506" spans="11:11" x14ac:dyDescent="0.25">
      <c r="K9506"/>
    </row>
    <row r="9507" spans="11:11" x14ac:dyDescent="0.25">
      <c r="K9507"/>
    </row>
    <row r="9508" spans="11:11" x14ac:dyDescent="0.25">
      <c r="K9508"/>
    </row>
    <row r="9509" spans="11:11" x14ac:dyDescent="0.25">
      <c r="K9509" s="133"/>
    </row>
    <row r="9510" spans="11:11" x14ac:dyDescent="0.25">
      <c r="K9510" s="133"/>
    </row>
    <row r="9511" spans="11:11" x14ac:dyDescent="0.25">
      <c r="K9511"/>
    </row>
    <row r="9512" spans="11:11" x14ac:dyDescent="0.25">
      <c r="K9512"/>
    </row>
    <row r="9513" spans="11:11" x14ac:dyDescent="0.25">
      <c r="K9513" s="133"/>
    </row>
    <row r="9514" spans="11:11" x14ac:dyDescent="0.25">
      <c r="K9514" s="133"/>
    </row>
    <row r="9515" spans="11:11" x14ac:dyDescent="0.25">
      <c r="K9515"/>
    </row>
    <row r="9516" spans="11:11" x14ac:dyDescent="0.25">
      <c r="K9516"/>
    </row>
    <row r="9517" spans="11:11" x14ac:dyDescent="0.25">
      <c r="K9517"/>
    </row>
    <row r="9518" spans="11:11" x14ac:dyDescent="0.25">
      <c r="K9518" s="133"/>
    </row>
    <row r="9519" spans="11:11" x14ac:dyDescent="0.25">
      <c r="K9519" s="133"/>
    </row>
    <row r="9520" spans="11:11" x14ac:dyDescent="0.25">
      <c r="K9520"/>
    </row>
    <row r="9521" spans="11:11" x14ac:dyDescent="0.25">
      <c r="K9521"/>
    </row>
    <row r="9522" spans="11:11" x14ac:dyDescent="0.25">
      <c r="K9522" s="133"/>
    </row>
    <row r="9523" spans="11:11" x14ac:dyDescent="0.25">
      <c r="K9523" s="133"/>
    </row>
    <row r="9524" spans="11:11" x14ac:dyDescent="0.25">
      <c r="K9524"/>
    </row>
    <row r="9525" spans="11:11" x14ac:dyDescent="0.25">
      <c r="K9525"/>
    </row>
    <row r="9526" spans="11:11" x14ac:dyDescent="0.25">
      <c r="K9526"/>
    </row>
    <row r="9527" spans="11:11" x14ac:dyDescent="0.25">
      <c r="K9527" s="133"/>
    </row>
    <row r="9528" spans="11:11" x14ac:dyDescent="0.25">
      <c r="K9528" s="133"/>
    </row>
    <row r="9529" spans="11:11" x14ac:dyDescent="0.25">
      <c r="K9529"/>
    </row>
    <row r="9530" spans="11:11" x14ac:dyDescent="0.25">
      <c r="K9530"/>
    </row>
    <row r="9531" spans="11:11" x14ac:dyDescent="0.25">
      <c r="K9531" s="133"/>
    </row>
    <row r="9532" spans="11:11" x14ac:dyDescent="0.25">
      <c r="K9532" s="133"/>
    </row>
    <row r="9533" spans="11:11" x14ac:dyDescent="0.25">
      <c r="K9533"/>
    </row>
    <row r="9534" spans="11:11" x14ac:dyDescent="0.25">
      <c r="K9534"/>
    </row>
    <row r="9535" spans="11:11" x14ac:dyDescent="0.25">
      <c r="K9535"/>
    </row>
    <row r="9536" spans="11:11" x14ac:dyDescent="0.25">
      <c r="K9536" s="133"/>
    </row>
    <row r="9537" spans="11:11" x14ac:dyDescent="0.25">
      <c r="K9537" s="133"/>
    </row>
    <row r="9538" spans="11:11" x14ac:dyDescent="0.25">
      <c r="K9538"/>
    </row>
    <row r="9539" spans="11:11" x14ac:dyDescent="0.25">
      <c r="K9539"/>
    </row>
    <row r="9540" spans="11:11" x14ac:dyDescent="0.25">
      <c r="K9540" s="133"/>
    </row>
    <row r="9541" spans="11:11" x14ac:dyDescent="0.25">
      <c r="K9541" s="133"/>
    </row>
    <row r="9542" spans="11:11" x14ac:dyDescent="0.25">
      <c r="K9542"/>
    </row>
    <row r="9543" spans="11:11" x14ac:dyDescent="0.25">
      <c r="K9543"/>
    </row>
    <row r="9544" spans="11:11" x14ac:dyDescent="0.25">
      <c r="K9544"/>
    </row>
    <row r="9545" spans="11:11" x14ac:dyDescent="0.25">
      <c r="K9545" s="133"/>
    </row>
    <row r="9546" spans="11:11" x14ac:dyDescent="0.25">
      <c r="K9546" s="133"/>
    </row>
    <row r="9547" spans="11:11" x14ac:dyDescent="0.25">
      <c r="K9547"/>
    </row>
    <row r="9548" spans="11:11" x14ac:dyDescent="0.25">
      <c r="K9548"/>
    </row>
    <row r="9549" spans="11:11" x14ac:dyDescent="0.25">
      <c r="K9549" s="133"/>
    </row>
    <row r="9550" spans="11:11" x14ac:dyDescent="0.25">
      <c r="K9550" s="133"/>
    </row>
    <row r="9551" spans="11:11" x14ac:dyDescent="0.25">
      <c r="K9551"/>
    </row>
    <row r="9552" spans="11:11" x14ac:dyDescent="0.25">
      <c r="K9552"/>
    </row>
    <row r="9553" spans="11:11" x14ac:dyDescent="0.25">
      <c r="K9553"/>
    </row>
    <row r="9554" spans="11:11" x14ac:dyDescent="0.25">
      <c r="K9554" s="133"/>
    </row>
    <row r="9555" spans="11:11" x14ac:dyDescent="0.25">
      <c r="K9555" s="133"/>
    </row>
    <row r="9556" spans="11:11" x14ac:dyDescent="0.25">
      <c r="K9556"/>
    </row>
    <row r="9557" spans="11:11" x14ac:dyDescent="0.25">
      <c r="K9557"/>
    </row>
    <row r="9558" spans="11:11" x14ac:dyDescent="0.25">
      <c r="K9558" s="133"/>
    </row>
    <row r="9559" spans="11:11" x14ac:dyDescent="0.25">
      <c r="K9559" s="133"/>
    </row>
    <row r="9560" spans="11:11" x14ac:dyDescent="0.25">
      <c r="K9560"/>
    </row>
    <row r="9561" spans="11:11" x14ac:dyDescent="0.25">
      <c r="K9561"/>
    </row>
    <row r="9562" spans="11:11" x14ac:dyDescent="0.25">
      <c r="K9562"/>
    </row>
    <row r="9563" spans="11:11" x14ac:dyDescent="0.25">
      <c r="K9563" s="133"/>
    </row>
    <row r="9564" spans="11:11" x14ac:dyDescent="0.25">
      <c r="K9564" s="133"/>
    </row>
    <row r="9565" spans="11:11" x14ac:dyDescent="0.25">
      <c r="K9565"/>
    </row>
    <row r="9566" spans="11:11" x14ac:dyDescent="0.25">
      <c r="K9566"/>
    </row>
    <row r="9567" spans="11:11" x14ac:dyDescent="0.25">
      <c r="K9567" s="133"/>
    </row>
    <row r="9568" spans="11:11" x14ac:dyDescent="0.25">
      <c r="K9568" s="133"/>
    </row>
    <row r="9569" spans="11:11" x14ac:dyDescent="0.25">
      <c r="K9569"/>
    </row>
    <row r="9570" spans="11:11" x14ac:dyDescent="0.25">
      <c r="K9570"/>
    </row>
    <row r="9571" spans="11:11" x14ac:dyDescent="0.25">
      <c r="K9571"/>
    </row>
    <row r="9572" spans="11:11" x14ac:dyDescent="0.25">
      <c r="K9572" s="133"/>
    </row>
    <row r="9573" spans="11:11" x14ac:dyDescent="0.25">
      <c r="K9573" s="133"/>
    </row>
    <row r="9574" spans="11:11" x14ac:dyDescent="0.25">
      <c r="K9574"/>
    </row>
    <row r="9575" spans="11:11" x14ac:dyDescent="0.25">
      <c r="K9575"/>
    </row>
    <row r="9576" spans="11:11" x14ac:dyDescent="0.25">
      <c r="K9576" s="133"/>
    </row>
    <row r="9577" spans="11:11" x14ac:dyDescent="0.25">
      <c r="K9577" s="133"/>
    </row>
    <row r="9578" spans="11:11" x14ac:dyDescent="0.25">
      <c r="K9578"/>
    </row>
    <row r="9579" spans="11:11" x14ac:dyDescent="0.25">
      <c r="K9579"/>
    </row>
    <row r="9580" spans="11:11" x14ac:dyDescent="0.25">
      <c r="K9580"/>
    </row>
    <row r="9581" spans="11:11" x14ac:dyDescent="0.25">
      <c r="K9581" s="133"/>
    </row>
    <row r="9582" spans="11:11" x14ac:dyDescent="0.25">
      <c r="K9582" s="133"/>
    </row>
    <row r="9583" spans="11:11" x14ac:dyDescent="0.25">
      <c r="K9583"/>
    </row>
    <row r="9584" spans="11:11" x14ac:dyDescent="0.25">
      <c r="K9584"/>
    </row>
    <row r="9585" spans="11:11" x14ac:dyDescent="0.25">
      <c r="K9585" s="133"/>
    </row>
    <row r="9586" spans="11:11" x14ac:dyDescent="0.25">
      <c r="K9586" s="133"/>
    </row>
    <row r="9587" spans="11:11" x14ac:dyDescent="0.25">
      <c r="K9587"/>
    </row>
    <row r="9588" spans="11:11" x14ac:dyDescent="0.25">
      <c r="K9588"/>
    </row>
    <row r="9589" spans="11:11" x14ac:dyDescent="0.25">
      <c r="K9589"/>
    </row>
    <row r="9590" spans="11:11" x14ac:dyDescent="0.25">
      <c r="K9590" s="133"/>
    </row>
    <row r="9591" spans="11:11" x14ac:dyDescent="0.25">
      <c r="K9591" s="133"/>
    </row>
    <row r="9592" spans="11:11" x14ac:dyDescent="0.25">
      <c r="K9592"/>
    </row>
    <row r="9593" spans="11:11" x14ac:dyDescent="0.25">
      <c r="K9593"/>
    </row>
    <row r="9594" spans="11:11" x14ac:dyDescent="0.25">
      <c r="K9594" s="133"/>
    </row>
    <row r="9595" spans="11:11" x14ac:dyDescent="0.25">
      <c r="K9595" s="133"/>
    </row>
    <row r="9596" spans="11:11" x14ac:dyDescent="0.25">
      <c r="K9596"/>
    </row>
    <row r="9597" spans="11:11" x14ac:dyDescent="0.25">
      <c r="K9597"/>
    </row>
    <row r="9598" spans="11:11" x14ac:dyDescent="0.25">
      <c r="K9598"/>
    </row>
    <row r="9599" spans="11:11" x14ac:dyDescent="0.25">
      <c r="K9599" s="133"/>
    </row>
    <row r="9600" spans="11:11" x14ac:dyDescent="0.25">
      <c r="K9600" s="133"/>
    </row>
    <row r="9601" spans="11:11" x14ac:dyDescent="0.25">
      <c r="K9601"/>
    </row>
    <row r="9602" spans="11:11" x14ac:dyDescent="0.25">
      <c r="K9602"/>
    </row>
    <row r="9603" spans="11:11" x14ac:dyDescent="0.25">
      <c r="K9603" s="133"/>
    </row>
    <row r="9604" spans="11:11" x14ac:dyDescent="0.25">
      <c r="K9604" s="133"/>
    </row>
    <row r="9605" spans="11:11" x14ac:dyDescent="0.25">
      <c r="K9605"/>
    </row>
    <row r="9606" spans="11:11" x14ac:dyDescent="0.25">
      <c r="K9606"/>
    </row>
    <row r="9607" spans="11:11" x14ac:dyDescent="0.25">
      <c r="K9607"/>
    </row>
    <row r="9608" spans="11:11" x14ac:dyDescent="0.25">
      <c r="K9608" s="133"/>
    </row>
    <row r="9609" spans="11:11" x14ac:dyDescent="0.25">
      <c r="K9609" s="133"/>
    </row>
    <row r="9610" spans="11:11" x14ac:dyDescent="0.25">
      <c r="K9610"/>
    </row>
    <row r="9611" spans="11:11" x14ac:dyDescent="0.25">
      <c r="K9611"/>
    </row>
    <row r="9612" spans="11:11" x14ac:dyDescent="0.25">
      <c r="K9612" s="133"/>
    </row>
    <row r="9613" spans="11:11" x14ac:dyDescent="0.25">
      <c r="K9613" s="133"/>
    </row>
    <row r="9614" spans="11:11" x14ac:dyDescent="0.25">
      <c r="K9614"/>
    </row>
    <row r="9615" spans="11:11" x14ac:dyDescent="0.25">
      <c r="K9615"/>
    </row>
    <row r="9616" spans="11:11" x14ac:dyDescent="0.25">
      <c r="K9616"/>
    </row>
    <row r="9617" spans="11:11" x14ac:dyDescent="0.25">
      <c r="K9617" s="133"/>
    </row>
    <row r="9618" spans="11:11" x14ac:dyDescent="0.25">
      <c r="K9618" s="133"/>
    </row>
    <row r="9619" spans="11:11" x14ac:dyDescent="0.25">
      <c r="K9619"/>
    </row>
    <row r="9620" spans="11:11" x14ac:dyDescent="0.25">
      <c r="K9620"/>
    </row>
    <row r="9621" spans="11:11" x14ac:dyDescent="0.25">
      <c r="K9621" s="133"/>
    </row>
    <row r="9622" spans="11:11" x14ac:dyDescent="0.25">
      <c r="K9622" s="133"/>
    </row>
    <row r="9623" spans="11:11" x14ac:dyDescent="0.25">
      <c r="K9623"/>
    </row>
    <row r="9624" spans="11:11" x14ac:dyDescent="0.25">
      <c r="K9624"/>
    </row>
    <row r="9625" spans="11:11" x14ac:dyDescent="0.25">
      <c r="K9625"/>
    </row>
    <row r="9626" spans="11:11" x14ac:dyDescent="0.25">
      <c r="K9626" s="133"/>
    </row>
    <row r="9627" spans="11:11" x14ac:dyDescent="0.25">
      <c r="K9627" s="133"/>
    </row>
    <row r="9628" spans="11:11" x14ac:dyDescent="0.25">
      <c r="K9628"/>
    </row>
    <row r="9629" spans="11:11" x14ac:dyDescent="0.25">
      <c r="K9629"/>
    </row>
    <row r="9630" spans="11:11" x14ac:dyDescent="0.25">
      <c r="K9630" s="133"/>
    </row>
    <row r="9631" spans="11:11" x14ac:dyDescent="0.25">
      <c r="K9631" s="133"/>
    </row>
    <row r="9632" spans="11:11" x14ac:dyDescent="0.25">
      <c r="K9632"/>
    </row>
    <row r="9633" spans="11:11" x14ac:dyDescent="0.25">
      <c r="K9633"/>
    </row>
    <row r="9634" spans="11:11" x14ac:dyDescent="0.25">
      <c r="K9634"/>
    </row>
    <row r="9635" spans="11:11" x14ac:dyDescent="0.25">
      <c r="K9635" s="133"/>
    </row>
    <row r="9636" spans="11:11" x14ac:dyDescent="0.25">
      <c r="K9636" s="133"/>
    </row>
    <row r="9637" spans="11:11" x14ac:dyDescent="0.25">
      <c r="K9637"/>
    </row>
    <row r="9638" spans="11:11" x14ac:dyDescent="0.25">
      <c r="K9638"/>
    </row>
    <row r="9639" spans="11:11" x14ac:dyDescent="0.25">
      <c r="K9639" s="133"/>
    </row>
    <row r="9640" spans="11:11" x14ac:dyDescent="0.25">
      <c r="K9640" s="133"/>
    </row>
    <row r="9641" spans="11:11" x14ac:dyDescent="0.25">
      <c r="K9641"/>
    </row>
    <row r="9642" spans="11:11" x14ac:dyDescent="0.25">
      <c r="K9642"/>
    </row>
    <row r="9643" spans="11:11" x14ac:dyDescent="0.25">
      <c r="K9643"/>
    </row>
    <row r="9644" spans="11:11" x14ac:dyDescent="0.25">
      <c r="K9644" s="133"/>
    </row>
    <row r="9645" spans="11:11" x14ac:dyDescent="0.25">
      <c r="K9645" s="133"/>
    </row>
    <row r="9646" spans="11:11" x14ac:dyDescent="0.25">
      <c r="K9646"/>
    </row>
    <row r="9647" spans="11:11" x14ac:dyDescent="0.25">
      <c r="K9647"/>
    </row>
    <row r="9648" spans="11:11" x14ac:dyDescent="0.25">
      <c r="K9648" s="133"/>
    </row>
    <row r="9649" spans="11:11" x14ac:dyDescent="0.25">
      <c r="K9649" s="133"/>
    </row>
    <row r="9650" spans="11:11" x14ac:dyDescent="0.25">
      <c r="K9650"/>
    </row>
    <row r="9651" spans="11:11" x14ac:dyDescent="0.25">
      <c r="K9651"/>
    </row>
    <row r="9652" spans="11:11" x14ac:dyDescent="0.25">
      <c r="K9652"/>
    </row>
    <row r="9653" spans="11:11" x14ac:dyDescent="0.25">
      <c r="K9653" s="133"/>
    </row>
    <row r="9654" spans="11:11" x14ac:dyDescent="0.25">
      <c r="K9654" s="133"/>
    </row>
    <row r="9655" spans="11:11" x14ac:dyDescent="0.25">
      <c r="K9655"/>
    </row>
    <row r="9656" spans="11:11" x14ac:dyDescent="0.25">
      <c r="K9656"/>
    </row>
    <row r="9657" spans="11:11" x14ac:dyDescent="0.25">
      <c r="K9657" s="133"/>
    </row>
    <row r="9658" spans="11:11" x14ac:dyDescent="0.25">
      <c r="K9658" s="133"/>
    </row>
    <row r="9659" spans="11:11" x14ac:dyDescent="0.25">
      <c r="K9659"/>
    </row>
    <row r="9660" spans="11:11" x14ac:dyDescent="0.25">
      <c r="K9660"/>
    </row>
    <row r="9661" spans="11:11" x14ac:dyDescent="0.25">
      <c r="K9661"/>
    </row>
    <row r="9662" spans="11:11" x14ac:dyDescent="0.25">
      <c r="K9662" s="133"/>
    </row>
    <row r="9663" spans="11:11" x14ac:dyDescent="0.25">
      <c r="K9663" s="133"/>
    </row>
    <row r="9664" spans="11:11" x14ac:dyDescent="0.25">
      <c r="K9664"/>
    </row>
    <row r="9665" spans="11:11" x14ac:dyDescent="0.25">
      <c r="K9665"/>
    </row>
    <row r="9666" spans="11:11" x14ac:dyDescent="0.25">
      <c r="K9666" s="133"/>
    </row>
    <row r="9667" spans="11:11" x14ac:dyDescent="0.25">
      <c r="K9667" s="133"/>
    </row>
    <row r="9668" spans="11:11" x14ac:dyDescent="0.25">
      <c r="K9668"/>
    </row>
    <row r="9669" spans="11:11" x14ac:dyDescent="0.25">
      <c r="K9669"/>
    </row>
    <row r="9670" spans="11:11" x14ac:dyDescent="0.25">
      <c r="K9670"/>
    </row>
    <row r="9671" spans="11:11" x14ac:dyDescent="0.25">
      <c r="K9671" s="133"/>
    </row>
    <row r="9672" spans="11:11" x14ac:dyDescent="0.25">
      <c r="K9672" s="133"/>
    </row>
    <row r="9673" spans="11:11" x14ac:dyDescent="0.25">
      <c r="K9673"/>
    </row>
    <row r="9674" spans="11:11" x14ac:dyDescent="0.25">
      <c r="K9674"/>
    </row>
    <row r="9675" spans="11:11" x14ac:dyDescent="0.25">
      <c r="K9675" s="133"/>
    </row>
    <row r="9676" spans="11:11" x14ac:dyDescent="0.25">
      <c r="K9676" s="133"/>
    </row>
    <row r="9677" spans="11:11" x14ac:dyDescent="0.25">
      <c r="K9677"/>
    </row>
    <row r="9678" spans="11:11" x14ac:dyDescent="0.25">
      <c r="K9678"/>
    </row>
    <row r="9679" spans="11:11" x14ac:dyDescent="0.25">
      <c r="K9679"/>
    </row>
    <row r="9680" spans="11:11" x14ac:dyDescent="0.25">
      <c r="K9680" s="133"/>
    </row>
    <row r="9681" spans="11:11" x14ac:dyDescent="0.25">
      <c r="K9681" s="133"/>
    </row>
    <row r="9682" spans="11:11" x14ac:dyDescent="0.25">
      <c r="K9682"/>
    </row>
    <row r="9683" spans="11:11" x14ac:dyDescent="0.25">
      <c r="K9683"/>
    </row>
    <row r="9684" spans="11:11" x14ac:dyDescent="0.25">
      <c r="K9684" s="133"/>
    </row>
    <row r="9685" spans="11:11" x14ac:dyDescent="0.25">
      <c r="K9685" s="133"/>
    </row>
    <row r="9686" spans="11:11" x14ac:dyDescent="0.25">
      <c r="K9686"/>
    </row>
    <row r="9687" spans="11:11" x14ac:dyDescent="0.25">
      <c r="K9687"/>
    </row>
    <row r="9688" spans="11:11" x14ac:dyDescent="0.25">
      <c r="K9688"/>
    </row>
    <row r="9689" spans="11:11" x14ac:dyDescent="0.25">
      <c r="K9689" s="133"/>
    </row>
    <row r="9690" spans="11:11" x14ac:dyDescent="0.25">
      <c r="K9690" s="133"/>
    </row>
    <row r="9691" spans="11:11" x14ac:dyDescent="0.25">
      <c r="K9691"/>
    </row>
    <row r="9692" spans="11:11" x14ac:dyDescent="0.25">
      <c r="K9692"/>
    </row>
    <row r="9693" spans="11:11" x14ac:dyDescent="0.25">
      <c r="K9693" s="133"/>
    </row>
    <row r="9694" spans="11:11" x14ac:dyDescent="0.25">
      <c r="K9694" s="133"/>
    </row>
    <row r="9695" spans="11:11" x14ac:dyDescent="0.25">
      <c r="K9695"/>
    </row>
    <row r="9696" spans="11:11" x14ac:dyDescent="0.25">
      <c r="K9696"/>
    </row>
    <row r="9697" spans="11:11" x14ac:dyDescent="0.25">
      <c r="K9697"/>
    </row>
    <row r="9698" spans="11:11" x14ac:dyDescent="0.25">
      <c r="K9698" s="133"/>
    </row>
    <row r="9699" spans="11:11" x14ac:dyDescent="0.25">
      <c r="K9699" s="133"/>
    </row>
    <row r="9700" spans="11:11" x14ac:dyDescent="0.25">
      <c r="K9700"/>
    </row>
    <row r="9701" spans="11:11" x14ac:dyDescent="0.25">
      <c r="K9701"/>
    </row>
    <row r="9702" spans="11:11" x14ac:dyDescent="0.25">
      <c r="K9702" s="133"/>
    </row>
    <row r="9703" spans="11:11" x14ac:dyDescent="0.25">
      <c r="K9703" s="133"/>
    </row>
    <row r="9704" spans="11:11" x14ac:dyDescent="0.25">
      <c r="K9704"/>
    </row>
    <row r="9705" spans="11:11" x14ac:dyDescent="0.25">
      <c r="K9705"/>
    </row>
    <row r="9706" spans="11:11" x14ac:dyDescent="0.25">
      <c r="K9706"/>
    </row>
    <row r="9707" spans="11:11" x14ac:dyDescent="0.25">
      <c r="K9707" s="133"/>
    </row>
    <row r="9708" spans="11:11" x14ac:dyDescent="0.25">
      <c r="K9708" s="133"/>
    </row>
    <row r="9709" spans="11:11" x14ac:dyDescent="0.25">
      <c r="K9709"/>
    </row>
    <row r="9710" spans="11:11" x14ac:dyDescent="0.25">
      <c r="K9710"/>
    </row>
    <row r="9711" spans="11:11" x14ac:dyDescent="0.25">
      <c r="K9711" s="133"/>
    </row>
    <row r="9712" spans="11:11" x14ac:dyDescent="0.25">
      <c r="K9712" s="133"/>
    </row>
    <row r="9713" spans="11:11" x14ac:dyDescent="0.25">
      <c r="K9713"/>
    </row>
    <row r="9714" spans="11:11" x14ac:dyDescent="0.25">
      <c r="K9714"/>
    </row>
    <row r="9715" spans="11:11" x14ac:dyDescent="0.25">
      <c r="K9715"/>
    </row>
    <row r="9716" spans="11:11" x14ac:dyDescent="0.25">
      <c r="K9716" s="133"/>
    </row>
    <row r="9717" spans="11:11" x14ac:dyDescent="0.25">
      <c r="K9717" s="133"/>
    </row>
    <row r="9718" spans="11:11" x14ac:dyDescent="0.25">
      <c r="K9718"/>
    </row>
    <row r="9719" spans="11:11" x14ac:dyDescent="0.25">
      <c r="K9719"/>
    </row>
    <row r="9720" spans="11:11" x14ac:dyDescent="0.25">
      <c r="K9720" s="133"/>
    </row>
    <row r="9721" spans="11:11" x14ac:dyDescent="0.25">
      <c r="K9721" s="133"/>
    </row>
    <row r="9722" spans="11:11" x14ac:dyDescent="0.25">
      <c r="K9722"/>
    </row>
    <row r="9723" spans="11:11" x14ac:dyDescent="0.25">
      <c r="K9723"/>
    </row>
    <row r="9724" spans="11:11" x14ac:dyDescent="0.25">
      <c r="K9724"/>
    </row>
    <row r="9725" spans="11:11" x14ac:dyDescent="0.25">
      <c r="K9725" s="133"/>
    </row>
    <row r="9726" spans="11:11" x14ac:dyDescent="0.25">
      <c r="K9726" s="133"/>
    </row>
    <row r="9727" spans="11:11" x14ac:dyDescent="0.25">
      <c r="K9727"/>
    </row>
    <row r="9728" spans="11:11" x14ac:dyDescent="0.25">
      <c r="K9728"/>
    </row>
    <row r="9729" spans="11:11" x14ac:dyDescent="0.25">
      <c r="K9729" s="133"/>
    </row>
    <row r="9730" spans="11:11" x14ac:dyDescent="0.25">
      <c r="K9730" s="133"/>
    </row>
    <row r="9731" spans="11:11" x14ac:dyDescent="0.25">
      <c r="K9731"/>
    </row>
    <row r="9732" spans="11:11" x14ac:dyDescent="0.25">
      <c r="K9732"/>
    </row>
    <row r="9733" spans="11:11" x14ac:dyDescent="0.25">
      <c r="K9733"/>
    </row>
    <row r="9734" spans="11:11" x14ac:dyDescent="0.25">
      <c r="K9734" s="133"/>
    </row>
    <row r="9735" spans="11:11" x14ac:dyDescent="0.25">
      <c r="K9735" s="133"/>
    </row>
    <row r="9736" spans="11:11" x14ac:dyDescent="0.25">
      <c r="K9736"/>
    </row>
    <row r="9737" spans="11:11" x14ac:dyDescent="0.25">
      <c r="K9737"/>
    </row>
    <row r="9738" spans="11:11" x14ac:dyDescent="0.25">
      <c r="K9738" s="133"/>
    </row>
    <row r="9739" spans="11:11" x14ac:dyDescent="0.25">
      <c r="K9739" s="133"/>
    </row>
    <row r="9740" spans="11:11" x14ac:dyDescent="0.25">
      <c r="K9740"/>
    </row>
    <row r="9741" spans="11:11" x14ac:dyDescent="0.25">
      <c r="K9741"/>
    </row>
    <row r="9742" spans="11:11" x14ac:dyDescent="0.25">
      <c r="K9742"/>
    </row>
    <row r="9743" spans="11:11" x14ac:dyDescent="0.25">
      <c r="K9743" s="133"/>
    </row>
    <row r="9744" spans="11:11" x14ac:dyDescent="0.25">
      <c r="K9744" s="133"/>
    </row>
    <row r="9745" spans="11:11" x14ac:dyDescent="0.25">
      <c r="K9745"/>
    </row>
    <row r="9746" spans="11:11" x14ac:dyDescent="0.25">
      <c r="K9746"/>
    </row>
    <row r="9747" spans="11:11" x14ac:dyDescent="0.25">
      <c r="K9747" s="133"/>
    </row>
    <row r="9748" spans="11:11" x14ac:dyDescent="0.25">
      <c r="K9748" s="133"/>
    </row>
    <row r="9749" spans="11:11" x14ac:dyDescent="0.25">
      <c r="K9749"/>
    </row>
    <row r="9750" spans="11:11" x14ac:dyDescent="0.25">
      <c r="K9750"/>
    </row>
    <row r="9751" spans="11:11" x14ac:dyDescent="0.25">
      <c r="K9751"/>
    </row>
    <row r="9752" spans="11:11" x14ac:dyDescent="0.25">
      <c r="K9752" s="133"/>
    </row>
    <row r="9753" spans="11:11" x14ac:dyDescent="0.25">
      <c r="K9753" s="133"/>
    </row>
    <row r="9754" spans="11:11" x14ac:dyDescent="0.25">
      <c r="K9754"/>
    </row>
    <row r="9755" spans="11:11" x14ac:dyDescent="0.25">
      <c r="K9755"/>
    </row>
    <row r="9756" spans="11:11" x14ac:dyDescent="0.25">
      <c r="K9756" s="133"/>
    </row>
    <row r="9757" spans="11:11" x14ac:dyDescent="0.25">
      <c r="K9757" s="133"/>
    </row>
    <row r="9758" spans="11:11" x14ac:dyDescent="0.25">
      <c r="K9758"/>
    </row>
    <row r="9759" spans="11:11" x14ac:dyDescent="0.25">
      <c r="K9759"/>
    </row>
    <row r="9760" spans="11:11" x14ac:dyDescent="0.25">
      <c r="K9760"/>
    </row>
    <row r="9761" spans="11:11" x14ac:dyDescent="0.25">
      <c r="K9761" s="133"/>
    </row>
    <row r="9762" spans="11:11" x14ac:dyDescent="0.25">
      <c r="K9762" s="133"/>
    </row>
    <row r="9763" spans="11:11" x14ac:dyDescent="0.25">
      <c r="K9763"/>
    </row>
    <row r="9764" spans="11:11" x14ac:dyDescent="0.25">
      <c r="K9764"/>
    </row>
    <row r="9765" spans="11:11" x14ac:dyDescent="0.25">
      <c r="K9765" s="133"/>
    </row>
    <row r="9766" spans="11:11" x14ac:dyDescent="0.25">
      <c r="K9766" s="133"/>
    </row>
    <row r="9767" spans="11:11" x14ac:dyDescent="0.25">
      <c r="K9767"/>
    </row>
    <row r="9768" spans="11:11" x14ac:dyDescent="0.25">
      <c r="K9768"/>
    </row>
    <row r="9769" spans="11:11" x14ac:dyDescent="0.25">
      <c r="K9769"/>
    </row>
    <row r="9770" spans="11:11" x14ac:dyDescent="0.25">
      <c r="K9770" s="133"/>
    </row>
    <row r="9771" spans="11:11" x14ac:dyDescent="0.25">
      <c r="K9771" s="133"/>
    </row>
    <row r="9772" spans="11:11" x14ac:dyDescent="0.25">
      <c r="K9772"/>
    </row>
    <row r="9773" spans="11:11" x14ac:dyDescent="0.25">
      <c r="K9773"/>
    </row>
    <row r="9774" spans="11:11" x14ac:dyDescent="0.25">
      <c r="K9774" s="133"/>
    </row>
    <row r="9775" spans="11:11" x14ac:dyDescent="0.25">
      <c r="K9775" s="133"/>
    </row>
    <row r="9776" spans="11:11" x14ac:dyDescent="0.25">
      <c r="K9776"/>
    </row>
    <row r="9777" spans="11:11" x14ac:dyDescent="0.25">
      <c r="K9777"/>
    </row>
    <row r="9778" spans="11:11" x14ac:dyDescent="0.25">
      <c r="K9778"/>
    </row>
    <row r="9779" spans="11:11" x14ac:dyDescent="0.25">
      <c r="K9779" s="133"/>
    </row>
    <row r="9780" spans="11:11" x14ac:dyDescent="0.25">
      <c r="K9780" s="133"/>
    </row>
    <row r="9781" spans="11:11" x14ac:dyDescent="0.25">
      <c r="K9781"/>
    </row>
    <row r="9782" spans="11:11" x14ac:dyDescent="0.25">
      <c r="K9782"/>
    </row>
    <row r="9783" spans="11:11" x14ac:dyDescent="0.25">
      <c r="K9783" s="133"/>
    </row>
    <row r="9784" spans="11:11" x14ac:dyDescent="0.25">
      <c r="K9784" s="133"/>
    </row>
    <row r="9785" spans="11:11" x14ac:dyDescent="0.25">
      <c r="K9785"/>
    </row>
    <row r="9786" spans="11:11" x14ac:dyDescent="0.25">
      <c r="K9786"/>
    </row>
    <row r="9787" spans="11:11" x14ac:dyDescent="0.25">
      <c r="K9787"/>
    </row>
    <row r="9788" spans="11:11" x14ac:dyDescent="0.25">
      <c r="K9788" s="133"/>
    </row>
    <row r="9789" spans="11:11" x14ac:dyDescent="0.25">
      <c r="K9789" s="133"/>
    </row>
    <row r="9790" spans="11:11" x14ac:dyDescent="0.25">
      <c r="K9790"/>
    </row>
    <row r="9791" spans="11:11" x14ac:dyDescent="0.25">
      <c r="K9791"/>
    </row>
    <row r="9792" spans="11:11" x14ac:dyDescent="0.25">
      <c r="K9792" s="133"/>
    </row>
    <row r="9793" spans="11:11" x14ac:dyDescent="0.25">
      <c r="K9793" s="133"/>
    </row>
    <row r="9794" spans="11:11" x14ac:dyDescent="0.25">
      <c r="K9794"/>
    </row>
    <row r="9795" spans="11:11" x14ac:dyDescent="0.25">
      <c r="K9795"/>
    </row>
    <row r="9796" spans="11:11" x14ac:dyDescent="0.25">
      <c r="K9796"/>
    </row>
    <row r="9797" spans="11:11" x14ac:dyDescent="0.25">
      <c r="K9797" s="133"/>
    </row>
    <row r="9798" spans="11:11" x14ac:dyDescent="0.25">
      <c r="K9798" s="133"/>
    </row>
    <row r="9799" spans="11:11" x14ac:dyDescent="0.25">
      <c r="K9799"/>
    </row>
    <row r="9800" spans="11:11" x14ac:dyDescent="0.25">
      <c r="K9800"/>
    </row>
    <row r="9801" spans="11:11" x14ac:dyDescent="0.25">
      <c r="K9801" s="133"/>
    </row>
    <row r="9802" spans="11:11" x14ac:dyDescent="0.25">
      <c r="K9802" s="133"/>
    </row>
    <row r="9803" spans="11:11" x14ac:dyDescent="0.25">
      <c r="K9803"/>
    </row>
    <row r="9804" spans="11:11" x14ac:dyDescent="0.25">
      <c r="K9804"/>
    </row>
    <row r="9805" spans="11:11" x14ac:dyDescent="0.25">
      <c r="K9805"/>
    </row>
    <row r="9806" spans="11:11" x14ac:dyDescent="0.25">
      <c r="K9806" s="133"/>
    </row>
    <row r="9807" spans="11:11" x14ac:dyDescent="0.25">
      <c r="K9807" s="133"/>
    </row>
    <row r="9808" spans="11:11" x14ac:dyDescent="0.25">
      <c r="K9808"/>
    </row>
    <row r="9809" spans="11:11" x14ac:dyDescent="0.25">
      <c r="K9809"/>
    </row>
    <row r="9810" spans="11:11" x14ac:dyDescent="0.25">
      <c r="K9810" s="133"/>
    </row>
    <row r="9811" spans="11:11" x14ac:dyDescent="0.25">
      <c r="K9811" s="133"/>
    </row>
    <row r="9812" spans="11:11" x14ac:dyDescent="0.25">
      <c r="K9812"/>
    </row>
    <row r="9813" spans="11:11" x14ac:dyDescent="0.25">
      <c r="K9813"/>
    </row>
    <row r="9814" spans="11:11" x14ac:dyDescent="0.25">
      <c r="K9814"/>
    </row>
    <row r="9815" spans="11:11" x14ac:dyDescent="0.25">
      <c r="K9815" s="133"/>
    </row>
    <row r="9816" spans="11:11" x14ac:dyDescent="0.25">
      <c r="K9816" s="133"/>
    </row>
    <row r="9817" spans="11:11" x14ac:dyDescent="0.25">
      <c r="K9817"/>
    </row>
    <row r="9818" spans="11:11" x14ac:dyDescent="0.25">
      <c r="K9818"/>
    </row>
    <row r="9819" spans="11:11" x14ac:dyDescent="0.25">
      <c r="K9819" s="133"/>
    </row>
    <row r="9820" spans="11:11" x14ac:dyDescent="0.25">
      <c r="K9820" s="133"/>
    </row>
    <row r="9821" spans="11:11" x14ac:dyDescent="0.25">
      <c r="K9821"/>
    </row>
    <row r="9822" spans="11:11" x14ac:dyDescent="0.25">
      <c r="K9822"/>
    </row>
    <row r="9823" spans="11:11" x14ac:dyDescent="0.25">
      <c r="K9823"/>
    </row>
    <row r="9824" spans="11:11" x14ac:dyDescent="0.25">
      <c r="K9824" s="133"/>
    </row>
    <row r="9825" spans="11:11" x14ac:dyDescent="0.25">
      <c r="K9825" s="133"/>
    </row>
    <row r="9826" spans="11:11" x14ac:dyDescent="0.25">
      <c r="K9826"/>
    </row>
    <row r="9827" spans="11:11" x14ac:dyDescent="0.25">
      <c r="K9827"/>
    </row>
    <row r="9828" spans="11:11" x14ac:dyDescent="0.25">
      <c r="K9828" s="133"/>
    </row>
    <row r="9829" spans="11:11" x14ac:dyDescent="0.25">
      <c r="K9829" s="133"/>
    </row>
    <row r="9830" spans="11:11" x14ac:dyDescent="0.25">
      <c r="K9830"/>
    </row>
    <row r="9831" spans="11:11" x14ac:dyDescent="0.25">
      <c r="K9831"/>
    </row>
    <row r="9832" spans="11:11" x14ac:dyDescent="0.25">
      <c r="K9832"/>
    </row>
    <row r="9833" spans="11:11" x14ac:dyDescent="0.25">
      <c r="K9833" s="133"/>
    </row>
    <row r="9834" spans="11:11" x14ac:dyDescent="0.25">
      <c r="K9834" s="133"/>
    </row>
    <row r="9835" spans="11:11" x14ac:dyDescent="0.25">
      <c r="K9835"/>
    </row>
    <row r="9836" spans="11:11" x14ac:dyDescent="0.25">
      <c r="K9836"/>
    </row>
    <row r="9837" spans="11:11" x14ac:dyDescent="0.25">
      <c r="K9837" s="133"/>
    </row>
    <row r="9838" spans="11:11" x14ac:dyDescent="0.25">
      <c r="K9838" s="133"/>
    </row>
    <row r="9839" spans="11:11" x14ac:dyDescent="0.25">
      <c r="K9839"/>
    </row>
    <row r="9840" spans="11:11" x14ac:dyDescent="0.25">
      <c r="K9840"/>
    </row>
    <row r="9841" spans="11:11" x14ac:dyDescent="0.25">
      <c r="K9841"/>
    </row>
    <row r="9842" spans="11:11" x14ac:dyDescent="0.25">
      <c r="K9842" s="133"/>
    </row>
    <row r="9843" spans="11:11" x14ac:dyDescent="0.25">
      <c r="K9843" s="133"/>
    </row>
    <row r="9844" spans="11:11" x14ac:dyDescent="0.25">
      <c r="K9844"/>
    </row>
    <row r="9845" spans="11:11" x14ac:dyDescent="0.25">
      <c r="K9845"/>
    </row>
    <row r="9846" spans="11:11" x14ac:dyDescent="0.25">
      <c r="K9846" s="133"/>
    </row>
    <row r="9847" spans="11:11" x14ac:dyDescent="0.25">
      <c r="K9847" s="133"/>
    </row>
    <row r="9848" spans="11:11" x14ac:dyDescent="0.25">
      <c r="K9848"/>
    </row>
    <row r="9849" spans="11:11" x14ac:dyDescent="0.25">
      <c r="K9849"/>
    </row>
    <row r="9850" spans="11:11" x14ac:dyDescent="0.25">
      <c r="K9850"/>
    </row>
    <row r="9851" spans="11:11" x14ac:dyDescent="0.25">
      <c r="K9851" s="133"/>
    </row>
    <row r="9852" spans="11:11" x14ac:dyDescent="0.25">
      <c r="K9852" s="133"/>
    </row>
    <row r="9853" spans="11:11" x14ac:dyDescent="0.25">
      <c r="K9853"/>
    </row>
    <row r="9854" spans="11:11" x14ac:dyDescent="0.25">
      <c r="K9854"/>
    </row>
    <row r="9855" spans="11:11" x14ac:dyDescent="0.25">
      <c r="K9855" s="133"/>
    </row>
    <row r="9856" spans="11:11" x14ac:dyDescent="0.25">
      <c r="K9856" s="133"/>
    </row>
    <row r="9857" spans="11:11" x14ac:dyDescent="0.25">
      <c r="K9857"/>
    </row>
    <row r="9858" spans="11:11" x14ac:dyDescent="0.25">
      <c r="K9858"/>
    </row>
    <row r="9859" spans="11:11" x14ac:dyDescent="0.25">
      <c r="K9859"/>
    </row>
    <row r="9860" spans="11:11" x14ac:dyDescent="0.25">
      <c r="K9860" s="133"/>
    </row>
    <row r="9861" spans="11:11" x14ac:dyDescent="0.25">
      <c r="K9861" s="133"/>
    </row>
    <row r="9862" spans="11:11" x14ac:dyDescent="0.25">
      <c r="K9862"/>
    </row>
    <row r="9863" spans="11:11" x14ac:dyDescent="0.25">
      <c r="K9863"/>
    </row>
    <row r="9864" spans="11:11" x14ac:dyDescent="0.25">
      <c r="K9864" s="133"/>
    </row>
    <row r="9865" spans="11:11" x14ac:dyDescent="0.25">
      <c r="K9865" s="133"/>
    </row>
    <row r="9866" spans="11:11" x14ac:dyDescent="0.25">
      <c r="K9866"/>
    </row>
    <row r="9867" spans="11:11" x14ac:dyDescent="0.25">
      <c r="K9867"/>
    </row>
    <row r="9868" spans="11:11" x14ac:dyDescent="0.25">
      <c r="K9868"/>
    </row>
    <row r="9869" spans="11:11" x14ac:dyDescent="0.25">
      <c r="K9869" s="133"/>
    </row>
    <row r="9870" spans="11:11" x14ac:dyDescent="0.25">
      <c r="K9870" s="133"/>
    </row>
    <row r="9871" spans="11:11" x14ac:dyDescent="0.25">
      <c r="K9871"/>
    </row>
    <row r="9872" spans="11:11" x14ac:dyDescent="0.25">
      <c r="K9872"/>
    </row>
    <row r="9873" spans="11:11" x14ac:dyDescent="0.25">
      <c r="K9873" s="133"/>
    </row>
    <row r="9874" spans="11:11" x14ac:dyDescent="0.25">
      <c r="K9874" s="133"/>
    </row>
    <row r="9875" spans="11:11" x14ac:dyDescent="0.25">
      <c r="K9875"/>
    </row>
    <row r="9876" spans="11:11" x14ac:dyDescent="0.25">
      <c r="K9876"/>
    </row>
    <row r="9877" spans="11:11" x14ac:dyDescent="0.25">
      <c r="K9877"/>
    </row>
    <row r="9878" spans="11:11" x14ac:dyDescent="0.25">
      <c r="K9878" s="133"/>
    </row>
    <row r="9879" spans="11:11" x14ac:dyDescent="0.25">
      <c r="K9879" s="133"/>
    </row>
    <row r="9880" spans="11:11" x14ac:dyDescent="0.25">
      <c r="K9880"/>
    </row>
    <row r="9881" spans="11:11" x14ac:dyDescent="0.25">
      <c r="K9881"/>
    </row>
    <row r="9882" spans="11:11" x14ac:dyDescent="0.25">
      <c r="K9882" s="133"/>
    </row>
    <row r="9883" spans="11:11" x14ac:dyDescent="0.25">
      <c r="K9883" s="133"/>
    </row>
    <row r="9884" spans="11:11" x14ac:dyDescent="0.25">
      <c r="K9884"/>
    </row>
    <row r="9885" spans="11:11" x14ac:dyDescent="0.25">
      <c r="K9885"/>
    </row>
    <row r="9886" spans="11:11" x14ac:dyDescent="0.25">
      <c r="K9886"/>
    </row>
    <row r="9887" spans="11:11" x14ac:dyDescent="0.25">
      <c r="K9887" s="133"/>
    </row>
    <row r="9888" spans="11:11" x14ac:dyDescent="0.25">
      <c r="K9888" s="133"/>
    </row>
    <row r="9889" spans="11:11" x14ac:dyDescent="0.25">
      <c r="K9889"/>
    </row>
    <row r="9890" spans="11:11" x14ac:dyDescent="0.25">
      <c r="K9890"/>
    </row>
    <row r="9891" spans="11:11" x14ac:dyDescent="0.25">
      <c r="K9891" s="133"/>
    </row>
    <row r="9892" spans="11:11" x14ac:dyDescent="0.25">
      <c r="K9892" s="133"/>
    </row>
    <row r="9893" spans="11:11" x14ac:dyDescent="0.25">
      <c r="K9893"/>
    </row>
    <row r="9894" spans="11:11" x14ac:dyDescent="0.25">
      <c r="K9894"/>
    </row>
    <row r="9895" spans="11:11" x14ac:dyDescent="0.25">
      <c r="K9895"/>
    </row>
    <row r="9896" spans="11:11" x14ac:dyDescent="0.25">
      <c r="K9896" s="133"/>
    </row>
    <row r="9897" spans="11:11" x14ac:dyDescent="0.25">
      <c r="K9897" s="133"/>
    </row>
    <row r="9898" spans="11:11" x14ac:dyDescent="0.25">
      <c r="K9898"/>
    </row>
    <row r="9899" spans="11:11" x14ac:dyDescent="0.25">
      <c r="K9899"/>
    </row>
    <row r="9900" spans="11:11" x14ac:dyDescent="0.25">
      <c r="K9900" s="133"/>
    </row>
    <row r="9901" spans="11:11" x14ac:dyDescent="0.25">
      <c r="K9901" s="133"/>
    </row>
    <row r="9902" spans="11:11" x14ac:dyDescent="0.25">
      <c r="K9902"/>
    </row>
    <row r="9903" spans="11:11" x14ac:dyDescent="0.25">
      <c r="K9903"/>
    </row>
    <row r="9904" spans="11:11" x14ac:dyDescent="0.25">
      <c r="K9904"/>
    </row>
    <row r="9905" spans="11:11" x14ac:dyDescent="0.25">
      <c r="K9905" s="133"/>
    </row>
    <row r="9906" spans="11:11" x14ac:dyDescent="0.25">
      <c r="K9906" s="133"/>
    </row>
    <row r="9907" spans="11:11" x14ac:dyDescent="0.25">
      <c r="K9907"/>
    </row>
    <row r="9908" spans="11:11" x14ac:dyDescent="0.25">
      <c r="K9908"/>
    </row>
    <row r="9909" spans="11:11" x14ac:dyDescent="0.25">
      <c r="K9909" s="133"/>
    </row>
    <row r="9910" spans="11:11" x14ac:dyDescent="0.25">
      <c r="K9910" s="133"/>
    </row>
    <row r="9911" spans="11:11" x14ac:dyDescent="0.25">
      <c r="K9911"/>
    </row>
    <row r="9912" spans="11:11" x14ac:dyDescent="0.25">
      <c r="K9912"/>
    </row>
    <row r="9913" spans="11:11" x14ac:dyDescent="0.25">
      <c r="K9913"/>
    </row>
    <row r="9914" spans="11:11" x14ac:dyDescent="0.25">
      <c r="K9914" s="133"/>
    </row>
    <row r="9915" spans="11:11" x14ac:dyDescent="0.25">
      <c r="K9915" s="133"/>
    </row>
    <row r="9916" spans="11:11" x14ac:dyDescent="0.25">
      <c r="K9916"/>
    </row>
    <row r="9917" spans="11:11" x14ac:dyDescent="0.25">
      <c r="K9917"/>
    </row>
    <row r="9918" spans="11:11" x14ac:dyDescent="0.25">
      <c r="K9918" s="133"/>
    </row>
    <row r="9919" spans="11:11" x14ac:dyDescent="0.25">
      <c r="K9919" s="133"/>
    </row>
    <row r="9920" spans="11:11" x14ac:dyDescent="0.25">
      <c r="K9920"/>
    </row>
    <row r="9921" spans="11:11" x14ac:dyDescent="0.25">
      <c r="K9921"/>
    </row>
    <row r="9922" spans="11:11" x14ac:dyDescent="0.25">
      <c r="K9922"/>
    </row>
    <row r="9923" spans="11:11" x14ac:dyDescent="0.25">
      <c r="K9923" s="133"/>
    </row>
    <row r="9924" spans="11:11" x14ac:dyDescent="0.25">
      <c r="K9924" s="133"/>
    </row>
    <row r="9925" spans="11:11" x14ac:dyDescent="0.25">
      <c r="K9925"/>
    </row>
    <row r="9926" spans="11:11" x14ac:dyDescent="0.25">
      <c r="K9926"/>
    </row>
    <row r="9927" spans="11:11" x14ac:dyDescent="0.25">
      <c r="K9927" s="133"/>
    </row>
    <row r="9928" spans="11:11" x14ac:dyDescent="0.25">
      <c r="K9928" s="133"/>
    </row>
    <row r="9929" spans="11:11" x14ac:dyDescent="0.25">
      <c r="K9929"/>
    </row>
    <row r="9930" spans="11:11" x14ac:dyDescent="0.25">
      <c r="K9930"/>
    </row>
    <row r="9931" spans="11:11" x14ac:dyDescent="0.25">
      <c r="K9931"/>
    </row>
    <row r="9932" spans="11:11" x14ac:dyDescent="0.25">
      <c r="K9932" s="133"/>
    </row>
    <row r="9933" spans="11:11" x14ac:dyDescent="0.25">
      <c r="K9933" s="133"/>
    </row>
    <row r="9934" spans="11:11" x14ac:dyDescent="0.25">
      <c r="K9934"/>
    </row>
    <row r="9935" spans="11:11" x14ac:dyDescent="0.25">
      <c r="K9935"/>
    </row>
    <row r="9936" spans="11:11" x14ac:dyDescent="0.25">
      <c r="K9936" s="133"/>
    </row>
    <row r="9937" spans="11:11" x14ac:dyDescent="0.25">
      <c r="K9937" s="133"/>
    </row>
    <row r="9938" spans="11:11" x14ac:dyDescent="0.25">
      <c r="K9938"/>
    </row>
    <row r="9939" spans="11:11" x14ac:dyDescent="0.25">
      <c r="K9939"/>
    </row>
    <row r="9940" spans="11:11" x14ac:dyDescent="0.25">
      <c r="K9940"/>
    </row>
    <row r="9941" spans="11:11" x14ac:dyDescent="0.25">
      <c r="K9941" s="133"/>
    </row>
    <row r="9942" spans="11:11" x14ac:dyDescent="0.25">
      <c r="K9942" s="133"/>
    </row>
    <row r="9943" spans="11:11" x14ac:dyDescent="0.25">
      <c r="K9943"/>
    </row>
    <row r="9944" spans="11:11" x14ac:dyDescent="0.25">
      <c r="K9944"/>
    </row>
    <row r="9945" spans="11:11" x14ac:dyDescent="0.25">
      <c r="K9945" s="133"/>
    </row>
    <row r="9946" spans="11:11" x14ac:dyDescent="0.25">
      <c r="K9946" s="133"/>
    </row>
    <row r="9947" spans="11:11" x14ac:dyDescent="0.25">
      <c r="K9947"/>
    </row>
    <row r="9948" spans="11:11" x14ac:dyDescent="0.25">
      <c r="K9948"/>
    </row>
    <row r="9949" spans="11:11" x14ac:dyDescent="0.25">
      <c r="K9949"/>
    </row>
    <row r="9950" spans="11:11" x14ac:dyDescent="0.25">
      <c r="K9950" s="133"/>
    </row>
    <row r="9951" spans="11:11" x14ac:dyDescent="0.25">
      <c r="K9951" s="133"/>
    </row>
    <row r="9952" spans="11:11" x14ac:dyDescent="0.25">
      <c r="K9952"/>
    </row>
    <row r="9953" spans="11:11" x14ac:dyDescent="0.25">
      <c r="K9953"/>
    </row>
    <row r="9954" spans="11:11" x14ac:dyDescent="0.25">
      <c r="K9954" s="133"/>
    </row>
    <row r="9955" spans="11:11" x14ac:dyDescent="0.25">
      <c r="K9955" s="133"/>
    </row>
    <row r="9956" spans="11:11" x14ac:dyDescent="0.25">
      <c r="K9956"/>
    </row>
    <row r="9957" spans="11:11" x14ac:dyDescent="0.25">
      <c r="K9957"/>
    </row>
    <row r="9958" spans="11:11" x14ac:dyDescent="0.25">
      <c r="K9958"/>
    </row>
    <row r="9959" spans="11:11" x14ac:dyDescent="0.25">
      <c r="K9959" s="133"/>
    </row>
    <row r="9960" spans="11:11" x14ac:dyDescent="0.25">
      <c r="K9960" s="133"/>
    </row>
    <row r="9961" spans="11:11" x14ac:dyDescent="0.25">
      <c r="K9961"/>
    </row>
    <row r="9962" spans="11:11" x14ac:dyDescent="0.25">
      <c r="K9962"/>
    </row>
    <row r="9963" spans="11:11" x14ac:dyDescent="0.25">
      <c r="K9963" s="133"/>
    </row>
    <row r="9964" spans="11:11" x14ac:dyDescent="0.25">
      <c r="K9964" s="133"/>
    </row>
    <row r="9965" spans="11:11" x14ac:dyDescent="0.25">
      <c r="K9965"/>
    </row>
    <row r="9966" spans="11:11" x14ac:dyDescent="0.25">
      <c r="K9966"/>
    </row>
    <row r="9967" spans="11:11" x14ac:dyDescent="0.25">
      <c r="K9967"/>
    </row>
    <row r="9968" spans="11:11" x14ac:dyDescent="0.25">
      <c r="K9968" s="133"/>
    </row>
    <row r="9969" spans="11:11" x14ac:dyDescent="0.25">
      <c r="K9969" s="133"/>
    </row>
    <row r="9970" spans="11:11" x14ac:dyDescent="0.25">
      <c r="K9970"/>
    </row>
    <row r="9971" spans="11:11" x14ac:dyDescent="0.25">
      <c r="K9971"/>
    </row>
    <row r="9972" spans="11:11" x14ac:dyDescent="0.25">
      <c r="K9972" s="133"/>
    </row>
    <row r="9973" spans="11:11" x14ac:dyDescent="0.25">
      <c r="K9973" s="133"/>
    </row>
    <row r="9974" spans="11:11" x14ac:dyDescent="0.25">
      <c r="K9974"/>
    </row>
    <row r="9975" spans="11:11" x14ac:dyDescent="0.25">
      <c r="K9975"/>
    </row>
    <row r="9976" spans="11:11" x14ac:dyDescent="0.25">
      <c r="K9976"/>
    </row>
    <row r="9977" spans="11:11" x14ac:dyDescent="0.25">
      <c r="K9977" s="133"/>
    </row>
    <row r="9978" spans="11:11" x14ac:dyDescent="0.25">
      <c r="K9978" s="133"/>
    </row>
    <row r="9979" spans="11:11" x14ac:dyDescent="0.25">
      <c r="K9979"/>
    </row>
    <row r="9980" spans="11:11" x14ac:dyDescent="0.25">
      <c r="K9980"/>
    </row>
    <row r="9981" spans="11:11" x14ac:dyDescent="0.25">
      <c r="K9981" s="133"/>
    </row>
    <row r="9982" spans="11:11" x14ac:dyDescent="0.25">
      <c r="K9982" s="133"/>
    </row>
    <row r="9983" spans="11:11" x14ac:dyDescent="0.25">
      <c r="K9983"/>
    </row>
    <row r="9984" spans="11:11" x14ac:dyDescent="0.25">
      <c r="K9984"/>
    </row>
    <row r="9985" spans="11:11" x14ac:dyDescent="0.25">
      <c r="K9985"/>
    </row>
    <row r="9986" spans="11:11" x14ac:dyDescent="0.25">
      <c r="K9986" s="133"/>
    </row>
    <row r="9987" spans="11:11" x14ac:dyDescent="0.25">
      <c r="K9987" s="133"/>
    </row>
    <row r="9988" spans="11:11" x14ac:dyDescent="0.25">
      <c r="K9988"/>
    </row>
    <row r="9989" spans="11:11" x14ac:dyDescent="0.25">
      <c r="K9989"/>
    </row>
    <row r="9990" spans="11:11" x14ac:dyDescent="0.25">
      <c r="K9990" s="133"/>
    </row>
    <row r="9991" spans="11:11" x14ac:dyDescent="0.25">
      <c r="K9991" s="133"/>
    </row>
    <row r="9992" spans="11:11" x14ac:dyDescent="0.25">
      <c r="K9992"/>
    </row>
    <row r="9993" spans="11:11" x14ac:dyDescent="0.25">
      <c r="K9993"/>
    </row>
    <row r="9994" spans="11:11" x14ac:dyDescent="0.25">
      <c r="K9994"/>
    </row>
    <row r="9995" spans="11:11" x14ac:dyDescent="0.25">
      <c r="K9995" s="133"/>
    </row>
    <row r="9996" spans="11:11" x14ac:dyDescent="0.25">
      <c r="K9996" s="133"/>
    </row>
    <row r="9997" spans="11:11" x14ac:dyDescent="0.25">
      <c r="K9997"/>
    </row>
    <row r="9998" spans="11:11" x14ac:dyDescent="0.25">
      <c r="K9998"/>
    </row>
    <row r="9999" spans="11:11" x14ac:dyDescent="0.25">
      <c r="K9999" s="133"/>
    </row>
    <row r="10000" spans="11:11" x14ac:dyDescent="0.25">
      <c r="K10000" s="133"/>
    </row>
    <row r="10001" spans="11:11" x14ac:dyDescent="0.25">
      <c r="K10001"/>
    </row>
    <row r="10002" spans="11:11" x14ac:dyDescent="0.25">
      <c r="K10002"/>
    </row>
    <row r="10003" spans="11:11" x14ac:dyDescent="0.25">
      <c r="K10003"/>
    </row>
    <row r="10004" spans="11:11" x14ac:dyDescent="0.25">
      <c r="K10004" s="133"/>
    </row>
    <row r="10005" spans="11:11" x14ac:dyDescent="0.25">
      <c r="K10005" s="133"/>
    </row>
    <row r="10006" spans="11:11" x14ac:dyDescent="0.25">
      <c r="K10006"/>
    </row>
    <row r="10007" spans="11:11" x14ac:dyDescent="0.25">
      <c r="K10007"/>
    </row>
    <row r="10008" spans="11:11" x14ac:dyDescent="0.25">
      <c r="K10008" s="133"/>
    </row>
    <row r="10009" spans="11:11" x14ac:dyDescent="0.25">
      <c r="K10009" s="133"/>
    </row>
    <row r="10010" spans="11:11" x14ac:dyDescent="0.25">
      <c r="K10010"/>
    </row>
    <row r="10011" spans="11:11" x14ac:dyDescent="0.25">
      <c r="K10011"/>
    </row>
    <row r="10012" spans="11:11" x14ac:dyDescent="0.25">
      <c r="K10012"/>
    </row>
    <row r="10013" spans="11:11" x14ac:dyDescent="0.25">
      <c r="K10013" s="133"/>
    </row>
    <row r="10014" spans="11:11" x14ac:dyDescent="0.25">
      <c r="K10014" s="133"/>
    </row>
    <row r="10015" spans="11:11" x14ac:dyDescent="0.25">
      <c r="K10015"/>
    </row>
    <row r="10016" spans="11:11" x14ac:dyDescent="0.25">
      <c r="K10016"/>
    </row>
    <row r="10017" spans="11:11" x14ac:dyDescent="0.25">
      <c r="K10017" s="133"/>
    </row>
    <row r="10018" spans="11:11" x14ac:dyDescent="0.25">
      <c r="K10018" s="133"/>
    </row>
    <row r="10019" spans="11:11" x14ac:dyDescent="0.25">
      <c r="K10019"/>
    </row>
    <row r="10020" spans="11:11" x14ac:dyDescent="0.25">
      <c r="K10020"/>
    </row>
    <row r="10021" spans="11:11" x14ac:dyDescent="0.25">
      <c r="K10021"/>
    </row>
    <row r="10022" spans="11:11" x14ac:dyDescent="0.25">
      <c r="K10022" s="133"/>
    </row>
    <row r="10023" spans="11:11" x14ac:dyDescent="0.25">
      <c r="K10023" s="133"/>
    </row>
    <row r="10024" spans="11:11" x14ac:dyDescent="0.25">
      <c r="K10024"/>
    </row>
    <row r="10025" spans="11:11" x14ac:dyDescent="0.25">
      <c r="K10025"/>
    </row>
    <row r="10026" spans="11:11" x14ac:dyDescent="0.25">
      <c r="K10026" s="133"/>
    </row>
    <row r="10027" spans="11:11" x14ac:dyDescent="0.25">
      <c r="K10027" s="133"/>
    </row>
    <row r="10028" spans="11:11" x14ac:dyDescent="0.25">
      <c r="K10028"/>
    </row>
    <row r="10029" spans="11:11" x14ac:dyDescent="0.25">
      <c r="K10029"/>
    </row>
    <row r="10030" spans="11:11" x14ac:dyDescent="0.25">
      <c r="K10030"/>
    </row>
    <row r="10031" spans="11:11" x14ac:dyDescent="0.25">
      <c r="K10031" s="133"/>
    </row>
    <row r="10032" spans="11:11" x14ac:dyDescent="0.25">
      <c r="K10032" s="133"/>
    </row>
    <row r="10033" spans="11:11" x14ac:dyDescent="0.25">
      <c r="K10033"/>
    </row>
    <row r="10034" spans="11:11" x14ac:dyDescent="0.25">
      <c r="K10034"/>
    </row>
    <row r="10035" spans="11:11" x14ac:dyDescent="0.25">
      <c r="K10035" s="133"/>
    </row>
    <row r="10036" spans="11:11" x14ac:dyDescent="0.25">
      <c r="K10036" s="133"/>
    </row>
    <row r="10037" spans="11:11" x14ac:dyDescent="0.25">
      <c r="K10037"/>
    </row>
    <row r="10038" spans="11:11" x14ac:dyDescent="0.25">
      <c r="K10038"/>
    </row>
    <row r="10039" spans="11:11" x14ac:dyDescent="0.25">
      <c r="K10039"/>
    </row>
    <row r="10040" spans="11:11" x14ac:dyDescent="0.25">
      <c r="K10040" s="133"/>
    </row>
    <row r="10041" spans="11:11" x14ac:dyDescent="0.25">
      <c r="K10041" s="133"/>
    </row>
    <row r="10042" spans="11:11" x14ac:dyDescent="0.25">
      <c r="K10042"/>
    </row>
    <row r="10043" spans="11:11" x14ac:dyDescent="0.25">
      <c r="K10043"/>
    </row>
    <row r="10044" spans="11:11" x14ac:dyDescent="0.25">
      <c r="K10044" s="133"/>
    </row>
    <row r="10045" spans="11:11" x14ac:dyDescent="0.25">
      <c r="K10045" s="133"/>
    </row>
    <row r="10046" spans="11:11" x14ac:dyDescent="0.25">
      <c r="K10046"/>
    </row>
    <row r="10047" spans="11:11" x14ac:dyDescent="0.25">
      <c r="K10047"/>
    </row>
    <row r="10048" spans="11:11" x14ac:dyDescent="0.25">
      <c r="K10048"/>
    </row>
    <row r="10049" spans="11:11" x14ac:dyDescent="0.25">
      <c r="K10049" s="133"/>
    </row>
    <row r="10050" spans="11:11" x14ac:dyDescent="0.25">
      <c r="K10050" s="133"/>
    </row>
    <row r="10051" spans="11:11" x14ac:dyDescent="0.25">
      <c r="K10051"/>
    </row>
    <row r="10052" spans="11:11" x14ac:dyDescent="0.25">
      <c r="K10052"/>
    </row>
    <row r="10053" spans="11:11" x14ac:dyDescent="0.25">
      <c r="K10053" s="133"/>
    </row>
    <row r="10054" spans="11:11" x14ac:dyDescent="0.25">
      <c r="K10054" s="133"/>
    </row>
    <row r="10055" spans="11:11" x14ac:dyDescent="0.25">
      <c r="K10055"/>
    </row>
    <row r="10056" spans="11:11" x14ac:dyDescent="0.25">
      <c r="K10056"/>
    </row>
    <row r="10057" spans="11:11" x14ac:dyDescent="0.25">
      <c r="K10057"/>
    </row>
    <row r="10058" spans="11:11" x14ac:dyDescent="0.25">
      <c r="K10058" s="133"/>
    </row>
    <row r="10059" spans="11:11" x14ac:dyDescent="0.25">
      <c r="K10059" s="133"/>
    </row>
    <row r="10060" spans="11:11" x14ac:dyDescent="0.25">
      <c r="K10060"/>
    </row>
    <row r="10061" spans="11:11" x14ac:dyDescent="0.25">
      <c r="K10061"/>
    </row>
    <row r="10062" spans="11:11" x14ac:dyDescent="0.25">
      <c r="K10062" s="133"/>
    </row>
    <row r="10063" spans="11:11" x14ac:dyDescent="0.25">
      <c r="K10063" s="133"/>
    </row>
    <row r="10064" spans="11:11" x14ac:dyDescent="0.25">
      <c r="K10064"/>
    </row>
    <row r="10065" spans="11:11" x14ac:dyDescent="0.25">
      <c r="K10065"/>
    </row>
    <row r="10066" spans="11:11" x14ac:dyDescent="0.25">
      <c r="K10066"/>
    </row>
    <row r="10067" spans="11:11" x14ac:dyDescent="0.25">
      <c r="K10067" s="133"/>
    </row>
    <row r="10068" spans="11:11" x14ac:dyDescent="0.25">
      <c r="K10068" s="133"/>
    </row>
    <row r="10069" spans="11:11" x14ac:dyDescent="0.25">
      <c r="K10069"/>
    </row>
    <row r="10070" spans="11:11" x14ac:dyDescent="0.25">
      <c r="K10070"/>
    </row>
    <row r="10071" spans="11:11" x14ac:dyDescent="0.25">
      <c r="K10071" s="133"/>
    </row>
    <row r="10072" spans="11:11" x14ac:dyDescent="0.25">
      <c r="K10072" s="133"/>
    </row>
    <row r="10073" spans="11:11" x14ac:dyDescent="0.25">
      <c r="K10073"/>
    </row>
    <row r="10074" spans="11:11" x14ac:dyDescent="0.25">
      <c r="K10074"/>
    </row>
    <row r="10075" spans="11:11" x14ac:dyDescent="0.25">
      <c r="K10075"/>
    </row>
    <row r="10076" spans="11:11" x14ac:dyDescent="0.25">
      <c r="K10076" s="133"/>
    </row>
    <row r="10077" spans="11:11" x14ac:dyDescent="0.25">
      <c r="K10077" s="133"/>
    </row>
    <row r="10078" spans="11:11" x14ac:dyDescent="0.25">
      <c r="K10078"/>
    </row>
    <row r="10079" spans="11:11" x14ac:dyDescent="0.25">
      <c r="K10079"/>
    </row>
    <row r="10080" spans="11:11" x14ac:dyDescent="0.25">
      <c r="K10080" s="133"/>
    </row>
    <row r="10081" spans="11:11" x14ac:dyDescent="0.25">
      <c r="K10081" s="133"/>
    </row>
    <row r="10082" spans="11:11" x14ac:dyDescent="0.25">
      <c r="K10082"/>
    </row>
    <row r="10083" spans="11:11" x14ac:dyDescent="0.25">
      <c r="K10083"/>
    </row>
    <row r="10084" spans="11:11" x14ac:dyDescent="0.25">
      <c r="K10084"/>
    </row>
    <row r="10085" spans="11:11" x14ac:dyDescent="0.25">
      <c r="K10085" s="133"/>
    </row>
    <row r="10086" spans="11:11" x14ac:dyDescent="0.25">
      <c r="K10086" s="133"/>
    </row>
    <row r="10087" spans="11:11" x14ac:dyDescent="0.25">
      <c r="K10087"/>
    </row>
    <row r="10088" spans="11:11" x14ac:dyDescent="0.25">
      <c r="K10088"/>
    </row>
    <row r="10089" spans="11:11" x14ac:dyDescent="0.25">
      <c r="K10089" s="133"/>
    </row>
    <row r="10090" spans="11:11" x14ac:dyDescent="0.25">
      <c r="K10090" s="133"/>
    </row>
    <row r="10091" spans="11:11" x14ac:dyDescent="0.25">
      <c r="K10091"/>
    </row>
    <row r="10092" spans="11:11" x14ac:dyDescent="0.25">
      <c r="K10092"/>
    </row>
    <row r="10093" spans="11:11" x14ac:dyDescent="0.25">
      <c r="K10093"/>
    </row>
    <row r="10094" spans="11:11" x14ac:dyDescent="0.25">
      <c r="K10094" s="133"/>
    </row>
    <row r="10095" spans="11:11" x14ac:dyDescent="0.25">
      <c r="K10095" s="133"/>
    </row>
    <row r="10096" spans="11:11" x14ac:dyDescent="0.25">
      <c r="K10096"/>
    </row>
    <row r="10097" spans="11:11" x14ac:dyDescent="0.25">
      <c r="K10097"/>
    </row>
    <row r="10098" spans="11:11" x14ac:dyDescent="0.25">
      <c r="K10098" s="133"/>
    </row>
    <row r="10099" spans="11:11" x14ac:dyDescent="0.25">
      <c r="K10099" s="133"/>
    </row>
    <row r="10100" spans="11:11" x14ac:dyDescent="0.25">
      <c r="K10100"/>
    </row>
    <row r="10101" spans="11:11" x14ac:dyDescent="0.25">
      <c r="K10101"/>
    </row>
    <row r="10102" spans="11:11" x14ac:dyDescent="0.25">
      <c r="K10102"/>
    </row>
    <row r="10103" spans="11:11" x14ac:dyDescent="0.25">
      <c r="K10103" s="133"/>
    </row>
    <row r="10104" spans="11:11" x14ac:dyDescent="0.25">
      <c r="K10104" s="133"/>
    </row>
    <row r="10105" spans="11:11" x14ac:dyDescent="0.25">
      <c r="K10105"/>
    </row>
    <row r="10106" spans="11:11" x14ac:dyDescent="0.25">
      <c r="K10106"/>
    </row>
    <row r="10107" spans="11:11" x14ac:dyDescent="0.25">
      <c r="K10107" s="133"/>
    </row>
    <row r="10108" spans="11:11" x14ac:dyDescent="0.25">
      <c r="K10108" s="133"/>
    </row>
    <row r="10109" spans="11:11" x14ac:dyDescent="0.25">
      <c r="K10109"/>
    </row>
    <row r="10110" spans="11:11" x14ac:dyDescent="0.25">
      <c r="K10110"/>
    </row>
    <row r="10111" spans="11:11" x14ac:dyDescent="0.25">
      <c r="K10111"/>
    </row>
    <row r="10112" spans="11:11" x14ac:dyDescent="0.25">
      <c r="K10112" s="133"/>
    </row>
    <row r="10113" spans="11:11" x14ac:dyDescent="0.25">
      <c r="K10113" s="133"/>
    </row>
    <row r="10114" spans="11:11" x14ac:dyDescent="0.25">
      <c r="K10114"/>
    </row>
    <row r="10115" spans="11:11" x14ac:dyDescent="0.25">
      <c r="K10115"/>
    </row>
    <row r="10116" spans="11:11" x14ac:dyDescent="0.25">
      <c r="K10116" s="133"/>
    </row>
    <row r="10117" spans="11:11" x14ac:dyDescent="0.25">
      <c r="K10117" s="133"/>
    </row>
    <row r="10118" spans="11:11" x14ac:dyDescent="0.25">
      <c r="K10118"/>
    </row>
    <row r="10119" spans="11:11" x14ac:dyDescent="0.25">
      <c r="K10119"/>
    </row>
    <row r="10120" spans="11:11" x14ac:dyDescent="0.25">
      <c r="K10120"/>
    </row>
    <row r="10121" spans="11:11" x14ac:dyDescent="0.25">
      <c r="K10121" s="133"/>
    </row>
    <row r="10122" spans="11:11" x14ac:dyDescent="0.25">
      <c r="K10122" s="133"/>
    </row>
    <row r="10123" spans="11:11" x14ac:dyDescent="0.25">
      <c r="K10123"/>
    </row>
    <row r="10124" spans="11:11" x14ac:dyDescent="0.25">
      <c r="K10124"/>
    </row>
    <row r="10125" spans="11:11" x14ac:dyDescent="0.25">
      <c r="K10125" s="133"/>
    </row>
    <row r="10126" spans="11:11" x14ac:dyDescent="0.25">
      <c r="K10126" s="133"/>
    </row>
    <row r="10127" spans="11:11" x14ac:dyDescent="0.25">
      <c r="K10127"/>
    </row>
    <row r="10128" spans="11:11" x14ac:dyDescent="0.25">
      <c r="K10128"/>
    </row>
    <row r="10129" spans="11:11" x14ac:dyDescent="0.25">
      <c r="K10129"/>
    </row>
    <row r="10130" spans="11:11" x14ac:dyDescent="0.25">
      <c r="K10130" s="133"/>
    </row>
    <row r="10131" spans="11:11" x14ac:dyDescent="0.25">
      <c r="K10131" s="133"/>
    </row>
    <row r="10132" spans="11:11" x14ac:dyDescent="0.25">
      <c r="K10132"/>
    </row>
    <row r="10133" spans="11:11" x14ac:dyDescent="0.25">
      <c r="K10133"/>
    </row>
    <row r="10134" spans="11:11" x14ac:dyDescent="0.25">
      <c r="K10134" s="133"/>
    </row>
    <row r="10135" spans="11:11" x14ac:dyDescent="0.25">
      <c r="K10135" s="133"/>
    </row>
    <row r="10136" spans="11:11" x14ac:dyDescent="0.25">
      <c r="K10136"/>
    </row>
    <row r="10137" spans="11:11" x14ac:dyDescent="0.25">
      <c r="K10137"/>
    </row>
    <row r="10138" spans="11:11" x14ac:dyDescent="0.25">
      <c r="K10138"/>
    </row>
    <row r="10139" spans="11:11" x14ac:dyDescent="0.25">
      <c r="K10139" s="133"/>
    </row>
    <row r="10140" spans="11:11" x14ac:dyDescent="0.25">
      <c r="K10140" s="133"/>
    </row>
    <row r="10141" spans="11:11" x14ac:dyDescent="0.25">
      <c r="K10141"/>
    </row>
    <row r="10142" spans="11:11" x14ac:dyDescent="0.25">
      <c r="K10142"/>
    </row>
    <row r="10143" spans="11:11" x14ac:dyDescent="0.25">
      <c r="K10143" s="133"/>
    </row>
    <row r="10144" spans="11:11" x14ac:dyDescent="0.25">
      <c r="K10144" s="133"/>
    </row>
    <row r="10145" spans="11:11" x14ac:dyDescent="0.25">
      <c r="K10145"/>
    </row>
    <row r="10146" spans="11:11" x14ac:dyDescent="0.25">
      <c r="K10146"/>
    </row>
    <row r="10147" spans="11:11" x14ac:dyDescent="0.25">
      <c r="K10147"/>
    </row>
    <row r="10148" spans="11:11" x14ac:dyDescent="0.25">
      <c r="K10148" s="133"/>
    </row>
    <row r="10149" spans="11:11" x14ac:dyDescent="0.25">
      <c r="K10149" s="133"/>
    </row>
    <row r="10150" spans="11:11" x14ac:dyDescent="0.25">
      <c r="K10150"/>
    </row>
    <row r="10151" spans="11:11" x14ac:dyDescent="0.25">
      <c r="K10151"/>
    </row>
    <row r="10152" spans="11:11" x14ac:dyDescent="0.25">
      <c r="K10152" s="133"/>
    </row>
    <row r="10153" spans="11:11" x14ac:dyDescent="0.25">
      <c r="K10153" s="133"/>
    </row>
    <row r="10154" spans="11:11" x14ac:dyDescent="0.25">
      <c r="K10154"/>
    </row>
    <row r="10155" spans="11:11" x14ac:dyDescent="0.25">
      <c r="K10155"/>
    </row>
    <row r="10156" spans="11:11" x14ac:dyDescent="0.25">
      <c r="K10156"/>
    </row>
    <row r="10157" spans="11:11" x14ac:dyDescent="0.25">
      <c r="K10157" s="133"/>
    </row>
    <row r="10158" spans="11:11" x14ac:dyDescent="0.25">
      <c r="K10158" s="133"/>
    </row>
    <row r="10159" spans="11:11" x14ac:dyDescent="0.25">
      <c r="K10159"/>
    </row>
    <row r="10160" spans="11:11" x14ac:dyDescent="0.25">
      <c r="K10160"/>
    </row>
    <row r="10161" spans="11:11" x14ac:dyDescent="0.25">
      <c r="K10161" s="133"/>
    </row>
    <row r="10162" spans="11:11" x14ac:dyDescent="0.25">
      <c r="K10162" s="133"/>
    </row>
    <row r="10163" spans="11:11" x14ac:dyDescent="0.25">
      <c r="K10163"/>
    </row>
    <row r="10164" spans="11:11" x14ac:dyDescent="0.25">
      <c r="K10164"/>
    </row>
    <row r="10165" spans="11:11" x14ac:dyDescent="0.25">
      <c r="K10165"/>
    </row>
    <row r="10166" spans="11:11" x14ac:dyDescent="0.25">
      <c r="K10166" s="133"/>
    </row>
    <row r="10167" spans="11:11" x14ac:dyDescent="0.25">
      <c r="K10167" s="133"/>
    </row>
    <row r="10168" spans="11:11" x14ac:dyDescent="0.25">
      <c r="K10168"/>
    </row>
    <row r="10169" spans="11:11" x14ac:dyDescent="0.25">
      <c r="K10169"/>
    </row>
    <row r="10170" spans="11:11" x14ac:dyDescent="0.25">
      <c r="K10170" s="133"/>
    </row>
    <row r="10171" spans="11:11" x14ac:dyDescent="0.25">
      <c r="K10171" s="133"/>
    </row>
    <row r="10172" spans="11:11" x14ac:dyDescent="0.25">
      <c r="K10172"/>
    </row>
    <row r="10173" spans="11:11" x14ac:dyDescent="0.25">
      <c r="K10173"/>
    </row>
    <row r="10174" spans="11:11" x14ac:dyDescent="0.25">
      <c r="K10174"/>
    </row>
    <row r="10175" spans="11:11" x14ac:dyDescent="0.25">
      <c r="K10175" s="133"/>
    </row>
    <row r="10176" spans="11:11" x14ac:dyDescent="0.25">
      <c r="K10176" s="133"/>
    </row>
    <row r="10177" spans="11:11" x14ac:dyDescent="0.25">
      <c r="K10177"/>
    </row>
    <row r="10178" spans="11:11" x14ac:dyDescent="0.25">
      <c r="K10178"/>
    </row>
    <row r="10179" spans="11:11" x14ac:dyDescent="0.25">
      <c r="K10179" s="133"/>
    </row>
    <row r="10180" spans="11:11" x14ac:dyDescent="0.25">
      <c r="K10180" s="133"/>
    </row>
    <row r="10181" spans="11:11" x14ac:dyDescent="0.25">
      <c r="K10181"/>
    </row>
    <row r="10182" spans="11:11" x14ac:dyDescent="0.25">
      <c r="K10182"/>
    </row>
    <row r="10183" spans="11:11" x14ac:dyDescent="0.25">
      <c r="K10183"/>
    </row>
    <row r="10184" spans="11:11" x14ac:dyDescent="0.25">
      <c r="K10184" s="133"/>
    </row>
    <row r="10185" spans="11:11" x14ac:dyDescent="0.25">
      <c r="K10185" s="133"/>
    </row>
    <row r="10186" spans="11:11" x14ac:dyDescent="0.25">
      <c r="K10186"/>
    </row>
    <row r="10187" spans="11:11" x14ac:dyDescent="0.25">
      <c r="K10187"/>
    </row>
    <row r="10188" spans="11:11" x14ac:dyDescent="0.25">
      <c r="K10188" s="133"/>
    </row>
    <row r="10189" spans="11:11" x14ac:dyDescent="0.25">
      <c r="K10189" s="133"/>
    </row>
    <row r="10190" spans="11:11" x14ac:dyDescent="0.25">
      <c r="K10190"/>
    </row>
    <row r="10191" spans="11:11" x14ac:dyDescent="0.25">
      <c r="K10191"/>
    </row>
    <row r="10192" spans="11:11" x14ac:dyDescent="0.25">
      <c r="K10192"/>
    </row>
    <row r="10193" spans="11:11" x14ac:dyDescent="0.25">
      <c r="K10193" s="133"/>
    </row>
    <row r="10194" spans="11:11" x14ac:dyDescent="0.25">
      <c r="K10194" s="133"/>
    </row>
    <row r="10195" spans="11:11" x14ac:dyDescent="0.25">
      <c r="K10195"/>
    </row>
    <row r="10196" spans="11:11" x14ac:dyDescent="0.25">
      <c r="K10196"/>
    </row>
    <row r="10197" spans="11:11" x14ac:dyDescent="0.25">
      <c r="K10197" s="133"/>
    </row>
    <row r="10198" spans="11:11" x14ac:dyDescent="0.25">
      <c r="K10198" s="133"/>
    </row>
    <row r="10199" spans="11:11" x14ac:dyDescent="0.25">
      <c r="K10199"/>
    </row>
    <row r="10200" spans="11:11" x14ac:dyDescent="0.25">
      <c r="K10200"/>
    </row>
    <row r="10201" spans="11:11" x14ac:dyDescent="0.25">
      <c r="K10201"/>
    </row>
    <row r="10202" spans="11:11" x14ac:dyDescent="0.25">
      <c r="K10202" s="133"/>
    </row>
    <row r="10203" spans="11:11" x14ac:dyDescent="0.25">
      <c r="K10203" s="133"/>
    </row>
    <row r="10204" spans="11:11" x14ac:dyDescent="0.25">
      <c r="K10204"/>
    </row>
    <row r="10205" spans="11:11" x14ac:dyDescent="0.25">
      <c r="K10205"/>
    </row>
    <row r="10206" spans="11:11" x14ac:dyDescent="0.25">
      <c r="K10206" s="133"/>
    </row>
    <row r="10207" spans="11:11" x14ac:dyDescent="0.25">
      <c r="K10207" s="133"/>
    </row>
    <row r="10208" spans="11:11" x14ac:dyDescent="0.25">
      <c r="K10208"/>
    </row>
    <row r="10209" spans="11:11" x14ac:dyDescent="0.25">
      <c r="K10209"/>
    </row>
    <row r="10210" spans="11:11" x14ac:dyDescent="0.25">
      <c r="K10210"/>
    </row>
    <row r="10211" spans="11:11" x14ac:dyDescent="0.25">
      <c r="K10211" s="133"/>
    </row>
    <row r="10212" spans="11:11" x14ac:dyDescent="0.25">
      <c r="K10212" s="133"/>
    </row>
    <row r="10213" spans="11:11" x14ac:dyDescent="0.25">
      <c r="K10213"/>
    </row>
    <row r="10214" spans="11:11" x14ac:dyDescent="0.25">
      <c r="K10214"/>
    </row>
    <row r="10215" spans="11:11" x14ac:dyDescent="0.25">
      <c r="K10215" s="133"/>
    </row>
    <row r="10216" spans="11:11" x14ac:dyDescent="0.25">
      <c r="K10216" s="133"/>
    </row>
    <row r="10217" spans="11:11" x14ac:dyDescent="0.25">
      <c r="K10217"/>
    </row>
    <row r="10218" spans="11:11" x14ac:dyDescent="0.25">
      <c r="K10218"/>
    </row>
    <row r="10219" spans="11:11" x14ac:dyDescent="0.25">
      <c r="K10219"/>
    </row>
    <row r="10220" spans="11:11" x14ac:dyDescent="0.25">
      <c r="K10220" s="133"/>
    </row>
    <row r="10221" spans="11:11" x14ac:dyDescent="0.25">
      <c r="K10221" s="133"/>
    </row>
    <row r="10222" spans="11:11" x14ac:dyDescent="0.25">
      <c r="K10222"/>
    </row>
    <row r="10223" spans="11:11" x14ac:dyDescent="0.25">
      <c r="K10223"/>
    </row>
    <row r="10224" spans="11:11" x14ac:dyDescent="0.25">
      <c r="K10224" s="133"/>
    </row>
    <row r="10225" spans="11:11" x14ac:dyDescent="0.25">
      <c r="K10225" s="133"/>
    </row>
    <row r="10226" spans="11:11" x14ac:dyDescent="0.25">
      <c r="K10226"/>
    </row>
    <row r="10227" spans="11:11" x14ac:dyDescent="0.25">
      <c r="K10227"/>
    </row>
    <row r="10228" spans="11:11" x14ac:dyDescent="0.25">
      <c r="K10228"/>
    </row>
    <row r="10229" spans="11:11" x14ac:dyDescent="0.25">
      <c r="K10229" s="133"/>
    </row>
    <row r="10230" spans="11:11" x14ac:dyDescent="0.25">
      <c r="K10230" s="133"/>
    </row>
    <row r="10231" spans="11:11" x14ac:dyDescent="0.25">
      <c r="K10231"/>
    </row>
    <row r="10232" spans="11:11" x14ac:dyDescent="0.25">
      <c r="K10232"/>
    </row>
    <row r="10233" spans="11:11" x14ac:dyDescent="0.25">
      <c r="K10233" s="133"/>
    </row>
    <row r="10234" spans="11:11" x14ac:dyDescent="0.25">
      <c r="K10234" s="133"/>
    </row>
    <row r="10235" spans="11:11" x14ac:dyDescent="0.25">
      <c r="K10235"/>
    </row>
    <row r="10236" spans="11:11" x14ac:dyDescent="0.25">
      <c r="K10236"/>
    </row>
    <row r="10237" spans="11:11" x14ac:dyDescent="0.25">
      <c r="K10237"/>
    </row>
    <row r="10238" spans="11:11" x14ac:dyDescent="0.25">
      <c r="K10238" s="133"/>
    </row>
    <row r="10239" spans="11:11" x14ac:dyDescent="0.25">
      <c r="K10239" s="133"/>
    </row>
    <row r="10240" spans="11:11" x14ac:dyDescent="0.25">
      <c r="K10240"/>
    </row>
    <row r="10241" spans="11:11" x14ac:dyDescent="0.25">
      <c r="K10241"/>
    </row>
    <row r="10242" spans="11:11" x14ac:dyDescent="0.25">
      <c r="K10242" s="133"/>
    </row>
    <row r="10243" spans="11:11" x14ac:dyDescent="0.25">
      <c r="K10243" s="133"/>
    </row>
    <row r="10244" spans="11:11" x14ac:dyDescent="0.25">
      <c r="K10244"/>
    </row>
    <row r="10245" spans="11:11" x14ac:dyDescent="0.25">
      <c r="K10245"/>
    </row>
    <row r="10246" spans="11:11" x14ac:dyDescent="0.25">
      <c r="K10246"/>
    </row>
    <row r="10247" spans="11:11" x14ac:dyDescent="0.25">
      <c r="K10247" s="133"/>
    </row>
    <row r="10248" spans="11:11" x14ac:dyDescent="0.25">
      <c r="K10248" s="133"/>
    </row>
    <row r="10249" spans="11:11" x14ac:dyDescent="0.25">
      <c r="K10249"/>
    </row>
    <row r="10250" spans="11:11" x14ac:dyDescent="0.25">
      <c r="K10250"/>
    </row>
    <row r="10251" spans="11:11" x14ac:dyDescent="0.25">
      <c r="K10251" s="133"/>
    </row>
    <row r="10252" spans="11:11" x14ac:dyDescent="0.25">
      <c r="K10252" s="133"/>
    </row>
    <row r="10253" spans="11:11" x14ac:dyDescent="0.25">
      <c r="K10253"/>
    </row>
    <row r="10254" spans="11:11" x14ac:dyDescent="0.25">
      <c r="K10254"/>
    </row>
    <row r="10255" spans="11:11" x14ac:dyDescent="0.25">
      <c r="K10255"/>
    </row>
    <row r="10256" spans="11:11" x14ac:dyDescent="0.25">
      <c r="K10256" s="133"/>
    </row>
    <row r="10257" spans="11:11" x14ac:dyDescent="0.25">
      <c r="K10257" s="133"/>
    </row>
    <row r="10258" spans="11:11" x14ac:dyDescent="0.25">
      <c r="K10258"/>
    </row>
    <row r="10259" spans="11:11" x14ac:dyDescent="0.25">
      <c r="K10259"/>
    </row>
    <row r="10260" spans="11:11" x14ac:dyDescent="0.25">
      <c r="K10260" s="133"/>
    </row>
    <row r="10261" spans="11:11" x14ac:dyDescent="0.25">
      <c r="K10261" s="133"/>
    </row>
    <row r="10262" spans="11:11" x14ac:dyDescent="0.25">
      <c r="K10262"/>
    </row>
    <row r="10263" spans="11:11" x14ac:dyDescent="0.25">
      <c r="K10263"/>
    </row>
    <row r="10264" spans="11:11" x14ac:dyDescent="0.25">
      <c r="K10264"/>
    </row>
    <row r="10265" spans="11:11" x14ac:dyDescent="0.25">
      <c r="K10265" s="133"/>
    </row>
    <row r="10266" spans="11:11" x14ac:dyDescent="0.25">
      <c r="K10266" s="133"/>
    </row>
    <row r="10267" spans="11:11" x14ac:dyDescent="0.25">
      <c r="K10267"/>
    </row>
    <row r="10268" spans="11:11" x14ac:dyDescent="0.25">
      <c r="K10268"/>
    </row>
    <row r="10269" spans="11:11" x14ac:dyDescent="0.25">
      <c r="K10269" s="133"/>
    </row>
    <row r="10270" spans="11:11" x14ac:dyDescent="0.25">
      <c r="K10270" s="133"/>
    </row>
    <row r="10271" spans="11:11" x14ac:dyDescent="0.25">
      <c r="K10271"/>
    </row>
    <row r="10272" spans="11:11" x14ac:dyDescent="0.25">
      <c r="K10272"/>
    </row>
    <row r="10273" spans="11:11" x14ac:dyDescent="0.25">
      <c r="K10273"/>
    </row>
    <row r="10274" spans="11:11" x14ac:dyDescent="0.25">
      <c r="K10274" s="133"/>
    </row>
    <row r="10275" spans="11:11" x14ac:dyDescent="0.25">
      <c r="K10275" s="133"/>
    </row>
    <row r="10276" spans="11:11" x14ac:dyDescent="0.25">
      <c r="K10276"/>
    </row>
    <row r="10277" spans="11:11" x14ac:dyDescent="0.25">
      <c r="K10277"/>
    </row>
    <row r="10278" spans="11:11" x14ac:dyDescent="0.25">
      <c r="K10278" s="133"/>
    </row>
    <row r="10279" spans="11:11" x14ac:dyDescent="0.25">
      <c r="K10279" s="133"/>
    </row>
    <row r="10280" spans="11:11" x14ac:dyDescent="0.25">
      <c r="K10280"/>
    </row>
    <row r="10281" spans="11:11" x14ac:dyDescent="0.25">
      <c r="K10281"/>
    </row>
    <row r="10282" spans="11:11" x14ac:dyDescent="0.25">
      <c r="K10282"/>
    </row>
    <row r="10283" spans="11:11" x14ac:dyDescent="0.25">
      <c r="K10283" s="133"/>
    </row>
    <row r="10284" spans="11:11" x14ac:dyDescent="0.25">
      <c r="K10284" s="133"/>
    </row>
    <row r="10285" spans="11:11" x14ac:dyDescent="0.25">
      <c r="K10285"/>
    </row>
    <row r="10286" spans="11:11" x14ac:dyDescent="0.25">
      <c r="K10286"/>
    </row>
    <row r="10287" spans="11:11" x14ac:dyDescent="0.25">
      <c r="K10287" s="133"/>
    </row>
    <row r="10288" spans="11:11" x14ac:dyDescent="0.25">
      <c r="K10288" s="133"/>
    </row>
    <row r="10289" spans="11:11" x14ac:dyDescent="0.25">
      <c r="K10289"/>
    </row>
    <row r="10290" spans="11:11" x14ac:dyDescent="0.25">
      <c r="K10290"/>
    </row>
    <row r="10291" spans="11:11" x14ac:dyDescent="0.25">
      <c r="K10291"/>
    </row>
    <row r="10292" spans="11:11" x14ac:dyDescent="0.25">
      <c r="K10292" s="133"/>
    </row>
    <row r="10293" spans="11:11" x14ac:dyDescent="0.25">
      <c r="K10293" s="133"/>
    </row>
    <row r="10294" spans="11:11" x14ac:dyDescent="0.25">
      <c r="K10294"/>
    </row>
    <row r="10295" spans="11:11" x14ac:dyDescent="0.25">
      <c r="K10295"/>
    </row>
    <row r="10296" spans="11:11" x14ac:dyDescent="0.25">
      <c r="K10296" s="133"/>
    </row>
    <row r="10297" spans="11:11" x14ac:dyDescent="0.25">
      <c r="K10297" s="133"/>
    </row>
    <row r="10298" spans="11:11" x14ac:dyDescent="0.25">
      <c r="K10298"/>
    </row>
    <row r="10299" spans="11:11" x14ac:dyDescent="0.25">
      <c r="K10299"/>
    </row>
    <row r="10300" spans="11:11" x14ac:dyDescent="0.25">
      <c r="K10300"/>
    </row>
    <row r="10301" spans="11:11" x14ac:dyDescent="0.25">
      <c r="K10301" s="133"/>
    </row>
    <row r="10302" spans="11:11" x14ac:dyDescent="0.25">
      <c r="K10302" s="133"/>
    </row>
    <row r="10303" spans="11:11" x14ac:dyDescent="0.25">
      <c r="K10303"/>
    </row>
    <row r="10304" spans="11:11" x14ac:dyDescent="0.25">
      <c r="K10304"/>
    </row>
    <row r="10305" spans="11:11" x14ac:dyDescent="0.25">
      <c r="K10305" s="133"/>
    </row>
    <row r="10306" spans="11:11" x14ac:dyDescent="0.25">
      <c r="K10306" s="133"/>
    </row>
    <row r="10307" spans="11:11" x14ac:dyDescent="0.25">
      <c r="K10307"/>
    </row>
    <row r="10308" spans="11:11" x14ac:dyDescent="0.25">
      <c r="K10308"/>
    </row>
    <row r="10309" spans="11:11" x14ac:dyDescent="0.25">
      <c r="K10309"/>
    </row>
    <row r="10310" spans="11:11" x14ac:dyDescent="0.25">
      <c r="K10310" s="133"/>
    </row>
    <row r="10311" spans="11:11" x14ac:dyDescent="0.25">
      <c r="K10311" s="133"/>
    </row>
    <row r="10312" spans="11:11" x14ac:dyDescent="0.25">
      <c r="K10312"/>
    </row>
    <row r="10313" spans="11:11" x14ac:dyDescent="0.25">
      <c r="K10313"/>
    </row>
    <row r="10314" spans="11:11" x14ac:dyDescent="0.25">
      <c r="K10314" s="133"/>
    </row>
    <row r="10315" spans="11:11" x14ac:dyDescent="0.25">
      <c r="K10315" s="133"/>
    </row>
    <row r="10316" spans="11:11" x14ac:dyDescent="0.25">
      <c r="K10316"/>
    </row>
    <row r="10317" spans="11:11" x14ac:dyDescent="0.25">
      <c r="K10317"/>
    </row>
    <row r="10318" spans="11:11" x14ac:dyDescent="0.25">
      <c r="K10318"/>
    </row>
    <row r="10319" spans="11:11" x14ac:dyDescent="0.25">
      <c r="K10319" s="133"/>
    </row>
    <row r="10320" spans="11:11" x14ac:dyDescent="0.25">
      <c r="K10320" s="133"/>
    </row>
    <row r="10321" spans="11:11" x14ac:dyDescent="0.25">
      <c r="K10321"/>
    </row>
    <row r="10322" spans="11:11" x14ac:dyDescent="0.25">
      <c r="K10322"/>
    </row>
    <row r="10323" spans="11:11" x14ac:dyDescent="0.25">
      <c r="K10323" s="133"/>
    </row>
    <row r="10324" spans="11:11" x14ac:dyDescent="0.25">
      <c r="K10324" s="133"/>
    </row>
    <row r="10325" spans="11:11" x14ac:dyDescent="0.25">
      <c r="K10325"/>
    </row>
    <row r="10326" spans="11:11" x14ac:dyDescent="0.25">
      <c r="K10326"/>
    </row>
    <row r="10327" spans="11:11" x14ac:dyDescent="0.25">
      <c r="K10327"/>
    </row>
    <row r="10328" spans="11:11" x14ac:dyDescent="0.25">
      <c r="K10328" s="133"/>
    </row>
    <row r="10329" spans="11:11" x14ac:dyDescent="0.25">
      <c r="K10329" s="133"/>
    </row>
    <row r="10330" spans="11:11" x14ac:dyDescent="0.25">
      <c r="K10330"/>
    </row>
    <row r="10331" spans="11:11" x14ac:dyDescent="0.25">
      <c r="K10331"/>
    </row>
    <row r="10332" spans="11:11" x14ac:dyDescent="0.25">
      <c r="K10332" s="133"/>
    </row>
    <row r="10333" spans="11:11" x14ac:dyDescent="0.25">
      <c r="K10333" s="133"/>
    </row>
    <row r="10334" spans="11:11" x14ac:dyDescent="0.25">
      <c r="K10334"/>
    </row>
    <row r="10335" spans="11:11" x14ac:dyDescent="0.25">
      <c r="K10335"/>
    </row>
    <row r="10336" spans="11:11" x14ac:dyDescent="0.25">
      <c r="K10336"/>
    </row>
    <row r="10337" spans="11:11" x14ac:dyDescent="0.25">
      <c r="K10337" s="133"/>
    </row>
    <row r="10338" spans="11:11" x14ac:dyDescent="0.25">
      <c r="K10338" s="133"/>
    </row>
    <row r="10339" spans="11:11" x14ac:dyDescent="0.25">
      <c r="K10339"/>
    </row>
    <row r="10340" spans="11:11" x14ac:dyDescent="0.25">
      <c r="K10340"/>
    </row>
    <row r="10341" spans="11:11" x14ac:dyDescent="0.25">
      <c r="K10341" s="133"/>
    </row>
    <row r="10342" spans="11:11" x14ac:dyDescent="0.25">
      <c r="K10342" s="133"/>
    </row>
    <row r="10343" spans="11:11" x14ac:dyDescent="0.25">
      <c r="K10343"/>
    </row>
    <row r="10344" spans="11:11" x14ac:dyDescent="0.25">
      <c r="K10344"/>
    </row>
    <row r="10345" spans="11:11" x14ac:dyDescent="0.25">
      <c r="K10345"/>
    </row>
    <row r="10346" spans="11:11" x14ac:dyDescent="0.25">
      <c r="K10346" s="133"/>
    </row>
    <row r="10347" spans="11:11" x14ac:dyDescent="0.25">
      <c r="K10347" s="133"/>
    </row>
    <row r="10348" spans="11:11" x14ac:dyDescent="0.25">
      <c r="K10348"/>
    </row>
    <row r="10349" spans="11:11" x14ac:dyDescent="0.25">
      <c r="K10349"/>
    </row>
    <row r="10350" spans="11:11" x14ac:dyDescent="0.25">
      <c r="K10350" s="133"/>
    </row>
    <row r="10351" spans="11:11" x14ac:dyDescent="0.25">
      <c r="K10351" s="133"/>
    </row>
    <row r="10352" spans="11:11" x14ac:dyDescent="0.25">
      <c r="K10352"/>
    </row>
    <row r="10353" spans="11:11" x14ac:dyDescent="0.25">
      <c r="K10353"/>
    </row>
    <row r="10354" spans="11:11" x14ac:dyDescent="0.25">
      <c r="K10354"/>
    </row>
    <row r="10355" spans="11:11" x14ac:dyDescent="0.25">
      <c r="K10355" s="133"/>
    </row>
    <row r="10356" spans="11:11" x14ac:dyDescent="0.25">
      <c r="K10356" s="133"/>
    </row>
    <row r="10357" spans="11:11" x14ac:dyDescent="0.25">
      <c r="K10357"/>
    </row>
    <row r="10358" spans="11:11" x14ac:dyDescent="0.25">
      <c r="K10358"/>
    </row>
    <row r="10359" spans="11:11" x14ac:dyDescent="0.25">
      <c r="K10359" s="133"/>
    </row>
    <row r="10360" spans="11:11" x14ac:dyDescent="0.25">
      <c r="K10360" s="133"/>
    </row>
    <row r="10361" spans="11:11" x14ac:dyDescent="0.25">
      <c r="K10361"/>
    </row>
    <row r="10362" spans="11:11" x14ac:dyDescent="0.25">
      <c r="K10362"/>
    </row>
    <row r="10363" spans="11:11" x14ac:dyDescent="0.25">
      <c r="K10363"/>
    </row>
    <row r="10364" spans="11:11" x14ac:dyDescent="0.25">
      <c r="K10364" s="133"/>
    </row>
    <row r="10365" spans="11:11" x14ac:dyDescent="0.25">
      <c r="K10365" s="133"/>
    </row>
    <row r="10366" spans="11:11" x14ac:dyDescent="0.25">
      <c r="K10366"/>
    </row>
    <row r="10367" spans="11:11" x14ac:dyDescent="0.25">
      <c r="K10367"/>
    </row>
    <row r="10368" spans="11:11" x14ac:dyDescent="0.25">
      <c r="K10368" s="133"/>
    </row>
    <row r="10369" spans="11:11" x14ac:dyDescent="0.25">
      <c r="K10369" s="133"/>
    </row>
    <row r="10370" spans="11:11" x14ac:dyDescent="0.25">
      <c r="K10370"/>
    </row>
    <row r="10371" spans="11:11" x14ac:dyDescent="0.25">
      <c r="K10371"/>
    </row>
    <row r="10372" spans="11:11" x14ac:dyDescent="0.25">
      <c r="K10372"/>
    </row>
    <row r="10373" spans="11:11" x14ac:dyDescent="0.25">
      <c r="K10373" s="133"/>
    </row>
    <row r="10374" spans="11:11" x14ac:dyDescent="0.25">
      <c r="K10374" s="133"/>
    </row>
    <row r="10375" spans="11:11" x14ac:dyDescent="0.25">
      <c r="K10375"/>
    </row>
    <row r="10376" spans="11:11" x14ac:dyDescent="0.25">
      <c r="K10376"/>
    </row>
    <row r="10377" spans="11:11" x14ac:dyDescent="0.25">
      <c r="K10377" s="133"/>
    </row>
    <row r="10378" spans="11:11" x14ac:dyDescent="0.25">
      <c r="K10378" s="133"/>
    </row>
    <row r="10379" spans="11:11" x14ac:dyDescent="0.25">
      <c r="K10379"/>
    </row>
    <row r="10380" spans="11:11" x14ac:dyDescent="0.25">
      <c r="K10380"/>
    </row>
    <row r="10381" spans="11:11" x14ac:dyDescent="0.25">
      <c r="K10381"/>
    </row>
    <row r="10382" spans="11:11" x14ac:dyDescent="0.25">
      <c r="K10382" s="133"/>
    </row>
    <row r="10383" spans="11:11" x14ac:dyDescent="0.25">
      <c r="K10383" s="133"/>
    </row>
    <row r="10384" spans="11:11" x14ac:dyDescent="0.25">
      <c r="K10384"/>
    </row>
    <row r="10385" spans="11:11" x14ac:dyDescent="0.25">
      <c r="K10385"/>
    </row>
    <row r="10386" spans="11:11" x14ac:dyDescent="0.25">
      <c r="K10386" s="133"/>
    </row>
    <row r="10387" spans="11:11" x14ac:dyDescent="0.25">
      <c r="K10387" s="133"/>
    </row>
    <row r="10388" spans="11:11" x14ac:dyDescent="0.25">
      <c r="K10388"/>
    </row>
    <row r="10389" spans="11:11" x14ac:dyDescent="0.25">
      <c r="K10389"/>
    </row>
    <row r="10390" spans="11:11" x14ac:dyDescent="0.25">
      <c r="K10390"/>
    </row>
    <row r="10391" spans="11:11" x14ac:dyDescent="0.25">
      <c r="K10391" s="133"/>
    </row>
    <row r="10392" spans="11:11" x14ac:dyDescent="0.25">
      <c r="K10392" s="133"/>
    </row>
    <row r="10393" spans="11:11" x14ac:dyDescent="0.25">
      <c r="K10393"/>
    </row>
    <row r="10394" spans="11:11" x14ac:dyDescent="0.25">
      <c r="K10394"/>
    </row>
    <row r="10395" spans="11:11" x14ac:dyDescent="0.25">
      <c r="K10395" s="133"/>
    </row>
    <row r="10396" spans="11:11" x14ac:dyDescent="0.25">
      <c r="K10396" s="133"/>
    </row>
    <row r="10397" spans="11:11" x14ac:dyDescent="0.25">
      <c r="K10397"/>
    </row>
    <row r="10398" spans="11:11" x14ac:dyDescent="0.25">
      <c r="K10398"/>
    </row>
    <row r="10399" spans="11:11" x14ac:dyDescent="0.25">
      <c r="K10399"/>
    </row>
    <row r="10400" spans="11:11" x14ac:dyDescent="0.25">
      <c r="K10400" s="133"/>
    </row>
    <row r="10401" spans="11:11" x14ac:dyDescent="0.25">
      <c r="K10401" s="133"/>
    </row>
    <row r="10402" spans="11:11" x14ac:dyDescent="0.25">
      <c r="K10402"/>
    </row>
    <row r="10403" spans="11:11" x14ac:dyDescent="0.25">
      <c r="K10403"/>
    </row>
    <row r="10404" spans="11:11" x14ac:dyDescent="0.25">
      <c r="K10404" s="133"/>
    </row>
    <row r="10405" spans="11:11" x14ac:dyDescent="0.25">
      <c r="K10405" s="133"/>
    </row>
    <row r="10406" spans="11:11" x14ac:dyDescent="0.25">
      <c r="K10406"/>
    </row>
    <row r="10407" spans="11:11" x14ac:dyDescent="0.25">
      <c r="K10407"/>
    </row>
    <row r="10408" spans="11:11" x14ac:dyDescent="0.25">
      <c r="K10408"/>
    </row>
    <row r="10409" spans="11:11" x14ac:dyDescent="0.25">
      <c r="K10409" s="133"/>
    </row>
    <row r="10410" spans="11:11" x14ac:dyDescent="0.25">
      <c r="K10410" s="133"/>
    </row>
    <row r="10411" spans="11:11" x14ac:dyDescent="0.25">
      <c r="K10411"/>
    </row>
    <row r="10412" spans="11:11" x14ac:dyDescent="0.25">
      <c r="K10412"/>
    </row>
    <row r="10413" spans="11:11" x14ac:dyDescent="0.25">
      <c r="K10413" s="133"/>
    </row>
    <row r="10414" spans="11:11" x14ac:dyDescent="0.25">
      <c r="K10414" s="133"/>
    </row>
    <row r="10415" spans="11:11" x14ac:dyDescent="0.25">
      <c r="K10415"/>
    </row>
    <row r="10416" spans="11:11" x14ac:dyDescent="0.25">
      <c r="K10416"/>
    </row>
    <row r="10417" spans="11:11" x14ac:dyDescent="0.25">
      <c r="K10417"/>
    </row>
    <row r="10418" spans="11:11" x14ac:dyDescent="0.25">
      <c r="K10418" s="133"/>
    </row>
    <row r="10419" spans="11:11" x14ac:dyDescent="0.25">
      <c r="K10419" s="133"/>
    </row>
    <row r="10420" spans="11:11" x14ac:dyDescent="0.25">
      <c r="K10420"/>
    </row>
    <row r="10421" spans="11:11" x14ac:dyDescent="0.25">
      <c r="K10421"/>
    </row>
    <row r="10422" spans="11:11" x14ac:dyDescent="0.25">
      <c r="K10422" s="133"/>
    </row>
    <row r="10423" spans="11:11" x14ac:dyDescent="0.25">
      <c r="K10423" s="133"/>
    </row>
    <row r="10424" spans="11:11" x14ac:dyDescent="0.25">
      <c r="K10424"/>
    </row>
    <row r="10425" spans="11:11" x14ac:dyDescent="0.25">
      <c r="K10425"/>
    </row>
    <row r="10426" spans="11:11" x14ac:dyDescent="0.25">
      <c r="K10426"/>
    </row>
    <row r="10427" spans="11:11" x14ac:dyDescent="0.25">
      <c r="K10427" s="133"/>
    </row>
    <row r="10428" spans="11:11" x14ac:dyDescent="0.25">
      <c r="K10428" s="133"/>
    </row>
    <row r="10429" spans="11:11" x14ac:dyDescent="0.25">
      <c r="K10429"/>
    </row>
    <row r="10430" spans="11:11" x14ac:dyDescent="0.25">
      <c r="K10430"/>
    </row>
    <row r="10431" spans="11:11" x14ac:dyDescent="0.25">
      <c r="K10431" s="133"/>
    </row>
    <row r="10432" spans="11:11" x14ac:dyDescent="0.25">
      <c r="K10432" s="133"/>
    </row>
    <row r="10433" spans="11:11" x14ac:dyDescent="0.25">
      <c r="K10433"/>
    </row>
    <row r="10434" spans="11:11" x14ac:dyDescent="0.25">
      <c r="K10434"/>
    </row>
    <row r="10435" spans="11:11" x14ac:dyDescent="0.25">
      <c r="K10435"/>
    </row>
    <row r="10436" spans="11:11" x14ac:dyDescent="0.25">
      <c r="K10436" s="133"/>
    </row>
    <row r="10437" spans="11:11" x14ac:dyDescent="0.25">
      <c r="K10437" s="133"/>
    </row>
    <row r="10438" spans="11:11" x14ac:dyDescent="0.25">
      <c r="K10438"/>
    </row>
    <row r="10439" spans="11:11" x14ac:dyDescent="0.25">
      <c r="K10439"/>
    </row>
    <row r="10440" spans="11:11" x14ac:dyDescent="0.25">
      <c r="K10440" s="133"/>
    </row>
    <row r="10441" spans="11:11" x14ac:dyDescent="0.25">
      <c r="K10441" s="133"/>
    </row>
    <row r="10442" spans="11:11" x14ac:dyDescent="0.25">
      <c r="K10442"/>
    </row>
    <row r="10443" spans="11:11" x14ac:dyDescent="0.25">
      <c r="K10443"/>
    </row>
    <row r="10444" spans="11:11" x14ac:dyDescent="0.25">
      <c r="K10444"/>
    </row>
    <row r="10445" spans="11:11" x14ac:dyDescent="0.25">
      <c r="K10445" s="133"/>
    </row>
    <row r="10446" spans="11:11" x14ac:dyDescent="0.25">
      <c r="K10446" s="133"/>
    </row>
    <row r="10447" spans="11:11" x14ac:dyDescent="0.25">
      <c r="K10447"/>
    </row>
    <row r="10448" spans="11:11" x14ac:dyDescent="0.25">
      <c r="K10448"/>
    </row>
    <row r="10449" spans="11:11" x14ac:dyDescent="0.25">
      <c r="K10449" s="133"/>
    </row>
    <row r="10450" spans="11:11" x14ac:dyDescent="0.25">
      <c r="K10450" s="133"/>
    </row>
    <row r="10451" spans="11:11" x14ac:dyDescent="0.25">
      <c r="K10451"/>
    </row>
    <row r="10452" spans="11:11" x14ac:dyDescent="0.25">
      <c r="K10452"/>
    </row>
    <row r="10453" spans="11:11" x14ac:dyDescent="0.25">
      <c r="K10453"/>
    </row>
    <row r="10454" spans="11:11" x14ac:dyDescent="0.25">
      <c r="K10454" s="133"/>
    </row>
    <row r="10455" spans="11:11" x14ac:dyDescent="0.25">
      <c r="K10455" s="133"/>
    </row>
    <row r="10456" spans="11:11" x14ac:dyDescent="0.25">
      <c r="K10456"/>
    </row>
    <row r="10457" spans="11:11" x14ac:dyDescent="0.25">
      <c r="K10457"/>
    </row>
    <row r="10458" spans="11:11" x14ac:dyDescent="0.25">
      <c r="K10458" s="133"/>
    </row>
    <row r="10459" spans="11:11" x14ac:dyDescent="0.25">
      <c r="K10459" s="133"/>
    </row>
    <row r="10460" spans="11:11" x14ac:dyDescent="0.25">
      <c r="K10460"/>
    </row>
    <row r="10461" spans="11:11" x14ac:dyDescent="0.25">
      <c r="K10461"/>
    </row>
    <row r="10462" spans="11:11" x14ac:dyDescent="0.25">
      <c r="K10462"/>
    </row>
    <row r="10463" spans="11:11" x14ac:dyDescent="0.25">
      <c r="K10463" s="133"/>
    </row>
    <row r="10464" spans="11:11" x14ac:dyDescent="0.25">
      <c r="K10464" s="133"/>
    </row>
    <row r="10465" spans="11:11" x14ac:dyDescent="0.25">
      <c r="K10465"/>
    </row>
    <row r="10466" spans="11:11" x14ac:dyDescent="0.25">
      <c r="K10466"/>
    </row>
    <row r="10467" spans="11:11" x14ac:dyDescent="0.25">
      <c r="K10467" s="133"/>
    </row>
    <row r="10468" spans="11:11" x14ac:dyDescent="0.25">
      <c r="K10468" s="133"/>
    </row>
    <row r="10469" spans="11:11" x14ac:dyDescent="0.25">
      <c r="K10469"/>
    </row>
    <row r="10470" spans="11:11" x14ac:dyDescent="0.25">
      <c r="K10470"/>
    </row>
    <row r="10471" spans="11:11" x14ac:dyDescent="0.25">
      <c r="K10471"/>
    </row>
    <row r="10472" spans="11:11" x14ac:dyDescent="0.25">
      <c r="K10472" s="133"/>
    </row>
    <row r="10473" spans="11:11" x14ac:dyDescent="0.25">
      <c r="K10473" s="133"/>
    </row>
    <row r="10474" spans="11:11" x14ac:dyDescent="0.25">
      <c r="K10474"/>
    </row>
    <row r="10475" spans="11:11" x14ac:dyDescent="0.25">
      <c r="K10475"/>
    </row>
    <row r="10476" spans="11:11" x14ac:dyDescent="0.25">
      <c r="K10476" s="133"/>
    </row>
    <row r="10477" spans="11:11" x14ac:dyDescent="0.25">
      <c r="K10477" s="133"/>
    </row>
    <row r="10478" spans="11:11" x14ac:dyDescent="0.25">
      <c r="K10478"/>
    </row>
    <row r="10479" spans="11:11" x14ac:dyDescent="0.25">
      <c r="K10479"/>
    </row>
    <row r="10480" spans="11:11" x14ac:dyDescent="0.25">
      <c r="K10480"/>
    </row>
    <row r="10481" spans="11:11" x14ac:dyDescent="0.25">
      <c r="K10481" s="133"/>
    </row>
    <row r="10482" spans="11:11" x14ac:dyDescent="0.25">
      <c r="K10482" s="133"/>
    </row>
    <row r="10483" spans="11:11" x14ac:dyDescent="0.25">
      <c r="K10483"/>
    </row>
    <row r="10484" spans="11:11" x14ac:dyDescent="0.25">
      <c r="K10484"/>
    </row>
    <row r="10485" spans="11:11" x14ac:dyDescent="0.25">
      <c r="K10485" s="133"/>
    </row>
    <row r="10486" spans="11:11" x14ac:dyDescent="0.25">
      <c r="K10486" s="133"/>
    </row>
    <row r="10487" spans="11:11" x14ac:dyDescent="0.25">
      <c r="K10487"/>
    </row>
    <row r="10488" spans="11:11" x14ac:dyDescent="0.25">
      <c r="K10488"/>
    </row>
    <row r="10489" spans="11:11" x14ac:dyDescent="0.25">
      <c r="K10489"/>
    </row>
    <row r="10490" spans="11:11" x14ac:dyDescent="0.25">
      <c r="K10490" s="133"/>
    </row>
    <row r="10491" spans="11:11" x14ac:dyDescent="0.25">
      <c r="K10491" s="133"/>
    </row>
    <row r="10492" spans="11:11" x14ac:dyDescent="0.25">
      <c r="K10492"/>
    </row>
    <row r="10493" spans="11:11" x14ac:dyDescent="0.25">
      <c r="K10493"/>
    </row>
    <row r="10494" spans="11:11" x14ac:dyDescent="0.25">
      <c r="K10494" s="133"/>
    </row>
    <row r="10495" spans="11:11" x14ac:dyDescent="0.25">
      <c r="K10495" s="133"/>
    </row>
    <row r="10496" spans="11:11" x14ac:dyDescent="0.25">
      <c r="K10496"/>
    </row>
    <row r="10497" spans="11:11" x14ac:dyDescent="0.25">
      <c r="K10497"/>
    </row>
    <row r="10498" spans="11:11" x14ac:dyDescent="0.25">
      <c r="K10498"/>
    </row>
    <row r="10499" spans="11:11" x14ac:dyDescent="0.25">
      <c r="K10499" s="133"/>
    </row>
    <row r="10500" spans="11:11" x14ac:dyDescent="0.25">
      <c r="K10500" s="133"/>
    </row>
    <row r="10501" spans="11:11" x14ac:dyDescent="0.25">
      <c r="K10501"/>
    </row>
    <row r="10502" spans="11:11" x14ac:dyDescent="0.25">
      <c r="K10502"/>
    </row>
    <row r="10503" spans="11:11" x14ac:dyDescent="0.25">
      <c r="K10503" s="133"/>
    </row>
    <row r="10504" spans="11:11" x14ac:dyDescent="0.25">
      <c r="K10504" s="133"/>
    </row>
    <row r="10505" spans="11:11" x14ac:dyDescent="0.25">
      <c r="K10505"/>
    </row>
    <row r="10506" spans="11:11" x14ac:dyDescent="0.25">
      <c r="K10506"/>
    </row>
    <row r="10507" spans="11:11" x14ac:dyDescent="0.25">
      <c r="K10507"/>
    </row>
    <row r="10508" spans="11:11" x14ac:dyDescent="0.25">
      <c r="K10508" s="133"/>
    </row>
    <row r="10509" spans="11:11" x14ac:dyDescent="0.25">
      <c r="K10509" s="133"/>
    </row>
    <row r="10510" spans="11:11" x14ac:dyDescent="0.25">
      <c r="K10510"/>
    </row>
    <row r="10511" spans="11:11" x14ac:dyDescent="0.25">
      <c r="K10511"/>
    </row>
    <row r="10512" spans="11:11" x14ac:dyDescent="0.25">
      <c r="K10512" s="133"/>
    </row>
    <row r="10513" spans="11:11" x14ac:dyDescent="0.25">
      <c r="K10513" s="133"/>
    </row>
    <row r="10514" spans="11:11" x14ac:dyDescent="0.25">
      <c r="K10514"/>
    </row>
    <row r="10515" spans="11:11" x14ac:dyDescent="0.25">
      <c r="K10515"/>
    </row>
    <row r="10516" spans="11:11" x14ac:dyDescent="0.25">
      <c r="K10516"/>
    </row>
    <row r="10517" spans="11:11" x14ac:dyDescent="0.25">
      <c r="K10517" s="133"/>
    </row>
    <row r="10518" spans="11:11" x14ac:dyDescent="0.25">
      <c r="K10518" s="133"/>
    </row>
    <row r="10519" spans="11:11" x14ac:dyDescent="0.25">
      <c r="K10519"/>
    </row>
    <row r="10520" spans="11:11" x14ac:dyDescent="0.25">
      <c r="K10520"/>
    </row>
    <row r="10521" spans="11:11" x14ac:dyDescent="0.25">
      <c r="K10521" s="133"/>
    </row>
    <row r="10522" spans="11:11" x14ac:dyDescent="0.25">
      <c r="K10522" s="133"/>
    </row>
    <row r="10523" spans="11:11" x14ac:dyDescent="0.25">
      <c r="K10523"/>
    </row>
    <row r="10524" spans="11:11" x14ac:dyDescent="0.25">
      <c r="K10524"/>
    </row>
    <row r="10525" spans="11:11" x14ac:dyDescent="0.25">
      <c r="K10525"/>
    </row>
    <row r="10526" spans="11:11" x14ac:dyDescent="0.25">
      <c r="K10526" s="133"/>
    </row>
    <row r="10527" spans="11:11" x14ac:dyDescent="0.25">
      <c r="K10527" s="133"/>
    </row>
    <row r="10528" spans="11:11" x14ac:dyDescent="0.25">
      <c r="K10528"/>
    </row>
    <row r="10529" spans="11:11" x14ac:dyDescent="0.25">
      <c r="K10529"/>
    </row>
    <row r="10530" spans="11:11" x14ac:dyDescent="0.25">
      <c r="K10530" s="133"/>
    </row>
    <row r="10531" spans="11:11" x14ac:dyDescent="0.25">
      <c r="K10531" s="133"/>
    </row>
    <row r="10532" spans="11:11" x14ac:dyDescent="0.25">
      <c r="K10532"/>
    </row>
    <row r="10533" spans="11:11" x14ac:dyDescent="0.25">
      <c r="K10533"/>
    </row>
    <row r="10534" spans="11:11" x14ac:dyDescent="0.25">
      <c r="K10534"/>
    </row>
    <row r="10535" spans="11:11" x14ac:dyDescent="0.25">
      <c r="K10535" s="133"/>
    </row>
    <row r="10536" spans="11:11" x14ac:dyDescent="0.25">
      <c r="K10536" s="133"/>
    </row>
    <row r="10537" spans="11:11" x14ac:dyDescent="0.25">
      <c r="K10537"/>
    </row>
    <row r="10538" spans="11:11" x14ac:dyDescent="0.25">
      <c r="K10538"/>
    </row>
    <row r="10539" spans="11:11" x14ac:dyDescent="0.25">
      <c r="K10539" s="133"/>
    </row>
    <row r="10540" spans="11:11" x14ac:dyDescent="0.25">
      <c r="K10540" s="133"/>
    </row>
    <row r="10541" spans="11:11" x14ac:dyDescent="0.25">
      <c r="K10541"/>
    </row>
    <row r="10542" spans="11:11" x14ac:dyDescent="0.25">
      <c r="K10542"/>
    </row>
    <row r="10543" spans="11:11" x14ac:dyDescent="0.25">
      <c r="K10543"/>
    </row>
    <row r="10544" spans="11:11" x14ac:dyDescent="0.25">
      <c r="K10544" s="133"/>
    </row>
    <row r="10545" spans="11:11" x14ac:dyDescent="0.25">
      <c r="K10545" s="133"/>
    </row>
    <row r="10546" spans="11:11" x14ac:dyDescent="0.25">
      <c r="K10546"/>
    </row>
    <row r="10547" spans="11:11" x14ac:dyDescent="0.25">
      <c r="K10547"/>
    </row>
    <row r="10548" spans="11:11" x14ac:dyDescent="0.25">
      <c r="K10548" s="133"/>
    </row>
    <row r="10549" spans="11:11" x14ac:dyDescent="0.25">
      <c r="K10549" s="133"/>
    </row>
    <row r="10550" spans="11:11" x14ac:dyDescent="0.25">
      <c r="K10550"/>
    </row>
    <row r="10551" spans="11:11" x14ac:dyDescent="0.25">
      <c r="K10551"/>
    </row>
    <row r="10552" spans="11:11" x14ac:dyDescent="0.25">
      <c r="K10552"/>
    </row>
    <row r="10553" spans="11:11" x14ac:dyDescent="0.25">
      <c r="K10553" s="133"/>
    </row>
    <row r="10554" spans="11:11" x14ac:dyDescent="0.25">
      <c r="K10554" s="133"/>
    </row>
    <row r="10555" spans="11:11" x14ac:dyDescent="0.25">
      <c r="K10555"/>
    </row>
    <row r="10556" spans="11:11" x14ac:dyDescent="0.25">
      <c r="K10556"/>
    </row>
    <row r="10557" spans="11:11" x14ac:dyDescent="0.25">
      <c r="K10557" s="133"/>
    </row>
    <row r="10558" spans="11:11" x14ac:dyDescent="0.25">
      <c r="K10558" s="133"/>
    </row>
    <row r="10559" spans="11:11" x14ac:dyDescent="0.25">
      <c r="K10559"/>
    </row>
    <row r="10560" spans="11:11" x14ac:dyDescent="0.25">
      <c r="K10560"/>
    </row>
    <row r="10561" spans="11:11" x14ac:dyDescent="0.25">
      <c r="K10561"/>
    </row>
    <row r="10562" spans="11:11" x14ac:dyDescent="0.25">
      <c r="K10562" s="133"/>
    </row>
    <row r="10563" spans="11:11" x14ac:dyDescent="0.25">
      <c r="K10563" s="133"/>
    </row>
    <row r="10564" spans="11:11" x14ac:dyDescent="0.25">
      <c r="K10564"/>
    </row>
    <row r="10565" spans="11:11" x14ac:dyDescent="0.25">
      <c r="K10565"/>
    </row>
    <row r="10566" spans="11:11" x14ac:dyDescent="0.25">
      <c r="K10566" s="133"/>
    </row>
    <row r="10567" spans="11:11" x14ac:dyDescent="0.25">
      <c r="K10567" s="133"/>
    </row>
    <row r="10568" spans="11:11" x14ac:dyDescent="0.25">
      <c r="K10568"/>
    </row>
    <row r="10569" spans="11:11" x14ac:dyDescent="0.25">
      <c r="K10569"/>
    </row>
    <row r="10570" spans="11:11" x14ac:dyDescent="0.25">
      <c r="K10570"/>
    </row>
    <row r="10571" spans="11:11" x14ac:dyDescent="0.25">
      <c r="K10571" s="133"/>
    </row>
    <row r="10572" spans="11:11" x14ac:dyDescent="0.25">
      <c r="K10572" s="133"/>
    </row>
    <row r="10573" spans="11:11" x14ac:dyDescent="0.25">
      <c r="K10573"/>
    </row>
    <row r="10574" spans="11:11" x14ac:dyDescent="0.25">
      <c r="K10574"/>
    </row>
    <row r="10575" spans="11:11" x14ac:dyDescent="0.25">
      <c r="K10575" s="133"/>
    </row>
    <row r="10576" spans="11:11" x14ac:dyDescent="0.25">
      <c r="K10576" s="133"/>
    </row>
    <row r="10577" spans="11:11" x14ac:dyDescent="0.25">
      <c r="K10577"/>
    </row>
    <row r="10578" spans="11:11" x14ac:dyDescent="0.25">
      <c r="K10578"/>
    </row>
    <row r="10579" spans="11:11" x14ac:dyDescent="0.25">
      <c r="K10579"/>
    </row>
    <row r="10580" spans="11:11" x14ac:dyDescent="0.25">
      <c r="K10580" s="133"/>
    </row>
    <row r="10581" spans="11:11" x14ac:dyDescent="0.25">
      <c r="K10581" s="133"/>
    </row>
    <row r="10582" spans="11:11" x14ac:dyDescent="0.25">
      <c r="K10582"/>
    </row>
    <row r="10583" spans="11:11" x14ac:dyDescent="0.25">
      <c r="K10583"/>
    </row>
    <row r="10584" spans="11:11" x14ac:dyDescent="0.25">
      <c r="K10584" s="133"/>
    </row>
    <row r="10585" spans="11:11" x14ac:dyDescent="0.25">
      <c r="K10585" s="133"/>
    </row>
    <row r="10586" spans="11:11" x14ac:dyDescent="0.25">
      <c r="K10586"/>
    </row>
    <row r="10587" spans="11:11" x14ac:dyDescent="0.25">
      <c r="K10587"/>
    </row>
    <row r="10588" spans="11:11" x14ac:dyDescent="0.25">
      <c r="K10588"/>
    </row>
    <row r="10589" spans="11:11" x14ac:dyDescent="0.25">
      <c r="K10589" s="133"/>
    </row>
    <row r="10590" spans="11:11" x14ac:dyDescent="0.25">
      <c r="K10590" s="133"/>
    </row>
    <row r="10591" spans="11:11" x14ac:dyDescent="0.25">
      <c r="K10591"/>
    </row>
    <row r="10592" spans="11:11" x14ac:dyDescent="0.25">
      <c r="K10592"/>
    </row>
    <row r="10593" spans="11:11" x14ac:dyDescent="0.25">
      <c r="K10593" s="133"/>
    </row>
    <row r="10594" spans="11:11" x14ac:dyDescent="0.25">
      <c r="K10594" s="133"/>
    </row>
    <row r="10595" spans="11:11" x14ac:dyDescent="0.25">
      <c r="K10595"/>
    </row>
    <row r="10596" spans="11:11" x14ac:dyDescent="0.25">
      <c r="K10596"/>
    </row>
    <row r="10597" spans="11:11" x14ac:dyDescent="0.25">
      <c r="K10597"/>
    </row>
    <row r="10598" spans="11:11" x14ac:dyDescent="0.25">
      <c r="K10598" s="133"/>
    </row>
    <row r="10599" spans="11:11" x14ac:dyDescent="0.25">
      <c r="K10599" s="133"/>
    </row>
    <row r="10600" spans="11:11" x14ac:dyDescent="0.25">
      <c r="K10600"/>
    </row>
    <row r="10601" spans="11:11" x14ac:dyDescent="0.25">
      <c r="K10601"/>
    </row>
    <row r="10602" spans="11:11" x14ac:dyDescent="0.25">
      <c r="K10602" s="133"/>
    </row>
    <row r="10603" spans="11:11" x14ac:dyDescent="0.25">
      <c r="K10603" s="133"/>
    </row>
    <row r="10604" spans="11:11" x14ac:dyDescent="0.25">
      <c r="K10604"/>
    </row>
    <row r="10605" spans="11:11" x14ac:dyDescent="0.25">
      <c r="K10605"/>
    </row>
    <row r="10606" spans="11:11" x14ac:dyDescent="0.25">
      <c r="K10606"/>
    </row>
    <row r="10607" spans="11:11" x14ac:dyDescent="0.25">
      <c r="K10607" s="133"/>
    </row>
    <row r="10608" spans="11:11" x14ac:dyDescent="0.25">
      <c r="K10608" s="133"/>
    </row>
    <row r="10609" spans="11:11" x14ac:dyDescent="0.25">
      <c r="K10609"/>
    </row>
    <row r="10610" spans="11:11" x14ac:dyDescent="0.25">
      <c r="K10610"/>
    </row>
    <row r="10611" spans="11:11" x14ac:dyDescent="0.25">
      <c r="K10611" s="133"/>
    </row>
    <row r="10612" spans="11:11" x14ac:dyDescent="0.25">
      <c r="K10612" s="133"/>
    </row>
    <row r="10613" spans="11:11" x14ac:dyDescent="0.25">
      <c r="K10613"/>
    </row>
    <row r="10614" spans="11:11" x14ac:dyDescent="0.25">
      <c r="K10614"/>
    </row>
    <row r="10615" spans="11:11" x14ac:dyDescent="0.25">
      <c r="K10615"/>
    </row>
    <row r="10616" spans="11:11" x14ac:dyDescent="0.25">
      <c r="K10616" s="133"/>
    </row>
    <row r="10617" spans="11:11" x14ac:dyDescent="0.25">
      <c r="K10617" s="133"/>
    </row>
    <row r="10618" spans="11:11" x14ac:dyDescent="0.25">
      <c r="K10618"/>
    </row>
    <row r="10619" spans="11:11" x14ac:dyDescent="0.25">
      <c r="K10619"/>
    </row>
    <row r="10620" spans="11:11" x14ac:dyDescent="0.25">
      <c r="K10620" s="133"/>
    </row>
    <row r="10621" spans="11:11" x14ac:dyDescent="0.25">
      <c r="K10621" s="133"/>
    </row>
    <row r="10622" spans="11:11" x14ac:dyDescent="0.25">
      <c r="K10622"/>
    </row>
    <row r="10623" spans="11:11" x14ac:dyDescent="0.25">
      <c r="K10623"/>
    </row>
    <row r="10624" spans="11:11" x14ac:dyDescent="0.25">
      <c r="K10624"/>
    </row>
    <row r="10625" spans="11:11" x14ac:dyDescent="0.25">
      <c r="K10625" s="133"/>
    </row>
    <row r="10626" spans="11:11" x14ac:dyDescent="0.25">
      <c r="K10626" s="133"/>
    </row>
    <row r="10627" spans="11:11" x14ac:dyDescent="0.25">
      <c r="K10627"/>
    </row>
    <row r="10628" spans="11:11" x14ac:dyDescent="0.25">
      <c r="K10628"/>
    </row>
    <row r="10629" spans="11:11" x14ac:dyDescent="0.25">
      <c r="K10629" s="133"/>
    </row>
    <row r="10630" spans="11:11" x14ac:dyDescent="0.25">
      <c r="K10630" s="133"/>
    </row>
    <row r="10631" spans="11:11" x14ac:dyDescent="0.25">
      <c r="K10631"/>
    </row>
    <row r="10632" spans="11:11" x14ac:dyDescent="0.25">
      <c r="K10632"/>
    </row>
    <row r="10633" spans="11:11" x14ac:dyDescent="0.25">
      <c r="K10633"/>
    </row>
    <row r="10634" spans="11:11" x14ac:dyDescent="0.25">
      <c r="K10634" s="133"/>
    </row>
    <row r="10635" spans="11:11" x14ac:dyDescent="0.25">
      <c r="K10635" s="133"/>
    </row>
    <row r="10636" spans="11:11" x14ac:dyDescent="0.25">
      <c r="K10636"/>
    </row>
    <row r="10637" spans="11:11" x14ac:dyDescent="0.25">
      <c r="K10637"/>
    </row>
    <row r="10638" spans="11:11" x14ac:dyDescent="0.25">
      <c r="K10638" s="133"/>
    </row>
    <row r="10639" spans="11:11" x14ac:dyDescent="0.25">
      <c r="K10639" s="133"/>
    </row>
    <row r="10640" spans="11:11" x14ac:dyDescent="0.25">
      <c r="K10640"/>
    </row>
    <row r="10641" spans="11:11" x14ac:dyDescent="0.25">
      <c r="K10641"/>
    </row>
    <row r="10642" spans="11:11" x14ac:dyDescent="0.25">
      <c r="K10642"/>
    </row>
    <row r="10643" spans="11:11" x14ac:dyDescent="0.25">
      <c r="K10643" s="133"/>
    </row>
    <row r="10644" spans="11:11" x14ac:dyDescent="0.25">
      <c r="K10644" s="133"/>
    </row>
    <row r="10645" spans="11:11" x14ac:dyDescent="0.25">
      <c r="K10645"/>
    </row>
    <row r="10646" spans="11:11" x14ac:dyDescent="0.25">
      <c r="K10646"/>
    </row>
    <row r="10647" spans="11:11" x14ac:dyDescent="0.25">
      <c r="K10647" s="133"/>
    </row>
    <row r="10648" spans="11:11" x14ac:dyDescent="0.25">
      <c r="K10648" s="133"/>
    </row>
    <row r="10649" spans="11:11" x14ac:dyDescent="0.25">
      <c r="K10649"/>
    </row>
    <row r="10650" spans="11:11" x14ac:dyDescent="0.25">
      <c r="K10650"/>
    </row>
    <row r="10651" spans="11:11" x14ac:dyDescent="0.25">
      <c r="K10651"/>
    </row>
    <row r="10652" spans="11:11" x14ac:dyDescent="0.25">
      <c r="K10652" s="133"/>
    </row>
    <row r="10653" spans="11:11" x14ac:dyDescent="0.25">
      <c r="K10653" s="133"/>
    </row>
    <row r="10654" spans="11:11" x14ac:dyDescent="0.25">
      <c r="K10654"/>
    </row>
    <row r="10655" spans="11:11" x14ac:dyDescent="0.25">
      <c r="K10655"/>
    </row>
    <row r="10656" spans="11:11" x14ac:dyDescent="0.25">
      <c r="K10656" s="133"/>
    </row>
    <row r="10657" spans="11:11" x14ac:dyDescent="0.25">
      <c r="K10657" s="133"/>
    </row>
    <row r="10658" spans="11:11" x14ac:dyDescent="0.25">
      <c r="K10658"/>
    </row>
    <row r="10659" spans="11:11" x14ac:dyDescent="0.25">
      <c r="K10659"/>
    </row>
    <row r="10660" spans="11:11" x14ac:dyDescent="0.25">
      <c r="K10660"/>
    </row>
    <row r="10661" spans="11:11" x14ac:dyDescent="0.25">
      <c r="K10661" s="133"/>
    </row>
    <row r="10662" spans="11:11" x14ac:dyDescent="0.25">
      <c r="K10662" s="133"/>
    </row>
    <row r="10663" spans="11:11" x14ac:dyDescent="0.25">
      <c r="K10663"/>
    </row>
    <row r="10664" spans="11:11" x14ac:dyDescent="0.25">
      <c r="K10664"/>
    </row>
    <row r="10665" spans="11:11" x14ac:dyDescent="0.25">
      <c r="K10665" s="133"/>
    </row>
    <row r="10666" spans="11:11" x14ac:dyDescent="0.25">
      <c r="K10666" s="133"/>
    </row>
    <row r="10667" spans="11:11" x14ac:dyDescent="0.25">
      <c r="K10667"/>
    </row>
    <row r="10668" spans="11:11" x14ac:dyDescent="0.25">
      <c r="K10668"/>
    </row>
    <row r="10669" spans="11:11" x14ac:dyDescent="0.25">
      <c r="K10669"/>
    </row>
    <row r="10670" spans="11:11" x14ac:dyDescent="0.25">
      <c r="K10670" s="133"/>
    </row>
    <row r="10671" spans="11:11" x14ac:dyDescent="0.25">
      <c r="K10671" s="133"/>
    </row>
    <row r="10672" spans="11:11" x14ac:dyDescent="0.25">
      <c r="K10672"/>
    </row>
    <row r="10673" spans="11:11" x14ac:dyDescent="0.25">
      <c r="K10673"/>
    </row>
    <row r="10674" spans="11:11" x14ac:dyDescent="0.25">
      <c r="K10674" s="133"/>
    </row>
    <row r="10675" spans="11:11" x14ac:dyDescent="0.25">
      <c r="K10675" s="133"/>
    </row>
    <row r="10676" spans="11:11" x14ac:dyDescent="0.25">
      <c r="K10676"/>
    </row>
    <row r="10677" spans="11:11" x14ac:dyDescent="0.25">
      <c r="K10677"/>
    </row>
    <row r="10678" spans="11:11" x14ac:dyDescent="0.25">
      <c r="K10678"/>
    </row>
    <row r="10679" spans="11:11" x14ac:dyDescent="0.25">
      <c r="K10679" s="133"/>
    </row>
    <row r="10680" spans="11:11" x14ac:dyDescent="0.25">
      <c r="K10680" s="133"/>
    </row>
    <row r="10681" spans="11:11" x14ac:dyDescent="0.25">
      <c r="K10681"/>
    </row>
    <row r="10682" spans="11:11" x14ac:dyDescent="0.25">
      <c r="K10682"/>
    </row>
    <row r="10683" spans="11:11" x14ac:dyDescent="0.25">
      <c r="K10683" s="133"/>
    </row>
    <row r="10684" spans="11:11" x14ac:dyDescent="0.25">
      <c r="K10684" s="133"/>
    </row>
    <row r="10685" spans="11:11" x14ac:dyDescent="0.25">
      <c r="K10685"/>
    </row>
    <row r="10686" spans="11:11" x14ac:dyDescent="0.25">
      <c r="K10686"/>
    </row>
    <row r="10687" spans="11:11" x14ac:dyDescent="0.25">
      <c r="K10687"/>
    </row>
    <row r="10688" spans="11:11" x14ac:dyDescent="0.25">
      <c r="K10688" s="133"/>
    </row>
    <row r="10689" spans="11:11" x14ac:dyDescent="0.25">
      <c r="K10689" s="133"/>
    </row>
    <row r="10690" spans="11:11" x14ac:dyDescent="0.25">
      <c r="K10690"/>
    </row>
    <row r="10691" spans="11:11" x14ac:dyDescent="0.25">
      <c r="K10691"/>
    </row>
    <row r="10692" spans="11:11" x14ac:dyDescent="0.25">
      <c r="K10692" s="133"/>
    </row>
    <row r="10693" spans="11:11" x14ac:dyDescent="0.25">
      <c r="K10693" s="133"/>
    </row>
    <row r="10694" spans="11:11" x14ac:dyDescent="0.25">
      <c r="K10694"/>
    </row>
    <row r="10695" spans="11:11" x14ac:dyDescent="0.25">
      <c r="K10695"/>
    </row>
    <row r="10696" spans="11:11" x14ac:dyDescent="0.25">
      <c r="K10696"/>
    </row>
    <row r="10697" spans="11:11" x14ac:dyDescent="0.25">
      <c r="K10697" s="133"/>
    </row>
    <row r="10698" spans="11:11" x14ac:dyDescent="0.25">
      <c r="K10698" s="133"/>
    </row>
    <row r="10699" spans="11:11" x14ac:dyDescent="0.25">
      <c r="K10699"/>
    </row>
    <row r="10700" spans="11:11" x14ac:dyDescent="0.25">
      <c r="K10700"/>
    </row>
    <row r="10701" spans="11:11" x14ac:dyDescent="0.25">
      <c r="K10701" s="133"/>
    </row>
    <row r="10702" spans="11:11" x14ac:dyDescent="0.25">
      <c r="K10702" s="133"/>
    </row>
    <row r="10703" spans="11:11" x14ac:dyDescent="0.25">
      <c r="K10703"/>
    </row>
    <row r="10704" spans="11:11" x14ac:dyDescent="0.25">
      <c r="K10704"/>
    </row>
    <row r="10705" spans="11:11" x14ac:dyDescent="0.25">
      <c r="K10705"/>
    </row>
    <row r="10706" spans="11:11" x14ac:dyDescent="0.25">
      <c r="K10706" s="133"/>
    </row>
    <row r="10707" spans="11:11" x14ac:dyDescent="0.25">
      <c r="K10707" s="133"/>
    </row>
    <row r="10708" spans="11:11" x14ac:dyDescent="0.25">
      <c r="K10708"/>
    </row>
    <row r="10709" spans="11:11" x14ac:dyDescent="0.25">
      <c r="K10709"/>
    </row>
    <row r="10710" spans="11:11" x14ac:dyDescent="0.25">
      <c r="K10710" s="133"/>
    </row>
    <row r="10711" spans="11:11" x14ac:dyDescent="0.25">
      <c r="K10711" s="133"/>
    </row>
    <row r="10712" spans="11:11" x14ac:dyDescent="0.25">
      <c r="K10712"/>
    </row>
    <row r="10713" spans="11:11" x14ac:dyDescent="0.25">
      <c r="K10713"/>
    </row>
    <row r="10714" spans="11:11" x14ac:dyDescent="0.25">
      <c r="K10714"/>
    </row>
    <row r="10715" spans="11:11" x14ac:dyDescent="0.25">
      <c r="K10715" s="133"/>
    </row>
    <row r="10716" spans="11:11" x14ac:dyDescent="0.25">
      <c r="K10716" s="133"/>
    </row>
    <row r="10717" spans="11:11" x14ac:dyDescent="0.25">
      <c r="K10717"/>
    </row>
    <row r="10718" spans="11:11" x14ac:dyDescent="0.25">
      <c r="K10718"/>
    </row>
    <row r="10719" spans="11:11" x14ac:dyDescent="0.25">
      <c r="K10719" s="133"/>
    </row>
    <row r="10720" spans="11:11" x14ac:dyDescent="0.25">
      <c r="K10720" s="133"/>
    </row>
    <row r="10721" spans="11:11" x14ac:dyDescent="0.25">
      <c r="K10721"/>
    </row>
    <row r="10722" spans="11:11" x14ac:dyDescent="0.25">
      <c r="K10722"/>
    </row>
    <row r="10723" spans="11:11" x14ac:dyDescent="0.25">
      <c r="K10723"/>
    </row>
    <row r="10724" spans="11:11" x14ac:dyDescent="0.25">
      <c r="K10724" s="133"/>
    </row>
    <row r="10725" spans="11:11" x14ac:dyDescent="0.25">
      <c r="K10725" s="133"/>
    </row>
    <row r="10726" spans="11:11" x14ac:dyDescent="0.25">
      <c r="K10726"/>
    </row>
    <row r="10727" spans="11:11" x14ac:dyDescent="0.25">
      <c r="K10727"/>
    </row>
    <row r="10728" spans="11:11" x14ac:dyDescent="0.25">
      <c r="K10728" s="133"/>
    </row>
    <row r="10729" spans="11:11" x14ac:dyDescent="0.25">
      <c r="K10729" s="133"/>
    </row>
    <row r="10730" spans="11:11" x14ac:dyDescent="0.25">
      <c r="K10730"/>
    </row>
    <row r="10731" spans="11:11" x14ac:dyDescent="0.25">
      <c r="K10731"/>
    </row>
    <row r="10732" spans="11:11" x14ac:dyDescent="0.25">
      <c r="K10732"/>
    </row>
    <row r="10733" spans="11:11" x14ac:dyDescent="0.25">
      <c r="K10733" s="133"/>
    </row>
    <row r="10734" spans="11:11" x14ac:dyDescent="0.25">
      <c r="K10734" s="133"/>
    </row>
    <row r="10735" spans="11:11" x14ac:dyDescent="0.25">
      <c r="K10735"/>
    </row>
    <row r="10736" spans="11:11" x14ac:dyDescent="0.25">
      <c r="K10736"/>
    </row>
    <row r="10737" spans="11:11" x14ac:dyDescent="0.25">
      <c r="K10737" s="133"/>
    </row>
    <row r="10738" spans="11:11" x14ac:dyDescent="0.25">
      <c r="K10738" s="133"/>
    </row>
    <row r="10739" spans="11:11" x14ac:dyDescent="0.25">
      <c r="K10739"/>
    </row>
    <row r="10740" spans="11:11" x14ac:dyDescent="0.25">
      <c r="K10740"/>
    </row>
    <row r="10741" spans="11:11" x14ac:dyDescent="0.25">
      <c r="K10741"/>
    </row>
    <row r="10742" spans="11:11" x14ac:dyDescent="0.25">
      <c r="K10742" s="133"/>
    </row>
    <row r="10743" spans="11:11" x14ac:dyDescent="0.25">
      <c r="K10743" s="133"/>
    </row>
    <row r="10744" spans="11:11" x14ac:dyDescent="0.25">
      <c r="K10744"/>
    </row>
    <row r="10745" spans="11:11" x14ac:dyDescent="0.25">
      <c r="K10745"/>
    </row>
    <row r="10746" spans="11:11" x14ac:dyDescent="0.25">
      <c r="K10746" s="133"/>
    </row>
    <row r="10747" spans="11:11" x14ac:dyDescent="0.25">
      <c r="K10747" s="133"/>
    </row>
    <row r="10748" spans="11:11" x14ac:dyDescent="0.25">
      <c r="K10748"/>
    </row>
    <row r="10749" spans="11:11" x14ac:dyDescent="0.25">
      <c r="K10749"/>
    </row>
    <row r="10750" spans="11:11" x14ac:dyDescent="0.25">
      <c r="K10750"/>
    </row>
    <row r="10751" spans="11:11" x14ac:dyDescent="0.25">
      <c r="K10751" s="133"/>
    </row>
    <row r="10752" spans="11:11" x14ac:dyDescent="0.25">
      <c r="K10752" s="133"/>
    </row>
    <row r="10753" spans="11:11" x14ac:dyDescent="0.25">
      <c r="K10753"/>
    </row>
    <row r="10754" spans="11:11" x14ac:dyDescent="0.25">
      <c r="K10754"/>
    </row>
    <row r="10755" spans="11:11" x14ac:dyDescent="0.25">
      <c r="K10755" s="133"/>
    </row>
    <row r="10756" spans="11:11" x14ac:dyDescent="0.25">
      <c r="K10756" s="133"/>
    </row>
    <row r="10757" spans="11:11" x14ac:dyDescent="0.25">
      <c r="K10757"/>
    </row>
    <row r="10758" spans="11:11" x14ac:dyDescent="0.25">
      <c r="K10758"/>
    </row>
    <row r="10759" spans="11:11" x14ac:dyDescent="0.25">
      <c r="K10759"/>
    </row>
    <row r="10760" spans="11:11" x14ac:dyDescent="0.25">
      <c r="K10760" s="133"/>
    </row>
    <row r="10761" spans="11:11" x14ac:dyDescent="0.25">
      <c r="K10761" s="133"/>
    </row>
    <row r="10762" spans="11:11" x14ac:dyDescent="0.25">
      <c r="K10762"/>
    </row>
    <row r="10763" spans="11:11" x14ac:dyDescent="0.25">
      <c r="K10763"/>
    </row>
    <row r="10764" spans="11:11" x14ac:dyDescent="0.25">
      <c r="K10764" s="133"/>
    </row>
    <row r="10765" spans="11:11" x14ac:dyDescent="0.25">
      <c r="K10765" s="133"/>
    </row>
    <row r="10766" spans="11:11" x14ac:dyDescent="0.25">
      <c r="K10766"/>
    </row>
    <row r="10767" spans="11:11" x14ac:dyDescent="0.25">
      <c r="K10767"/>
    </row>
    <row r="10768" spans="11:11" x14ac:dyDescent="0.25">
      <c r="K10768"/>
    </row>
    <row r="10769" spans="11:11" x14ac:dyDescent="0.25">
      <c r="K10769" s="133"/>
    </row>
    <row r="10770" spans="11:11" x14ac:dyDescent="0.25">
      <c r="K10770" s="133"/>
    </row>
    <row r="10771" spans="11:11" x14ac:dyDescent="0.25">
      <c r="K10771"/>
    </row>
    <row r="10772" spans="11:11" x14ac:dyDescent="0.25">
      <c r="K10772"/>
    </row>
    <row r="10773" spans="11:11" x14ac:dyDescent="0.25">
      <c r="K10773" s="133"/>
    </row>
    <row r="10774" spans="11:11" x14ac:dyDescent="0.25">
      <c r="K10774" s="133"/>
    </row>
    <row r="10775" spans="11:11" x14ac:dyDescent="0.25">
      <c r="K10775"/>
    </row>
    <row r="10776" spans="11:11" x14ac:dyDescent="0.25">
      <c r="K10776"/>
    </row>
    <row r="10777" spans="11:11" x14ac:dyDescent="0.25">
      <c r="K10777"/>
    </row>
    <row r="10778" spans="11:11" x14ac:dyDescent="0.25">
      <c r="K10778" s="133"/>
    </row>
    <row r="10779" spans="11:11" x14ac:dyDescent="0.25">
      <c r="K10779" s="133"/>
    </row>
    <row r="10780" spans="11:11" x14ac:dyDescent="0.25">
      <c r="K10780"/>
    </row>
    <row r="10781" spans="11:11" x14ac:dyDescent="0.25">
      <c r="K10781"/>
    </row>
    <row r="10782" spans="11:11" x14ac:dyDescent="0.25">
      <c r="K10782" s="133"/>
    </row>
    <row r="10783" spans="11:11" x14ac:dyDescent="0.25">
      <c r="K10783" s="133"/>
    </row>
    <row r="10784" spans="11:11" x14ac:dyDescent="0.25">
      <c r="K10784"/>
    </row>
    <row r="10785" spans="11:11" x14ac:dyDescent="0.25">
      <c r="K10785"/>
    </row>
    <row r="10786" spans="11:11" x14ac:dyDescent="0.25">
      <c r="K10786"/>
    </row>
    <row r="10787" spans="11:11" x14ac:dyDescent="0.25">
      <c r="K10787" s="133"/>
    </row>
    <row r="10788" spans="11:11" x14ac:dyDescent="0.25">
      <c r="K10788" s="133"/>
    </row>
    <row r="10789" spans="11:11" x14ac:dyDescent="0.25">
      <c r="K10789"/>
    </row>
    <row r="10790" spans="11:11" x14ac:dyDescent="0.25">
      <c r="K10790"/>
    </row>
    <row r="10791" spans="11:11" x14ac:dyDescent="0.25">
      <c r="K10791" s="133"/>
    </row>
    <row r="10792" spans="11:11" x14ac:dyDescent="0.25">
      <c r="K10792" s="133"/>
    </row>
    <row r="10793" spans="11:11" x14ac:dyDescent="0.25">
      <c r="K10793"/>
    </row>
    <row r="10794" spans="11:11" x14ac:dyDescent="0.25">
      <c r="K10794"/>
    </row>
    <row r="10795" spans="11:11" x14ac:dyDescent="0.25">
      <c r="K10795"/>
    </row>
    <row r="10796" spans="11:11" x14ac:dyDescent="0.25">
      <c r="K10796" s="133"/>
    </row>
    <row r="10797" spans="11:11" x14ac:dyDescent="0.25">
      <c r="K10797" s="133"/>
    </row>
    <row r="10798" spans="11:11" x14ac:dyDescent="0.25">
      <c r="K10798"/>
    </row>
    <row r="10799" spans="11:11" x14ac:dyDescent="0.25">
      <c r="K10799"/>
    </row>
    <row r="10800" spans="11:11" x14ac:dyDescent="0.25">
      <c r="K10800" s="133"/>
    </row>
    <row r="10801" spans="11:11" x14ac:dyDescent="0.25">
      <c r="K10801" s="133"/>
    </row>
    <row r="10802" spans="11:11" x14ac:dyDescent="0.25">
      <c r="K10802"/>
    </row>
    <row r="10803" spans="11:11" x14ac:dyDescent="0.25">
      <c r="K10803"/>
    </row>
    <row r="10804" spans="11:11" x14ac:dyDescent="0.25">
      <c r="K10804"/>
    </row>
    <row r="10805" spans="11:11" x14ac:dyDescent="0.25">
      <c r="K10805" s="133"/>
    </row>
    <row r="10806" spans="11:11" x14ac:dyDescent="0.25">
      <c r="K10806" s="133"/>
    </row>
    <row r="10807" spans="11:11" x14ac:dyDescent="0.25">
      <c r="K10807"/>
    </row>
    <row r="10808" spans="11:11" x14ac:dyDescent="0.25">
      <c r="K10808"/>
    </row>
    <row r="10809" spans="11:11" x14ac:dyDescent="0.25">
      <c r="K10809" s="133"/>
    </row>
    <row r="10810" spans="11:11" x14ac:dyDescent="0.25">
      <c r="K10810" s="133"/>
    </row>
    <row r="10811" spans="11:11" x14ac:dyDescent="0.25">
      <c r="K10811"/>
    </row>
    <row r="10812" spans="11:11" x14ac:dyDescent="0.25">
      <c r="K10812"/>
    </row>
    <row r="10813" spans="11:11" x14ac:dyDescent="0.25">
      <c r="K10813"/>
    </row>
    <row r="10814" spans="11:11" x14ac:dyDescent="0.25">
      <c r="K10814" s="133"/>
    </row>
    <row r="10815" spans="11:11" x14ac:dyDescent="0.25">
      <c r="K10815" s="133"/>
    </row>
    <row r="10816" spans="11:11" x14ac:dyDescent="0.25">
      <c r="K10816"/>
    </row>
    <row r="10817" spans="11:11" x14ac:dyDescent="0.25">
      <c r="K10817"/>
    </row>
    <row r="10818" spans="11:11" x14ac:dyDescent="0.25">
      <c r="K10818" s="133"/>
    </row>
    <row r="10819" spans="11:11" x14ac:dyDescent="0.25">
      <c r="K10819" s="133"/>
    </row>
    <row r="10820" spans="11:11" x14ac:dyDescent="0.25">
      <c r="K10820"/>
    </row>
    <row r="10821" spans="11:11" x14ac:dyDescent="0.25">
      <c r="K10821"/>
    </row>
    <row r="10822" spans="11:11" x14ac:dyDescent="0.25">
      <c r="K10822"/>
    </row>
    <row r="10823" spans="11:11" x14ac:dyDescent="0.25">
      <c r="K10823" s="133"/>
    </row>
    <row r="10824" spans="11:11" x14ac:dyDescent="0.25">
      <c r="K10824" s="133"/>
    </row>
    <row r="10825" spans="11:11" x14ac:dyDescent="0.25">
      <c r="K10825"/>
    </row>
    <row r="10826" spans="11:11" x14ac:dyDescent="0.25">
      <c r="K10826"/>
    </row>
    <row r="10827" spans="11:11" x14ac:dyDescent="0.25">
      <c r="K10827" s="133"/>
    </row>
    <row r="10828" spans="11:11" x14ac:dyDescent="0.25">
      <c r="K10828" s="133"/>
    </row>
    <row r="10829" spans="11:11" x14ac:dyDescent="0.25">
      <c r="K10829"/>
    </row>
    <row r="10830" spans="11:11" x14ac:dyDescent="0.25">
      <c r="K10830"/>
    </row>
    <row r="10831" spans="11:11" x14ac:dyDescent="0.25">
      <c r="K10831"/>
    </row>
    <row r="10832" spans="11:11" x14ac:dyDescent="0.25">
      <c r="K10832" s="133"/>
    </row>
    <row r="10833" spans="11:11" x14ac:dyDescent="0.25">
      <c r="K10833" s="133"/>
    </row>
    <row r="10834" spans="11:11" x14ac:dyDescent="0.25">
      <c r="K10834"/>
    </row>
    <row r="10835" spans="11:11" x14ac:dyDescent="0.25">
      <c r="K10835"/>
    </row>
    <row r="10836" spans="11:11" x14ac:dyDescent="0.25">
      <c r="K10836" s="133"/>
    </row>
    <row r="10837" spans="11:11" x14ac:dyDescent="0.25">
      <c r="K10837" s="133"/>
    </row>
    <row r="10838" spans="11:11" x14ac:dyDescent="0.25">
      <c r="K10838"/>
    </row>
    <row r="10839" spans="11:11" x14ac:dyDescent="0.25">
      <c r="K10839"/>
    </row>
    <row r="10840" spans="11:11" x14ac:dyDescent="0.25">
      <c r="K10840"/>
    </row>
    <row r="10841" spans="11:11" x14ac:dyDescent="0.25">
      <c r="K10841" s="133"/>
    </row>
    <row r="10842" spans="11:11" x14ac:dyDescent="0.25">
      <c r="K10842" s="133"/>
    </row>
    <row r="10843" spans="11:11" x14ac:dyDescent="0.25">
      <c r="K10843"/>
    </row>
    <row r="10844" spans="11:11" x14ac:dyDescent="0.25">
      <c r="K10844"/>
    </row>
    <row r="10845" spans="11:11" x14ac:dyDescent="0.25">
      <c r="K10845" s="133"/>
    </row>
    <row r="10846" spans="11:11" x14ac:dyDescent="0.25">
      <c r="K10846" s="133"/>
    </row>
    <row r="10847" spans="11:11" x14ac:dyDescent="0.25">
      <c r="K10847"/>
    </row>
    <row r="10848" spans="11:11" x14ac:dyDescent="0.25">
      <c r="K10848"/>
    </row>
    <row r="10849" spans="11:11" x14ac:dyDescent="0.25">
      <c r="K10849"/>
    </row>
    <row r="10850" spans="11:11" x14ac:dyDescent="0.25">
      <c r="K10850" s="133"/>
    </row>
    <row r="10851" spans="11:11" x14ac:dyDescent="0.25">
      <c r="K10851" s="133"/>
    </row>
    <row r="10852" spans="11:11" x14ac:dyDescent="0.25">
      <c r="K10852"/>
    </row>
    <row r="10853" spans="11:11" x14ac:dyDescent="0.25">
      <c r="K10853"/>
    </row>
    <row r="10854" spans="11:11" x14ac:dyDescent="0.25">
      <c r="K10854" s="133"/>
    </row>
    <row r="10855" spans="11:11" x14ac:dyDescent="0.25">
      <c r="K10855" s="133"/>
    </row>
    <row r="10856" spans="11:11" x14ac:dyDescent="0.25">
      <c r="K10856"/>
    </row>
    <row r="10857" spans="11:11" x14ac:dyDescent="0.25">
      <c r="K10857"/>
    </row>
    <row r="10858" spans="11:11" x14ac:dyDescent="0.25">
      <c r="K10858"/>
    </row>
    <row r="10859" spans="11:11" x14ac:dyDescent="0.25">
      <c r="K10859" s="133"/>
    </row>
    <row r="10860" spans="11:11" x14ac:dyDescent="0.25">
      <c r="K10860" s="133"/>
    </row>
    <row r="10861" spans="11:11" x14ac:dyDescent="0.25">
      <c r="K10861"/>
    </row>
    <row r="10862" spans="11:11" x14ac:dyDescent="0.25">
      <c r="K10862"/>
    </row>
    <row r="10863" spans="11:11" x14ac:dyDescent="0.25">
      <c r="K10863" s="133"/>
    </row>
    <row r="10864" spans="11:11" x14ac:dyDescent="0.25">
      <c r="K10864" s="133"/>
    </row>
    <row r="10865" spans="11:11" x14ac:dyDescent="0.25">
      <c r="K10865"/>
    </row>
    <row r="10866" spans="11:11" x14ac:dyDescent="0.25">
      <c r="K10866"/>
    </row>
    <row r="10867" spans="11:11" x14ac:dyDescent="0.25">
      <c r="K10867"/>
    </row>
    <row r="10868" spans="11:11" x14ac:dyDescent="0.25">
      <c r="K10868" s="133"/>
    </row>
    <row r="10869" spans="11:11" x14ac:dyDescent="0.25">
      <c r="K10869" s="133"/>
    </row>
    <row r="10870" spans="11:11" x14ac:dyDescent="0.25">
      <c r="K10870"/>
    </row>
    <row r="10871" spans="11:11" x14ac:dyDescent="0.25">
      <c r="K10871"/>
    </row>
    <row r="10872" spans="11:11" x14ac:dyDescent="0.25">
      <c r="K10872" s="133"/>
    </row>
    <row r="10873" spans="11:11" x14ac:dyDescent="0.25">
      <c r="K10873" s="133"/>
    </row>
    <row r="10874" spans="11:11" x14ac:dyDescent="0.25">
      <c r="K10874"/>
    </row>
    <row r="10875" spans="11:11" x14ac:dyDescent="0.25">
      <c r="K10875"/>
    </row>
    <row r="10876" spans="11:11" x14ac:dyDescent="0.25">
      <c r="K10876"/>
    </row>
    <row r="10877" spans="11:11" x14ac:dyDescent="0.25">
      <c r="K10877" s="133"/>
    </row>
    <row r="10878" spans="11:11" x14ac:dyDescent="0.25">
      <c r="K10878" s="133"/>
    </row>
    <row r="10879" spans="11:11" x14ac:dyDescent="0.25">
      <c r="K10879"/>
    </row>
    <row r="10880" spans="11:11" x14ac:dyDescent="0.25">
      <c r="K10880"/>
    </row>
    <row r="10881" spans="11:11" x14ac:dyDescent="0.25">
      <c r="K10881" s="133"/>
    </row>
    <row r="10882" spans="11:11" x14ac:dyDescent="0.25">
      <c r="K10882" s="133"/>
    </row>
    <row r="10883" spans="11:11" x14ac:dyDescent="0.25">
      <c r="K10883"/>
    </row>
    <row r="10884" spans="11:11" x14ac:dyDescent="0.25">
      <c r="K10884"/>
    </row>
    <row r="10885" spans="11:11" x14ac:dyDescent="0.25">
      <c r="K10885"/>
    </row>
    <row r="10886" spans="11:11" x14ac:dyDescent="0.25">
      <c r="K10886" s="133"/>
    </row>
    <row r="10887" spans="11:11" x14ac:dyDescent="0.25">
      <c r="K10887" s="133"/>
    </row>
    <row r="10888" spans="11:11" x14ac:dyDescent="0.25">
      <c r="K10888"/>
    </row>
    <row r="10889" spans="11:11" x14ac:dyDescent="0.25">
      <c r="K10889"/>
    </row>
    <row r="10890" spans="11:11" x14ac:dyDescent="0.25">
      <c r="K10890" s="133"/>
    </row>
    <row r="10891" spans="11:11" x14ac:dyDescent="0.25">
      <c r="K10891" s="133"/>
    </row>
    <row r="10892" spans="11:11" x14ac:dyDescent="0.25">
      <c r="K10892"/>
    </row>
    <row r="10893" spans="11:11" x14ac:dyDescent="0.25">
      <c r="K10893"/>
    </row>
    <row r="10894" spans="11:11" x14ac:dyDescent="0.25">
      <c r="K10894"/>
    </row>
    <row r="10895" spans="11:11" x14ac:dyDescent="0.25">
      <c r="K10895" s="133"/>
    </row>
    <row r="10896" spans="11:11" x14ac:dyDescent="0.25">
      <c r="K10896" s="133"/>
    </row>
    <row r="10897" spans="11:11" x14ac:dyDescent="0.25">
      <c r="K10897"/>
    </row>
    <row r="10898" spans="11:11" x14ac:dyDescent="0.25">
      <c r="K10898"/>
    </row>
    <row r="10899" spans="11:11" x14ac:dyDescent="0.25">
      <c r="K10899" s="133"/>
    </row>
    <row r="10900" spans="11:11" x14ac:dyDescent="0.25">
      <c r="K10900" s="133"/>
    </row>
    <row r="10901" spans="11:11" x14ac:dyDescent="0.25">
      <c r="K10901"/>
    </row>
    <row r="10902" spans="11:11" x14ac:dyDescent="0.25">
      <c r="K10902"/>
    </row>
    <row r="10903" spans="11:11" x14ac:dyDescent="0.25">
      <c r="K10903"/>
    </row>
    <row r="10904" spans="11:11" x14ac:dyDescent="0.25">
      <c r="K10904" s="133"/>
    </row>
    <row r="10905" spans="11:11" x14ac:dyDescent="0.25">
      <c r="K10905" s="133"/>
    </row>
    <row r="10906" spans="11:11" x14ac:dyDescent="0.25">
      <c r="K10906"/>
    </row>
    <row r="10907" spans="11:11" x14ac:dyDescent="0.25">
      <c r="K10907"/>
    </row>
    <row r="10908" spans="11:11" x14ac:dyDescent="0.25">
      <c r="K10908" s="133"/>
    </row>
    <row r="10909" spans="11:11" x14ac:dyDescent="0.25">
      <c r="K10909" s="133"/>
    </row>
    <row r="10910" spans="11:11" x14ac:dyDescent="0.25">
      <c r="K10910"/>
    </row>
    <row r="10911" spans="11:11" x14ac:dyDescent="0.25">
      <c r="K10911"/>
    </row>
    <row r="10912" spans="11:11" x14ac:dyDescent="0.25">
      <c r="K10912"/>
    </row>
    <row r="10913" spans="11:11" x14ac:dyDescent="0.25">
      <c r="K10913" s="133"/>
    </row>
    <row r="10914" spans="11:11" x14ac:dyDescent="0.25">
      <c r="K10914" s="133"/>
    </row>
    <row r="10915" spans="11:11" x14ac:dyDescent="0.25">
      <c r="K10915"/>
    </row>
    <row r="10916" spans="11:11" x14ac:dyDescent="0.25">
      <c r="K10916"/>
    </row>
    <row r="10917" spans="11:11" x14ac:dyDescent="0.25">
      <c r="K10917" s="133"/>
    </row>
    <row r="10918" spans="11:11" x14ac:dyDescent="0.25">
      <c r="K10918" s="133"/>
    </row>
    <row r="10919" spans="11:11" x14ac:dyDescent="0.25">
      <c r="K10919"/>
    </row>
    <row r="10920" spans="11:11" x14ac:dyDescent="0.25">
      <c r="K10920"/>
    </row>
    <row r="10921" spans="11:11" x14ac:dyDescent="0.25">
      <c r="K10921"/>
    </row>
    <row r="10922" spans="11:11" x14ac:dyDescent="0.25">
      <c r="K10922" s="133"/>
    </row>
    <row r="10923" spans="11:11" x14ac:dyDescent="0.25">
      <c r="K10923" s="133"/>
    </row>
    <row r="10924" spans="11:11" x14ac:dyDescent="0.25">
      <c r="K10924"/>
    </row>
    <row r="10925" spans="11:11" x14ac:dyDescent="0.25">
      <c r="K10925"/>
    </row>
    <row r="10926" spans="11:11" x14ac:dyDescent="0.25">
      <c r="K10926" s="133"/>
    </row>
    <row r="10927" spans="11:11" x14ac:dyDescent="0.25">
      <c r="K10927" s="133"/>
    </row>
    <row r="10928" spans="11:11" x14ac:dyDescent="0.25">
      <c r="K10928"/>
    </row>
    <row r="10929" spans="11:11" x14ac:dyDescent="0.25">
      <c r="K10929"/>
    </row>
    <row r="10930" spans="11:11" x14ac:dyDescent="0.25">
      <c r="K10930"/>
    </row>
    <row r="10931" spans="11:11" x14ac:dyDescent="0.25">
      <c r="K10931" s="133"/>
    </row>
    <row r="10932" spans="11:11" x14ac:dyDescent="0.25">
      <c r="K10932" s="133"/>
    </row>
    <row r="10933" spans="11:11" x14ac:dyDescent="0.25">
      <c r="K10933"/>
    </row>
    <row r="10934" spans="11:11" x14ac:dyDescent="0.25">
      <c r="K10934"/>
    </row>
    <row r="10935" spans="11:11" x14ac:dyDescent="0.25">
      <c r="K10935" s="133"/>
    </row>
    <row r="10936" spans="11:11" x14ac:dyDescent="0.25">
      <c r="K10936" s="133"/>
    </row>
    <row r="10937" spans="11:11" x14ac:dyDescent="0.25">
      <c r="K10937"/>
    </row>
    <row r="10938" spans="11:11" x14ac:dyDescent="0.25">
      <c r="K10938"/>
    </row>
    <row r="10939" spans="11:11" x14ac:dyDescent="0.25">
      <c r="K10939"/>
    </row>
    <row r="10940" spans="11:11" x14ac:dyDescent="0.25">
      <c r="K10940" s="133"/>
    </row>
    <row r="10941" spans="11:11" x14ac:dyDescent="0.25">
      <c r="K10941" s="133"/>
    </row>
    <row r="10942" spans="11:11" x14ac:dyDescent="0.25">
      <c r="K10942"/>
    </row>
    <row r="10943" spans="11:11" x14ac:dyDescent="0.25">
      <c r="K10943"/>
    </row>
    <row r="10944" spans="11:11" x14ac:dyDescent="0.25">
      <c r="K10944" s="133"/>
    </row>
    <row r="10945" spans="11:11" x14ac:dyDescent="0.25">
      <c r="K10945" s="133"/>
    </row>
    <row r="10946" spans="11:11" x14ac:dyDescent="0.25">
      <c r="K10946"/>
    </row>
    <row r="10947" spans="11:11" x14ac:dyDescent="0.25">
      <c r="K10947"/>
    </row>
    <row r="10948" spans="11:11" x14ac:dyDescent="0.25">
      <c r="K10948"/>
    </row>
    <row r="10949" spans="11:11" x14ac:dyDescent="0.25">
      <c r="K10949" s="133"/>
    </row>
    <row r="10950" spans="11:11" x14ac:dyDescent="0.25">
      <c r="K10950" s="133"/>
    </row>
    <row r="10951" spans="11:11" x14ac:dyDescent="0.25">
      <c r="K10951"/>
    </row>
    <row r="10952" spans="11:11" x14ac:dyDescent="0.25">
      <c r="K10952"/>
    </row>
    <row r="10953" spans="11:11" x14ac:dyDescent="0.25">
      <c r="K10953" s="133"/>
    </row>
    <row r="10954" spans="11:11" x14ac:dyDescent="0.25">
      <c r="K10954" s="133"/>
    </row>
    <row r="10955" spans="11:11" x14ac:dyDescent="0.25">
      <c r="K10955"/>
    </row>
    <row r="10956" spans="11:11" x14ac:dyDescent="0.25">
      <c r="K10956"/>
    </row>
    <row r="10957" spans="11:11" x14ac:dyDescent="0.25">
      <c r="K10957"/>
    </row>
    <row r="10958" spans="11:11" x14ac:dyDescent="0.25">
      <c r="K10958" s="133"/>
    </row>
    <row r="10959" spans="11:11" x14ac:dyDescent="0.25">
      <c r="K10959" s="133"/>
    </row>
    <row r="10960" spans="11:11" x14ac:dyDescent="0.25">
      <c r="K10960"/>
    </row>
    <row r="10961" spans="11:11" x14ac:dyDescent="0.25">
      <c r="K10961"/>
    </row>
    <row r="10962" spans="11:11" x14ac:dyDescent="0.25">
      <c r="K10962" s="133"/>
    </row>
    <row r="10963" spans="11:11" x14ac:dyDescent="0.25">
      <c r="K10963" s="133"/>
    </row>
    <row r="10964" spans="11:11" x14ac:dyDescent="0.25">
      <c r="K10964"/>
    </row>
    <row r="10965" spans="11:11" x14ac:dyDescent="0.25">
      <c r="K10965"/>
    </row>
    <row r="10966" spans="11:11" x14ac:dyDescent="0.25">
      <c r="K10966"/>
    </row>
    <row r="10967" spans="11:11" x14ac:dyDescent="0.25">
      <c r="K10967" s="133"/>
    </row>
    <row r="10968" spans="11:11" x14ac:dyDescent="0.25">
      <c r="K10968" s="133"/>
    </row>
    <row r="10969" spans="11:11" x14ac:dyDescent="0.25">
      <c r="K10969"/>
    </row>
    <row r="10970" spans="11:11" x14ac:dyDescent="0.25">
      <c r="K10970"/>
    </row>
    <row r="10971" spans="11:11" x14ac:dyDescent="0.25">
      <c r="K10971" s="133"/>
    </row>
    <row r="10972" spans="11:11" x14ac:dyDescent="0.25">
      <c r="K10972" s="133"/>
    </row>
    <row r="10973" spans="11:11" x14ac:dyDescent="0.25">
      <c r="K10973"/>
    </row>
    <row r="10974" spans="11:11" x14ac:dyDescent="0.25">
      <c r="K10974"/>
    </row>
    <row r="10975" spans="11:11" x14ac:dyDescent="0.25">
      <c r="K10975"/>
    </row>
    <row r="10976" spans="11:11" x14ac:dyDescent="0.25">
      <c r="K10976" s="133"/>
    </row>
    <row r="10977" spans="11:11" x14ac:dyDescent="0.25">
      <c r="K10977" s="133"/>
    </row>
    <row r="10978" spans="11:11" x14ac:dyDescent="0.25">
      <c r="K10978"/>
    </row>
    <row r="10979" spans="11:11" x14ac:dyDescent="0.25">
      <c r="K10979"/>
    </row>
    <row r="10980" spans="11:11" x14ac:dyDescent="0.25">
      <c r="K10980" s="133"/>
    </row>
    <row r="10981" spans="11:11" x14ac:dyDescent="0.25">
      <c r="K10981" s="133"/>
    </row>
    <row r="10982" spans="11:11" x14ac:dyDescent="0.25">
      <c r="K10982"/>
    </row>
    <row r="10983" spans="11:11" x14ac:dyDescent="0.25">
      <c r="K10983"/>
    </row>
    <row r="10984" spans="11:11" x14ac:dyDescent="0.25">
      <c r="K10984"/>
    </row>
    <row r="10985" spans="11:11" x14ac:dyDescent="0.25">
      <c r="K10985" s="133"/>
    </row>
    <row r="10986" spans="11:11" x14ac:dyDescent="0.25">
      <c r="K10986" s="133"/>
    </row>
    <row r="10987" spans="11:11" x14ac:dyDescent="0.25">
      <c r="K10987"/>
    </row>
    <row r="10988" spans="11:11" x14ac:dyDescent="0.25">
      <c r="K10988"/>
    </row>
    <row r="10989" spans="11:11" x14ac:dyDescent="0.25">
      <c r="K10989" s="133"/>
    </row>
    <row r="10990" spans="11:11" x14ac:dyDescent="0.25">
      <c r="K10990" s="133"/>
    </row>
    <row r="10991" spans="11:11" x14ac:dyDescent="0.25">
      <c r="K10991"/>
    </row>
    <row r="10992" spans="11:11" x14ac:dyDescent="0.25">
      <c r="K10992"/>
    </row>
    <row r="10993" spans="11:11" x14ac:dyDescent="0.25">
      <c r="K10993"/>
    </row>
    <row r="10994" spans="11:11" x14ac:dyDescent="0.25">
      <c r="K10994" s="133"/>
    </row>
    <row r="10995" spans="11:11" x14ac:dyDescent="0.25">
      <c r="K10995" s="133"/>
    </row>
    <row r="10996" spans="11:11" x14ac:dyDescent="0.25">
      <c r="K10996"/>
    </row>
    <row r="10997" spans="11:11" x14ac:dyDescent="0.25">
      <c r="K10997"/>
    </row>
    <row r="10998" spans="11:11" x14ac:dyDescent="0.25">
      <c r="K10998" s="133"/>
    </row>
    <row r="10999" spans="11:11" x14ac:dyDescent="0.25">
      <c r="K10999" s="133"/>
    </row>
    <row r="11000" spans="11:11" x14ac:dyDescent="0.25">
      <c r="K11000"/>
    </row>
    <row r="11001" spans="11:11" x14ac:dyDescent="0.25">
      <c r="K11001"/>
    </row>
    <row r="11002" spans="11:11" x14ac:dyDescent="0.25">
      <c r="K11002"/>
    </row>
    <row r="11003" spans="11:11" x14ac:dyDescent="0.25">
      <c r="K11003" s="133"/>
    </row>
    <row r="11004" spans="11:11" x14ac:dyDescent="0.25">
      <c r="K11004" s="133"/>
    </row>
    <row r="11005" spans="11:11" x14ac:dyDescent="0.25">
      <c r="K11005"/>
    </row>
    <row r="11006" spans="11:11" x14ac:dyDescent="0.25">
      <c r="K11006"/>
    </row>
    <row r="11007" spans="11:11" x14ac:dyDescent="0.25">
      <c r="K11007" s="133"/>
    </row>
    <row r="11008" spans="11:11" x14ac:dyDescent="0.25">
      <c r="K11008" s="133"/>
    </row>
    <row r="11009" spans="11:11" x14ac:dyDescent="0.25">
      <c r="K11009"/>
    </row>
    <row r="11010" spans="11:11" x14ac:dyDescent="0.25">
      <c r="K11010"/>
    </row>
    <row r="11011" spans="11:11" x14ac:dyDescent="0.25">
      <c r="K11011"/>
    </row>
    <row r="11012" spans="11:11" x14ac:dyDescent="0.25">
      <c r="K11012" s="133"/>
    </row>
    <row r="11013" spans="11:11" x14ac:dyDescent="0.25">
      <c r="K11013" s="133"/>
    </row>
    <row r="11014" spans="11:11" x14ac:dyDescent="0.25">
      <c r="K11014"/>
    </row>
    <row r="11015" spans="11:11" x14ac:dyDescent="0.25">
      <c r="K11015"/>
    </row>
    <row r="11016" spans="11:11" x14ac:dyDescent="0.25">
      <c r="K11016" s="133"/>
    </row>
    <row r="11017" spans="11:11" x14ac:dyDescent="0.25">
      <c r="K11017" s="133"/>
    </row>
    <row r="11018" spans="11:11" x14ac:dyDescent="0.25">
      <c r="K11018"/>
    </row>
    <row r="11019" spans="11:11" x14ac:dyDescent="0.25">
      <c r="K11019"/>
    </row>
    <row r="11020" spans="11:11" x14ac:dyDescent="0.25">
      <c r="K11020"/>
    </row>
    <row r="11021" spans="11:11" x14ac:dyDescent="0.25">
      <c r="K11021" s="133"/>
    </row>
    <row r="11022" spans="11:11" x14ac:dyDescent="0.25">
      <c r="K11022" s="133"/>
    </row>
    <row r="11023" spans="11:11" x14ac:dyDescent="0.25">
      <c r="K11023"/>
    </row>
    <row r="11024" spans="11:11" x14ac:dyDescent="0.25">
      <c r="K11024"/>
    </row>
    <row r="11025" spans="11:11" x14ac:dyDescent="0.25">
      <c r="K11025" s="133"/>
    </row>
    <row r="11026" spans="11:11" x14ac:dyDescent="0.25">
      <c r="K11026" s="133"/>
    </row>
    <row r="11027" spans="11:11" x14ac:dyDescent="0.25">
      <c r="K11027"/>
    </row>
    <row r="11028" spans="11:11" x14ac:dyDescent="0.25">
      <c r="K11028"/>
    </row>
    <row r="11029" spans="11:11" x14ac:dyDescent="0.25">
      <c r="K11029"/>
    </row>
    <row r="11030" spans="11:11" x14ac:dyDescent="0.25">
      <c r="K11030" s="133"/>
    </row>
    <row r="11031" spans="11:11" x14ac:dyDescent="0.25">
      <c r="K11031" s="133"/>
    </row>
    <row r="11032" spans="11:11" x14ac:dyDescent="0.25">
      <c r="K11032"/>
    </row>
    <row r="11033" spans="11:11" x14ac:dyDescent="0.25">
      <c r="K11033"/>
    </row>
    <row r="11034" spans="11:11" x14ac:dyDescent="0.25">
      <c r="K11034" s="133"/>
    </row>
    <row r="11035" spans="11:11" x14ac:dyDescent="0.25">
      <c r="K11035" s="133"/>
    </row>
    <row r="11036" spans="11:11" x14ac:dyDescent="0.25">
      <c r="K11036"/>
    </row>
    <row r="11037" spans="11:11" x14ac:dyDescent="0.25">
      <c r="K11037"/>
    </row>
    <row r="11038" spans="11:11" x14ac:dyDescent="0.25">
      <c r="K11038"/>
    </row>
    <row r="11039" spans="11:11" x14ac:dyDescent="0.25">
      <c r="K11039" s="133"/>
    </row>
    <row r="11040" spans="11:11" x14ac:dyDescent="0.25">
      <c r="K11040" s="133"/>
    </row>
    <row r="11041" spans="11:11" x14ac:dyDescent="0.25">
      <c r="K11041"/>
    </row>
    <row r="11042" spans="11:11" x14ac:dyDescent="0.25">
      <c r="K11042"/>
    </row>
    <row r="11043" spans="11:11" x14ac:dyDescent="0.25">
      <c r="K11043" s="133"/>
    </row>
    <row r="11044" spans="11:11" x14ac:dyDescent="0.25">
      <c r="K11044" s="133"/>
    </row>
    <row r="11045" spans="11:11" x14ac:dyDescent="0.25">
      <c r="K11045"/>
    </row>
    <row r="11046" spans="11:11" x14ac:dyDescent="0.25">
      <c r="K11046"/>
    </row>
    <row r="11047" spans="11:11" x14ac:dyDescent="0.25">
      <c r="K11047"/>
    </row>
    <row r="11048" spans="11:11" x14ac:dyDescent="0.25">
      <c r="K11048" s="133"/>
    </row>
    <row r="11049" spans="11:11" x14ac:dyDescent="0.25">
      <c r="K11049" s="133"/>
    </row>
    <row r="11050" spans="11:11" x14ac:dyDescent="0.25">
      <c r="K11050"/>
    </row>
    <row r="11051" spans="11:11" x14ac:dyDescent="0.25">
      <c r="K11051"/>
    </row>
    <row r="11052" spans="11:11" x14ac:dyDescent="0.25">
      <c r="K11052" s="133"/>
    </row>
    <row r="11053" spans="11:11" x14ac:dyDescent="0.25">
      <c r="K11053" s="133"/>
    </row>
    <row r="11054" spans="11:11" x14ac:dyDescent="0.25">
      <c r="K11054"/>
    </row>
    <row r="11055" spans="11:11" x14ac:dyDescent="0.25">
      <c r="K11055"/>
    </row>
    <row r="11056" spans="11:11" x14ac:dyDescent="0.25">
      <c r="K11056"/>
    </row>
    <row r="11057" spans="11:11" x14ac:dyDescent="0.25">
      <c r="K11057" s="133"/>
    </row>
    <row r="11058" spans="11:11" x14ac:dyDescent="0.25">
      <c r="K11058" s="133"/>
    </row>
    <row r="11059" spans="11:11" x14ac:dyDescent="0.25">
      <c r="K11059"/>
    </row>
    <row r="11060" spans="11:11" x14ac:dyDescent="0.25">
      <c r="K11060"/>
    </row>
    <row r="11061" spans="11:11" x14ac:dyDescent="0.25">
      <c r="K11061" s="133"/>
    </row>
    <row r="11062" spans="11:11" x14ac:dyDescent="0.25">
      <c r="K11062" s="133"/>
    </row>
    <row r="11063" spans="11:11" x14ac:dyDescent="0.25">
      <c r="K11063"/>
    </row>
    <row r="11064" spans="11:11" x14ac:dyDescent="0.25">
      <c r="K11064"/>
    </row>
    <row r="11065" spans="11:11" x14ac:dyDescent="0.25">
      <c r="K11065"/>
    </row>
    <row r="11066" spans="11:11" x14ac:dyDescent="0.25">
      <c r="K11066" s="133"/>
    </row>
    <row r="11067" spans="11:11" x14ac:dyDescent="0.25">
      <c r="K11067" s="133"/>
    </row>
    <row r="11068" spans="11:11" x14ac:dyDescent="0.25">
      <c r="K11068"/>
    </row>
    <row r="11069" spans="11:11" x14ac:dyDescent="0.25">
      <c r="K11069"/>
    </row>
    <row r="11070" spans="11:11" x14ac:dyDescent="0.25">
      <c r="K11070" s="133"/>
    </row>
    <row r="11071" spans="11:11" x14ac:dyDescent="0.25">
      <c r="K11071" s="133"/>
    </row>
    <row r="11072" spans="11:11" x14ac:dyDescent="0.25">
      <c r="K11072"/>
    </row>
    <row r="11073" spans="11:11" x14ac:dyDescent="0.25">
      <c r="K11073"/>
    </row>
    <row r="11074" spans="11:11" x14ac:dyDescent="0.25">
      <c r="K11074"/>
    </row>
    <row r="11075" spans="11:11" x14ac:dyDescent="0.25">
      <c r="K11075" s="133"/>
    </row>
    <row r="11076" spans="11:11" x14ac:dyDescent="0.25">
      <c r="K11076" s="133"/>
    </row>
    <row r="11077" spans="11:11" x14ac:dyDescent="0.25">
      <c r="K11077"/>
    </row>
    <row r="11078" spans="11:11" x14ac:dyDescent="0.25">
      <c r="K11078"/>
    </row>
    <row r="11079" spans="11:11" x14ac:dyDescent="0.25">
      <c r="K11079" s="133"/>
    </row>
    <row r="11080" spans="11:11" x14ac:dyDescent="0.25">
      <c r="K11080" s="133"/>
    </row>
    <row r="11081" spans="11:11" x14ac:dyDescent="0.25">
      <c r="K11081"/>
    </row>
    <row r="11082" spans="11:11" x14ac:dyDescent="0.25">
      <c r="K11082"/>
    </row>
    <row r="11083" spans="11:11" x14ac:dyDescent="0.25">
      <c r="K11083"/>
    </row>
    <row r="11084" spans="11:11" x14ac:dyDescent="0.25">
      <c r="K11084" s="133"/>
    </row>
    <row r="11085" spans="11:11" x14ac:dyDescent="0.25">
      <c r="K11085" s="133"/>
    </row>
    <row r="11086" spans="11:11" x14ac:dyDescent="0.25">
      <c r="K11086"/>
    </row>
    <row r="11087" spans="11:11" x14ac:dyDescent="0.25">
      <c r="K11087"/>
    </row>
    <row r="11088" spans="11:11" x14ac:dyDescent="0.25">
      <c r="K11088" s="133"/>
    </row>
    <row r="11089" spans="11:11" x14ac:dyDescent="0.25">
      <c r="K11089" s="133"/>
    </row>
    <row r="11090" spans="11:11" x14ac:dyDescent="0.25">
      <c r="K11090"/>
    </row>
    <row r="11091" spans="11:11" x14ac:dyDescent="0.25">
      <c r="K11091"/>
    </row>
    <row r="11092" spans="11:11" x14ac:dyDescent="0.25">
      <c r="K11092"/>
    </row>
    <row r="11093" spans="11:11" x14ac:dyDescent="0.25">
      <c r="K11093" s="133"/>
    </row>
    <row r="11094" spans="11:11" x14ac:dyDescent="0.25">
      <c r="K11094" s="133"/>
    </row>
    <row r="11095" spans="11:11" x14ac:dyDescent="0.25">
      <c r="K11095"/>
    </row>
    <row r="11096" spans="11:11" x14ac:dyDescent="0.25">
      <c r="K11096"/>
    </row>
    <row r="11097" spans="11:11" x14ac:dyDescent="0.25">
      <c r="K11097" s="133"/>
    </row>
    <row r="11098" spans="11:11" x14ac:dyDescent="0.25">
      <c r="K11098" s="133"/>
    </row>
    <row r="11099" spans="11:11" x14ac:dyDescent="0.25">
      <c r="K11099"/>
    </row>
    <row r="11100" spans="11:11" x14ac:dyDescent="0.25">
      <c r="K11100"/>
    </row>
    <row r="11101" spans="11:11" x14ac:dyDescent="0.25">
      <c r="K11101"/>
    </row>
    <row r="11102" spans="11:11" x14ac:dyDescent="0.25">
      <c r="K11102" s="133"/>
    </row>
    <row r="11103" spans="11:11" x14ac:dyDescent="0.25">
      <c r="K11103" s="133"/>
    </row>
    <row r="11104" spans="11:11" x14ac:dyDescent="0.25">
      <c r="K11104"/>
    </row>
    <row r="11105" spans="11:11" x14ac:dyDescent="0.25">
      <c r="K11105"/>
    </row>
    <row r="11106" spans="11:11" x14ac:dyDescent="0.25">
      <c r="K11106" s="133"/>
    </row>
    <row r="11107" spans="11:11" x14ac:dyDescent="0.25">
      <c r="K11107" s="133"/>
    </row>
    <row r="11108" spans="11:11" x14ac:dyDescent="0.25">
      <c r="K11108"/>
    </row>
    <row r="11109" spans="11:11" x14ac:dyDescent="0.25">
      <c r="K11109"/>
    </row>
    <row r="11110" spans="11:11" x14ac:dyDescent="0.25">
      <c r="K11110"/>
    </row>
    <row r="11111" spans="11:11" x14ac:dyDescent="0.25">
      <c r="K11111" s="133"/>
    </row>
    <row r="11112" spans="11:11" x14ac:dyDescent="0.25">
      <c r="K11112" s="133"/>
    </row>
    <row r="11113" spans="11:11" x14ac:dyDescent="0.25">
      <c r="K11113"/>
    </row>
    <row r="11114" spans="11:11" x14ac:dyDescent="0.25">
      <c r="K11114"/>
    </row>
    <row r="11115" spans="11:11" x14ac:dyDescent="0.25">
      <c r="K11115" s="133"/>
    </row>
    <row r="11116" spans="11:11" x14ac:dyDescent="0.25">
      <c r="K11116" s="133"/>
    </row>
    <row r="11117" spans="11:11" x14ac:dyDescent="0.25">
      <c r="K11117"/>
    </row>
    <row r="11118" spans="11:11" x14ac:dyDescent="0.25">
      <c r="K11118"/>
    </row>
    <row r="11119" spans="11:11" x14ac:dyDescent="0.25">
      <c r="K11119"/>
    </row>
    <row r="11120" spans="11:11" x14ac:dyDescent="0.25">
      <c r="K11120" s="133"/>
    </row>
    <row r="11121" spans="11:11" x14ac:dyDescent="0.25">
      <c r="K11121" s="133"/>
    </row>
    <row r="11122" spans="11:11" x14ac:dyDescent="0.25">
      <c r="K11122"/>
    </row>
    <row r="11123" spans="11:11" x14ac:dyDescent="0.25">
      <c r="K11123"/>
    </row>
    <row r="11124" spans="11:11" x14ac:dyDescent="0.25">
      <c r="K11124" s="133"/>
    </row>
    <row r="11125" spans="11:11" x14ac:dyDescent="0.25">
      <c r="K11125" s="133"/>
    </row>
    <row r="11126" spans="11:11" x14ac:dyDescent="0.25">
      <c r="K11126"/>
    </row>
    <row r="11127" spans="11:11" x14ac:dyDescent="0.25">
      <c r="K11127"/>
    </row>
    <row r="11128" spans="11:11" x14ac:dyDescent="0.25">
      <c r="K11128"/>
    </row>
    <row r="11129" spans="11:11" x14ac:dyDescent="0.25">
      <c r="K11129" s="133"/>
    </row>
    <row r="11130" spans="11:11" x14ac:dyDescent="0.25">
      <c r="K11130" s="133"/>
    </row>
    <row r="11131" spans="11:11" x14ac:dyDescent="0.25">
      <c r="K11131"/>
    </row>
    <row r="11132" spans="11:11" x14ac:dyDescent="0.25">
      <c r="K11132"/>
    </row>
    <row r="11133" spans="11:11" x14ac:dyDescent="0.25">
      <c r="K11133" s="133"/>
    </row>
    <row r="11134" spans="11:11" x14ac:dyDescent="0.25">
      <c r="K11134" s="133"/>
    </row>
    <row r="11135" spans="11:11" x14ac:dyDescent="0.25">
      <c r="K11135"/>
    </row>
    <row r="11136" spans="11:11" x14ac:dyDescent="0.25">
      <c r="K11136"/>
    </row>
    <row r="11137" spans="11:11" x14ac:dyDescent="0.25">
      <c r="K11137"/>
    </row>
    <row r="11138" spans="11:11" x14ac:dyDescent="0.25">
      <c r="K11138" s="133"/>
    </row>
    <row r="11139" spans="11:11" x14ac:dyDescent="0.25">
      <c r="K11139" s="133"/>
    </row>
    <row r="11140" spans="11:11" x14ac:dyDescent="0.25">
      <c r="K11140"/>
    </row>
    <row r="11141" spans="11:11" x14ac:dyDescent="0.25">
      <c r="K11141"/>
    </row>
    <row r="11142" spans="11:11" x14ac:dyDescent="0.25">
      <c r="K11142" s="133"/>
    </row>
    <row r="11143" spans="11:11" x14ac:dyDescent="0.25">
      <c r="K11143" s="133"/>
    </row>
    <row r="11144" spans="11:11" x14ac:dyDescent="0.25">
      <c r="K11144"/>
    </row>
    <row r="11145" spans="11:11" x14ac:dyDescent="0.25">
      <c r="K11145"/>
    </row>
    <row r="11146" spans="11:11" x14ac:dyDescent="0.25">
      <c r="K11146"/>
    </row>
    <row r="11147" spans="11:11" x14ac:dyDescent="0.25">
      <c r="K11147" s="133"/>
    </row>
    <row r="11148" spans="11:11" x14ac:dyDescent="0.25">
      <c r="K11148" s="133"/>
    </row>
    <row r="11149" spans="11:11" x14ac:dyDescent="0.25">
      <c r="K11149"/>
    </row>
    <row r="11150" spans="11:11" x14ac:dyDescent="0.25">
      <c r="K11150"/>
    </row>
    <row r="11151" spans="11:11" x14ac:dyDescent="0.25">
      <c r="K11151" s="133"/>
    </row>
    <row r="11152" spans="11:11" x14ac:dyDescent="0.25">
      <c r="K11152" s="133"/>
    </row>
    <row r="11153" spans="11:11" x14ac:dyDescent="0.25">
      <c r="K11153"/>
    </row>
    <row r="11154" spans="11:11" x14ac:dyDescent="0.25">
      <c r="K11154"/>
    </row>
    <row r="11155" spans="11:11" x14ac:dyDescent="0.25">
      <c r="K11155"/>
    </row>
    <row r="11156" spans="11:11" x14ac:dyDescent="0.25">
      <c r="K11156" s="133"/>
    </row>
    <row r="11157" spans="11:11" x14ac:dyDescent="0.25">
      <c r="K11157" s="133"/>
    </row>
    <row r="11158" spans="11:11" x14ac:dyDescent="0.25">
      <c r="K11158"/>
    </row>
    <row r="11159" spans="11:11" x14ac:dyDescent="0.25">
      <c r="K11159"/>
    </row>
    <row r="11160" spans="11:11" x14ac:dyDescent="0.25">
      <c r="K11160" s="133"/>
    </row>
    <row r="11161" spans="11:11" x14ac:dyDescent="0.25">
      <c r="K11161" s="133"/>
    </row>
    <row r="11162" spans="11:11" x14ac:dyDescent="0.25">
      <c r="K11162"/>
    </row>
    <row r="11163" spans="11:11" x14ac:dyDescent="0.25">
      <c r="K11163"/>
    </row>
    <row r="11164" spans="11:11" x14ac:dyDescent="0.25">
      <c r="K11164"/>
    </row>
    <row r="11165" spans="11:11" x14ac:dyDescent="0.25">
      <c r="K11165" s="133"/>
    </row>
    <row r="11166" spans="11:11" x14ac:dyDescent="0.25">
      <c r="K11166" s="133"/>
    </row>
    <row r="11167" spans="11:11" x14ac:dyDescent="0.25">
      <c r="K11167"/>
    </row>
    <row r="11168" spans="11:11" x14ac:dyDescent="0.25">
      <c r="K11168"/>
    </row>
    <row r="11169" spans="11:11" x14ac:dyDescent="0.25">
      <c r="K11169" s="133"/>
    </row>
    <row r="11170" spans="11:11" x14ac:dyDescent="0.25">
      <c r="K11170" s="133"/>
    </row>
    <row r="11171" spans="11:11" x14ac:dyDescent="0.25">
      <c r="K11171"/>
    </row>
    <row r="11172" spans="11:11" x14ac:dyDescent="0.25">
      <c r="K11172"/>
    </row>
    <row r="11173" spans="11:11" x14ac:dyDescent="0.25">
      <c r="K11173"/>
    </row>
    <row r="11174" spans="11:11" x14ac:dyDescent="0.25">
      <c r="K11174" s="133"/>
    </row>
    <row r="11175" spans="11:11" x14ac:dyDescent="0.25">
      <c r="K11175" s="133"/>
    </row>
    <row r="11176" spans="11:11" x14ac:dyDescent="0.25">
      <c r="K11176"/>
    </row>
    <row r="11177" spans="11:11" x14ac:dyDescent="0.25">
      <c r="K11177"/>
    </row>
    <row r="11178" spans="11:11" x14ac:dyDescent="0.25">
      <c r="K11178" s="133"/>
    </row>
    <row r="11179" spans="11:11" x14ac:dyDescent="0.25">
      <c r="K11179" s="133"/>
    </row>
    <row r="11180" spans="11:11" x14ac:dyDescent="0.25">
      <c r="K11180"/>
    </row>
    <row r="11181" spans="11:11" x14ac:dyDescent="0.25">
      <c r="K11181"/>
    </row>
    <row r="11182" spans="11:11" x14ac:dyDescent="0.25">
      <c r="K11182"/>
    </row>
    <row r="11183" spans="11:11" x14ac:dyDescent="0.25">
      <c r="K11183" s="133"/>
    </row>
    <row r="11184" spans="11:11" x14ac:dyDescent="0.25">
      <c r="K11184" s="133"/>
    </row>
    <row r="11185" spans="11:11" x14ac:dyDescent="0.25">
      <c r="K11185"/>
    </row>
    <row r="11186" spans="11:11" x14ac:dyDescent="0.25">
      <c r="K11186"/>
    </row>
    <row r="11187" spans="11:11" x14ac:dyDescent="0.25">
      <c r="K11187" s="133"/>
    </row>
    <row r="11188" spans="11:11" x14ac:dyDescent="0.25">
      <c r="K11188" s="133"/>
    </row>
    <row r="11189" spans="11:11" x14ac:dyDescent="0.25">
      <c r="K11189"/>
    </row>
    <row r="11190" spans="11:11" x14ac:dyDescent="0.25">
      <c r="K11190"/>
    </row>
    <row r="11191" spans="11:11" x14ac:dyDescent="0.25">
      <c r="K11191"/>
    </row>
    <row r="11192" spans="11:11" x14ac:dyDescent="0.25">
      <c r="K11192" s="133"/>
    </row>
    <row r="11193" spans="11:11" x14ac:dyDescent="0.25">
      <c r="K11193" s="133"/>
    </row>
    <row r="11194" spans="11:11" x14ac:dyDescent="0.25">
      <c r="K11194"/>
    </row>
    <row r="11195" spans="11:11" x14ac:dyDescent="0.25">
      <c r="K11195"/>
    </row>
    <row r="11196" spans="11:11" x14ac:dyDescent="0.25">
      <c r="K11196" s="133"/>
    </row>
    <row r="11197" spans="11:11" x14ac:dyDescent="0.25">
      <c r="K11197" s="133"/>
    </row>
    <row r="11198" spans="11:11" x14ac:dyDescent="0.25">
      <c r="K11198"/>
    </row>
    <row r="11199" spans="11:11" x14ac:dyDescent="0.25">
      <c r="K11199"/>
    </row>
    <row r="11200" spans="11:11" x14ac:dyDescent="0.25">
      <c r="K11200"/>
    </row>
    <row r="11201" spans="11:11" x14ac:dyDescent="0.25">
      <c r="K11201" s="133"/>
    </row>
    <row r="11202" spans="11:11" x14ac:dyDescent="0.25">
      <c r="K11202" s="133"/>
    </row>
    <row r="11203" spans="11:11" x14ac:dyDescent="0.25">
      <c r="K11203"/>
    </row>
    <row r="11204" spans="11:11" x14ac:dyDescent="0.25">
      <c r="K11204"/>
    </row>
    <row r="11205" spans="11:11" x14ac:dyDescent="0.25">
      <c r="K11205" s="133"/>
    </row>
    <row r="11206" spans="11:11" x14ac:dyDescent="0.25">
      <c r="K11206" s="133"/>
    </row>
    <row r="11207" spans="11:11" x14ac:dyDescent="0.25">
      <c r="K11207"/>
    </row>
    <row r="11208" spans="11:11" x14ac:dyDescent="0.25">
      <c r="K11208"/>
    </row>
    <row r="11209" spans="11:11" x14ac:dyDescent="0.25">
      <c r="K11209"/>
    </row>
    <row r="11210" spans="11:11" x14ac:dyDescent="0.25">
      <c r="K11210" s="133"/>
    </row>
    <row r="11211" spans="11:11" x14ac:dyDescent="0.25">
      <c r="K11211" s="133"/>
    </row>
    <row r="11212" spans="11:11" x14ac:dyDescent="0.25">
      <c r="K11212"/>
    </row>
    <row r="11213" spans="11:11" x14ac:dyDescent="0.25">
      <c r="K11213"/>
    </row>
    <row r="11214" spans="11:11" x14ac:dyDescent="0.25">
      <c r="K11214" s="133"/>
    </row>
    <row r="11215" spans="11:11" x14ac:dyDescent="0.25">
      <c r="K11215" s="133"/>
    </row>
    <row r="11216" spans="11:11" x14ac:dyDescent="0.25">
      <c r="K11216"/>
    </row>
    <row r="11217" spans="11:11" x14ac:dyDescent="0.25">
      <c r="K11217"/>
    </row>
    <row r="11218" spans="11:11" x14ac:dyDescent="0.25">
      <c r="K11218"/>
    </row>
    <row r="11219" spans="11:11" x14ac:dyDescent="0.25">
      <c r="K11219" s="133"/>
    </row>
    <row r="11220" spans="11:11" x14ac:dyDescent="0.25">
      <c r="K11220" s="133"/>
    </row>
    <row r="11221" spans="11:11" x14ac:dyDescent="0.25">
      <c r="K11221"/>
    </row>
    <row r="11222" spans="11:11" x14ac:dyDescent="0.25">
      <c r="K11222"/>
    </row>
    <row r="11223" spans="11:11" x14ac:dyDescent="0.25">
      <c r="K11223" s="133"/>
    </row>
    <row r="11224" spans="11:11" x14ac:dyDescent="0.25">
      <c r="K11224" s="133"/>
    </row>
    <row r="11225" spans="11:11" x14ac:dyDescent="0.25">
      <c r="K11225"/>
    </row>
    <row r="11226" spans="11:11" x14ac:dyDescent="0.25">
      <c r="K11226"/>
    </row>
    <row r="11227" spans="11:11" x14ac:dyDescent="0.25">
      <c r="K11227"/>
    </row>
    <row r="11228" spans="11:11" x14ac:dyDescent="0.25">
      <c r="K11228" s="133"/>
    </row>
    <row r="11229" spans="11:11" x14ac:dyDescent="0.25">
      <c r="K11229" s="133"/>
    </row>
    <row r="11230" spans="11:11" x14ac:dyDescent="0.25">
      <c r="K11230"/>
    </row>
    <row r="11231" spans="11:11" x14ac:dyDescent="0.25">
      <c r="K11231"/>
    </row>
    <row r="11232" spans="11:11" x14ac:dyDescent="0.25">
      <c r="K11232" s="133"/>
    </row>
    <row r="11233" spans="11:11" x14ac:dyDescent="0.25">
      <c r="K11233" s="133"/>
    </row>
    <row r="11234" spans="11:11" x14ac:dyDescent="0.25">
      <c r="K11234"/>
    </row>
    <row r="11235" spans="11:11" x14ac:dyDescent="0.25">
      <c r="K11235"/>
    </row>
    <row r="11236" spans="11:11" x14ac:dyDescent="0.25">
      <c r="K11236"/>
    </row>
    <row r="11237" spans="11:11" x14ac:dyDescent="0.25">
      <c r="K11237" s="133"/>
    </row>
    <row r="11238" spans="11:11" x14ac:dyDescent="0.25">
      <c r="K11238" s="133"/>
    </row>
    <row r="11239" spans="11:11" x14ac:dyDescent="0.25">
      <c r="K11239"/>
    </row>
    <row r="11240" spans="11:11" x14ac:dyDescent="0.25">
      <c r="K11240"/>
    </row>
    <row r="11241" spans="11:11" x14ac:dyDescent="0.25">
      <c r="K11241" s="133"/>
    </row>
    <row r="11242" spans="11:11" x14ac:dyDescent="0.25">
      <c r="K11242" s="133"/>
    </row>
    <row r="11243" spans="11:11" x14ac:dyDescent="0.25">
      <c r="K11243"/>
    </row>
    <row r="11244" spans="11:11" x14ac:dyDescent="0.25">
      <c r="K11244"/>
    </row>
    <row r="11245" spans="11:11" x14ac:dyDescent="0.25">
      <c r="K11245"/>
    </row>
    <row r="11246" spans="11:11" x14ac:dyDescent="0.25">
      <c r="K11246" s="133"/>
    </row>
    <row r="11247" spans="11:11" x14ac:dyDescent="0.25">
      <c r="K11247" s="133"/>
    </row>
    <row r="11248" spans="11:11" x14ac:dyDescent="0.25">
      <c r="K11248"/>
    </row>
    <row r="11249" spans="11:11" x14ac:dyDescent="0.25">
      <c r="K11249"/>
    </row>
    <row r="11250" spans="11:11" x14ac:dyDescent="0.25">
      <c r="K11250" s="133"/>
    </row>
    <row r="11251" spans="11:11" x14ac:dyDescent="0.25">
      <c r="K11251" s="133"/>
    </row>
    <row r="11252" spans="11:11" x14ac:dyDescent="0.25">
      <c r="K11252"/>
    </row>
    <row r="11253" spans="11:11" x14ac:dyDescent="0.25">
      <c r="K11253"/>
    </row>
    <row r="11254" spans="11:11" x14ac:dyDescent="0.25">
      <c r="K11254"/>
    </row>
    <row r="11255" spans="11:11" x14ac:dyDescent="0.25">
      <c r="K11255" s="133"/>
    </row>
    <row r="11256" spans="11:11" x14ac:dyDescent="0.25">
      <c r="K11256" s="133"/>
    </row>
    <row r="11257" spans="11:11" x14ac:dyDescent="0.25">
      <c r="K11257"/>
    </row>
    <row r="11258" spans="11:11" x14ac:dyDescent="0.25">
      <c r="K11258"/>
    </row>
    <row r="11259" spans="11:11" x14ac:dyDescent="0.25">
      <c r="K11259" s="133"/>
    </row>
    <row r="11260" spans="11:11" x14ac:dyDescent="0.25">
      <c r="K11260" s="133"/>
    </row>
    <row r="11261" spans="11:11" x14ac:dyDescent="0.25">
      <c r="K11261"/>
    </row>
    <row r="11262" spans="11:11" x14ac:dyDescent="0.25">
      <c r="K11262"/>
    </row>
    <row r="11263" spans="11:11" x14ac:dyDescent="0.25">
      <c r="K11263"/>
    </row>
    <row r="11264" spans="11:11" x14ac:dyDescent="0.25">
      <c r="K11264" s="133"/>
    </row>
    <row r="11265" spans="11:11" x14ac:dyDescent="0.25">
      <c r="K11265" s="133"/>
    </row>
    <row r="11266" spans="11:11" x14ac:dyDescent="0.25">
      <c r="K11266"/>
    </row>
    <row r="11267" spans="11:11" x14ac:dyDescent="0.25">
      <c r="K11267"/>
    </row>
    <row r="11268" spans="11:11" x14ac:dyDescent="0.25">
      <c r="K11268" s="133"/>
    </row>
    <row r="11269" spans="11:11" x14ac:dyDescent="0.25">
      <c r="K11269" s="133"/>
    </row>
    <row r="11270" spans="11:11" x14ac:dyDescent="0.25">
      <c r="K11270"/>
    </row>
    <row r="11271" spans="11:11" x14ac:dyDescent="0.25">
      <c r="K11271"/>
    </row>
    <row r="11272" spans="11:11" x14ac:dyDescent="0.25">
      <c r="K11272"/>
    </row>
    <row r="11273" spans="11:11" x14ac:dyDescent="0.25">
      <c r="K11273" s="133"/>
    </row>
    <row r="11274" spans="11:11" x14ac:dyDescent="0.25">
      <c r="K11274" s="133"/>
    </row>
    <row r="11275" spans="11:11" x14ac:dyDescent="0.25">
      <c r="K11275"/>
    </row>
    <row r="11276" spans="11:11" x14ac:dyDescent="0.25">
      <c r="K11276"/>
    </row>
    <row r="11277" spans="11:11" x14ac:dyDescent="0.25">
      <c r="K11277" s="133"/>
    </row>
    <row r="11278" spans="11:11" x14ac:dyDescent="0.25">
      <c r="K11278" s="133"/>
    </row>
    <row r="11279" spans="11:11" x14ac:dyDescent="0.25">
      <c r="K11279"/>
    </row>
    <row r="11280" spans="11:11" x14ac:dyDescent="0.25">
      <c r="K11280"/>
    </row>
    <row r="11281" spans="11:11" x14ac:dyDescent="0.25">
      <c r="K11281"/>
    </row>
    <row r="11282" spans="11:11" x14ac:dyDescent="0.25">
      <c r="K11282" s="133"/>
    </row>
    <row r="11283" spans="11:11" x14ac:dyDescent="0.25">
      <c r="K11283" s="133"/>
    </row>
    <row r="11284" spans="11:11" x14ac:dyDescent="0.25">
      <c r="K11284"/>
    </row>
    <row r="11285" spans="11:11" x14ac:dyDescent="0.25">
      <c r="K11285"/>
    </row>
    <row r="11286" spans="11:11" x14ac:dyDescent="0.25">
      <c r="K11286" s="133"/>
    </row>
    <row r="11287" spans="11:11" x14ac:dyDescent="0.25">
      <c r="K11287" s="133"/>
    </row>
    <row r="11288" spans="11:11" x14ac:dyDescent="0.25">
      <c r="K11288"/>
    </row>
    <row r="11289" spans="11:11" x14ac:dyDescent="0.25">
      <c r="K11289"/>
    </row>
    <row r="11290" spans="11:11" x14ac:dyDescent="0.25">
      <c r="K11290"/>
    </row>
    <row r="11291" spans="11:11" x14ac:dyDescent="0.25">
      <c r="K11291" s="133"/>
    </row>
    <row r="11292" spans="11:11" x14ac:dyDescent="0.25">
      <c r="K11292" s="133"/>
    </row>
    <row r="11293" spans="11:11" x14ac:dyDescent="0.25">
      <c r="K11293"/>
    </row>
    <row r="11294" spans="11:11" x14ac:dyDescent="0.25">
      <c r="K11294"/>
    </row>
    <row r="11295" spans="11:11" x14ac:dyDescent="0.25">
      <c r="K11295" s="133"/>
    </row>
    <row r="11296" spans="11:11" x14ac:dyDescent="0.25">
      <c r="K11296" s="133"/>
    </row>
    <row r="11297" spans="11:11" x14ac:dyDescent="0.25">
      <c r="K11297"/>
    </row>
    <row r="11298" spans="11:11" x14ac:dyDescent="0.25">
      <c r="K11298"/>
    </row>
    <row r="11299" spans="11:11" x14ac:dyDescent="0.25">
      <c r="K11299"/>
    </row>
    <row r="11300" spans="11:11" x14ac:dyDescent="0.25">
      <c r="K11300" s="133"/>
    </row>
    <row r="11301" spans="11:11" x14ac:dyDescent="0.25">
      <c r="K11301" s="133"/>
    </row>
    <row r="11302" spans="11:11" x14ac:dyDescent="0.25">
      <c r="K11302"/>
    </row>
    <row r="11303" spans="11:11" x14ac:dyDescent="0.25">
      <c r="K11303"/>
    </row>
    <row r="11304" spans="11:11" x14ac:dyDescent="0.25">
      <c r="K11304" s="133"/>
    </row>
    <row r="11305" spans="11:11" x14ac:dyDescent="0.25">
      <c r="K11305" s="133"/>
    </row>
    <row r="11306" spans="11:11" x14ac:dyDescent="0.25">
      <c r="K11306"/>
    </row>
    <row r="11307" spans="11:11" x14ac:dyDescent="0.25">
      <c r="K11307"/>
    </row>
    <row r="11308" spans="11:11" x14ac:dyDescent="0.25">
      <c r="K11308"/>
    </row>
    <row r="11309" spans="11:11" x14ac:dyDescent="0.25">
      <c r="K11309" s="133"/>
    </row>
    <row r="11310" spans="11:11" x14ac:dyDescent="0.25">
      <c r="K11310" s="133"/>
    </row>
    <row r="11311" spans="11:11" x14ac:dyDescent="0.25">
      <c r="K11311"/>
    </row>
    <row r="11312" spans="11:11" x14ac:dyDescent="0.25">
      <c r="K11312"/>
    </row>
    <row r="11313" spans="11:11" x14ac:dyDescent="0.25">
      <c r="K11313" s="133"/>
    </row>
    <row r="11314" spans="11:11" x14ac:dyDescent="0.25">
      <c r="K11314" s="133"/>
    </row>
    <row r="11315" spans="11:11" x14ac:dyDescent="0.25">
      <c r="K11315"/>
    </row>
    <row r="11316" spans="11:11" x14ac:dyDescent="0.25">
      <c r="K11316"/>
    </row>
    <row r="11317" spans="11:11" x14ac:dyDescent="0.25">
      <c r="K11317"/>
    </row>
    <row r="11318" spans="11:11" x14ac:dyDescent="0.25">
      <c r="K11318" s="133"/>
    </row>
    <row r="11319" spans="11:11" x14ac:dyDescent="0.25">
      <c r="K11319" s="133"/>
    </row>
    <row r="11320" spans="11:11" x14ac:dyDescent="0.25">
      <c r="K11320"/>
    </row>
    <row r="11321" spans="11:11" x14ac:dyDescent="0.25">
      <c r="K11321"/>
    </row>
    <row r="11322" spans="11:11" x14ac:dyDescent="0.25">
      <c r="K11322" s="133"/>
    </row>
    <row r="11323" spans="11:11" x14ac:dyDescent="0.25">
      <c r="K11323" s="133"/>
    </row>
    <row r="11324" spans="11:11" x14ac:dyDescent="0.25">
      <c r="K11324"/>
    </row>
    <row r="11325" spans="11:11" x14ac:dyDescent="0.25">
      <c r="K11325"/>
    </row>
    <row r="11326" spans="11:11" x14ac:dyDescent="0.25">
      <c r="K11326"/>
    </row>
    <row r="11327" spans="11:11" x14ac:dyDescent="0.25">
      <c r="K11327" s="133"/>
    </row>
    <row r="11328" spans="11:11" x14ac:dyDescent="0.25">
      <c r="K11328" s="133"/>
    </row>
    <row r="11329" spans="11:11" x14ac:dyDescent="0.25">
      <c r="K11329"/>
    </row>
    <row r="11330" spans="11:11" x14ac:dyDescent="0.25">
      <c r="K11330"/>
    </row>
    <row r="11331" spans="11:11" x14ac:dyDescent="0.25">
      <c r="K11331" s="133"/>
    </row>
    <row r="11332" spans="11:11" x14ac:dyDescent="0.25">
      <c r="K11332" s="133"/>
    </row>
    <row r="11333" spans="11:11" x14ac:dyDescent="0.25">
      <c r="K11333"/>
    </row>
    <row r="11334" spans="11:11" x14ac:dyDescent="0.25">
      <c r="K11334"/>
    </row>
    <row r="11335" spans="11:11" x14ac:dyDescent="0.25">
      <c r="K11335"/>
    </row>
    <row r="11336" spans="11:11" x14ac:dyDescent="0.25">
      <c r="K11336" s="133"/>
    </row>
    <row r="11337" spans="11:11" x14ac:dyDescent="0.25">
      <c r="K11337" s="133"/>
    </row>
    <row r="11338" spans="11:11" x14ac:dyDescent="0.25">
      <c r="K11338"/>
    </row>
    <row r="11339" spans="11:11" x14ac:dyDescent="0.25">
      <c r="K11339"/>
    </row>
    <row r="11340" spans="11:11" x14ac:dyDescent="0.25">
      <c r="K11340" s="133"/>
    </row>
    <row r="11341" spans="11:11" x14ac:dyDescent="0.25">
      <c r="K11341" s="133"/>
    </row>
    <row r="11342" spans="11:11" x14ac:dyDescent="0.25">
      <c r="K11342"/>
    </row>
    <row r="11343" spans="11:11" x14ac:dyDescent="0.25">
      <c r="K11343"/>
    </row>
    <row r="11344" spans="11:11" x14ac:dyDescent="0.25">
      <c r="K11344"/>
    </row>
    <row r="11345" spans="11:11" x14ac:dyDescent="0.25">
      <c r="K11345" s="133"/>
    </row>
    <row r="11346" spans="11:11" x14ac:dyDescent="0.25">
      <c r="K11346" s="133"/>
    </row>
    <row r="11347" spans="11:11" x14ac:dyDescent="0.25">
      <c r="K11347"/>
    </row>
    <row r="11348" spans="11:11" x14ac:dyDescent="0.25">
      <c r="K11348"/>
    </row>
    <row r="11349" spans="11:11" x14ac:dyDescent="0.25">
      <c r="K11349" s="133"/>
    </row>
    <row r="11350" spans="11:11" x14ac:dyDescent="0.25">
      <c r="K11350" s="133"/>
    </row>
    <row r="11351" spans="11:11" x14ac:dyDescent="0.25">
      <c r="K11351"/>
    </row>
    <row r="11352" spans="11:11" x14ac:dyDescent="0.25">
      <c r="K11352"/>
    </row>
    <row r="11353" spans="11:11" x14ac:dyDescent="0.25">
      <c r="K11353"/>
    </row>
    <row r="11354" spans="11:11" x14ac:dyDescent="0.25">
      <c r="K11354" s="133"/>
    </row>
    <row r="11355" spans="11:11" x14ac:dyDescent="0.25">
      <c r="K11355" s="133"/>
    </row>
    <row r="11356" spans="11:11" x14ac:dyDescent="0.25">
      <c r="K11356"/>
    </row>
    <row r="11357" spans="11:11" x14ac:dyDescent="0.25">
      <c r="K11357"/>
    </row>
    <row r="11358" spans="11:11" x14ac:dyDescent="0.25">
      <c r="K11358" s="133"/>
    </row>
    <row r="11359" spans="11:11" x14ac:dyDescent="0.25">
      <c r="K11359" s="133"/>
    </row>
    <row r="11360" spans="11:11" x14ac:dyDescent="0.25">
      <c r="K11360"/>
    </row>
    <row r="11361" spans="11:11" x14ac:dyDescent="0.25">
      <c r="K11361"/>
    </row>
    <row r="11362" spans="11:11" x14ac:dyDescent="0.25">
      <c r="K11362"/>
    </row>
    <row r="11363" spans="11:11" x14ac:dyDescent="0.25">
      <c r="K11363" s="133"/>
    </row>
    <row r="11364" spans="11:11" x14ac:dyDescent="0.25">
      <c r="K11364" s="133"/>
    </row>
    <row r="11365" spans="11:11" x14ac:dyDescent="0.25">
      <c r="K11365"/>
    </row>
    <row r="11366" spans="11:11" x14ac:dyDescent="0.25">
      <c r="K11366"/>
    </row>
    <row r="11367" spans="11:11" x14ac:dyDescent="0.25">
      <c r="K11367" s="133"/>
    </row>
    <row r="11368" spans="11:11" x14ac:dyDescent="0.25">
      <c r="K11368" s="133"/>
    </row>
    <row r="11369" spans="11:11" x14ac:dyDescent="0.25">
      <c r="K11369"/>
    </row>
    <row r="11370" spans="11:11" x14ac:dyDescent="0.25">
      <c r="K11370"/>
    </row>
    <row r="11371" spans="11:11" x14ac:dyDescent="0.25">
      <c r="K11371"/>
    </row>
    <row r="11372" spans="11:11" x14ac:dyDescent="0.25">
      <c r="K11372" s="133"/>
    </row>
    <row r="11373" spans="11:11" x14ac:dyDescent="0.25">
      <c r="K11373" s="133"/>
    </row>
    <row r="11374" spans="11:11" x14ac:dyDescent="0.25">
      <c r="K11374"/>
    </row>
    <row r="11375" spans="11:11" x14ac:dyDescent="0.25">
      <c r="K11375"/>
    </row>
    <row r="11376" spans="11:11" x14ac:dyDescent="0.25">
      <c r="K11376" s="133"/>
    </row>
    <row r="11377" spans="11:11" x14ac:dyDescent="0.25">
      <c r="K11377" s="133"/>
    </row>
    <row r="11378" spans="11:11" x14ac:dyDescent="0.25">
      <c r="K11378"/>
    </row>
    <row r="11379" spans="11:11" x14ac:dyDescent="0.25">
      <c r="K11379"/>
    </row>
    <row r="11380" spans="11:11" x14ac:dyDescent="0.25">
      <c r="K11380"/>
    </row>
    <row r="11381" spans="11:11" x14ac:dyDescent="0.25">
      <c r="K11381" s="133"/>
    </row>
    <row r="11382" spans="11:11" x14ac:dyDescent="0.25">
      <c r="K11382" s="133"/>
    </row>
    <row r="11383" spans="11:11" x14ac:dyDescent="0.25">
      <c r="K11383"/>
    </row>
    <row r="11384" spans="11:11" x14ac:dyDescent="0.25">
      <c r="K11384"/>
    </row>
    <row r="11385" spans="11:11" x14ac:dyDescent="0.25">
      <c r="K11385" s="133"/>
    </row>
    <row r="11386" spans="11:11" x14ac:dyDescent="0.25">
      <c r="K11386" s="133"/>
    </row>
    <row r="11387" spans="11:11" x14ac:dyDescent="0.25">
      <c r="K11387"/>
    </row>
    <row r="11388" spans="11:11" x14ac:dyDescent="0.25">
      <c r="K11388"/>
    </row>
    <row r="11389" spans="11:11" x14ac:dyDescent="0.25">
      <c r="K11389"/>
    </row>
    <row r="11390" spans="11:11" x14ac:dyDescent="0.25">
      <c r="K11390" s="133"/>
    </row>
    <row r="11391" spans="11:11" x14ac:dyDescent="0.25">
      <c r="K11391" s="133"/>
    </row>
    <row r="11392" spans="11:11" x14ac:dyDescent="0.25">
      <c r="K11392"/>
    </row>
    <row r="11393" spans="11:11" x14ac:dyDescent="0.25">
      <c r="K11393"/>
    </row>
    <row r="11394" spans="11:11" x14ac:dyDescent="0.25">
      <c r="K11394" s="133"/>
    </row>
    <row r="11395" spans="11:11" x14ac:dyDescent="0.25">
      <c r="K11395" s="133"/>
    </row>
    <row r="11396" spans="11:11" x14ac:dyDescent="0.25">
      <c r="K11396"/>
    </row>
    <row r="11397" spans="11:11" x14ac:dyDescent="0.25">
      <c r="K11397"/>
    </row>
    <row r="11398" spans="11:11" x14ac:dyDescent="0.25">
      <c r="K11398"/>
    </row>
    <row r="11399" spans="11:11" x14ac:dyDescent="0.25">
      <c r="K11399" s="133"/>
    </row>
    <row r="11400" spans="11:11" x14ac:dyDescent="0.25">
      <c r="K11400" s="133"/>
    </row>
    <row r="11401" spans="11:11" x14ac:dyDescent="0.25">
      <c r="K11401"/>
    </row>
    <row r="11402" spans="11:11" x14ac:dyDescent="0.25">
      <c r="K11402"/>
    </row>
    <row r="11403" spans="11:11" x14ac:dyDescent="0.25">
      <c r="K11403" s="133"/>
    </row>
    <row r="11404" spans="11:11" x14ac:dyDescent="0.25">
      <c r="K11404" s="133"/>
    </row>
    <row r="11405" spans="11:11" x14ac:dyDescent="0.25">
      <c r="K11405"/>
    </row>
    <row r="11406" spans="11:11" x14ac:dyDescent="0.25">
      <c r="K11406"/>
    </row>
    <row r="11407" spans="11:11" x14ac:dyDescent="0.25">
      <c r="K11407"/>
    </row>
    <row r="11408" spans="11:11" x14ac:dyDescent="0.25">
      <c r="K11408" s="133"/>
    </row>
    <row r="11409" spans="11:11" x14ac:dyDescent="0.25">
      <c r="K11409" s="133"/>
    </row>
    <row r="11410" spans="11:11" x14ac:dyDescent="0.25">
      <c r="K11410"/>
    </row>
    <row r="11411" spans="11:11" x14ac:dyDescent="0.25">
      <c r="K11411"/>
    </row>
    <row r="11412" spans="11:11" x14ac:dyDescent="0.25">
      <c r="K11412" s="133"/>
    </row>
    <row r="11413" spans="11:11" x14ac:dyDescent="0.25">
      <c r="K11413" s="133"/>
    </row>
    <row r="11414" spans="11:11" x14ac:dyDescent="0.25">
      <c r="K11414"/>
    </row>
    <row r="11415" spans="11:11" x14ac:dyDescent="0.25">
      <c r="K11415"/>
    </row>
    <row r="11416" spans="11:11" x14ac:dyDescent="0.25">
      <c r="K11416"/>
    </row>
    <row r="11417" spans="11:11" x14ac:dyDescent="0.25">
      <c r="K11417" s="133"/>
    </row>
    <row r="11418" spans="11:11" x14ac:dyDescent="0.25">
      <c r="K11418" s="133"/>
    </row>
    <row r="11419" spans="11:11" x14ac:dyDescent="0.25">
      <c r="K11419"/>
    </row>
    <row r="11420" spans="11:11" x14ac:dyDescent="0.25">
      <c r="K11420"/>
    </row>
    <row r="11421" spans="11:11" x14ac:dyDescent="0.25">
      <c r="K11421" s="133"/>
    </row>
    <row r="11422" spans="11:11" x14ac:dyDescent="0.25">
      <c r="K11422" s="133"/>
    </row>
    <row r="11423" spans="11:11" x14ac:dyDescent="0.25">
      <c r="K11423"/>
    </row>
    <row r="11424" spans="11:11" x14ac:dyDescent="0.25">
      <c r="K11424"/>
    </row>
    <row r="11425" spans="11:11" x14ac:dyDescent="0.25">
      <c r="K11425"/>
    </row>
    <row r="11426" spans="11:11" x14ac:dyDescent="0.25">
      <c r="K11426" s="133"/>
    </row>
    <row r="11427" spans="11:11" x14ac:dyDescent="0.25">
      <c r="K11427" s="133"/>
    </row>
    <row r="11428" spans="11:11" x14ac:dyDescent="0.25">
      <c r="K11428"/>
    </row>
    <row r="11429" spans="11:11" x14ac:dyDescent="0.25">
      <c r="K11429"/>
    </row>
    <row r="11430" spans="11:11" x14ac:dyDescent="0.25">
      <c r="K11430" s="133"/>
    </row>
    <row r="11431" spans="11:11" x14ac:dyDescent="0.25">
      <c r="K11431" s="133"/>
    </row>
    <row r="11432" spans="11:11" x14ac:dyDescent="0.25">
      <c r="K11432"/>
    </row>
    <row r="11433" spans="11:11" x14ac:dyDescent="0.25">
      <c r="K11433"/>
    </row>
    <row r="11434" spans="11:11" x14ac:dyDescent="0.25">
      <c r="K11434"/>
    </row>
    <row r="11435" spans="11:11" x14ac:dyDescent="0.25">
      <c r="K11435" s="133"/>
    </row>
    <row r="11436" spans="11:11" x14ac:dyDescent="0.25">
      <c r="K11436" s="133"/>
    </row>
    <row r="11437" spans="11:11" x14ac:dyDescent="0.25">
      <c r="K11437"/>
    </row>
    <row r="11438" spans="11:11" x14ac:dyDescent="0.25">
      <c r="K11438"/>
    </row>
    <row r="11439" spans="11:11" x14ac:dyDescent="0.25">
      <c r="K11439" s="133"/>
    </row>
    <row r="11440" spans="11:11" x14ac:dyDescent="0.25">
      <c r="K11440" s="133"/>
    </row>
    <row r="11441" spans="11:11" x14ac:dyDescent="0.25">
      <c r="K11441"/>
    </row>
    <row r="11442" spans="11:11" x14ac:dyDescent="0.25">
      <c r="K11442"/>
    </row>
    <row r="11443" spans="11:11" x14ac:dyDescent="0.25">
      <c r="K11443"/>
    </row>
    <row r="11444" spans="11:11" x14ac:dyDescent="0.25">
      <c r="K11444" s="133"/>
    </row>
    <row r="11445" spans="11:11" x14ac:dyDescent="0.25">
      <c r="K11445" s="133"/>
    </row>
    <row r="11446" spans="11:11" x14ac:dyDescent="0.25">
      <c r="K11446"/>
    </row>
    <row r="11447" spans="11:11" x14ac:dyDescent="0.25">
      <c r="K11447"/>
    </row>
    <row r="11448" spans="11:11" x14ac:dyDescent="0.25">
      <c r="K11448" s="133"/>
    </row>
    <row r="11449" spans="11:11" x14ac:dyDescent="0.25">
      <c r="K11449" s="133"/>
    </row>
    <row r="11450" spans="11:11" x14ac:dyDescent="0.25">
      <c r="K11450"/>
    </row>
    <row r="11451" spans="11:11" x14ac:dyDescent="0.25">
      <c r="K11451"/>
    </row>
    <row r="11452" spans="11:11" x14ac:dyDescent="0.25">
      <c r="K11452"/>
    </row>
    <row r="11453" spans="11:11" x14ac:dyDescent="0.25">
      <c r="K11453" s="133"/>
    </row>
    <row r="11454" spans="11:11" x14ac:dyDescent="0.25">
      <c r="K11454" s="133"/>
    </row>
    <row r="11455" spans="11:11" x14ac:dyDescent="0.25">
      <c r="K11455"/>
    </row>
    <row r="11456" spans="11:11" x14ac:dyDescent="0.25">
      <c r="K11456"/>
    </row>
    <row r="11457" spans="11:11" x14ac:dyDescent="0.25">
      <c r="K11457" s="133"/>
    </row>
    <row r="11458" spans="11:11" x14ac:dyDescent="0.25">
      <c r="K11458" s="133"/>
    </row>
    <row r="11459" spans="11:11" x14ac:dyDescent="0.25">
      <c r="K11459"/>
    </row>
    <row r="11460" spans="11:11" x14ac:dyDescent="0.25">
      <c r="K11460"/>
    </row>
    <row r="11461" spans="11:11" x14ac:dyDescent="0.25">
      <c r="K11461"/>
    </row>
    <row r="11462" spans="11:11" x14ac:dyDescent="0.25">
      <c r="K11462" s="133"/>
    </row>
    <row r="11463" spans="11:11" x14ac:dyDescent="0.25">
      <c r="K11463" s="133"/>
    </row>
    <row r="11464" spans="11:11" x14ac:dyDescent="0.25">
      <c r="K11464"/>
    </row>
    <row r="11465" spans="11:11" x14ac:dyDescent="0.25">
      <c r="K11465"/>
    </row>
    <row r="11466" spans="11:11" x14ac:dyDescent="0.25">
      <c r="K11466" s="133"/>
    </row>
    <row r="11467" spans="11:11" x14ac:dyDescent="0.25">
      <c r="K11467" s="133"/>
    </row>
    <row r="11468" spans="11:11" x14ac:dyDescent="0.25">
      <c r="K11468"/>
    </row>
    <row r="11469" spans="11:11" x14ac:dyDescent="0.25">
      <c r="K11469"/>
    </row>
    <row r="11470" spans="11:11" x14ac:dyDescent="0.25">
      <c r="K11470"/>
    </row>
    <row r="11471" spans="11:11" x14ac:dyDescent="0.25">
      <c r="K11471" s="133"/>
    </row>
    <row r="11472" spans="11:11" x14ac:dyDescent="0.25">
      <c r="K11472" s="133"/>
    </row>
    <row r="11473" spans="11:11" x14ac:dyDescent="0.25">
      <c r="K11473"/>
    </row>
    <row r="11474" spans="11:11" x14ac:dyDescent="0.25">
      <c r="K11474"/>
    </row>
    <row r="11475" spans="11:11" x14ac:dyDescent="0.25">
      <c r="K11475" s="133"/>
    </row>
    <row r="11476" spans="11:11" x14ac:dyDescent="0.25">
      <c r="K11476" s="133"/>
    </row>
    <row r="11477" spans="11:11" x14ac:dyDescent="0.25">
      <c r="K11477"/>
    </row>
    <row r="11478" spans="11:11" x14ac:dyDescent="0.25">
      <c r="K11478"/>
    </row>
    <row r="11479" spans="11:11" x14ac:dyDescent="0.25">
      <c r="K11479"/>
    </row>
    <row r="11480" spans="11:11" x14ac:dyDescent="0.25">
      <c r="K11480" s="133"/>
    </row>
    <row r="11481" spans="11:11" x14ac:dyDescent="0.25">
      <c r="K11481" s="133"/>
    </row>
    <row r="11482" spans="11:11" x14ac:dyDescent="0.25">
      <c r="K11482"/>
    </row>
    <row r="11483" spans="11:11" x14ac:dyDescent="0.25">
      <c r="K11483"/>
    </row>
    <row r="11484" spans="11:11" x14ac:dyDescent="0.25">
      <c r="K11484" s="133"/>
    </row>
    <row r="11485" spans="11:11" x14ac:dyDescent="0.25">
      <c r="K11485" s="133"/>
    </row>
    <row r="11486" spans="11:11" x14ac:dyDescent="0.25">
      <c r="K11486"/>
    </row>
    <row r="11487" spans="11:11" x14ac:dyDescent="0.25">
      <c r="K11487"/>
    </row>
    <row r="11488" spans="11:11" x14ac:dyDescent="0.25">
      <c r="K11488"/>
    </row>
    <row r="11489" spans="11:11" x14ac:dyDescent="0.25">
      <c r="K11489" s="133"/>
    </row>
    <row r="11490" spans="11:11" x14ac:dyDescent="0.25">
      <c r="K11490" s="133"/>
    </row>
    <row r="11491" spans="11:11" x14ac:dyDescent="0.25">
      <c r="K11491"/>
    </row>
    <row r="11492" spans="11:11" x14ac:dyDescent="0.25">
      <c r="K11492"/>
    </row>
    <row r="11493" spans="11:11" x14ac:dyDescent="0.25">
      <c r="K11493" s="133"/>
    </row>
    <row r="11494" spans="11:11" x14ac:dyDescent="0.25">
      <c r="K11494" s="133"/>
    </row>
    <row r="11495" spans="11:11" x14ac:dyDescent="0.25">
      <c r="K11495"/>
    </row>
    <row r="11496" spans="11:11" x14ac:dyDescent="0.25">
      <c r="K11496"/>
    </row>
    <row r="11497" spans="11:11" x14ac:dyDescent="0.25">
      <c r="K11497"/>
    </row>
    <row r="11498" spans="11:11" x14ac:dyDescent="0.25">
      <c r="K11498" s="133"/>
    </row>
    <row r="11499" spans="11:11" x14ac:dyDescent="0.25">
      <c r="K11499" s="133"/>
    </row>
    <row r="11500" spans="11:11" x14ac:dyDescent="0.25">
      <c r="K11500"/>
    </row>
    <row r="11501" spans="11:11" x14ac:dyDescent="0.25">
      <c r="K11501"/>
    </row>
    <row r="11502" spans="11:11" x14ac:dyDescent="0.25">
      <c r="K11502" s="133"/>
    </row>
    <row r="11503" spans="11:11" x14ac:dyDescent="0.25">
      <c r="K11503" s="133"/>
    </row>
    <row r="11504" spans="11:11" x14ac:dyDescent="0.25">
      <c r="K11504"/>
    </row>
    <row r="11505" spans="11:11" x14ac:dyDescent="0.25">
      <c r="K11505"/>
    </row>
    <row r="11506" spans="11:11" x14ac:dyDescent="0.25">
      <c r="K11506"/>
    </row>
    <row r="11507" spans="11:11" x14ac:dyDescent="0.25">
      <c r="K11507" s="133"/>
    </row>
    <row r="11508" spans="11:11" x14ac:dyDescent="0.25">
      <c r="K11508" s="133"/>
    </row>
    <row r="11509" spans="11:11" x14ac:dyDescent="0.25">
      <c r="K11509"/>
    </row>
    <row r="11510" spans="11:11" x14ac:dyDescent="0.25">
      <c r="K11510"/>
    </row>
    <row r="11511" spans="11:11" x14ac:dyDescent="0.25">
      <c r="K11511" s="133"/>
    </row>
    <row r="11512" spans="11:11" x14ac:dyDescent="0.25">
      <c r="K11512" s="133"/>
    </row>
    <row r="11513" spans="11:11" x14ac:dyDescent="0.25">
      <c r="K11513"/>
    </row>
    <row r="11514" spans="11:11" x14ac:dyDescent="0.25">
      <c r="K11514"/>
    </row>
    <row r="11515" spans="11:11" x14ac:dyDescent="0.25">
      <c r="K11515"/>
    </row>
    <row r="11516" spans="11:11" x14ac:dyDescent="0.25">
      <c r="K11516" s="133"/>
    </row>
    <row r="11517" spans="11:11" x14ac:dyDescent="0.25">
      <c r="K11517" s="133"/>
    </row>
    <row r="11518" spans="11:11" x14ac:dyDescent="0.25">
      <c r="K11518"/>
    </row>
    <row r="11519" spans="11:11" x14ac:dyDescent="0.25">
      <c r="K11519"/>
    </row>
    <row r="11520" spans="11:11" x14ac:dyDescent="0.25">
      <c r="K11520" s="133"/>
    </row>
    <row r="11521" spans="11:11" x14ac:dyDescent="0.25">
      <c r="K11521" s="133"/>
    </row>
    <row r="11522" spans="11:11" x14ac:dyDescent="0.25">
      <c r="K11522"/>
    </row>
    <row r="11523" spans="11:11" x14ac:dyDescent="0.25">
      <c r="K11523"/>
    </row>
    <row r="11524" spans="11:11" x14ac:dyDescent="0.25">
      <c r="K11524"/>
    </row>
    <row r="11525" spans="11:11" x14ac:dyDescent="0.25">
      <c r="K11525" s="133"/>
    </row>
    <row r="11526" spans="11:11" x14ac:dyDescent="0.25">
      <c r="K11526" s="133"/>
    </row>
    <row r="11527" spans="11:11" x14ac:dyDescent="0.25">
      <c r="K11527"/>
    </row>
    <row r="11528" spans="11:11" x14ac:dyDescent="0.25">
      <c r="K11528"/>
    </row>
    <row r="11529" spans="11:11" x14ac:dyDescent="0.25">
      <c r="K11529" s="133"/>
    </row>
    <row r="11530" spans="11:11" x14ac:dyDescent="0.25">
      <c r="K11530" s="133"/>
    </row>
    <row r="11531" spans="11:11" x14ac:dyDescent="0.25">
      <c r="K11531"/>
    </row>
    <row r="11532" spans="11:11" x14ac:dyDescent="0.25">
      <c r="K11532"/>
    </row>
    <row r="11533" spans="11:11" x14ac:dyDescent="0.25">
      <c r="K11533"/>
    </row>
    <row r="11534" spans="11:11" x14ac:dyDescent="0.25">
      <c r="K11534" s="133"/>
    </row>
    <row r="11535" spans="11:11" x14ac:dyDescent="0.25">
      <c r="K11535" s="133"/>
    </row>
    <row r="11536" spans="11:11" x14ac:dyDescent="0.25">
      <c r="K11536"/>
    </row>
    <row r="11537" spans="11:11" x14ac:dyDescent="0.25">
      <c r="K11537"/>
    </row>
    <row r="11538" spans="11:11" x14ac:dyDescent="0.25">
      <c r="K11538" s="133"/>
    </row>
    <row r="11539" spans="11:11" x14ac:dyDescent="0.25">
      <c r="K11539" s="133"/>
    </row>
    <row r="11540" spans="11:11" x14ac:dyDescent="0.25">
      <c r="K11540"/>
    </row>
    <row r="11541" spans="11:11" x14ac:dyDescent="0.25">
      <c r="K11541"/>
    </row>
    <row r="11542" spans="11:11" x14ac:dyDescent="0.25">
      <c r="K11542"/>
    </row>
    <row r="11543" spans="11:11" x14ac:dyDescent="0.25">
      <c r="K11543" s="133"/>
    </row>
    <row r="11544" spans="11:11" x14ac:dyDescent="0.25">
      <c r="K11544" s="133"/>
    </row>
    <row r="11545" spans="11:11" x14ac:dyDescent="0.25">
      <c r="K11545"/>
    </row>
    <row r="11546" spans="11:11" x14ac:dyDescent="0.25">
      <c r="K11546"/>
    </row>
    <row r="11547" spans="11:11" x14ac:dyDescent="0.25">
      <c r="K11547" s="133"/>
    </row>
    <row r="11548" spans="11:11" x14ac:dyDescent="0.25">
      <c r="K11548" s="133"/>
    </row>
    <row r="11549" spans="11:11" x14ac:dyDescent="0.25">
      <c r="K11549"/>
    </row>
    <row r="11550" spans="11:11" x14ac:dyDescent="0.25">
      <c r="K11550"/>
    </row>
    <row r="11551" spans="11:11" x14ac:dyDescent="0.25">
      <c r="K11551"/>
    </row>
    <row r="11552" spans="11:11" x14ac:dyDescent="0.25">
      <c r="K11552" s="133"/>
    </row>
    <row r="11553" spans="11:11" x14ac:dyDescent="0.25">
      <c r="K11553" s="133"/>
    </row>
    <row r="11554" spans="11:11" x14ac:dyDescent="0.25">
      <c r="K11554"/>
    </row>
    <row r="11555" spans="11:11" x14ac:dyDescent="0.25">
      <c r="K11555"/>
    </row>
    <row r="11556" spans="11:11" x14ac:dyDescent="0.25">
      <c r="K11556" s="133"/>
    </row>
    <row r="11557" spans="11:11" x14ac:dyDescent="0.25">
      <c r="K11557" s="133"/>
    </row>
    <row r="11558" spans="11:11" x14ac:dyDescent="0.25">
      <c r="K11558"/>
    </row>
    <row r="11559" spans="11:11" x14ac:dyDescent="0.25">
      <c r="K11559"/>
    </row>
    <row r="11560" spans="11:11" x14ac:dyDescent="0.25">
      <c r="K11560"/>
    </row>
    <row r="11561" spans="11:11" x14ac:dyDescent="0.25">
      <c r="K11561" s="133"/>
    </row>
    <row r="11562" spans="11:11" x14ac:dyDescent="0.25">
      <c r="K11562" s="133"/>
    </row>
    <row r="11563" spans="11:11" x14ac:dyDescent="0.25">
      <c r="K11563"/>
    </row>
    <row r="11564" spans="11:11" x14ac:dyDescent="0.25">
      <c r="K11564"/>
    </row>
    <row r="11565" spans="11:11" x14ac:dyDescent="0.25">
      <c r="K11565" s="133"/>
    </row>
    <row r="11566" spans="11:11" x14ac:dyDescent="0.25">
      <c r="K11566" s="133"/>
    </row>
    <row r="11567" spans="11:11" x14ac:dyDescent="0.25">
      <c r="K11567"/>
    </row>
    <row r="11568" spans="11:11" x14ac:dyDescent="0.25">
      <c r="K11568"/>
    </row>
    <row r="11569" spans="11:11" x14ac:dyDescent="0.25">
      <c r="K11569"/>
    </row>
    <row r="11570" spans="11:11" x14ac:dyDescent="0.25">
      <c r="K11570" s="133"/>
    </row>
    <row r="11571" spans="11:11" x14ac:dyDescent="0.25">
      <c r="K11571" s="133"/>
    </row>
    <row r="11572" spans="11:11" x14ac:dyDescent="0.25">
      <c r="K11572"/>
    </row>
    <row r="11573" spans="11:11" x14ac:dyDescent="0.25">
      <c r="K11573"/>
    </row>
    <row r="11574" spans="11:11" x14ac:dyDescent="0.25">
      <c r="K11574" s="133"/>
    </row>
    <row r="11575" spans="11:11" x14ac:dyDescent="0.25">
      <c r="K11575" s="133"/>
    </row>
    <row r="11576" spans="11:11" x14ac:dyDescent="0.25">
      <c r="K11576"/>
    </row>
    <row r="11577" spans="11:11" x14ac:dyDescent="0.25">
      <c r="K11577"/>
    </row>
    <row r="11578" spans="11:11" x14ac:dyDescent="0.25">
      <c r="K11578"/>
    </row>
    <row r="11579" spans="11:11" x14ac:dyDescent="0.25">
      <c r="K11579" s="133"/>
    </row>
    <row r="11580" spans="11:11" x14ac:dyDescent="0.25">
      <c r="K11580" s="133"/>
    </row>
    <row r="11581" spans="11:11" x14ac:dyDescent="0.25">
      <c r="K11581"/>
    </row>
    <row r="11582" spans="11:11" x14ac:dyDescent="0.25">
      <c r="K11582"/>
    </row>
    <row r="11583" spans="11:11" x14ac:dyDescent="0.25">
      <c r="K11583" s="133"/>
    </row>
    <row r="11584" spans="11:11" x14ac:dyDescent="0.25">
      <c r="K11584" s="133"/>
    </row>
    <row r="11585" spans="11:11" x14ac:dyDescent="0.25">
      <c r="K11585"/>
    </row>
    <row r="11586" spans="11:11" x14ac:dyDescent="0.25">
      <c r="K11586"/>
    </row>
    <row r="11587" spans="11:11" x14ac:dyDescent="0.25">
      <c r="K11587"/>
    </row>
    <row r="11588" spans="11:11" x14ac:dyDescent="0.25">
      <c r="K11588" s="133"/>
    </row>
    <row r="11589" spans="11:11" x14ac:dyDescent="0.25">
      <c r="K11589" s="133"/>
    </row>
    <row r="11590" spans="11:11" x14ac:dyDescent="0.25">
      <c r="K11590"/>
    </row>
    <row r="11591" spans="11:11" x14ac:dyDescent="0.25">
      <c r="K11591"/>
    </row>
    <row r="11592" spans="11:11" x14ac:dyDescent="0.25">
      <c r="K11592" s="133"/>
    </row>
    <row r="11593" spans="11:11" x14ac:dyDescent="0.25">
      <c r="K11593" s="133"/>
    </row>
    <row r="11594" spans="11:11" x14ac:dyDescent="0.25">
      <c r="K11594"/>
    </row>
    <row r="11595" spans="11:11" x14ac:dyDescent="0.25">
      <c r="K11595"/>
    </row>
    <row r="11596" spans="11:11" x14ac:dyDescent="0.25">
      <c r="K11596"/>
    </row>
    <row r="11597" spans="11:11" x14ac:dyDescent="0.25">
      <c r="K11597" s="133"/>
    </row>
    <row r="11598" spans="11:11" x14ac:dyDescent="0.25">
      <c r="K11598" s="133"/>
    </row>
    <row r="11599" spans="11:11" x14ac:dyDescent="0.25">
      <c r="K11599"/>
    </row>
    <row r="11600" spans="11:11" x14ac:dyDescent="0.25">
      <c r="K11600"/>
    </row>
    <row r="11601" spans="11:11" x14ac:dyDescent="0.25">
      <c r="K11601" s="133"/>
    </row>
    <row r="11602" spans="11:11" x14ac:dyDescent="0.25">
      <c r="K11602" s="133"/>
    </row>
    <row r="11603" spans="11:11" x14ac:dyDescent="0.25">
      <c r="K11603"/>
    </row>
    <row r="11604" spans="11:11" x14ac:dyDescent="0.25">
      <c r="K11604"/>
    </row>
    <row r="11605" spans="11:11" x14ac:dyDescent="0.25">
      <c r="K11605"/>
    </row>
    <row r="11606" spans="11:11" x14ac:dyDescent="0.25">
      <c r="K11606" s="133"/>
    </row>
    <row r="11607" spans="11:11" x14ac:dyDescent="0.25">
      <c r="K11607" s="133"/>
    </row>
    <row r="11608" spans="11:11" x14ac:dyDescent="0.25">
      <c r="K11608"/>
    </row>
    <row r="11609" spans="11:11" x14ac:dyDescent="0.25">
      <c r="K11609"/>
    </row>
    <row r="11610" spans="11:11" x14ac:dyDescent="0.25">
      <c r="K11610" s="133"/>
    </row>
    <row r="11611" spans="11:11" x14ac:dyDescent="0.25">
      <c r="K11611" s="133"/>
    </row>
    <row r="11612" spans="11:11" x14ac:dyDescent="0.25">
      <c r="K11612"/>
    </row>
    <row r="11613" spans="11:11" x14ac:dyDescent="0.25">
      <c r="K11613"/>
    </row>
    <row r="11614" spans="11:11" x14ac:dyDescent="0.25">
      <c r="K11614"/>
    </row>
    <row r="11615" spans="11:11" x14ac:dyDescent="0.25">
      <c r="K11615" s="133"/>
    </row>
    <row r="11616" spans="11:11" x14ac:dyDescent="0.25">
      <c r="K11616" s="133"/>
    </row>
    <row r="11617" spans="11:11" x14ac:dyDescent="0.25">
      <c r="K11617"/>
    </row>
    <row r="11618" spans="11:11" x14ac:dyDescent="0.25">
      <c r="K11618"/>
    </row>
    <row r="11619" spans="11:11" x14ac:dyDescent="0.25">
      <c r="K11619" s="133"/>
    </row>
    <row r="11620" spans="11:11" x14ac:dyDescent="0.25">
      <c r="K11620" s="133"/>
    </row>
    <row r="11621" spans="11:11" x14ac:dyDescent="0.25">
      <c r="K11621"/>
    </row>
    <row r="11622" spans="11:11" x14ac:dyDescent="0.25">
      <c r="K11622"/>
    </row>
    <row r="11623" spans="11:11" x14ac:dyDescent="0.25">
      <c r="K11623"/>
    </row>
    <row r="11624" spans="11:11" x14ac:dyDescent="0.25">
      <c r="K11624" s="133"/>
    </row>
    <row r="11625" spans="11:11" x14ac:dyDescent="0.25">
      <c r="K11625" s="133"/>
    </row>
    <row r="11626" spans="11:11" x14ac:dyDescent="0.25">
      <c r="K11626"/>
    </row>
    <row r="11627" spans="11:11" x14ac:dyDescent="0.25">
      <c r="K11627"/>
    </row>
    <row r="11628" spans="11:11" x14ac:dyDescent="0.25">
      <c r="K11628" s="133"/>
    </row>
    <row r="11629" spans="11:11" x14ac:dyDescent="0.25">
      <c r="K11629" s="133"/>
    </row>
    <row r="11630" spans="11:11" x14ac:dyDescent="0.25">
      <c r="K11630"/>
    </row>
    <row r="11631" spans="11:11" x14ac:dyDescent="0.25">
      <c r="K11631"/>
    </row>
    <row r="11632" spans="11:11" x14ac:dyDescent="0.25">
      <c r="K11632"/>
    </row>
    <row r="11633" spans="11:11" x14ac:dyDescent="0.25">
      <c r="K11633" s="133"/>
    </row>
    <row r="11634" spans="11:11" x14ac:dyDescent="0.25">
      <c r="K11634" s="133"/>
    </row>
    <row r="11635" spans="11:11" x14ac:dyDescent="0.25">
      <c r="K11635"/>
    </row>
    <row r="11636" spans="11:11" x14ac:dyDescent="0.25">
      <c r="K11636"/>
    </row>
    <row r="11637" spans="11:11" x14ac:dyDescent="0.25">
      <c r="K11637" s="133"/>
    </row>
    <row r="11638" spans="11:11" x14ac:dyDescent="0.25">
      <c r="K11638" s="133"/>
    </row>
    <row r="11639" spans="11:11" x14ac:dyDescent="0.25">
      <c r="K11639"/>
    </row>
    <row r="11640" spans="11:11" x14ac:dyDescent="0.25">
      <c r="K11640"/>
    </row>
    <row r="11641" spans="11:11" x14ac:dyDescent="0.25">
      <c r="K11641"/>
    </row>
    <row r="11642" spans="11:11" x14ac:dyDescent="0.25">
      <c r="K11642" s="133"/>
    </row>
    <row r="11643" spans="11:11" x14ac:dyDescent="0.25">
      <c r="K11643" s="133"/>
    </row>
    <row r="11644" spans="11:11" x14ac:dyDescent="0.25">
      <c r="K11644"/>
    </row>
    <row r="11645" spans="11:11" x14ac:dyDescent="0.25">
      <c r="K11645"/>
    </row>
    <row r="11646" spans="11:11" x14ac:dyDescent="0.25">
      <c r="K11646" s="133"/>
    </row>
    <row r="11647" spans="11:11" x14ac:dyDescent="0.25">
      <c r="K11647" s="133"/>
    </row>
    <row r="11648" spans="11:11" x14ac:dyDescent="0.25">
      <c r="K11648"/>
    </row>
    <row r="11649" spans="11:11" x14ac:dyDescent="0.25">
      <c r="K11649"/>
    </row>
    <row r="11650" spans="11:11" x14ac:dyDescent="0.25">
      <c r="K11650"/>
    </row>
    <row r="11651" spans="11:11" x14ac:dyDescent="0.25">
      <c r="K11651" s="133"/>
    </row>
    <row r="11652" spans="11:11" x14ac:dyDescent="0.25">
      <c r="K11652" s="133"/>
    </row>
    <row r="11653" spans="11:11" x14ac:dyDescent="0.25">
      <c r="K11653"/>
    </row>
    <row r="11654" spans="11:11" x14ac:dyDescent="0.25">
      <c r="K11654"/>
    </row>
    <row r="11655" spans="11:11" x14ac:dyDescent="0.25">
      <c r="K11655" s="133"/>
    </row>
    <row r="11656" spans="11:11" x14ac:dyDescent="0.25">
      <c r="K11656" s="133"/>
    </row>
    <row r="11657" spans="11:11" x14ac:dyDescent="0.25">
      <c r="K11657"/>
    </row>
    <row r="11658" spans="11:11" x14ac:dyDescent="0.25">
      <c r="K11658"/>
    </row>
    <row r="11659" spans="11:11" x14ac:dyDescent="0.25">
      <c r="K11659"/>
    </row>
    <row r="11660" spans="11:11" x14ac:dyDescent="0.25">
      <c r="K11660" s="133"/>
    </row>
    <row r="11661" spans="11:11" x14ac:dyDescent="0.25">
      <c r="K11661" s="133"/>
    </row>
    <row r="11662" spans="11:11" x14ac:dyDescent="0.25">
      <c r="K11662"/>
    </row>
    <row r="11663" spans="11:11" x14ac:dyDescent="0.25">
      <c r="K11663"/>
    </row>
    <row r="11664" spans="11:11" x14ac:dyDescent="0.25">
      <c r="K11664" s="133"/>
    </row>
    <row r="11665" spans="11:11" x14ac:dyDescent="0.25">
      <c r="K11665" s="133"/>
    </row>
    <row r="11666" spans="11:11" x14ac:dyDescent="0.25">
      <c r="K11666"/>
    </row>
    <row r="11667" spans="11:11" x14ac:dyDescent="0.25">
      <c r="K11667"/>
    </row>
    <row r="11668" spans="11:11" x14ac:dyDescent="0.25">
      <c r="K11668"/>
    </row>
    <row r="11669" spans="11:11" x14ac:dyDescent="0.25">
      <c r="K11669" s="133"/>
    </row>
    <row r="11670" spans="11:11" x14ac:dyDescent="0.25">
      <c r="K11670" s="133"/>
    </row>
    <row r="11671" spans="11:11" x14ac:dyDescent="0.25">
      <c r="K11671"/>
    </row>
    <row r="11672" spans="11:11" x14ac:dyDescent="0.25">
      <c r="K11672"/>
    </row>
    <row r="11673" spans="11:11" x14ac:dyDescent="0.25">
      <c r="K11673" s="133"/>
    </row>
    <row r="11674" spans="11:11" x14ac:dyDescent="0.25">
      <c r="K11674" s="133"/>
    </row>
    <row r="11675" spans="11:11" x14ac:dyDescent="0.25">
      <c r="K11675"/>
    </row>
    <row r="11676" spans="11:11" x14ac:dyDescent="0.25">
      <c r="K11676"/>
    </row>
    <row r="11677" spans="11:11" x14ac:dyDescent="0.25">
      <c r="K11677"/>
    </row>
    <row r="11678" spans="11:11" x14ac:dyDescent="0.25">
      <c r="K11678" s="133"/>
    </row>
    <row r="11679" spans="11:11" x14ac:dyDescent="0.25">
      <c r="K11679" s="133"/>
    </row>
    <row r="11680" spans="11:11" x14ac:dyDescent="0.25">
      <c r="K11680"/>
    </row>
    <row r="11681" spans="11:11" x14ac:dyDescent="0.25">
      <c r="K11681"/>
    </row>
    <row r="11682" spans="11:11" x14ac:dyDescent="0.25">
      <c r="K11682" s="133"/>
    </row>
    <row r="11683" spans="11:11" x14ac:dyDescent="0.25">
      <c r="K11683" s="133"/>
    </row>
    <row r="11684" spans="11:11" x14ac:dyDescent="0.25">
      <c r="K11684"/>
    </row>
    <row r="11685" spans="11:11" x14ac:dyDescent="0.25">
      <c r="K11685"/>
    </row>
    <row r="11686" spans="11:11" x14ac:dyDescent="0.25">
      <c r="K11686"/>
    </row>
    <row r="11687" spans="11:11" x14ac:dyDescent="0.25">
      <c r="K11687" s="133"/>
    </row>
    <row r="11688" spans="11:11" x14ac:dyDescent="0.25">
      <c r="K11688" s="133"/>
    </row>
    <row r="11689" spans="11:11" x14ac:dyDescent="0.25">
      <c r="K11689"/>
    </row>
    <row r="11690" spans="11:11" x14ac:dyDescent="0.25">
      <c r="K11690"/>
    </row>
    <row r="11691" spans="11:11" x14ac:dyDescent="0.25">
      <c r="K11691" s="133"/>
    </row>
    <row r="11692" spans="11:11" x14ac:dyDescent="0.25">
      <c r="K11692" s="133"/>
    </row>
    <row r="11693" spans="11:11" x14ac:dyDescent="0.25">
      <c r="K11693"/>
    </row>
    <row r="11694" spans="11:11" x14ac:dyDescent="0.25">
      <c r="K11694"/>
    </row>
    <row r="11695" spans="11:11" x14ac:dyDescent="0.25">
      <c r="K11695"/>
    </row>
    <row r="11696" spans="11:11" x14ac:dyDescent="0.25">
      <c r="K11696" s="133"/>
    </row>
    <row r="11697" spans="11:11" x14ac:dyDescent="0.25">
      <c r="K11697" s="133"/>
    </row>
    <row r="11698" spans="11:11" x14ac:dyDescent="0.25">
      <c r="K11698"/>
    </row>
    <row r="11699" spans="11:11" x14ac:dyDescent="0.25">
      <c r="K11699"/>
    </row>
    <row r="11700" spans="11:11" x14ac:dyDescent="0.25">
      <c r="K11700" s="133"/>
    </row>
    <row r="11701" spans="11:11" x14ac:dyDescent="0.25">
      <c r="K11701" s="133"/>
    </row>
    <row r="11702" spans="11:11" x14ac:dyDescent="0.25">
      <c r="K11702"/>
    </row>
    <row r="11703" spans="11:11" x14ac:dyDescent="0.25">
      <c r="K11703"/>
    </row>
    <row r="11704" spans="11:11" x14ac:dyDescent="0.25">
      <c r="K11704"/>
    </row>
    <row r="11705" spans="11:11" x14ac:dyDescent="0.25">
      <c r="K11705" s="133"/>
    </row>
    <row r="11706" spans="11:11" x14ac:dyDescent="0.25">
      <c r="K11706" s="133"/>
    </row>
    <row r="11707" spans="11:11" x14ac:dyDescent="0.25">
      <c r="K11707"/>
    </row>
    <row r="11708" spans="11:11" x14ac:dyDescent="0.25">
      <c r="K11708"/>
    </row>
    <row r="11709" spans="11:11" x14ac:dyDescent="0.25">
      <c r="K11709" s="133"/>
    </row>
    <row r="11710" spans="11:11" x14ac:dyDescent="0.25">
      <c r="K11710" s="133"/>
    </row>
    <row r="11711" spans="11:11" x14ac:dyDescent="0.25">
      <c r="K11711"/>
    </row>
    <row r="11712" spans="11:11" x14ac:dyDescent="0.25">
      <c r="K11712"/>
    </row>
    <row r="11713" spans="11:11" x14ac:dyDescent="0.25">
      <c r="K11713"/>
    </row>
    <row r="11714" spans="11:11" x14ac:dyDescent="0.25">
      <c r="K11714" s="133"/>
    </row>
    <row r="11715" spans="11:11" x14ac:dyDescent="0.25">
      <c r="K11715" s="133"/>
    </row>
    <row r="11716" spans="11:11" x14ac:dyDescent="0.25">
      <c r="K11716"/>
    </row>
    <row r="11717" spans="11:11" x14ac:dyDescent="0.25">
      <c r="K11717"/>
    </row>
    <row r="11718" spans="11:11" x14ac:dyDescent="0.25">
      <c r="K11718" s="133"/>
    </row>
    <row r="11719" spans="11:11" x14ac:dyDescent="0.25">
      <c r="K11719" s="133"/>
    </row>
    <row r="11720" spans="11:11" x14ac:dyDescent="0.25">
      <c r="K11720"/>
    </row>
    <row r="11721" spans="11:11" x14ac:dyDescent="0.25">
      <c r="K11721"/>
    </row>
    <row r="11722" spans="11:11" x14ac:dyDescent="0.25">
      <c r="K11722"/>
    </row>
    <row r="11723" spans="11:11" x14ac:dyDescent="0.25">
      <c r="K11723" s="133"/>
    </row>
    <row r="11724" spans="11:11" x14ac:dyDescent="0.25">
      <c r="K11724" s="133"/>
    </row>
    <row r="11725" spans="11:11" x14ac:dyDescent="0.25">
      <c r="K11725"/>
    </row>
    <row r="11726" spans="11:11" x14ac:dyDescent="0.25">
      <c r="K11726"/>
    </row>
    <row r="11727" spans="11:11" x14ac:dyDescent="0.25">
      <c r="K11727" s="133"/>
    </row>
    <row r="11728" spans="11:11" x14ac:dyDescent="0.25">
      <c r="K11728" s="133"/>
    </row>
    <row r="11729" spans="11:11" x14ac:dyDescent="0.25">
      <c r="K11729"/>
    </row>
    <row r="11730" spans="11:11" x14ac:dyDescent="0.25">
      <c r="K11730"/>
    </row>
    <row r="11731" spans="11:11" x14ac:dyDescent="0.25">
      <c r="K11731"/>
    </row>
    <row r="11732" spans="11:11" x14ac:dyDescent="0.25">
      <c r="K11732" s="133"/>
    </row>
    <row r="11733" spans="11:11" x14ac:dyDescent="0.25">
      <c r="K11733" s="133"/>
    </row>
    <row r="11734" spans="11:11" x14ac:dyDescent="0.25">
      <c r="K11734"/>
    </row>
    <row r="11735" spans="11:11" x14ac:dyDescent="0.25">
      <c r="K11735"/>
    </row>
    <row r="11736" spans="11:11" x14ac:dyDescent="0.25">
      <c r="K11736" s="133"/>
    </row>
    <row r="11737" spans="11:11" x14ac:dyDescent="0.25">
      <c r="K11737" s="133"/>
    </row>
    <row r="11738" spans="11:11" x14ac:dyDescent="0.25">
      <c r="K11738"/>
    </row>
    <row r="11739" spans="11:11" x14ac:dyDescent="0.25">
      <c r="K11739"/>
    </row>
    <row r="11740" spans="11:11" x14ac:dyDescent="0.25">
      <c r="K11740"/>
    </row>
    <row r="11741" spans="11:11" x14ac:dyDescent="0.25">
      <c r="K11741" s="133"/>
    </row>
    <row r="11742" spans="11:11" x14ac:dyDescent="0.25">
      <c r="K11742" s="133"/>
    </row>
    <row r="11743" spans="11:11" x14ac:dyDescent="0.25">
      <c r="K11743"/>
    </row>
    <row r="11744" spans="11:11" x14ac:dyDescent="0.25">
      <c r="K11744"/>
    </row>
    <row r="11745" spans="11:11" x14ac:dyDescent="0.25">
      <c r="K11745" s="133"/>
    </row>
    <row r="11746" spans="11:11" x14ac:dyDescent="0.25">
      <c r="K11746" s="133"/>
    </row>
    <row r="11747" spans="11:11" x14ac:dyDescent="0.25">
      <c r="K11747"/>
    </row>
    <row r="11748" spans="11:11" x14ac:dyDescent="0.25">
      <c r="K11748"/>
    </row>
    <row r="11749" spans="11:11" x14ac:dyDescent="0.25">
      <c r="K11749"/>
    </row>
    <row r="11750" spans="11:11" x14ac:dyDescent="0.25">
      <c r="K11750" s="133"/>
    </row>
    <row r="11751" spans="11:11" x14ac:dyDescent="0.25">
      <c r="K11751" s="133"/>
    </row>
    <row r="11752" spans="11:11" x14ac:dyDescent="0.25">
      <c r="K11752"/>
    </row>
    <row r="11753" spans="11:11" x14ac:dyDescent="0.25">
      <c r="K11753"/>
    </row>
    <row r="11754" spans="11:11" x14ac:dyDescent="0.25">
      <c r="K11754" s="133"/>
    </row>
    <row r="11755" spans="11:11" x14ac:dyDescent="0.25">
      <c r="K11755" s="133"/>
    </row>
    <row r="11756" spans="11:11" x14ac:dyDescent="0.25">
      <c r="K11756"/>
    </row>
    <row r="11757" spans="11:11" x14ac:dyDescent="0.25">
      <c r="K11757"/>
    </row>
    <row r="11758" spans="11:11" x14ac:dyDescent="0.25">
      <c r="K11758"/>
    </row>
    <row r="11759" spans="11:11" x14ac:dyDescent="0.25">
      <c r="K11759" s="133"/>
    </row>
    <row r="11760" spans="11:11" x14ac:dyDescent="0.25">
      <c r="K11760" s="133"/>
    </row>
    <row r="11761" spans="11:11" x14ac:dyDescent="0.25">
      <c r="K11761"/>
    </row>
    <row r="11762" spans="11:11" x14ac:dyDescent="0.25">
      <c r="K11762"/>
    </row>
    <row r="11763" spans="11:11" x14ac:dyDescent="0.25">
      <c r="K11763" s="133"/>
    </row>
    <row r="11764" spans="11:11" x14ac:dyDescent="0.25">
      <c r="K11764" s="133"/>
    </row>
    <row r="11765" spans="11:11" x14ac:dyDescent="0.25">
      <c r="K11765"/>
    </row>
    <row r="11766" spans="11:11" x14ac:dyDescent="0.25">
      <c r="K11766"/>
    </row>
    <row r="11767" spans="11:11" x14ac:dyDescent="0.25">
      <c r="K11767"/>
    </row>
    <row r="11768" spans="11:11" x14ac:dyDescent="0.25">
      <c r="K11768" s="133"/>
    </row>
    <row r="11769" spans="11:11" x14ac:dyDescent="0.25">
      <c r="K11769" s="133"/>
    </row>
    <row r="11770" spans="11:11" x14ac:dyDescent="0.25">
      <c r="K11770"/>
    </row>
    <row r="11771" spans="11:11" x14ac:dyDescent="0.25">
      <c r="K11771"/>
    </row>
    <row r="11772" spans="11:11" x14ac:dyDescent="0.25">
      <c r="K11772" s="133"/>
    </row>
    <row r="11773" spans="11:11" x14ac:dyDescent="0.25">
      <c r="K11773" s="133"/>
    </row>
    <row r="11774" spans="11:11" x14ac:dyDescent="0.25">
      <c r="K11774"/>
    </row>
    <row r="11775" spans="11:11" x14ac:dyDescent="0.25">
      <c r="K11775"/>
    </row>
    <row r="11776" spans="11:11" x14ac:dyDescent="0.25">
      <c r="K11776"/>
    </row>
    <row r="11777" spans="11:11" x14ac:dyDescent="0.25">
      <c r="K11777" s="133"/>
    </row>
    <row r="11778" spans="11:11" x14ac:dyDescent="0.25">
      <c r="K11778" s="133"/>
    </row>
    <row r="11779" spans="11:11" x14ac:dyDescent="0.25">
      <c r="K11779"/>
    </row>
    <row r="11780" spans="11:11" x14ac:dyDescent="0.25">
      <c r="K11780"/>
    </row>
    <row r="11781" spans="11:11" x14ac:dyDescent="0.25">
      <c r="K11781" s="133"/>
    </row>
    <row r="11782" spans="11:11" x14ac:dyDescent="0.25">
      <c r="K11782" s="133"/>
    </row>
    <row r="11783" spans="11:11" x14ac:dyDescent="0.25">
      <c r="K11783"/>
    </row>
    <row r="11784" spans="11:11" x14ac:dyDescent="0.25">
      <c r="K11784"/>
    </row>
    <row r="11785" spans="11:11" x14ac:dyDescent="0.25">
      <c r="K11785"/>
    </row>
    <row r="11786" spans="11:11" x14ac:dyDescent="0.25">
      <c r="K11786" s="133"/>
    </row>
    <row r="11787" spans="11:11" x14ac:dyDescent="0.25">
      <c r="K11787" s="133"/>
    </row>
    <row r="11788" spans="11:11" x14ac:dyDescent="0.25">
      <c r="K11788"/>
    </row>
    <row r="11789" spans="11:11" x14ac:dyDescent="0.25">
      <c r="K11789"/>
    </row>
    <row r="11790" spans="11:11" x14ac:dyDescent="0.25">
      <c r="K11790" s="133"/>
    </row>
    <row r="11791" spans="11:11" x14ac:dyDescent="0.25">
      <c r="K11791" s="133"/>
    </row>
    <row r="11792" spans="11:11" x14ac:dyDescent="0.25">
      <c r="K11792"/>
    </row>
    <row r="11793" spans="11:11" x14ac:dyDescent="0.25">
      <c r="K11793"/>
    </row>
    <row r="11794" spans="11:11" x14ac:dyDescent="0.25">
      <c r="K11794"/>
    </row>
    <row r="11795" spans="11:11" x14ac:dyDescent="0.25">
      <c r="K11795" s="133"/>
    </row>
    <row r="11796" spans="11:11" x14ac:dyDescent="0.25">
      <c r="K11796" s="133"/>
    </row>
    <row r="11797" spans="11:11" x14ac:dyDescent="0.25">
      <c r="K11797"/>
    </row>
    <row r="11798" spans="11:11" x14ac:dyDescent="0.25">
      <c r="K11798"/>
    </row>
    <row r="11799" spans="11:11" x14ac:dyDescent="0.25">
      <c r="K11799" s="133"/>
    </row>
    <row r="11800" spans="11:11" x14ac:dyDescent="0.25">
      <c r="K11800" s="133"/>
    </row>
    <row r="11801" spans="11:11" x14ac:dyDescent="0.25">
      <c r="K11801"/>
    </row>
    <row r="11802" spans="11:11" x14ac:dyDescent="0.25">
      <c r="K11802"/>
    </row>
    <row r="11803" spans="11:11" x14ac:dyDescent="0.25">
      <c r="K11803"/>
    </row>
    <row r="11804" spans="11:11" x14ac:dyDescent="0.25">
      <c r="K11804" s="133"/>
    </row>
    <row r="11805" spans="11:11" x14ac:dyDescent="0.25">
      <c r="K11805" s="133"/>
    </row>
    <row r="11806" spans="11:11" x14ac:dyDescent="0.25">
      <c r="K11806"/>
    </row>
    <row r="11807" spans="11:11" x14ac:dyDescent="0.25">
      <c r="K11807"/>
    </row>
    <row r="11808" spans="11:11" x14ac:dyDescent="0.25">
      <c r="K11808" s="133"/>
    </row>
    <row r="11809" spans="11:11" x14ac:dyDescent="0.25">
      <c r="K11809" s="133"/>
    </row>
    <row r="11810" spans="11:11" x14ac:dyDescent="0.25">
      <c r="K11810"/>
    </row>
    <row r="11811" spans="11:11" x14ac:dyDescent="0.25">
      <c r="K11811"/>
    </row>
    <row r="11812" spans="11:11" x14ac:dyDescent="0.25">
      <c r="K11812"/>
    </row>
    <row r="11813" spans="11:11" x14ac:dyDescent="0.25">
      <c r="K11813" s="133"/>
    </row>
    <row r="11814" spans="11:11" x14ac:dyDescent="0.25">
      <c r="K11814" s="133"/>
    </row>
    <row r="11815" spans="11:11" x14ac:dyDescent="0.25">
      <c r="K11815"/>
    </row>
    <row r="11816" spans="11:11" x14ac:dyDescent="0.25">
      <c r="K11816"/>
    </row>
    <row r="11817" spans="11:11" x14ac:dyDescent="0.25">
      <c r="K11817" s="133"/>
    </row>
    <row r="11818" spans="11:11" x14ac:dyDescent="0.25">
      <c r="K11818" s="133"/>
    </row>
    <row r="11819" spans="11:11" x14ac:dyDescent="0.25">
      <c r="K11819"/>
    </row>
    <row r="11820" spans="11:11" x14ac:dyDescent="0.25">
      <c r="K11820"/>
    </row>
    <row r="11821" spans="11:11" x14ac:dyDescent="0.25">
      <c r="K11821"/>
    </row>
    <row r="11822" spans="11:11" x14ac:dyDescent="0.25">
      <c r="K11822" s="133"/>
    </row>
    <row r="11823" spans="11:11" x14ac:dyDescent="0.25">
      <c r="K11823" s="133"/>
    </row>
    <row r="11824" spans="11:11" x14ac:dyDescent="0.25">
      <c r="K11824"/>
    </row>
    <row r="11825" spans="11:11" x14ac:dyDescent="0.25">
      <c r="K11825"/>
    </row>
    <row r="11826" spans="11:11" x14ac:dyDescent="0.25">
      <c r="K11826" s="133"/>
    </row>
    <row r="11827" spans="11:11" x14ac:dyDescent="0.25">
      <c r="K11827" s="133"/>
    </row>
    <row r="11828" spans="11:11" x14ac:dyDescent="0.25">
      <c r="K11828"/>
    </row>
    <row r="11829" spans="11:11" x14ac:dyDescent="0.25">
      <c r="K11829"/>
    </row>
    <row r="11830" spans="11:11" x14ac:dyDescent="0.25">
      <c r="K11830"/>
    </row>
    <row r="11831" spans="11:11" x14ac:dyDescent="0.25">
      <c r="K11831" s="133"/>
    </row>
    <row r="11832" spans="11:11" x14ac:dyDescent="0.25">
      <c r="K11832" s="133"/>
    </row>
    <row r="11833" spans="11:11" x14ac:dyDescent="0.25">
      <c r="K11833"/>
    </row>
    <row r="11834" spans="11:11" x14ac:dyDescent="0.25">
      <c r="K11834"/>
    </row>
    <row r="11835" spans="11:11" x14ac:dyDescent="0.25">
      <c r="K11835" s="133"/>
    </row>
    <row r="11836" spans="11:11" x14ac:dyDescent="0.25">
      <c r="K11836" s="133"/>
    </row>
    <row r="11837" spans="11:11" x14ac:dyDescent="0.25">
      <c r="K11837"/>
    </row>
    <row r="11838" spans="11:11" x14ac:dyDescent="0.25">
      <c r="K11838"/>
    </row>
    <row r="11839" spans="11:11" x14ac:dyDescent="0.25">
      <c r="K11839"/>
    </row>
    <row r="11840" spans="11:11" x14ac:dyDescent="0.25">
      <c r="K11840" s="133"/>
    </row>
    <row r="11841" spans="11:11" x14ac:dyDescent="0.25">
      <c r="K11841" s="133"/>
    </row>
    <row r="11842" spans="11:11" x14ac:dyDescent="0.25">
      <c r="K11842"/>
    </row>
    <row r="11843" spans="11:11" x14ac:dyDescent="0.25">
      <c r="K11843"/>
    </row>
    <row r="11844" spans="11:11" x14ac:dyDescent="0.25">
      <c r="K11844" s="133"/>
    </row>
    <row r="11845" spans="11:11" x14ac:dyDescent="0.25">
      <c r="K11845" s="133"/>
    </row>
    <row r="11846" spans="11:11" x14ac:dyDescent="0.25">
      <c r="K11846"/>
    </row>
    <row r="11847" spans="11:11" x14ac:dyDescent="0.25">
      <c r="K11847"/>
    </row>
    <row r="11848" spans="11:11" x14ac:dyDescent="0.25">
      <c r="K11848"/>
    </row>
    <row r="11849" spans="11:11" x14ac:dyDescent="0.25">
      <c r="K11849" s="133"/>
    </row>
    <row r="11850" spans="11:11" x14ac:dyDescent="0.25">
      <c r="K11850" s="133"/>
    </row>
    <row r="11851" spans="11:11" x14ac:dyDescent="0.25">
      <c r="K11851"/>
    </row>
    <row r="11852" spans="11:11" x14ac:dyDescent="0.25">
      <c r="K11852"/>
    </row>
    <row r="11853" spans="11:11" x14ac:dyDescent="0.25">
      <c r="K11853" s="133"/>
    </row>
    <row r="11854" spans="11:11" x14ac:dyDescent="0.25">
      <c r="K11854" s="133"/>
    </row>
    <row r="11855" spans="11:11" x14ac:dyDescent="0.25">
      <c r="K11855"/>
    </row>
    <row r="11856" spans="11:11" x14ac:dyDescent="0.25">
      <c r="K11856"/>
    </row>
    <row r="11857" spans="11:11" x14ac:dyDescent="0.25">
      <c r="K11857"/>
    </row>
    <row r="11858" spans="11:11" x14ac:dyDescent="0.25">
      <c r="K11858" s="133"/>
    </row>
    <row r="11859" spans="11:11" x14ac:dyDescent="0.25">
      <c r="K11859" s="133"/>
    </row>
    <row r="11860" spans="11:11" x14ac:dyDescent="0.25">
      <c r="K11860"/>
    </row>
    <row r="11861" spans="11:11" x14ac:dyDescent="0.25">
      <c r="K11861"/>
    </row>
    <row r="11862" spans="11:11" x14ac:dyDescent="0.25">
      <c r="K11862" s="133"/>
    </row>
    <row r="11863" spans="11:11" x14ac:dyDescent="0.25">
      <c r="K11863" s="133"/>
    </row>
    <row r="11864" spans="11:11" x14ac:dyDescent="0.25">
      <c r="K11864"/>
    </row>
    <row r="11865" spans="11:11" x14ac:dyDescent="0.25">
      <c r="K11865"/>
    </row>
    <row r="11866" spans="11:11" x14ac:dyDescent="0.25">
      <c r="K11866"/>
    </row>
    <row r="11867" spans="11:11" x14ac:dyDescent="0.25">
      <c r="K11867" s="133"/>
    </row>
    <row r="11868" spans="11:11" x14ac:dyDescent="0.25">
      <c r="K11868" s="133"/>
    </row>
    <row r="11869" spans="11:11" x14ac:dyDescent="0.25">
      <c r="K11869"/>
    </row>
    <row r="11870" spans="11:11" x14ac:dyDescent="0.25">
      <c r="K11870"/>
    </row>
    <row r="11871" spans="11:11" x14ac:dyDescent="0.25">
      <c r="K11871" s="133"/>
    </row>
    <row r="11872" spans="11:11" x14ac:dyDescent="0.25">
      <c r="K11872" s="133"/>
    </row>
    <row r="11873" spans="11:11" x14ac:dyDescent="0.25">
      <c r="K11873"/>
    </row>
    <row r="11874" spans="11:11" x14ac:dyDescent="0.25">
      <c r="K11874"/>
    </row>
    <row r="11875" spans="11:11" x14ac:dyDescent="0.25">
      <c r="K11875"/>
    </row>
    <row r="11876" spans="11:11" x14ac:dyDescent="0.25">
      <c r="K11876" s="133"/>
    </row>
    <row r="11877" spans="11:11" x14ac:dyDescent="0.25">
      <c r="K11877" s="133"/>
    </row>
    <row r="11878" spans="11:11" x14ac:dyDescent="0.25">
      <c r="K11878"/>
    </row>
    <row r="11879" spans="11:11" x14ac:dyDescent="0.25">
      <c r="K11879"/>
    </row>
    <row r="11880" spans="11:11" x14ac:dyDescent="0.25">
      <c r="K11880" s="133"/>
    </row>
    <row r="11881" spans="11:11" x14ac:dyDescent="0.25">
      <c r="K11881" s="133"/>
    </row>
    <row r="11882" spans="11:11" x14ac:dyDescent="0.25">
      <c r="K11882"/>
    </row>
    <row r="11883" spans="11:11" x14ac:dyDescent="0.25">
      <c r="K11883"/>
    </row>
    <row r="11884" spans="11:11" x14ac:dyDescent="0.25">
      <c r="K11884"/>
    </row>
    <row r="11885" spans="11:11" x14ac:dyDescent="0.25">
      <c r="K11885" s="133"/>
    </row>
    <row r="11886" spans="11:11" x14ac:dyDescent="0.25">
      <c r="K11886" s="133"/>
    </row>
    <row r="11887" spans="11:11" x14ac:dyDescent="0.25">
      <c r="K11887"/>
    </row>
    <row r="11888" spans="11:11" x14ac:dyDescent="0.25">
      <c r="K11888"/>
    </row>
    <row r="11889" spans="11:11" x14ac:dyDescent="0.25">
      <c r="K11889" s="133"/>
    </row>
    <row r="11890" spans="11:11" x14ac:dyDescent="0.25">
      <c r="K11890" s="133"/>
    </row>
    <row r="11891" spans="11:11" x14ac:dyDescent="0.25">
      <c r="K11891"/>
    </row>
    <row r="11892" spans="11:11" x14ac:dyDescent="0.25">
      <c r="K11892"/>
    </row>
    <row r="11893" spans="11:11" x14ac:dyDescent="0.25">
      <c r="K11893"/>
    </row>
    <row r="11894" spans="11:11" x14ac:dyDescent="0.25">
      <c r="K11894" s="133"/>
    </row>
    <row r="11895" spans="11:11" x14ac:dyDescent="0.25">
      <c r="K11895" s="133"/>
    </row>
    <row r="11896" spans="11:11" x14ac:dyDescent="0.25">
      <c r="K11896"/>
    </row>
    <row r="11897" spans="11:11" x14ac:dyDescent="0.25">
      <c r="K11897"/>
    </row>
    <row r="11898" spans="11:11" x14ac:dyDescent="0.25">
      <c r="K11898" s="133"/>
    </row>
    <row r="11899" spans="11:11" x14ac:dyDescent="0.25">
      <c r="K11899" s="133"/>
    </row>
    <row r="11900" spans="11:11" x14ac:dyDescent="0.25">
      <c r="K11900"/>
    </row>
    <row r="11901" spans="11:11" x14ac:dyDescent="0.25">
      <c r="K11901"/>
    </row>
    <row r="11902" spans="11:11" x14ac:dyDescent="0.25">
      <c r="K11902"/>
    </row>
    <row r="11903" spans="11:11" x14ac:dyDescent="0.25">
      <c r="K11903" s="133"/>
    </row>
    <row r="11904" spans="11:11" x14ac:dyDescent="0.25">
      <c r="K11904" s="133"/>
    </row>
    <row r="11905" spans="11:11" x14ac:dyDescent="0.25">
      <c r="K11905"/>
    </row>
    <row r="11906" spans="11:11" x14ac:dyDescent="0.25">
      <c r="K11906"/>
    </row>
    <row r="11907" spans="11:11" x14ac:dyDescent="0.25">
      <c r="K11907" s="133"/>
    </row>
    <row r="11908" spans="11:11" x14ac:dyDescent="0.25">
      <c r="K11908" s="133"/>
    </row>
    <row r="11909" spans="11:11" x14ac:dyDescent="0.25">
      <c r="K11909"/>
    </row>
    <row r="11910" spans="11:11" x14ac:dyDescent="0.25">
      <c r="K11910"/>
    </row>
    <row r="11911" spans="11:11" x14ac:dyDescent="0.25">
      <c r="K11911"/>
    </row>
    <row r="11912" spans="11:11" x14ac:dyDescent="0.25">
      <c r="K11912" s="133"/>
    </row>
    <row r="11913" spans="11:11" x14ac:dyDescent="0.25">
      <c r="K11913" s="133"/>
    </row>
    <row r="11914" spans="11:11" x14ac:dyDescent="0.25">
      <c r="K11914"/>
    </row>
    <row r="11915" spans="11:11" x14ac:dyDescent="0.25">
      <c r="K11915"/>
    </row>
    <row r="11916" spans="11:11" x14ac:dyDescent="0.25">
      <c r="K11916" s="133"/>
    </row>
    <row r="11917" spans="11:11" x14ac:dyDescent="0.25">
      <c r="K11917" s="133"/>
    </row>
    <row r="11918" spans="11:11" x14ac:dyDescent="0.25">
      <c r="K11918"/>
    </row>
    <row r="11919" spans="11:11" x14ac:dyDescent="0.25">
      <c r="K11919"/>
    </row>
    <row r="11920" spans="11:11" x14ac:dyDescent="0.25">
      <c r="K11920"/>
    </row>
    <row r="11921" spans="11:11" x14ac:dyDescent="0.25">
      <c r="K11921" s="133"/>
    </row>
    <row r="11922" spans="11:11" x14ac:dyDescent="0.25">
      <c r="K11922" s="133"/>
    </row>
    <row r="11923" spans="11:11" x14ac:dyDescent="0.25">
      <c r="K11923"/>
    </row>
    <row r="11924" spans="11:11" x14ac:dyDescent="0.25">
      <c r="K11924"/>
    </row>
    <row r="11925" spans="11:11" x14ac:dyDescent="0.25">
      <c r="K11925" s="133"/>
    </row>
    <row r="11926" spans="11:11" x14ac:dyDescent="0.25">
      <c r="K11926" s="133"/>
    </row>
    <row r="11927" spans="11:11" x14ac:dyDescent="0.25">
      <c r="K11927"/>
    </row>
    <row r="11928" spans="11:11" x14ac:dyDescent="0.25">
      <c r="K11928"/>
    </row>
    <row r="11929" spans="11:11" x14ac:dyDescent="0.25">
      <c r="K11929"/>
    </row>
    <row r="11930" spans="11:11" x14ac:dyDescent="0.25">
      <c r="K11930" s="133"/>
    </row>
    <row r="11931" spans="11:11" x14ac:dyDescent="0.25">
      <c r="K11931" s="133"/>
    </row>
    <row r="11932" spans="11:11" x14ac:dyDescent="0.25">
      <c r="K11932"/>
    </row>
    <row r="11933" spans="11:11" x14ac:dyDescent="0.25">
      <c r="K11933"/>
    </row>
    <row r="11934" spans="11:11" x14ac:dyDescent="0.25">
      <c r="K11934" s="133"/>
    </row>
    <row r="11935" spans="11:11" x14ac:dyDescent="0.25">
      <c r="K11935" s="133"/>
    </row>
    <row r="11936" spans="11:11" x14ac:dyDescent="0.25">
      <c r="K11936"/>
    </row>
    <row r="11937" spans="11:11" x14ac:dyDescent="0.25">
      <c r="K11937"/>
    </row>
    <row r="11938" spans="11:11" x14ac:dyDescent="0.25">
      <c r="K11938"/>
    </row>
    <row r="11939" spans="11:11" x14ac:dyDescent="0.25">
      <c r="K11939" s="133"/>
    </row>
    <row r="11940" spans="11:11" x14ac:dyDescent="0.25">
      <c r="K11940" s="133"/>
    </row>
    <row r="11941" spans="11:11" x14ac:dyDescent="0.25">
      <c r="K11941"/>
    </row>
    <row r="11942" spans="11:11" x14ac:dyDescent="0.25">
      <c r="K11942"/>
    </row>
    <row r="11943" spans="11:11" x14ac:dyDescent="0.25">
      <c r="K11943" s="133"/>
    </row>
    <row r="11944" spans="11:11" x14ac:dyDescent="0.25">
      <c r="K11944" s="133"/>
    </row>
    <row r="11945" spans="11:11" x14ac:dyDescent="0.25">
      <c r="K11945"/>
    </row>
    <row r="11946" spans="11:11" x14ac:dyDescent="0.25">
      <c r="K11946"/>
    </row>
    <row r="11947" spans="11:11" x14ac:dyDescent="0.25">
      <c r="K11947"/>
    </row>
    <row r="11948" spans="11:11" x14ac:dyDescent="0.25">
      <c r="K11948" s="133"/>
    </row>
    <row r="11949" spans="11:11" x14ac:dyDescent="0.25">
      <c r="K11949" s="133"/>
    </row>
    <row r="11950" spans="11:11" x14ac:dyDescent="0.25">
      <c r="K11950"/>
    </row>
    <row r="11951" spans="11:11" x14ac:dyDescent="0.25">
      <c r="K11951"/>
    </row>
    <row r="11952" spans="11:11" x14ac:dyDescent="0.25">
      <c r="K11952" s="133"/>
    </row>
    <row r="11953" spans="11:11" x14ac:dyDescent="0.25">
      <c r="K11953" s="133"/>
    </row>
    <row r="11954" spans="11:11" x14ac:dyDescent="0.25">
      <c r="K11954"/>
    </row>
    <row r="11955" spans="11:11" x14ac:dyDescent="0.25">
      <c r="K11955"/>
    </row>
    <row r="11956" spans="11:11" x14ac:dyDescent="0.25">
      <c r="K11956"/>
    </row>
    <row r="11957" spans="11:11" x14ac:dyDescent="0.25">
      <c r="K11957" s="133"/>
    </row>
    <row r="11958" spans="11:11" x14ac:dyDescent="0.25">
      <c r="K11958" s="133"/>
    </row>
    <row r="11959" spans="11:11" x14ac:dyDescent="0.25">
      <c r="K11959"/>
    </row>
    <row r="11960" spans="11:11" x14ac:dyDescent="0.25">
      <c r="K11960"/>
    </row>
    <row r="11961" spans="11:11" x14ac:dyDescent="0.25">
      <c r="K11961" s="133"/>
    </row>
    <row r="11962" spans="11:11" x14ac:dyDescent="0.25">
      <c r="K11962" s="133"/>
    </row>
    <row r="11963" spans="11:11" x14ac:dyDescent="0.25">
      <c r="K11963"/>
    </row>
    <row r="11964" spans="11:11" x14ac:dyDescent="0.25">
      <c r="K11964"/>
    </row>
    <row r="11965" spans="11:11" x14ac:dyDescent="0.25">
      <c r="K11965"/>
    </row>
    <row r="11966" spans="11:11" x14ac:dyDescent="0.25">
      <c r="K11966" s="133"/>
    </row>
    <row r="11967" spans="11:11" x14ac:dyDescent="0.25">
      <c r="K11967" s="133"/>
    </row>
    <row r="11968" spans="11:11" x14ac:dyDescent="0.25">
      <c r="K11968"/>
    </row>
    <row r="11969" spans="11:11" x14ac:dyDescent="0.25">
      <c r="K11969"/>
    </row>
    <row r="11970" spans="11:11" x14ac:dyDescent="0.25">
      <c r="K11970" s="133"/>
    </row>
    <row r="11971" spans="11:11" x14ac:dyDescent="0.25">
      <c r="K11971" s="133"/>
    </row>
    <row r="11972" spans="11:11" x14ac:dyDescent="0.25">
      <c r="K11972"/>
    </row>
    <row r="11973" spans="11:11" x14ac:dyDescent="0.25">
      <c r="K11973"/>
    </row>
    <row r="11974" spans="11:11" x14ac:dyDescent="0.25">
      <c r="K11974"/>
    </row>
    <row r="11975" spans="11:11" x14ac:dyDescent="0.25">
      <c r="K11975" s="133"/>
    </row>
    <row r="11976" spans="11:11" x14ac:dyDescent="0.25">
      <c r="K11976" s="133"/>
    </row>
    <row r="11977" spans="11:11" x14ac:dyDescent="0.25">
      <c r="K11977"/>
    </row>
    <row r="11978" spans="11:11" x14ac:dyDescent="0.25">
      <c r="K11978"/>
    </row>
    <row r="11979" spans="11:11" x14ac:dyDescent="0.25">
      <c r="K11979" s="133"/>
    </row>
    <row r="11980" spans="11:11" x14ac:dyDescent="0.25">
      <c r="K11980" s="133"/>
    </row>
    <row r="11981" spans="11:11" x14ac:dyDescent="0.25">
      <c r="K11981"/>
    </row>
    <row r="11982" spans="11:11" x14ac:dyDescent="0.25">
      <c r="K11982"/>
    </row>
    <row r="11983" spans="11:11" x14ac:dyDescent="0.25">
      <c r="K11983"/>
    </row>
    <row r="11984" spans="11:11" x14ac:dyDescent="0.25">
      <c r="K11984" s="133"/>
    </row>
    <row r="11985" spans="11:11" x14ac:dyDescent="0.25">
      <c r="K11985" s="133"/>
    </row>
    <row r="11986" spans="11:11" x14ac:dyDescent="0.25">
      <c r="K11986"/>
    </row>
    <row r="11987" spans="11:11" x14ac:dyDescent="0.25">
      <c r="K11987"/>
    </row>
    <row r="11988" spans="11:11" x14ac:dyDescent="0.25">
      <c r="K11988" s="133"/>
    </row>
    <row r="11989" spans="11:11" x14ac:dyDescent="0.25">
      <c r="K11989" s="133"/>
    </row>
    <row r="11990" spans="11:11" x14ac:dyDescent="0.25">
      <c r="K11990"/>
    </row>
    <row r="11991" spans="11:11" x14ac:dyDescent="0.25">
      <c r="K11991"/>
    </row>
    <row r="11992" spans="11:11" x14ac:dyDescent="0.25">
      <c r="K11992"/>
    </row>
    <row r="11993" spans="11:11" x14ac:dyDescent="0.25">
      <c r="K11993" s="133"/>
    </row>
    <row r="11994" spans="11:11" x14ac:dyDescent="0.25">
      <c r="K11994" s="133"/>
    </row>
    <row r="11995" spans="11:11" x14ac:dyDescent="0.25">
      <c r="K11995"/>
    </row>
    <row r="11996" spans="11:11" x14ac:dyDescent="0.25">
      <c r="K11996"/>
    </row>
    <row r="11997" spans="11:11" x14ac:dyDescent="0.25">
      <c r="K11997" s="133"/>
    </row>
    <row r="11998" spans="11:11" x14ac:dyDescent="0.25">
      <c r="K11998" s="133"/>
    </row>
    <row r="11999" spans="11:11" x14ac:dyDescent="0.25">
      <c r="K11999"/>
    </row>
    <row r="12000" spans="11:11" x14ac:dyDescent="0.25">
      <c r="K12000"/>
    </row>
    <row r="12001" spans="11:11" x14ac:dyDescent="0.25">
      <c r="K12001"/>
    </row>
    <row r="12002" spans="11:11" x14ac:dyDescent="0.25">
      <c r="K12002" s="133"/>
    </row>
    <row r="12003" spans="11:11" x14ac:dyDescent="0.25">
      <c r="K12003" s="133"/>
    </row>
    <row r="12004" spans="11:11" x14ac:dyDescent="0.25">
      <c r="K12004"/>
    </row>
    <row r="12005" spans="11:11" x14ac:dyDescent="0.25">
      <c r="K12005"/>
    </row>
    <row r="12006" spans="11:11" x14ac:dyDescent="0.25">
      <c r="K12006" s="133"/>
    </row>
    <row r="12007" spans="11:11" x14ac:dyDescent="0.25">
      <c r="K12007" s="133"/>
    </row>
    <row r="12008" spans="11:11" x14ac:dyDescent="0.25">
      <c r="K12008"/>
    </row>
    <row r="12009" spans="11:11" x14ac:dyDescent="0.25">
      <c r="K12009"/>
    </row>
    <row r="12010" spans="11:11" x14ac:dyDescent="0.25">
      <c r="K12010"/>
    </row>
    <row r="12011" spans="11:11" x14ac:dyDescent="0.25">
      <c r="K12011" s="133"/>
    </row>
    <row r="12012" spans="11:11" x14ac:dyDescent="0.25">
      <c r="K12012" s="133"/>
    </row>
    <row r="12013" spans="11:11" x14ac:dyDescent="0.25">
      <c r="K12013"/>
    </row>
    <row r="12014" spans="11:11" x14ac:dyDescent="0.25">
      <c r="K12014"/>
    </row>
    <row r="12015" spans="11:11" x14ac:dyDescent="0.25">
      <c r="K12015" s="133"/>
    </row>
    <row r="12016" spans="11:11" x14ac:dyDescent="0.25">
      <c r="K12016" s="133"/>
    </row>
    <row r="12017" spans="11:11" x14ac:dyDescent="0.25">
      <c r="K12017"/>
    </row>
    <row r="12018" spans="11:11" x14ac:dyDescent="0.25">
      <c r="K12018"/>
    </row>
    <row r="12019" spans="11:11" x14ac:dyDescent="0.25">
      <c r="K12019"/>
    </row>
    <row r="12020" spans="11:11" x14ac:dyDescent="0.25">
      <c r="K12020" s="133"/>
    </row>
    <row r="12021" spans="11:11" x14ac:dyDescent="0.25">
      <c r="K12021" s="133"/>
    </row>
    <row r="12022" spans="11:11" x14ac:dyDescent="0.25">
      <c r="K12022"/>
    </row>
    <row r="12023" spans="11:11" x14ac:dyDescent="0.25">
      <c r="K12023"/>
    </row>
    <row r="12024" spans="11:11" x14ac:dyDescent="0.25">
      <c r="K12024" s="133"/>
    </row>
    <row r="12025" spans="11:11" x14ac:dyDescent="0.25">
      <c r="K12025" s="133"/>
    </row>
    <row r="12026" spans="11:11" x14ac:dyDescent="0.25">
      <c r="K12026"/>
    </row>
    <row r="12027" spans="11:11" x14ac:dyDescent="0.25">
      <c r="K12027"/>
    </row>
    <row r="12028" spans="11:11" x14ac:dyDescent="0.25">
      <c r="K12028"/>
    </row>
    <row r="12029" spans="11:11" x14ac:dyDescent="0.25">
      <c r="K12029" s="133"/>
    </row>
    <row r="12030" spans="11:11" x14ac:dyDescent="0.25">
      <c r="K12030" s="133"/>
    </row>
    <row r="12031" spans="11:11" x14ac:dyDescent="0.25">
      <c r="K12031"/>
    </row>
    <row r="12032" spans="11:11" x14ac:dyDescent="0.25">
      <c r="K12032"/>
    </row>
    <row r="12033" spans="11:11" x14ac:dyDescent="0.25">
      <c r="K12033" s="133"/>
    </row>
    <row r="12034" spans="11:11" x14ac:dyDescent="0.25">
      <c r="K12034" s="133"/>
    </row>
    <row r="12035" spans="11:11" x14ac:dyDescent="0.25">
      <c r="K12035"/>
    </row>
    <row r="12036" spans="11:11" x14ac:dyDescent="0.25">
      <c r="K12036"/>
    </row>
    <row r="12037" spans="11:11" x14ac:dyDescent="0.25">
      <c r="K12037"/>
    </row>
    <row r="12038" spans="11:11" x14ac:dyDescent="0.25">
      <c r="K12038" s="133"/>
    </row>
    <row r="12039" spans="11:11" x14ac:dyDescent="0.25">
      <c r="K12039" s="133"/>
    </row>
    <row r="12040" spans="11:11" x14ac:dyDescent="0.25">
      <c r="K12040"/>
    </row>
    <row r="12041" spans="11:11" x14ac:dyDescent="0.25">
      <c r="K12041"/>
    </row>
    <row r="12042" spans="11:11" x14ac:dyDescent="0.25">
      <c r="K12042" s="133"/>
    </row>
    <row r="12043" spans="11:11" x14ac:dyDescent="0.25">
      <c r="K12043" s="133"/>
    </row>
    <row r="12044" spans="11:11" x14ac:dyDescent="0.25">
      <c r="K12044"/>
    </row>
    <row r="12045" spans="11:11" x14ac:dyDescent="0.25">
      <c r="K12045"/>
    </row>
    <row r="12046" spans="11:11" x14ac:dyDescent="0.25">
      <c r="K12046"/>
    </row>
    <row r="12047" spans="11:11" x14ac:dyDescent="0.25">
      <c r="K12047" s="133"/>
    </row>
    <row r="12048" spans="11:11" x14ac:dyDescent="0.25">
      <c r="K12048" s="133"/>
    </row>
    <row r="12049" spans="11:11" x14ac:dyDescent="0.25">
      <c r="K12049"/>
    </row>
    <row r="12050" spans="11:11" x14ac:dyDescent="0.25">
      <c r="K12050"/>
    </row>
    <row r="12051" spans="11:11" x14ac:dyDescent="0.25">
      <c r="K12051" s="133"/>
    </row>
    <row r="12052" spans="11:11" x14ac:dyDescent="0.25">
      <c r="K12052" s="133"/>
    </row>
    <row r="12053" spans="11:11" x14ac:dyDescent="0.25">
      <c r="K12053"/>
    </row>
    <row r="12054" spans="11:11" x14ac:dyDescent="0.25">
      <c r="K12054"/>
    </row>
    <row r="12055" spans="11:11" x14ac:dyDescent="0.25">
      <c r="K12055"/>
    </row>
    <row r="12056" spans="11:11" x14ac:dyDescent="0.25">
      <c r="K12056" s="133"/>
    </row>
    <row r="12057" spans="11:11" x14ac:dyDescent="0.25">
      <c r="K12057" s="133"/>
    </row>
    <row r="12058" spans="11:11" x14ac:dyDescent="0.25">
      <c r="K12058"/>
    </row>
    <row r="12059" spans="11:11" x14ac:dyDescent="0.25">
      <c r="K12059"/>
    </row>
    <row r="12060" spans="11:11" x14ac:dyDescent="0.25">
      <c r="K12060" s="133"/>
    </row>
    <row r="12061" spans="11:11" x14ac:dyDescent="0.25">
      <c r="K12061" s="133"/>
    </row>
    <row r="12062" spans="11:11" x14ac:dyDescent="0.25">
      <c r="K12062"/>
    </row>
    <row r="12063" spans="11:11" x14ac:dyDescent="0.25">
      <c r="K12063"/>
    </row>
    <row r="12064" spans="11:11" x14ac:dyDescent="0.25">
      <c r="K12064"/>
    </row>
    <row r="12065" spans="11:11" x14ac:dyDescent="0.25">
      <c r="K12065" s="133"/>
    </row>
    <row r="12066" spans="11:11" x14ac:dyDescent="0.25">
      <c r="K12066" s="133"/>
    </row>
    <row r="12067" spans="11:11" x14ac:dyDescent="0.25">
      <c r="K12067"/>
    </row>
    <row r="12068" spans="11:11" x14ac:dyDescent="0.25">
      <c r="K12068"/>
    </row>
    <row r="12069" spans="11:11" x14ac:dyDescent="0.25">
      <c r="K12069" s="133"/>
    </row>
    <row r="12070" spans="11:11" x14ac:dyDescent="0.25">
      <c r="K12070" s="133"/>
    </row>
    <row r="12071" spans="11:11" x14ac:dyDescent="0.25">
      <c r="K12071"/>
    </row>
    <row r="12072" spans="11:11" x14ac:dyDescent="0.25">
      <c r="K12072"/>
    </row>
    <row r="12073" spans="11:11" x14ac:dyDescent="0.25">
      <c r="K12073"/>
    </row>
    <row r="12074" spans="11:11" x14ac:dyDescent="0.25">
      <c r="K12074" s="133"/>
    </row>
    <row r="12075" spans="11:11" x14ac:dyDescent="0.25">
      <c r="K12075" s="133"/>
    </row>
    <row r="12076" spans="11:11" x14ac:dyDescent="0.25">
      <c r="K12076"/>
    </row>
    <row r="12077" spans="11:11" x14ac:dyDescent="0.25">
      <c r="K12077"/>
    </row>
    <row r="12078" spans="11:11" x14ac:dyDescent="0.25">
      <c r="K12078" s="133"/>
    </row>
    <row r="12079" spans="11:11" x14ac:dyDescent="0.25">
      <c r="K12079" s="133"/>
    </row>
    <row r="12080" spans="11:11" x14ac:dyDescent="0.25">
      <c r="K12080"/>
    </row>
    <row r="12081" spans="11:11" x14ac:dyDescent="0.25">
      <c r="K12081"/>
    </row>
    <row r="12082" spans="11:11" x14ac:dyDescent="0.25">
      <c r="K12082"/>
    </row>
    <row r="12083" spans="11:11" x14ac:dyDescent="0.25">
      <c r="K12083" s="133"/>
    </row>
    <row r="12084" spans="11:11" x14ac:dyDescent="0.25">
      <c r="K12084" s="133"/>
    </row>
    <row r="12085" spans="11:11" x14ac:dyDescent="0.25">
      <c r="K12085"/>
    </row>
    <row r="12086" spans="11:11" x14ac:dyDescent="0.25">
      <c r="K12086"/>
    </row>
    <row r="12087" spans="11:11" x14ac:dyDescent="0.25">
      <c r="K12087" s="133"/>
    </row>
    <row r="12088" spans="11:11" x14ac:dyDescent="0.25">
      <c r="K12088" s="133"/>
    </row>
    <row r="12089" spans="11:11" x14ac:dyDescent="0.25">
      <c r="K12089"/>
    </row>
    <row r="12090" spans="11:11" x14ac:dyDescent="0.25">
      <c r="K12090"/>
    </row>
    <row r="12091" spans="11:11" x14ac:dyDescent="0.25">
      <c r="K12091"/>
    </row>
    <row r="12092" spans="11:11" x14ac:dyDescent="0.25">
      <c r="K12092" s="133"/>
    </row>
    <row r="12093" spans="11:11" x14ac:dyDescent="0.25">
      <c r="K12093" s="133"/>
    </row>
    <row r="12094" spans="11:11" x14ac:dyDescent="0.25">
      <c r="K12094"/>
    </row>
    <row r="12095" spans="11:11" x14ac:dyDescent="0.25">
      <c r="K12095"/>
    </row>
    <row r="12096" spans="11:11" x14ac:dyDescent="0.25">
      <c r="K12096" s="133"/>
    </row>
    <row r="12097" spans="11:11" x14ac:dyDescent="0.25">
      <c r="K12097" s="133"/>
    </row>
    <row r="12098" spans="11:11" x14ac:dyDescent="0.25">
      <c r="K12098"/>
    </row>
    <row r="12099" spans="11:11" x14ac:dyDescent="0.25">
      <c r="K12099"/>
    </row>
    <row r="12100" spans="11:11" x14ac:dyDescent="0.25">
      <c r="K12100"/>
    </row>
    <row r="12101" spans="11:11" x14ac:dyDescent="0.25">
      <c r="K12101" s="133"/>
    </row>
    <row r="12102" spans="11:11" x14ac:dyDescent="0.25">
      <c r="K12102" s="133"/>
    </row>
    <row r="12103" spans="11:11" x14ac:dyDescent="0.25">
      <c r="K12103"/>
    </row>
    <row r="12104" spans="11:11" x14ac:dyDescent="0.25">
      <c r="K12104"/>
    </row>
    <row r="12105" spans="11:11" x14ac:dyDescent="0.25">
      <c r="K12105" s="133"/>
    </row>
    <row r="12106" spans="11:11" x14ac:dyDescent="0.25">
      <c r="K12106" s="133"/>
    </row>
    <row r="12107" spans="11:11" x14ac:dyDescent="0.25">
      <c r="K12107"/>
    </row>
    <row r="12108" spans="11:11" x14ac:dyDescent="0.25">
      <c r="K12108"/>
    </row>
    <row r="12109" spans="11:11" x14ac:dyDescent="0.25">
      <c r="K12109"/>
    </row>
    <row r="12110" spans="11:11" x14ac:dyDescent="0.25">
      <c r="K12110" s="133"/>
    </row>
    <row r="12111" spans="11:11" x14ac:dyDescent="0.25">
      <c r="K12111" s="133"/>
    </row>
    <row r="12112" spans="11:11" x14ac:dyDescent="0.25">
      <c r="K12112"/>
    </row>
    <row r="12113" spans="11:11" x14ac:dyDescent="0.25">
      <c r="K12113"/>
    </row>
    <row r="12114" spans="11:11" x14ac:dyDescent="0.25">
      <c r="K12114" s="133"/>
    </row>
    <row r="12115" spans="11:11" x14ac:dyDescent="0.25">
      <c r="K12115" s="133"/>
    </row>
    <row r="12116" spans="11:11" x14ac:dyDescent="0.25">
      <c r="K12116"/>
    </row>
    <row r="12117" spans="11:11" x14ac:dyDescent="0.25">
      <c r="K12117"/>
    </row>
    <row r="12118" spans="11:11" x14ac:dyDescent="0.25">
      <c r="K12118"/>
    </row>
    <row r="12119" spans="11:11" x14ac:dyDescent="0.25">
      <c r="K12119" s="133"/>
    </row>
    <row r="12120" spans="11:11" x14ac:dyDescent="0.25">
      <c r="K12120" s="133"/>
    </row>
    <row r="12121" spans="11:11" x14ac:dyDescent="0.25">
      <c r="K12121"/>
    </row>
    <row r="12122" spans="11:11" x14ac:dyDescent="0.25">
      <c r="K12122"/>
    </row>
    <row r="12123" spans="11:11" x14ac:dyDescent="0.25">
      <c r="K12123" s="133"/>
    </row>
    <row r="12124" spans="11:11" x14ac:dyDescent="0.25">
      <c r="K12124" s="133"/>
    </row>
    <row r="12125" spans="11:11" x14ac:dyDescent="0.25">
      <c r="K12125"/>
    </row>
    <row r="12126" spans="11:11" x14ac:dyDescent="0.25">
      <c r="K12126"/>
    </row>
    <row r="12127" spans="11:11" x14ac:dyDescent="0.25">
      <c r="K12127"/>
    </row>
    <row r="12128" spans="11:11" x14ac:dyDescent="0.25">
      <c r="K12128" s="133"/>
    </row>
    <row r="12129" spans="11:11" x14ac:dyDescent="0.25">
      <c r="K12129" s="133"/>
    </row>
    <row r="12130" spans="11:11" x14ac:dyDescent="0.25">
      <c r="K12130"/>
    </row>
    <row r="12131" spans="11:11" x14ac:dyDescent="0.25">
      <c r="K12131"/>
    </row>
    <row r="12132" spans="11:11" x14ac:dyDescent="0.25">
      <c r="K12132" s="133"/>
    </row>
    <row r="12133" spans="11:11" x14ac:dyDescent="0.25">
      <c r="K12133" s="133"/>
    </row>
    <row r="12134" spans="11:11" x14ac:dyDescent="0.25">
      <c r="K12134"/>
    </row>
    <row r="12135" spans="11:11" x14ac:dyDescent="0.25">
      <c r="K12135"/>
    </row>
    <row r="12136" spans="11:11" x14ac:dyDescent="0.25">
      <c r="K12136"/>
    </row>
    <row r="12137" spans="11:11" x14ac:dyDescent="0.25">
      <c r="K12137" s="133"/>
    </row>
    <row r="12138" spans="11:11" x14ac:dyDescent="0.25">
      <c r="K12138" s="133"/>
    </row>
    <row r="12139" spans="11:11" x14ac:dyDescent="0.25">
      <c r="K12139"/>
    </row>
    <row r="12140" spans="11:11" x14ac:dyDescent="0.25">
      <c r="K12140"/>
    </row>
    <row r="12141" spans="11:11" x14ac:dyDescent="0.25">
      <c r="K12141" s="133"/>
    </row>
    <row r="12142" spans="11:11" x14ac:dyDescent="0.25">
      <c r="K12142" s="133"/>
    </row>
    <row r="12143" spans="11:11" x14ac:dyDescent="0.25">
      <c r="K12143"/>
    </row>
    <row r="12144" spans="11:11" x14ac:dyDescent="0.25">
      <c r="K12144"/>
    </row>
    <row r="12145" spans="11:11" x14ac:dyDescent="0.25">
      <c r="K12145"/>
    </row>
    <row r="12146" spans="11:11" x14ac:dyDescent="0.25">
      <c r="K12146" s="133"/>
    </row>
    <row r="12147" spans="11:11" x14ac:dyDescent="0.25">
      <c r="K12147" s="133"/>
    </row>
    <row r="12148" spans="11:11" x14ac:dyDescent="0.25">
      <c r="K12148"/>
    </row>
    <row r="12149" spans="11:11" x14ac:dyDescent="0.25">
      <c r="K12149"/>
    </row>
    <row r="12150" spans="11:11" x14ac:dyDescent="0.25">
      <c r="K12150" s="133"/>
    </row>
    <row r="12151" spans="11:11" x14ac:dyDescent="0.25">
      <c r="K12151" s="133"/>
    </row>
    <row r="12152" spans="11:11" x14ac:dyDescent="0.25">
      <c r="K12152"/>
    </row>
    <row r="12153" spans="11:11" x14ac:dyDescent="0.25">
      <c r="K12153"/>
    </row>
    <row r="12154" spans="11:11" x14ac:dyDescent="0.25">
      <c r="K12154"/>
    </row>
    <row r="12155" spans="11:11" x14ac:dyDescent="0.25">
      <c r="K12155" s="133"/>
    </row>
    <row r="12156" spans="11:11" x14ac:dyDescent="0.25">
      <c r="K12156" s="133"/>
    </row>
    <row r="12157" spans="11:11" x14ac:dyDescent="0.25">
      <c r="K12157"/>
    </row>
    <row r="12158" spans="11:11" x14ac:dyDescent="0.25">
      <c r="K12158"/>
    </row>
    <row r="12159" spans="11:11" x14ac:dyDescent="0.25">
      <c r="K12159" s="133"/>
    </row>
    <row r="12160" spans="11:11" x14ac:dyDescent="0.25">
      <c r="K12160" s="133"/>
    </row>
    <row r="12161" spans="11:11" x14ac:dyDescent="0.25">
      <c r="K12161"/>
    </row>
    <row r="12162" spans="11:11" x14ac:dyDescent="0.25">
      <c r="K12162"/>
    </row>
    <row r="12163" spans="11:11" x14ac:dyDescent="0.25">
      <c r="K12163"/>
    </row>
    <row r="12164" spans="11:11" x14ac:dyDescent="0.25">
      <c r="K12164" s="133"/>
    </row>
    <row r="12165" spans="11:11" x14ac:dyDescent="0.25">
      <c r="K12165" s="133"/>
    </row>
    <row r="12166" spans="11:11" x14ac:dyDescent="0.25">
      <c r="K12166"/>
    </row>
    <row r="12167" spans="11:11" x14ac:dyDescent="0.25">
      <c r="K12167"/>
    </row>
    <row r="12168" spans="11:11" x14ac:dyDescent="0.25">
      <c r="K12168" s="133"/>
    </row>
    <row r="12169" spans="11:11" x14ac:dyDescent="0.25">
      <c r="K12169" s="133"/>
    </row>
    <row r="12170" spans="11:11" x14ac:dyDescent="0.25">
      <c r="K12170"/>
    </row>
    <row r="12171" spans="11:11" x14ac:dyDescent="0.25">
      <c r="K12171"/>
    </row>
    <row r="12172" spans="11:11" x14ac:dyDescent="0.25">
      <c r="K12172"/>
    </row>
    <row r="12173" spans="11:11" x14ac:dyDescent="0.25">
      <c r="K12173" s="133"/>
    </row>
    <row r="12174" spans="11:11" x14ac:dyDescent="0.25">
      <c r="K12174" s="133"/>
    </row>
    <row r="12175" spans="11:11" x14ac:dyDescent="0.25">
      <c r="K12175"/>
    </row>
    <row r="12176" spans="11:11" x14ac:dyDescent="0.25">
      <c r="K12176"/>
    </row>
    <row r="12177" spans="11:11" x14ac:dyDescent="0.25">
      <c r="K12177" s="133"/>
    </row>
    <row r="12178" spans="11:11" x14ac:dyDescent="0.25">
      <c r="K12178" s="133"/>
    </row>
    <row r="12179" spans="11:11" x14ac:dyDescent="0.25">
      <c r="K12179"/>
    </row>
    <row r="12180" spans="11:11" x14ac:dyDescent="0.25">
      <c r="K12180"/>
    </row>
    <row r="12181" spans="11:11" x14ac:dyDescent="0.25">
      <c r="K12181"/>
    </row>
    <row r="12182" spans="11:11" x14ac:dyDescent="0.25">
      <c r="K12182" s="133"/>
    </row>
    <row r="12183" spans="11:11" x14ac:dyDescent="0.25">
      <c r="K12183" s="133"/>
    </row>
    <row r="12184" spans="11:11" x14ac:dyDescent="0.25">
      <c r="K12184"/>
    </row>
    <row r="12185" spans="11:11" x14ac:dyDescent="0.25">
      <c r="K12185"/>
    </row>
    <row r="12186" spans="11:11" x14ac:dyDescent="0.25">
      <c r="K12186" s="133"/>
    </row>
    <row r="12187" spans="11:11" x14ac:dyDescent="0.25">
      <c r="K12187" s="133"/>
    </row>
    <row r="12188" spans="11:11" x14ac:dyDescent="0.25">
      <c r="K12188"/>
    </row>
    <row r="12189" spans="11:11" x14ac:dyDescent="0.25">
      <c r="K12189"/>
    </row>
    <row r="12190" spans="11:11" x14ac:dyDescent="0.25">
      <c r="K12190"/>
    </row>
    <row r="12191" spans="11:11" x14ac:dyDescent="0.25">
      <c r="K12191" s="133"/>
    </row>
    <row r="12192" spans="11:11" x14ac:dyDescent="0.25">
      <c r="K12192" s="133"/>
    </row>
    <row r="12193" spans="11:11" x14ac:dyDescent="0.25">
      <c r="K12193"/>
    </row>
    <row r="12194" spans="11:11" x14ac:dyDescent="0.25">
      <c r="K12194"/>
    </row>
    <row r="12195" spans="11:11" x14ac:dyDescent="0.25">
      <c r="K12195" s="133"/>
    </row>
    <row r="12196" spans="11:11" x14ac:dyDescent="0.25">
      <c r="K12196" s="133"/>
    </row>
    <row r="12197" spans="11:11" x14ac:dyDescent="0.25">
      <c r="K12197"/>
    </row>
    <row r="12198" spans="11:11" x14ac:dyDescent="0.25">
      <c r="K12198"/>
    </row>
    <row r="12199" spans="11:11" x14ac:dyDescent="0.25">
      <c r="K12199"/>
    </row>
    <row r="12200" spans="11:11" x14ac:dyDescent="0.25">
      <c r="K12200" s="133"/>
    </row>
    <row r="12201" spans="11:11" x14ac:dyDescent="0.25">
      <c r="K12201" s="133"/>
    </row>
    <row r="12202" spans="11:11" x14ac:dyDescent="0.25">
      <c r="K12202"/>
    </row>
    <row r="12203" spans="11:11" x14ac:dyDescent="0.25">
      <c r="K12203"/>
    </row>
    <row r="12204" spans="11:11" x14ac:dyDescent="0.25">
      <c r="K12204" s="133"/>
    </row>
    <row r="12205" spans="11:11" x14ac:dyDescent="0.25">
      <c r="K12205" s="133"/>
    </row>
    <row r="12206" spans="11:11" x14ac:dyDescent="0.25">
      <c r="K12206"/>
    </row>
    <row r="12207" spans="11:11" x14ac:dyDescent="0.25">
      <c r="K12207"/>
    </row>
    <row r="12208" spans="11:11" x14ac:dyDescent="0.25">
      <c r="K12208"/>
    </row>
    <row r="12209" spans="11:11" x14ac:dyDescent="0.25">
      <c r="K12209" s="133"/>
    </row>
    <row r="12210" spans="11:11" x14ac:dyDescent="0.25">
      <c r="K12210" s="133"/>
    </row>
    <row r="12211" spans="11:11" x14ac:dyDescent="0.25">
      <c r="K12211"/>
    </row>
    <row r="12212" spans="11:11" x14ac:dyDescent="0.25">
      <c r="K12212"/>
    </row>
    <row r="12213" spans="11:11" x14ac:dyDescent="0.25">
      <c r="K12213" s="133"/>
    </row>
    <row r="12214" spans="11:11" x14ac:dyDescent="0.25">
      <c r="K12214" s="133"/>
    </row>
    <row r="12215" spans="11:11" x14ac:dyDescent="0.25">
      <c r="K12215"/>
    </row>
    <row r="12216" spans="11:11" x14ac:dyDescent="0.25">
      <c r="K12216"/>
    </row>
    <row r="12217" spans="11:11" x14ac:dyDescent="0.25">
      <c r="K12217"/>
    </row>
    <row r="12218" spans="11:11" x14ac:dyDescent="0.25">
      <c r="K12218" s="133"/>
    </row>
    <row r="12219" spans="11:11" x14ac:dyDescent="0.25">
      <c r="K12219" s="133"/>
    </row>
    <row r="12220" spans="11:11" x14ac:dyDescent="0.25">
      <c r="K12220"/>
    </row>
    <row r="12221" spans="11:11" x14ac:dyDescent="0.25">
      <c r="K12221"/>
    </row>
    <row r="12222" spans="11:11" x14ac:dyDescent="0.25">
      <c r="K12222" s="133"/>
    </row>
    <row r="12223" spans="11:11" x14ac:dyDescent="0.25">
      <c r="K12223" s="133"/>
    </row>
    <row r="12224" spans="11:11" x14ac:dyDescent="0.25">
      <c r="K12224"/>
    </row>
    <row r="12225" spans="11:11" x14ac:dyDescent="0.25">
      <c r="K12225"/>
    </row>
    <row r="12226" spans="11:11" x14ac:dyDescent="0.25">
      <c r="K12226"/>
    </row>
    <row r="12227" spans="11:11" x14ac:dyDescent="0.25">
      <c r="K12227" s="133"/>
    </row>
    <row r="12228" spans="11:11" x14ac:dyDescent="0.25">
      <c r="K12228" s="133"/>
    </row>
    <row r="12229" spans="11:11" x14ac:dyDescent="0.25">
      <c r="K12229"/>
    </row>
    <row r="12230" spans="11:11" x14ac:dyDescent="0.25">
      <c r="K12230"/>
    </row>
    <row r="12231" spans="11:11" x14ac:dyDescent="0.25">
      <c r="K12231" s="133"/>
    </row>
    <row r="12232" spans="11:11" x14ac:dyDescent="0.25">
      <c r="K12232" s="133"/>
    </row>
    <row r="12233" spans="11:11" x14ac:dyDescent="0.25">
      <c r="K12233"/>
    </row>
    <row r="12234" spans="11:11" x14ac:dyDescent="0.25">
      <c r="K12234"/>
    </row>
    <row r="12235" spans="11:11" x14ac:dyDescent="0.25">
      <c r="K12235"/>
    </row>
    <row r="12236" spans="11:11" x14ac:dyDescent="0.25">
      <c r="K12236" s="133"/>
    </row>
    <row r="12237" spans="11:11" x14ac:dyDescent="0.25">
      <c r="K12237" s="133"/>
    </row>
    <row r="12238" spans="11:11" x14ac:dyDescent="0.25">
      <c r="K12238"/>
    </row>
    <row r="12239" spans="11:11" x14ac:dyDescent="0.25">
      <c r="K12239"/>
    </row>
    <row r="12240" spans="11:11" x14ac:dyDescent="0.25">
      <c r="K12240" s="133"/>
    </row>
    <row r="12241" spans="11:11" x14ac:dyDescent="0.25">
      <c r="K12241" s="133"/>
    </row>
    <row r="12242" spans="11:11" x14ac:dyDescent="0.25">
      <c r="K12242"/>
    </row>
    <row r="12243" spans="11:11" x14ac:dyDescent="0.25">
      <c r="K12243"/>
    </row>
    <row r="12244" spans="11:11" x14ac:dyDescent="0.25">
      <c r="K12244"/>
    </row>
    <row r="12245" spans="11:11" x14ac:dyDescent="0.25">
      <c r="K12245" s="133"/>
    </row>
    <row r="12246" spans="11:11" x14ac:dyDescent="0.25">
      <c r="K12246" s="133"/>
    </row>
    <row r="12247" spans="11:11" x14ac:dyDescent="0.25">
      <c r="K12247"/>
    </row>
    <row r="12248" spans="11:11" x14ac:dyDescent="0.25">
      <c r="K12248"/>
    </row>
    <row r="12249" spans="11:11" x14ac:dyDescent="0.25">
      <c r="K12249" s="133"/>
    </row>
    <row r="12250" spans="11:11" x14ac:dyDescent="0.25">
      <c r="K12250" s="133"/>
    </row>
    <row r="12251" spans="11:11" x14ac:dyDescent="0.25">
      <c r="K12251"/>
    </row>
    <row r="12252" spans="11:11" x14ac:dyDescent="0.25">
      <c r="K12252"/>
    </row>
    <row r="12253" spans="11:11" x14ac:dyDescent="0.25">
      <c r="K12253"/>
    </row>
    <row r="12254" spans="11:11" x14ac:dyDescent="0.25">
      <c r="K12254" s="133"/>
    </row>
    <row r="12255" spans="11:11" x14ac:dyDescent="0.25">
      <c r="K12255" s="133"/>
    </row>
    <row r="12256" spans="11:11" x14ac:dyDescent="0.25">
      <c r="K12256"/>
    </row>
    <row r="12257" spans="11:11" x14ac:dyDescent="0.25">
      <c r="K12257"/>
    </row>
    <row r="12258" spans="11:11" x14ac:dyDescent="0.25">
      <c r="K12258" s="133"/>
    </row>
    <row r="12259" spans="11:11" x14ac:dyDescent="0.25">
      <c r="K12259" s="133"/>
    </row>
    <row r="12260" spans="11:11" x14ac:dyDescent="0.25">
      <c r="K12260"/>
    </row>
    <row r="12261" spans="11:11" x14ac:dyDescent="0.25">
      <c r="K12261"/>
    </row>
    <row r="12262" spans="11:11" x14ac:dyDescent="0.25">
      <c r="K12262"/>
    </row>
    <row r="12263" spans="11:11" x14ac:dyDescent="0.25">
      <c r="K12263" s="133"/>
    </row>
    <row r="12264" spans="11:11" x14ac:dyDescent="0.25">
      <c r="K12264" s="133"/>
    </row>
    <row r="12265" spans="11:11" x14ac:dyDescent="0.25">
      <c r="K12265"/>
    </row>
    <row r="12266" spans="11:11" x14ac:dyDescent="0.25">
      <c r="K12266"/>
    </row>
    <row r="12267" spans="11:11" x14ac:dyDescent="0.25">
      <c r="K12267" s="133"/>
    </row>
    <row r="12268" spans="11:11" x14ac:dyDescent="0.25">
      <c r="K12268" s="133"/>
    </row>
    <row r="12269" spans="11:11" x14ac:dyDescent="0.25">
      <c r="K12269"/>
    </row>
    <row r="12270" spans="11:11" x14ac:dyDescent="0.25">
      <c r="K12270"/>
    </row>
    <row r="12271" spans="11:11" x14ac:dyDescent="0.25">
      <c r="K12271"/>
    </row>
    <row r="12272" spans="11:11" x14ac:dyDescent="0.25">
      <c r="K12272" s="133"/>
    </row>
    <row r="12273" spans="11:11" x14ac:dyDescent="0.25">
      <c r="K12273" s="133"/>
    </row>
    <row r="12274" spans="11:11" x14ac:dyDescent="0.25">
      <c r="K12274"/>
    </row>
    <row r="12275" spans="11:11" x14ac:dyDescent="0.25">
      <c r="K12275"/>
    </row>
    <row r="12276" spans="11:11" x14ac:dyDescent="0.25">
      <c r="K12276" s="133"/>
    </row>
    <row r="12277" spans="11:11" x14ac:dyDescent="0.25">
      <c r="K12277" s="133"/>
    </row>
    <row r="12278" spans="11:11" x14ac:dyDescent="0.25">
      <c r="K12278"/>
    </row>
    <row r="12279" spans="11:11" x14ac:dyDescent="0.25">
      <c r="K12279"/>
    </row>
    <row r="12280" spans="11:11" x14ac:dyDescent="0.25">
      <c r="K12280"/>
    </row>
    <row r="12281" spans="11:11" x14ac:dyDescent="0.25">
      <c r="K12281" s="133"/>
    </row>
    <row r="12282" spans="11:11" x14ac:dyDescent="0.25">
      <c r="K12282" s="133"/>
    </row>
    <row r="12283" spans="11:11" x14ac:dyDescent="0.25">
      <c r="K12283"/>
    </row>
    <row r="12284" spans="11:11" x14ac:dyDescent="0.25">
      <c r="K12284"/>
    </row>
    <row r="12285" spans="11:11" x14ac:dyDescent="0.25">
      <c r="K12285" s="133"/>
    </row>
    <row r="12286" spans="11:11" x14ac:dyDescent="0.25">
      <c r="K12286" s="133"/>
    </row>
    <row r="12287" spans="11:11" x14ac:dyDescent="0.25">
      <c r="K12287"/>
    </row>
    <row r="12288" spans="11:11" x14ac:dyDescent="0.25">
      <c r="K12288"/>
    </row>
    <row r="12289" spans="11:11" x14ac:dyDescent="0.25">
      <c r="K12289"/>
    </row>
    <row r="12290" spans="11:11" x14ac:dyDescent="0.25">
      <c r="K12290" s="133"/>
    </row>
    <row r="12291" spans="11:11" x14ac:dyDescent="0.25">
      <c r="K12291" s="133"/>
    </row>
    <row r="12292" spans="11:11" x14ac:dyDescent="0.25">
      <c r="K12292"/>
    </row>
    <row r="12293" spans="11:11" x14ac:dyDescent="0.25">
      <c r="K12293"/>
    </row>
    <row r="12294" spans="11:11" x14ac:dyDescent="0.25">
      <c r="K12294" s="133"/>
    </row>
    <row r="12295" spans="11:11" x14ac:dyDescent="0.25">
      <c r="K12295" s="133"/>
    </row>
    <row r="12296" spans="11:11" x14ac:dyDescent="0.25">
      <c r="K12296"/>
    </row>
    <row r="12297" spans="11:11" x14ac:dyDescent="0.25">
      <c r="K12297"/>
    </row>
    <row r="12298" spans="11:11" x14ac:dyDescent="0.25">
      <c r="K12298"/>
    </row>
    <row r="12299" spans="11:11" x14ac:dyDescent="0.25">
      <c r="K12299" s="133"/>
    </row>
    <row r="12300" spans="11:11" x14ac:dyDescent="0.25">
      <c r="K12300" s="133"/>
    </row>
    <row r="12301" spans="11:11" x14ac:dyDescent="0.25">
      <c r="K12301"/>
    </row>
    <row r="12302" spans="11:11" x14ac:dyDescent="0.25">
      <c r="K12302"/>
    </row>
    <row r="12303" spans="11:11" x14ac:dyDescent="0.25">
      <c r="K12303" s="133"/>
    </row>
    <row r="12304" spans="11:11" x14ac:dyDescent="0.25">
      <c r="K12304" s="133"/>
    </row>
    <row r="12305" spans="11:11" x14ac:dyDescent="0.25">
      <c r="K12305"/>
    </row>
    <row r="12306" spans="11:11" x14ac:dyDescent="0.25">
      <c r="K12306"/>
    </row>
    <row r="12307" spans="11:11" x14ac:dyDescent="0.25">
      <c r="K12307"/>
    </row>
    <row r="12308" spans="11:11" x14ac:dyDescent="0.25">
      <c r="K12308" s="133"/>
    </row>
    <row r="12309" spans="11:11" x14ac:dyDescent="0.25">
      <c r="K12309" s="133"/>
    </row>
    <row r="12310" spans="11:11" x14ac:dyDescent="0.25">
      <c r="K12310"/>
    </row>
    <row r="12311" spans="11:11" x14ac:dyDescent="0.25">
      <c r="K12311"/>
    </row>
    <row r="12312" spans="11:11" x14ac:dyDescent="0.25">
      <c r="K12312" s="133"/>
    </row>
    <row r="12313" spans="11:11" x14ac:dyDescent="0.25">
      <c r="K12313" s="133"/>
    </row>
    <row r="12314" spans="11:11" x14ac:dyDescent="0.25">
      <c r="K12314"/>
    </row>
    <row r="12315" spans="11:11" x14ac:dyDescent="0.25">
      <c r="K12315"/>
    </row>
    <row r="12316" spans="11:11" x14ac:dyDescent="0.25">
      <c r="K12316"/>
    </row>
    <row r="12317" spans="11:11" x14ac:dyDescent="0.25">
      <c r="K12317" s="133"/>
    </row>
    <row r="12318" spans="11:11" x14ac:dyDescent="0.25">
      <c r="K12318" s="133"/>
    </row>
    <row r="12319" spans="11:11" x14ac:dyDescent="0.25">
      <c r="K12319"/>
    </row>
    <row r="12320" spans="11:11" x14ac:dyDescent="0.25">
      <c r="K12320"/>
    </row>
    <row r="12321" spans="11:11" x14ac:dyDescent="0.25">
      <c r="K12321" s="133"/>
    </row>
    <row r="12322" spans="11:11" x14ac:dyDescent="0.25">
      <c r="K12322" s="133"/>
    </row>
    <row r="12323" spans="11:11" x14ac:dyDescent="0.25">
      <c r="K12323"/>
    </row>
    <row r="12324" spans="11:11" x14ac:dyDescent="0.25">
      <c r="K12324"/>
    </row>
    <row r="12325" spans="11:11" x14ac:dyDescent="0.25">
      <c r="K12325"/>
    </row>
    <row r="12326" spans="11:11" x14ac:dyDescent="0.25">
      <c r="K12326" s="133"/>
    </row>
    <row r="12327" spans="11:11" x14ac:dyDescent="0.25">
      <c r="K12327" s="133"/>
    </row>
    <row r="12328" spans="11:11" x14ac:dyDescent="0.25">
      <c r="K12328"/>
    </row>
    <row r="12329" spans="11:11" x14ac:dyDescent="0.25">
      <c r="K12329"/>
    </row>
    <row r="12330" spans="11:11" x14ac:dyDescent="0.25">
      <c r="K12330" s="133"/>
    </row>
    <row r="12331" spans="11:11" x14ac:dyDescent="0.25">
      <c r="K12331" s="133"/>
    </row>
    <row r="12332" spans="11:11" x14ac:dyDescent="0.25">
      <c r="K12332"/>
    </row>
    <row r="12333" spans="11:11" x14ac:dyDescent="0.25">
      <c r="K12333"/>
    </row>
    <row r="12334" spans="11:11" x14ac:dyDescent="0.25">
      <c r="K12334"/>
    </row>
    <row r="12335" spans="11:11" x14ac:dyDescent="0.25">
      <c r="K12335" s="133"/>
    </row>
    <row r="12336" spans="11:11" x14ac:dyDescent="0.25">
      <c r="K12336" s="133"/>
    </row>
    <row r="12337" spans="11:11" x14ac:dyDescent="0.25">
      <c r="K12337"/>
    </row>
    <row r="12338" spans="11:11" x14ac:dyDescent="0.25">
      <c r="K12338"/>
    </row>
    <row r="12339" spans="11:11" x14ac:dyDescent="0.25">
      <c r="K12339" s="133"/>
    </row>
    <row r="12340" spans="11:11" x14ac:dyDescent="0.25">
      <c r="K12340" s="133"/>
    </row>
    <row r="12341" spans="11:11" x14ac:dyDescent="0.25">
      <c r="K12341"/>
    </row>
    <row r="12342" spans="11:11" x14ac:dyDescent="0.25">
      <c r="K12342"/>
    </row>
    <row r="12343" spans="11:11" x14ac:dyDescent="0.25">
      <c r="K12343"/>
    </row>
    <row r="12344" spans="11:11" x14ac:dyDescent="0.25">
      <c r="K12344" s="133"/>
    </row>
    <row r="12345" spans="11:11" x14ac:dyDescent="0.25">
      <c r="K12345" s="133"/>
    </row>
    <row r="12346" spans="11:11" x14ac:dyDescent="0.25">
      <c r="K12346"/>
    </row>
    <row r="12347" spans="11:11" x14ac:dyDescent="0.25">
      <c r="K12347"/>
    </row>
    <row r="12348" spans="11:11" x14ac:dyDescent="0.25">
      <c r="K12348" s="133"/>
    </row>
    <row r="12349" spans="11:11" x14ac:dyDescent="0.25">
      <c r="K12349" s="133"/>
    </row>
    <row r="12350" spans="11:11" x14ac:dyDescent="0.25">
      <c r="K12350"/>
    </row>
    <row r="12351" spans="11:11" x14ac:dyDescent="0.25">
      <c r="K12351"/>
    </row>
    <row r="12352" spans="11:11" x14ac:dyDescent="0.25">
      <c r="K12352"/>
    </row>
    <row r="12353" spans="11:11" x14ac:dyDescent="0.25">
      <c r="K12353" s="133"/>
    </row>
    <row r="12354" spans="11:11" x14ac:dyDescent="0.25">
      <c r="K12354" s="133"/>
    </row>
    <row r="12355" spans="11:11" x14ac:dyDescent="0.25">
      <c r="K12355"/>
    </row>
    <row r="12356" spans="11:11" x14ac:dyDescent="0.25">
      <c r="K12356"/>
    </row>
    <row r="12357" spans="11:11" x14ac:dyDescent="0.25">
      <c r="K12357" s="133"/>
    </row>
    <row r="12358" spans="11:11" x14ac:dyDescent="0.25">
      <c r="K12358" s="133"/>
    </row>
    <row r="12359" spans="11:11" x14ac:dyDescent="0.25">
      <c r="K12359"/>
    </row>
    <row r="12360" spans="11:11" x14ac:dyDescent="0.25">
      <c r="K12360"/>
    </row>
    <row r="12361" spans="11:11" x14ac:dyDescent="0.25">
      <c r="K12361"/>
    </row>
    <row r="12362" spans="11:11" x14ac:dyDescent="0.25">
      <c r="K12362" s="133"/>
    </row>
    <row r="12363" spans="11:11" x14ac:dyDescent="0.25">
      <c r="K12363" s="133"/>
    </row>
    <row r="12364" spans="11:11" x14ac:dyDescent="0.25">
      <c r="K12364"/>
    </row>
    <row r="12365" spans="11:11" x14ac:dyDescent="0.25">
      <c r="K12365"/>
    </row>
    <row r="12366" spans="11:11" x14ac:dyDescent="0.25">
      <c r="K12366" s="133"/>
    </row>
    <row r="12367" spans="11:11" x14ac:dyDescent="0.25">
      <c r="K12367" s="133"/>
    </row>
    <row r="12368" spans="11:11" x14ac:dyDescent="0.25">
      <c r="K12368"/>
    </row>
    <row r="12369" spans="11:11" x14ac:dyDescent="0.25">
      <c r="K12369"/>
    </row>
    <row r="12370" spans="11:11" x14ac:dyDescent="0.25">
      <c r="K12370"/>
    </row>
    <row r="12371" spans="11:11" x14ac:dyDescent="0.25">
      <c r="K12371" s="133"/>
    </row>
    <row r="12372" spans="11:11" x14ac:dyDescent="0.25">
      <c r="K12372" s="133"/>
    </row>
    <row r="12373" spans="11:11" x14ac:dyDescent="0.25">
      <c r="K12373"/>
    </row>
    <row r="12374" spans="11:11" x14ac:dyDescent="0.25">
      <c r="K12374"/>
    </row>
    <row r="12375" spans="11:11" x14ac:dyDescent="0.25">
      <c r="K12375" s="133"/>
    </row>
    <row r="12376" spans="11:11" x14ac:dyDescent="0.25">
      <c r="K12376" s="133"/>
    </row>
    <row r="12377" spans="11:11" x14ac:dyDescent="0.25">
      <c r="K12377"/>
    </row>
    <row r="12378" spans="11:11" x14ac:dyDescent="0.25">
      <c r="K12378"/>
    </row>
    <row r="12379" spans="11:11" x14ac:dyDescent="0.25">
      <c r="K12379"/>
    </row>
    <row r="12380" spans="11:11" x14ac:dyDescent="0.25">
      <c r="K12380" s="133"/>
    </row>
    <row r="12381" spans="11:11" x14ac:dyDescent="0.25">
      <c r="K12381" s="133"/>
    </row>
    <row r="12382" spans="11:11" x14ac:dyDescent="0.25">
      <c r="K12382"/>
    </row>
    <row r="12383" spans="11:11" x14ac:dyDescent="0.25">
      <c r="K12383"/>
    </row>
    <row r="12384" spans="11:11" x14ac:dyDescent="0.25">
      <c r="K12384" s="133"/>
    </row>
    <row r="12385" spans="11:11" x14ac:dyDescent="0.25">
      <c r="K12385" s="133"/>
    </row>
    <row r="12386" spans="11:11" x14ac:dyDescent="0.25">
      <c r="K12386"/>
    </row>
    <row r="12387" spans="11:11" x14ac:dyDescent="0.25">
      <c r="K12387"/>
    </row>
    <row r="12388" spans="11:11" x14ac:dyDescent="0.25">
      <c r="K12388"/>
    </row>
    <row r="12389" spans="11:11" x14ac:dyDescent="0.25">
      <c r="K12389" s="133"/>
    </row>
    <row r="12390" spans="11:11" x14ac:dyDescent="0.25">
      <c r="K12390" s="133"/>
    </row>
    <row r="12391" spans="11:11" x14ac:dyDescent="0.25">
      <c r="K12391"/>
    </row>
    <row r="12392" spans="11:11" x14ac:dyDescent="0.25">
      <c r="K12392"/>
    </row>
    <row r="12393" spans="11:11" x14ac:dyDescent="0.25">
      <c r="K12393" s="133"/>
    </row>
    <row r="12394" spans="11:11" x14ac:dyDescent="0.25">
      <c r="K12394" s="133"/>
    </row>
    <row r="12395" spans="11:11" x14ac:dyDescent="0.25">
      <c r="K12395"/>
    </row>
    <row r="12396" spans="11:11" x14ac:dyDescent="0.25">
      <c r="K12396"/>
    </row>
    <row r="12397" spans="11:11" x14ac:dyDescent="0.25">
      <c r="K12397"/>
    </row>
    <row r="12398" spans="11:11" x14ac:dyDescent="0.25">
      <c r="K12398" s="133"/>
    </row>
    <row r="12399" spans="11:11" x14ac:dyDescent="0.25">
      <c r="K12399" s="133"/>
    </row>
    <row r="12400" spans="11:11" x14ac:dyDescent="0.25">
      <c r="K12400"/>
    </row>
    <row r="12401" spans="11:11" x14ac:dyDescent="0.25">
      <c r="K12401"/>
    </row>
    <row r="12402" spans="11:11" x14ac:dyDescent="0.25">
      <c r="K12402" s="133"/>
    </row>
    <row r="12403" spans="11:11" x14ac:dyDescent="0.25">
      <c r="K12403" s="133"/>
    </row>
    <row r="12404" spans="11:11" x14ac:dyDescent="0.25">
      <c r="K12404"/>
    </row>
    <row r="12405" spans="11:11" x14ac:dyDescent="0.25">
      <c r="K12405"/>
    </row>
    <row r="12406" spans="11:11" x14ac:dyDescent="0.25">
      <c r="K12406"/>
    </row>
    <row r="12407" spans="11:11" x14ac:dyDescent="0.25">
      <c r="K12407" s="133"/>
    </row>
    <row r="12408" spans="11:11" x14ac:dyDescent="0.25">
      <c r="K12408" s="133"/>
    </row>
    <row r="12409" spans="11:11" x14ac:dyDescent="0.25">
      <c r="K12409"/>
    </row>
    <row r="12410" spans="11:11" x14ac:dyDescent="0.25">
      <c r="K12410"/>
    </row>
    <row r="12411" spans="11:11" x14ac:dyDescent="0.25">
      <c r="K12411" s="133"/>
    </row>
    <row r="12412" spans="11:11" x14ac:dyDescent="0.25">
      <c r="K12412" s="133"/>
    </row>
    <row r="12413" spans="11:11" x14ac:dyDescent="0.25">
      <c r="K12413"/>
    </row>
    <row r="12414" spans="11:11" x14ac:dyDescent="0.25">
      <c r="K12414"/>
    </row>
    <row r="12415" spans="11:11" x14ac:dyDescent="0.25">
      <c r="K12415"/>
    </row>
    <row r="12416" spans="11:11" x14ac:dyDescent="0.25">
      <c r="K12416" s="133"/>
    </row>
    <row r="12417" spans="11:11" x14ac:dyDescent="0.25">
      <c r="K12417" s="133"/>
    </row>
    <row r="12418" spans="11:11" x14ac:dyDescent="0.25">
      <c r="K12418"/>
    </row>
    <row r="12419" spans="11:11" x14ac:dyDescent="0.25">
      <c r="K12419"/>
    </row>
    <row r="12420" spans="11:11" x14ac:dyDescent="0.25">
      <c r="K12420" s="133"/>
    </row>
    <row r="12421" spans="11:11" x14ac:dyDescent="0.25">
      <c r="K12421" s="133"/>
    </row>
    <row r="12422" spans="11:11" x14ac:dyDescent="0.25">
      <c r="K12422"/>
    </row>
    <row r="12423" spans="11:11" x14ac:dyDescent="0.25">
      <c r="K12423"/>
    </row>
    <row r="12424" spans="11:11" x14ac:dyDescent="0.25">
      <c r="K12424"/>
    </row>
    <row r="12425" spans="11:11" x14ac:dyDescent="0.25">
      <c r="K12425" s="133"/>
    </row>
    <row r="12426" spans="11:11" x14ac:dyDescent="0.25">
      <c r="K12426" s="133"/>
    </row>
    <row r="12427" spans="11:11" x14ac:dyDescent="0.25">
      <c r="K12427"/>
    </row>
    <row r="12428" spans="11:11" x14ac:dyDescent="0.25">
      <c r="K12428"/>
    </row>
    <row r="12429" spans="11:11" x14ac:dyDescent="0.25">
      <c r="K12429" s="133"/>
    </row>
    <row r="12430" spans="11:11" x14ac:dyDescent="0.25">
      <c r="K12430" s="133"/>
    </row>
    <row r="12431" spans="11:11" x14ac:dyDescent="0.25">
      <c r="K12431"/>
    </row>
    <row r="12432" spans="11:11" x14ac:dyDescent="0.25">
      <c r="K12432"/>
    </row>
    <row r="12433" spans="11:11" x14ac:dyDescent="0.25">
      <c r="K12433"/>
    </row>
    <row r="12434" spans="11:11" x14ac:dyDescent="0.25">
      <c r="K12434" s="133"/>
    </row>
    <row r="12435" spans="11:11" x14ac:dyDescent="0.25">
      <c r="K12435" s="133"/>
    </row>
    <row r="12436" spans="11:11" x14ac:dyDescent="0.25">
      <c r="K12436"/>
    </row>
    <row r="12437" spans="11:11" x14ac:dyDescent="0.25">
      <c r="K12437"/>
    </row>
    <row r="12438" spans="11:11" x14ac:dyDescent="0.25">
      <c r="K12438" s="133"/>
    </row>
    <row r="12439" spans="11:11" x14ac:dyDescent="0.25">
      <c r="K12439" s="133"/>
    </row>
    <row r="12440" spans="11:11" x14ac:dyDescent="0.25">
      <c r="K12440"/>
    </row>
    <row r="12441" spans="11:11" x14ac:dyDescent="0.25">
      <c r="K12441"/>
    </row>
    <row r="12442" spans="11:11" x14ac:dyDescent="0.25">
      <c r="K12442"/>
    </row>
    <row r="12443" spans="11:11" x14ac:dyDescent="0.25">
      <c r="K12443" s="133"/>
    </row>
    <row r="12444" spans="11:11" x14ac:dyDescent="0.25">
      <c r="K12444" s="133"/>
    </row>
    <row r="12445" spans="11:11" x14ac:dyDescent="0.25">
      <c r="K12445"/>
    </row>
    <row r="12446" spans="11:11" x14ac:dyDescent="0.25">
      <c r="K12446"/>
    </row>
    <row r="12447" spans="11:11" x14ac:dyDescent="0.25">
      <c r="K12447" s="133"/>
    </row>
    <row r="12448" spans="11:11" x14ac:dyDescent="0.25">
      <c r="K12448" s="133"/>
    </row>
    <row r="12449" spans="11:11" x14ac:dyDescent="0.25">
      <c r="K12449"/>
    </row>
    <row r="12450" spans="11:11" x14ac:dyDescent="0.25">
      <c r="K12450"/>
    </row>
    <row r="12451" spans="11:11" x14ac:dyDescent="0.25">
      <c r="K12451"/>
    </row>
    <row r="12452" spans="11:11" x14ac:dyDescent="0.25">
      <c r="K12452" s="133"/>
    </row>
    <row r="12453" spans="11:11" x14ac:dyDescent="0.25">
      <c r="K12453" s="133"/>
    </row>
    <row r="12454" spans="11:11" x14ac:dyDescent="0.25">
      <c r="K12454"/>
    </row>
    <row r="12455" spans="11:11" x14ac:dyDescent="0.25">
      <c r="K12455"/>
    </row>
    <row r="12456" spans="11:11" x14ac:dyDescent="0.25">
      <c r="K12456" s="133"/>
    </row>
    <row r="12457" spans="11:11" x14ac:dyDescent="0.25">
      <c r="K12457" s="133"/>
    </row>
    <row r="12458" spans="11:11" x14ac:dyDescent="0.25">
      <c r="K12458"/>
    </row>
    <row r="12459" spans="11:11" x14ac:dyDescent="0.25">
      <c r="K12459"/>
    </row>
    <row r="12460" spans="11:11" x14ac:dyDescent="0.25">
      <c r="K12460"/>
    </row>
    <row r="12461" spans="11:11" x14ac:dyDescent="0.25">
      <c r="K12461" s="133"/>
    </row>
    <row r="12462" spans="11:11" x14ac:dyDescent="0.25">
      <c r="K12462" s="133"/>
    </row>
    <row r="12463" spans="11:11" x14ac:dyDescent="0.25">
      <c r="K12463"/>
    </row>
    <row r="12464" spans="11:11" x14ac:dyDescent="0.25">
      <c r="K12464"/>
    </row>
    <row r="12465" spans="11:11" x14ac:dyDescent="0.25">
      <c r="K12465" s="133"/>
    </row>
    <row r="12466" spans="11:11" x14ac:dyDescent="0.25">
      <c r="K12466" s="133"/>
    </row>
    <row r="12467" spans="11:11" x14ac:dyDescent="0.25">
      <c r="K12467"/>
    </row>
    <row r="12468" spans="11:11" x14ac:dyDescent="0.25">
      <c r="K12468"/>
    </row>
    <row r="12469" spans="11:11" x14ac:dyDescent="0.25">
      <c r="K12469"/>
    </row>
    <row r="12470" spans="11:11" x14ac:dyDescent="0.25">
      <c r="K12470" s="133"/>
    </row>
    <row r="12471" spans="11:11" x14ac:dyDescent="0.25">
      <c r="K12471" s="133"/>
    </row>
    <row r="12472" spans="11:11" x14ac:dyDescent="0.25">
      <c r="K12472"/>
    </row>
    <row r="12473" spans="11:11" x14ac:dyDescent="0.25">
      <c r="K12473"/>
    </row>
    <row r="12474" spans="11:11" x14ac:dyDescent="0.25">
      <c r="K12474" s="133"/>
    </row>
    <row r="12475" spans="11:11" x14ac:dyDescent="0.25">
      <c r="K12475" s="133"/>
    </row>
    <row r="12476" spans="11:11" x14ac:dyDescent="0.25">
      <c r="K12476"/>
    </row>
    <row r="12477" spans="11:11" x14ac:dyDescent="0.25">
      <c r="K12477"/>
    </row>
    <row r="12478" spans="11:11" x14ac:dyDescent="0.25">
      <c r="K12478"/>
    </row>
    <row r="12479" spans="11:11" x14ac:dyDescent="0.25">
      <c r="K12479" s="133"/>
    </row>
    <row r="12480" spans="11:11" x14ac:dyDescent="0.25">
      <c r="K12480" s="133"/>
    </row>
    <row r="12481" spans="11:11" x14ac:dyDescent="0.25">
      <c r="K12481"/>
    </row>
    <row r="12482" spans="11:11" x14ac:dyDescent="0.25">
      <c r="K12482"/>
    </row>
    <row r="12483" spans="11:11" x14ac:dyDescent="0.25">
      <c r="K12483" s="133"/>
    </row>
    <row r="12484" spans="11:11" x14ac:dyDescent="0.25">
      <c r="K12484" s="133"/>
    </row>
    <row r="12485" spans="11:11" x14ac:dyDescent="0.25">
      <c r="K12485"/>
    </row>
    <row r="12486" spans="11:11" x14ac:dyDescent="0.25">
      <c r="K12486"/>
    </row>
    <row r="12487" spans="11:11" x14ac:dyDescent="0.25">
      <c r="K12487"/>
    </row>
    <row r="12488" spans="11:11" x14ac:dyDescent="0.25">
      <c r="K12488" s="133"/>
    </row>
    <row r="12489" spans="11:11" x14ac:dyDescent="0.25">
      <c r="K12489" s="133"/>
    </row>
    <row r="12490" spans="11:11" x14ac:dyDescent="0.25">
      <c r="K12490"/>
    </row>
    <row r="12491" spans="11:11" x14ac:dyDescent="0.25">
      <c r="K12491"/>
    </row>
    <row r="12492" spans="11:11" x14ac:dyDescent="0.25">
      <c r="K12492" s="133"/>
    </row>
    <row r="12493" spans="11:11" x14ac:dyDescent="0.25">
      <c r="K12493" s="133"/>
    </row>
    <row r="12494" spans="11:11" x14ac:dyDescent="0.25">
      <c r="K12494"/>
    </row>
    <row r="12495" spans="11:11" x14ac:dyDescent="0.25">
      <c r="K12495"/>
    </row>
    <row r="12496" spans="11:11" x14ac:dyDescent="0.25">
      <c r="K12496"/>
    </row>
    <row r="12497" spans="11:11" x14ac:dyDescent="0.25">
      <c r="K12497" s="133"/>
    </row>
    <row r="12498" spans="11:11" x14ac:dyDescent="0.25">
      <c r="K12498" s="133"/>
    </row>
    <row r="12499" spans="11:11" x14ac:dyDescent="0.25">
      <c r="K12499"/>
    </row>
    <row r="12500" spans="11:11" x14ac:dyDescent="0.25">
      <c r="K12500"/>
    </row>
    <row r="12501" spans="11:11" x14ac:dyDescent="0.25">
      <c r="K12501" s="133"/>
    </row>
    <row r="12502" spans="11:11" x14ac:dyDescent="0.25">
      <c r="K12502" s="133"/>
    </row>
    <row r="12503" spans="11:11" x14ac:dyDescent="0.25">
      <c r="K12503"/>
    </row>
    <row r="12504" spans="11:11" x14ac:dyDescent="0.25">
      <c r="K12504"/>
    </row>
    <row r="12505" spans="11:11" x14ac:dyDescent="0.25">
      <c r="K12505"/>
    </row>
    <row r="12506" spans="11:11" x14ac:dyDescent="0.25">
      <c r="K12506" s="133"/>
    </row>
    <row r="12507" spans="11:11" x14ac:dyDescent="0.25">
      <c r="K12507" s="133"/>
    </row>
    <row r="12508" spans="11:11" x14ac:dyDescent="0.25">
      <c r="K12508"/>
    </row>
    <row r="12509" spans="11:11" x14ac:dyDescent="0.25">
      <c r="K12509"/>
    </row>
    <row r="12510" spans="11:11" x14ac:dyDescent="0.25">
      <c r="K12510" s="133"/>
    </row>
    <row r="12511" spans="11:11" x14ac:dyDescent="0.25">
      <c r="K12511" s="133"/>
    </row>
    <row r="12512" spans="11:11" x14ac:dyDescent="0.25">
      <c r="K12512"/>
    </row>
    <row r="12513" spans="11:11" x14ac:dyDescent="0.25">
      <c r="K12513"/>
    </row>
    <row r="12514" spans="11:11" x14ac:dyDescent="0.25">
      <c r="K12514"/>
    </row>
    <row r="12515" spans="11:11" x14ac:dyDescent="0.25">
      <c r="K12515" s="133"/>
    </row>
    <row r="12516" spans="11:11" x14ac:dyDescent="0.25">
      <c r="K12516" s="133"/>
    </row>
    <row r="12517" spans="11:11" x14ac:dyDescent="0.25">
      <c r="K12517"/>
    </row>
    <row r="12518" spans="11:11" x14ac:dyDescent="0.25">
      <c r="K12518"/>
    </row>
    <row r="12519" spans="11:11" x14ac:dyDescent="0.25">
      <c r="K12519" s="133"/>
    </row>
    <row r="12520" spans="11:11" x14ac:dyDescent="0.25">
      <c r="K12520" s="133"/>
    </row>
    <row r="12521" spans="11:11" x14ac:dyDescent="0.25">
      <c r="K12521"/>
    </row>
    <row r="12522" spans="11:11" x14ac:dyDescent="0.25">
      <c r="K12522"/>
    </row>
    <row r="12523" spans="11:11" x14ac:dyDescent="0.25">
      <c r="K12523"/>
    </row>
    <row r="12524" spans="11:11" x14ac:dyDescent="0.25">
      <c r="K12524" s="133"/>
    </row>
    <row r="12525" spans="11:11" x14ac:dyDescent="0.25">
      <c r="K12525" s="133"/>
    </row>
    <row r="12526" spans="11:11" x14ac:dyDescent="0.25">
      <c r="K12526"/>
    </row>
    <row r="12527" spans="11:11" x14ac:dyDescent="0.25">
      <c r="K12527"/>
    </row>
    <row r="12528" spans="11:11" x14ac:dyDescent="0.25">
      <c r="K12528" s="133"/>
    </row>
    <row r="12529" spans="11:11" x14ac:dyDescent="0.25">
      <c r="K12529" s="133"/>
    </row>
    <row r="12530" spans="11:11" x14ac:dyDescent="0.25">
      <c r="K12530"/>
    </row>
    <row r="12531" spans="11:11" x14ac:dyDescent="0.25">
      <c r="K12531"/>
    </row>
    <row r="12532" spans="11:11" x14ac:dyDescent="0.25">
      <c r="K12532"/>
    </row>
    <row r="12533" spans="11:11" x14ac:dyDescent="0.25">
      <c r="K12533" s="133"/>
    </row>
    <row r="12534" spans="11:11" x14ac:dyDescent="0.25">
      <c r="K12534" s="133"/>
    </row>
    <row r="12535" spans="11:11" x14ac:dyDescent="0.25">
      <c r="K12535"/>
    </row>
    <row r="12536" spans="11:11" x14ac:dyDescent="0.25">
      <c r="K12536"/>
    </row>
    <row r="12537" spans="11:11" x14ac:dyDescent="0.25">
      <c r="K12537" s="133"/>
    </row>
    <row r="12538" spans="11:11" x14ac:dyDescent="0.25">
      <c r="K12538" s="133"/>
    </row>
    <row r="12539" spans="11:11" x14ac:dyDescent="0.25">
      <c r="K12539"/>
    </row>
    <row r="12540" spans="11:11" x14ac:dyDescent="0.25">
      <c r="K12540"/>
    </row>
    <row r="12541" spans="11:11" x14ac:dyDescent="0.25">
      <c r="K12541"/>
    </row>
    <row r="12542" spans="11:11" x14ac:dyDescent="0.25">
      <c r="K12542" s="133"/>
    </row>
    <row r="12543" spans="11:11" x14ac:dyDescent="0.25">
      <c r="K12543" s="133"/>
    </row>
    <row r="12544" spans="11:11" x14ac:dyDescent="0.25">
      <c r="K12544"/>
    </row>
    <row r="12545" spans="11:11" x14ac:dyDescent="0.25">
      <c r="K12545"/>
    </row>
    <row r="12546" spans="11:11" x14ac:dyDescent="0.25">
      <c r="K12546" s="133"/>
    </row>
    <row r="12547" spans="11:11" x14ac:dyDescent="0.25">
      <c r="K12547" s="133"/>
    </row>
    <row r="12548" spans="11:11" x14ac:dyDescent="0.25">
      <c r="K12548"/>
    </row>
    <row r="12549" spans="11:11" x14ac:dyDescent="0.25">
      <c r="K12549"/>
    </row>
    <row r="12550" spans="11:11" x14ac:dyDescent="0.25">
      <c r="K12550"/>
    </row>
    <row r="12551" spans="11:11" x14ac:dyDescent="0.25">
      <c r="K12551" s="133"/>
    </row>
    <row r="12552" spans="11:11" x14ac:dyDescent="0.25">
      <c r="K12552" s="133"/>
    </row>
    <row r="12553" spans="11:11" x14ac:dyDescent="0.25">
      <c r="K12553"/>
    </row>
    <row r="12554" spans="11:11" x14ac:dyDescent="0.25">
      <c r="K12554"/>
    </row>
    <row r="12555" spans="11:11" x14ac:dyDescent="0.25">
      <c r="K12555" s="133"/>
    </row>
    <row r="12556" spans="11:11" x14ac:dyDescent="0.25">
      <c r="K12556" s="133"/>
    </row>
    <row r="12557" spans="11:11" x14ac:dyDescent="0.25">
      <c r="K12557"/>
    </row>
    <row r="12558" spans="11:11" x14ac:dyDescent="0.25">
      <c r="K12558"/>
    </row>
    <row r="12559" spans="11:11" x14ac:dyDescent="0.25">
      <c r="K12559"/>
    </row>
    <row r="12560" spans="11:11" x14ac:dyDescent="0.25">
      <c r="K12560" s="133"/>
    </row>
    <row r="12561" spans="11:11" x14ac:dyDescent="0.25">
      <c r="K12561" s="133"/>
    </row>
    <row r="12562" spans="11:11" x14ac:dyDescent="0.25">
      <c r="K12562"/>
    </row>
    <row r="12563" spans="11:11" x14ac:dyDescent="0.25">
      <c r="K12563"/>
    </row>
    <row r="12564" spans="11:11" x14ac:dyDescent="0.25">
      <c r="K12564" s="133"/>
    </row>
    <row r="12565" spans="11:11" x14ac:dyDescent="0.25">
      <c r="K12565" s="133"/>
    </row>
    <row r="12566" spans="11:11" x14ac:dyDescent="0.25">
      <c r="K12566"/>
    </row>
    <row r="12567" spans="11:11" x14ac:dyDescent="0.25">
      <c r="K12567"/>
    </row>
    <row r="12568" spans="11:11" x14ac:dyDescent="0.25">
      <c r="K12568"/>
    </row>
    <row r="12569" spans="11:11" x14ac:dyDescent="0.25">
      <c r="K12569" s="133"/>
    </row>
    <row r="12570" spans="11:11" x14ac:dyDescent="0.25">
      <c r="K12570" s="133"/>
    </row>
    <row r="12571" spans="11:11" x14ac:dyDescent="0.25">
      <c r="K12571"/>
    </row>
    <row r="12572" spans="11:11" x14ac:dyDescent="0.25">
      <c r="K12572"/>
    </row>
    <row r="12573" spans="11:11" x14ac:dyDescent="0.25">
      <c r="K12573" s="133"/>
    </row>
    <row r="12574" spans="11:11" x14ac:dyDescent="0.25">
      <c r="K12574" s="133"/>
    </row>
    <row r="12575" spans="11:11" x14ac:dyDescent="0.25">
      <c r="K12575"/>
    </row>
    <row r="12576" spans="11:11" x14ac:dyDescent="0.25">
      <c r="K12576"/>
    </row>
    <row r="12577" spans="11:11" x14ac:dyDescent="0.25">
      <c r="K12577"/>
    </row>
    <row r="12578" spans="11:11" x14ac:dyDescent="0.25">
      <c r="K12578" s="133"/>
    </row>
    <row r="12579" spans="11:11" x14ac:dyDescent="0.25">
      <c r="K12579" s="133"/>
    </row>
    <row r="12580" spans="11:11" x14ac:dyDescent="0.25">
      <c r="K12580"/>
    </row>
    <row r="12581" spans="11:11" x14ac:dyDescent="0.25">
      <c r="K12581"/>
    </row>
    <row r="12582" spans="11:11" x14ac:dyDescent="0.25">
      <c r="K12582" s="133"/>
    </row>
    <row r="12583" spans="11:11" x14ac:dyDescent="0.25">
      <c r="K12583" s="133"/>
    </row>
    <row r="12584" spans="11:11" x14ac:dyDescent="0.25">
      <c r="K12584"/>
    </row>
    <row r="12585" spans="11:11" x14ac:dyDescent="0.25">
      <c r="K12585"/>
    </row>
    <row r="12586" spans="11:11" x14ac:dyDescent="0.25">
      <c r="K12586"/>
    </row>
    <row r="12587" spans="11:11" x14ac:dyDescent="0.25">
      <c r="K12587" s="133"/>
    </row>
    <row r="12588" spans="11:11" x14ac:dyDescent="0.25">
      <c r="K12588" s="133"/>
    </row>
    <row r="12589" spans="11:11" x14ac:dyDescent="0.25">
      <c r="K12589"/>
    </row>
    <row r="12590" spans="11:11" x14ac:dyDescent="0.25">
      <c r="K12590"/>
    </row>
    <row r="12591" spans="11:11" x14ac:dyDescent="0.25">
      <c r="K12591" s="133"/>
    </row>
    <row r="12592" spans="11:11" x14ac:dyDescent="0.25">
      <c r="K12592" s="133"/>
    </row>
    <row r="12593" spans="11:11" x14ac:dyDescent="0.25">
      <c r="K12593"/>
    </row>
    <row r="12594" spans="11:11" x14ac:dyDescent="0.25">
      <c r="K12594"/>
    </row>
    <row r="12595" spans="11:11" x14ac:dyDescent="0.25">
      <c r="K12595"/>
    </row>
    <row r="12596" spans="11:11" x14ac:dyDescent="0.25">
      <c r="K12596" s="133"/>
    </row>
    <row r="12597" spans="11:11" x14ac:dyDescent="0.25">
      <c r="K12597" s="133"/>
    </row>
    <row r="12598" spans="11:11" x14ac:dyDescent="0.25">
      <c r="K12598"/>
    </row>
    <row r="12599" spans="11:11" x14ac:dyDescent="0.25">
      <c r="K12599"/>
    </row>
    <row r="12600" spans="11:11" x14ac:dyDescent="0.25">
      <c r="K12600" s="133"/>
    </row>
    <row r="12601" spans="11:11" x14ac:dyDescent="0.25">
      <c r="K12601" s="133"/>
    </row>
    <row r="12602" spans="11:11" x14ac:dyDescent="0.25">
      <c r="K12602"/>
    </row>
    <row r="12603" spans="11:11" x14ac:dyDescent="0.25">
      <c r="K12603"/>
    </row>
    <row r="12604" spans="11:11" x14ac:dyDescent="0.25">
      <c r="K12604"/>
    </row>
    <row r="12605" spans="11:11" x14ac:dyDescent="0.25">
      <c r="K12605" s="133"/>
    </row>
    <row r="12606" spans="11:11" x14ac:dyDescent="0.25">
      <c r="K12606" s="133"/>
    </row>
    <row r="12607" spans="11:11" x14ac:dyDescent="0.25">
      <c r="K12607"/>
    </row>
    <row r="12608" spans="11:11" x14ac:dyDescent="0.25">
      <c r="K12608"/>
    </row>
    <row r="12609" spans="11:11" x14ac:dyDescent="0.25">
      <c r="K12609" s="133"/>
    </row>
    <row r="12610" spans="11:11" x14ac:dyDescent="0.25">
      <c r="K12610" s="133"/>
    </row>
    <row r="12611" spans="11:11" x14ac:dyDescent="0.25">
      <c r="K12611"/>
    </row>
    <row r="12612" spans="11:11" x14ac:dyDescent="0.25">
      <c r="K12612"/>
    </row>
    <row r="12613" spans="11:11" x14ac:dyDescent="0.25">
      <c r="K12613"/>
    </row>
    <row r="12614" spans="11:11" x14ac:dyDescent="0.25">
      <c r="K12614" s="133"/>
    </row>
    <row r="12615" spans="11:11" x14ac:dyDescent="0.25">
      <c r="K12615" s="133"/>
    </row>
    <row r="12616" spans="11:11" x14ac:dyDescent="0.25">
      <c r="K12616"/>
    </row>
    <row r="12617" spans="11:11" x14ac:dyDescent="0.25">
      <c r="K12617"/>
    </row>
    <row r="12618" spans="11:11" x14ac:dyDescent="0.25">
      <c r="K12618" s="133"/>
    </row>
    <row r="12619" spans="11:11" x14ac:dyDescent="0.25">
      <c r="K12619" s="133"/>
    </row>
    <row r="12620" spans="11:11" x14ac:dyDescent="0.25">
      <c r="K12620"/>
    </row>
    <row r="12621" spans="11:11" x14ac:dyDescent="0.25">
      <c r="K12621"/>
    </row>
    <row r="12622" spans="11:11" x14ac:dyDescent="0.25">
      <c r="K12622"/>
    </row>
    <row r="12623" spans="11:11" x14ac:dyDescent="0.25">
      <c r="K12623" s="133"/>
    </row>
    <row r="12624" spans="11:11" x14ac:dyDescent="0.25">
      <c r="K12624" s="133"/>
    </row>
    <row r="12625" spans="11:11" x14ac:dyDescent="0.25">
      <c r="K12625"/>
    </row>
    <row r="12626" spans="11:11" x14ac:dyDescent="0.25">
      <c r="K12626"/>
    </row>
    <row r="12627" spans="11:11" x14ac:dyDescent="0.25">
      <c r="K12627" s="133"/>
    </row>
    <row r="12628" spans="11:11" x14ac:dyDescent="0.25">
      <c r="K12628" s="133"/>
    </row>
    <row r="12629" spans="11:11" x14ac:dyDescent="0.25">
      <c r="K12629"/>
    </row>
    <row r="12630" spans="11:11" x14ac:dyDescent="0.25">
      <c r="K12630"/>
    </row>
    <row r="12631" spans="11:11" x14ac:dyDescent="0.25">
      <c r="K12631"/>
    </row>
    <row r="12632" spans="11:11" x14ac:dyDescent="0.25">
      <c r="K12632" s="133"/>
    </row>
    <row r="12633" spans="11:11" x14ac:dyDescent="0.25">
      <c r="K12633" s="133"/>
    </row>
    <row r="12634" spans="11:11" x14ac:dyDescent="0.25">
      <c r="K12634"/>
    </row>
    <row r="12635" spans="11:11" x14ac:dyDescent="0.25">
      <c r="K12635"/>
    </row>
    <row r="12636" spans="11:11" x14ac:dyDescent="0.25">
      <c r="K12636" s="133"/>
    </row>
    <row r="12637" spans="11:11" x14ac:dyDescent="0.25">
      <c r="K12637" s="133"/>
    </row>
    <row r="12638" spans="11:11" x14ac:dyDescent="0.25">
      <c r="K12638"/>
    </row>
    <row r="12639" spans="11:11" x14ac:dyDescent="0.25">
      <c r="K12639"/>
    </row>
    <row r="12640" spans="11:11" x14ac:dyDescent="0.25">
      <c r="K12640"/>
    </row>
    <row r="12641" spans="11:11" x14ac:dyDescent="0.25">
      <c r="K12641" s="133"/>
    </row>
    <row r="12642" spans="11:11" x14ac:dyDescent="0.25">
      <c r="K12642" s="133"/>
    </row>
    <row r="12643" spans="11:11" x14ac:dyDescent="0.25">
      <c r="K12643"/>
    </row>
    <row r="12644" spans="11:11" x14ac:dyDescent="0.25">
      <c r="K12644"/>
    </row>
    <row r="12645" spans="11:11" x14ac:dyDescent="0.25">
      <c r="K12645" s="133"/>
    </row>
    <row r="12646" spans="11:11" x14ac:dyDescent="0.25">
      <c r="K12646" s="133"/>
    </row>
    <row r="12647" spans="11:11" x14ac:dyDescent="0.25">
      <c r="K12647"/>
    </row>
    <row r="12648" spans="11:11" x14ac:dyDescent="0.25">
      <c r="K12648"/>
    </row>
    <row r="12649" spans="11:11" x14ac:dyDescent="0.25">
      <c r="K12649"/>
    </row>
    <row r="12650" spans="11:11" x14ac:dyDescent="0.25">
      <c r="K12650" s="133"/>
    </row>
    <row r="12651" spans="11:11" x14ac:dyDescent="0.25">
      <c r="K12651" s="133"/>
    </row>
    <row r="12652" spans="11:11" x14ac:dyDescent="0.25">
      <c r="K12652"/>
    </row>
    <row r="12653" spans="11:11" x14ac:dyDescent="0.25">
      <c r="K12653"/>
    </row>
    <row r="12654" spans="11:11" x14ac:dyDescent="0.25">
      <c r="K12654" s="133"/>
    </row>
    <row r="12655" spans="11:11" x14ac:dyDescent="0.25">
      <c r="K12655" s="133"/>
    </row>
    <row r="12656" spans="11:11" x14ac:dyDescent="0.25">
      <c r="K12656"/>
    </row>
    <row r="12657" spans="11:11" x14ac:dyDescent="0.25">
      <c r="K12657"/>
    </row>
    <row r="12658" spans="11:11" x14ac:dyDescent="0.25">
      <c r="K12658"/>
    </row>
    <row r="12659" spans="11:11" x14ac:dyDescent="0.25">
      <c r="K12659" s="133"/>
    </row>
    <row r="12660" spans="11:11" x14ac:dyDescent="0.25">
      <c r="K12660" s="133"/>
    </row>
    <row r="12661" spans="11:11" x14ac:dyDescent="0.25">
      <c r="K12661"/>
    </row>
    <row r="12662" spans="11:11" x14ac:dyDescent="0.25">
      <c r="K12662"/>
    </row>
    <row r="12663" spans="11:11" x14ac:dyDescent="0.25">
      <c r="K12663" s="133"/>
    </row>
    <row r="12664" spans="11:11" x14ac:dyDescent="0.25">
      <c r="K12664" s="133"/>
    </row>
    <row r="12665" spans="11:11" x14ac:dyDescent="0.25">
      <c r="K12665"/>
    </row>
    <row r="12666" spans="11:11" x14ac:dyDescent="0.25">
      <c r="K12666"/>
    </row>
    <row r="12667" spans="11:11" x14ac:dyDescent="0.25">
      <c r="K12667"/>
    </row>
    <row r="12668" spans="11:11" x14ac:dyDescent="0.25">
      <c r="K12668" s="133"/>
    </row>
    <row r="12669" spans="11:11" x14ac:dyDescent="0.25">
      <c r="K12669" s="133"/>
    </row>
    <row r="12670" spans="11:11" x14ac:dyDescent="0.25">
      <c r="K12670"/>
    </row>
    <row r="12671" spans="11:11" x14ac:dyDescent="0.25">
      <c r="K12671"/>
    </row>
    <row r="12672" spans="11:11" x14ac:dyDescent="0.25">
      <c r="K12672" s="133"/>
    </row>
    <row r="12673" spans="11:11" x14ac:dyDescent="0.25">
      <c r="K12673" s="133"/>
    </row>
    <row r="12674" spans="11:11" x14ac:dyDescent="0.25">
      <c r="K12674"/>
    </row>
    <row r="12675" spans="11:11" x14ac:dyDescent="0.25">
      <c r="K12675"/>
    </row>
    <row r="12676" spans="11:11" x14ac:dyDescent="0.25">
      <c r="K12676"/>
    </row>
    <row r="12677" spans="11:11" x14ac:dyDescent="0.25">
      <c r="K12677" s="133"/>
    </row>
    <row r="12678" spans="11:11" x14ac:dyDescent="0.25">
      <c r="K12678" s="133"/>
    </row>
    <row r="12679" spans="11:11" x14ac:dyDescent="0.25">
      <c r="K12679"/>
    </row>
    <row r="12680" spans="11:11" x14ac:dyDescent="0.25">
      <c r="K12680"/>
    </row>
    <row r="12681" spans="11:11" x14ac:dyDescent="0.25">
      <c r="K12681" s="133"/>
    </row>
    <row r="12682" spans="11:11" x14ac:dyDescent="0.25">
      <c r="K12682" s="133"/>
    </row>
    <row r="12683" spans="11:11" x14ac:dyDescent="0.25">
      <c r="K12683"/>
    </row>
    <row r="12684" spans="11:11" x14ac:dyDescent="0.25">
      <c r="K12684"/>
    </row>
    <row r="12685" spans="11:11" x14ac:dyDescent="0.25">
      <c r="K12685"/>
    </row>
    <row r="12686" spans="11:11" x14ac:dyDescent="0.25">
      <c r="K12686" s="133"/>
    </row>
    <row r="12687" spans="11:11" x14ac:dyDescent="0.25">
      <c r="K12687" s="133"/>
    </row>
    <row r="12688" spans="11:11" x14ac:dyDescent="0.25">
      <c r="K12688"/>
    </row>
    <row r="12689" spans="11:11" x14ac:dyDescent="0.25">
      <c r="K12689"/>
    </row>
    <row r="12690" spans="11:11" x14ac:dyDescent="0.25">
      <c r="K12690" s="133"/>
    </row>
    <row r="12691" spans="11:11" x14ac:dyDescent="0.25">
      <c r="K12691" s="133"/>
    </row>
    <row r="12692" spans="11:11" x14ac:dyDescent="0.25">
      <c r="K12692"/>
    </row>
    <row r="12693" spans="11:11" x14ac:dyDescent="0.25">
      <c r="K12693"/>
    </row>
    <row r="12694" spans="11:11" x14ac:dyDescent="0.25">
      <c r="K12694"/>
    </row>
    <row r="12695" spans="11:11" x14ac:dyDescent="0.25">
      <c r="K12695" s="133"/>
    </row>
    <row r="12696" spans="11:11" x14ac:dyDescent="0.25">
      <c r="K12696" s="133"/>
    </row>
    <row r="12697" spans="11:11" x14ac:dyDescent="0.25">
      <c r="K12697"/>
    </row>
    <row r="12698" spans="11:11" x14ac:dyDescent="0.25">
      <c r="K12698"/>
    </row>
    <row r="12699" spans="11:11" x14ac:dyDescent="0.25">
      <c r="K12699" s="133"/>
    </row>
    <row r="12700" spans="11:11" x14ac:dyDescent="0.25">
      <c r="K12700" s="133"/>
    </row>
    <row r="12701" spans="11:11" x14ac:dyDescent="0.25">
      <c r="K12701"/>
    </row>
    <row r="12702" spans="11:11" x14ac:dyDescent="0.25">
      <c r="K12702"/>
    </row>
    <row r="12703" spans="11:11" x14ac:dyDescent="0.25">
      <c r="K12703"/>
    </row>
    <row r="12704" spans="11:11" x14ac:dyDescent="0.25">
      <c r="K12704" s="133"/>
    </row>
    <row r="12705" spans="11:11" x14ac:dyDescent="0.25">
      <c r="K12705" s="133"/>
    </row>
    <row r="12706" spans="11:11" x14ac:dyDescent="0.25">
      <c r="K12706"/>
    </row>
    <row r="12707" spans="11:11" x14ac:dyDescent="0.25">
      <c r="K12707"/>
    </row>
    <row r="12708" spans="11:11" x14ac:dyDescent="0.25">
      <c r="K12708" s="133"/>
    </row>
    <row r="12709" spans="11:11" x14ac:dyDescent="0.25">
      <c r="K12709" s="133"/>
    </row>
    <row r="12710" spans="11:11" x14ac:dyDescent="0.25">
      <c r="K12710"/>
    </row>
    <row r="12711" spans="11:11" x14ac:dyDescent="0.25">
      <c r="K12711"/>
    </row>
    <row r="12712" spans="11:11" x14ac:dyDescent="0.25">
      <c r="K12712"/>
    </row>
    <row r="12713" spans="11:11" x14ac:dyDescent="0.25">
      <c r="K12713" s="133"/>
    </row>
    <row r="12714" spans="11:11" x14ac:dyDescent="0.25">
      <c r="K12714" s="133"/>
    </row>
    <row r="12715" spans="11:11" x14ac:dyDescent="0.25">
      <c r="K12715"/>
    </row>
    <row r="12716" spans="11:11" x14ac:dyDescent="0.25">
      <c r="K12716"/>
    </row>
    <row r="12717" spans="11:11" x14ac:dyDescent="0.25">
      <c r="K12717" s="133"/>
    </row>
    <row r="12718" spans="11:11" x14ac:dyDescent="0.25">
      <c r="K12718" s="133"/>
    </row>
    <row r="12719" spans="11:11" x14ac:dyDescent="0.25">
      <c r="K12719"/>
    </row>
    <row r="12720" spans="11:11" x14ac:dyDescent="0.25">
      <c r="K12720"/>
    </row>
    <row r="12721" spans="11:11" x14ac:dyDescent="0.25">
      <c r="K12721"/>
    </row>
    <row r="12722" spans="11:11" x14ac:dyDescent="0.25">
      <c r="K12722" s="133"/>
    </row>
    <row r="12723" spans="11:11" x14ac:dyDescent="0.25">
      <c r="K12723" s="133"/>
    </row>
    <row r="12724" spans="11:11" x14ac:dyDescent="0.25">
      <c r="K12724"/>
    </row>
    <row r="12725" spans="11:11" x14ac:dyDescent="0.25">
      <c r="K12725"/>
    </row>
    <row r="12726" spans="11:11" x14ac:dyDescent="0.25">
      <c r="K12726" s="133"/>
    </row>
    <row r="12727" spans="11:11" x14ac:dyDescent="0.25">
      <c r="K12727" s="133"/>
    </row>
    <row r="12728" spans="11:11" x14ac:dyDescent="0.25">
      <c r="K12728"/>
    </row>
    <row r="12729" spans="11:11" x14ac:dyDescent="0.25">
      <c r="K12729"/>
    </row>
    <row r="12730" spans="11:11" x14ac:dyDescent="0.25">
      <c r="K12730"/>
    </row>
    <row r="12731" spans="11:11" x14ac:dyDescent="0.25">
      <c r="K12731" s="133"/>
    </row>
    <row r="12732" spans="11:11" x14ac:dyDescent="0.25">
      <c r="K12732" s="133"/>
    </row>
    <row r="12733" spans="11:11" x14ac:dyDescent="0.25">
      <c r="K12733"/>
    </row>
    <row r="12734" spans="11:11" x14ac:dyDescent="0.25">
      <c r="K12734"/>
    </row>
    <row r="12735" spans="11:11" x14ac:dyDescent="0.25">
      <c r="K12735" s="133"/>
    </row>
    <row r="12736" spans="11:11" x14ac:dyDescent="0.25">
      <c r="K12736" s="133"/>
    </row>
    <row r="12737" spans="11:11" x14ac:dyDescent="0.25">
      <c r="K12737"/>
    </row>
    <row r="12738" spans="11:11" x14ac:dyDescent="0.25">
      <c r="K12738"/>
    </row>
    <row r="12739" spans="11:11" x14ac:dyDescent="0.25">
      <c r="K12739"/>
    </row>
    <row r="12740" spans="11:11" x14ac:dyDescent="0.25">
      <c r="K12740" s="133"/>
    </row>
    <row r="12741" spans="11:11" x14ac:dyDescent="0.25">
      <c r="K12741" s="133"/>
    </row>
    <row r="12742" spans="11:11" x14ac:dyDescent="0.25">
      <c r="K12742"/>
    </row>
    <row r="12743" spans="11:11" x14ac:dyDescent="0.25">
      <c r="K12743"/>
    </row>
    <row r="12744" spans="11:11" x14ac:dyDescent="0.25">
      <c r="K12744" s="133"/>
    </row>
    <row r="12745" spans="11:11" x14ac:dyDescent="0.25">
      <c r="K12745" s="133"/>
    </row>
    <row r="12746" spans="11:11" x14ac:dyDescent="0.25">
      <c r="K12746"/>
    </row>
    <row r="12747" spans="11:11" x14ac:dyDescent="0.25">
      <c r="K12747"/>
    </row>
    <row r="12748" spans="11:11" x14ac:dyDescent="0.25">
      <c r="K12748"/>
    </row>
    <row r="12749" spans="11:11" x14ac:dyDescent="0.25">
      <c r="K12749" s="133"/>
    </row>
    <row r="12750" spans="11:11" x14ac:dyDescent="0.25">
      <c r="K12750" s="133"/>
    </row>
    <row r="12751" spans="11:11" x14ac:dyDescent="0.25">
      <c r="K12751"/>
    </row>
    <row r="12752" spans="11:11" x14ac:dyDescent="0.25">
      <c r="K12752"/>
    </row>
    <row r="12753" spans="11:11" x14ac:dyDescent="0.25">
      <c r="K12753" s="133"/>
    </row>
    <row r="12754" spans="11:11" x14ac:dyDescent="0.25">
      <c r="K12754" s="133"/>
    </row>
    <row r="12755" spans="11:11" x14ac:dyDescent="0.25">
      <c r="K12755"/>
    </row>
    <row r="12756" spans="11:11" x14ac:dyDescent="0.25">
      <c r="K12756"/>
    </row>
    <row r="12757" spans="11:11" x14ac:dyDescent="0.25">
      <c r="K12757"/>
    </row>
    <row r="12758" spans="11:11" x14ac:dyDescent="0.25">
      <c r="K12758" s="133"/>
    </row>
    <row r="12759" spans="11:11" x14ac:dyDescent="0.25">
      <c r="K12759" s="133"/>
    </row>
    <row r="12760" spans="11:11" x14ac:dyDescent="0.25">
      <c r="K12760"/>
    </row>
    <row r="12761" spans="11:11" x14ac:dyDescent="0.25">
      <c r="K12761"/>
    </row>
    <row r="12762" spans="11:11" x14ac:dyDescent="0.25">
      <c r="K12762" s="133"/>
    </row>
    <row r="12763" spans="11:11" x14ac:dyDescent="0.25">
      <c r="K12763" s="133"/>
    </row>
    <row r="12764" spans="11:11" x14ac:dyDescent="0.25">
      <c r="K12764"/>
    </row>
    <row r="12765" spans="11:11" x14ac:dyDescent="0.25">
      <c r="K12765"/>
    </row>
    <row r="12766" spans="11:11" x14ac:dyDescent="0.25">
      <c r="K12766"/>
    </row>
    <row r="12767" spans="11:11" x14ac:dyDescent="0.25">
      <c r="K12767" s="133"/>
    </row>
    <row r="12768" spans="11:11" x14ac:dyDescent="0.25">
      <c r="K12768" s="133"/>
    </row>
    <row r="12769" spans="11:11" x14ac:dyDescent="0.25">
      <c r="K12769"/>
    </row>
    <row r="12770" spans="11:11" x14ac:dyDescent="0.25">
      <c r="K12770"/>
    </row>
    <row r="12771" spans="11:11" x14ac:dyDescent="0.25">
      <c r="K12771" s="133"/>
    </row>
    <row r="12772" spans="11:11" x14ac:dyDescent="0.25">
      <c r="K12772" s="133"/>
    </row>
    <row r="12773" spans="11:11" x14ac:dyDescent="0.25">
      <c r="K12773"/>
    </row>
    <row r="12774" spans="11:11" x14ac:dyDescent="0.25">
      <c r="K12774"/>
    </row>
    <row r="12775" spans="11:11" x14ac:dyDescent="0.25">
      <c r="K12775"/>
    </row>
    <row r="12776" spans="11:11" x14ac:dyDescent="0.25">
      <c r="K12776" s="133"/>
    </row>
    <row r="12777" spans="11:11" x14ac:dyDescent="0.25">
      <c r="K12777" s="133"/>
    </row>
    <row r="12778" spans="11:11" x14ac:dyDescent="0.25">
      <c r="K12778"/>
    </row>
    <row r="12779" spans="11:11" x14ac:dyDescent="0.25">
      <c r="K12779"/>
    </row>
    <row r="12780" spans="11:11" x14ac:dyDescent="0.25">
      <c r="K12780" s="133"/>
    </row>
    <row r="12781" spans="11:11" x14ac:dyDescent="0.25">
      <c r="K12781" s="133"/>
    </row>
    <row r="12782" spans="11:11" x14ac:dyDescent="0.25">
      <c r="K12782"/>
    </row>
    <row r="12783" spans="11:11" x14ac:dyDescent="0.25">
      <c r="K12783"/>
    </row>
    <row r="12784" spans="11:11" x14ac:dyDescent="0.25">
      <c r="K12784"/>
    </row>
    <row r="12785" spans="11:11" x14ac:dyDescent="0.25">
      <c r="K12785" s="133"/>
    </row>
    <row r="12786" spans="11:11" x14ac:dyDescent="0.25">
      <c r="K12786" s="133"/>
    </row>
    <row r="12787" spans="11:11" x14ac:dyDescent="0.25">
      <c r="K12787"/>
    </row>
    <row r="12788" spans="11:11" x14ac:dyDescent="0.25">
      <c r="K12788"/>
    </row>
    <row r="12789" spans="11:11" x14ac:dyDescent="0.25">
      <c r="K12789" s="133"/>
    </row>
    <row r="12790" spans="11:11" x14ac:dyDescent="0.25">
      <c r="K12790" s="133"/>
    </row>
    <row r="12791" spans="11:11" x14ac:dyDescent="0.25">
      <c r="K12791"/>
    </row>
    <row r="12792" spans="11:11" x14ac:dyDescent="0.25">
      <c r="K12792"/>
    </row>
    <row r="12793" spans="11:11" x14ac:dyDescent="0.25">
      <c r="K12793"/>
    </row>
    <row r="12794" spans="11:11" x14ac:dyDescent="0.25">
      <c r="K12794" s="133"/>
    </row>
    <row r="12795" spans="11:11" x14ac:dyDescent="0.25">
      <c r="K12795" s="133"/>
    </row>
    <row r="12796" spans="11:11" x14ac:dyDescent="0.25">
      <c r="K12796"/>
    </row>
    <row r="12797" spans="11:11" x14ac:dyDescent="0.25">
      <c r="K12797"/>
    </row>
    <row r="12798" spans="11:11" x14ac:dyDescent="0.25">
      <c r="K12798" s="133"/>
    </row>
    <row r="12799" spans="11:11" x14ac:dyDescent="0.25">
      <c r="K12799" s="133"/>
    </row>
    <row r="12800" spans="11:11" x14ac:dyDescent="0.25">
      <c r="K12800"/>
    </row>
    <row r="12801" spans="11:11" x14ac:dyDescent="0.25">
      <c r="K12801"/>
    </row>
    <row r="12802" spans="11:11" x14ac:dyDescent="0.25">
      <c r="K12802"/>
    </row>
    <row r="12803" spans="11:11" x14ac:dyDescent="0.25">
      <c r="K12803" s="133"/>
    </row>
    <row r="12804" spans="11:11" x14ac:dyDescent="0.25">
      <c r="K12804" s="133"/>
    </row>
    <row r="12805" spans="11:11" x14ac:dyDescent="0.25">
      <c r="K12805"/>
    </row>
    <row r="12806" spans="11:11" x14ac:dyDescent="0.25">
      <c r="K12806"/>
    </row>
    <row r="12807" spans="11:11" x14ac:dyDescent="0.25">
      <c r="K12807" s="133"/>
    </row>
    <row r="12808" spans="11:11" x14ac:dyDescent="0.25">
      <c r="K12808" s="133"/>
    </row>
    <row r="12809" spans="11:11" x14ac:dyDescent="0.25">
      <c r="K12809"/>
    </row>
    <row r="12810" spans="11:11" x14ac:dyDescent="0.25">
      <c r="K12810"/>
    </row>
    <row r="12811" spans="11:11" x14ac:dyDescent="0.25">
      <c r="K12811"/>
    </row>
    <row r="12812" spans="11:11" x14ac:dyDescent="0.25">
      <c r="K12812" s="133"/>
    </row>
    <row r="12813" spans="11:11" x14ac:dyDescent="0.25">
      <c r="K12813" s="133"/>
    </row>
    <row r="12814" spans="11:11" x14ac:dyDescent="0.25">
      <c r="K12814"/>
    </row>
    <row r="12815" spans="11:11" x14ac:dyDescent="0.25">
      <c r="K12815"/>
    </row>
    <row r="12816" spans="11:11" x14ac:dyDescent="0.25">
      <c r="K12816" s="133"/>
    </row>
    <row r="12817" spans="11:11" x14ac:dyDescent="0.25">
      <c r="K12817" s="133"/>
    </row>
    <row r="12818" spans="11:11" x14ac:dyDescent="0.25">
      <c r="K12818"/>
    </row>
    <row r="12819" spans="11:11" x14ac:dyDescent="0.25">
      <c r="K12819"/>
    </row>
    <row r="12820" spans="11:11" x14ac:dyDescent="0.25">
      <c r="K12820"/>
    </row>
    <row r="12821" spans="11:11" x14ac:dyDescent="0.25">
      <c r="K12821" s="133"/>
    </row>
    <row r="12822" spans="11:11" x14ac:dyDescent="0.25">
      <c r="K12822" s="133"/>
    </row>
    <row r="12823" spans="11:11" x14ac:dyDescent="0.25">
      <c r="K12823"/>
    </row>
    <row r="12824" spans="11:11" x14ac:dyDescent="0.25">
      <c r="K12824"/>
    </row>
    <row r="12825" spans="11:11" x14ac:dyDescent="0.25">
      <c r="K12825" s="133"/>
    </row>
    <row r="12826" spans="11:11" x14ac:dyDescent="0.25">
      <c r="K12826" s="133"/>
    </row>
    <row r="12827" spans="11:11" x14ac:dyDescent="0.25">
      <c r="K12827"/>
    </row>
    <row r="12828" spans="11:11" x14ac:dyDescent="0.25">
      <c r="K12828"/>
    </row>
    <row r="12829" spans="11:11" x14ac:dyDescent="0.25">
      <c r="K12829"/>
    </row>
    <row r="12830" spans="11:11" x14ac:dyDescent="0.25">
      <c r="K12830" s="133"/>
    </row>
    <row r="12831" spans="11:11" x14ac:dyDescent="0.25">
      <c r="K12831" s="133"/>
    </row>
    <row r="12832" spans="11:11" x14ac:dyDescent="0.25">
      <c r="K12832"/>
    </row>
    <row r="12833" spans="11:11" x14ac:dyDescent="0.25">
      <c r="K12833"/>
    </row>
    <row r="12834" spans="11:11" x14ac:dyDescent="0.25">
      <c r="K12834" s="133"/>
    </row>
    <row r="12835" spans="11:11" x14ac:dyDescent="0.25">
      <c r="K12835" s="133"/>
    </row>
    <row r="12836" spans="11:11" x14ac:dyDescent="0.25">
      <c r="K12836"/>
    </row>
    <row r="12837" spans="11:11" x14ac:dyDescent="0.25">
      <c r="K12837"/>
    </row>
    <row r="12838" spans="11:11" x14ac:dyDescent="0.25">
      <c r="K12838"/>
    </row>
    <row r="12839" spans="11:11" x14ac:dyDescent="0.25">
      <c r="K12839" s="133"/>
    </row>
    <row r="12840" spans="11:11" x14ac:dyDescent="0.25">
      <c r="K12840" s="133"/>
    </row>
    <row r="12841" spans="11:11" x14ac:dyDescent="0.25">
      <c r="K12841"/>
    </row>
    <row r="12842" spans="11:11" x14ac:dyDescent="0.25">
      <c r="K12842"/>
    </row>
    <row r="12843" spans="11:11" x14ac:dyDescent="0.25">
      <c r="K12843" s="133"/>
    </row>
    <row r="12844" spans="11:11" x14ac:dyDescent="0.25">
      <c r="K12844" s="133"/>
    </row>
    <row r="12845" spans="11:11" x14ac:dyDescent="0.25">
      <c r="K12845"/>
    </row>
    <row r="12846" spans="11:11" x14ac:dyDescent="0.25">
      <c r="K12846"/>
    </row>
    <row r="12847" spans="11:11" x14ac:dyDescent="0.25">
      <c r="K12847"/>
    </row>
    <row r="12848" spans="11:11" x14ac:dyDescent="0.25">
      <c r="K12848" s="133"/>
    </row>
    <row r="12849" spans="11:11" x14ac:dyDescent="0.25">
      <c r="K12849" s="133"/>
    </row>
    <row r="12850" spans="11:11" x14ac:dyDescent="0.25">
      <c r="K12850"/>
    </row>
    <row r="12851" spans="11:11" x14ac:dyDescent="0.25">
      <c r="K12851"/>
    </row>
    <row r="12852" spans="11:11" x14ac:dyDescent="0.25">
      <c r="K12852" s="133"/>
    </row>
    <row r="12853" spans="11:11" x14ac:dyDescent="0.25">
      <c r="K12853" s="133"/>
    </row>
    <row r="12854" spans="11:11" x14ac:dyDescent="0.25">
      <c r="K12854"/>
    </row>
    <row r="12855" spans="11:11" x14ac:dyDescent="0.25">
      <c r="K12855"/>
    </row>
    <row r="12856" spans="11:11" x14ac:dyDescent="0.25">
      <c r="K12856"/>
    </row>
    <row r="12857" spans="11:11" x14ac:dyDescent="0.25">
      <c r="K12857" s="133"/>
    </row>
    <row r="12858" spans="11:11" x14ac:dyDescent="0.25">
      <c r="K12858" s="133"/>
    </row>
    <row r="12859" spans="11:11" x14ac:dyDescent="0.25">
      <c r="K12859"/>
    </row>
    <row r="12860" spans="11:11" x14ac:dyDescent="0.25">
      <c r="K12860"/>
    </row>
    <row r="12861" spans="11:11" x14ac:dyDescent="0.25">
      <c r="K12861" s="133"/>
    </row>
    <row r="12862" spans="11:11" x14ac:dyDescent="0.25">
      <c r="K12862" s="133"/>
    </row>
    <row r="12863" spans="11:11" x14ac:dyDescent="0.25">
      <c r="K12863"/>
    </row>
    <row r="12864" spans="11:11" x14ac:dyDescent="0.25">
      <c r="K12864"/>
    </row>
    <row r="12865" spans="11:11" x14ac:dyDescent="0.25">
      <c r="K12865"/>
    </row>
    <row r="12866" spans="11:11" x14ac:dyDescent="0.25">
      <c r="K12866" s="133"/>
    </row>
    <row r="12867" spans="11:11" x14ac:dyDescent="0.25">
      <c r="K12867" s="133"/>
    </row>
    <row r="12868" spans="11:11" x14ac:dyDescent="0.25">
      <c r="K12868"/>
    </row>
    <row r="12869" spans="11:11" x14ac:dyDescent="0.25">
      <c r="K12869"/>
    </row>
    <row r="12870" spans="11:11" x14ac:dyDescent="0.25">
      <c r="K12870" s="133"/>
    </row>
    <row r="12871" spans="11:11" x14ac:dyDescent="0.25">
      <c r="K12871" s="133"/>
    </row>
    <row r="12872" spans="11:11" x14ac:dyDescent="0.25">
      <c r="K12872"/>
    </row>
    <row r="12873" spans="11:11" x14ac:dyDescent="0.25">
      <c r="K12873"/>
    </row>
    <row r="12874" spans="11:11" x14ac:dyDescent="0.25">
      <c r="K12874"/>
    </row>
    <row r="12875" spans="11:11" x14ac:dyDescent="0.25">
      <c r="K12875" s="133"/>
    </row>
    <row r="12876" spans="11:11" x14ac:dyDescent="0.25">
      <c r="K12876" s="133"/>
    </row>
    <row r="12877" spans="11:11" x14ac:dyDescent="0.25">
      <c r="K12877"/>
    </row>
    <row r="12878" spans="11:11" x14ac:dyDescent="0.25">
      <c r="K12878"/>
    </row>
    <row r="12879" spans="11:11" x14ac:dyDescent="0.25">
      <c r="K12879" s="133"/>
    </row>
    <row r="12880" spans="11:11" x14ac:dyDescent="0.25">
      <c r="K12880" s="133"/>
    </row>
    <row r="12881" spans="11:11" x14ac:dyDescent="0.25">
      <c r="K12881"/>
    </row>
    <row r="12882" spans="11:11" x14ac:dyDescent="0.25">
      <c r="K12882"/>
    </row>
    <row r="12883" spans="11:11" x14ac:dyDescent="0.25">
      <c r="K12883"/>
    </row>
    <row r="12884" spans="11:11" x14ac:dyDescent="0.25">
      <c r="K12884" s="133"/>
    </row>
    <row r="12885" spans="11:11" x14ac:dyDescent="0.25">
      <c r="K12885" s="133"/>
    </row>
    <row r="12886" spans="11:11" x14ac:dyDescent="0.25">
      <c r="K12886"/>
    </row>
    <row r="12887" spans="11:11" x14ac:dyDescent="0.25">
      <c r="K12887"/>
    </row>
    <row r="12888" spans="11:11" x14ac:dyDescent="0.25">
      <c r="K12888" s="133"/>
    </row>
    <row r="12889" spans="11:11" x14ac:dyDescent="0.25">
      <c r="K12889" s="133"/>
    </row>
    <row r="12890" spans="11:11" x14ac:dyDescent="0.25">
      <c r="K12890"/>
    </row>
    <row r="12891" spans="11:11" x14ac:dyDescent="0.25">
      <c r="K12891"/>
    </row>
    <row r="12892" spans="11:11" x14ac:dyDescent="0.25">
      <c r="K12892"/>
    </row>
    <row r="12893" spans="11:11" x14ac:dyDescent="0.25">
      <c r="K12893" s="133"/>
    </row>
    <row r="12894" spans="11:11" x14ac:dyDescent="0.25">
      <c r="K12894" s="133"/>
    </row>
    <row r="12895" spans="11:11" x14ac:dyDescent="0.25">
      <c r="K12895"/>
    </row>
    <row r="12896" spans="11:11" x14ac:dyDescent="0.25">
      <c r="K12896"/>
    </row>
    <row r="12897" spans="11:11" x14ac:dyDescent="0.25">
      <c r="K12897" s="133"/>
    </row>
    <row r="12898" spans="11:11" x14ac:dyDescent="0.25">
      <c r="K12898" s="133"/>
    </row>
    <row r="12899" spans="11:11" x14ac:dyDescent="0.25">
      <c r="K12899"/>
    </row>
    <row r="12900" spans="11:11" x14ac:dyDescent="0.25">
      <c r="K12900"/>
    </row>
    <row r="12901" spans="11:11" x14ac:dyDescent="0.25">
      <c r="K12901"/>
    </row>
    <row r="12902" spans="11:11" x14ac:dyDescent="0.25">
      <c r="K12902" s="133"/>
    </row>
    <row r="12903" spans="11:11" x14ac:dyDescent="0.25">
      <c r="K12903" s="133"/>
    </row>
    <row r="12904" spans="11:11" x14ac:dyDescent="0.25">
      <c r="K12904"/>
    </row>
    <row r="12905" spans="11:11" x14ac:dyDescent="0.25">
      <c r="K12905"/>
    </row>
    <row r="12906" spans="11:11" x14ac:dyDescent="0.25">
      <c r="K12906" s="133"/>
    </row>
    <row r="12907" spans="11:11" x14ac:dyDescent="0.25">
      <c r="K12907" s="133"/>
    </row>
    <row r="12908" spans="11:11" x14ac:dyDescent="0.25">
      <c r="K12908"/>
    </row>
    <row r="12909" spans="11:11" x14ac:dyDescent="0.25">
      <c r="K12909"/>
    </row>
    <row r="12910" spans="11:11" x14ac:dyDescent="0.25">
      <c r="K12910"/>
    </row>
    <row r="12911" spans="11:11" x14ac:dyDescent="0.25">
      <c r="K12911" s="133"/>
    </row>
    <row r="12912" spans="11:11" x14ac:dyDescent="0.25">
      <c r="K12912" s="133"/>
    </row>
    <row r="12913" spans="11:11" x14ac:dyDescent="0.25">
      <c r="K12913"/>
    </row>
    <row r="12914" spans="11:11" x14ac:dyDescent="0.25">
      <c r="K12914"/>
    </row>
    <row r="12915" spans="11:11" x14ac:dyDescent="0.25">
      <c r="K12915" s="133"/>
    </row>
    <row r="12916" spans="11:11" x14ac:dyDescent="0.25">
      <c r="K12916" s="133"/>
    </row>
    <row r="12917" spans="11:11" x14ac:dyDescent="0.25">
      <c r="K12917"/>
    </row>
    <row r="12918" spans="11:11" x14ac:dyDescent="0.25">
      <c r="K12918"/>
    </row>
    <row r="12919" spans="11:11" x14ac:dyDescent="0.25">
      <c r="K12919"/>
    </row>
    <row r="12920" spans="11:11" x14ac:dyDescent="0.25">
      <c r="K12920" s="133"/>
    </row>
    <row r="12921" spans="11:11" x14ac:dyDescent="0.25">
      <c r="K12921" s="133"/>
    </row>
    <row r="12922" spans="11:11" x14ac:dyDescent="0.25">
      <c r="K12922"/>
    </row>
    <row r="12923" spans="11:11" x14ac:dyDescent="0.25">
      <c r="K12923"/>
    </row>
    <row r="12924" spans="11:11" x14ac:dyDescent="0.25">
      <c r="K12924" s="133"/>
    </row>
    <row r="12925" spans="11:11" x14ac:dyDescent="0.25">
      <c r="K12925" s="133"/>
    </row>
    <row r="12926" spans="11:11" x14ac:dyDescent="0.25">
      <c r="K12926"/>
    </row>
    <row r="12927" spans="11:11" x14ac:dyDescent="0.25">
      <c r="K12927"/>
    </row>
    <row r="12928" spans="11:11" x14ac:dyDescent="0.25">
      <c r="K12928"/>
    </row>
    <row r="12929" spans="11:11" x14ac:dyDescent="0.25">
      <c r="K12929" s="133"/>
    </row>
    <row r="12930" spans="11:11" x14ac:dyDescent="0.25">
      <c r="K12930" s="133"/>
    </row>
    <row r="12931" spans="11:11" x14ac:dyDescent="0.25">
      <c r="K12931"/>
    </row>
    <row r="12932" spans="11:11" x14ac:dyDescent="0.25">
      <c r="K12932"/>
    </row>
    <row r="12933" spans="11:11" x14ac:dyDescent="0.25">
      <c r="K12933" s="133"/>
    </row>
    <row r="12934" spans="11:11" x14ac:dyDescent="0.25">
      <c r="K12934" s="133"/>
    </row>
    <row r="12935" spans="11:11" x14ac:dyDescent="0.25">
      <c r="K12935"/>
    </row>
    <row r="12936" spans="11:11" x14ac:dyDescent="0.25">
      <c r="K12936"/>
    </row>
    <row r="12937" spans="11:11" x14ac:dyDescent="0.25">
      <c r="K12937"/>
    </row>
    <row r="12938" spans="11:11" x14ac:dyDescent="0.25">
      <c r="K12938" s="133"/>
    </row>
    <row r="12939" spans="11:11" x14ac:dyDescent="0.25">
      <c r="K12939" s="133"/>
    </row>
    <row r="12940" spans="11:11" x14ac:dyDescent="0.25">
      <c r="K12940"/>
    </row>
    <row r="12941" spans="11:11" x14ac:dyDescent="0.25">
      <c r="K12941"/>
    </row>
    <row r="12942" spans="11:11" x14ac:dyDescent="0.25">
      <c r="K12942" s="133"/>
    </row>
    <row r="12943" spans="11:11" x14ac:dyDescent="0.25">
      <c r="K12943" s="133"/>
    </row>
    <row r="12944" spans="11:11" x14ac:dyDescent="0.25">
      <c r="K12944"/>
    </row>
    <row r="12945" spans="11:11" x14ac:dyDescent="0.25">
      <c r="K12945"/>
    </row>
    <row r="12946" spans="11:11" x14ac:dyDescent="0.25">
      <c r="K12946"/>
    </row>
    <row r="12947" spans="11:11" x14ac:dyDescent="0.25">
      <c r="K12947" s="133"/>
    </row>
    <row r="12948" spans="11:11" x14ac:dyDescent="0.25">
      <c r="K12948" s="133"/>
    </row>
    <row r="12949" spans="11:11" x14ac:dyDescent="0.25">
      <c r="K12949"/>
    </row>
    <row r="12950" spans="11:11" x14ac:dyDescent="0.25">
      <c r="K12950"/>
    </row>
    <row r="12951" spans="11:11" x14ac:dyDescent="0.25">
      <c r="K12951" s="133"/>
    </row>
    <row r="12952" spans="11:11" x14ac:dyDescent="0.25">
      <c r="K12952" s="133"/>
    </row>
    <row r="12953" spans="11:11" x14ac:dyDescent="0.25">
      <c r="K12953"/>
    </row>
    <row r="12954" spans="11:11" x14ac:dyDescent="0.25">
      <c r="K12954"/>
    </row>
    <row r="12955" spans="11:11" x14ac:dyDescent="0.25">
      <c r="K12955"/>
    </row>
    <row r="12956" spans="11:11" x14ac:dyDescent="0.25">
      <c r="K12956" s="133"/>
    </row>
    <row r="12957" spans="11:11" x14ac:dyDescent="0.25">
      <c r="K12957" s="133"/>
    </row>
    <row r="12958" spans="11:11" x14ac:dyDescent="0.25">
      <c r="K12958"/>
    </row>
    <row r="12959" spans="11:11" x14ac:dyDescent="0.25">
      <c r="K12959"/>
    </row>
    <row r="12960" spans="11:11" x14ac:dyDescent="0.25">
      <c r="K12960" s="133"/>
    </row>
    <row r="12961" spans="11:11" x14ac:dyDescent="0.25">
      <c r="K12961" s="133"/>
    </row>
    <row r="12962" spans="11:11" x14ac:dyDescent="0.25">
      <c r="K12962"/>
    </row>
    <row r="12963" spans="11:11" x14ac:dyDescent="0.25">
      <c r="K12963"/>
    </row>
    <row r="12964" spans="11:11" x14ac:dyDescent="0.25">
      <c r="K12964"/>
    </row>
    <row r="12965" spans="11:11" x14ac:dyDescent="0.25">
      <c r="K12965" s="133"/>
    </row>
    <row r="12966" spans="11:11" x14ac:dyDescent="0.25">
      <c r="K12966" s="133"/>
    </row>
    <row r="12967" spans="11:11" x14ac:dyDescent="0.25">
      <c r="K12967"/>
    </row>
    <row r="12968" spans="11:11" x14ac:dyDescent="0.25">
      <c r="K12968"/>
    </row>
    <row r="12969" spans="11:11" x14ac:dyDescent="0.25">
      <c r="K12969" s="133"/>
    </row>
    <row r="12970" spans="11:11" x14ac:dyDescent="0.25">
      <c r="K12970" s="133"/>
    </row>
    <row r="12971" spans="11:11" x14ac:dyDescent="0.25">
      <c r="K12971"/>
    </row>
    <row r="12972" spans="11:11" x14ac:dyDescent="0.25">
      <c r="K12972"/>
    </row>
    <row r="12973" spans="11:11" x14ac:dyDescent="0.25">
      <c r="K12973"/>
    </row>
    <row r="12974" spans="11:11" x14ac:dyDescent="0.25">
      <c r="K12974" s="133"/>
    </row>
    <row r="12975" spans="11:11" x14ac:dyDescent="0.25">
      <c r="K12975" s="133"/>
    </row>
    <row r="12976" spans="11:11" x14ac:dyDescent="0.25">
      <c r="K12976"/>
    </row>
    <row r="12977" spans="11:11" x14ac:dyDescent="0.25">
      <c r="K12977"/>
    </row>
    <row r="12978" spans="11:11" x14ac:dyDescent="0.25">
      <c r="K12978" s="133"/>
    </row>
    <row r="12979" spans="11:11" x14ac:dyDescent="0.25">
      <c r="K12979" s="133"/>
    </row>
    <row r="12980" spans="11:11" x14ac:dyDescent="0.25">
      <c r="K12980"/>
    </row>
    <row r="12981" spans="11:11" x14ac:dyDescent="0.25">
      <c r="K12981"/>
    </row>
    <row r="12982" spans="11:11" x14ac:dyDescent="0.25">
      <c r="K12982"/>
    </row>
    <row r="12983" spans="11:11" x14ac:dyDescent="0.25">
      <c r="K12983" s="133"/>
    </row>
    <row r="12984" spans="11:11" x14ac:dyDescent="0.25">
      <c r="K12984" s="133"/>
    </row>
    <row r="12985" spans="11:11" x14ac:dyDescent="0.25">
      <c r="K12985"/>
    </row>
    <row r="12986" spans="11:11" x14ac:dyDescent="0.25">
      <c r="K12986"/>
    </row>
    <row r="12987" spans="11:11" x14ac:dyDescent="0.25">
      <c r="K12987" s="133"/>
    </row>
    <row r="12988" spans="11:11" x14ac:dyDescent="0.25">
      <c r="K12988" s="133"/>
    </row>
    <row r="12989" spans="11:11" x14ac:dyDescent="0.25">
      <c r="K12989"/>
    </row>
    <row r="12990" spans="11:11" x14ac:dyDescent="0.25">
      <c r="K12990"/>
    </row>
    <row r="12991" spans="11:11" x14ac:dyDescent="0.25">
      <c r="K12991"/>
    </row>
    <row r="12992" spans="11:11" x14ac:dyDescent="0.25">
      <c r="K12992" s="133"/>
    </row>
    <row r="12993" spans="11:11" x14ac:dyDescent="0.25">
      <c r="K12993" s="133"/>
    </row>
    <row r="12994" spans="11:11" x14ac:dyDescent="0.25">
      <c r="K12994"/>
    </row>
    <row r="12995" spans="11:11" x14ac:dyDescent="0.25">
      <c r="K12995"/>
    </row>
    <row r="12996" spans="11:11" x14ac:dyDescent="0.25">
      <c r="K12996" s="133"/>
    </row>
    <row r="12997" spans="11:11" x14ac:dyDescent="0.25">
      <c r="K12997" s="133"/>
    </row>
    <row r="12998" spans="11:11" x14ac:dyDescent="0.25">
      <c r="K12998"/>
    </row>
    <row r="12999" spans="11:11" x14ac:dyDescent="0.25">
      <c r="K12999"/>
    </row>
    <row r="13000" spans="11:11" x14ac:dyDescent="0.25">
      <c r="K13000"/>
    </row>
    <row r="13001" spans="11:11" x14ac:dyDescent="0.25">
      <c r="K13001" s="133"/>
    </row>
    <row r="13002" spans="11:11" x14ac:dyDescent="0.25">
      <c r="K13002" s="133"/>
    </row>
    <row r="13003" spans="11:11" x14ac:dyDescent="0.25">
      <c r="K13003"/>
    </row>
    <row r="13004" spans="11:11" x14ac:dyDescent="0.25">
      <c r="K13004"/>
    </row>
    <row r="13005" spans="11:11" x14ac:dyDescent="0.25">
      <c r="K13005" s="133"/>
    </row>
    <row r="13006" spans="11:11" x14ac:dyDescent="0.25">
      <c r="K13006" s="133"/>
    </row>
    <row r="13007" spans="11:11" x14ac:dyDescent="0.25">
      <c r="K13007"/>
    </row>
    <row r="13008" spans="11:11" x14ac:dyDescent="0.25">
      <c r="K13008"/>
    </row>
    <row r="13009" spans="11:11" x14ac:dyDescent="0.25">
      <c r="K13009"/>
    </row>
    <row r="13010" spans="11:11" x14ac:dyDescent="0.25">
      <c r="K13010" s="133"/>
    </row>
    <row r="13011" spans="11:11" x14ac:dyDescent="0.25">
      <c r="K13011" s="133"/>
    </row>
    <row r="13012" spans="11:11" x14ac:dyDescent="0.25">
      <c r="K13012"/>
    </row>
    <row r="13013" spans="11:11" x14ac:dyDescent="0.25">
      <c r="K13013"/>
    </row>
    <row r="13014" spans="11:11" x14ac:dyDescent="0.25">
      <c r="K13014" s="133"/>
    </row>
    <row r="13015" spans="11:11" x14ac:dyDescent="0.25">
      <c r="K13015" s="133"/>
    </row>
    <row r="13016" spans="11:11" x14ac:dyDescent="0.25">
      <c r="K13016"/>
    </row>
    <row r="13017" spans="11:11" x14ac:dyDescent="0.25">
      <c r="K13017"/>
    </row>
    <row r="13018" spans="11:11" x14ac:dyDescent="0.25">
      <c r="K13018"/>
    </row>
    <row r="13019" spans="11:11" x14ac:dyDescent="0.25">
      <c r="K13019" s="133"/>
    </row>
    <row r="13020" spans="11:11" x14ac:dyDescent="0.25">
      <c r="K13020" s="133"/>
    </row>
    <row r="13021" spans="11:11" x14ac:dyDescent="0.25">
      <c r="K13021"/>
    </row>
    <row r="13022" spans="11:11" x14ac:dyDescent="0.25">
      <c r="K13022"/>
    </row>
    <row r="13023" spans="11:11" x14ac:dyDescent="0.25">
      <c r="K13023" s="133"/>
    </row>
    <row r="13024" spans="11:11" x14ac:dyDescent="0.25">
      <c r="K13024" s="133"/>
    </row>
    <row r="13025" spans="11:11" x14ac:dyDescent="0.25">
      <c r="K13025"/>
    </row>
    <row r="13026" spans="11:11" x14ac:dyDescent="0.25">
      <c r="K13026"/>
    </row>
    <row r="13027" spans="11:11" x14ac:dyDescent="0.25">
      <c r="K13027"/>
    </row>
    <row r="13028" spans="11:11" x14ac:dyDescent="0.25">
      <c r="K13028" s="133"/>
    </row>
    <row r="13029" spans="11:11" x14ac:dyDescent="0.25">
      <c r="K13029" s="133"/>
    </row>
    <row r="13030" spans="11:11" x14ac:dyDescent="0.25">
      <c r="K13030"/>
    </row>
    <row r="13031" spans="11:11" x14ac:dyDescent="0.25">
      <c r="K13031"/>
    </row>
    <row r="13032" spans="11:11" x14ac:dyDescent="0.25">
      <c r="K13032" s="133"/>
    </row>
    <row r="13033" spans="11:11" x14ac:dyDescent="0.25">
      <c r="K13033" s="133"/>
    </row>
    <row r="13034" spans="11:11" x14ac:dyDescent="0.25">
      <c r="K13034"/>
    </row>
    <row r="13035" spans="11:11" x14ac:dyDescent="0.25">
      <c r="K13035"/>
    </row>
    <row r="13036" spans="11:11" x14ac:dyDescent="0.25">
      <c r="K13036"/>
    </row>
    <row r="13037" spans="11:11" x14ac:dyDescent="0.25">
      <c r="K13037" s="133"/>
    </row>
    <row r="13038" spans="11:11" x14ac:dyDescent="0.25">
      <c r="K13038" s="133"/>
    </row>
    <row r="13039" spans="11:11" x14ac:dyDescent="0.25">
      <c r="K13039"/>
    </row>
    <row r="13040" spans="11:11" x14ac:dyDescent="0.25">
      <c r="K13040"/>
    </row>
    <row r="13041" spans="11:11" x14ac:dyDescent="0.25">
      <c r="K13041" s="133"/>
    </row>
    <row r="13042" spans="11:11" x14ac:dyDescent="0.25">
      <c r="K13042" s="133"/>
    </row>
    <row r="13043" spans="11:11" x14ac:dyDescent="0.25">
      <c r="K13043"/>
    </row>
    <row r="13044" spans="11:11" x14ac:dyDescent="0.25">
      <c r="K13044"/>
    </row>
    <row r="13045" spans="11:11" x14ac:dyDescent="0.25">
      <c r="K13045"/>
    </row>
    <row r="13046" spans="11:11" x14ac:dyDescent="0.25">
      <c r="K13046" s="133"/>
    </row>
    <row r="13047" spans="11:11" x14ac:dyDescent="0.25">
      <c r="K13047" s="133"/>
    </row>
    <row r="13048" spans="11:11" x14ac:dyDescent="0.25">
      <c r="K13048"/>
    </row>
    <row r="13049" spans="11:11" x14ac:dyDescent="0.25">
      <c r="K13049"/>
    </row>
    <row r="13050" spans="11:11" x14ac:dyDescent="0.25">
      <c r="K13050" s="133"/>
    </row>
    <row r="13051" spans="11:11" x14ac:dyDescent="0.25">
      <c r="K13051" s="133"/>
    </row>
    <row r="13052" spans="11:11" x14ac:dyDescent="0.25">
      <c r="K13052"/>
    </row>
    <row r="13053" spans="11:11" x14ac:dyDescent="0.25">
      <c r="K13053"/>
    </row>
    <row r="13054" spans="11:11" x14ac:dyDescent="0.25">
      <c r="K13054"/>
    </row>
    <row r="13055" spans="11:11" x14ac:dyDescent="0.25">
      <c r="K13055" s="133"/>
    </row>
    <row r="13056" spans="11:11" x14ac:dyDescent="0.25">
      <c r="K13056" s="133"/>
    </row>
    <row r="13057" spans="11:11" x14ac:dyDescent="0.25">
      <c r="K13057"/>
    </row>
    <row r="13058" spans="11:11" x14ac:dyDescent="0.25">
      <c r="K13058"/>
    </row>
    <row r="13059" spans="11:11" x14ac:dyDescent="0.25">
      <c r="K13059" s="133"/>
    </row>
    <row r="13060" spans="11:11" x14ac:dyDescent="0.25">
      <c r="K13060" s="133"/>
    </row>
    <row r="13061" spans="11:11" x14ac:dyDescent="0.25">
      <c r="K13061"/>
    </row>
    <row r="13062" spans="11:11" x14ac:dyDescent="0.25">
      <c r="K13062"/>
    </row>
    <row r="13063" spans="11:11" x14ac:dyDescent="0.25">
      <c r="K13063"/>
    </row>
    <row r="13064" spans="11:11" x14ac:dyDescent="0.25">
      <c r="K13064" s="133"/>
    </row>
    <row r="13065" spans="11:11" x14ac:dyDescent="0.25">
      <c r="K13065" s="133"/>
    </row>
    <row r="13066" spans="11:11" x14ac:dyDescent="0.25">
      <c r="K13066"/>
    </row>
    <row r="13067" spans="11:11" x14ac:dyDescent="0.25">
      <c r="K13067"/>
    </row>
    <row r="13068" spans="11:11" x14ac:dyDescent="0.25">
      <c r="K13068" s="133"/>
    </row>
    <row r="13069" spans="11:11" x14ac:dyDescent="0.25">
      <c r="K13069" s="133"/>
    </row>
    <row r="13070" spans="11:11" x14ac:dyDescent="0.25">
      <c r="K13070"/>
    </row>
    <row r="13071" spans="11:11" x14ac:dyDescent="0.25">
      <c r="K13071"/>
    </row>
    <row r="13072" spans="11:11" x14ac:dyDescent="0.25">
      <c r="K13072"/>
    </row>
    <row r="13073" spans="11:11" x14ac:dyDescent="0.25">
      <c r="K13073" s="133"/>
    </row>
    <row r="13074" spans="11:11" x14ac:dyDescent="0.25">
      <c r="K13074" s="133"/>
    </row>
    <row r="13075" spans="11:11" x14ac:dyDescent="0.25">
      <c r="K13075"/>
    </row>
    <row r="13076" spans="11:11" x14ac:dyDescent="0.25">
      <c r="K13076"/>
    </row>
    <row r="13077" spans="11:11" x14ac:dyDescent="0.25">
      <c r="K13077" s="133"/>
    </row>
    <row r="13078" spans="11:11" x14ac:dyDescent="0.25">
      <c r="K13078" s="133"/>
    </row>
    <row r="13079" spans="11:11" x14ac:dyDescent="0.25">
      <c r="K13079"/>
    </row>
    <row r="13080" spans="11:11" x14ac:dyDescent="0.25">
      <c r="K13080"/>
    </row>
    <row r="13081" spans="11:11" x14ac:dyDescent="0.25">
      <c r="K13081"/>
    </row>
    <row r="13082" spans="11:11" x14ac:dyDescent="0.25">
      <c r="K13082" s="133"/>
    </row>
    <row r="13083" spans="11:11" x14ac:dyDescent="0.25">
      <c r="K13083" s="133"/>
    </row>
    <row r="13084" spans="11:11" x14ac:dyDescent="0.25">
      <c r="K13084"/>
    </row>
    <row r="13085" spans="11:11" x14ac:dyDescent="0.25">
      <c r="K13085"/>
    </row>
    <row r="13086" spans="11:11" x14ac:dyDescent="0.25">
      <c r="K13086" s="133"/>
    </row>
    <row r="13087" spans="11:11" x14ac:dyDescent="0.25">
      <c r="K13087" s="133"/>
    </row>
    <row r="13088" spans="11:11" x14ac:dyDescent="0.25">
      <c r="K13088"/>
    </row>
    <row r="13089" spans="11:11" x14ac:dyDescent="0.25">
      <c r="K13089"/>
    </row>
    <row r="13090" spans="11:11" x14ac:dyDescent="0.25">
      <c r="K13090"/>
    </row>
    <row r="13091" spans="11:11" x14ac:dyDescent="0.25">
      <c r="K13091" s="133"/>
    </row>
    <row r="13092" spans="11:11" x14ac:dyDescent="0.25">
      <c r="K13092" s="133"/>
    </row>
    <row r="13093" spans="11:11" x14ac:dyDescent="0.25">
      <c r="K13093"/>
    </row>
    <row r="13094" spans="11:11" x14ac:dyDescent="0.25">
      <c r="K13094"/>
    </row>
    <row r="13095" spans="11:11" x14ac:dyDescent="0.25">
      <c r="K13095" s="133"/>
    </row>
    <row r="13096" spans="11:11" x14ac:dyDescent="0.25">
      <c r="K13096" s="133"/>
    </row>
    <row r="13097" spans="11:11" x14ac:dyDescent="0.25">
      <c r="K13097"/>
    </row>
    <row r="13098" spans="11:11" x14ac:dyDescent="0.25">
      <c r="K13098"/>
    </row>
    <row r="13099" spans="11:11" x14ac:dyDescent="0.25">
      <c r="K13099"/>
    </row>
    <row r="13100" spans="11:11" x14ac:dyDescent="0.25">
      <c r="K13100" s="133"/>
    </row>
    <row r="13101" spans="11:11" x14ac:dyDescent="0.25">
      <c r="K13101" s="133"/>
    </row>
    <row r="13102" spans="11:11" x14ac:dyDescent="0.25">
      <c r="K13102"/>
    </row>
    <row r="13103" spans="11:11" x14ac:dyDescent="0.25">
      <c r="K13103"/>
    </row>
    <row r="13104" spans="11:11" x14ac:dyDescent="0.25">
      <c r="K13104" s="133"/>
    </row>
    <row r="13105" spans="11:11" x14ac:dyDescent="0.25">
      <c r="K13105" s="133"/>
    </row>
    <row r="13106" spans="11:11" x14ac:dyDescent="0.25">
      <c r="K13106"/>
    </row>
    <row r="13107" spans="11:11" x14ac:dyDescent="0.25">
      <c r="K13107"/>
    </row>
    <row r="13108" spans="11:11" x14ac:dyDescent="0.25">
      <c r="K13108"/>
    </row>
    <row r="13109" spans="11:11" x14ac:dyDescent="0.25">
      <c r="K13109" s="133"/>
    </row>
    <row r="13110" spans="11:11" x14ac:dyDescent="0.25">
      <c r="K13110" s="133"/>
    </row>
    <row r="13111" spans="11:11" x14ac:dyDescent="0.25">
      <c r="K13111"/>
    </row>
    <row r="13112" spans="11:11" x14ac:dyDescent="0.25">
      <c r="K13112"/>
    </row>
    <row r="13113" spans="11:11" x14ac:dyDescent="0.25">
      <c r="K13113" s="133"/>
    </row>
    <row r="13114" spans="11:11" x14ac:dyDescent="0.25">
      <c r="K13114" s="133"/>
    </row>
    <row r="13115" spans="11:11" x14ac:dyDescent="0.25">
      <c r="K13115"/>
    </row>
    <row r="13116" spans="11:11" x14ac:dyDescent="0.25">
      <c r="K13116"/>
    </row>
    <row r="13117" spans="11:11" x14ac:dyDescent="0.25">
      <c r="K13117"/>
    </row>
    <row r="13118" spans="11:11" x14ac:dyDescent="0.25">
      <c r="K13118" s="133"/>
    </row>
    <row r="13119" spans="11:11" x14ac:dyDescent="0.25">
      <c r="K13119" s="133"/>
    </row>
    <row r="13120" spans="11:11" x14ac:dyDescent="0.25">
      <c r="K13120"/>
    </row>
    <row r="13121" spans="11:11" x14ac:dyDescent="0.25">
      <c r="K13121"/>
    </row>
    <row r="13122" spans="11:11" x14ac:dyDescent="0.25">
      <c r="K13122" s="133"/>
    </row>
    <row r="13123" spans="11:11" x14ac:dyDescent="0.25">
      <c r="K13123" s="133"/>
    </row>
    <row r="13124" spans="11:11" x14ac:dyDescent="0.25">
      <c r="K13124"/>
    </row>
    <row r="13125" spans="11:11" x14ac:dyDescent="0.25">
      <c r="K13125"/>
    </row>
    <row r="13126" spans="11:11" x14ac:dyDescent="0.25">
      <c r="K13126"/>
    </row>
    <row r="13127" spans="11:11" x14ac:dyDescent="0.25">
      <c r="K13127" s="133"/>
    </row>
    <row r="13128" spans="11:11" x14ac:dyDescent="0.25">
      <c r="K13128" s="133"/>
    </row>
    <row r="13129" spans="11:11" x14ac:dyDescent="0.25">
      <c r="K13129"/>
    </row>
    <row r="13130" spans="11:11" x14ac:dyDescent="0.25">
      <c r="K13130"/>
    </row>
    <row r="13131" spans="11:11" x14ac:dyDescent="0.25">
      <c r="K13131" s="133"/>
    </row>
    <row r="13132" spans="11:11" x14ac:dyDescent="0.25">
      <c r="K13132" s="133"/>
    </row>
    <row r="13133" spans="11:11" x14ac:dyDescent="0.25">
      <c r="K13133"/>
    </row>
    <row r="13134" spans="11:11" x14ac:dyDescent="0.25">
      <c r="K13134"/>
    </row>
    <row r="13135" spans="11:11" x14ac:dyDescent="0.25">
      <c r="K13135"/>
    </row>
    <row r="13136" spans="11:11" x14ac:dyDescent="0.25">
      <c r="K13136" s="133"/>
    </row>
    <row r="13137" spans="11:11" x14ac:dyDescent="0.25">
      <c r="K13137" s="133"/>
    </row>
    <row r="13138" spans="11:11" x14ac:dyDescent="0.25">
      <c r="K13138"/>
    </row>
    <row r="13139" spans="11:11" x14ac:dyDescent="0.25">
      <c r="K13139"/>
    </row>
    <row r="13140" spans="11:11" x14ac:dyDescent="0.25">
      <c r="K13140" s="133"/>
    </row>
    <row r="13141" spans="11:11" x14ac:dyDescent="0.25">
      <c r="K13141" s="133"/>
    </row>
    <row r="13142" spans="11:11" x14ac:dyDescent="0.25">
      <c r="K13142"/>
    </row>
    <row r="13143" spans="11:11" x14ac:dyDescent="0.25">
      <c r="K13143"/>
    </row>
    <row r="13144" spans="11:11" x14ac:dyDescent="0.25">
      <c r="K13144"/>
    </row>
    <row r="13145" spans="11:11" x14ac:dyDescent="0.25">
      <c r="K13145" s="133"/>
    </row>
    <row r="13146" spans="11:11" x14ac:dyDescent="0.25">
      <c r="K13146" s="133"/>
    </row>
    <row r="13147" spans="11:11" x14ac:dyDescent="0.25">
      <c r="K13147"/>
    </row>
    <row r="13148" spans="11:11" x14ac:dyDescent="0.25">
      <c r="K13148"/>
    </row>
    <row r="13149" spans="11:11" x14ac:dyDescent="0.25">
      <c r="K13149" s="133"/>
    </row>
    <row r="13150" spans="11:11" x14ac:dyDescent="0.25">
      <c r="K13150" s="133"/>
    </row>
    <row r="13151" spans="11:11" x14ac:dyDescent="0.25">
      <c r="K13151"/>
    </row>
    <row r="13152" spans="11:11" x14ac:dyDescent="0.25">
      <c r="K13152"/>
    </row>
    <row r="13153" spans="11:11" x14ac:dyDescent="0.25">
      <c r="K13153"/>
    </row>
    <row r="13154" spans="11:11" x14ac:dyDescent="0.25">
      <c r="K13154" s="133"/>
    </row>
    <row r="13155" spans="11:11" x14ac:dyDescent="0.25">
      <c r="K13155" s="133"/>
    </row>
    <row r="13156" spans="11:11" x14ac:dyDescent="0.25">
      <c r="K13156"/>
    </row>
    <row r="13157" spans="11:11" x14ac:dyDescent="0.25">
      <c r="K13157"/>
    </row>
    <row r="13158" spans="11:11" x14ac:dyDescent="0.25">
      <c r="K13158" s="133"/>
    </row>
    <row r="13159" spans="11:11" x14ac:dyDescent="0.25">
      <c r="K13159" s="133"/>
    </row>
    <row r="13160" spans="11:11" x14ac:dyDescent="0.25">
      <c r="K13160"/>
    </row>
    <row r="13161" spans="11:11" x14ac:dyDescent="0.25">
      <c r="K13161"/>
    </row>
    <row r="13162" spans="11:11" x14ac:dyDescent="0.25">
      <c r="K13162"/>
    </row>
    <row r="13163" spans="11:11" x14ac:dyDescent="0.25">
      <c r="K13163" s="133"/>
    </row>
    <row r="13164" spans="11:11" x14ac:dyDescent="0.25">
      <c r="K13164" s="133"/>
    </row>
    <row r="13165" spans="11:11" x14ac:dyDescent="0.25">
      <c r="K13165"/>
    </row>
    <row r="13166" spans="11:11" x14ac:dyDescent="0.25">
      <c r="K13166"/>
    </row>
    <row r="13167" spans="11:11" x14ac:dyDescent="0.25">
      <c r="K13167" s="133"/>
    </row>
    <row r="13168" spans="11:11" x14ac:dyDescent="0.25">
      <c r="K13168" s="133"/>
    </row>
    <row r="13169" spans="11:11" x14ac:dyDescent="0.25">
      <c r="K13169"/>
    </row>
    <row r="13170" spans="11:11" x14ac:dyDescent="0.25">
      <c r="K13170"/>
    </row>
    <row r="13171" spans="11:11" x14ac:dyDescent="0.25">
      <c r="K13171"/>
    </row>
    <row r="13172" spans="11:11" x14ac:dyDescent="0.25">
      <c r="K13172" s="133"/>
    </row>
    <row r="13173" spans="11:11" x14ac:dyDescent="0.25">
      <c r="K13173" s="133"/>
    </row>
    <row r="13174" spans="11:11" x14ac:dyDescent="0.25">
      <c r="K13174"/>
    </row>
    <row r="13175" spans="11:11" x14ac:dyDescent="0.25">
      <c r="K13175"/>
    </row>
    <row r="13176" spans="11:11" x14ac:dyDescent="0.25">
      <c r="K13176" s="133"/>
    </row>
    <row r="13177" spans="11:11" x14ac:dyDescent="0.25">
      <c r="K13177" s="133"/>
    </row>
    <row r="13178" spans="11:11" x14ac:dyDescent="0.25">
      <c r="K13178"/>
    </row>
    <row r="13179" spans="11:11" x14ac:dyDescent="0.25">
      <c r="K13179"/>
    </row>
    <row r="13180" spans="11:11" x14ac:dyDescent="0.25">
      <c r="K13180"/>
    </row>
    <row r="13181" spans="11:11" x14ac:dyDescent="0.25">
      <c r="K13181" s="133"/>
    </row>
    <row r="13182" spans="11:11" x14ac:dyDescent="0.25">
      <c r="K13182" s="133"/>
    </row>
    <row r="13183" spans="11:11" x14ac:dyDescent="0.25">
      <c r="K13183"/>
    </row>
    <row r="13184" spans="11:11" x14ac:dyDescent="0.25">
      <c r="K13184"/>
    </row>
    <row r="13185" spans="11:11" x14ac:dyDescent="0.25">
      <c r="K13185" s="133"/>
    </row>
    <row r="13186" spans="11:11" x14ac:dyDescent="0.25">
      <c r="K13186" s="133"/>
    </row>
    <row r="13187" spans="11:11" x14ac:dyDescent="0.25">
      <c r="K13187"/>
    </row>
    <row r="13188" spans="11:11" x14ac:dyDescent="0.25">
      <c r="K13188"/>
    </row>
    <row r="13189" spans="11:11" x14ac:dyDescent="0.25">
      <c r="K13189"/>
    </row>
    <row r="13190" spans="11:11" x14ac:dyDescent="0.25">
      <c r="K13190" s="133"/>
    </row>
    <row r="13191" spans="11:11" x14ac:dyDescent="0.25">
      <c r="K13191" s="133"/>
    </row>
    <row r="13192" spans="11:11" x14ac:dyDescent="0.25">
      <c r="K13192"/>
    </row>
    <row r="13193" spans="11:11" x14ac:dyDescent="0.25">
      <c r="K13193"/>
    </row>
    <row r="13194" spans="11:11" x14ac:dyDescent="0.25">
      <c r="K13194" s="133"/>
    </row>
    <row r="13195" spans="11:11" x14ac:dyDescent="0.25">
      <c r="K13195" s="133"/>
    </row>
    <row r="13196" spans="11:11" x14ac:dyDescent="0.25">
      <c r="K13196"/>
    </row>
    <row r="13197" spans="11:11" x14ac:dyDescent="0.25">
      <c r="K13197"/>
    </row>
    <row r="13198" spans="11:11" x14ac:dyDescent="0.25">
      <c r="K13198"/>
    </row>
    <row r="13199" spans="11:11" x14ac:dyDescent="0.25">
      <c r="K13199" s="133"/>
    </row>
    <row r="13200" spans="11:11" x14ac:dyDescent="0.25">
      <c r="K13200" s="133"/>
    </row>
    <row r="13201" spans="11:11" x14ac:dyDescent="0.25">
      <c r="K13201"/>
    </row>
    <row r="13202" spans="11:11" x14ac:dyDescent="0.25">
      <c r="K13202"/>
    </row>
    <row r="13203" spans="11:11" x14ac:dyDescent="0.25">
      <c r="K13203" s="133"/>
    </row>
    <row r="13204" spans="11:11" x14ac:dyDescent="0.25">
      <c r="K13204" s="133"/>
    </row>
    <row r="13205" spans="11:11" x14ac:dyDescent="0.25">
      <c r="K13205"/>
    </row>
    <row r="13206" spans="11:11" x14ac:dyDescent="0.25">
      <c r="K13206"/>
    </row>
    <row r="13207" spans="11:11" x14ac:dyDescent="0.25">
      <c r="K13207"/>
    </row>
    <row r="13208" spans="11:11" x14ac:dyDescent="0.25">
      <c r="K13208" s="133"/>
    </row>
    <row r="13209" spans="11:11" x14ac:dyDescent="0.25">
      <c r="K13209" s="133"/>
    </row>
    <row r="13210" spans="11:11" x14ac:dyDescent="0.25">
      <c r="K13210"/>
    </row>
    <row r="13211" spans="11:11" x14ac:dyDescent="0.25">
      <c r="K13211"/>
    </row>
    <row r="13212" spans="11:11" x14ac:dyDescent="0.25">
      <c r="K13212" s="133"/>
    </row>
    <row r="13213" spans="11:11" x14ac:dyDescent="0.25">
      <c r="K13213" s="133"/>
    </row>
    <row r="13214" spans="11:11" x14ac:dyDescent="0.25">
      <c r="K13214"/>
    </row>
    <row r="13215" spans="11:11" x14ac:dyDescent="0.25">
      <c r="K13215"/>
    </row>
    <row r="13216" spans="11:11" x14ac:dyDescent="0.25">
      <c r="K13216"/>
    </row>
    <row r="13217" spans="11:11" x14ac:dyDescent="0.25">
      <c r="K13217" s="133"/>
    </row>
    <row r="13218" spans="11:11" x14ac:dyDescent="0.25">
      <c r="K13218" s="133"/>
    </row>
    <row r="13219" spans="11:11" x14ac:dyDescent="0.25">
      <c r="K13219"/>
    </row>
    <row r="13220" spans="11:11" x14ac:dyDescent="0.25">
      <c r="K13220"/>
    </row>
    <row r="13221" spans="11:11" x14ac:dyDescent="0.25">
      <c r="K13221" s="133"/>
    </row>
    <row r="13222" spans="11:11" x14ac:dyDescent="0.25">
      <c r="K13222" s="133"/>
    </row>
    <row r="13223" spans="11:11" x14ac:dyDescent="0.25">
      <c r="K13223"/>
    </row>
    <row r="13224" spans="11:11" x14ac:dyDescent="0.25">
      <c r="K13224"/>
    </row>
    <row r="13225" spans="11:11" x14ac:dyDescent="0.25">
      <c r="K13225"/>
    </row>
    <row r="13226" spans="11:11" x14ac:dyDescent="0.25">
      <c r="K13226" s="133"/>
    </row>
    <row r="13227" spans="11:11" x14ac:dyDescent="0.25">
      <c r="K13227" s="133"/>
    </row>
    <row r="13228" spans="11:11" x14ac:dyDescent="0.25">
      <c r="K13228"/>
    </row>
    <row r="13229" spans="11:11" x14ac:dyDescent="0.25">
      <c r="K13229"/>
    </row>
    <row r="13230" spans="11:11" x14ac:dyDescent="0.25">
      <c r="K13230" s="133"/>
    </row>
    <row r="13231" spans="11:11" x14ac:dyDescent="0.25">
      <c r="K13231" s="133"/>
    </row>
    <row r="13232" spans="11:11" x14ac:dyDescent="0.25">
      <c r="K13232"/>
    </row>
    <row r="13233" spans="11:11" x14ac:dyDescent="0.25">
      <c r="K13233"/>
    </row>
    <row r="13234" spans="11:11" x14ac:dyDescent="0.25">
      <c r="K13234"/>
    </row>
    <row r="13235" spans="11:11" x14ac:dyDescent="0.25">
      <c r="K13235" s="133"/>
    </row>
    <row r="13236" spans="11:11" x14ac:dyDescent="0.25">
      <c r="K13236" s="133"/>
    </row>
    <row r="13237" spans="11:11" x14ac:dyDescent="0.25">
      <c r="K13237"/>
    </row>
    <row r="13238" spans="11:11" x14ac:dyDescent="0.25">
      <c r="K13238"/>
    </row>
    <row r="13239" spans="11:11" x14ac:dyDescent="0.25">
      <c r="K13239" s="133"/>
    </row>
    <row r="13240" spans="11:11" x14ac:dyDescent="0.25">
      <c r="K13240" s="133"/>
    </row>
    <row r="13241" spans="11:11" x14ac:dyDescent="0.25">
      <c r="K13241"/>
    </row>
    <row r="13242" spans="11:11" x14ac:dyDescent="0.25">
      <c r="K13242"/>
    </row>
    <row r="13243" spans="11:11" x14ac:dyDescent="0.25">
      <c r="K13243"/>
    </row>
    <row r="13244" spans="11:11" x14ac:dyDescent="0.25">
      <c r="K13244" s="133"/>
    </row>
    <row r="13245" spans="11:11" x14ac:dyDescent="0.25">
      <c r="K13245" s="133"/>
    </row>
    <row r="13246" spans="11:11" x14ac:dyDescent="0.25">
      <c r="K13246"/>
    </row>
    <row r="13247" spans="11:11" x14ac:dyDescent="0.25">
      <c r="K13247"/>
    </row>
    <row r="13248" spans="11:11" x14ac:dyDescent="0.25">
      <c r="K13248" s="133"/>
    </row>
    <row r="13249" spans="11:11" x14ac:dyDescent="0.25">
      <c r="K13249" s="133"/>
    </row>
    <row r="13250" spans="11:11" x14ac:dyDescent="0.25">
      <c r="K13250"/>
    </row>
    <row r="13251" spans="11:11" x14ac:dyDescent="0.25">
      <c r="K13251"/>
    </row>
    <row r="13252" spans="11:11" x14ac:dyDescent="0.25">
      <c r="K13252"/>
    </row>
    <row r="13253" spans="11:11" x14ac:dyDescent="0.25">
      <c r="K13253" s="133"/>
    </row>
    <row r="13254" spans="11:11" x14ac:dyDescent="0.25">
      <c r="K13254" s="133"/>
    </row>
    <row r="13255" spans="11:11" x14ac:dyDescent="0.25">
      <c r="K13255"/>
    </row>
    <row r="13256" spans="11:11" x14ac:dyDescent="0.25">
      <c r="K13256"/>
    </row>
    <row r="13257" spans="11:11" x14ac:dyDescent="0.25">
      <c r="K13257" s="133"/>
    </row>
    <row r="13258" spans="11:11" x14ac:dyDescent="0.25">
      <c r="K13258" s="133"/>
    </row>
    <row r="13259" spans="11:11" x14ac:dyDescent="0.25">
      <c r="K13259"/>
    </row>
    <row r="13260" spans="11:11" x14ac:dyDescent="0.25">
      <c r="K13260"/>
    </row>
    <row r="13261" spans="11:11" x14ac:dyDescent="0.25">
      <c r="K13261"/>
    </row>
    <row r="13262" spans="11:11" x14ac:dyDescent="0.25">
      <c r="K13262" s="133"/>
    </row>
    <row r="13263" spans="11:11" x14ac:dyDescent="0.25">
      <c r="K13263" s="133"/>
    </row>
    <row r="13264" spans="11:11" x14ac:dyDescent="0.25">
      <c r="K13264"/>
    </row>
    <row r="13265" spans="11:11" x14ac:dyDescent="0.25">
      <c r="K13265"/>
    </row>
    <row r="13266" spans="11:11" x14ac:dyDescent="0.25">
      <c r="K13266" s="133"/>
    </row>
    <row r="13267" spans="11:11" x14ac:dyDescent="0.25">
      <c r="K13267" s="133"/>
    </row>
    <row r="13268" spans="11:11" x14ac:dyDescent="0.25">
      <c r="K13268"/>
    </row>
    <row r="13269" spans="11:11" x14ac:dyDescent="0.25">
      <c r="K13269"/>
    </row>
    <row r="13270" spans="11:11" x14ac:dyDescent="0.25">
      <c r="K13270"/>
    </row>
    <row r="13271" spans="11:11" x14ac:dyDescent="0.25">
      <c r="K13271" s="133"/>
    </row>
    <row r="13272" spans="11:11" x14ac:dyDescent="0.25">
      <c r="K13272" s="133"/>
    </row>
    <row r="13273" spans="11:11" x14ac:dyDescent="0.25">
      <c r="K13273"/>
    </row>
    <row r="13274" spans="11:11" x14ac:dyDescent="0.25">
      <c r="K13274"/>
    </row>
    <row r="13275" spans="11:11" x14ac:dyDescent="0.25">
      <c r="K13275" s="133"/>
    </row>
    <row r="13276" spans="11:11" x14ac:dyDescent="0.25">
      <c r="K13276" s="133"/>
    </row>
    <row r="13277" spans="11:11" x14ac:dyDescent="0.25">
      <c r="K13277"/>
    </row>
    <row r="13278" spans="11:11" x14ac:dyDescent="0.25">
      <c r="K13278"/>
    </row>
    <row r="13279" spans="11:11" x14ac:dyDescent="0.25">
      <c r="K13279"/>
    </row>
    <row r="13280" spans="11:11" x14ac:dyDescent="0.25">
      <c r="K13280" s="133"/>
    </row>
    <row r="13281" spans="11:11" x14ac:dyDescent="0.25">
      <c r="K13281" s="133"/>
    </row>
    <row r="13282" spans="11:11" x14ac:dyDescent="0.25">
      <c r="K13282"/>
    </row>
    <row r="13283" spans="11:11" x14ac:dyDescent="0.25">
      <c r="K13283"/>
    </row>
    <row r="13284" spans="11:11" x14ac:dyDescent="0.25">
      <c r="K13284" s="133"/>
    </row>
    <row r="13285" spans="11:11" x14ac:dyDescent="0.25">
      <c r="K13285" s="133"/>
    </row>
    <row r="13286" spans="11:11" x14ac:dyDescent="0.25">
      <c r="K13286"/>
    </row>
    <row r="13287" spans="11:11" x14ac:dyDescent="0.25">
      <c r="K13287"/>
    </row>
    <row r="13288" spans="11:11" x14ac:dyDescent="0.25">
      <c r="K13288"/>
    </row>
    <row r="13289" spans="11:11" x14ac:dyDescent="0.25">
      <c r="K13289" s="133"/>
    </row>
    <row r="13290" spans="11:11" x14ac:dyDescent="0.25">
      <c r="K13290" s="133"/>
    </row>
    <row r="13291" spans="11:11" x14ac:dyDescent="0.25">
      <c r="K13291"/>
    </row>
    <row r="13292" spans="11:11" x14ac:dyDescent="0.25">
      <c r="K13292"/>
    </row>
    <row r="13293" spans="11:11" x14ac:dyDescent="0.25">
      <c r="K13293" s="133"/>
    </row>
    <row r="13294" spans="11:11" x14ac:dyDescent="0.25">
      <c r="K13294" s="133"/>
    </row>
    <row r="13295" spans="11:11" x14ac:dyDescent="0.25">
      <c r="K13295"/>
    </row>
    <row r="13296" spans="11:11" x14ac:dyDescent="0.25">
      <c r="K13296"/>
    </row>
    <row r="13297" spans="11:11" x14ac:dyDescent="0.25">
      <c r="K13297"/>
    </row>
    <row r="13298" spans="11:11" x14ac:dyDescent="0.25">
      <c r="K13298" s="133"/>
    </row>
    <row r="13299" spans="11:11" x14ac:dyDescent="0.25">
      <c r="K13299" s="133"/>
    </row>
    <row r="13300" spans="11:11" x14ac:dyDescent="0.25">
      <c r="K13300"/>
    </row>
    <row r="13301" spans="11:11" x14ac:dyDescent="0.25">
      <c r="K13301"/>
    </row>
    <row r="13302" spans="11:11" x14ac:dyDescent="0.25">
      <c r="K13302" s="133"/>
    </row>
    <row r="13303" spans="11:11" x14ac:dyDescent="0.25">
      <c r="K13303" s="133"/>
    </row>
    <row r="13304" spans="11:11" x14ac:dyDescent="0.25">
      <c r="K13304"/>
    </row>
    <row r="13305" spans="11:11" x14ac:dyDescent="0.25">
      <c r="K13305"/>
    </row>
    <row r="13306" spans="11:11" x14ac:dyDescent="0.25">
      <c r="K13306"/>
    </row>
    <row r="13307" spans="11:11" x14ac:dyDescent="0.25">
      <c r="K13307" s="133"/>
    </row>
    <row r="13308" spans="11:11" x14ac:dyDescent="0.25">
      <c r="K13308" s="133"/>
    </row>
    <row r="13309" spans="11:11" x14ac:dyDescent="0.25">
      <c r="K13309"/>
    </row>
    <row r="13310" spans="11:11" x14ac:dyDescent="0.25">
      <c r="K13310"/>
    </row>
    <row r="13311" spans="11:11" x14ac:dyDescent="0.25">
      <c r="K13311" s="133"/>
    </row>
    <row r="13312" spans="11:11" x14ac:dyDescent="0.25">
      <c r="K13312" s="133"/>
    </row>
    <row r="13313" spans="11:11" x14ac:dyDescent="0.25">
      <c r="K13313"/>
    </row>
    <row r="13314" spans="11:11" x14ac:dyDescent="0.25">
      <c r="K13314"/>
    </row>
    <row r="13315" spans="11:11" x14ac:dyDescent="0.25">
      <c r="K13315"/>
    </row>
    <row r="13316" spans="11:11" x14ac:dyDescent="0.25">
      <c r="K13316" s="133"/>
    </row>
    <row r="13317" spans="11:11" x14ac:dyDescent="0.25">
      <c r="K13317" s="133"/>
    </row>
    <row r="13318" spans="11:11" x14ac:dyDescent="0.25">
      <c r="K13318"/>
    </row>
    <row r="13319" spans="11:11" x14ac:dyDescent="0.25">
      <c r="K13319"/>
    </row>
    <row r="13320" spans="11:11" x14ac:dyDescent="0.25">
      <c r="K13320" s="133"/>
    </row>
    <row r="13321" spans="11:11" x14ac:dyDescent="0.25">
      <c r="K13321" s="133"/>
    </row>
    <row r="13322" spans="11:11" x14ac:dyDescent="0.25">
      <c r="K13322"/>
    </row>
    <row r="13323" spans="11:11" x14ac:dyDescent="0.25">
      <c r="K13323"/>
    </row>
    <row r="13324" spans="11:11" x14ac:dyDescent="0.25">
      <c r="K13324"/>
    </row>
    <row r="13325" spans="11:11" x14ac:dyDescent="0.25">
      <c r="K13325" s="133"/>
    </row>
    <row r="13326" spans="11:11" x14ac:dyDescent="0.25">
      <c r="K13326" s="133"/>
    </row>
    <row r="13327" spans="11:11" x14ac:dyDescent="0.25">
      <c r="K13327"/>
    </row>
    <row r="13328" spans="11:11" x14ac:dyDescent="0.25">
      <c r="K13328"/>
    </row>
    <row r="13329" spans="11:11" x14ac:dyDescent="0.25">
      <c r="K13329" s="133"/>
    </row>
    <row r="13330" spans="11:11" x14ac:dyDescent="0.25">
      <c r="K13330" s="133"/>
    </row>
    <row r="13331" spans="11:11" x14ac:dyDescent="0.25">
      <c r="K13331"/>
    </row>
    <row r="13332" spans="11:11" x14ac:dyDescent="0.25">
      <c r="K13332"/>
    </row>
    <row r="13333" spans="11:11" x14ac:dyDescent="0.25">
      <c r="K13333"/>
    </row>
    <row r="13334" spans="11:11" x14ac:dyDescent="0.25">
      <c r="K13334" s="133"/>
    </row>
    <row r="13335" spans="11:11" x14ac:dyDescent="0.25">
      <c r="K13335" s="133"/>
    </row>
    <row r="13336" spans="11:11" x14ac:dyDescent="0.25">
      <c r="K13336"/>
    </row>
    <row r="13337" spans="11:11" x14ac:dyDescent="0.25">
      <c r="K13337"/>
    </row>
    <row r="13338" spans="11:11" x14ac:dyDescent="0.25">
      <c r="K13338" s="133"/>
    </row>
    <row r="13339" spans="11:11" x14ac:dyDescent="0.25">
      <c r="K13339" s="133"/>
    </row>
    <row r="13340" spans="11:11" x14ac:dyDescent="0.25">
      <c r="K13340"/>
    </row>
    <row r="13341" spans="11:11" x14ac:dyDescent="0.25">
      <c r="K13341"/>
    </row>
    <row r="13342" spans="11:11" x14ac:dyDescent="0.25">
      <c r="K13342"/>
    </row>
    <row r="13343" spans="11:11" x14ac:dyDescent="0.25">
      <c r="K13343" s="133"/>
    </row>
    <row r="13344" spans="11:11" x14ac:dyDescent="0.25">
      <c r="K13344" s="133"/>
    </row>
    <row r="13345" spans="11:11" x14ac:dyDescent="0.25">
      <c r="K13345"/>
    </row>
    <row r="13346" spans="11:11" x14ac:dyDescent="0.25">
      <c r="K13346"/>
    </row>
    <row r="13347" spans="11:11" x14ac:dyDescent="0.25">
      <c r="K13347" s="133"/>
    </row>
    <row r="13348" spans="11:11" x14ac:dyDescent="0.25">
      <c r="K13348" s="133"/>
    </row>
    <row r="13349" spans="11:11" x14ac:dyDescent="0.25">
      <c r="K13349"/>
    </row>
    <row r="13350" spans="11:11" x14ac:dyDescent="0.25">
      <c r="K13350"/>
    </row>
    <row r="13351" spans="11:11" x14ac:dyDescent="0.25">
      <c r="K13351"/>
    </row>
    <row r="13352" spans="11:11" x14ac:dyDescent="0.25">
      <c r="K13352" s="133"/>
    </row>
    <row r="13353" spans="11:11" x14ac:dyDescent="0.25">
      <c r="K13353" s="133"/>
    </row>
    <row r="13354" spans="11:11" x14ac:dyDescent="0.25">
      <c r="K13354"/>
    </row>
    <row r="13355" spans="11:11" x14ac:dyDescent="0.25">
      <c r="K13355"/>
    </row>
    <row r="13356" spans="11:11" x14ac:dyDescent="0.25">
      <c r="K13356" s="133"/>
    </row>
    <row r="13357" spans="11:11" x14ac:dyDescent="0.25">
      <c r="K13357" s="133"/>
    </row>
    <row r="13358" spans="11:11" x14ac:dyDescent="0.25">
      <c r="K13358"/>
    </row>
    <row r="13359" spans="11:11" x14ac:dyDescent="0.25">
      <c r="K13359"/>
    </row>
    <row r="13360" spans="11:11" x14ac:dyDescent="0.25">
      <c r="K13360"/>
    </row>
    <row r="13361" spans="11:11" x14ac:dyDescent="0.25">
      <c r="K13361" s="133"/>
    </row>
    <row r="13362" spans="11:11" x14ac:dyDescent="0.25">
      <c r="K13362" s="133"/>
    </row>
    <row r="13363" spans="11:11" x14ac:dyDescent="0.25">
      <c r="K13363"/>
    </row>
    <row r="13364" spans="11:11" x14ac:dyDescent="0.25">
      <c r="K13364"/>
    </row>
    <row r="13365" spans="11:11" x14ac:dyDescent="0.25">
      <c r="K13365" s="133"/>
    </row>
    <row r="13366" spans="11:11" x14ac:dyDescent="0.25">
      <c r="K13366" s="133"/>
    </row>
    <row r="13367" spans="11:11" x14ac:dyDescent="0.25">
      <c r="K13367"/>
    </row>
    <row r="13368" spans="11:11" x14ac:dyDescent="0.25">
      <c r="K13368"/>
    </row>
    <row r="13369" spans="11:11" x14ac:dyDescent="0.25">
      <c r="K13369"/>
    </row>
    <row r="13370" spans="11:11" x14ac:dyDescent="0.25">
      <c r="K13370" s="133"/>
    </row>
    <row r="13371" spans="11:11" x14ac:dyDescent="0.25">
      <c r="K13371" s="133"/>
    </row>
    <row r="13372" spans="11:11" x14ac:dyDescent="0.25">
      <c r="K13372"/>
    </row>
    <row r="13373" spans="11:11" x14ac:dyDescent="0.25">
      <c r="K13373"/>
    </row>
    <row r="13374" spans="11:11" x14ac:dyDescent="0.25">
      <c r="K13374" s="133"/>
    </row>
    <row r="13375" spans="11:11" x14ac:dyDescent="0.25">
      <c r="K13375" s="133"/>
    </row>
    <row r="13376" spans="11:11" x14ac:dyDescent="0.25">
      <c r="K13376"/>
    </row>
    <row r="13377" spans="11:11" x14ac:dyDescent="0.25">
      <c r="K13377"/>
    </row>
    <row r="13378" spans="11:11" x14ac:dyDescent="0.25">
      <c r="K13378"/>
    </row>
    <row r="13379" spans="11:11" x14ac:dyDescent="0.25">
      <c r="K13379" s="133"/>
    </row>
    <row r="13380" spans="11:11" x14ac:dyDescent="0.25">
      <c r="K13380" s="133"/>
    </row>
    <row r="13381" spans="11:11" x14ac:dyDescent="0.25">
      <c r="K13381"/>
    </row>
    <row r="13382" spans="11:11" x14ac:dyDescent="0.25">
      <c r="K13382"/>
    </row>
    <row r="13383" spans="11:11" x14ac:dyDescent="0.25">
      <c r="K13383" s="133"/>
    </row>
    <row r="13384" spans="11:11" x14ac:dyDescent="0.25">
      <c r="K13384" s="133"/>
    </row>
    <row r="13385" spans="11:11" x14ac:dyDescent="0.25">
      <c r="K13385"/>
    </row>
    <row r="13386" spans="11:11" x14ac:dyDescent="0.25">
      <c r="K13386"/>
    </row>
    <row r="13387" spans="11:11" x14ac:dyDescent="0.25">
      <c r="K13387"/>
    </row>
    <row r="13388" spans="11:11" x14ac:dyDescent="0.25">
      <c r="K13388" s="133"/>
    </row>
    <row r="13389" spans="11:11" x14ac:dyDescent="0.25">
      <c r="K13389" s="133"/>
    </row>
    <row r="13390" spans="11:11" x14ac:dyDescent="0.25">
      <c r="K13390"/>
    </row>
    <row r="13391" spans="11:11" x14ac:dyDescent="0.25">
      <c r="K13391"/>
    </row>
    <row r="13392" spans="11:11" x14ac:dyDescent="0.25">
      <c r="K13392" s="133"/>
    </row>
    <row r="13393" spans="11:11" x14ac:dyDescent="0.25">
      <c r="K13393" s="133"/>
    </row>
    <row r="13394" spans="11:11" x14ac:dyDescent="0.25">
      <c r="K13394"/>
    </row>
    <row r="13395" spans="11:11" x14ac:dyDescent="0.25">
      <c r="K13395"/>
    </row>
    <row r="13396" spans="11:11" x14ac:dyDescent="0.25">
      <c r="K13396"/>
    </row>
    <row r="13397" spans="11:11" x14ac:dyDescent="0.25">
      <c r="K13397" s="133"/>
    </row>
    <row r="13398" spans="11:11" x14ac:dyDescent="0.25">
      <c r="K13398" s="133"/>
    </row>
    <row r="13399" spans="11:11" x14ac:dyDescent="0.25">
      <c r="K13399"/>
    </row>
    <row r="13400" spans="11:11" x14ac:dyDescent="0.25">
      <c r="K13400"/>
    </row>
    <row r="13401" spans="11:11" x14ac:dyDescent="0.25">
      <c r="K13401" s="133"/>
    </row>
    <row r="13402" spans="11:11" x14ac:dyDescent="0.25">
      <c r="K13402" s="133"/>
    </row>
    <row r="13403" spans="11:11" x14ac:dyDescent="0.25">
      <c r="K13403"/>
    </row>
    <row r="13404" spans="11:11" x14ac:dyDescent="0.25">
      <c r="K13404"/>
    </row>
    <row r="13405" spans="11:11" x14ac:dyDescent="0.25">
      <c r="K13405"/>
    </row>
    <row r="13406" spans="11:11" x14ac:dyDescent="0.25">
      <c r="K13406" s="133"/>
    </row>
    <row r="13407" spans="11:11" x14ac:dyDescent="0.25">
      <c r="K13407" s="133"/>
    </row>
    <row r="13408" spans="11:11" x14ac:dyDescent="0.25">
      <c r="K13408"/>
    </row>
    <row r="13409" spans="11:11" x14ac:dyDescent="0.25">
      <c r="K13409"/>
    </row>
    <row r="13410" spans="11:11" x14ac:dyDescent="0.25">
      <c r="K13410" s="133"/>
    </row>
    <row r="13411" spans="11:11" x14ac:dyDescent="0.25">
      <c r="K13411" s="133"/>
    </row>
    <row r="13412" spans="11:11" x14ac:dyDescent="0.25">
      <c r="K13412"/>
    </row>
    <row r="13413" spans="11:11" x14ac:dyDescent="0.25">
      <c r="K13413"/>
    </row>
    <row r="13414" spans="11:11" x14ac:dyDescent="0.25">
      <c r="K13414"/>
    </row>
    <row r="13415" spans="11:11" x14ac:dyDescent="0.25">
      <c r="K13415" s="133"/>
    </row>
    <row r="13416" spans="11:11" x14ac:dyDescent="0.25">
      <c r="K13416" s="133"/>
    </row>
    <row r="13417" spans="11:11" x14ac:dyDescent="0.25">
      <c r="K13417"/>
    </row>
    <row r="13418" spans="11:11" x14ac:dyDescent="0.25">
      <c r="K13418"/>
    </row>
    <row r="13419" spans="11:11" x14ac:dyDescent="0.25">
      <c r="K13419" s="133"/>
    </row>
    <row r="13420" spans="11:11" x14ac:dyDescent="0.25">
      <c r="K13420" s="133"/>
    </row>
    <row r="13421" spans="11:11" x14ac:dyDescent="0.25">
      <c r="K13421"/>
    </row>
    <row r="13422" spans="11:11" x14ac:dyDescent="0.25">
      <c r="K13422"/>
    </row>
    <row r="13423" spans="11:11" x14ac:dyDescent="0.25">
      <c r="K13423"/>
    </row>
    <row r="13424" spans="11:11" x14ac:dyDescent="0.25">
      <c r="K13424" s="133"/>
    </row>
    <row r="13425" spans="11:11" x14ac:dyDescent="0.25">
      <c r="K13425" s="133"/>
    </row>
    <row r="13426" spans="11:11" x14ac:dyDescent="0.25">
      <c r="K13426"/>
    </row>
    <row r="13427" spans="11:11" x14ac:dyDescent="0.25">
      <c r="K13427"/>
    </row>
    <row r="13428" spans="11:11" x14ac:dyDescent="0.25">
      <c r="K13428" s="133"/>
    </row>
    <row r="13429" spans="11:11" x14ac:dyDescent="0.25">
      <c r="K13429" s="133"/>
    </row>
    <row r="13430" spans="11:11" x14ac:dyDescent="0.25">
      <c r="K13430"/>
    </row>
    <row r="13431" spans="11:11" x14ac:dyDescent="0.25">
      <c r="K13431"/>
    </row>
    <row r="13432" spans="11:11" x14ac:dyDescent="0.25">
      <c r="K13432"/>
    </row>
    <row r="13433" spans="11:11" x14ac:dyDescent="0.25">
      <c r="K13433" s="133"/>
    </row>
    <row r="13434" spans="11:11" x14ac:dyDescent="0.25">
      <c r="K13434" s="133"/>
    </row>
    <row r="13435" spans="11:11" x14ac:dyDescent="0.25">
      <c r="K13435"/>
    </row>
    <row r="13436" spans="11:11" x14ac:dyDescent="0.25">
      <c r="K13436"/>
    </row>
    <row r="13437" spans="11:11" x14ac:dyDescent="0.25">
      <c r="K13437" s="133"/>
    </row>
    <row r="13438" spans="11:11" x14ac:dyDescent="0.25">
      <c r="K13438" s="133"/>
    </row>
    <row r="13439" spans="11:11" x14ac:dyDescent="0.25">
      <c r="K13439"/>
    </row>
    <row r="13440" spans="11:11" x14ac:dyDescent="0.25">
      <c r="K13440"/>
    </row>
    <row r="13441" spans="11:11" x14ac:dyDescent="0.25">
      <c r="K13441"/>
    </row>
    <row r="13442" spans="11:11" x14ac:dyDescent="0.25">
      <c r="K13442" s="133"/>
    </row>
    <row r="13443" spans="11:11" x14ac:dyDescent="0.25">
      <c r="K13443" s="133"/>
    </row>
    <row r="13444" spans="11:11" x14ac:dyDescent="0.25">
      <c r="K13444"/>
    </row>
    <row r="13445" spans="11:11" x14ac:dyDescent="0.25">
      <c r="K13445"/>
    </row>
    <row r="13446" spans="11:11" x14ac:dyDescent="0.25">
      <c r="K13446" s="133"/>
    </row>
    <row r="13447" spans="11:11" x14ac:dyDescent="0.25">
      <c r="K13447" s="133"/>
    </row>
    <row r="13448" spans="11:11" x14ac:dyDescent="0.25">
      <c r="K13448"/>
    </row>
    <row r="13449" spans="11:11" x14ac:dyDescent="0.25">
      <c r="K13449"/>
    </row>
    <row r="13450" spans="11:11" x14ac:dyDescent="0.25">
      <c r="K13450"/>
    </row>
    <row r="13451" spans="11:11" x14ac:dyDescent="0.25">
      <c r="K13451" s="133"/>
    </row>
    <row r="13452" spans="11:11" x14ac:dyDescent="0.25">
      <c r="K13452" s="133"/>
    </row>
    <row r="13453" spans="11:11" x14ac:dyDescent="0.25">
      <c r="K13453"/>
    </row>
    <row r="13454" spans="11:11" x14ac:dyDescent="0.25">
      <c r="K13454"/>
    </row>
    <row r="13455" spans="11:11" x14ac:dyDescent="0.25">
      <c r="K13455" s="133"/>
    </row>
    <row r="13456" spans="11:11" x14ac:dyDescent="0.25">
      <c r="K13456" s="133"/>
    </row>
    <row r="13457" spans="11:11" x14ac:dyDescent="0.25">
      <c r="K13457"/>
    </row>
    <row r="13458" spans="11:11" x14ac:dyDescent="0.25">
      <c r="K13458"/>
    </row>
    <row r="13459" spans="11:11" x14ac:dyDescent="0.25">
      <c r="K13459"/>
    </row>
    <row r="13460" spans="11:11" x14ac:dyDescent="0.25">
      <c r="K13460" s="133"/>
    </row>
    <row r="13461" spans="11:11" x14ac:dyDescent="0.25">
      <c r="K13461" s="133"/>
    </row>
    <row r="13462" spans="11:11" x14ac:dyDescent="0.25">
      <c r="K13462"/>
    </row>
    <row r="13463" spans="11:11" x14ac:dyDescent="0.25">
      <c r="K13463"/>
    </row>
    <row r="13464" spans="11:11" x14ac:dyDescent="0.25">
      <c r="K13464" s="133"/>
    </row>
    <row r="13465" spans="11:11" x14ac:dyDescent="0.25">
      <c r="K13465" s="133"/>
    </row>
    <row r="13466" spans="11:11" x14ac:dyDescent="0.25">
      <c r="K13466"/>
    </row>
    <row r="13467" spans="11:11" x14ac:dyDescent="0.25">
      <c r="K13467"/>
    </row>
    <row r="13468" spans="11:11" x14ac:dyDescent="0.25">
      <c r="K13468"/>
    </row>
    <row r="13469" spans="11:11" x14ac:dyDescent="0.25">
      <c r="K13469" s="133"/>
    </row>
    <row r="13470" spans="11:11" x14ac:dyDescent="0.25">
      <c r="K13470" s="133"/>
    </row>
    <row r="13471" spans="11:11" x14ac:dyDescent="0.25">
      <c r="K13471"/>
    </row>
    <row r="13472" spans="11:11" x14ac:dyDescent="0.25">
      <c r="K13472"/>
    </row>
    <row r="13473" spans="11:11" x14ac:dyDescent="0.25">
      <c r="K13473" s="133"/>
    </row>
    <row r="13474" spans="11:11" x14ac:dyDescent="0.25">
      <c r="K13474" s="133"/>
    </row>
    <row r="13475" spans="11:11" x14ac:dyDescent="0.25">
      <c r="K13475"/>
    </row>
    <row r="13476" spans="11:11" x14ac:dyDescent="0.25">
      <c r="K13476"/>
    </row>
    <row r="13477" spans="11:11" x14ac:dyDescent="0.25">
      <c r="K13477"/>
    </row>
    <row r="13478" spans="11:11" x14ac:dyDescent="0.25">
      <c r="K13478" s="133"/>
    </row>
    <row r="13479" spans="11:11" x14ac:dyDescent="0.25">
      <c r="K13479" s="133"/>
    </row>
    <row r="13480" spans="11:11" x14ac:dyDescent="0.25">
      <c r="K13480"/>
    </row>
    <row r="13481" spans="11:11" x14ac:dyDescent="0.25">
      <c r="K13481"/>
    </row>
    <row r="13482" spans="11:11" x14ac:dyDescent="0.25">
      <c r="K13482" s="133"/>
    </row>
    <row r="13483" spans="11:11" x14ac:dyDescent="0.25">
      <c r="K13483" s="133"/>
    </row>
    <row r="13484" spans="11:11" x14ac:dyDescent="0.25">
      <c r="K13484"/>
    </row>
    <row r="13485" spans="11:11" x14ac:dyDescent="0.25">
      <c r="K13485"/>
    </row>
    <row r="13486" spans="11:11" x14ac:dyDescent="0.25">
      <c r="K13486"/>
    </row>
    <row r="13487" spans="11:11" x14ac:dyDescent="0.25">
      <c r="K13487" s="133"/>
    </row>
    <row r="13488" spans="11:11" x14ac:dyDescent="0.25">
      <c r="K13488" s="133"/>
    </row>
    <row r="13489" spans="11:11" x14ac:dyDescent="0.25">
      <c r="K13489"/>
    </row>
    <row r="13490" spans="11:11" x14ac:dyDescent="0.25">
      <c r="K13490"/>
    </row>
    <row r="13491" spans="11:11" x14ac:dyDescent="0.25">
      <c r="K13491" s="133"/>
    </row>
    <row r="13492" spans="11:11" x14ac:dyDescent="0.25">
      <c r="K13492" s="133"/>
    </row>
    <row r="13493" spans="11:11" x14ac:dyDescent="0.25">
      <c r="K13493"/>
    </row>
    <row r="13494" spans="11:11" x14ac:dyDescent="0.25">
      <c r="K13494"/>
    </row>
    <row r="13495" spans="11:11" x14ac:dyDescent="0.25">
      <c r="K13495"/>
    </row>
    <row r="13496" spans="11:11" x14ac:dyDescent="0.25">
      <c r="K13496" s="133"/>
    </row>
    <row r="13497" spans="11:11" x14ac:dyDescent="0.25">
      <c r="K13497" s="133"/>
    </row>
    <row r="13498" spans="11:11" x14ac:dyDescent="0.25">
      <c r="K13498"/>
    </row>
    <row r="13499" spans="11:11" x14ac:dyDescent="0.25">
      <c r="K13499"/>
    </row>
    <row r="13500" spans="11:11" x14ac:dyDescent="0.25">
      <c r="K13500" s="133"/>
    </row>
    <row r="13501" spans="11:11" x14ac:dyDescent="0.25">
      <c r="K13501" s="133"/>
    </row>
    <row r="13502" spans="11:11" x14ac:dyDescent="0.25">
      <c r="K13502"/>
    </row>
    <row r="13503" spans="11:11" x14ac:dyDescent="0.25">
      <c r="K13503"/>
    </row>
    <row r="13504" spans="11:11" x14ac:dyDescent="0.25">
      <c r="K13504"/>
    </row>
    <row r="13505" spans="11:11" x14ac:dyDescent="0.25">
      <c r="K13505" s="133"/>
    </row>
    <row r="13506" spans="11:11" x14ac:dyDescent="0.25">
      <c r="K13506" s="133"/>
    </row>
    <row r="13507" spans="11:11" x14ac:dyDescent="0.25">
      <c r="K13507"/>
    </row>
    <row r="13508" spans="11:11" x14ac:dyDescent="0.25">
      <c r="K13508"/>
    </row>
    <row r="13509" spans="11:11" x14ac:dyDescent="0.25">
      <c r="K13509" s="133"/>
    </row>
    <row r="13510" spans="11:11" x14ac:dyDescent="0.25">
      <c r="K13510" s="133"/>
    </row>
    <row r="13511" spans="11:11" x14ac:dyDescent="0.25">
      <c r="K13511"/>
    </row>
    <row r="13512" spans="11:11" x14ac:dyDescent="0.25">
      <c r="K13512"/>
    </row>
    <row r="13513" spans="11:11" x14ac:dyDescent="0.25">
      <c r="K13513"/>
    </row>
    <row r="13514" spans="11:11" x14ac:dyDescent="0.25">
      <c r="K13514" s="133"/>
    </row>
    <row r="13515" spans="11:11" x14ac:dyDescent="0.25">
      <c r="K13515" s="133"/>
    </row>
    <row r="13516" spans="11:11" x14ac:dyDescent="0.25">
      <c r="K13516"/>
    </row>
    <row r="13517" spans="11:11" x14ac:dyDescent="0.25">
      <c r="K13517"/>
    </row>
    <row r="13518" spans="11:11" x14ac:dyDescent="0.25">
      <c r="K13518" s="133"/>
    </row>
    <row r="13519" spans="11:11" x14ac:dyDescent="0.25">
      <c r="K13519" s="133"/>
    </row>
    <row r="13520" spans="11:11" x14ac:dyDescent="0.25">
      <c r="K13520"/>
    </row>
    <row r="13521" spans="11:11" x14ac:dyDescent="0.25">
      <c r="K13521"/>
    </row>
    <row r="13522" spans="11:11" x14ac:dyDescent="0.25">
      <c r="K13522"/>
    </row>
    <row r="13523" spans="11:11" x14ac:dyDescent="0.25">
      <c r="K13523" s="133"/>
    </row>
    <row r="13524" spans="11:11" x14ac:dyDescent="0.25">
      <c r="K13524" s="133"/>
    </row>
    <row r="13525" spans="11:11" x14ac:dyDescent="0.25">
      <c r="K13525"/>
    </row>
    <row r="13526" spans="11:11" x14ac:dyDescent="0.25">
      <c r="K13526"/>
    </row>
    <row r="13527" spans="11:11" x14ac:dyDescent="0.25">
      <c r="K13527" s="133"/>
    </row>
    <row r="13528" spans="11:11" x14ac:dyDescent="0.25">
      <c r="K13528" s="133"/>
    </row>
    <row r="13529" spans="11:11" x14ac:dyDescent="0.25">
      <c r="K13529"/>
    </row>
    <row r="13530" spans="11:11" x14ac:dyDescent="0.25">
      <c r="K13530"/>
    </row>
    <row r="13531" spans="11:11" x14ac:dyDescent="0.25">
      <c r="K13531"/>
    </row>
    <row r="13532" spans="11:11" x14ac:dyDescent="0.25">
      <c r="K13532" s="133"/>
    </row>
    <row r="13533" spans="11:11" x14ac:dyDescent="0.25">
      <c r="K13533" s="133"/>
    </row>
    <row r="13534" spans="11:11" x14ac:dyDescent="0.25">
      <c r="K13534"/>
    </row>
    <row r="13535" spans="11:11" x14ac:dyDescent="0.25">
      <c r="K13535"/>
    </row>
    <row r="13536" spans="11:11" x14ac:dyDescent="0.25">
      <c r="K13536" s="133"/>
    </row>
    <row r="13537" spans="11:11" x14ac:dyDescent="0.25">
      <c r="K13537" s="133"/>
    </row>
    <row r="13538" spans="11:11" x14ac:dyDescent="0.25">
      <c r="K13538"/>
    </row>
    <row r="13539" spans="11:11" x14ac:dyDescent="0.25">
      <c r="K13539"/>
    </row>
    <row r="13540" spans="11:11" x14ac:dyDescent="0.25">
      <c r="K13540"/>
    </row>
    <row r="13541" spans="11:11" x14ac:dyDescent="0.25">
      <c r="K13541" s="133"/>
    </row>
    <row r="13542" spans="11:11" x14ac:dyDescent="0.25">
      <c r="K13542" s="133"/>
    </row>
    <row r="13543" spans="11:11" x14ac:dyDescent="0.25">
      <c r="K13543"/>
    </row>
    <row r="13544" spans="11:11" x14ac:dyDescent="0.25">
      <c r="K13544"/>
    </row>
    <row r="13545" spans="11:11" x14ac:dyDescent="0.25">
      <c r="K13545" s="133"/>
    </row>
    <row r="13546" spans="11:11" x14ac:dyDescent="0.25">
      <c r="K13546" s="133"/>
    </row>
    <row r="13547" spans="11:11" x14ac:dyDescent="0.25">
      <c r="K13547"/>
    </row>
    <row r="13548" spans="11:11" x14ac:dyDescent="0.25">
      <c r="K13548"/>
    </row>
    <row r="13549" spans="11:11" x14ac:dyDescent="0.25">
      <c r="K13549"/>
    </row>
    <row r="13550" spans="11:11" x14ac:dyDescent="0.25">
      <c r="K13550" s="133"/>
    </row>
    <row r="13551" spans="11:11" x14ac:dyDescent="0.25">
      <c r="K13551" s="133"/>
    </row>
    <row r="13552" spans="11:11" x14ac:dyDescent="0.25">
      <c r="K13552"/>
    </row>
    <row r="13553" spans="11:11" x14ac:dyDescent="0.25">
      <c r="K13553"/>
    </row>
    <row r="13554" spans="11:11" x14ac:dyDescent="0.25">
      <c r="K13554" s="133"/>
    </row>
    <row r="13555" spans="11:11" x14ac:dyDescent="0.25">
      <c r="K13555" s="133"/>
    </row>
    <row r="13556" spans="11:11" x14ac:dyDescent="0.25">
      <c r="K13556"/>
    </row>
    <row r="13557" spans="11:11" x14ac:dyDescent="0.25">
      <c r="K13557"/>
    </row>
    <row r="13558" spans="11:11" x14ac:dyDescent="0.25">
      <c r="K13558"/>
    </row>
    <row r="13559" spans="11:11" x14ac:dyDescent="0.25">
      <c r="K13559" s="133"/>
    </row>
    <row r="13560" spans="11:11" x14ac:dyDescent="0.25">
      <c r="K13560" s="133"/>
    </row>
    <row r="13561" spans="11:11" x14ac:dyDescent="0.25">
      <c r="K13561"/>
    </row>
    <row r="13562" spans="11:11" x14ac:dyDescent="0.25">
      <c r="K13562"/>
    </row>
    <row r="13563" spans="11:11" x14ac:dyDescent="0.25">
      <c r="K13563" s="133"/>
    </row>
    <row r="13564" spans="11:11" x14ac:dyDescent="0.25">
      <c r="K13564" s="133"/>
    </row>
    <row r="13565" spans="11:11" x14ac:dyDescent="0.25">
      <c r="K13565"/>
    </row>
    <row r="13566" spans="11:11" x14ac:dyDescent="0.25">
      <c r="K13566"/>
    </row>
    <row r="13567" spans="11:11" x14ac:dyDescent="0.25">
      <c r="K13567"/>
    </row>
    <row r="13568" spans="11:11" x14ac:dyDescent="0.25">
      <c r="K13568" s="133"/>
    </row>
    <row r="13569" spans="11:11" x14ac:dyDescent="0.25">
      <c r="K13569" s="133"/>
    </row>
    <row r="13570" spans="11:11" x14ac:dyDescent="0.25">
      <c r="K13570"/>
    </row>
    <row r="13571" spans="11:11" x14ac:dyDescent="0.25">
      <c r="K13571"/>
    </row>
    <row r="13572" spans="11:11" x14ac:dyDescent="0.25">
      <c r="K13572" s="133"/>
    </row>
    <row r="13573" spans="11:11" x14ac:dyDescent="0.25">
      <c r="K13573" s="133"/>
    </row>
    <row r="13574" spans="11:11" x14ac:dyDescent="0.25">
      <c r="K13574"/>
    </row>
    <row r="13575" spans="11:11" x14ac:dyDescent="0.25">
      <c r="K13575"/>
    </row>
    <row r="13576" spans="11:11" x14ac:dyDescent="0.25">
      <c r="K13576"/>
    </row>
    <row r="13577" spans="11:11" x14ac:dyDescent="0.25">
      <c r="K13577" s="133"/>
    </row>
    <row r="13578" spans="11:11" x14ac:dyDescent="0.25">
      <c r="K13578" s="133"/>
    </row>
    <row r="13579" spans="11:11" x14ac:dyDescent="0.25">
      <c r="K13579"/>
    </row>
    <row r="13580" spans="11:11" x14ac:dyDescent="0.25">
      <c r="K13580"/>
    </row>
    <row r="13581" spans="11:11" x14ac:dyDescent="0.25">
      <c r="K13581" s="133"/>
    </row>
    <row r="13582" spans="11:11" x14ac:dyDescent="0.25">
      <c r="K13582" s="133"/>
    </row>
    <row r="13583" spans="11:11" x14ac:dyDescent="0.25">
      <c r="K13583"/>
    </row>
    <row r="13584" spans="11:11" x14ac:dyDescent="0.25">
      <c r="K13584"/>
    </row>
    <row r="13585" spans="11:11" x14ac:dyDescent="0.25">
      <c r="K13585"/>
    </row>
    <row r="13586" spans="11:11" x14ac:dyDescent="0.25">
      <c r="K13586" s="133"/>
    </row>
    <row r="13587" spans="11:11" x14ac:dyDescent="0.25">
      <c r="K13587" s="133"/>
    </row>
    <row r="13588" spans="11:11" x14ac:dyDescent="0.25">
      <c r="K13588"/>
    </row>
    <row r="13589" spans="11:11" x14ac:dyDescent="0.25">
      <c r="K13589"/>
    </row>
    <row r="13590" spans="11:11" x14ac:dyDescent="0.25">
      <c r="K13590" s="133"/>
    </row>
    <row r="13591" spans="11:11" x14ac:dyDescent="0.25">
      <c r="K13591" s="133"/>
    </row>
    <row r="13592" spans="11:11" x14ac:dyDescent="0.25">
      <c r="K13592"/>
    </row>
    <row r="13593" spans="11:11" x14ac:dyDescent="0.25">
      <c r="K13593"/>
    </row>
    <row r="13594" spans="11:11" x14ac:dyDescent="0.25">
      <c r="K13594"/>
    </row>
    <row r="13595" spans="11:11" x14ac:dyDescent="0.25">
      <c r="K13595" s="133"/>
    </row>
    <row r="13596" spans="11:11" x14ac:dyDescent="0.25">
      <c r="K13596" s="133"/>
    </row>
    <row r="13597" spans="11:11" x14ac:dyDescent="0.25">
      <c r="K13597"/>
    </row>
    <row r="13598" spans="11:11" x14ac:dyDescent="0.25">
      <c r="K13598"/>
    </row>
    <row r="13599" spans="11:11" x14ac:dyDescent="0.25">
      <c r="K13599" s="133"/>
    </row>
    <row r="13600" spans="11:11" x14ac:dyDescent="0.25">
      <c r="K13600" s="133"/>
    </row>
    <row r="13601" spans="11:11" x14ac:dyDescent="0.25">
      <c r="K13601"/>
    </row>
    <row r="13602" spans="11:11" x14ac:dyDescent="0.25">
      <c r="K13602"/>
    </row>
    <row r="13603" spans="11:11" x14ac:dyDescent="0.25">
      <c r="K13603"/>
    </row>
    <row r="13604" spans="11:11" x14ac:dyDescent="0.25">
      <c r="K13604" s="133"/>
    </row>
    <row r="13605" spans="11:11" x14ac:dyDescent="0.25">
      <c r="K13605" s="133"/>
    </row>
    <row r="13606" spans="11:11" x14ac:dyDescent="0.25">
      <c r="K13606"/>
    </row>
    <row r="13607" spans="11:11" x14ac:dyDescent="0.25">
      <c r="K13607"/>
    </row>
    <row r="13608" spans="11:11" x14ac:dyDescent="0.25">
      <c r="K13608" s="133"/>
    </row>
    <row r="13609" spans="11:11" x14ac:dyDescent="0.25">
      <c r="K13609" s="133"/>
    </row>
    <row r="13610" spans="11:11" x14ac:dyDescent="0.25">
      <c r="K13610"/>
    </row>
    <row r="13611" spans="11:11" x14ac:dyDescent="0.25">
      <c r="K13611"/>
    </row>
    <row r="13612" spans="11:11" x14ac:dyDescent="0.25">
      <c r="K13612"/>
    </row>
    <row r="13613" spans="11:11" x14ac:dyDescent="0.25">
      <c r="K13613" s="133"/>
    </row>
    <row r="13614" spans="11:11" x14ac:dyDescent="0.25">
      <c r="K13614" s="133"/>
    </row>
    <row r="13615" spans="11:11" x14ac:dyDescent="0.25">
      <c r="K13615"/>
    </row>
    <row r="13616" spans="11:11" x14ac:dyDescent="0.25">
      <c r="K13616"/>
    </row>
    <row r="13617" spans="11:11" x14ac:dyDescent="0.25">
      <c r="K13617" s="133"/>
    </row>
    <row r="13618" spans="11:11" x14ac:dyDescent="0.25">
      <c r="K13618" s="133"/>
    </row>
    <row r="13619" spans="11:11" x14ac:dyDescent="0.25">
      <c r="K13619"/>
    </row>
    <row r="13620" spans="11:11" x14ac:dyDescent="0.25">
      <c r="K13620"/>
    </row>
    <row r="13621" spans="11:11" x14ac:dyDescent="0.25">
      <c r="K13621"/>
    </row>
    <row r="13622" spans="11:11" x14ac:dyDescent="0.25">
      <c r="K13622" s="133"/>
    </row>
    <row r="13623" spans="11:11" x14ac:dyDescent="0.25">
      <c r="K13623" s="133"/>
    </row>
    <row r="13624" spans="11:11" x14ac:dyDescent="0.25">
      <c r="K13624"/>
    </row>
    <row r="13625" spans="11:11" x14ac:dyDescent="0.25">
      <c r="K13625"/>
    </row>
    <row r="13626" spans="11:11" x14ac:dyDescent="0.25">
      <c r="K13626" s="133"/>
    </row>
    <row r="13627" spans="11:11" x14ac:dyDescent="0.25">
      <c r="K13627" s="133"/>
    </row>
    <row r="13628" spans="11:11" x14ac:dyDescent="0.25">
      <c r="K13628"/>
    </row>
    <row r="13629" spans="11:11" x14ac:dyDescent="0.25">
      <c r="K13629"/>
    </row>
    <row r="13630" spans="11:11" x14ac:dyDescent="0.25">
      <c r="K13630"/>
    </row>
    <row r="13631" spans="11:11" x14ac:dyDescent="0.25">
      <c r="K13631" s="133"/>
    </row>
    <row r="13632" spans="11:11" x14ac:dyDescent="0.25">
      <c r="K13632" s="133"/>
    </row>
    <row r="13633" spans="11:11" x14ac:dyDescent="0.25">
      <c r="K13633"/>
    </row>
    <row r="13634" spans="11:11" x14ac:dyDescent="0.25">
      <c r="K13634"/>
    </row>
    <row r="13635" spans="11:11" x14ac:dyDescent="0.25">
      <c r="K13635" s="133"/>
    </row>
    <row r="13636" spans="11:11" x14ac:dyDescent="0.25">
      <c r="K13636" s="133"/>
    </row>
    <row r="13637" spans="11:11" x14ac:dyDescent="0.25">
      <c r="K13637"/>
    </row>
    <row r="13638" spans="11:11" x14ac:dyDescent="0.25">
      <c r="K13638"/>
    </row>
    <row r="13639" spans="11:11" x14ac:dyDescent="0.25">
      <c r="K13639"/>
    </row>
    <row r="13640" spans="11:11" x14ac:dyDescent="0.25">
      <c r="K13640" s="133"/>
    </row>
    <row r="13641" spans="11:11" x14ac:dyDescent="0.25">
      <c r="K13641" s="133"/>
    </row>
    <row r="13642" spans="11:11" x14ac:dyDescent="0.25">
      <c r="K13642"/>
    </row>
    <row r="13643" spans="11:11" x14ac:dyDescent="0.25">
      <c r="K13643"/>
    </row>
    <row r="13644" spans="11:11" x14ac:dyDescent="0.25">
      <c r="K13644" s="133"/>
    </row>
    <row r="13645" spans="11:11" x14ac:dyDescent="0.25">
      <c r="K13645" s="133"/>
    </row>
    <row r="13646" spans="11:11" x14ac:dyDescent="0.25">
      <c r="K13646"/>
    </row>
    <row r="13647" spans="11:11" x14ac:dyDescent="0.25">
      <c r="K13647"/>
    </row>
    <row r="13648" spans="11:11" x14ac:dyDescent="0.25">
      <c r="K13648"/>
    </row>
    <row r="13649" spans="11:11" x14ac:dyDescent="0.25">
      <c r="K13649" s="133"/>
    </row>
    <row r="13650" spans="11:11" x14ac:dyDescent="0.25">
      <c r="K13650" s="133"/>
    </row>
    <row r="13651" spans="11:11" x14ac:dyDescent="0.25">
      <c r="K13651"/>
    </row>
    <row r="13652" spans="11:11" x14ac:dyDescent="0.25">
      <c r="K13652"/>
    </row>
    <row r="13653" spans="11:11" x14ac:dyDescent="0.25">
      <c r="K13653" s="133"/>
    </row>
    <row r="13654" spans="11:11" x14ac:dyDescent="0.25">
      <c r="K13654" s="133"/>
    </row>
    <row r="13655" spans="11:11" x14ac:dyDescent="0.25">
      <c r="K13655"/>
    </row>
    <row r="13656" spans="11:11" x14ac:dyDescent="0.25">
      <c r="K13656"/>
    </row>
    <row r="13657" spans="11:11" x14ac:dyDescent="0.25">
      <c r="K13657"/>
    </row>
    <row r="13658" spans="11:11" x14ac:dyDescent="0.25">
      <c r="K13658" s="133"/>
    </row>
    <row r="13659" spans="11:11" x14ac:dyDescent="0.25">
      <c r="K13659" s="133"/>
    </row>
    <row r="13660" spans="11:11" x14ac:dyDescent="0.25">
      <c r="K13660"/>
    </row>
    <row r="13661" spans="11:11" x14ac:dyDescent="0.25">
      <c r="K13661"/>
    </row>
    <row r="13662" spans="11:11" x14ac:dyDescent="0.25">
      <c r="K13662" s="133"/>
    </row>
    <row r="13663" spans="11:11" x14ac:dyDescent="0.25">
      <c r="K13663" s="133"/>
    </row>
    <row r="13664" spans="11:11" x14ac:dyDescent="0.25">
      <c r="K13664"/>
    </row>
    <row r="13665" spans="11:11" x14ac:dyDescent="0.25">
      <c r="K13665"/>
    </row>
    <row r="13666" spans="11:11" x14ac:dyDescent="0.25">
      <c r="K13666"/>
    </row>
    <row r="13667" spans="11:11" x14ac:dyDescent="0.25">
      <c r="K13667" s="133"/>
    </row>
    <row r="13668" spans="11:11" x14ac:dyDescent="0.25">
      <c r="K13668" s="133"/>
    </row>
    <row r="13669" spans="11:11" x14ac:dyDescent="0.25">
      <c r="K13669"/>
    </row>
    <row r="13670" spans="11:11" x14ac:dyDescent="0.25">
      <c r="K13670"/>
    </row>
    <row r="13671" spans="11:11" x14ac:dyDescent="0.25">
      <c r="K13671" s="133"/>
    </row>
    <row r="13672" spans="11:11" x14ac:dyDescent="0.25">
      <c r="K13672" s="133"/>
    </row>
    <row r="13673" spans="11:11" x14ac:dyDescent="0.25">
      <c r="K13673"/>
    </row>
    <row r="13674" spans="11:11" x14ac:dyDescent="0.25">
      <c r="K13674"/>
    </row>
    <row r="13675" spans="11:11" x14ac:dyDescent="0.25">
      <c r="K13675"/>
    </row>
    <row r="13676" spans="11:11" x14ac:dyDescent="0.25">
      <c r="K13676" s="133"/>
    </row>
    <row r="13677" spans="11:11" x14ac:dyDescent="0.25">
      <c r="K13677" s="133"/>
    </row>
    <row r="13678" spans="11:11" x14ac:dyDescent="0.25">
      <c r="K13678"/>
    </row>
    <row r="13679" spans="11:11" x14ac:dyDescent="0.25">
      <c r="K13679"/>
    </row>
    <row r="13680" spans="11:11" x14ac:dyDescent="0.25">
      <c r="K13680" s="133"/>
    </row>
    <row r="13681" spans="11:11" x14ac:dyDescent="0.25">
      <c r="K13681" s="133"/>
    </row>
    <row r="13682" spans="11:11" x14ac:dyDescent="0.25">
      <c r="K13682"/>
    </row>
    <row r="13683" spans="11:11" x14ac:dyDescent="0.25">
      <c r="K13683"/>
    </row>
    <row r="13684" spans="11:11" x14ac:dyDescent="0.25">
      <c r="K13684"/>
    </row>
    <row r="13685" spans="11:11" x14ac:dyDescent="0.25">
      <c r="K13685" s="133"/>
    </row>
    <row r="13686" spans="11:11" x14ac:dyDescent="0.25">
      <c r="K13686" s="133"/>
    </row>
    <row r="13687" spans="11:11" x14ac:dyDescent="0.25">
      <c r="K13687"/>
    </row>
    <row r="13688" spans="11:11" x14ac:dyDescent="0.25">
      <c r="K13688"/>
    </row>
    <row r="13689" spans="11:11" x14ac:dyDescent="0.25">
      <c r="K13689" s="133"/>
    </row>
    <row r="13690" spans="11:11" x14ac:dyDescent="0.25">
      <c r="K13690" s="133"/>
    </row>
    <row r="13691" spans="11:11" x14ac:dyDescent="0.25">
      <c r="K13691"/>
    </row>
    <row r="13692" spans="11:11" x14ac:dyDescent="0.25">
      <c r="K13692"/>
    </row>
    <row r="13693" spans="11:11" x14ac:dyDescent="0.25">
      <c r="K13693"/>
    </row>
    <row r="13694" spans="11:11" x14ac:dyDescent="0.25">
      <c r="K13694" s="133"/>
    </row>
    <row r="13695" spans="11:11" x14ac:dyDescent="0.25">
      <c r="K13695" s="133"/>
    </row>
    <row r="13696" spans="11:11" x14ac:dyDescent="0.25">
      <c r="K13696"/>
    </row>
    <row r="13697" spans="11:11" x14ac:dyDescent="0.25">
      <c r="K13697"/>
    </row>
    <row r="13698" spans="11:11" x14ac:dyDescent="0.25">
      <c r="K13698" s="133"/>
    </row>
    <row r="13699" spans="11:11" x14ac:dyDescent="0.25">
      <c r="K13699" s="133"/>
    </row>
    <row r="13700" spans="11:11" x14ac:dyDescent="0.25">
      <c r="K13700"/>
    </row>
    <row r="13701" spans="11:11" x14ac:dyDescent="0.25">
      <c r="K13701"/>
    </row>
    <row r="13702" spans="11:11" x14ac:dyDescent="0.25">
      <c r="K13702"/>
    </row>
    <row r="13703" spans="11:11" x14ac:dyDescent="0.25">
      <c r="K13703" s="133"/>
    </row>
    <row r="13704" spans="11:11" x14ac:dyDescent="0.25">
      <c r="K13704" s="133"/>
    </row>
    <row r="13705" spans="11:11" x14ac:dyDescent="0.25">
      <c r="K13705"/>
    </row>
    <row r="13706" spans="11:11" x14ac:dyDescent="0.25">
      <c r="K13706"/>
    </row>
    <row r="13707" spans="11:11" x14ac:dyDescent="0.25">
      <c r="K13707" s="133"/>
    </row>
    <row r="13708" spans="11:11" x14ac:dyDescent="0.25">
      <c r="K13708" s="133"/>
    </row>
    <row r="13709" spans="11:11" x14ac:dyDescent="0.25">
      <c r="K13709"/>
    </row>
    <row r="13710" spans="11:11" x14ac:dyDescent="0.25">
      <c r="K13710"/>
    </row>
    <row r="13711" spans="11:11" x14ac:dyDescent="0.25">
      <c r="K13711"/>
    </row>
    <row r="13712" spans="11:11" x14ac:dyDescent="0.25">
      <c r="K13712" s="133"/>
    </row>
    <row r="13713" spans="11:11" x14ac:dyDescent="0.25">
      <c r="K13713" s="133"/>
    </row>
    <row r="13714" spans="11:11" x14ac:dyDescent="0.25">
      <c r="K13714"/>
    </row>
    <row r="13715" spans="11:11" x14ac:dyDescent="0.25">
      <c r="K13715"/>
    </row>
    <row r="13716" spans="11:11" x14ac:dyDescent="0.25">
      <c r="K13716" s="133"/>
    </row>
    <row r="13717" spans="11:11" x14ac:dyDescent="0.25">
      <c r="K13717" s="133"/>
    </row>
    <row r="13718" spans="11:11" x14ac:dyDescent="0.25">
      <c r="K13718"/>
    </row>
    <row r="13719" spans="11:11" x14ac:dyDescent="0.25">
      <c r="K13719"/>
    </row>
    <row r="13720" spans="11:11" x14ac:dyDescent="0.25">
      <c r="K13720"/>
    </row>
    <row r="13721" spans="11:11" x14ac:dyDescent="0.25">
      <c r="K13721" s="133"/>
    </row>
    <row r="13722" spans="11:11" x14ac:dyDescent="0.25">
      <c r="K13722" s="133"/>
    </row>
    <row r="13723" spans="11:11" x14ac:dyDescent="0.25">
      <c r="K13723"/>
    </row>
    <row r="13724" spans="11:11" x14ac:dyDescent="0.25">
      <c r="K13724"/>
    </row>
    <row r="13725" spans="11:11" x14ac:dyDescent="0.25">
      <c r="K13725" s="133"/>
    </row>
    <row r="13726" spans="11:11" x14ac:dyDescent="0.25">
      <c r="K13726" s="133"/>
    </row>
    <row r="13727" spans="11:11" x14ac:dyDescent="0.25">
      <c r="K13727"/>
    </row>
    <row r="13728" spans="11:11" x14ac:dyDescent="0.25">
      <c r="K13728"/>
    </row>
    <row r="13729" spans="11:11" x14ac:dyDescent="0.25">
      <c r="K13729"/>
    </row>
    <row r="13730" spans="11:11" x14ac:dyDescent="0.25">
      <c r="K13730" s="133"/>
    </row>
    <row r="13731" spans="11:11" x14ac:dyDescent="0.25">
      <c r="K13731" s="133"/>
    </row>
    <row r="13732" spans="11:11" x14ac:dyDescent="0.25">
      <c r="K13732"/>
    </row>
    <row r="13733" spans="11:11" x14ac:dyDescent="0.25">
      <c r="K13733"/>
    </row>
    <row r="13734" spans="11:11" x14ac:dyDescent="0.25">
      <c r="K13734" s="133"/>
    </row>
    <row r="13735" spans="11:11" x14ac:dyDescent="0.25">
      <c r="K13735" s="133"/>
    </row>
    <row r="13736" spans="11:11" x14ac:dyDescent="0.25">
      <c r="K13736"/>
    </row>
    <row r="13737" spans="11:11" x14ac:dyDescent="0.25">
      <c r="K13737"/>
    </row>
    <row r="13738" spans="11:11" x14ac:dyDescent="0.25">
      <c r="K13738"/>
    </row>
    <row r="13739" spans="11:11" x14ac:dyDescent="0.25">
      <c r="K13739" s="133"/>
    </row>
    <row r="13740" spans="11:11" x14ac:dyDescent="0.25">
      <c r="K13740" s="133"/>
    </row>
    <row r="13741" spans="11:11" x14ac:dyDescent="0.25">
      <c r="K13741"/>
    </row>
    <row r="13742" spans="11:11" x14ac:dyDescent="0.25">
      <c r="K13742"/>
    </row>
    <row r="13743" spans="11:11" x14ac:dyDescent="0.25">
      <c r="K13743" s="133"/>
    </row>
    <row r="13744" spans="11:11" x14ac:dyDescent="0.25">
      <c r="K13744" s="133"/>
    </row>
    <row r="13745" spans="11:11" x14ac:dyDescent="0.25">
      <c r="K13745"/>
    </row>
    <row r="13746" spans="11:11" x14ac:dyDescent="0.25">
      <c r="K13746"/>
    </row>
    <row r="13747" spans="11:11" x14ac:dyDescent="0.25">
      <c r="K13747"/>
    </row>
    <row r="13748" spans="11:11" x14ac:dyDescent="0.25">
      <c r="K13748" s="133"/>
    </row>
    <row r="13749" spans="11:11" x14ac:dyDescent="0.25">
      <c r="K13749" s="133"/>
    </row>
    <row r="13750" spans="11:11" x14ac:dyDescent="0.25">
      <c r="K13750"/>
    </row>
    <row r="13751" spans="11:11" x14ac:dyDescent="0.25">
      <c r="K13751"/>
    </row>
    <row r="13752" spans="11:11" x14ac:dyDescent="0.25">
      <c r="K13752" s="133"/>
    </row>
    <row r="13753" spans="11:11" x14ac:dyDescent="0.25">
      <c r="K13753" s="133"/>
    </row>
    <row r="13754" spans="11:11" x14ac:dyDescent="0.25">
      <c r="K13754"/>
    </row>
    <row r="13755" spans="11:11" x14ac:dyDescent="0.25">
      <c r="K13755"/>
    </row>
    <row r="13756" spans="11:11" x14ac:dyDescent="0.25">
      <c r="K13756"/>
    </row>
    <row r="13757" spans="11:11" x14ac:dyDescent="0.25">
      <c r="K13757" s="133"/>
    </row>
    <row r="13758" spans="11:11" x14ac:dyDescent="0.25">
      <c r="K13758" s="133"/>
    </row>
    <row r="13759" spans="11:11" x14ac:dyDescent="0.25">
      <c r="K13759"/>
    </row>
    <row r="13760" spans="11:11" x14ac:dyDescent="0.25">
      <c r="K13760"/>
    </row>
    <row r="13761" spans="11:11" x14ac:dyDescent="0.25">
      <c r="K13761" s="133"/>
    </row>
    <row r="13762" spans="11:11" x14ac:dyDescent="0.25">
      <c r="K13762" s="133"/>
    </row>
    <row r="13763" spans="11:11" x14ac:dyDescent="0.25">
      <c r="K13763"/>
    </row>
    <row r="13764" spans="11:11" x14ac:dyDescent="0.25">
      <c r="K13764"/>
    </row>
    <row r="13765" spans="11:11" x14ac:dyDescent="0.25">
      <c r="K13765"/>
    </row>
    <row r="13766" spans="11:11" x14ac:dyDescent="0.25">
      <c r="K13766" s="133"/>
    </row>
    <row r="13767" spans="11:11" x14ac:dyDescent="0.25">
      <c r="K13767" s="133"/>
    </row>
    <row r="13768" spans="11:11" x14ac:dyDescent="0.25">
      <c r="K13768"/>
    </row>
    <row r="13769" spans="11:11" x14ac:dyDescent="0.25">
      <c r="K13769"/>
    </row>
    <row r="13770" spans="11:11" x14ac:dyDescent="0.25">
      <c r="K13770" s="133"/>
    </row>
    <row r="13771" spans="11:11" x14ac:dyDescent="0.25">
      <c r="K13771" s="133"/>
    </row>
    <row r="13772" spans="11:11" x14ac:dyDescent="0.25">
      <c r="K13772"/>
    </row>
    <row r="13773" spans="11:11" x14ac:dyDescent="0.25">
      <c r="K13773"/>
    </row>
    <row r="13774" spans="11:11" x14ac:dyDescent="0.25">
      <c r="K13774"/>
    </row>
    <row r="13775" spans="11:11" x14ac:dyDescent="0.25">
      <c r="K13775" s="133"/>
    </row>
    <row r="13776" spans="11:11" x14ac:dyDescent="0.25">
      <c r="K13776" s="133"/>
    </row>
    <row r="13777" spans="11:11" x14ac:dyDescent="0.25">
      <c r="K13777"/>
    </row>
    <row r="13778" spans="11:11" x14ac:dyDescent="0.25">
      <c r="K13778"/>
    </row>
    <row r="13779" spans="11:11" x14ac:dyDescent="0.25">
      <c r="K13779" s="133"/>
    </row>
    <row r="13780" spans="11:11" x14ac:dyDescent="0.25">
      <c r="K13780" s="133"/>
    </row>
    <row r="13781" spans="11:11" x14ac:dyDescent="0.25">
      <c r="K13781"/>
    </row>
    <row r="13782" spans="11:11" x14ac:dyDescent="0.25">
      <c r="K13782"/>
    </row>
    <row r="13783" spans="11:11" x14ac:dyDescent="0.25">
      <c r="K13783"/>
    </row>
    <row r="13784" spans="11:11" x14ac:dyDescent="0.25">
      <c r="K13784" s="133"/>
    </row>
    <row r="13785" spans="11:11" x14ac:dyDescent="0.25">
      <c r="K13785" s="133"/>
    </row>
    <row r="13786" spans="11:11" x14ac:dyDescent="0.25">
      <c r="K13786"/>
    </row>
    <row r="13787" spans="11:11" x14ac:dyDescent="0.25">
      <c r="K13787"/>
    </row>
    <row r="13788" spans="11:11" x14ac:dyDescent="0.25">
      <c r="K13788" s="133"/>
    </row>
    <row r="13789" spans="11:11" x14ac:dyDescent="0.25">
      <c r="K13789" s="133"/>
    </row>
    <row r="13790" spans="11:11" x14ac:dyDescent="0.25">
      <c r="K13790"/>
    </row>
    <row r="13791" spans="11:11" x14ac:dyDescent="0.25">
      <c r="K13791"/>
    </row>
    <row r="13792" spans="11:11" x14ac:dyDescent="0.25">
      <c r="K13792"/>
    </row>
    <row r="13793" spans="11:11" x14ac:dyDescent="0.25">
      <c r="K13793" s="133"/>
    </row>
    <row r="13794" spans="11:11" x14ac:dyDescent="0.25">
      <c r="K13794" s="133"/>
    </row>
    <row r="13795" spans="11:11" x14ac:dyDescent="0.25">
      <c r="K13795"/>
    </row>
    <row r="13796" spans="11:11" x14ac:dyDescent="0.25">
      <c r="K13796"/>
    </row>
    <row r="13797" spans="11:11" x14ac:dyDescent="0.25">
      <c r="K13797" s="133"/>
    </row>
    <row r="13798" spans="11:11" x14ac:dyDescent="0.25">
      <c r="K13798" s="133"/>
    </row>
    <row r="13799" spans="11:11" x14ac:dyDescent="0.25">
      <c r="K13799"/>
    </row>
    <row r="13800" spans="11:11" x14ac:dyDescent="0.25">
      <c r="K13800"/>
    </row>
    <row r="13801" spans="11:11" x14ac:dyDescent="0.25">
      <c r="K13801"/>
    </row>
    <row r="13802" spans="11:11" x14ac:dyDescent="0.25">
      <c r="K13802" s="133"/>
    </row>
    <row r="13803" spans="11:11" x14ac:dyDescent="0.25">
      <c r="K13803" s="133"/>
    </row>
    <row r="13804" spans="11:11" x14ac:dyDescent="0.25">
      <c r="K13804"/>
    </row>
    <row r="13805" spans="11:11" x14ac:dyDescent="0.25">
      <c r="K13805"/>
    </row>
    <row r="13806" spans="11:11" x14ac:dyDescent="0.25">
      <c r="K13806" s="133"/>
    </row>
    <row r="13807" spans="11:11" x14ac:dyDescent="0.25">
      <c r="K13807" s="133"/>
    </row>
    <row r="13808" spans="11:11" x14ac:dyDescent="0.25">
      <c r="K13808"/>
    </row>
    <row r="13809" spans="11:11" x14ac:dyDescent="0.25">
      <c r="K13809"/>
    </row>
    <row r="13810" spans="11:11" x14ac:dyDescent="0.25">
      <c r="K13810"/>
    </row>
    <row r="13811" spans="11:11" x14ac:dyDescent="0.25">
      <c r="K13811" s="133"/>
    </row>
    <row r="13812" spans="11:11" x14ac:dyDescent="0.25">
      <c r="K13812" s="133"/>
    </row>
    <row r="13813" spans="11:11" x14ac:dyDescent="0.25">
      <c r="K13813"/>
    </row>
    <row r="13814" spans="11:11" x14ac:dyDescent="0.25">
      <c r="K13814"/>
    </row>
    <row r="13815" spans="11:11" x14ac:dyDescent="0.25">
      <c r="K13815" s="133"/>
    </row>
    <row r="13816" spans="11:11" x14ac:dyDescent="0.25">
      <c r="K13816" s="133"/>
    </row>
    <row r="13817" spans="11:11" x14ac:dyDescent="0.25">
      <c r="K13817"/>
    </row>
    <row r="13818" spans="11:11" x14ac:dyDescent="0.25">
      <c r="K13818"/>
    </row>
    <row r="13819" spans="11:11" x14ac:dyDescent="0.25">
      <c r="K13819"/>
    </row>
    <row r="13820" spans="11:11" x14ac:dyDescent="0.25">
      <c r="K13820" s="133"/>
    </row>
    <row r="13821" spans="11:11" x14ac:dyDescent="0.25">
      <c r="K13821" s="133"/>
    </row>
    <row r="13822" spans="11:11" x14ac:dyDescent="0.25">
      <c r="K13822"/>
    </row>
    <row r="13823" spans="11:11" x14ac:dyDescent="0.25">
      <c r="K13823"/>
    </row>
    <row r="13824" spans="11:11" x14ac:dyDescent="0.25">
      <c r="K13824" s="133"/>
    </row>
    <row r="13825" spans="11:11" x14ac:dyDescent="0.25">
      <c r="K13825" s="133"/>
    </row>
    <row r="13826" spans="11:11" x14ac:dyDescent="0.25">
      <c r="K13826"/>
    </row>
    <row r="13827" spans="11:11" x14ac:dyDescent="0.25">
      <c r="K13827"/>
    </row>
    <row r="13828" spans="11:11" x14ac:dyDescent="0.25">
      <c r="K13828"/>
    </row>
    <row r="13829" spans="11:11" x14ac:dyDescent="0.25">
      <c r="K13829" s="133"/>
    </row>
    <row r="13830" spans="11:11" x14ac:dyDescent="0.25">
      <c r="K13830" s="133"/>
    </row>
    <row r="13831" spans="11:11" x14ac:dyDescent="0.25">
      <c r="K13831"/>
    </row>
    <row r="13832" spans="11:11" x14ac:dyDescent="0.25">
      <c r="K13832"/>
    </row>
    <row r="13833" spans="11:11" x14ac:dyDescent="0.25">
      <c r="K13833" s="133"/>
    </row>
    <row r="13834" spans="11:11" x14ac:dyDescent="0.25">
      <c r="K13834" s="133"/>
    </row>
    <row r="13835" spans="11:11" x14ac:dyDescent="0.25">
      <c r="K13835"/>
    </row>
    <row r="13836" spans="11:11" x14ac:dyDescent="0.25">
      <c r="K13836"/>
    </row>
    <row r="13837" spans="11:11" x14ac:dyDescent="0.25">
      <c r="K13837"/>
    </row>
    <row r="13838" spans="11:11" x14ac:dyDescent="0.25">
      <c r="K13838" s="133"/>
    </row>
    <row r="13839" spans="11:11" x14ac:dyDescent="0.25">
      <c r="K13839" s="133"/>
    </row>
    <row r="13840" spans="11:11" x14ac:dyDescent="0.25">
      <c r="K13840"/>
    </row>
    <row r="13841" spans="11:11" x14ac:dyDescent="0.25">
      <c r="K13841"/>
    </row>
    <row r="13842" spans="11:11" x14ac:dyDescent="0.25">
      <c r="K13842" s="133"/>
    </row>
    <row r="13843" spans="11:11" x14ac:dyDescent="0.25">
      <c r="K13843" s="133"/>
    </row>
    <row r="13844" spans="11:11" x14ac:dyDescent="0.25">
      <c r="K13844"/>
    </row>
    <row r="13845" spans="11:11" x14ac:dyDescent="0.25">
      <c r="K13845"/>
    </row>
    <row r="13846" spans="11:11" x14ac:dyDescent="0.25">
      <c r="K13846"/>
    </row>
    <row r="13847" spans="11:11" x14ac:dyDescent="0.25">
      <c r="K13847" s="133"/>
    </row>
    <row r="13848" spans="11:11" x14ac:dyDescent="0.25">
      <c r="K13848" s="133"/>
    </row>
    <row r="13849" spans="11:11" x14ac:dyDescent="0.25">
      <c r="K13849"/>
    </row>
    <row r="13850" spans="11:11" x14ac:dyDescent="0.25">
      <c r="K13850"/>
    </row>
    <row r="13851" spans="11:11" x14ac:dyDescent="0.25">
      <c r="K13851" s="133"/>
    </row>
    <row r="13852" spans="11:11" x14ac:dyDescent="0.25">
      <c r="K13852" s="133"/>
    </row>
    <row r="13853" spans="11:11" x14ac:dyDescent="0.25">
      <c r="K13853"/>
    </row>
    <row r="13854" spans="11:11" x14ac:dyDescent="0.25">
      <c r="K13854"/>
    </row>
    <row r="13855" spans="11:11" x14ac:dyDescent="0.25">
      <c r="K13855"/>
    </row>
    <row r="13856" spans="11:11" x14ac:dyDescent="0.25">
      <c r="K13856" s="133"/>
    </row>
    <row r="13857" spans="11:11" x14ac:dyDescent="0.25">
      <c r="K13857" s="133"/>
    </row>
    <row r="13858" spans="11:11" x14ac:dyDescent="0.25">
      <c r="K13858"/>
    </row>
    <row r="13859" spans="11:11" x14ac:dyDescent="0.25">
      <c r="K13859"/>
    </row>
    <row r="13860" spans="11:11" x14ac:dyDescent="0.25">
      <c r="K13860" s="133"/>
    </row>
    <row r="13861" spans="11:11" x14ac:dyDescent="0.25">
      <c r="K13861" s="133"/>
    </row>
    <row r="13862" spans="11:11" x14ac:dyDescent="0.25">
      <c r="K13862"/>
    </row>
    <row r="13863" spans="11:11" x14ac:dyDescent="0.25">
      <c r="K13863"/>
    </row>
    <row r="13864" spans="11:11" x14ac:dyDescent="0.25">
      <c r="K13864"/>
    </row>
    <row r="13865" spans="11:11" x14ac:dyDescent="0.25">
      <c r="K13865" s="133"/>
    </row>
    <row r="13866" spans="11:11" x14ac:dyDescent="0.25">
      <c r="K13866" s="133"/>
    </row>
    <row r="13867" spans="11:11" x14ac:dyDescent="0.25">
      <c r="K13867"/>
    </row>
    <row r="13868" spans="11:11" x14ac:dyDescent="0.25">
      <c r="K13868"/>
    </row>
    <row r="13869" spans="11:11" x14ac:dyDescent="0.25">
      <c r="K13869" s="133"/>
    </row>
    <row r="13870" spans="11:11" x14ac:dyDescent="0.25">
      <c r="K13870" s="133"/>
    </row>
    <row r="13871" spans="11:11" x14ac:dyDescent="0.25">
      <c r="K13871"/>
    </row>
    <row r="13872" spans="11:11" x14ac:dyDescent="0.25">
      <c r="K13872"/>
    </row>
    <row r="13873" spans="11:11" x14ac:dyDescent="0.25">
      <c r="K13873"/>
    </row>
    <row r="13874" spans="11:11" x14ac:dyDescent="0.25">
      <c r="K13874" s="133"/>
    </row>
    <row r="13875" spans="11:11" x14ac:dyDescent="0.25">
      <c r="K13875" s="133"/>
    </row>
    <row r="13876" spans="11:11" x14ac:dyDescent="0.25">
      <c r="K13876"/>
    </row>
    <row r="13877" spans="11:11" x14ac:dyDescent="0.25">
      <c r="K13877"/>
    </row>
    <row r="13878" spans="11:11" x14ac:dyDescent="0.25">
      <c r="K13878" s="133"/>
    </row>
    <row r="13879" spans="11:11" x14ac:dyDescent="0.25">
      <c r="K13879" s="133"/>
    </row>
    <row r="13880" spans="11:11" x14ac:dyDescent="0.25">
      <c r="K13880"/>
    </row>
    <row r="13881" spans="11:11" x14ac:dyDescent="0.25">
      <c r="K13881"/>
    </row>
    <row r="13882" spans="11:11" x14ac:dyDescent="0.25">
      <c r="K13882"/>
    </row>
    <row r="13883" spans="11:11" x14ac:dyDescent="0.25">
      <c r="K13883" s="133"/>
    </row>
    <row r="13884" spans="11:11" x14ac:dyDescent="0.25">
      <c r="K13884" s="133"/>
    </row>
    <row r="13885" spans="11:11" x14ac:dyDescent="0.25">
      <c r="K13885"/>
    </row>
    <row r="13886" spans="11:11" x14ac:dyDescent="0.25">
      <c r="K13886"/>
    </row>
    <row r="13887" spans="11:11" x14ac:dyDescent="0.25">
      <c r="K13887" s="133"/>
    </row>
    <row r="13888" spans="11:11" x14ac:dyDescent="0.25">
      <c r="K13888" s="133"/>
    </row>
    <row r="13889" spans="11:11" x14ac:dyDescent="0.25">
      <c r="K13889"/>
    </row>
    <row r="13890" spans="11:11" x14ac:dyDescent="0.25">
      <c r="K13890"/>
    </row>
    <row r="13891" spans="11:11" x14ac:dyDescent="0.25">
      <c r="K13891"/>
    </row>
    <row r="13892" spans="11:11" x14ac:dyDescent="0.25">
      <c r="K13892" s="133"/>
    </row>
    <row r="13893" spans="11:11" x14ac:dyDescent="0.25">
      <c r="K13893" s="133"/>
    </row>
    <row r="13894" spans="11:11" x14ac:dyDescent="0.25">
      <c r="K13894"/>
    </row>
    <row r="13895" spans="11:11" x14ac:dyDescent="0.25">
      <c r="K13895"/>
    </row>
    <row r="13896" spans="11:11" x14ac:dyDescent="0.25">
      <c r="K13896" s="133"/>
    </row>
    <row r="13897" spans="11:11" x14ac:dyDescent="0.25">
      <c r="K13897" s="133"/>
    </row>
    <row r="13898" spans="11:11" x14ac:dyDescent="0.25">
      <c r="K13898"/>
    </row>
    <row r="13899" spans="11:11" x14ac:dyDescent="0.25">
      <c r="K13899"/>
    </row>
    <row r="13900" spans="11:11" x14ac:dyDescent="0.25">
      <c r="K13900"/>
    </row>
    <row r="13901" spans="11:11" x14ac:dyDescent="0.25">
      <c r="K13901" s="133"/>
    </row>
    <row r="13902" spans="11:11" x14ac:dyDescent="0.25">
      <c r="K13902" s="133"/>
    </row>
    <row r="13903" spans="11:11" x14ac:dyDescent="0.25">
      <c r="K13903"/>
    </row>
    <row r="13904" spans="11:11" x14ac:dyDescent="0.25">
      <c r="K13904"/>
    </row>
    <row r="13905" spans="11:11" x14ac:dyDescent="0.25">
      <c r="K13905" s="133"/>
    </row>
    <row r="13906" spans="11:11" x14ac:dyDescent="0.25">
      <c r="K13906" s="133"/>
    </row>
    <row r="13907" spans="11:11" x14ac:dyDescent="0.25">
      <c r="K13907"/>
    </row>
    <row r="13908" spans="11:11" x14ac:dyDescent="0.25">
      <c r="K13908"/>
    </row>
    <row r="13909" spans="11:11" x14ac:dyDescent="0.25">
      <c r="K13909"/>
    </row>
    <row r="13910" spans="11:11" x14ac:dyDescent="0.25">
      <c r="K13910" s="133"/>
    </row>
    <row r="13911" spans="11:11" x14ac:dyDescent="0.25">
      <c r="K13911" s="133"/>
    </row>
    <row r="13912" spans="11:11" x14ac:dyDescent="0.25">
      <c r="K13912"/>
    </row>
    <row r="13913" spans="11:11" x14ac:dyDescent="0.25">
      <c r="K13913"/>
    </row>
    <row r="13914" spans="11:11" x14ac:dyDescent="0.25">
      <c r="K13914" s="133"/>
    </row>
    <row r="13915" spans="11:11" x14ac:dyDescent="0.25">
      <c r="K13915" s="133"/>
    </row>
    <row r="13916" spans="11:11" x14ac:dyDescent="0.25">
      <c r="K13916"/>
    </row>
    <row r="13917" spans="11:11" x14ac:dyDescent="0.25">
      <c r="K13917"/>
    </row>
    <row r="13918" spans="11:11" x14ac:dyDescent="0.25">
      <c r="K13918"/>
    </row>
    <row r="13919" spans="11:11" x14ac:dyDescent="0.25">
      <c r="K13919" s="133"/>
    </row>
    <row r="13920" spans="11:11" x14ac:dyDescent="0.25">
      <c r="K13920" s="133"/>
    </row>
    <row r="13921" spans="11:11" x14ac:dyDescent="0.25">
      <c r="K13921"/>
    </row>
    <row r="13922" spans="11:11" x14ac:dyDescent="0.25">
      <c r="K13922"/>
    </row>
    <row r="13923" spans="11:11" x14ac:dyDescent="0.25">
      <c r="K13923" s="133"/>
    </row>
    <row r="13924" spans="11:11" x14ac:dyDescent="0.25">
      <c r="K13924" s="133"/>
    </row>
    <row r="13925" spans="11:11" x14ac:dyDescent="0.25">
      <c r="K13925"/>
    </row>
    <row r="13926" spans="11:11" x14ac:dyDescent="0.25">
      <c r="K13926"/>
    </row>
    <row r="13927" spans="11:11" x14ac:dyDescent="0.25">
      <c r="K13927"/>
    </row>
    <row r="13928" spans="11:11" x14ac:dyDescent="0.25">
      <c r="K13928" s="133"/>
    </row>
    <row r="13929" spans="11:11" x14ac:dyDescent="0.25">
      <c r="K13929" s="133"/>
    </row>
    <row r="13930" spans="11:11" x14ac:dyDescent="0.25">
      <c r="K13930"/>
    </row>
    <row r="13931" spans="11:11" x14ac:dyDescent="0.25">
      <c r="K13931"/>
    </row>
    <row r="13932" spans="11:11" x14ac:dyDescent="0.25">
      <c r="K13932" s="133"/>
    </row>
    <row r="13933" spans="11:11" x14ac:dyDescent="0.25">
      <c r="K13933" s="133"/>
    </row>
    <row r="13934" spans="11:11" x14ac:dyDescent="0.25">
      <c r="K13934"/>
    </row>
    <row r="13935" spans="11:11" x14ac:dyDescent="0.25">
      <c r="K13935"/>
    </row>
    <row r="13936" spans="11:11" x14ac:dyDescent="0.25">
      <c r="K13936"/>
    </row>
    <row r="13937" spans="11:11" x14ac:dyDescent="0.25">
      <c r="K13937" s="133"/>
    </row>
    <row r="13938" spans="11:11" x14ac:dyDescent="0.25">
      <c r="K13938" s="133"/>
    </row>
    <row r="13939" spans="11:11" x14ac:dyDescent="0.25">
      <c r="K13939"/>
    </row>
    <row r="13940" spans="11:11" x14ac:dyDescent="0.25">
      <c r="K13940"/>
    </row>
    <row r="13941" spans="11:11" x14ac:dyDescent="0.25">
      <c r="K13941" s="133"/>
    </row>
    <row r="13942" spans="11:11" x14ac:dyDescent="0.25">
      <c r="K13942" s="133"/>
    </row>
    <row r="13943" spans="11:11" x14ac:dyDescent="0.25">
      <c r="K13943"/>
    </row>
    <row r="13944" spans="11:11" x14ac:dyDescent="0.25">
      <c r="K13944"/>
    </row>
    <row r="13945" spans="11:11" x14ac:dyDescent="0.25">
      <c r="K13945"/>
    </row>
    <row r="13946" spans="11:11" x14ac:dyDescent="0.25">
      <c r="K13946" s="133"/>
    </row>
    <row r="13947" spans="11:11" x14ac:dyDescent="0.25">
      <c r="K13947" s="133"/>
    </row>
    <row r="13948" spans="11:11" x14ac:dyDescent="0.25">
      <c r="K13948"/>
    </row>
    <row r="13949" spans="11:11" x14ac:dyDescent="0.25">
      <c r="K13949"/>
    </row>
    <row r="13950" spans="11:11" x14ac:dyDescent="0.25">
      <c r="K13950" s="133"/>
    </row>
    <row r="13951" spans="11:11" x14ac:dyDescent="0.25">
      <c r="K13951" s="133"/>
    </row>
    <row r="13952" spans="11:11" x14ac:dyDescent="0.25">
      <c r="K13952"/>
    </row>
    <row r="13953" spans="11:11" x14ac:dyDescent="0.25">
      <c r="K13953"/>
    </row>
    <row r="13954" spans="11:11" x14ac:dyDescent="0.25">
      <c r="K13954"/>
    </row>
    <row r="13955" spans="11:11" x14ac:dyDescent="0.25">
      <c r="K13955" s="133"/>
    </row>
    <row r="13956" spans="11:11" x14ac:dyDescent="0.25">
      <c r="K13956" s="133"/>
    </row>
    <row r="13957" spans="11:11" x14ac:dyDescent="0.25">
      <c r="K13957"/>
    </row>
    <row r="13958" spans="11:11" x14ac:dyDescent="0.25">
      <c r="K13958"/>
    </row>
    <row r="13959" spans="11:11" x14ac:dyDescent="0.25">
      <c r="K13959" s="133"/>
    </row>
    <row r="13960" spans="11:11" x14ac:dyDescent="0.25">
      <c r="K13960" s="133"/>
    </row>
    <row r="13961" spans="11:11" x14ac:dyDescent="0.25">
      <c r="K13961"/>
    </row>
    <row r="13962" spans="11:11" x14ac:dyDescent="0.25">
      <c r="K13962"/>
    </row>
    <row r="13963" spans="11:11" x14ac:dyDescent="0.25">
      <c r="K13963"/>
    </row>
    <row r="13964" spans="11:11" x14ac:dyDescent="0.25">
      <c r="K13964" s="133"/>
    </row>
    <row r="13965" spans="11:11" x14ac:dyDescent="0.25">
      <c r="K13965" s="133"/>
    </row>
    <row r="13966" spans="11:11" x14ac:dyDescent="0.25">
      <c r="K13966"/>
    </row>
    <row r="13967" spans="11:11" x14ac:dyDescent="0.25">
      <c r="K13967"/>
    </row>
    <row r="13968" spans="11:11" x14ac:dyDescent="0.25">
      <c r="K13968" s="133"/>
    </row>
    <row r="13969" spans="11:11" x14ac:dyDescent="0.25">
      <c r="K13969" s="133"/>
    </row>
    <row r="13970" spans="11:11" x14ac:dyDescent="0.25">
      <c r="K13970"/>
    </row>
    <row r="13971" spans="11:11" x14ac:dyDescent="0.25">
      <c r="K13971"/>
    </row>
    <row r="13972" spans="11:11" x14ac:dyDescent="0.25">
      <c r="K13972"/>
    </row>
    <row r="13973" spans="11:11" x14ac:dyDescent="0.25">
      <c r="K13973" s="133"/>
    </row>
    <row r="13974" spans="11:11" x14ac:dyDescent="0.25">
      <c r="K13974" s="133"/>
    </row>
    <row r="13975" spans="11:11" x14ac:dyDescent="0.25">
      <c r="K13975"/>
    </row>
    <row r="13976" spans="11:11" x14ac:dyDescent="0.25">
      <c r="K13976"/>
    </row>
    <row r="13977" spans="11:11" x14ac:dyDescent="0.25">
      <c r="K13977" s="133"/>
    </row>
    <row r="13978" spans="11:11" x14ac:dyDescent="0.25">
      <c r="K13978" s="133"/>
    </row>
    <row r="13979" spans="11:11" x14ac:dyDescent="0.25">
      <c r="K13979"/>
    </row>
    <row r="13980" spans="11:11" x14ac:dyDescent="0.25">
      <c r="K13980"/>
    </row>
    <row r="13981" spans="11:11" x14ac:dyDescent="0.25">
      <c r="K13981"/>
    </row>
    <row r="13982" spans="11:11" x14ac:dyDescent="0.25">
      <c r="K13982" s="133"/>
    </row>
    <row r="13983" spans="11:11" x14ac:dyDescent="0.25">
      <c r="K13983" s="133"/>
    </row>
    <row r="13984" spans="11:11" x14ac:dyDescent="0.25">
      <c r="K13984"/>
    </row>
    <row r="13985" spans="11:11" x14ac:dyDescent="0.25">
      <c r="K13985"/>
    </row>
    <row r="13986" spans="11:11" x14ac:dyDescent="0.25">
      <c r="K13986" s="133"/>
    </row>
    <row r="13987" spans="11:11" x14ac:dyDescent="0.25">
      <c r="K13987" s="133"/>
    </row>
    <row r="13988" spans="11:11" x14ac:dyDescent="0.25">
      <c r="K13988"/>
    </row>
    <row r="13989" spans="11:11" x14ac:dyDescent="0.25">
      <c r="K13989"/>
    </row>
    <row r="13990" spans="11:11" x14ac:dyDescent="0.25">
      <c r="K13990"/>
    </row>
    <row r="13991" spans="11:11" x14ac:dyDescent="0.25">
      <c r="K13991" s="133"/>
    </row>
    <row r="13992" spans="11:11" x14ac:dyDescent="0.25">
      <c r="K13992" s="133"/>
    </row>
    <row r="13993" spans="11:11" x14ac:dyDescent="0.25">
      <c r="K13993"/>
    </row>
    <row r="13994" spans="11:11" x14ac:dyDescent="0.25">
      <c r="K13994"/>
    </row>
    <row r="13995" spans="11:11" x14ac:dyDescent="0.25">
      <c r="K13995" s="133"/>
    </row>
    <row r="13996" spans="11:11" x14ac:dyDescent="0.25">
      <c r="K13996" s="133"/>
    </row>
    <row r="13997" spans="11:11" x14ac:dyDescent="0.25">
      <c r="K13997"/>
    </row>
    <row r="13998" spans="11:11" x14ac:dyDescent="0.25">
      <c r="K13998"/>
    </row>
    <row r="13999" spans="11:11" x14ac:dyDescent="0.25">
      <c r="K13999"/>
    </row>
    <row r="14000" spans="11:11" x14ac:dyDescent="0.25">
      <c r="K14000" s="133"/>
    </row>
    <row r="14001" spans="11:11" x14ac:dyDescent="0.25">
      <c r="K14001" s="133"/>
    </row>
    <row r="14002" spans="11:11" x14ac:dyDescent="0.25">
      <c r="K14002"/>
    </row>
    <row r="14003" spans="11:11" x14ac:dyDescent="0.25">
      <c r="K14003"/>
    </row>
    <row r="14004" spans="11:11" x14ac:dyDescent="0.25">
      <c r="K14004" s="133"/>
    </row>
    <row r="14005" spans="11:11" x14ac:dyDescent="0.25">
      <c r="K14005" s="133"/>
    </row>
    <row r="14006" spans="11:11" x14ac:dyDescent="0.25">
      <c r="K14006"/>
    </row>
    <row r="14007" spans="11:11" x14ac:dyDescent="0.25">
      <c r="K14007"/>
    </row>
    <row r="14008" spans="11:11" x14ac:dyDescent="0.25">
      <c r="K14008"/>
    </row>
    <row r="14009" spans="11:11" x14ac:dyDescent="0.25">
      <c r="K14009" s="133"/>
    </row>
    <row r="14010" spans="11:11" x14ac:dyDescent="0.25">
      <c r="K14010" s="133"/>
    </row>
    <row r="14011" spans="11:11" x14ac:dyDescent="0.25">
      <c r="K14011"/>
    </row>
    <row r="14012" spans="11:11" x14ac:dyDescent="0.25">
      <c r="K14012"/>
    </row>
    <row r="14013" spans="11:11" x14ac:dyDescent="0.25">
      <c r="K14013" s="133"/>
    </row>
    <row r="14014" spans="11:11" x14ac:dyDescent="0.25">
      <c r="K14014" s="133"/>
    </row>
    <row r="14015" spans="11:11" x14ac:dyDescent="0.25">
      <c r="K14015"/>
    </row>
    <row r="14016" spans="11:11" x14ac:dyDescent="0.25">
      <c r="K14016"/>
    </row>
    <row r="14017" spans="11:11" x14ac:dyDescent="0.25">
      <c r="K14017"/>
    </row>
    <row r="14018" spans="11:11" x14ac:dyDescent="0.25">
      <c r="K14018" s="133"/>
    </row>
    <row r="14019" spans="11:11" x14ac:dyDescent="0.25">
      <c r="K14019" s="133"/>
    </row>
    <row r="14020" spans="11:11" x14ac:dyDescent="0.25">
      <c r="K14020"/>
    </row>
    <row r="14021" spans="11:11" x14ac:dyDescent="0.25">
      <c r="K14021"/>
    </row>
    <row r="14022" spans="11:11" x14ac:dyDescent="0.25">
      <c r="K14022" s="133"/>
    </row>
    <row r="14023" spans="11:11" x14ac:dyDescent="0.25">
      <c r="K14023" s="133"/>
    </row>
    <row r="14024" spans="11:11" x14ac:dyDescent="0.25">
      <c r="K14024"/>
    </row>
    <row r="14025" spans="11:11" x14ac:dyDescent="0.25">
      <c r="K14025"/>
    </row>
    <row r="14026" spans="11:11" x14ac:dyDescent="0.25">
      <c r="K14026"/>
    </row>
    <row r="14027" spans="11:11" x14ac:dyDescent="0.25">
      <c r="K14027" s="133"/>
    </row>
    <row r="14028" spans="11:11" x14ac:dyDescent="0.25">
      <c r="K14028" s="133"/>
    </row>
    <row r="14029" spans="11:11" x14ac:dyDescent="0.25">
      <c r="K14029"/>
    </row>
    <row r="14030" spans="11:11" x14ac:dyDescent="0.25">
      <c r="K14030"/>
    </row>
    <row r="14031" spans="11:11" x14ac:dyDescent="0.25">
      <c r="K14031" s="133"/>
    </row>
    <row r="14032" spans="11:11" x14ac:dyDescent="0.25">
      <c r="K14032" s="133"/>
    </row>
    <row r="14033" spans="11:11" x14ac:dyDescent="0.25">
      <c r="K14033"/>
    </row>
    <row r="14034" spans="11:11" x14ac:dyDescent="0.25">
      <c r="K14034"/>
    </row>
    <row r="14035" spans="11:11" x14ac:dyDescent="0.25">
      <c r="K14035"/>
    </row>
    <row r="14036" spans="11:11" x14ac:dyDescent="0.25">
      <c r="K14036" s="133"/>
    </row>
    <row r="14037" spans="11:11" x14ac:dyDescent="0.25">
      <c r="K14037" s="133"/>
    </row>
    <row r="14038" spans="11:11" x14ac:dyDescent="0.25">
      <c r="K14038"/>
    </row>
    <row r="14039" spans="11:11" x14ac:dyDescent="0.25">
      <c r="K14039"/>
    </row>
    <row r="14040" spans="11:11" x14ac:dyDescent="0.25">
      <c r="K14040" s="133"/>
    </row>
    <row r="14041" spans="11:11" x14ac:dyDescent="0.25">
      <c r="K14041" s="133"/>
    </row>
    <row r="14042" spans="11:11" x14ac:dyDescent="0.25">
      <c r="K14042"/>
    </row>
    <row r="14043" spans="11:11" x14ac:dyDescent="0.25">
      <c r="K14043"/>
    </row>
    <row r="14044" spans="11:11" x14ac:dyDescent="0.25">
      <c r="K14044"/>
    </row>
    <row r="14045" spans="11:11" x14ac:dyDescent="0.25">
      <c r="K14045" s="133"/>
    </row>
    <row r="14046" spans="11:11" x14ac:dyDescent="0.25">
      <c r="K14046" s="133"/>
    </row>
    <row r="14047" spans="11:11" x14ac:dyDescent="0.25">
      <c r="K14047"/>
    </row>
    <row r="14048" spans="11:11" x14ac:dyDescent="0.25">
      <c r="K14048"/>
    </row>
    <row r="14049" spans="11:11" x14ac:dyDescent="0.25">
      <c r="K14049" s="133"/>
    </row>
    <row r="14050" spans="11:11" x14ac:dyDescent="0.25">
      <c r="K14050" s="133"/>
    </row>
    <row r="14051" spans="11:11" x14ac:dyDescent="0.25">
      <c r="K14051"/>
    </row>
    <row r="14052" spans="11:11" x14ac:dyDescent="0.25">
      <c r="K14052"/>
    </row>
    <row r="14053" spans="11:11" x14ac:dyDescent="0.25">
      <c r="K14053"/>
    </row>
    <row r="14054" spans="11:11" x14ac:dyDescent="0.25">
      <c r="K14054" s="133"/>
    </row>
    <row r="14055" spans="11:11" x14ac:dyDescent="0.25">
      <c r="K14055" s="133"/>
    </row>
    <row r="14056" spans="11:11" x14ac:dyDescent="0.25">
      <c r="K14056"/>
    </row>
    <row r="14057" spans="11:11" x14ac:dyDescent="0.25">
      <c r="K14057"/>
    </row>
    <row r="14058" spans="11:11" x14ac:dyDescent="0.25">
      <c r="K14058" s="133"/>
    </row>
    <row r="14059" spans="11:11" x14ac:dyDescent="0.25">
      <c r="K14059" s="133"/>
    </row>
    <row r="14060" spans="11:11" x14ac:dyDescent="0.25">
      <c r="K14060"/>
    </row>
    <row r="14061" spans="11:11" x14ac:dyDescent="0.25">
      <c r="K14061"/>
    </row>
    <row r="14062" spans="11:11" x14ac:dyDescent="0.25">
      <c r="K14062"/>
    </row>
    <row r="14063" spans="11:11" x14ac:dyDescent="0.25">
      <c r="K14063" s="133"/>
    </row>
    <row r="14064" spans="11:11" x14ac:dyDescent="0.25">
      <c r="K14064" s="133"/>
    </row>
    <row r="14065" spans="11:11" x14ac:dyDescent="0.25">
      <c r="K14065"/>
    </row>
    <row r="14066" spans="11:11" x14ac:dyDescent="0.25">
      <c r="K14066"/>
    </row>
    <row r="14067" spans="11:11" x14ac:dyDescent="0.25">
      <c r="K14067" s="133"/>
    </row>
    <row r="14068" spans="11:11" x14ac:dyDescent="0.25">
      <c r="K14068" s="133"/>
    </row>
    <row r="14069" spans="11:11" x14ac:dyDescent="0.25">
      <c r="K14069"/>
    </row>
    <row r="14070" spans="11:11" x14ac:dyDescent="0.25">
      <c r="K14070"/>
    </row>
    <row r="14071" spans="11:11" x14ac:dyDescent="0.25">
      <c r="K14071"/>
    </row>
    <row r="14072" spans="11:11" x14ac:dyDescent="0.25">
      <c r="K14072" s="133"/>
    </row>
    <row r="14073" spans="11:11" x14ac:dyDescent="0.25">
      <c r="K14073" s="133"/>
    </row>
    <row r="14074" spans="11:11" x14ac:dyDescent="0.25">
      <c r="K14074"/>
    </row>
    <row r="14075" spans="11:11" x14ac:dyDescent="0.25">
      <c r="K14075"/>
    </row>
    <row r="14076" spans="11:11" x14ac:dyDescent="0.25">
      <c r="K14076" s="133"/>
    </row>
    <row r="14077" spans="11:11" x14ac:dyDescent="0.25">
      <c r="K14077" s="133"/>
    </row>
    <row r="14078" spans="11:11" x14ac:dyDescent="0.25">
      <c r="K14078"/>
    </row>
    <row r="14079" spans="11:11" x14ac:dyDescent="0.25">
      <c r="K14079"/>
    </row>
    <row r="14080" spans="11:11" x14ac:dyDescent="0.25">
      <c r="K14080"/>
    </row>
    <row r="14081" spans="11:11" x14ac:dyDescent="0.25">
      <c r="K14081" s="133"/>
    </row>
    <row r="14082" spans="11:11" x14ac:dyDescent="0.25">
      <c r="K14082" s="133"/>
    </row>
    <row r="14083" spans="11:11" x14ac:dyDescent="0.25">
      <c r="K14083"/>
    </row>
    <row r="14084" spans="11:11" x14ac:dyDescent="0.25">
      <c r="K14084"/>
    </row>
    <row r="14085" spans="11:11" x14ac:dyDescent="0.25">
      <c r="K14085" s="133"/>
    </row>
    <row r="14086" spans="11:11" x14ac:dyDescent="0.25">
      <c r="K14086" s="133"/>
    </row>
    <row r="14087" spans="11:11" x14ac:dyDescent="0.25">
      <c r="K14087"/>
    </row>
    <row r="14088" spans="11:11" x14ac:dyDescent="0.25">
      <c r="K14088"/>
    </row>
    <row r="14089" spans="11:11" x14ac:dyDescent="0.25">
      <c r="K14089"/>
    </row>
    <row r="14090" spans="11:11" x14ac:dyDescent="0.25">
      <c r="K14090" s="133"/>
    </row>
    <row r="14091" spans="11:11" x14ac:dyDescent="0.25">
      <c r="K14091" s="133"/>
    </row>
    <row r="14092" spans="11:11" x14ac:dyDescent="0.25">
      <c r="K14092"/>
    </row>
    <row r="14093" spans="11:11" x14ac:dyDescent="0.25">
      <c r="K14093"/>
    </row>
    <row r="14094" spans="11:11" x14ac:dyDescent="0.25">
      <c r="K14094" s="133"/>
    </row>
    <row r="14095" spans="11:11" x14ac:dyDescent="0.25">
      <c r="K14095" s="133"/>
    </row>
    <row r="14096" spans="11:11" x14ac:dyDescent="0.25">
      <c r="K14096"/>
    </row>
    <row r="14097" spans="11:11" x14ac:dyDescent="0.25">
      <c r="K14097"/>
    </row>
    <row r="14098" spans="11:11" x14ac:dyDescent="0.25">
      <c r="K14098"/>
    </row>
    <row r="14099" spans="11:11" x14ac:dyDescent="0.25">
      <c r="K14099" s="133"/>
    </row>
    <row r="14100" spans="11:11" x14ac:dyDescent="0.25">
      <c r="K14100" s="133"/>
    </row>
    <row r="14101" spans="11:11" x14ac:dyDescent="0.25">
      <c r="K14101"/>
    </row>
    <row r="14102" spans="11:11" x14ac:dyDescent="0.25">
      <c r="K14102"/>
    </row>
    <row r="14103" spans="11:11" x14ac:dyDescent="0.25">
      <c r="K14103" s="133"/>
    </row>
    <row r="14104" spans="11:11" x14ac:dyDescent="0.25">
      <c r="K14104" s="133"/>
    </row>
    <row r="14105" spans="11:11" x14ac:dyDescent="0.25">
      <c r="K14105"/>
    </row>
    <row r="14106" spans="11:11" x14ac:dyDescent="0.25">
      <c r="K14106"/>
    </row>
    <row r="14107" spans="11:11" x14ac:dyDescent="0.25">
      <c r="K14107"/>
    </row>
    <row r="14108" spans="11:11" x14ac:dyDescent="0.25">
      <c r="K14108" s="133"/>
    </row>
    <row r="14109" spans="11:11" x14ac:dyDescent="0.25">
      <c r="K14109" s="133"/>
    </row>
    <row r="14110" spans="11:11" x14ac:dyDescent="0.25">
      <c r="K14110"/>
    </row>
    <row r="14111" spans="11:11" x14ac:dyDescent="0.25">
      <c r="K14111"/>
    </row>
    <row r="14112" spans="11:11" x14ac:dyDescent="0.25">
      <c r="K14112" s="133"/>
    </row>
    <row r="14113" spans="11:11" x14ac:dyDescent="0.25">
      <c r="K14113" s="133"/>
    </row>
    <row r="14114" spans="11:11" x14ac:dyDescent="0.25">
      <c r="K14114"/>
    </row>
    <row r="14115" spans="11:11" x14ac:dyDescent="0.25">
      <c r="K14115"/>
    </row>
    <row r="14116" spans="11:11" x14ac:dyDescent="0.25">
      <c r="K14116"/>
    </row>
    <row r="14117" spans="11:11" x14ac:dyDescent="0.25">
      <c r="K14117" s="133"/>
    </row>
    <row r="14118" spans="11:11" x14ac:dyDescent="0.25">
      <c r="K14118" s="133"/>
    </row>
    <row r="14119" spans="11:11" x14ac:dyDescent="0.25">
      <c r="K14119"/>
    </row>
    <row r="14120" spans="11:11" x14ac:dyDescent="0.25">
      <c r="K14120"/>
    </row>
    <row r="14121" spans="11:11" x14ac:dyDescent="0.25">
      <c r="K14121" s="133"/>
    </row>
    <row r="14122" spans="11:11" x14ac:dyDescent="0.25">
      <c r="K14122" s="133"/>
    </row>
    <row r="14123" spans="11:11" x14ac:dyDescent="0.25">
      <c r="K14123"/>
    </row>
    <row r="14124" spans="11:11" x14ac:dyDescent="0.25">
      <c r="K14124"/>
    </row>
    <row r="14125" spans="11:11" x14ac:dyDescent="0.25">
      <c r="K14125"/>
    </row>
    <row r="14126" spans="11:11" x14ac:dyDescent="0.25">
      <c r="K14126" s="133"/>
    </row>
    <row r="14127" spans="11:11" x14ac:dyDescent="0.25">
      <c r="K14127" s="133"/>
    </row>
    <row r="14128" spans="11:11" x14ac:dyDescent="0.25">
      <c r="K14128"/>
    </row>
    <row r="14129" spans="11:11" x14ac:dyDescent="0.25">
      <c r="K14129"/>
    </row>
    <row r="14130" spans="11:11" x14ac:dyDescent="0.25">
      <c r="K14130" s="133"/>
    </row>
    <row r="14131" spans="11:11" x14ac:dyDescent="0.25">
      <c r="K14131" s="133"/>
    </row>
    <row r="14132" spans="11:11" x14ac:dyDescent="0.25">
      <c r="K14132"/>
    </row>
    <row r="14133" spans="11:11" x14ac:dyDescent="0.25">
      <c r="K14133"/>
    </row>
    <row r="14134" spans="11:11" x14ac:dyDescent="0.25">
      <c r="K14134"/>
    </row>
    <row r="14135" spans="11:11" x14ac:dyDescent="0.25">
      <c r="K14135" s="133"/>
    </row>
    <row r="14136" spans="11:11" x14ac:dyDescent="0.25">
      <c r="K14136" s="133"/>
    </row>
    <row r="14137" spans="11:11" x14ac:dyDescent="0.25">
      <c r="K14137"/>
    </row>
    <row r="14138" spans="11:11" x14ac:dyDescent="0.25">
      <c r="K14138"/>
    </row>
    <row r="14139" spans="11:11" x14ac:dyDescent="0.25">
      <c r="K14139" s="133"/>
    </row>
    <row r="14140" spans="11:11" x14ac:dyDescent="0.25">
      <c r="K14140" s="133"/>
    </row>
    <row r="14141" spans="11:11" x14ac:dyDescent="0.25">
      <c r="K14141"/>
    </row>
    <row r="14142" spans="11:11" x14ac:dyDescent="0.25">
      <c r="K14142"/>
    </row>
    <row r="14143" spans="11:11" x14ac:dyDescent="0.25">
      <c r="K14143"/>
    </row>
    <row r="14144" spans="11:11" x14ac:dyDescent="0.25">
      <c r="K14144" s="133"/>
    </row>
    <row r="14145" spans="11:11" x14ac:dyDescent="0.25">
      <c r="K14145" s="133"/>
    </row>
    <row r="14146" spans="11:11" x14ac:dyDescent="0.25">
      <c r="K14146"/>
    </row>
    <row r="14147" spans="11:11" x14ac:dyDescent="0.25">
      <c r="K14147"/>
    </row>
    <row r="14148" spans="11:11" x14ac:dyDescent="0.25">
      <c r="K14148" s="133"/>
    </row>
    <row r="14149" spans="11:11" x14ac:dyDescent="0.25">
      <c r="K14149" s="133"/>
    </row>
    <row r="14150" spans="11:11" x14ac:dyDescent="0.25">
      <c r="K14150"/>
    </row>
    <row r="14151" spans="11:11" x14ac:dyDescent="0.25">
      <c r="K14151"/>
    </row>
    <row r="14152" spans="11:11" x14ac:dyDescent="0.25">
      <c r="K14152"/>
    </row>
    <row r="14153" spans="11:11" x14ac:dyDescent="0.25">
      <c r="K14153" s="133"/>
    </row>
    <row r="14154" spans="11:11" x14ac:dyDescent="0.25">
      <c r="K14154" s="133"/>
    </row>
    <row r="14155" spans="11:11" x14ac:dyDescent="0.25">
      <c r="K14155"/>
    </row>
    <row r="14156" spans="11:11" x14ac:dyDescent="0.25">
      <c r="K14156"/>
    </row>
    <row r="14157" spans="11:11" x14ac:dyDescent="0.25">
      <c r="K14157" s="133"/>
    </row>
    <row r="14158" spans="11:11" x14ac:dyDescent="0.25">
      <c r="K14158" s="133"/>
    </row>
    <row r="14159" spans="11:11" x14ac:dyDescent="0.25">
      <c r="K14159"/>
    </row>
    <row r="14160" spans="11:11" x14ac:dyDescent="0.25">
      <c r="K14160"/>
    </row>
    <row r="14161" spans="11:11" x14ac:dyDescent="0.25">
      <c r="K14161"/>
    </row>
    <row r="14162" spans="11:11" x14ac:dyDescent="0.25">
      <c r="K14162" s="133"/>
    </row>
    <row r="14163" spans="11:11" x14ac:dyDescent="0.25">
      <c r="K14163" s="133"/>
    </row>
    <row r="14164" spans="11:11" x14ac:dyDescent="0.25">
      <c r="K14164"/>
    </row>
    <row r="14165" spans="11:11" x14ac:dyDescent="0.25">
      <c r="K14165"/>
    </row>
    <row r="14166" spans="11:11" x14ac:dyDescent="0.25">
      <c r="K14166" s="133"/>
    </row>
    <row r="14167" spans="11:11" x14ac:dyDescent="0.25">
      <c r="K14167" s="133"/>
    </row>
    <row r="14168" spans="11:11" x14ac:dyDescent="0.25">
      <c r="K14168"/>
    </row>
    <row r="14169" spans="11:11" x14ac:dyDescent="0.25">
      <c r="K14169"/>
    </row>
    <row r="14170" spans="11:11" x14ac:dyDescent="0.25">
      <c r="K14170"/>
    </row>
    <row r="14171" spans="11:11" x14ac:dyDescent="0.25">
      <c r="K14171" s="133"/>
    </row>
    <row r="14172" spans="11:11" x14ac:dyDescent="0.25">
      <c r="K14172" s="133"/>
    </row>
    <row r="14173" spans="11:11" x14ac:dyDescent="0.25">
      <c r="K14173"/>
    </row>
    <row r="14174" spans="11:11" x14ac:dyDescent="0.25">
      <c r="K14174"/>
    </row>
    <row r="14175" spans="11:11" x14ac:dyDescent="0.25">
      <c r="K14175" s="133"/>
    </row>
    <row r="14176" spans="11:11" x14ac:dyDescent="0.25">
      <c r="K14176" s="133"/>
    </row>
    <row r="14177" spans="11:11" x14ac:dyDescent="0.25">
      <c r="K14177"/>
    </row>
    <row r="14178" spans="11:11" x14ac:dyDescent="0.25">
      <c r="K14178"/>
    </row>
    <row r="14179" spans="11:11" x14ac:dyDescent="0.25">
      <c r="K14179"/>
    </row>
    <row r="14180" spans="11:11" x14ac:dyDescent="0.25">
      <c r="K14180" s="133"/>
    </row>
    <row r="14181" spans="11:11" x14ac:dyDescent="0.25">
      <c r="K14181" s="133"/>
    </row>
    <row r="14182" spans="11:11" x14ac:dyDescent="0.25">
      <c r="K14182"/>
    </row>
    <row r="14183" spans="11:11" x14ac:dyDescent="0.25">
      <c r="K14183"/>
    </row>
    <row r="14184" spans="11:11" x14ac:dyDescent="0.25">
      <c r="K14184" s="133"/>
    </row>
    <row r="14185" spans="11:11" x14ac:dyDescent="0.25">
      <c r="K14185" s="133"/>
    </row>
    <row r="14186" spans="11:11" x14ac:dyDescent="0.25">
      <c r="K14186"/>
    </row>
    <row r="14187" spans="11:11" x14ac:dyDescent="0.25">
      <c r="K14187"/>
    </row>
    <row r="14188" spans="11:11" x14ac:dyDescent="0.25">
      <c r="K14188"/>
    </row>
    <row r="14189" spans="11:11" x14ac:dyDescent="0.25">
      <c r="K14189" s="133"/>
    </row>
    <row r="14190" spans="11:11" x14ac:dyDescent="0.25">
      <c r="K14190" s="133"/>
    </row>
    <row r="14191" spans="11:11" x14ac:dyDescent="0.25">
      <c r="K14191"/>
    </row>
    <row r="14192" spans="11:11" x14ac:dyDescent="0.25">
      <c r="K14192"/>
    </row>
    <row r="14193" spans="11:11" x14ac:dyDescent="0.25">
      <c r="K14193" s="133"/>
    </row>
    <row r="14194" spans="11:11" x14ac:dyDescent="0.25">
      <c r="K14194" s="133"/>
    </row>
    <row r="14195" spans="11:11" x14ac:dyDescent="0.25">
      <c r="K14195"/>
    </row>
    <row r="14196" spans="11:11" x14ac:dyDescent="0.25">
      <c r="K14196"/>
    </row>
    <row r="14197" spans="11:11" x14ac:dyDescent="0.25">
      <c r="K14197"/>
    </row>
    <row r="14198" spans="11:11" x14ac:dyDescent="0.25">
      <c r="K14198" s="133"/>
    </row>
    <row r="14199" spans="11:11" x14ac:dyDescent="0.25">
      <c r="K14199" s="133"/>
    </row>
    <row r="14200" spans="11:11" x14ac:dyDescent="0.25">
      <c r="K14200"/>
    </row>
    <row r="14201" spans="11:11" x14ac:dyDescent="0.25">
      <c r="K14201"/>
    </row>
    <row r="14202" spans="11:11" x14ac:dyDescent="0.25">
      <c r="K14202" s="133"/>
    </row>
    <row r="14203" spans="11:11" x14ac:dyDescent="0.25">
      <c r="K14203" s="133"/>
    </row>
    <row r="14204" spans="11:11" x14ac:dyDescent="0.25">
      <c r="K14204"/>
    </row>
    <row r="14205" spans="11:11" x14ac:dyDescent="0.25">
      <c r="K14205"/>
    </row>
    <row r="14206" spans="11:11" x14ac:dyDescent="0.25">
      <c r="K14206"/>
    </row>
    <row r="14207" spans="11:11" x14ac:dyDescent="0.25">
      <c r="K14207" s="133"/>
    </row>
    <row r="14208" spans="11:11" x14ac:dyDescent="0.25">
      <c r="K14208" s="133"/>
    </row>
    <row r="14209" spans="11:11" x14ac:dyDescent="0.25">
      <c r="K14209"/>
    </row>
    <row r="14210" spans="11:11" x14ac:dyDescent="0.25">
      <c r="K14210"/>
    </row>
    <row r="14211" spans="11:11" x14ac:dyDescent="0.25">
      <c r="K14211" s="133"/>
    </row>
    <row r="14212" spans="11:11" x14ac:dyDescent="0.25">
      <c r="K14212" s="133"/>
    </row>
    <row r="14213" spans="11:11" x14ac:dyDescent="0.25">
      <c r="K14213"/>
    </row>
    <row r="14214" spans="11:11" x14ac:dyDescent="0.25">
      <c r="K14214"/>
    </row>
    <row r="14215" spans="11:11" x14ac:dyDescent="0.25">
      <c r="K14215"/>
    </row>
    <row r="14216" spans="11:11" x14ac:dyDescent="0.25">
      <c r="K14216" s="133"/>
    </row>
    <row r="14217" spans="11:11" x14ac:dyDescent="0.25">
      <c r="K14217" s="133"/>
    </row>
    <row r="14218" spans="11:11" x14ac:dyDescent="0.25">
      <c r="K14218"/>
    </row>
    <row r="14219" spans="11:11" x14ac:dyDescent="0.25">
      <c r="K14219"/>
    </row>
    <row r="14220" spans="11:11" x14ac:dyDescent="0.25">
      <c r="K14220" s="133"/>
    </row>
    <row r="14221" spans="11:11" x14ac:dyDescent="0.25">
      <c r="K14221" s="133"/>
    </row>
    <row r="14222" spans="11:11" x14ac:dyDescent="0.25">
      <c r="K14222"/>
    </row>
    <row r="14223" spans="11:11" x14ac:dyDescent="0.25">
      <c r="K14223"/>
    </row>
    <row r="14224" spans="11:11" x14ac:dyDescent="0.25">
      <c r="K14224"/>
    </row>
    <row r="14225" spans="11:11" x14ac:dyDescent="0.25">
      <c r="K14225" s="133"/>
    </row>
    <row r="14226" spans="11:11" x14ac:dyDescent="0.25">
      <c r="K14226" s="133"/>
    </row>
    <row r="14227" spans="11:11" x14ac:dyDescent="0.25">
      <c r="K14227"/>
    </row>
    <row r="14228" spans="11:11" x14ac:dyDescent="0.25">
      <c r="K14228"/>
    </row>
    <row r="14229" spans="11:11" x14ac:dyDescent="0.25">
      <c r="K14229" s="133"/>
    </row>
    <row r="14230" spans="11:11" x14ac:dyDescent="0.25">
      <c r="K14230" s="133"/>
    </row>
    <row r="14231" spans="11:11" x14ac:dyDescent="0.25">
      <c r="K14231"/>
    </row>
    <row r="14232" spans="11:11" x14ac:dyDescent="0.25">
      <c r="K14232"/>
    </row>
    <row r="14233" spans="11:11" x14ac:dyDescent="0.25">
      <c r="K14233"/>
    </row>
    <row r="14234" spans="11:11" x14ac:dyDescent="0.25">
      <c r="K14234" s="133"/>
    </row>
    <row r="14235" spans="11:11" x14ac:dyDescent="0.25">
      <c r="K14235" s="133"/>
    </row>
    <row r="14236" spans="11:11" x14ac:dyDescent="0.25">
      <c r="K14236"/>
    </row>
    <row r="14237" spans="11:11" x14ac:dyDescent="0.25">
      <c r="K14237"/>
    </row>
    <row r="14238" spans="11:11" x14ac:dyDescent="0.25">
      <c r="K14238" s="133"/>
    </row>
    <row r="14239" spans="11:11" x14ac:dyDescent="0.25">
      <c r="K14239" s="133"/>
    </row>
    <row r="14240" spans="11:11" x14ac:dyDescent="0.25">
      <c r="K14240"/>
    </row>
    <row r="14241" spans="11:11" x14ac:dyDescent="0.25">
      <c r="K14241"/>
    </row>
    <row r="14242" spans="11:11" x14ac:dyDescent="0.25">
      <c r="K14242"/>
    </row>
    <row r="14243" spans="11:11" x14ac:dyDescent="0.25">
      <c r="K14243" s="133"/>
    </row>
    <row r="14244" spans="11:11" x14ac:dyDescent="0.25">
      <c r="K14244" s="133"/>
    </row>
    <row r="14245" spans="11:11" x14ac:dyDescent="0.25">
      <c r="K14245"/>
    </row>
    <row r="14246" spans="11:11" x14ac:dyDescent="0.25">
      <c r="K14246"/>
    </row>
    <row r="14247" spans="11:11" x14ac:dyDescent="0.25">
      <c r="K14247" s="133"/>
    </row>
    <row r="14248" spans="11:11" x14ac:dyDescent="0.25">
      <c r="K14248" s="133"/>
    </row>
    <row r="14249" spans="11:11" x14ac:dyDescent="0.25">
      <c r="K14249"/>
    </row>
    <row r="14250" spans="11:11" x14ac:dyDescent="0.25">
      <c r="K14250"/>
    </row>
    <row r="14251" spans="11:11" x14ac:dyDescent="0.25">
      <c r="K14251"/>
    </row>
    <row r="14252" spans="11:11" x14ac:dyDescent="0.25">
      <c r="K14252" s="133"/>
    </row>
    <row r="14253" spans="11:11" x14ac:dyDescent="0.25">
      <c r="K14253" s="133"/>
    </row>
    <row r="14254" spans="11:11" x14ac:dyDescent="0.25">
      <c r="K14254"/>
    </row>
    <row r="14255" spans="11:11" x14ac:dyDescent="0.25">
      <c r="K14255"/>
    </row>
    <row r="14256" spans="11:11" x14ac:dyDescent="0.25">
      <c r="K14256" s="133"/>
    </row>
    <row r="14257" spans="11:11" x14ac:dyDescent="0.25">
      <c r="K14257" s="133"/>
    </row>
    <row r="14258" spans="11:11" x14ac:dyDescent="0.25">
      <c r="K14258"/>
    </row>
    <row r="14259" spans="11:11" x14ac:dyDescent="0.25">
      <c r="K14259"/>
    </row>
    <row r="14260" spans="11:11" x14ac:dyDescent="0.25">
      <c r="K14260"/>
    </row>
    <row r="14261" spans="11:11" x14ac:dyDescent="0.25">
      <c r="K14261" s="133"/>
    </row>
    <row r="14262" spans="11:11" x14ac:dyDescent="0.25">
      <c r="K14262" s="133"/>
    </row>
    <row r="14263" spans="11:11" x14ac:dyDescent="0.25">
      <c r="K14263"/>
    </row>
    <row r="14264" spans="11:11" x14ac:dyDescent="0.25">
      <c r="K14264"/>
    </row>
    <row r="14265" spans="11:11" x14ac:dyDescent="0.25">
      <c r="K14265" s="133"/>
    </row>
    <row r="14266" spans="11:11" x14ac:dyDescent="0.25">
      <c r="K14266" s="133"/>
    </row>
    <row r="14267" spans="11:11" x14ac:dyDescent="0.25">
      <c r="K14267"/>
    </row>
    <row r="14268" spans="11:11" x14ac:dyDescent="0.25">
      <c r="K14268"/>
    </row>
    <row r="14269" spans="11:11" x14ac:dyDescent="0.25">
      <c r="K14269"/>
    </row>
    <row r="14270" spans="11:11" x14ac:dyDescent="0.25">
      <c r="K14270" s="133"/>
    </row>
    <row r="14271" spans="11:11" x14ac:dyDescent="0.25">
      <c r="K14271" s="133"/>
    </row>
    <row r="14272" spans="11:11" x14ac:dyDescent="0.25">
      <c r="K14272"/>
    </row>
    <row r="14273" spans="11:11" x14ac:dyDescent="0.25">
      <c r="K14273"/>
    </row>
    <row r="14274" spans="11:11" x14ac:dyDescent="0.25">
      <c r="K14274" s="133"/>
    </row>
    <row r="14275" spans="11:11" x14ac:dyDescent="0.25">
      <c r="K14275" s="133"/>
    </row>
    <row r="14276" spans="11:11" x14ac:dyDescent="0.25">
      <c r="K14276"/>
    </row>
    <row r="14277" spans="11:11" x14ac:dyDescent="0.25">
      <c r="K14277"/>
    </row>
    <row r="14278" spans="11:11" x14ac:dyDescent="0.25">
      <c r="K14278"/>
    </row>
    <row r="14279" spans="11:11" x14ac:dyDescent="0.25">
      <c r="K14279" s="133"/>
    </row>
    <row r="14280" spans="11:11" x14ac:dyDescent="0.25">
      <c r="K14280" s="133"/>
    </row>
    <row r="14281" spans="11:11" x14ac:dyDescent="0.25">
      <c r="K14281"/>
    </row>
    <row r="14282" spans="11:11" x14ac:dyDescent="0.25">
      <c r="K14282"/>
    </row>
    <row r="14283" spans="11:11" x14ac:dyDescent="0.25">
      <c r="K14283" s="133"/>
    </row>
    <row r="14284" spans="11:11" x14ac:dyDescent="0.25">
      <c r="K14284" s="133"/>
    </row>
    <row r="14285" spans="11:11" x14ac:dyDescent="0.25">
      <c r="K14285"/>
    </row>
    <row r="14286" spans="11:11" x14ac:dyDescent="0.25">
      <c r="K14286"/>
    </row>
    <row r="14287" spans="11:11" x14ac:dyDescent="0.25">
      <c r="K14287"/>
    </row>
    <row r="14288" spans="11:11" x14ac:dyDescent="0.25">
      <c r="K14288" s="133"/>
    </row>
    <row r="14289" spans="11:11" x14ac:dyDescent="0.25">
      <c r="K14289" s="133"/>
    </row>
    <row r="14290" spans="11:11" x14ac:dyDescent="0.25">
      <c r="K14290"/>
    </row>
    <row r="14291" spans="11:11" x14ac:dyDescent="0.25">
      <c r="K14291"/>
    </row>
    <row r="14292" spans="11:11" x14ac:dyDescent="0.25">
      <c r="K14292" s="133"/>
    </row>
    <row r="14293" spans="11:11" x14ac:dyDescent="0.25">
      <c r="K14293" s="133"/>
    </row>
    <row r="14294" spans="11:11" x14ac:dyDescent="0.25">
      <c r="K14294"/>
    </row>
    <row r="14295" spans="11:11" x14ac:dyDescent="0.25">
      <c r="K14295"/>
    </row>
    <row r="14296" spans="11:11" x14ac:dyDescent="0.25">
      <c r="K14296"/>
    </row>
    <row r="14297" spans="11:11" x14ac:dyDescent="0.25">
      <c r="K14297" s="133"/>
    </row>
    <row r="14298" spans="11:11" x14ac:dyDescent="0.25">
      <c r="K14298" s="133"/>
    </row>
    <row r="14299" spans="11:11" x14ac:dyDescent="0.25">
      <c r="K14299"/>
    </row>
    <row r="14300" spans="11:11" x14ac:dyDescent="0.25">
      <c r="K14300"/>
    </row>
    <row r="14301" spans="11:11" x14ac:dyDescent="0.25">
      <c r="K14301" s="133"/>
    </row>
    <row r="14302" spans="11:11" x14ac:dyDescent="0.25">
      <c r="K14302" s="133"/>
    </row>
    <row r="14303" spans="11:11" x14ac:dyDescent="0.25">
      <c r="K14303"/>
    </row>
    <row r="14304" spans="11:11" x14ac:dyDescent="0.25">
      <c r="K14304"/>
    </row>
    <row r="14305" spans="11:11" x14ac:dyDescent="0.25">
      <c r="K14305"/>
    </row>
    <row r="14306" spans="11:11" x14ac:dyDescent="0.25">
      <c r="K14306" s="133"/>
    </row>
    <row r="14307" spans="11:11" x14ac:dyDescent="0.25">
      <c r="K14307" s="133"/>
    </row>
    <row r="14308" spans="11:11" x14ac:dyDescent="0.25">
      <c r="K14308"/>
    </row>
    <row r="14309" spans="11:11" x14ac:dyDescent="0.25">
      <c r="K14309"/>
    </row>
    <row r="14310" spans="11:11" x14ac:dyDescent="0.25">
      <c r="K14310" s="133"/>
    </row>
    <row r="14311" spans="11:11" x14ac:dyDescent="0.25">
      <c r="K14311" s="133"/>
    </row>
    <row r="14312" spans="11:11" x14ac:dyDescent="0.25">
      <c r="K14312"/>
    </row>
    <row r="14313" spans="11:11" x14ac:dyDescent="0.25">
      <c r="K14313"/>
    </row>
    <row r="14314" spans="11:11" x14ac:dyDescent="0.25">
      <c r="K14314"/>
    </row>
    <row r="14315" spans="11:11" x14ac:dyDescent="0.25">
      <c r="K14315" s="133"/>
    </row>
    <row r="14316" spans="11:11" x14ac:dyDescent="0.25">
      <c r="K14316" s="133"/>
    </row>
    <row r="14317" spans="11:11" x14ac:dyDescent="0.25">
      <c r="K14317"/>
    </row>
    <row r="14318" spans="11:11" x14ac:dyDescent="0.25">
      <c r="K14318"/>
    </row>
    <row r="14319" spans="11:11" x14ac:dyDescent="0.25">
      <c r="K14319" s="133"/>
    </row>
    <row r="14320" spans="11:11" x14ac:dyDescent="0.25">
      <c r="K14320" s="133"/>
    </row>
    <row r="14321" spans="11:11" x14ac:dyDescent="0.25">
      <c r="K14321"/>
    </row>
    <row r="14322" spans="11:11" x14ac:dyDescent="0.25">
      <c r="K14322"/>
    </row>
    <row r="14323" spans="11:11" x14ac:dyDescent="0.25">
      <c r="K14323"/>
    </row>
    <row r="14324" spans="11:11" x14ac:dyDescent="0.25">
      <c r="K14324" s="133"/>
    </row>
    <row r="14325" spans="11:11" x14ac:dyDescent="0.25">
      <c r="K14325" s="133"/>
    </row>
    <row r="14326" spans="11:11" x14ac:dyDescent="0.25">
      <c r="K14326"/>
    </row>
    <row r="14327" spans="11:11" x14ac:dyDescent="0.25">
      <c r="K14327"/>
    </row>
    <row r="14328" spans="11:11" x14ac:dyDescent="0.25">
      <c r="K14328" s="133"/>
    </row>
    <row r="14329" spans="11:11" x14ac:dyDescent="0.25">
      <c r="K14329" s="133"/>
    </row>
    <row r="14330" spans="11:11" x14ac:dyDescent="0.25">
      <c r="K14330"/>
    </row>
    <row r="14331" spans="11:11" x14ac:dyDescent="0.25">
      <c r="K14331"/>
    </row>
    <row r="14332" spans="11:11" x14ac:dyDescent="0.25">
      <c r="K14332"/>
    </row>
    <row r="14333" spans="11:11" x14ac:dyDescent="0.25">
      <c r="K14333" s="133"/>
    </row>
    <row r="14334" spans="11:11" x14ac:dyDescent="0.25">
      <c r="K14334" s="133"/>
    </row>
    <row r="14335" spans="11:11" x14ac:dyDescent="0.25">
      <c r="K14335"/>
    </row>
    <row r="14336" spans="11:11" x14ac:dyDescent="0.25">
      <c r="K14336"/>
    </row>
    <row r="14337" spans="11:11" x14ac:dyDescent="0.25">
      <c r="K14337" s="133"/>
    </row>
    <row r="14338" spans="11:11" x14ac:dyDescent="0.25">
      <c r="K14338" s="133"/>
    </row>
    <row r="14339" spans="11:11" x14ac:dyDescent="0.25">
      <c r="K14339"/>
    </row>
    <row r="14340" spans="11:11" x14ac:dyDescent="0.25">
      <c r="K14340"/>
    </row>
    <row r="14341" spans="11:11" x14ac:dyDescent="0.25">
      <c r="K14341"/>
    </row>
    <row r="14342" spans="11:11" x14ac:dyDescent="0.25">
      <c r="K14342" s="133"/>
    </row>
    <row r="14343" spans="11:11" x14ac:dyDescent="0.25">
      <c r="K14343" s="133"/>
    </row>
    <row r="14344" spans="11:11" x14ac:dyDescent="0.25">
      <c r="K14344"/>
    </row>
    <row r="14345" spans="11:11" x14ac:dyDescent="0.25">
      <c r="K14345"/>
    </row>
    <row r="14346" spans="11:11" x14ac:dyDescent="0.25">
      <c r="K14346" s="133"/>
    </row>
    <row r="14347" spans="11:11" x14ac:dyDescent="0.25">
      <c r="K14347" s="133"/>
    </row>
    <row r="14348" spans="11:11" x14ac:dyDescent="0.25">
      <c r="K14348"/>
    </row>
    <row r="14349" spans="11:11" x14ac:dyDescent="0.25">
      <c r="K14349"/>
    </row>
    <row r="14350" spans="11:11" x14ac:dyDescent="0.25">
      <c r="K14350"/>
    </row>
    <row r="14351" spans="11:11" x14ac:dyDescent="0.25">
      <c r="K14351" s="133"/>
    </row>
    <row r="14352" spans="11:11" x14ac:dyDescent="0.25">
      <c r="K14352" s="133"/>
    </row>
    <row r="14353" spans="11:11" x14ac:dyDescent="0.25">
      <c r="K14353"/>
    </row>
    <row r="14354" spans="11:11" x14ac:dyDescent="0.25">
      <c r="K14354"/>
    </row>
    <row r="14355" spans="11:11" x14ac:dyDescent="0.25">
      <c r="K14355" s="133"/>
    </row>
    <row r="14356" spans="11:11" x14ac:dyDescent="0.25">
      <c r="K14356" s="133"/>
    </row>
    <row r="14357" spans="11:11" x14ac:dyDescent="0.25">
      <c r="K14357"/>
    </row>
    <row r="14358" spans="11:11" x14ac:dyDescent="0.25">
      <c r="K14358"/>
    </row>
    <row r="14359" spans="11:11" x14ac:dyDescent="0.25">
      <c r="K14359"/>
    </row>
    <row r="14360" spans="11:11" x14ac:dyDescent="0.25">
      <c r="K14360" s="133"/>
    </row>
    <row r="14361" spans="11:11" x14ac:dyDescent="0.25">
      <c r="K14361" s="133"/>
    </row>
    <row r="14362" spans="11:11" x14ac:dyDescent="0.25">
      <c r="K14362"/>
    </row>
    <row r="14363" spans="11:11" x14ac:dyDescent="0.25">
      <c r="K14363"/>
    </row>
    <row r="14364" spans="11:11" x14ac:dyDescent="0.25">
      <c r="K14364" s="133"/>
    </row>
    <row r="14365" spans="11:11" x14ac:dyDescent="0.25">
      <c r="K14365" s="133"/>
    </row>
    <row r="14366" spans="11:11" x14ac:dyDescent="0.25">
      <c r="K14366"/>
    </row>
    <row r="14367" spans="11:11" x14ac:dyDescent="0.25">
      <c r="K14367"/>
    </row>
    <row r="14368" spans="11:11" x14ac:dyDescent="0.25">
      <c r="K14368"/>
    </row>
    <row r="14369" spans="11:11" x14ac:dyDescent="0.25">
      <c r="K14369" s="133"/>
    </row>
    <row r="14370" spans="11:11" x14ac:dyDescent="0.25">
      <c r="K14370" s="133"/>
    </row>
    <row r="14371" spans="11:11" x14ac:dyDescent="0.25">
      <c r="K14371"/>
    </row>
    <row r="14372" spans="11:11" x14ac:dyDescent="0.25">
      <c r="K14372"/>
    </row>
    <row r="14373" spans="11:11" x14ac:dyDescent="0.25">
      <c r="K14373" s="133"/>
    </row>
    <row r="14374" spans="11:11" x14ac:dyDescent="0.25">
      <c r="K14374" s="133"/>
    </row>
    <row r="14375" spans="11:11" x14ac:dyDescent="0.25">
      <c r="K14375"/>
    </row>
    <row r="14376" spans="11:11" x14ac:dyDescent="0.25">
      <c r="K14376"/>
    </row>
    <row r="14377" spans="11:11" x14ac:dyDescent="0.25">
      <c r="K14377"/>
    </row>
    <row r="14378" spans="11:11" x14ac:dyDescent="0.25">
      <c r="K14378" s="133"/>
    </row>
    <row r="14379" spans="11:11" x14ac:dyDescent="0.25">
      <c r="K14379" s="133"/>
    </row>
    <row r="14380" spans="11:11" x14ac:dyDescent="0.25">
      <c r="K14380"/>
    </row>
    <row r="14381" spans="11:11" x14ac:dyDescent="0.25">
      <c r="K14381"/>
    </row>
    <row r="14382" spans="11:11" x14ac:dyDescent="0.25">
      <c r="K14382" s="133"/>
    </row>
    <row r="14383" spans="11:11" x14ac:dyDescent="0.25">
      <c r="K14383" s="133"/>
    </row>
    <row r="14384" spans="11:11" x14ac:dyDescent="0.25">
      <c r="K14384"/>
    </row>
    <row r="14385" spans="11:11" x14ac:dyDescent="0.25">
      <c r="K14385"/>
    </row>
    <row r="14386" spans="11:11" x14ac:dyDescent="0.25">
      <c r="K14386"/>
    </row>
    <row r="14387" spans="11:11" x14ac:dyDescent="0.25">
      <c r="K14387" s="133"/>
    </row>
    <row r="14388" spans="11:11" x14ac:dyDescent="0.25">
      <c r="K14388" s="133"/>
    </row>
    <row r="14389" spans="11:11" x14ac:dyDescent="0.25">
      <c r="K14389"/>
    </row>
    <row r="14390" spans="11:11" x14ac:dyDescent="0.25">
      <c r="K14390"/>
    </row>
    <row r="14391" spans="11:11" x14ac:dyDescent="0.25">
      <c r="K14391" s="133"/>
    </row>
    <row r="14392" spans="11:11" x14ac:dyDescent="0.25">
      <c r="K14392" s="133"/>
    </row>
    <row r="14393" spans="11:11" x14ac:dyDescent="0.25">
      <c r="K14393"/>
    </row>
    <row r="14394" spans="11:11" x14ac:dyDescent="0.25">
      <c r="K14394"/>
    </row>
    <row r="14395" spans="11:11" x14ac:dyDescent="0.25">
      <c r="K14395"/>
    </row>
    <row r="14396" spans="11:11" x14ac:dyDescent="0.25">
      <c r="K14396" s="133"/>
    </row>
    <row r="14397" spans="11:11" x14ac:dyDescent="0.25">
      <c r="K14397" s="133"/>
    </row>
    <row r="14398" spans="11:11" x14ac:dyDescent="0.25">
      <c r="K14398"/>
    </row>
    <row r="14399" spans="11:11" x14ac:dyDescent="0.25">
      <c r="K14399"/>
    </row>
    <row r="14400" spans="11:11" x14ac:dyDescent="0.25">
      <c r="K14400" s="133"/>
    </row>
    <row r="14401" spans="11:11" x14ac:dyDescent="0.25">
      <c r="K14401" s="133"/>
    </row>
    <row r="14402" spans="11:11" x14ac:dyDescent="0.25">
      <c r="K14402"/>
    </row>
    <row r="14403" spans="11:11" x14ac:dyDescent="0.25">
      <c r="K14403"/>
    </row>
    <row r="14404" spans="11:11" x14ac:dyDescent="0.25">
      <c r="K14404"/>
    </row>
    <row r="14405" spans="11:11" x14ac:dyDescent="0.25">
      <c r="K14405" s="133"/>
    </row>
    <row r="14406" spans="11:11" x14ac:dyDescent="0.25">
      <c r="K14406" s="133"/>
    </row>
    <row r="14407" spans="11:11" x14ac:dyDescent="0.25">
      <c r="K14407"/>
    </row>
    <row r="14408" spans="11:11" x14ac:dyDescent="0.25">
      <c r="K14408"/>
    </row>
    <row r="14409" spans="11:11" x14ac:dyDescent="0.25">
      <c r="K14409" s="133"/>
    </row>
    <row r="14410" spans="11:11" x14ac:dyDescent="0.25">
      <c r="K14410" s="133"/>
    </row>
    <row r="14411" spans="11:11" x14ac:dyDescent="0.25">
      <c r="K14411"/>
    </row>
    <row r="14412" spans="11:11" x14ac:dyDescent="0.25">
      <c r="K14412"/>
    </row>
    <row r="14413" spans="11:11" x14ac:dyDescent="0.25">
      <c r="K14413"/>
    </row>
    <row r="14414" spans="11:11" x14ac:dyDescent="0.25">
      <c r="K14414" s="133"/>
    </row>
    <row r="14415" spans="11:11" x14ac:dyDescent="0.25">
      <c r="K14415" s="133"/>
    </row>
    <row r="14416" spans="11:11" x14ac:dyDescent="0.25">
      <c r="K14416"/>
    </row>
    <row r="14417" spans="11:11" x14ac:dyDescent="0.25">
      <c r="K14417"/>
    </row>
    <row r="14418" spans="11:11" x14ac:dyDescent="0.25">
      <c r="K14418" s="133"/>
    </row>
    <row r="14419" spans="11:11" x14ac:dyDescent="0.25">
      <c r="K14419" s="133"/>
    </row>
    <row r="14420" spans="11:11" x14ac:dyDescent="0.25">
      <c r="K14420"/>
    </row>
    <row r="14421" spans="11:11" x14ac:dyDescent="0.25">
      <c r="K14421"/>
    </row>
    <row r="14422" spans="11:11" x14ac:dyDescent="0.25">
      <c r="K14422"/>
    </row>
    <row r="14423" spans="11:11" x14ac:dyDescent="0.25">
      <c r="K14423" s="133"/>
    </row>
    <row r="14424" spans="11:11" x14ac:dyDescent="0.25">
      <c r="K14424" s="133"/>
    </row>
    <row r="14425" spans="11:11" x14ac:dyDescent="0.25">
      <c r="K14425"/>
    </row>
    <row r="14426" spans="11:11" x14ac:dyDescent="0.25">
      <c r="K14426"/>
    </row>
    <row r="14427" spans="11:11" x14ac:dyDescent="0.25">
      <c r="K14427" s="133"/>
    </row>
    <row r="14428" spans="11:11" x14ac:dyDescent="0.25">
      <c r="K14428" s="133"/>
    </row>
    <row r="14429" spans="11:11" x14ac:dyDescent="0.25">
      <c r="K14429"/>
    </row>
    <row r="14430" spans="11:11" x14ac:dyDescent="0.25">
      <c r="K14430"/>
    </row>
    <row r="14431" spans="11:11" x14ac:dyDescent="0.25">
      <c r="K14431"/>
    </row>
    <row r="14432" spans="11:11" x14ac:dyDescent="0.25">
      <c r="K14432" s="133"/>
    </row>
    <row r="14433" spans="11:11" x14ac:dyDescent="0.25">
      <c r="K14433" s="133"/>
    </row>
    <row r="14434" spans="11:11" x14ac:dyDescent="0.25">
      <c r="K14434"/>
    </row>
    <row r="14435" spans="11:11" x14ac:dyDescent="0.25">
      <c r="K14435"/>
    </row>
    <row r="14436" spans="11:11" x14ac:dyDescent="0.25">
      <c r="K14436" s="133"/>
    </row>
    <row r="14437" spans="11:11" x14ac:dyDescent="0.25">
      <c r="K14437" s="133"/>
    </row>
    <row r="14438" spans="11:11" x14ac:dyDescent="0.25">
      <c r="K14438"/>
    </row>
    <row r="14439" spans="11:11" x14ac:dyDescent="0.25">
      <c r="K14439"/>
    </row>
    <row r="14440" spans="11:11" x14ac:dyDescent="0.25">
      <c r="K14440"/>
    </row>
    <row r="14441" spans="11:11" x14ac:dyDescent="0.25">
      <c r="K14441" s="133"/>
    </row>
    <row r="14442" spans="11:11" x14ac:dyDescent="0.25">
      <c r="K14442" s="133"/>
    </row>
    <row r="14443" spans="11:11" x14ac:dyDescent="0.25">
      <c r="K14443"/>
    </row>
    <row r="14444" spans="11:11" x14ac:dyDescent="0.25">
      <c r="K14444"/>
    </row>
    <row r="14445" spans="11:11" x14ac:dyDescent="0.25">
      <c r="K14445" s="133"/>
    </row>
    <row r="14446" spans="11:11" x14ac:dyDescent="0.25">
      <c r="K14446" s="133"/>
    </row>
    <row r="14447" spans="11:11" x14ac:dyDescent="0.25">
      <c r="K14447"/>
    </row>
    <row r="14448" spans="11:11" x14ac:dyDescent="0.25">
      <c r="K14448"/>
    </row>
    <row r="14449" spans="11:11" x14ac:dyDescent="0.25">
      <c r="K14449"/>
    </row>
    <row r="14450" spans="11:11" x14ac:dyDescent="0.25">
      <c r="K14450" s="133"/>
    </row>
    <row r="14451" spans="11:11" x14ac:dyDescent="0.25">
      <c r="K14451" s="133"/>
    </row>
    <row r="14452" spans="11:11" x14ac:dyDescent="0.25">
      <c r="K14452"/>
    </row>
    <row r="14453" spans="11:11" x14ac:dyDescent="0.25">
      <c r="K14453"/>
    </row>
    <row r="14454" spans="11:11" x14ac:dyDescent="0.25">
      <c r="K14454" s="133"/>
    </row>
    <row r="14455" spans="11:11" x14ac:dyDescent="0.25">
      <c r="K14455" s="133"/>
    </row>
    <row r="14456" spans="11:11" x14ac:dyDescent="0.25">
      <c r="K14456"/>
    </row>
    <row r="14457" spans="11:11" x14ac:dyDescent="0.25">
      <c r="K14457"/>
    </row>
    <row r="14458" spans="11:11" x14ac:dyDescent="0.25">
      <c r="K14458"/>
    </row>
    <row r="14459" spans="11:11" x14ac:dyDescent="0.25">
      <c r="K14459" s="133"/>
    </row>
    <row r="14460" spans="11:11" x14ac:dyDescent="0.25">
      <c r="K14460" s="133"/>
    </row>
    <row r="14461" spans="11:11" x14ac:dyDescent="0.25">
      <c r="K14461"/>
    </row>
    <row r="14462" spans="11:11" x14ac:dyDescent="0.25">
      <c r="K14462"/>
    </row>
    <row r="14463" spans="11:11" x14ac:dyDescent="0.25">
      <c r="K14463" s="133"/>
    </row>
    <row r="14464" spans="11:11" x14ac:dyDescent="0.25">
      <c r="K14464" s="133"/>
    </row>
    <row r="14465" spans="11:11" x14ac:dyDescent="0.25">
      <c r="K14465"/>
    </row>
    <row r="14466" spans="11:11" x14ac:dyDescent="0.25">
      <c r="K14466"/>
    </row>
    <row r="14467" spans="11:11" x14ac:dyDescent="0.25">
      <c r="K14467"/>
    </row>
    <row r="14468" spans="11:11" x14ac:dyDescent="0.25">
      <c r="K14468" s="133"/>
    </row>
    <row r="14469" spans="11:11" x14ac:dyDescent="0.25">
      <c r="K14469" s="133"/>
    </row>
    <row r="14470" spans="11:11" x14ac:dyDescent="0.25">
      <c r="K14470"/>
    </row>
    <row r="14471" spans="11:11" x14ac:dyDescent="0.25">
      <c r="K14471"/>
    </row>
    <row r="14472" spans="11:11" x14ac:dyDescent="0.25">
      <c r="K14472" s="133"/>
    </row>
    <row r="14473" spans="11:11" x14ac:dyDescent="0.25">
      <c r="K14473" s="133"/>
    </row>
    <row r="14474" spans="11:11" x14ac:dyDescent="0.25">
      <c r="K14474"/>
    </row>
    <row r="14475" spans="11:11" x14ac:dyDescent="0.25">
      <c r="K14475"/>
    </row>
    <row r="14476" spans="11:11" x14ac:dyDescent="0.25">
      <c r="K14476"/>
    </row>
    <row r="14477" spans="11:11" x14ac:dyDescent="0.25">
      <c r="K14477" s="133"/>
    </row>
    <row r="14478" spans="11:11" x14ac:dyDescent="0.25">
      <c r="K14478" s="133"/>
    </row>
    <row r="14479" spans="11:11" x14ac:dyDescent="0.25">
      <c r="K14479"/>
    </row>
    <row r="14480" spans="11:11" x14ac:dyDescent="0.25">
      <c r="K14480"/>
    </row>
    <row r="14481" spans="11:11" x14ac:dyDescent="0.25">
      <c r="K14481" s="133"/>
    </row>
    <row r="14482" spans="11:11" x14ac:dyDescent="0.25">
      <c r="K14482" s="133"/>
    </row>
    <row r="14483" spans="11:11" x14ac:dyDescent="0.25">
      <c r="K14483"/>
    </row>
    <row r="14484" spans="11:11" x14ac:dyDescent="0.25">
      <c r="K14484"/>
    </row>
    <row r="14485" spans="11:11" x14ac:dyDescent="0.25">
      <c r="K14485"/>
    </row>
    <row r="14486" spans="11:11" x14ac:dyDescent="0.25">
      <c r="K14486" s="133"/>
    </row>
    <row r="14487" spans="11:11" x14ac:dyDescent="0.25">
      <c r="K14487" s="133"/>
    </row>
    <row r="14488" spans="11:11" x14ac:dyDescent="0.25">
      <c r="K14488"/>
    </row>
    <row r="14489" spans="11:11" x14ac:dyDescent="0.25">
      <c r="K14489"/>
    </row>
    <row r="14490" spans="11:11" x14ac:dyDescent="0.25">
      <c r="K14490" s="133"/>
    </row>
    <row r="14491" spans="11:11" x14ac:dyDescent="0.25">
      <c r="K14491" s="133"/>
    </row>
    <row r="14492" spans="11:11" x14ac:dyDescent="0.25">
      <c r="K14492"/>
    </row>
    <row r="14493" spans="11:11" x14ac:dyDescent="0.25">
      <c r="K14493"/>
    </row>
    <row r="14494" spans="11:11" x14ac:dyDescent="0.25">
      <c r="K14494"/>
    </row>
    <row r="14495" spans="11:11" x14ac:dyDescent="0.25">
      <c r="K14495" s="133"/>
    </row>
    <row r="14496" spans="11:11" x14ac:dyDescent="0.25">
      <c r="K14496" s="133"/>
    </row>
    <row r="14497" spans="11:11" x14ac:dyDescent="0.25">
      <c r="K14497"/>
    </row>
    <row r="14498" spans="11:11" x14ac:dyDescent="0.25">
      <c r="K14498"/>
    </row>
    <row r="14499" spans="11:11" x14ac:dyDescent="0.25">
      <c r="K14499" s="133"/>
    </row>
    <row r="14500" spans="11:11" x14ac:dyDescent="0.25">
      <c r="K14500" s="133"/>
    </row>
    <row r="14501" spans="11:11" x14ac:dyDescent="0.25">
      <c r="K14501"/>
    </row>
    <row r="14502" spans="11:11" x14ac:dyDescent="0.25">
      <c r="K14502"/>
    </row>
    <row r="14503" spans="11:11" x14ac:dyDescent="0.25">
      <c r="K14503"/>
    </row>
    <row r="14504" spans="11:11" x14ac:dyDescent="0.25">
      <c r="K14504" s="133"/>
    </row>
    <row r="14505" spans="11:11" x14ac:dyDescent="0.25">
      <c r="K14505" s="133"/>
    </row>
    <row r="14506" spans="11:11" x14ac:dyDescent="0.25">
      <c r="K14506"/>
    </row>
    <row r="14507" spans="11:11" x14ac:dyDescent="0.25">
      <c r="K14507"/>
    </row>
    <row r="14508" spans="11:11" x14ac:dyDescent="0.25">
      <c r="K14508" s="133"/>
    </row>
    <row r="14509" spans="11:11" x14ac:dyDescent="0.25">
      <c r="K14509" s="133"/>
    </row>
    <row r="14510" spans="11:11" x14ac:dyDescent="0.25">
      <c r="K14510"/>
    </row>
    <row r="14511" spans="11:11" x14ac:dyDescent="0.25">
      <c r="K14511"/>
    </row>
    <row r="14512" spans="11:11" x14ac:dyDescent="0.25">
      <c r="K14512"/>
    </row>
    <row r="14513" spans="11:11" x14ac:dyDescent="0.25">
      <c r="K14513" s="133"/>
    </row>
    <row r="14514" spans="11:11" x14ac:dyDescent="0.25">
      <c r="K14514" s="133"/>
    </row>
    <row r="14515" spans="11:11" x14ac:dyDescent="0.25">
      <c r="K14515"/>
    </row>
    <row r="14516" spans="11:11" x14ac:dyDescent="0.25">
      <c r="K14516"/>
    </row>
    <row r="14517" spans="11:11" x14ac:dyDescent="0.25">
      <c r="K14517" s="133"/>
    </row>
    <row r="14518" spans="11:11" x14ac:dyDescent="0.25">
      <c r="K14518" s="133"/>
    </row>
    <row r="14519" spans="11:11" x14ac:dyDescent="0.25">
      <c r="K14519"/>
    </row>
    <row r="14520" spans="11:11" x14ac:dyDescent="0.25">
      <c r="K14520"/>
    </row>
    <row r="14521" spans="11:11" x14ac:dyDescent="0.25">
      <c r="K14521"/>
    </row>
    <row r="14522" spans="11:11" x14ac:dyDescent="0.25">
      <c r="K14522" s="133"/>
    </row>
    <row r="14523" spans="11:11" x14ac:dyDescent="0.25">
      <c r="K14523" s="133"/>
    </row>
    <row r="14524" spans="11:11" x14ac:dyDescent="0.25">
      <c r="K14524"/>
    </row>
    <row r="14525" spans="11:11" x14ac:dyDescent="0.25">
      <c r="K14525"/>
    </row>
    <row r="14526" spans="11:11" x14ac:dyDescent="0.25">
      <c r="K14526" s="133"/>
    </row>
    <row r="14527" spans="11:11" x14ac:dyDescent="0.25">
      <c r="K14527" s="133"/>
    </row>
    <row r="14528" spans="11:11" x14ac:dyDescent="0.25">
      <c r="K14528"/>
    </row>
    <row r="14529" spans="11:11" x14ac:dyDescent="0.25">
      <c r="K14529"/>
    </row>
    <row r="14530" spans="11:11" x14ac:dyDescent="0.25">
      <c r="K14530"/>
    </row>
    <row r="14531" spans="11:11" x14ac:dyDescent="0.25">
      <c r="K14531" s="133"/>
    </row>
    <row r="14532" spans="11:11" x14ac:dyDescent="0.25">
      <c r="K14532" s="133"/>
    </row>
    <row r="14533" spans="11:11" x14ac:dyDescent="0.25">
      <c r="K14533"/>
    </row>
    <row r="14534" spans="11:11" x14ac:dyDescent="0.25">
      <c r="K14534"/>
    </row>
    <row r="14535" spans="11:11" x14ac:dyDescent="0.25">
      <c r="K14535" s="133"/>
    </row>
    <row r="14536" spans="11:11" x14ac:dyDescent="0.25">
      <c r="K14536" s="133"/>
    </row>
    <row r="14537" spans="11:11" x14ac:dyDescent="0.25">
      <c r="K14537"/>
    </row>
    <row r="14538" spans="11:11" x14ac:dyDescent="0.25">
      <c r="K14538"/>
    </row>
    <row r="14539" spans="11:11" x14ac:dyDescent="0.25">
      <c r="K14539"/>
    </row>
    <row r="14540" spans="11:11" x14ac:dyDescent="0.25">
      <c r="K14540" s="133"/>
    </row>
    <row r="14541" spans="11:11" x14ac:dyDescent="0.25">
      <c r="K14541" s="133"/>
    </row>
    <row r="14542" spans="11:11" x14ac:dyDescent="0.25">
      <c r="K14542"/>
    </row>
    <row r="14543" spans="11:11" x14ac:dyDescent="0.25">
      <c r="K14543"/>
    </row>
    <row r="14544" spans="11:11" x14ac:dyDescent="0.25">
      <c r="K14544" s="133"/>
    </row>
    <row r="14545" spans="11:11" x14ac:dyDescent="0.25">
      <c r="K14545" s="133"/>
    </row>
    <row r="14546" spans="11:11" x14ac:dyDescent="0.25">
      <c r="K14546"/>
    </row>
    <row r="14547" spans="11:11" x14ac:dyDescent="0.25">
      <c r="K14547"/>
    </row>
    <row r="14548" spans="11:11" x14ac:dyDescent="0.25">
      <c r="K14548"/>
    </row>
    <row r="14549" spans="11:11" x14ac:dyDescent="0.25">
      <c r="K14549" s="133"/>
    </row>
    <row r="14550" spans="11:11" x14ac:dyDescent="0.25">
      <c r="K14550" s="133"/>
    </row>
    <row r="14551" spans="11:11" x14ac:dyDescent="0.25">
      <c r="K14551"/>
    </row>
    <row r="14552" spans="11:11" x14ac:dyDescent="0.25">
      <c r="K14552"/>
    </row>
    <row r="14553" spans="11:11" x14ac:dyDescent="0.25">
      <c r="K14553" s="133"/>
    </row>
    <row r="14554" spans="11:11" x14ac:dyDescent="0.25">
      <c r="K14554" s="133"/>
    </row>
    <row r="14555" spans="11:11" x14ac:dyDescent="0.25">
      <c r="K14555"/>
    </row>
    <row r="14556" spans="11:11" x14ac:dyDescent="0.25">
      <c r="K14556"/>
    </row>
    <row r="14557" spans="11:11" x14ac:dyDescent="0.25">
      <c r="K14557"/>
    </row>
    <row r="14558" spans="11:11" x14ac:dyDescent="0.25">
      <c r="K14558" s="133"/>
    </row>
    <row r="14559" spans="11:11" x14ac:dyDescent="0.25">
      <c r="K14559" s="133"/>
    </row>
    <row r="14560" spans="11:11" x14ac:dyDescent="0.25">
      <c r="K14560"/>
    </row>
    <row r="14561" spans="11:11" x14ac:dyDescent="0.25">
      <c r="K14561"/>
    </row>
    <row r="14562" spans="11:11" x14ac:dyDescent="0.25">
      <c r="K14562" s="133"/>
    </row>
    <row r="14563" spans="11:11" x14ac:dyDescent="0.25">
      <c r="K14563" s="133"/>
    </row>
    <row r="14564" spans="11:11" x14ac:dyDescent="0.25">
      <c r="K14564"/>
    </row>
    <row r="14565" spans="11:11" x14ac:dyDescent="0.25">
      <c r="K14565"/>
    </row>
    <row r="14566" spans="11:11" x14ac:dyDescent="0.25">
      <c r="K14566"/>
    </row>
    <row r="14567" spans="11:11" x14ac:dyDescent="0.25">
      <c r="K14567" s="133"/>
    </row>
    <row r="14568" spans="11:11" x14ac:dyDescent="0.25">
      <c r="K14568" s="133"/>
    </row>
    <row r="14569" spans="11:11" x14ac:dyDescent="0.25">
      <c r="K14569"/>
    </row>
    <row r="14570" spans="11:11" x14ac:dyDescent="0.25">
      <c r="K14570"/>
    </row>
    <row r="14571" spans="11:11" x14ac:dyDescent="0.25">
      <c r="K14571" s="133"/>
    </row>
    <row r="14572" spans="11:11" x14ac:dyDescent="0.25">
      <c r="K14572" s="133"/>
    </row>
    <row r="14573" spans="11:11" x14ac:dyDescent="0.25">
      <c r="K14573"/>
    </row>
    <row r="14574" spans="11:11" x14ac:dyDescent="0.25">
      <c r="K14574"/>
    </row>
    <row r="14575" spans="11:11" x14ac:dyDescent="0.25">
      <c r="K14575"/>
    </row>
    <row r="14576" spans="11:11" x14ac:dyDescent="0.25">
      <c r="K14576" s="133"/>
    </row>
    <row r="14577" spans="11:11" x14ac:dyDescent="0.25">
      <c r="K14577" s="133"/>
    </row>
    <row r="14578" spans="11:11" x14ac:dyDescent="0.25">
      <c r="K14578"/>
    </row>
    <row r="14579" spans="11:11" x14ac:dyDescent="0.25">
      <c r="K14579"/>
    </row>
    <row r="14580" spans="11:11" x14ac:dyDescent="0.25">
      <c r="K14580" s="133"/>
    </row>
    <row r="14581" spans="11:11" x14ac:dyDescent="0.25">
      <c r="K14581" s="133"/>
    </row>
    <row r="14582" spans="11:11" x14ac:dyDescent="0.25">
      <c r="K14582"/>
    </row>
    <row r="14583" spans="11:11" x14ac:dyDescent="0.25">
      <c r="K14583"/>
    </row>
    <row r="14584" spans="11:11" x14ac:dyDescent="0.25">
      <c r="K14584"/>
    </row>
    <row r="14585" spans="11:11" x14ac:dyDescent="0.25">
      <c r="K14585" s="133"/>
    </row>
    <row r="14586" spans="11:11" x14ac:dyDescent="0.25">
      <c r="K14586" s="133"/>
    </row>
    <row r="14587" spans="11:11" x14ac:dyDescent="0.25">
      <c r="K14587"/>
    </row>
    <row r="14588" spans="11:11" x14ac:dyDescent="0.25">
      <c r="K14588"/>
    </row>
    <row r="14589" spans="11:11" x14ac:dyDescent="0.25">
      <c r="K14589" s="133"/>
    </row>
    <row r="14590" spans="11:11" x14ac:dyDescent="0.25">
      <c r="K14590" s="133"/>
    </row>
    <row r="14591" spans="11:11" x14ac:dyDescent="0.25">
      <c r="K14591"/>
    </row>
    <row r="14592" spans="11:11" x14ac:dyDescent="0.25">
      <c r="K14592"/>
    </row>
    <row r="14593" spans="11:11" x14ac:dyDescent="0.25">
      <c r="K14593"/>
    </row>
    <row r="14594" spans="11:11" x14ac:dyDescent="0.25">
      <c r="K14594" s="133"/>
    </row>
    <row r="14595" spans="11:11" x14ac:dyDescent="0.25">
      <c r="K14595" s="133"/>
    </row>
    <row r="14596" spans="11:11" x14ac:dyDescent="0.25">
      <c r="K14596"/>
    </row>
    <row r="14597" spans="11:11" x14ac:dyDescent="0.25">
      <c r="K14597"/>
    </row>
    <row r="14598" spans="11:11" x14ac:dyDescent="0.25">
      <c r="K14598" s="133"/>
    </row>
    <row r="14599" spans="11:11" x14ac:dyDescent="0.25">
      <c r="K14599" s="133"/>
    </row>
    <row r="14600" spans="11:11" x14ac:dyDescent="0.25">
      <c r="K14600"/>
    </row>
    <row r="14601" spans="11:11" x14ac:dyDescent="0.25">
      <c r="K14601"/>
    </row>
    <row r="14602" spans="11:11" x14ac:dyDescent="0.25">
      <c r="K14602"/>
    </row>
    <row r="14603" spans="11:11" x14ac:dyDescent="0.25">
      <c r="K14603" s="133"/>
    </row>
    <row r="14604" spans="11:11" x14ac:dyDescent="0.25">
      <c r="K14604" s="133"/>
    </row>
    <row r="14605" spans="11:11" x14ac:dyDescent="0.25">
      <c r="K14605"/>
    </row>
    <row r="14606" spans="11:11" x14ac:dyDescent="0.25">
      <c r="K14606"/>
    </row>
    <row r="14607" spans="11:11" x14ac:dyDescent="0.25">
      <c r="K14607" s="133"/>
    </row>
    <row r="14608" spans="11:11" x14ac:dyDescent="0.25">
      <c r="K14608" s="133"/>
    </row>
    <row r="14609" spans="11:11" x14ac:dyDescent="0.25">
      <c r="K14609"/>
    </row>
    <row r="14610" spans="11:11" x14ac:dyDescent="0.25">
      <c r="K14610"/>
    </row>
    <row r="14611" spans="11:11" x14ac:dyDescent="0.25">
      <c r="K14611"/>
    </row>
    <row r="14612" spans="11:11" x14ac:dyDescent="0.25">
      <c r="K14612" s="133"/>
    </row>
    <row r="14613" spans="11:11" x14ac:dyDescent="0.25">
      <c r="K14613" s="133"/>
    </row>
    <row r="14614" spans="11:11" x14ac:dyDescent="0.25">
      <c r="K14614"/>
    </row>
    <row r="14615" spans="11:11" x14ac:dyDescent="0.25">
      <c r="K14615"/>
    </row>
    <row r="14616" spans="11:11" x14ac:dyDescent="0.25">
      <c r="K14616" s="133"/>
    </row>
    <row r="14617" spans="11:11" x14ac:dyDescent="0.25">
      <c r="K14617" s="133"/>
    </row>
    <row r="14618" spans="11:11" x14ac:dyDescent="0.25">
      <c r="K14618"/>
    </row>
    <row r="14619" spans="11:11" x14ac:dyDescent="0.25">
      <c r="K14619"/>
    </row>
    <row r="14620" spans="11:11" x14ac:dyDescent="0.25">
      <c r="K14620"/>
    </row>
    <row r="14621" spans="11:11" x14ac:dyDescent="0.25">
      <c r="K14621" s="133"/>
    </row>
    <row r="14622" spans="11:11" x14ac:dyDescent="0.25">
      <c r="K14622" s="133"/>
    </row>
    <row r="14623" spans="11:11" x14ac:dyDescent="0.25">
      <c r="K14623"/>
    </row>
    <row r="14624" spans="11:11" x14ac:dyDescent="0.25">
      <c r="K14624"/>
    </row>
    <row r="14625" spans="11:11" x14ac:dyDescent="0.25">
      <c r="K14625" s="133"/>
    </row>
    <row r="14626" spans="11:11" x14ac:dyDescent="0.25">
      <c r="K14626" s="133"/>
    </row>
    <row r="14627" spans="11:11" x14ac:dyDescent="0.25">
      <c r="K14627"/>
    </row>
    <row r="14628" spans="11:11" x14ac:dyDescent="0.25">
      <c r="K14628"/>
    </row>
    <row r="14629" spans="11:11" x14ac:dyDescent="0.25">
      <c r="K14629"/>
    </row>
    <row r="14630" spans="11:11" x14ac:dyDescent="0.25">
      <c r="K14630" s="133"/>
    </row>
    <row r="14631" spans="11:11" x14ac:dyDescent="0.25">
      <c r="K14631" s="133"/>
    </row>
    <row r="14632" spans="11:11" x14ac:dyDescent="0.25">
      <c r="K14632"/>
    </row>
    <row r="14633" spans="11:11" x14ac:dyDescent="0.25">
      <c r="K14633"/>
    </row>
    <row r="14634" spans="11:11" x14ac:dyDescent="0.25">
      <c r="K14634" s="133"/>
    </row>
    <row r="14635" spans="11:11" x14ac:dyDescent="0.25">
      <c r="K14635" s="133"/>
    </row>
    <row r="14636" spans="11:11" x14ac:dyDescent="0.25">
      <c r="K14636"/>
    </row>
    <row r="14637" spans="11:11" x14ac:dyDescent="0.25">
      <c r="K14637"/>
    </row>
    <row r="14638" spans="11:11" x14ac:dyDescent="0.25">
      <c r="K14638"/>
    </row>
    <row r="14639" spans="11:11" x14ac:dyDescent="0.25">
      <c r="K14639" s="133"/>
    </row>
    <row r="14640" spans="11:11" x14ac:dyDescent="0.25">
      <c r="K14640" s="133"/>
    </row>
    <row r="14641" spans="11:11" x14ac:dyDescent="0.25">
      <c r="K14641"/>
    </row>
    <row r="14642" spans="11:11" x14ac:dyDescent="0.25">
      <c r="K14642"/>
    </row>
    <row r="14643" spans="11:11" x14ac:dyDescent="0.25">
      <c r="K14643" s="133"/>
    </row>
    <row r="14644" spans="11:11" x14ac:dyDescent="0.25">
      <c r="K14644" s="133"/>
    </row>
    <row r="14645" spans="11:11" x14ac:dyDescent="0.25">
      <c r="K14645"/>
    </row>
    <row r="14646" spans="11:11" x14ac:dyDescent="0.25">
      <c r="K14646"/>
    </row>
    <row r="14647" spans="11:11" x14ac:dyDescent="0.25">
      <c r="K14647"/>
    </row>
    <row r="14648" spans="11:11" x14ac:dyDescent="0.25">
      <c r="K14648" s="133"/>
    </row>
    <row r="14649" spans="11:11" x14ac:dyDescent="0.25">
      <c r="K14649" s="133"/>
    </row>
    <row r="14650" spans="11:11" x14ac:dyDescent="0.25">
      <c r="K14650"/>
    </row>
    <row r="14651" spans="11:11" x14ac:dyDescent="0.25">
      <c r="K14651"/>
    </row>
    <row r="14652" spans="11:11" x14ac:dyDescent="0.25">
      <c r="K14652" s="133"/>
    </row>
    <row r="14653" spans="11:11" x14ac:dyDescent="0.25">
      <c r="K14653" s="133"/>
    </row>
    <row r="14654" spans="11:11" x14ac:dyDescent="0.25">
      <c r="K14654"/>
    </row>
    <row r="14655" spans="11:11" x14ac:dyDescent="0.25">
      <c r="K14655"/>
    </row>
    <row r="14656" spans="11:11" x14ac:dyDescent="0.25">
      <c r="K14656"/>
    </row>
    <row r="14657" spans="11:11" x14ac:dyDescent="0.25">
      <c r="K14657" s="133"/>
    </row>
    <row r="14658" spans="11:11" x14ac:dyDescent="0.25">
      <c r="K14658" s="133"/>
    </row>
    <row r="14659" spans="11:11" x14ac:dyDescent="0.25">
      <c r="K14659"/>
    </row>
    <row r="14660" spans="11:11" x14ac:dyDescent="0.25">
      <c r="K14660"/>
    </row>
    <row r="14661" spans="11:11" x14ac:dyDescent="0.25">
      <c r="K14661" s="133"/>
    </row>
    <row r="14662" spans="11:11" x14ac:dyDescent="0.25">
      <c r="K14662" s="133"/>
    </row>
    <row r="14663" spans="11:11" x14ac:dyDescent="0.25">
      <c r="K14663"/>
    </row>
    <row r="14664" spans="11:11" x14ac:dyDescent="0.25">
      <c r="K14664"/>
    </row>
    <row r="14665" spans="11:11" x14ac:dyDescent="0.25">
      <c r="K14665"/>
    </row>
    <row r="14666" spans="11:11" x14ac:dyDescent="0.25">
      <c r="K14666" s="133"/>
    </row>
    <row r="14667" spans="11:11" x14ac:dyDescent="0.25">
      <c r="K14667" s="133"/>
    </row>
    <row r="14668" spans="11:11" x14ac:dyDescent="0.25">
      <c r="K14668"/>
    </row>
    <row r="14669" spans="11:11" x14ac:dyDescent="0.25">
      <c r="K14669"/>
    </row>
    <row r="14670" spans="11:11" x14ac:dyDescent="0.25">
      <c r="K14670" s="133"/>
    </row>
    <row r="14671" spans="11:11" x14ac:dyDescent="0.25">
      <c r="K14671" s="133"/>
    </row>
    <row r="14672" spans="11:11" x14ac:dyDescent="0.25">
      <c r="K14672"/>
    </row>
    <row r="14673" spans="11:11" x14ac:dyDescent="0.25">
      <c r="K14673"/>
    </row>
    <row r="14674" spans="11:11" x14ac:dyDescent="0.25">
      <c r="K14674"/>
    </row>
    <row r="14675" spans="11:11" x14ac:dyDescent="0.25">
      <c r="K14675" s="133"/>
    </row>
    <row r="14676" spans="11:11" x14ac:dyDescent="0.25">
      <c r="K14676" s="133"/>
    </row>
    <row r="14677" spans="11:11" x14ac:dyDescent="0.25">
      <c r="K14677"/>
    </row>
    <row r="14678" spans="11:11" x14ac:dyDescent="0.25">
      <c r="K14678"/>
    </row>
    <row r="14679" spans="11:11" x14ac:dyDescent="0.25">
      <c r="K14679" s="133"/>
    </row>
    <row r="14680" spans="11:11" x14ac:dyDescent="0.25">
      <c r="K14680" s="133"/>
    </row>
    <row r="14681" spans="11:11" x14ac:dyDescent="0.25">
      <c r="K14681"/>
    </row>
    <row r="14682" spans="11:11" x14ac:dyDescent="0.25">
      <c r="K14682"/>
    </row>
    <row r="14683" spans="11:11" x14ac:dyDescent="0.25">
      <c r="K14683"/>
    </row>
    <row r="14684" spans="11:11" x14ac:dyDescent="0.25">
      <c r="K14684" s="133"/>
    </row>
    <row r="14685" spans="11:11" x14ac:dyDescent="0.25">
      <c r="K14685" s="133"/>
    </row>
    <row r="14686" spans="11:11" x14ac:dyDescent="0.25">
      <c r="K14686"/>
    </row>
    <row r="14687" spans="11:11" x14ac:dyDescent="0.25">
      <c r="K14687"/>
    </row>
    <row r="14688" spans="11:11" x14ac:dyDescent="0.25">
      <c r="K14688" s="133"/>
    </row>
    <row r="14689" spans="11:11" x14ac:dyDescent="0.25">
      <c r="K14689" s="133"/>
    </row>
    <row r="14690" spans="11:11" x14ac:dyDescent="0.25">
      <c r="K14690"/>
    </row>
    <row r="14691" spans="11:11" x14ac:dyDescent="0.25">
      <c r="K14691"/>
    </row>
    <row r="14692" spans="11:11" x14ac:dyDescent="0.25">
      <c r="K14692"/>
    </row>
    <row r="14693" spans="11:11" x14ac:dyDescent="0.25">
      <c r="K14693" s="133"/>
    </row>
    <row r="14694" spans="11:11" x14ac:dyDescent="0.25">
      <c r="K14694" s="133"/>
    </row>
    <row r="14695" spans="11:11" x14ac:dyDescent="0.25">
      <c r="K14695"/>
    </row>
    <row r="14696" spans="11:11" x14ac:dyDescent="0.25">
      <c r="K14696"/>
    </row>
    <row r="14697" spans="11:11" x14ac:dyDescent="0.25">
      <c r="K14697" s="133"/>
    </row>
    <row r="14698" spans="11:11" x14ac:dyDescent="0.25">
      <c r="K14698" s="133"/>
    </row>
    <row r="14699" spans="11:11" x14ac:dyDescent="0.25">
      <c r="K14699"/>
    </row>
    <row r="14700" spans="11:11" x14ac:dyDescent="0.25">
      <c r="K14700"/>
    </row>
    <row r="14701" spans="11:11" x14ac:dyDescent="0.25">
      <c r="K14701"/>
    </row>
    <row r="14702" spans="11:11" x14ac:dyDescent="0.25">
      <c r="K14702" s="133"/>
    </row>
    <row r="14703" spans="11:11" x14ac:dyDescent="0.25">
      <c r="K14703" s="133"/>
    </row>
    <row r="14704" spans="11:11" x14ac:dyDescent="0.25">
      <c r="K14704"/>
    </row>
    <row r="14705" spans="11:11" x14ac:dyDescent="0.25">
      <c r="K14705"/>
    </row>
    <row r="14706" spans="11:11" x14ac:dyDescent="0.25">
      <c r="K14706" s="133"/>
    </row>
    <row r="14707" spans="11:11" x14ac:dyDescent="0.25">
      <c r="K14707" s="133"/>
    </row>
    <row r="14708" spans="11:11" x14ac:dyDescent="0.25">
      <c r="K14708"/>
    </row>
    <row r="14709" spans="11:11" x14ac:dyDescent="0.25">
      <c r="K14709"/>
    </row>
    <row r="14710" spans="11:11" x14ac:dyDescent="0.25">
      <c r="K14710"/>
    </row>
    <row r="14711" spans="11:11" x14ac:dyDescent="0.25">
      <c r="K14711" s="133"/>
    </row>
    <row r="14712" spans="11:11" x14ac:dyDescent="0.25">
      <c r="K14712" s="133"/>
    </row>
    <row r="14713" spans="11:11" x14ac:dyDescent="0.25">
      <c r="K14713"/>
    </row>
    <row r="14714" spans="11:11" x14ac:dyDescent="0.25">
      <c r="K14714"/>
    </row>
    <row r="14715" spans="11:11" x14ac:dyDescent="0.25">
      <c r="K14715" s="133"/>
    </row>
    <row r="14716" spans="11:11" x14ac:dyDescent="0.25">
      <c r="K14716" s="133"/>
    </row>
    <row r="14717" spans="11:11" x14ac:dyDescent="0.25">
      <c r="K14717"/>
    </row>
    <row r="14718" spans="11:11" x14ac:dyDescent="0.25">
      <c r="K14718"/>
    </row>
    <row r="14719" spans="11:11" x14ac:dyDescent="0.25">
      <c r="K14719"/>
    </row>
    <row r="14720" spans="11:11" x14ac:dyDescent="0.25">
      <c r="K14720" s="133"/>
    </row>
    <row r="14721" spans="11:11" x14ac:dyDescent="0.25">
      <c r="K14721" s="133"/>
    </row>
    <row r="14722" spans="11:11" x14ac:dyDescent="0.25">
      <c r="K14722"/>
    </row>
    <row r="14723" spans="11:11" x14ac:dyDescent="0.25">
      <c r="K14723"/>
    </row>
    <row r="14724" spans="11:11" x14ac:dyDescent="0.25">
      <c r="K14724" s="133"/>
    </row>
    <row r="14725" spans="11:11" x14ac:dyDescent="0.25">
      <c r="K14725" s="133"/>
    </row>
    <row r="14726" spans="11:11" x14ac:dyDescent="0.25">
      <c r="K14726"/>
    </row>
    <row r="14727" spans="11:11" x14ac:dyDescent="0.25">
      <c r="K14727"/>
    </row>
    <row r="14728" spans="11:11" x14ac:dyDescent="0.25">
      <c r="K14728"/>
    </row>
    <row r="14729" spans="11:11" x14ac:dyDescent="0.25">
      <c r="K14729" s="133"/>
    </row>
    <row r="14730" spans="11:11" x14ac:dyDescent="0.25">
      <c r="K14730" s="133"/>
    </row>
    <row r="14731" spans="11:11" x14ac:dyDescent="0.25">
      <c r="K14731"/>
    </row>
    <row r="14732" spans="11:11" x14ac:dyDescent="0.25">
      <c r="K14732"/>
    </row>
    <row r="14733" spans="11:11" x14ac:dyDescent="0.25">
      <c r="K14733" s="133"/>
    </row>
    <row r="14734" spans="11:11" x14ac:dyDescent="0.25">
      <c r="K14734" s="133"/>
    </row>
    <row r="14735" spans="11:11" x14ac:dyDescent="0.25">
      <c r="K14735"/>
    </row>
    <row r="14736" spans="11:11" x14ac:dyDescent="0.25">
      <c r="K14736"/>
    </row>
    <row r="14737" spans="11:11" x14ac:dyDescent="0.25">
      <c r="K14737"/>
    </row>
    <row r="14738" spans="11:11" x14ac:dyDescent="0.25">
      <c r="K14738" s="133"/>
    </row>
    <row r="14739" spans="11:11" x14ac:dyDescent="0.25">
      <c r="K14739" s="133"/>
    </row>
    <row r="14740" spans="11:11" x14ac:dyDescent="0.25">
      <c r="K14740"/>
    </row>
    <row r="14741" spans="11:11" x14ac:dyDescent="0.25">
      <c r="K14741"/>
    </row>
    <row r="14742" spans="11:11" x14ac:dyDescent="0.25">
      <c r="K14742" s="133"/>
    </row>
    <row r="14743" spans="11:11" x14ac:dyDescent="0.25">
      <c r="K14743" s="133"/>
    </row>
    <row r="14744" spans="11:11" x14ac:dyDescent="0.25">
      <c r="K14744"/>
    </row>
    <row r="14745" spans="11:11" x14ac:dyDescent="0.25">
      <c r="K14745"/>
    </row>
    <row r="14746" spans="11:11" x14ac:dyDescent="0.25">
      <c r="K14746"/>
    </row>
    <row r="14747" spans="11:11" x14ac:dyDescent="0.25">
      <c r="K14747" s="133"/>
    </row>
    <row r="14748" spans="11:11" x14ac:dyDescent="0.25">
      <c r="K14748" s="133"/>
    </row>
    <row r="14749" spans="11:11" x14ac:dyDescent="0.25">
      <c r="K14749"/>
    </row>
    <row r="14750" spans="11:11" x14ac:dyDescent="0.25">
      <c r="K14750"/>
    </row>
    <row r="14751" spans="11:11" x14ac:dyDescent="0.25">
      <c r="K14751" s="133"/>
    </row>
    <row r="14752" spans="11:11" x14ac:dyDescent="0.25">
      <c r="K14752" s="133"/>
    </row>
    <row r="14753" spans="11:11" x14ac:dyDescent="0.25">
      <c r="K14753"/>
    </row>
    <row r="14754" spans="11:11" x14ac:dyDescent="0.25">
      <c r="K14754"/>
    </row>
    <row r="14755" spans="11:11" x14ac:dyDescent="0.25">
      <c r="K14755"/>
    </row>
    <row r="14756" spans="11:11" x14ac:dyDescent="0.25">
      <c r="K14756" s="133"/>
    </row>
    <row r="14757" spans="11:11" x14ac:dyDescent="0.25">
      <c r="K14757" s="133"/>
    </row>
    <row r="14758" spans="11:11" x14ac:dyDescent="0.25">
      <c r="K14758"/>
    </row>
    <row r="14759" spans="11:11" x14ac:dyDescent="0.25">
      <c r="K14759"/>
    </row>
    <row r="14760" spans="11:11" x14ac:dyDescent="0.25">
      <c r="K14760" s="133"/>
    </row>
    <row r="14761" spans="11:11" x14ac:dyDescent="0.25">
      <c r="K14761" s="133"/>
    </row>
    <row r="14762" spans="11:11" x14ac:dyDescent="0.25">
      <c r="K14762"/>
    </row>
    <row r="14763" spans="11:11" x14ac:dyDescent="0.25">
      <c r="K14763"/>
    </row>
    <row r="14764" spans="11:11" x14ac:dyDescent="0.25">
      <c r="K14764"/>
    </row>
    <row r="14765" spans="11:11" x14ac:dyDescent="0.25">
      <c r="K14765" s="133"/>
    </row>
    <row r="14766" spans="11:11" x14ac:dyDescent="0.25">
      <c r="K14766" s="133"/>
    </row>
    <row r="14767" spans="11:11" x14ac:dyDescent="0.25">
      <c r="K14767"/>
    </row>
    <row r="14768" spans="11:11" x14ac:dyDescent="0.25">
      <c r="K14768"/>
    </row>
    <row r="14769" spans="11:11" x14ac:dyDescent="0.25">
      <c r="K14769" s="133"/>
    </row>
    <row r="14770" spans="11:11" x14ac:dyDescent="0.25">
      <c r="K14770" s="133"/>
    </row>
    <row r="14771" spans="11:11" x14ac:dyDescent="0.25">
      <c r="K14771"/>
    </row>
    <row r="14772" spans="11:11" x14ac:dyDescent="0.25">
      <c r="K14772"/>
    </row>
    <row r="14773" spans="11:11" x14ac:dyDescent="0.25">
      <c r="K14773"/>
    </row>
    <row r="14774" spans="11:11" x14ac:dyDescent="0.25">
      <c r="K14774" s="133"/>
    </row>
    <row r="14775" spans="11:11" x14ac:dyDescent="0.25">
      <c r="K14775" s="133"/>
    </row>
    <row r="14776" spans="11:11" x14ac:dyDescent="0.25">
      <c r="K14776"/>
    </row>
    <row r="14777" spans="11:11" x14ac:dyDescent="0.25">
      <c r="K14777"/>
    </row>
    <row r="14778" spans="11:11" x14ac:dyDescent="0.25">
      <c r="K14778" s="133"/>
    </row>
    <row r="14779" spans="11:11" x14ac:dyDescent="0.25">
      <c r="K14779" s="133"/>
    </row>
    <row r="14780" spans="11:11" x14ac:dyDescent="0.25">
      <c r="K14780"/>
    </row>
    <row r="14781" spans="11:11" x14ac:dyDescent="0.25">
      <c r="K14781"/>
    </row>
    <row r="14782" spans="11:11" x14ac:dyDescent="0.25">
      <c r="K14782"/>
    </row>
    <row r="14783" spans="11:11" x14ac:dyDescent="0.25">
      <c r="K14783" s="133"/>
    </row>
    <row r="14784" spans="11:11" x14ac:dyDescent="0.25">
      <c r="K14784" s="133"/>
    </row>
    <row r="14785" spans="11:11" x14ac:dyDescent="0.25">
      <c r="K14785"/>
    </row>
    <row r="14786" spans="11:11" x14ac:dyDescent="0.25">
      <c r="K14786"/>
    </row>
    <row r="14787" spans="11:11" x14ac:dyDescent="0.25">
      <c r="K14787" s="133"/>
    </row>
    <row r="14788" spans="11:11" x14ac:dyDescent="0.25">
      <c r="K14788" s="133"/>
    </row>
    <row r="14789" spans="11:11" x14ac:dyDescent="0.25">
      <c r="K14789"/>
    </row>
    <row r="14790" spans="11:11" x14ac:dyDescent="0.25">
      <c r="K14790"/>
    </row>
    <row r="14791" spans="11:11" x14ac:dyDescent="0.25">
      <c r="K14791"/>
    </row>
    <row r="14792" spans="11:11" x14ac:dyDescent="0.25">
      <c r="K14792" s="133"/>
    </row>
    <row r="14793" spans="11:11" x14ac:dyDescent="0.25">
      <c r="K14793" s="133"/>
    </row>
    <row r="14794" spans="11:11" x14ac:dyDescent="0.25">
      <c r="K14794"/>
    </row>
    <row r="14795" spans="11:11" x14ac:dyDescent="0.25">
      <c r="K14795"/>
    </row>
    <row r="14796" spans="11:11" x14ac:dyDescent="0.25">
      <c r="K14796" s="133"/>
    </row>
    <row r="14797" spans="11:11" x14ac:dyDescent="0.25">
      <c r="K14797" s="133"/>
    </row>
    <row r="14798" spans="11:11" x14ac:dyDescent="0.25">
      <c r="K14798"/>
    </row>
    <row r="14799" spans="11:11" x14ac:dyDescent="0.25">
      <c r="K14799"/>
    </row>
    <row r="14800" spans="11:11" x14ac:dyDescent="0.25">
      <c r="K14800"/>
    </row>
    <row r="14801" spans="11:11" x14ac:dyDescent="0.25">
      <c r="K14801" s="133"/>
    </row>
    <row r="14802" spans="11:11" x14ac:dyDescent="0.25">
      <c r="K14802" s="133"/>
    </row>
    <row r="14803" spans="11:11" x14ac:dyDescent="0.25">
      <c r="K14803"/>
    </row>
    <row r="14804" spans="11:11" x14ac:dyDescent="0.25">
      <c r="K14804"/>
    </row>
    <row r="14805" spans="11:11" x14ac:dyDescent="0.25">
      <c r="K14805" s="133"/>
    </row>
    <row r="14806" spans="11:11" x14ac:dyDescent="0.25">
      <c r="K14806" s="133"/>
    </row>
    <row r="14807" spans="11:11" x14ac:dyDescent="0.25">
      <c r="K14807"/>
    </row>
    <row r="14808" spans="11:11" x14ac:dyDescent="0.25">
      <c r="K14808"/>
    </row>
    <row r="14809" spans="11:11" x14ac:dyDescent="0.25">
      <c r="K14809"/>
    </row>
    <row r="14810" spans="11:11" x14ac:dyDescent="0.25">
      <c r="K14810" s="133"/>
    </row>
    <row r="14811" spans="11:11" x14ac:dyDescent="0.25">
      <c r="K14811" s="133"/>
    </row>
    <row r="14812" spans="11:11" x14ac:dyDescent="0.25">
      <c r="K14812"/>
    </row>
    <row r="14813" spans="11:11" x14ac:dyDescent="0.25">
      <c r="K14813"/>
    </row>
    <row r="14814" spans="11:11" x14ac:dyDescent="0.25">
      <c r="K14814" s="133"/>
    </row>
    <row r="14815" spans="11:11" x14ac:dyDescent="0.25">
      <c r="K14815" s="133"/>
    </row>
    <row r="14816" spans="11:11" x14ac:dyDescent="0.25">
      <c r="K14816"/>
    </row>
    <row r="14817" spans="11:11" x14ac:dyDescent="0.25">
      <c r="K14817"/>
    </row>
    <row r="14818" spans="11:11" x14ac:dyDescent="0.25">
      <c r="K14818"/>
    </row>
    <row r="14819" spans="11:11" x14ac:dyDescent="0.25">
      <c r="K14819" s="133"/>
    </row>
    <row r="14820" spans="11:11" x14ac:dyDescent="0.25">
      <c r="K14820" s="133"/>
    </row>
    <row r="14821" spans="11:11" x14ac:dyDescent="0.25">
      <c r="K14821"/>
    </row>
    <row r="14822" spans="11:11" x14ac:dyDescent="0.25">
      <c r="K14822"/>
    </row>
    <row r="14823" spans="11:11" x14ac:dyDescent="0.25">
      <c r="K14823" s="133"/>
    </row>
    <row r="14824" spans="11:11" x14ac:dyDescent="0.25">
      <c r="K14824" s="133"/>
    </row>
    <row r="14825" spans="11:11" x14ac:dyDescent="0.25">
      <c r="K14825"/>
    </row>
    <row r="14826" spans="11:11" x14ac:dyDescent="0.25">
      <c r="K14826"/>
    </row>
    <row r="14827" spans="11:11" x14ac:dyDescent="0.25">
      <c r="K14827"/>
    </row>
    <row r="14828" spans="11:11" x14ac:dyDescent="0.25">
      <c r="K14828" s="133"/>
    </row>
    <row r="14829" spans="11:11" x14ac:dyDescent="0.25">
      <c r="K14829" s="133"/>
    </row>
    <row r="14830" spans="11:11" x14ac:dyDescent="0.25">
      <c r="K14830"/>
    </row>
    <row r="14831" spans="11:11" x14ac:dyDescent="0.25">
      <c r="K14831"/>
    </row>
    <row r="14832" spans="11:11" x14ac:dyDescent="0.25">
      <c r="K14832" s="133"/>
    </row>
    <row r="14833" spans="11:11" x14ac:dyDescent="0.25">
      <c r="K14833" s="133"/>
    </row>
    <row r="14834" spans="11:11" x14ac:dyDescent="0.25">
      <c r="K14834"/>
    </row>
    <row r="14835" spans="11:11" x14ac:dyDescent="0.25">
      <c r="K14835"/>
    </row>
    <row r="14836" spans="11:11" x14ac:dyDescent="0.25">
      <c r="K14836"/>
    </row>
    <row r="14837" spans="11:11" x14ac:dyDescent="0.25">
      <c r="K14837" s="133"/>
    </row>
    <row r="14838" spans="11:11" x14ac:dyDescent="0.25">
      <c r="K14838" s="133"/>
    </row>
    <row r="14839" spans="11:11" x14ac:dyDescent="0.25">
      <c r="K14839"/>
    </row>
    <row r="14840" spans="11:11" x14ac:dyDescent="0.25">
      <c r="K14840"/>
    </row>
    <row r="14841" spans="11:11" x14ac:dyDescent="0.25">
      <c r="K14841" s="133"/>
    </row>
    <row r="14842" spans="11:11" x14ac:dyDescent="0.25">
      <c r="K14842" s="133"/>
    </row>
    <row r="14843" spans="11:11" x14ac:dyDescent="0.25">
      <c r="K14843"/>
    </row>
    <row r="14844" spans="11:11" x14ac:dyDescent="0.25">
      <c r="K14844"/>
    </row>
    <row r="14845" spans="11:11" x14ac:dyDescent="0.25">
      <c r="K14845"/>
    </row>
    <row r="14846" spans="11:11" x14ac:dyDescent="0.25">
      <c r="K14846" s="133"/>
    </row>
    <row r="14847" spans="11:11" x14ac:dyDescent="0.25">
      <c r="K14847" s="133"/>
    </row>
    <row r="14848" spans="11:11" x14ac:dyDescent="0.25">
      <c r="K14848"/>
    </row>
    <row r="14849" spans="11:11" x14ac:dyDescent="0.25">
      <c r="K14849"/>
    </row>
    <row r="14850" spans="11:11" x14ac:dyDescent="0.25">
      <c r="K14850" s="133"/>
    </row>
    <row r="14851" spans="11:11" x14ac:dyDescent="0.25">
      <c r="K14851" s="133"/>
    </row>
    <row r="14852" spans="11:11" x14ac:dyDescent="0.25">
      <c r="K14852"/>
    </row>
    <row r="14853" spans="11:11" x14ac:dyDescent="0.25">
      <c r="K14853"/>
    </row>
    <row r="14854" spans="11:11" x14ac:dyDescent="0.25">
      <c r="K14854"/>
    </row>
    <row r="14855" spans="11:11" x14ac:dyDescent="0.25">
      <c r="K14855" s="133"/>
    </row>
    <row r="14856" spans="11:11" x14ac:dyDescent="0.25">
      <c r="K14856" s="133"/>
    </row>
    <row r="14857" spans="11:11" x14ac:dyDescent="0.25">
      <c r="K14857"/>
    </row>
    <row r="14858" spans="11:11" x14ac:dyDescent="0.25">
      <c r="K14858"/>
    </row>
    <row r="14859" spans="11:11" x14ac:dyDescent="0.25">
      <c r="K14859" s="133"/>
    </row>
    <row r="14860" spans="11:11" x14ac:dyDescent="0.25">
      <c r="K14860" s="133"/>
    </row>
    <row r="14861" spans="11:11" x14ac:dyDescent="0.25">
      <c r="K14861"/>
    </row>
    <row r="14862" spans="11:11" x14ac:dyDescent="0.25">
      <c r="K14862"/>
    </row>
    <row r="14863" spans="11:11" x14ac:dyDescent="0.25">
      <c r="K14863"/>
    </row>
    <row r="14864" spans="11:11" x14ac:dyDescent="0.25">
      <c r="K14864" s="133"/>
    </row>
    <row r="14865" spans="11:11" x14ac:dyDescent="0.25">
      <c r="K14865" s="133"/>
    </row>
    <row r="14866" spans="11:11" x14ac:dyDescent="0.25">
      <c r="K14866"/>
    </row>
    <row r="14867" spans="11:11" x14ac:dyDescent="0.25">
      <c r="K14867"/>
    </row>
    <row r="14868" spans="11:11" x14ac:dyDescent="0.25">
      <c r="K14868" s="133"/>
    </row>
    <row r="14869" spans="11:11" x14ac:dyDescent="0.25">
      <c r="K14869" s="133"/>
    </row>
    <row r="14870" spans="11:11" x14ac:dyDescent="0.25">
      <c r="K14870"/>
    </row>
    <row r="14871" spans="11:11" x14ac:dyDescent="0.25">
      <c r="K14871"/>
    </row>
    <row r="14872" spans="11:11" x14ac:dyDescent="0.25">
      <c r="K14872"/>
    </row>
    <row r="14873" spans="11:11" x14ac:dyDescent="0.25">
      <c r="K14873" s="133"/>
    </row>
    <row r="14874" spans="11:11" x14ac:dyDescent="0.25">
      <c r="K14874" s="133"/>
    </row>
    <row r="14875" spans="11:11" x14ac:dyDescent="0.25">
      <c r="K14875"/>
    </row>
    <row r="14876" spans="11:11" x14ac:dyDescent="0.25">
      <c r="K14876"/>
    </row>
    <row r="14877" spans="11:11" x14ac:dyDescent="0.25">
      <c r="K14877" s="133"/>
    </row>
    <row r="14878" spans="11:11" x14ac:dyDescent="0.25">
      <c r="K14878" s="133"/>
    </row>
    <row r="14879" spans="11:11" x14ac:dyDescent="0.25">
      <c r="K14879"/>
    </row>
    <row r="14880" spans="11:11" x14ac:dyDescent="0.25">
      <c r="K14880"/>
    </row>
    <row r="14881" spans="11:11" x14ac:dyDescent="0.25">
      <c r="K14881"/>
    </row>
    <row r="14882" spans="11:11" x14ac:dyDescent="0.25">
      <c r="K14882" s="133"/>
    </row>
    <row r="14883" spans="11:11" x14ac:dyDescent="0.25">
      <c r="K14883" s="133"/>
    </row>
    <row r="14884" spans="11:11" x14ac:dyDescent="0.25">
      <c r="K14884"/>
    </row>
    <row r="14885" spans="11:11" x14ac:dyDescent="0.25">
      <c r="K14885"/>
    </row>
    <row r="14886" spans="11:11" x14ac:dyDescent="0.25">
      <c r="K14886" s="133"/>
    </row>
    <row r="14887" spans="11:11" x14ac:dyDescent="0.25">
      <c r="K14887" s="133"/>
    </row>
    <row r="14888" spans="11:11" x14ac:dyDescent="0.25">
      <c r="K14888"/>
    </row>
    <row r="14889" spans="11:11" x14ac:dyDescent="0.25">
      <c r="K14889"/>
    </row>
    <row r="14890" spans="11:11" x14ac:dyDescent="0.25">
      <c r="K14890"/>
    </row>
    <row r="14891" spans="11:11" x14ac:dyDescent="0.25">
      <c r="K14891" s="133"/>
    </row>
    <row r="14892" spans="11:11" x14ac:dyDescent="0.25">
      <c r="K14892" s="133"/>
    </row>
    <row r="14893" spans="11:11" x14ac:dyDescent="0.25">
      <c r="K14893"/>
    </row>
    <row r="14894" spans="11:11" x14ac:dyDescent="0.25">
      <c r="K14894"/>
    </row>
    <row r="14895" spans="11:11" x14ac:dyDescent="0.25">
      <c r="K14895" s="133"/>
    </row>
    <row r="14896" spans="11:11" x14ac:dyDescent="0.25">
      <c r="K14896" s="133"/>
    </row>
    <row r="14897" spans="11:11" x14ac:dyDescent="0.25">
      <c r="K14897"/>
    </row>
    <row r="14898" spans="11:11" x14ac:dyDescent="0.25">
      <c r="K14898"/>
    </row>
    <row r="14899" spans="11:11" x14ac:dyDescent="0.25">
      <c r="K14899"/>
    </row>
    <row r="14900" spans="11:11" x14ac:dyDescent="0.25">
      <c r="K14900" s="133"/>
    </row>
    <row r="14901" spans="11:11" x14ac:dyDescent="0.25">
      <c r="K14901" s="133"/>
    </row>
    <row r="14902" spans="11:11" x14ac:dyDescent="0.25">
      <c r="K14902"/>
    </row>
    <row r="14903" spans="11:11" x14ac:dyDescent="0.25">
      <c r="K14903"/>
    </row>
    <row r="14904" spans="11:11" x14ac:dyDescent="0.25">
      <c r="K14904" s="133"/>
    </row>
    <row r="14905" spans="11:11" x14ac:dyDescent="0.25">
      <c r="K14905" s="133"/>
    </row>
    <row r="14906" spans="11:11" x14ac:dyDescent="0.25">
      <c r="K14906"/>
    </row>
    <row r="14907" spans="11:11" x14ac:dyDescent="0.25">
      <c r="K14907"/>
    </row>
    <row r="14908" spans="11:11" x14ac:dyDescent="0.25">
      <c r="K14908"/>
    </row>
    <row r="14909" spans="11:11" x14ac:dyDescent="0.25">
      <c r="K14909" s="133"/>
    </row>
    <row r="14910" spans="11:11" x14ac:dyDescent="0.25">
      <c r="K14910" s="133"/>
    </row>
    <row r="14911" spans="11:11" x14ac:dyDescent="0.25">
      <c r="K14911"/>
    </row>
    <row r="14912" spans="11:11" x14ac:dyDescent="0.25">
      <c r="K14912"/>
    </row>
    <row r="14913" spans="11:11" x14ac:dyDescent="0.25">
      <c r="K14913" s="133"/>
    </row>
    <row r="14914" spans="11:11" x14ac:dyDescent="0.25">
      <c r="K14914" s="133"/>
    </row>
    <row r="14915" spans="11:11" x14ac:dyDescent="0.25">
      <c r="K14915"/>
    </row>
    <row r="14916" spans="11:11" x14ac:dyDescent="0.25">
      <c r="K14916"/>
    </row>
    <row r="14917" spans="11:11" x14ac:dyDescent="0.25">
      <c r="K14917"/>
    </row>
    <row r="14918" spans="11:11" x14ac:dyDescent="0.25">
      <c r="K14918" s="133"/>
    </row>
    <row r="14919" spans="11:11" x14ac:dyDescent="0.25">
      <c r="K14919" s="133"/>
    </row>
    <row r="14920" spans="11:11" x14ac:dyDescent="0.25">
      <c r="K14920"/>
    </row>
    <row r="14921" spans="11:11" x14ac:dyDescent="0.25">
      <c r="K14921"/>
    </row>
    <row r="14922" spans="11:11" x14ac:dyDescent="0.25">
      <c r="K14922" s="133"/>
    </row>
    <row r="14923" spans="11:11" x14ac:dyDescent="0.25">
      <c r="K14923" s="133"/>
    </row>
    <row r="14924" spans="11:11" x14ac:dyDescent="0.25">
      <c r="K14924"/>
    </row>
    <row r="14925" spans="11:11" x14ac:dyDescent="0.25">
      <c r="K14925"/>
    </row>
    <row r="14926" spans="11:11" x14ac:dyDescent="0.25">
      <c r="K14926"/>
    </row>
    <row r="14927" spans="11:11" x14ac:dyDescent="0.25">
      <c r="K14927" s="133"/>
    </row>
    <row r="14928" spans="11:11" x14ac:dyDescent="0.25">
      <c r="K14928" s="133"/>
    </row>
    <row r="14929" spans="11:11" x14ac:dyDescent="0.25">
      <c r="K14929"/>
    </row>
    <row r="14930" spans="11:11" x14ac:dyDescent="0.25">
      <c r="K14930"/>
    </row>
    <row r="14931" spans="11:11" x14ac:dyDescent="0.25">
      <c r="K14931" s="133"/>
    </row>
    <row r="14932" spans="11:11" x14ac:dyDescent="0.25">
      <c r="K14932" s="133"/>
    </row>
    <row r="14933" spans="11:11" x14ac:dyDescent="0.25">
      <c r="K14933"/>
    </row>
    <row r="14934" spans="11:11" x14ac:dyDescent="0.25">
      <c r="K14934"/>
    </row>
    <row r="14935" spans="11:11" x14ac:dyDescent="0.25">
      <c r="K14935"/>
    </row>
    <row r="14936" spans="11:11" x14ac:dyDescent="0.25">
      <c r="K14936" s="133"/>
    </row>
    <row r="14937" spans="11:11" x14ac:dyDescent="0.25">
      <c r="K14937" s="133"/>
    </row>
    <row r="14938" spans="11:11" x14ac:dyDescent="0.25">
      <c r="K14938"/>
    </row>
    <row r="14939" spans="11:11" x14ac:dyDescent="0.25">
      <c r="K14939"/>
    </row>
    <row r="14940" spans="11:11" x14ac:dyDescent="0.25">
      <c r="K14940" s="133"/>
    </row>
    <row r="14941" spans="11:11" x14ac:dyDescent="0.25">
      <c r="K14941" s="133"/>
    </row>
    <row r="14942" spans="11:11" x14ac:dyDescent="0.25">
      <c r="K14942"/>
    </row>
    <row r="14943" spans="11:11" x14ac:dyDescent="0.25">
      <c r="K14943"/>
    </row>
    <row r="14944" spans="11:11" x14ac:dyDescent="0.25">
      <c r="K14944"/>
    </row>
    <row r="14945" spans="11:11" x14ac:dyDescent="0.25">
      <c r="K14945" s="133"/>
    </row>
    <row r="14946" spans="11:11" x14ac:dyDescent="0.25">
      <c r="K14946" s="133"/>
    </row>
    <row r="14947" spans="11:11" x14ac:dyDescent="0.25">
      <c r="K14947"/>
    </row>
    <row r="14948" spans="11:11" x14ac:dyDescent="0.25">
      <c r="K14948"/>
    </row>
    <row r="14949" spans="11:11" x14ac:dyDescent="0.25">
      <c r="K14949" s="133"/>
    </row>
    <row r="14950" spans="11:11" x14ac:dyDescent="0.25">
      <c r="K14950" s="133"/>
    </row>
    <row r="14951" spans="11:11" x14ac:dyDescent="0.25">
      <c r="K14951"/>
    </row>
    <row r="14952" spans="11:11" x14ac:dyDescent="0.25">
      <c r="K14952"/>
    </row>
    <row r="14953" spans="11:11" x14ac:dyDescent="0.25">
      <c r="K14953"/>
    </row>
    <row r="14954" spans="11:11" x14ac:dyDescent="0.25">
      <c r="K14954" s="133"/>
    </row>
    <row r="14955" spans="11:11" x14ac:dyDescent="0.25">
      <c r="K14955" s="133"/>
    </row>
    <row r="14956" spans="11:11" x14ac:dyDescent="0.25">
      <c r="K14956"/>
    </row>
    <row r="14957" spans="11:11" x14ac:dyDescent="0.25">
      <c r="K14957"/>
    </row>
    <row r="14958" spans="11:11" x14ac:dyDescent="0.25">
      <c r="K14958" s="133"/>
    </row>
    <row r="14959" spans="11:11" x14ac:dyDescent="0.25">
      <c r="K14959" s="133"/>
    </row>
    <row r="14960" spans="11:11" x14ac:dyDescent="0.25">
      <c r="K14960"/>
    </row>
    <row r="14961" spans="11:11" x14ac:dyDescent="0.25">
      <c r="K14961"/>
    </row>
    <row r="14962" spans="11:11" x14ac:dyDescent="0.25">
      <c r="K14962"/>
    </row>
    <row r="14963" spans="11:11" x14ac:dyDescent="0.25">
      <c r="K14963" s="133"/>
    </row>
    <row r="14964" spans="11:11" x14ac:dyDescent="0.25">
      <c r="K14964" s="133"/>
    </row>
    <row r="14965" spans="11:11" x14ac:dyDescent="0.25">
      <c r="K14965"/>
    </row>
    <row r="14966" spans="11:11" x14ac:dyDescent="0.25">
      <c r="K14966"/>
    </row>
    <row r="14967" spans="11:11" x14ac:dyDescent="0.25">
      <c r="K14967" s="133"/>
    </row>
    <row r="14968" spans="11:11" x14ac:dyDescent="0.25">
      <c r="K14968" s="133"/>
    </row>
    <row r="14969" spans="11:11" x14ac:dyDescent="0.25">
      <c r="K14969"/>
    </row>
    <row r="14970" spans="11:11" x14ac:dyDescent="0.25">
      <c r="K14970"/>
    </row>
    <row r="14971" spans="11:11" x14ac:dyDescent="0.25">
      <c r="K14971"/>
    </row>
    <row r="14972" spans="11:11" x14ac:dyDescent="0.25">
      <c r="K14972" s="133"/>
    </row>
    <row r="14973" spans="11:11" x14ac:dyDescent="0.25">
      <c r="K14973" s="133"/>
    </row>
    <row r="14974" spans="11:11" x14ac:dyDescent="0.25">
      <c r="K14974"/>
    </row>
    <row r="14975" spans="11:11" x14ac:dyDescent="0.25">
      <c r="K14975"/>
    </row>
    <row r="14976" spans="11:11" x14ac:dyDescent="0.25">
      <c r="K14976" s="133"/>
    </row>
    <row r="14977" spans="11:11" x14ac:dyDescent="0.25">
      <c r="K14977" s="133"/>
    </row>
    <row r="14978" spans="11:11" x14ac:dyDescent="0.25">
      <c r="K14978"/>
    </row>
    <row r="14979" spans="11:11" x14ac:dyDescent="0.25">
      <c r="K14979"/>
    </row>
    <row r="14980" spans="11:11" x14ac:dyDescent="0.25">
      <c r="K14980"/>
    </row>
    <row r="14981" spans="11:11" x14ac:dyDescent="0.25">
      <c r="K14981" s="133"/>
    </row>
    <row r="14982" spans="11:11" x14ac:dyDescent="0.25">
      <c r="K14982" s="133"/>
    </row>
    <row r="14983" spans="11:11" x14ac:dyDescent="0.25">
      <c r="K14983"/>
    </row>
    <row r="14984" spans="11:11" x14ac:dyDescent="0.25">
      <c r="K14984"/>
    </row>
    <row r="14985" spans="11:11" x14ac:dyDescent="0.25">
      <c r="K14985" s="133"/>
    </row>
    <row r="14986" spans="11:11" x14ac:dyDescent="0.25">
      <c r="K14986" s="133"/>
    </row>
    <row r="14987" spans="11:11" x14ac:dyDescent="0.25">
      <c r="K14987"/>
    </row>
    <row r="14988" spans="11:11" x14ac:dyDescent="0.25">
      <c r="K14988"/>
    </row>
    <row r="14989" spans="11:11" x14ac:dyDescent="0.25">
      <c r="K14989"/>
    </row>
    <row r="14990" spans="11:11" x14ac:dyDescent="0.25">
      <c r="K14990" s="133"/>
    </row>
    <row r="14991" spans="11:11" x14ac:dyDescent="0.25">
      <c r="K14991" s="133"/>
    </row>
    <row r="14992" spans="11:11" x14ac:dyDescent="0.25">
      <c r="K14992"/>
    </row>
    <row r="14993" spans="11:11" x14ac:dyDescent="0.25">
      <c r="K14993"/>
    </row>
    <row r="14994" spans="11:11" x14ac:dyDescent="0.25">
      <c r="K14994" s="133"/>
    </row>
    <row r="14995" spans="11:11" x14ac:dyDescent="0.25">
      <c r="K14995" s="133"/>
    </row>
    <row r="14996" spans="11:11" x14ac:dyDescent="0.25">
      <c r="K14996"/>
    </row>
    <row r="14997" spans="11:11" x14ac:dyDescent="0.25">
      <c r="K14997"/>
    </row>
    <row r="14998" spans="11:11" x14ac:dyDescent="0.25">
      <c r="K14998"/>
    </row>
    <row r="14999" spans="11:11" x14ac:dyDescent="0.25">
      <c r="K14999" s="133"/>
    </row>
    <row r="15000" spans="11:11" x14ac:dyDescent="0.25">
      <c r="K15000" s="133"/>
    </row>
    <row r="15001" spans="11:11" x14ac:dyDescent="0.25">
      <c r="K15001"/>
    </row>
    <row r="15002" spans="11:11" x14ac:dyDescent="0.25">
      <c r="K15002"/>
    </row>
    <row r="15003" spans="11:11" x14ac:dyDescent="0.25">
      <c r="K15003" s="133"/>
    </row>
    <row r="15004" spans="11:11" x14ac:dyDescent="0.25">
      <c r="K15004" s="133"/>
    </row>
    <row r="15005" spans="11:11" x14ac:dyDescent="0.25">
      <c r="K15005"/>
    </row>
    <row r="15006" spans="11:11" x14ac:dyDescent="0.25">
      <c r="K15006"/>
    </row>
    <row r="15007" spans="11:11" x14ac:dyDescent="0.25">
      <c r="K15007"/>
    </row>
    <row r="15008" spans="11:11" x14ac:dyDescent="0.25">
      <c r="K15008" s="133"/>
    </row>
    <row r="15009" spans="11:11" x14ac:dyDescent="0.25">
      <c r="K15009" s="133"/>
    </row>
    <row r="15010" spans="11:11" x14ac:dyDescent="0.25">
      <c r="K15010"/>
    </row>
    <row r="15011" spans="11:11" x14ac:dyDescent="0.25">
      <c r="K15011"/>
    </row>
    <row r="15012" spans="11:11" x14ac:dyDescent="0.25">
      <c r="K15012" s="133"/>
    </row>
    <row r="15013" spans="11:11" x14ac:dyDescent="0.25">
      <c r="K15013" s="133"/>
    </row>
    <row r="15014" spans="11:11" x14ac:dyDescent="0.25">
      <c r="K15014"/>
    </row>
    <row r="15015" spans="11:11" x14ac:dyDescent="0.25">
      <c r="K15015"/>
    </row>
    <row r="15016" spans="11:11" x14ac:dyDescent="0.25">
      <c r="K15016"/>
    </row>
    <row r="15017" spans="11:11" x14ac:dyDescent="0.25">
      <c r="K15017" s="133"/>
    </row>
    <row r="15018" spans="11:11" x14ac:dyDescent="0.25">
      <c r="K15018" s="133"/>
    </row>
    <row r="15019" spans="11:11" x14ac:dyDescent="0.25">
      <c r="K15019"/>
    </row>
    <row r="15020" spans="11:11" x14ac:dyDescent="0.25">
      <c r="K15020"/>
    </row>
    <row r="15021" spans="11:11" x14ac:dyDescent="0.25">
      <c r="K15021" s="133"/>
    </row>
    <row r="15022" spans="11:11" x14ac:dyDescent="0.25">
      <c r="K15022" s="133"/>
    </row>
    <row r="15023" spans="11:11" x14ac:dyDescent="0.25">
      <c r="K15023"/>
    </row>
    <row r="15024" spans="11:11" x14ac:dyDescent="0.25">
      <c r="K15024"/>
    </row>
    <row r="15025" spans="11:11" x14ac:dyDescent="0.25">
      <c r="K15025"/>
    </row>
    <row r="15026" spans="11:11" x14ac:dyDescent="0.25">
      <c r="K15026" s="133"/>
    </row>
    <row r="15027" spans="11:11" x14ac:dyDescent="0.25">
      <c r="K15027" s="133"/>
    </row>
    <row r="15028" spans="11:11" x14ac:dyDescent="0.25">
      <c r="K15028"/>
    </row>
    <row r="15029" spans="11:11" x14ac:dyDescent="0.25">
      <c r="K15029"/>
    </row>
    <row r="15030" spans="11:11" x14ac:dyDescent="0.25">
      <c r="K15030" s="133"/>
    </row>
    <row r="15031" spans="11:11" x14ac:dyDescent="0.25">
      <c r="K15031" s="133"/>
    </row>
    <row r="15032" spans="11:11" x14ac:dyDescent="0.25">
      <c r="K15032"/>
    </row>
    <row r="15033" spans="11:11" x14ac:dyDescent="0.25">
      <c r="K15033"/>
    </row>
    <row r="15034" spans="11:11" x14ac:dyDescent="0.25">
      <c r="K15034"/>
    </row>
    <row r="15035" spans="11:11" x14ac:dyDescent="0.25">
      <c r="K15035" s="133"/>
    </row>
    <row r="15036" spans="11:11" x14ac:dyDescent="0.25">
      <c r="K15036" s="133"/>
    </row>
    <row r="15037" spans="11:11" x14ac:dyDescent="0.25">
      <c r="K15037"/>
    </row>
    <row r="15038" spans="11:11" x14ac:dyDescent="0.25">
      <c r="K15038"/>
    </row>
    <row r="15039" spans="11:11" x14ac:dyDescent="0.25">
      <c r="K15039" s="133"/>
    </row>
    <row r="15040" spans="11:11" x14ac:dyDescent="0.25">
      <c r="K15040" s="133"/>
    </row>
    <row r="15041" spans="11:11" x14ac:dyDescent="0.25">
      <c r="K15041"/>
    </row>
    <row r="15042" spans="11:11" x14ac:dyDescent="0.25">
      <c r="K15042"/>
    </row>
    <row r="15043" spans="11:11" x14ac:dyDescent="0.25">
      <c r="K15043"/>
    </row>
    <row r="15044" spans="11:11" x14ac:dyDescent="0.25">
      <c r="K15044" s="133"/>
    </row>
    <row r="15045" spans="11:11" x14ac:dyDescent="0.25">
      <c r="K15045" s="133"/>
    </row>
    <row r="15046" spans="11:11" x14ac:dyDescent="0.25">
      <c r="K15046"/>
    </row>
    <row r="15047" spans="11:11" x14ac:dyDescent="0.25">
      <c r="K15047"/>
    </row>
    <row r="15048" spans="11:11" x14ac:dyDescent="0.25">
      <c r="K15048" s="133"/>
    </row>
    <row r="15049" spans="11:11" x14ac:dyDescent="0.25">
      <c r="K15049" s="133"/>
    </row>
    <row r="15050" spans="11:11" x14ac:dyDescent="0.25">
      <c r="K15050"/>
    </row>
    <row r="15051" spans="11:11" x14ac:dyDescent="0.25">
      <c r="K15051"/>
    </row>
    <row r="15052" spans="11:11" x14ac:dyDescent="0.25">
      <c r="K15052"/>
    </row>
    <row r="15053" spans="11:11" x14ac:dyDescent="0.25">
      <c r="K15053" s="133"/>
    </row>
    <row r="15054" spans="11:11" x14ac:dyDescent="0.25">
      <c r="K15054" s="133"/>
    </row>
    <row r="15055" spans="11:11" x14ac:dyDescent="0.25">
      <c r="K15055"/>
    </row>
    <row r="15056" spans="11:11" x14ac:dyDescent="0.25">
      <c r="K15056"/>
    </row>
    <row r="15057" spans="11:11" x14ac:dyDescent="0.25">
      <c r="K15057" s="133"/>
    </row>
    <row r="15058" spans="11:11" x14ac:dyDescent="0.25">
      <c r="K15058" s="133"/>
    </row>
    <row r="15059" spans="11:11" x14ac:dyDescent="0.25">
      <c r="K15059"/>
    </row>
    <row r="15060" spans="11:11" x14ac:dyDescent="0.25">
      <c r="K15060"/>
    </row>
    <row r="15061" spans="11:11" x14ac:dyDescent="0.25">
      <c r="K15061"/>
    </row>
    <row r="15062" spans="11:11" x14ac:dyDescent="0.25">
      <c r="K15062" s="133"/>
    </row>
    <row r="15063" spans="11:11" x14ac:dyDescent="0.25">
      <c r="K15063" s="133"/>
    </row>
    <row r="15064" spans="11:11" x14ac:dyDescent="0.25">
      <c r="K15064"/>
    </row>
    <row r="15065" spans="11:11" x14ac:dyDescent="0.25">
      <c r="K15065"/>
    </row>
    <row r="15066" spans="11:11" x14ac:dyDescent="0.25">
      <c r="K15066" s="133"/>
    </row>
    <row r="15067" spans="11:11" x14ac:dyDescent="0.25">
      <c r="K15067" s="133"/>
    </row>
    <row r="15068" spans="11:11" x14ac:dyDescent="0.25">
      <c r="K15068"/>
    </row>
    <row r="15069" spans="11:11" x14ac:dyDescent="0.25">
      <c r="K15069"/>
    </row>
    <row r="15070" spans="11:11" x14ac:dyDescent="0.25">
      <c r="K15070"/>
    </row>
    <row r="15071" spans="11:11" x14ac:dyDescent="0.25">
      <c r="K15071" s="133"/>
    </row>
    <row r="15072" spans="11:11" x14ac:dyDescent="0.25">
      <c r="K15072" s="133"/>
    </row>
    <row r="15073" spans="11:11" x14ac:dyDescent="0.25">
      <c r="K15073"/>
    </row>
    <row r="15074" spans="11:11" x14ac:dyDescent="0.25">
      <c r="K15074"/>
    </row>
    <row r="15075" spans="11:11" x14ac:dyDescent="0.25">
      <c r="K15075" s="133"/>
    </row>
    <row r="15076" spans="11:11" x14ac:dyDescent="0.25">
      <c r="K15076" s="133"/>
    </row>
    <row r="15077" spans="11:11" x14ac:dyDescent="0.25">
      <c r="K15077"/>
    </row>
    <row r="15078" spans="11:11" x14ac:dyDescent="0.25">
      <c r="K15078"/>
    </row>
    <row r="15079" spans="11:11" x14ac:dyDescent="0.25">
      <c r="K15079"/>
    </row>
    <row r="15080" spans="11:11" x14ac:dyDescent="0.25">
      <c r="K15080" s="133"/>
    </row>
    <row r="15081" spans="11:11" x14ac:dyDescent="0.25">
      <c r="K15081" s="133"/>
    </row>
    <row r="15082" spans="11:11" x14ac:dyDescent="0.25">
      <c r="K15082"/>
    </row>
    <row r="15083" spans="11:11" x14ac:dyDescent="0.25">
      <c r="K15083"/>
    </row>
    <row r="15084" spans="11:11" x14ac:dyDescent="0.25">
      <c r="K15084" s="133"/>
    </row>
    <row r="15085" spans="11:11" x14ac:dyDescent="0.25">
      <c r="K15085" s="133"/>
    </row>
    <row r="15086" spans="11:11" x14ac:dyDescent="0.25">
      <c r="K15086"/>
    </row>
    <row r="15087" spans="11:11" x14ac:dyDescent="0.25">
      <c r="K15087"/>
    </row>
    <row r="15088" spans="11:11" x14ac:dyDescent="0.25">
      <c r="K15088"/>
    </row>
    <row r="15089" spans="11:11" x14ac:dyDescent="0.25">
      <c r="K15089" s="133"/>
    </row>
    <row r="15090" spans="11:11" x14ac:dyDescent="0.25">
      <c r="K15090" s="133"/>
    </row>
    <row r="15091" spans="11:11" x14ac:dyDescent="0.25">
      <c r="K15091"/>
    </row>
    <row r="15092" spans="11:11" x14ac:dyDescent="0.25">
      <c r="K15092"/>
    </row>
    <row r="15093" spans="11:11" x14ac:dyDescent="0.25">
      <c r="K15093" s="133"/>
    </row>
    <row r="15094" spans="11:11" x14ac:dyDescent="0.25">
      <c r="K15094" s="133"/>
    </row>
    <row r="15095" spans="11:11" x14ac:dyDescent="0.25">
      <c r="K15095"/>
    </row>
    <row r="15096" spans="11:11" x14ac:dyDescent="0.25">
      <c r="K15096"/>
    </row>
    <row r="15097" spans="11:11" x14ac:dyDescent="0.25">
      <c r="K15097"/>
    </row>
    <row r="15098" spans="11:11" x14ac:dyDescent="0.25">
      <c r="K15098" s="133"/>
    </row>
    <row r="15099" spans="11:11" x14ac:dyDescent="0.25">
      <c r="K15099" s="133"/>
    </row>
    <row r="15100" spans="11:11" x14ac:dyDescent="0.25">
      <c r="K15100"/>
    </row>
    <row r="15101" spans="11:11" x14ac:dyDescent="0.25">
      <c r="K15101"/>
    </row>
    <row r="15102" spans="11:11" x14ac:dyDescent="0.25">
      <c r="K15102" s="133"/>
    </row>
    <row r="15103" spans="11:11" x14ac:dyDescent="0.25">
      <c r="K15103" s="133"/>
    </row>
    <row r="15104" spans="11:11" x14ac:dyDescent="0.25">
      <c r="K15104"/>
    </row>
    <row r="15105" spans="11:11" x14ac:dyDescent="0.25">
      <c r="K15105"/>
    </row>
    <row r="15106" spans="11:11" x14ac:dyDescent="0.25">
      <c r="K15106"/>
    </row>
    <row r="15107" spans="11:11" x14ac:dyDescent="0.25">
      <c r="K15107" s="133"/>
    </row>
    <row r="15108" spans="11:11" x14ac:dyDescent="0.25">
      <c r="K15108" s="133"/>
    </row>
    <row r="15109" spans="11:11" x14ac:dyDescent="0.25">
      <c r="K15109"/>
    </row>
    <row r="15110" spans="11:11" x14ac:dyDescent="0.25">
      <c r="K15110"/>
    </row>
    <row r="15111" spans="11:11" x14ac:dyDescent="0.25">
      <c r="K15111" s="133"/>
    </row>
    <row r="15112" spans="11:11" x14ac:dyDescent="0.25">
      <c r="K15112" s="133"/>
    </row>
    <row r="15113" spans="11:11" x14ac:dyDescent="0.25">
      <c r="K15113"/>
    </row>
    <row r="15114" spans="11:11" x14ac:dyDescent="0.25">
      <c r="K15114"/>
    </row>
    <row r="15115" spans="11:11" x14ac:dyDescent="0.25">
      <c r="K15115"/>
    </row>
    <row r="15116" spans="11:11" x14ac:dyDescent="0.25">
      <c r="K15116" s="133"/>
    </row>
    <row r="15117" spans="11:11" x14ac:dyDescent="0.25">
      <c r="K15117" s="133"/>
    </row>
    <row r="15118" spans="11:11" x14ac:dyDescent="0.25">
      <c r="K15118"/>
    </row>
    <row r="15119" spans="11:11" x14ac:dyDescent="0.25">
      <c r="K15119"/>
    </row>
    <row r="15120" spans="11:11" x14ac:dyDescent="0.25">
      <c r="K15120" s="133"/>
    </row>
    <row r="15121" spans="11:11" x14ac:dyDescent="0.25">
      <c r="K15121" s="133"/>
    </row>
    <row r="15122" spans="11:11" x14ac:dyDescent="0.25">
      <c r="K15122"/>
    </row>
    <row r="15123" spans="11:11" x14ac:dyDescent="0.25">
      <c r="K15123"/>
    </row>
    <row r="15124" spans="11:11" x14ac:dyDescent="0.25">
      <c r="K15124"/>
    </row>
    <row r="15125" spans="11:11" x14ac:dyDescent="0.25">
      <c r="K15125" s="133"/>
    </row>
    <row r="15126" spans="11:11" x14ac:dyDescent="0.25">
      <c r="K15126" s="133"/>
    </row>
    <row r="15127" spans="11:11" x14ac:dyDescent="0.25">
      <c r="K15127"/>
    </row>
    <row r="15128" spans="11:11" x14ac:dyDescent="0.25">
      <c r="K15128"/>
    </row>
    <row r="15129" spans="11:11" x14ac:dyDescent="0.25">
      <c r="K15129" s="133"/>
    </row>
    <row r="15130" spans="11:11" x14ac:dyDescent="0.25">
      <c r="K15130" s="133"/>
    </row>
    <row r="15131" spans="11:11" x14ac:dyDescent="0.25">
      <c r="K15131"/>
    </row>
    <row r="15132" spans="11:11" x14ac:dyDescent="0.25">
      <c r="K15132"/>
    </row>
    <row r="15133" spans="11:11" x14ac:dyDescent="0.25">
      <c r="K15133"/>
    </row>
    <row r="15134" spans="11:11" x14ac:dyDescent="0.25">
      <c r="K15134" s="133"/>
    </row>
    <row r="15135" spans="11:11" x14ac:dyDescent="0.25">
      <c r="K15135" s="133"/>
    </row>
    <row r="15136" spans="11:11" x14ac:dyDescent="0.25">
      <c r="K15136"/>
    </row>
    <row r="15137" spans="11:11" x14ac:dyDescent="0.25">
      <c r="K15137"/>
    </row>
    <row r="15138" spans="11:11" x14ac:dyDescent="0.25">
      <c r="K15138" s="133"/>
    </row>
    <row r="15139" spans="11:11" x14ac:dyDescent="0.25">
      <c r="K15139" s="133"/>
    </row>
    <row r="15140" spans="11:11" x14ac:dyDescent="0.25">
      <c r="K15140"/>
    </row>
    <row r="15141" spans="11:11" x14ac:dyDescent="0.25">
      <c r="K15141"/>
    </row>
    <row r="15142" spans="11:11" x14ac:dyDescent="0.25">
      <c r="K15142"/>
    </row>
    <row r="15143" spans="11:11" x14ac:dyDescent="0.25">
      <c r="K15143" s="133"/>
    </row>
    <row r="15144" spans="11:11" x14ac:dyDescent="0.25">
      <c r="K15144" s="133"/>
    </row>
    <row r="15145" spans="11:11" x14ac:dyDescent="0.25">
      <c r="K15145"/>
    </row>
    <row r="15146" spans="11:11" x14ac:dyDescent="0.25">
      <c r="K15146"/>
    </row>
    <row r="15147" spans="11:11" x14ac:dyDescent="0.25">
      <c r="K15147" s="133"/>
    </row>
    <row r="15148" spans="11:11" x14ac:dyDescent="0.25">
      <c r="K15148" s="133"/>
    </row>
    <row r="15149" spans="11:11" x14ac:dyDescent="0.25">
      <c r="K15149"/>
    </row>
    <row r="15150" spans="11:11" x14ac:dyDescent="0.25">
      <c r="K15150"/>
    </row>
    <row r="15151" spans="11:11" x14ac:dyDescent="0.25">
      <c r="K15151"/>
    </row>
    <row r="15152" spans="11:11" x14ac:dyDescent="0.25">
      <c r="K15152" s="133"/>
    </row>
    <row r="15153" spans="11:11" x14ac:dyDescent="0.25">
      <c r="K15153" s="133"/>
    </row>
    <row r="15154" spans="11:11" x14ac:dyDescent="0.25">
      <c r="K15154"/>
    </row>
    <row r="15155" spans="11:11" x14ac:dyDescent="0.25">
      <c r="K15155"/>
    </row>
    <row r="15156" spans="11:11" x14ac:dyDescent="0.25">
      <c r="K15156" s="133"/>
    </row>
    <row r="15157" spans="11:11" x14ac:dyDescent="0.25">
      <c r="K15157" s="133"/>
    </row>
    <row r="15158" spans="11:11" x14ac:dyDescent="0.25">
      <c r="K15158"/>
    </row>
    <row r="15159" spans="11:11" x14ac:dyDescent="0.25">
      <c r="K15159"/>
    </row>
    <row r="15160" spans="11:11" x14ac:dyDescent="0.25">
      <c r="K15160"/>
    </row>
    <row r="15161" spans="11:11" x14ac:dyDescent="0.25">
      <c r="K15161" s="133"/>
    </row>
    <row r="15162" spans="11:11" x14ac:dyDescent="0.25">
      <c r="K15162" s="133"/>
    </row>
    <row r="15163" spans="11:11" x14ac:dyDescent="0.25">
      <c r="K15163"/>
    </row>
    <row r="15164" spans="11:11" x14ac:dyDescent="0.25">
      <c r="K15164"/>
    </row>
    <row r="15165" spans="11:11" x14ac:dyDescent="0.25">
      <c r="K15165" s="133"/>
    </row>
    <row r="15166" spans="11:11" x14ac:dyDescent="0.25">
      <c r="K15166" s="133"/>
    </row>
    <row r="15167" spans="11:11" x14ac:dyDescent="0.25">
      <c r="K15167"/>
    </row>
    <row r="15168" spans="11:11" x14ac:dyDescent="0.25">
      <c r="K15168"/>
    </row>
    <row r="15169" spans="11:11" x14ac:dyDescent="0.25">
      <c r="K15169"/>
    </row>
    <row r="15170" spans="11:11" x14ac:dyDescent="0.25">
      <c r="K15170" s="133"/>
    </row>
    <row r="15171" spans="11:11" x14ac:dyDescent="0.25">
      <c r="K15171" s="133"/>
    </row>
    <row r="15172" spans="11:11" x14ac:dyDescent="0.25">
      <c r="K15172"/>
    </row>
    <row r="15173" spans="11:11" x14ac:dyDescent="0.25">
      <c r="K15173"/>
    </row>
    <row r="15174" spans="11:11" x14ac:dyDescent="0.25">
      <c r="K15174" s="133"/>
    </row>
    <row r="15175" spans="11:11" x14ac:dyDescent="0.25">
      <c r="K15175" s="133"/>
    </row>
    <row r="15176" spans="11:11" x14ac:dyDescent="0.25">
      <c r="K15176"/>
    </row>
    <row r="15177" spans="11:11" x14ac:dyDescent="0.25">
      <c r="K15177"/>
    </row>
    <row r="15178" spans="11:11" x14ac:dyDescent="0.25">
      <c r="K15178"/>
    </row>
    <row r="15179" spans="11:11" x14ac:dyDescent="0.25">
      <c r="K15179" s="133"/>
    </row>
    <row r="15180" spans="11:11" x14ac:dyDescent="0.25">
      <c r="K15180" s="133"/>
    </row>
    <row r="15181" spans="11:11" x14ac:dyDescent="0.25">
      <c r="K15181"/>
    </row>
    <row r="15182" spans="11:11" x14ac:dyDescent="0.25">
      <c r="K15182"/>
    </row>
    <row r="15183" spans="11:11" x14ac:dyDescent="0.25">
      <c r="K15183" s="133"/>
    </row>
    <row r="15184" spans="11:11" x14ac:dyDescent="0.25">
      <c r="K15184" s="133"/>
    </row>
    <row r="15185" spans="11:11" x14ac:dyDescent="0.25">
      <c r="K15185"/>
    </row>
    <row r="15186" spans="11:11" x14ac:dyDescent="0.25">
      <c r="K15186"/>
    </row>
    <row r="15187" spans="11:11" x14ac:dyDescent="0.25">
      <c r="K15187"/>
    </row>
    <row r="15188" spans="11:11" x14ac:dyDescent="0.25">
      <c r="K15188" s="133"/>
    </row>
    <row r="15189" spans="11:11" x14ac:dyDescent="0.25">
      <c r="K15189" s="133"/>
    </row>
    <row r="15190" spans="11:11" x14ac:dyDescent="0.25">
      <c r="K15190"/>
    </row>
    <row r="15191" spans="11:11" x14ac:dyDescent="0.25">
      <c r="K15191"/>
    </row>
    <row r="15192" spans="11:11" x14ac:dyDescent="0.25">
      <c r="K15192" s="133"/>
    </row>
    <row r="15193" spans="11:11" x14ac:dyDescent="0.25">
      <c r="K15193" s="133"/>
    </row>
    <row r="15194" spans="11:11" x14ac:dyDescent="0.25">
      <c r="K15194"/>
    </row>
    <row r="15195" spans="11:11" x14ac:dyDescent="0.25">
      <c r="K15195"/>
    </row>
    <row r="15196" spans="11:11" x14ac:dyDescent="0.25">
      <c r="K15196"/>
    </row>
    <row r="15197" spans="11:11" x14ac:dyDescent="0.25">
      <c r="K15197" s="133"/>
    </row>
    <row r="15198" spans="11:11" x14ac:dyDescent="0.25">
      <c r="K15198" s="133"/>
    </row>
    <row r="15199" spans="11:11" x14ac:dyDescent="0.25">
      <c r="K15199"/>
    </row>
    <row r="15200" spans="11:11" x14ac:dyDescent="0.25">
      <c r="K15200"/>
    </row>
    <row r="15201" spans="11:11" x14ac:dyDescent="0.25">
      <c r="K15201" s="133"/>
    </row>
    <row r="15202" spans="11:11" x14ac:dyDescent="0.25">
      <c r="K15202" s="133"/>
    </row>
    <row r="15203" spans="11:11" x14ac:dyDescent="0.25">
      <c r="K15203"/>
    </row>
    <row r="15204" spans="11:11" x14ac:dyDescent="0.25">
      <c r="K15204"/>
    </row>
    <row r="15205" spans="11:11" x14ac:dyDescent="0.25">
      <c r="K15205"/>
    </row>
    <row r="15206" spans="11:11" x14ac:dyDescent="0.25">
      <c r="K15206" s="133"/>
    </row>
    <row r="15207" spans="11:11" x14ac:dyDescent="0.25">
      <c r="K15207" s="133"/>
    </row>
    <row r="15208" spans="11:11" x14ac:dyDescent="0.25">
      <c r="K15208"/>
    </row>
    <row r="15209" spans="11:11" x14ac:dyDescent="0.25">
      <c r="K15209"/>
    </row>
    <row r="15210" spans="11:11" x14ac:dyDescent="0.25">
      <c r="K15210" s="133"/>
    </row>
    <row r="15211" spans="11:11" x14ac:dyDescent="0.25">
      <c r="K15211" s="133"/>
    </row>
    <row r="15212" spans="11:11" x14ac:dyDescent="0.25">
      <c r="K15212"/>
    </row>
    <row r="15213" spans="11:11" x14ac:dyDescent="0.25">
      <c r="K15213"/>
    </row>
    <row r="15214" spans="11:11" x14ac:dyDescent="0.25">
      <c r="K15214"/>
    </row>
    <row r="15215" spans="11:11" x14ac:dyDescent="0.25">
      <c r="K15215" s="133"/>
    </row>
    <row r="15216" spans="11:11" x14ac:dyDescent="0.25">
      <c r="K15216" s="133"/>
    </row>
    <row r="15217" spans="11:11" x14ac:dyDescent="0.25">
      <c r="K15217"/>
    </row>
    <row r="15218" spans="11:11" x14ac:dyDescent="0.25">
      <c r="K15218"/>
    </row>
    <row r="15219" spans="11:11" x14ac:dyDescent="0.25">
      <c r="K15219" s="133"/>
    </row>
    <row r="15220" spans="11:11" x14ac:dyDescent="0.25">
      <c r="K15220" s="133"/>
    </row>
    <row r="15221" spans="11:11" x14ac:dyDescent="0.25">
      <c r="K15221"/>
    </row>
    <row r="15222" spans="11:11" x14ac:dyDescent="0.25">
      <c r="K15222"/>
    </row>
    <row r="15223" spans="11:11" x14ac:dyDescent="0.25">
      <c r="K15223"/>
    </row>
    <row r="15224" spans="11:11" x14ac:dyDescent="0.25">
      <c r="K15224" s="133"/>
    </row>
    <row r="15225" spans="11:11" x14ac:dyDescent="0.25">
      <c r="K15225" s="133"/>
    </row>
    <row r="15226" spans="11:11" x14ac:dyDescent="0.25">
      <c r="K15226"/>
    </row>
    <row r="15227" spans="11:11" x14ac:dyDescent="0.25">
      <c r="K15227"/>
    </row>
    <row r="15228" spans="11:11" x14ac:dyDescent="0.25">
      <c r="K15228" s="133"/>
    </row>
    <row r="15229" spans="11:11" x14ac:dyDescent="0.25">
      <c r="K15229" s="133"/>
    </row>
    <row r="15230" spans="11:11" x14ac:dyDescent="0.25">
      <c r="K15230"/>
    </row>
    <row r="15231" spans="11:11" x14ac:dyDescent="0.25">
      <c r="K15231"/>
    </row>
    <row r="15232" spans="11:11" x14ac:dyDescent="0.25">
      <c r="K15232"/>
    </row>
    <row r="15233" spans="11:11" x14ac:dyDescent="0.25">
      <c r="K15233" s="133"/>
    </row>
    <row r="15234" spans="11:11" x14ac:dyDescent="0.25">
      <c r="K15234" s="133"/>
    </row>
    <row r="15235" spans="11:11" x14ac:dyDescent="0.25">
      <c r="K15235"/>
    </row>
    <row r="15236" spans="11:11" x14ac:dyDescent="0.25">
      <c r="K15236"/>
    </row>
    <row r="15237" spans="11:11" x14ac:dyDescent="0.25">
      <c r="K15237" s="133"/>
    </row>
    <row r="15238" spans="11:11" x14ac:dyDescent="0.25">
      <c r="K15238" s="133"/>
    </row>
    <row r="15239" spans="11:11" x14ac:dyDescent="0.25">
      <c r="K15239"/>
    </row>
    <row r="15240" spans="11:11" x14ac:dyDescent="0.25">
      <c r="K15240"/>
    </row>
    <row r="15241" spans="11:11" x14ac:dyDescent="0.25">
      <c r="K15241"/>
    </row>
    <row r="15242" spans="11:11" x14ac:dyDescent="0.25">
      <c r="K15242" s="133"/>
    </row>
    <row r="15243" spans="11:11" x14ac:dyDescent="0.25">
      <c r="K15243" s="133"/>
    </row>
    <row r="15244" spans="11:11" x14ac:dyDescent="0.25">
      <c r="K15244"/>
    </row>
    <row r="15245" spans="11:11" x14ac:dyDescent="0.25">
      <c r="K15245"/>
    </row>
    <row r="15246" spans="11:11" x14ac:dyDescent="0.25">
      <c r="K15246" s="133"/>
    </row>
    <row r="15247" spans="11:11" x14ac:dyDescent="0.25">
      <c r="K15247" s="133"/>
    </row>
    <row r="15248" spans="11:11" x14ac:dyDescent="0.25">
      <c r="K15248"/>
    </row>
    <row r="15249" spans="11:11" x14ac:dyDescent="0.25">
      <c r="K15249"/>
    </row>
    <row r="15250" spans="11:11" x14ac:dyDescent="0.25">
      <c r="K15250"/>
    </row>
    <row r="15251" spans="11:11" x14ac:dyDescent="0.25">
      <c r="K15251" s="133"/>
    </row>
    <row r="15252" spans="11:11" x14ac:dyDescent="0.25">
      <c r="K15252" s="133"/>
    </row>
    <row r="15253" spans="11:11" x14ac:dyDescent="0.25">
      <c r="K15253"/>
    </row>
    <row r="15254" spans="11:11" x14ac:dyDescent="0.25">
      <c r="K15254"/>
    </row>
    <row r="15255" spans="11:11" x14ac:dyDescent="0.25">
      <c r="K15255" s="133"/>
    </row>
    <row r="15256" spans="11:11" x14ac:dyDescent="0.25">
      <c r="K15256" s="133"/>
    </row>
    <row r="15257" spans="11:11" x14ac:dyDescent="0.25">
      <c r="K15257"/>
    </row>
    <row r="15258" spans="11:11" x14ac:dyDescent="0.25">
      <c r="K15258"/>
    </row>
    <row r="15259" spans="11:11" x14ac:dyDescent="0.25">
      <c r="K15259"/>
    </row>
    <row r="15260" spans="11:11" x14ac:dyDescent="0.25">
      <c r="K15260" s="133"/>
    </row>
    <row r="15261" spans="11:11" x14ac:dyDescent="0.25">
      <c r="K15261" s="133"/>
    </row>
    <row r="15262" spans="11:11" x14ac:dyDescent="0.25">
      <c r="K15262"/>
    </row>
    <row r="15263" spans="11:11" x14ac:dyDescent="0.25">
      <c r="K15263"/>
    </row>
    <row r="15264" spans="11:11" x14ac:dyDescent="0.25">
      <c r="K15264" s="133"/>
    </row>
    <row r="15265" spans="11:11" x14ac:dyDescent="0.25">
      <c r="K15265" s="133"/>
    </row>
    <row r="15266" spans="11:11" x14ac:dyDescent="0.25">
      <c r="K15266"/>
    </row>
    <row r="15267" spans="11:11" x14ac:dyDescent="0.25">
      <c r="K15267"/>
    </row>
    <row r="15268" spans="11:11" x14ac:dyDescent="0.25">
      <c r="K15268"/>
    </row>
    <row r="15269" spans="11:11" x14ac:dyDescent="0.25">
      <c r="K15269" s="133"/>
    </row>
    <row r="15270" spans="11:11" x14ac:dyDescent="0.25">
      <c r="K15270" s="133"/>
    </row>
    <row r="15271" spans="11:11" x14ac:dyDescent="0.25">
      <c r="K15271"/>
    </row>
    <row r="15272" spans="11:11" x14ac:dyDescent="0.25">
      <c r="K15272"/>
    </row>
    <row r="15273" spans="11:11" x14ac:dyDescent="0.25">
      <c r="K15273" s="133"/>
    </row>
    <row r="15274" spans="11:11" x14ac:dyDescent="0.25">
      <c r="K15274" s="133"/>
    </row>
    <row r="15275" spans="11:11" x14ac:dyDescent="0.25">
      <c r="K15275"/>
    </row>
    <row r="15276" spans="11:11" x14ac:dyDescent="0.25">
      <c r="K15276"/>
    </row>
    <row r="15277" spans="11:11" x14ac:dyDescent="0.25">
      <c r="K15277"/>
    </row>
    <row r="15278" spans="11:11" x14ac:dyDescent="0.25">
      <c r="K15278" s="133"/>
    </row>
    <row r="15279" spans="11:11" x14ac:dyDescent="0.25">
      <c r="K15279" s="133"/>
    </row>
    <row r="15280" spans="11:11" x14ac:dyDescent="0.25">
      <c r="K15280"/>
    </row>
    <row r="15281" spans="11:11" x14ac:dyDescent="0.25">
      <c r="K15281"/>
    </row>
    <row r="15282" spans="11:11" x14ac:dyDescent="0.25">
      <c r="K15282" s="133"/>
    </row>
    <row r="15283" spans="11:11" x14ac:dyDescent="0.25">
      <c r="K15283" s="133"/>
    </row>
    <row r="15284" spans="11:11" x14ac:dyDescent="0.25">
      <c r="K15284"/>
    </row>
    <row r="15285" spans="11:11" x14ac:dyDescent="0.25">
      <c r="K15285"/>
    </row>
    <row r="15286" spans="11:11" x14ac:dyDescent="0.25">
      <c r="K15286"/>
    </row>
    <row r="15287" spans="11:11" x14ac:dyDescent="0.25">
      <c r="K15287" s="133"/>
    </row>
    <row r="15288" spans="11:11" x14ac:dyDescent="0.25">
      <c r="K15288" s="133"/>
    </row>
    <row r="15289" spans="11:11" x14ac:dyDescent="0.25">
      <c r="K15289"/>
    </row>
    <row r="15290" spans="11:11" x14ac:dyDescent="0.25">
      <c r="K15290"/>
    </row>
    <row r="15291" spans="11:11" x14ac:dyDescent="0.25">
      <c r="K15291" s="133"/>
    </row>
    <row r="15292" spans="11:11" x14ac:dyDescent="0.25">
      <c r="K15292" s="133"/>
    </row>
    <row r="15293" spans="11:11" x14ac:dyDescent="0.25">
      <c r="K15293"/>
    </row>
    <row r="15294" spans="11:11" x14ac:dyDescent="0.25">
      <c r="K15294"/>
    </row>
    <row r="15295" spans="11:11" x14ac:dyDescent="0.25">
      <c r="K15295"/>
    </row>
    <row r="15296" spans="11:11" x14ac:dyDescent="0.25">
      <c r="K15296" s="133"/>
    </row>
    <row r="15297" spans="11:11" x14ac:dyDescent="0.25">
      <c r="K15297" s="133"/>
    </row>
    <row r="15298" spans="11:11" x14ac:dyDescent="0.25">
      <c r="K15298"/>
    </row>
    <row r="15299" spans="11:11" x14ac:dyDescent="0.25">
      <c r="K15299"/>
    </row>
    <row r="15300" spans="11:11" x14ac:dyDescent="0.25">
      <c r="K15300" s="133"/>
    </row>
    <row r="15301" spans="11:11" x14ac:dyDescent="0.25">
      <c r="K15301" s="133"/>
    </row>
    <row r="15302" spans="11:11" x14ac:dyDescent="0.25">
      <c r="K15302"/>
    </row>
    <row r="15303" spans="11:11" x14ac:dyDescent="0.25">
      <c r="K15303"/>
    </row>
    <row r="15304" spans="11:11" x14ac:dyDescent="0.25">
      <c r="K15304"/>
    </row>
    <row r="15305" spans="11:11" x14ac:dyDescent="0.25">
      <c r="K15305" s="133"/>
    </row>
    <row r="15306" spans="11:11" x14ac:dyDescent="0.25">
      <c r="K15306" s="133"/>
    </row>
    <row r="15307" spans="11:11" x14ac:dyDescent="0.25">
      <c r="K15307"/>
    </row>
    <row r="15308" spans="11:11" x14ac:dyDescent="0.25">
      <c r="K15308"/>
    </row>
    <row r="15309" spans="11:11" x14ac:dyDescent="0.25">
      <c r="K15309" s="133"/>
    </row>
    <row r="15310" spans="11:11" x14ac:dyDescent="0.25">
      <c r="K15310" s="133"/>
    </row>
    <row r="15311" spans="11:11" x14ac:dyDescent="0.25">
      <c r="K15311"/>
    </row>
    <row r="15312" spans="11:11" x14ac:dyDescent="0.25">
      <c r="K15312"/>
    </row>
    <row r="15313" spans="11:11" x14ac:dyDescent="0.25">
      <c r="K15313"/>
    </row>
    <row r="15314" spans="11:11" x14ac:dyDescent="0.25">
      <c r="K15314" s="133"/>
    </row>
    <row r="15315" spans="11:11" x14ac:dyDescent="0.25">
      <c r="K15315" s="133"/>
    </row>
    <row r="15316" spans="11:11" x14ac:dyDescent="0.25">
      <c r="K15316"/>
    </row>
    <row r="15317" spans="11:11" x14ac:dyDescent="0.25">
      <c r="K15317"/>
    </row>
    <row r="15318" spans="11:11" x14ac:dyDescent="0.25">
      <c r="K15318" s="133"/>
    </row>
    <row r="15319" spans="11:11" x14ac:dyDescent="0.25">
      <c r="K15319" s="133"/>
    </row>
    <row r="15320" spans="11:11" x14ac:dyDescent="0.25">
      <c r="K15320"/>
    </row>
    <row r="15321" spans="11:11" x14ac:dyDescent="0.25">
      <c r="K15321"/>
    </row>
    <row r="15322" spans="11:11" x14ac:dyDescent="0.25">
      <c r="K15322"/>
    </row>
    <row r="15323" spans="11:11" x14ac:dyDescent="0.25">
      <c r="K15323" s="133"/>
    </row>
    <row r="15324" spans="11:11" x14ac:dyDescent="0.25">
      <c r="K15324" s="133"/>
    </row>
    <row r="15325" spans="11:11" x14ac:dyDescent="0.25">
      <c r="K15325"/>
    </row>
    <row r="15326" spans="11:11" x14ac:dyDescent="0.25">
      <c r="K15326"/>
    </row>
    <row r="15327" spans="11:11" x14ac:dyDescent="0.25">
      <c r="K15327" s="133"/>
    </row>
    <row r="15328" spans="11:11" x14ac:dyDescent="0.25">
      <c r="K15328" s="133"/>
    </row>
    <row r="15329" spans="11:11" x14ac:dyDescent="0.25">
      <c r="K15329"/>
    </row>
    <row r="15330" spans="11:11" x14ac:dyDescent="0.25">
      <c r="K15330"/>
    </row>
    <row r="15331" spans="11:11" x14ac:dyDescent="0.25">
      <c r="K15331"/>
    </row>
    <row r="15332" spans="11:11" x14ac:dyDescent="0.25">
      <c r="K15332" s="133"/>
    </row>
    <row r="15333" spans="11:11" x14ac:dyDescent="0.25">
      <c r="K15333" s="133"/>
    </row>
    <row r="15334" spans="11:11" x14ac:dyDescent="0.25">
      <c r="K15334"/>
    </row>
    <row r="15335" spans="11:11" x14ac:dyDescent="0.25">
      <c r="K15335"/>
    </row>
    <row r="15336" spans="11:11" x14ac:dyDescent="0.25">
      <c r="K15336" s="133"/>
    </row>
    <row r="15337" spans="11:11" x14ac:dyDescent="0.25">
      <c r="K15337" s="133"/>
    </row>
    <row r="15338" spans="11:11" x14ac:dyDescent="0.25">
      <c r="K15338"/>
    </row>
    <row r="15339" spans="11:11" x14ac:dyDescent="0.25">
      <c r="K15339"/>
    </row>
    <row r="15340" spans="11:11" x14ac:dyDescent="0.25">
      <c r="K15340"/>
    </row>
    <row r="15341" spans="11:11" x14ac:dyDescent="0.25">
      <c r="K15341" s="133"/>
    </row>
    <row r="15342" spans="11:11" x14ac:dyDescent="0.25">
      <c r="K15342" s="133"/>
    </row>
    <row r="15343" spans="11:11" x14ac:dyDescent="0.25">
      <c r="K15343"/>
    </row>
    <row r="15344" spans="11:11" x14ac:dyDescent="0.25">
      <c r="K15344"/>
    </row>
    <row r="15345" spans="11:11" x14ac:dyDescent="0.25">
      <c r="K15345" s="133"/>
    </row>
    <row r="15346" spans="11:11" x14ac:dyDescent="0.25">
      <c r="K15346" s="133"/>
    </row>
    <row r="15347" spans="11:11" x14ac:dyDescent="0.25">
      <c r="K15347"/>
    </row>
    <row r="15348" spans="11:11" x14ac:dyDescent="0.25">
      <c r="K15348"/>
    </row>
    <row r="15349" spans="11:11" x14ac:dyDescent="0.25">
      <c r="K15349"/>
    </row>
    <row r="15350" spans="11:11" x14ac:dyDescent="0.25">
      <c r="K15350" s="133"/>
    </row>
    <row r="15351" spans="11:11" x14ac:dyDescent="0.25">
      <c r="K15351" s="133"/>
    </row>
    <row r="15352" spans="11:11" x14ac:dyDescent="0.25">
      <c r="K15352"/>
    </row>
    <row r="15353" spans="11:11" x14ac:dyDescent="0.25">
      <c r="K15353"/>
    </row>
    <row r="15354" spans="11:11" x14ac:dyDescent="0.25">
      <c r="K15354" s="133"/>
    </row>
    <row r="15355" spans="11:11" x14ac:dyDescent="0.25">
      <c r="K15355" s="133"/>
    </row>
    <row r="15356" spans="11:11" x14ac:dyDescent="0.25">
      <c r="K15356"/>
    </row>
    <row r="15357" spans="11:11" x14ac:dyDescent="0.25">
      <c r="K15357"/>
    </row>
    <row r="15358" spans="11:11" x14ac:dyDescent="0.25">
      <c r="K15358"/>
    </row>
    <row r="15359" spans="11:11" x14ac:dyDescent="0.25">
      <c r="K15359" s="133"/>
    </row>
    <row r="15360" spans="11:11" x14ac:dyDescent="0.25">
      <c r="K15360" s="133"/>
    </row>
    <row r="15361" spans="11:11" x14ac:dyDescent="0.25">
      <c r="K15361"/>
    </row>
    <row r="15362" spans="11:11" x14ac:dyDescent="0.25">
      <c r="K15362"/>
    </row>
    <row r="15363" spans="11:11" x14ac:dyDescent="0.25">
      <c r="K15363" s="133"/>
    </row>
    <row r="15364" spans="11:11" x14ac:dyDescent="0.25">
      <c r="K15364" s="133"/>
    </row>
    <row r="15365" spans="11:11" x14ac:dyDescent="0.25">
      <c r="K15365"/>
    </row>
    <row r="15366" spans="11:11" x14ac:dyDescent="0.25">
      <c r="K15366"/>
    </row>
    <row r="15367" spans="11:11" x14ac:dyDescent="0.25">
      <c r="K15367"/>
    </row>
    <row r="15368" spans="11:11" x14ac:dyDescent="0.25">
      <c r="K15368" s="133"/>
    </row>
    <row r="15369" spans="11:11" x14ac:dyDescent="0.25">
      <c r="K15369" s="133"/>
    </row>
    <row r="15370" spans="11:11" x14ac:dyDescent="0.25">
      <c r="K15370"/>
    </row>
    <row r="15371" spans="11:11" x14ac:dyDescent="0.25">
      <c r="K15371"/>
    </row>
    <row r="15372" spans="11:11" x14ac:dyDescent="0.25">
      <c r="K15372" s="133"/>
    </row>
    <row r="15373" spans="11:11" x14ac:dyDescent="0.25">
      <c r="K15373" s="133"/>
    </row>
    <row r="15374" spans="11:11" x14ac:dyDescent="0.25">
      <c r="K15374"/>
    </row>
    <row r="15375" spans="11:11" x14ac:dyDescent="0.25">
      <c r="K15375"/>
    </row>
    <row r="15376" spans="11:11" x14ac:dyDescent="0.25">
      <c r="K15376"/>
    </row>
    <row r="15377" spans="11:11" x14ac:dyDescent="0.25">
      <c r="K15377" s="133"/>
    </row>
    <row r="15378" spans="11:11" x14ac:dyDescent="0.25">
      <c r="K15378" s="133"/>
    </row>
    <row r="15379" spans="11:11" x14ac:dyDescent="0.25">
      <c r="K15379"/>
    </row>
    <row r="15380" spans="11:11" x14ac:dyDescent="0.25">
      <c r="K15380"/>
    </row>
    <row r="15381" spans="11:11" x14ac:dyDescent="0.25">
      <c r="K15381" s="133"/>
    </row>
    <row r="15382" spans="11:11" x14ac:dyDescent="0.25">
      <c r="K15382" s="133"/>
    </row>
    <row r="15383" spans="11:11" x14ac:dyDescent="0.25">
      <c r="K15383"/>
    </row>
    <row r="15384" spans="11:11" x14ac:dyDescent="0.25">
      <c r="K15384"/>
    </row>
    <row r="15385" spans="11:11" x14ac:dyDescent="0.25">
      <c r="K15385"/>
    </row>
    <row r="15386" spans="11:11" x14ac:dyDescent="0.25">
      <c r="K15386" s="133"/>
    </row>
    <row r="15387" spans="11:11" x14ac:dyDescent="0.25">
      <c r="K15387" s="133"/>
    </row>
    <row r="15388" spans="11:11" x14ac:dyDescent="0.25">
      <c r="K15388"/>
    </row>
    <row r="15389" spans="11:11" x14ac:dyDescent="0.25">
      <c r="K15389"/>
    </row>
    <row r="15390" spans="11:11" x14ac:dyDescent="0.25">
      <c r="K15390" s="133"/>
    </row>
    <row r="15391" spans="11:11" x14ac:dyDescent="0.25">
      <c r="K15391" s="133"/>
    </row>
    <row r="15392" spans="11:11" x14ac:dyDescent="0.25">
      <c r="K15392"/>
    </row>
    <row r="15393" spans="11:11" x14ac:dyDescent="0.25">
      <c r="K15393"/>
    </row>
    <row r="15394" spans="11:11" x14ac:dyDescent="0.25">
      <c r="K15394"/>
    </row>
    <row r="15395" spans="11:11" x14ac:dyDescent="0.25">
      <c r="K15395" s="133"/>
    </row>
    <row r="15396" spans="11:11" x14ac:dyDescent="0.25">
      <c r="K15396" s="133"/>
    </row>
    <row r="15397" spans="11:11" x14ac:dyDescent="0.25">
      <c r="K15397"/>
    </row>
    <row r="15398" spans="11:11" x14ac:dyDescent="0.25">
      <c r="K15398"/>
    </row>
    <row r="15399" spans="11:11" x14ac:dyDescent="0.25">
      <c r="K15399" s="133"/>
    </row>
    <row r="15400" spans="11:11" x14ac:dyDescent="0.25">
      <c r="K15400" s="133"/>
    </row>
    <row r="15401" spans="11:11" x14ac:dyDescent="0.25">
      <c r="K15401"/>
    </row>
    <row r="15402" spans="11:11" x14ac:dyDescent="0.25">
      <c r="K15402"/>
    </row>
    <row r="15403" spans="11:11" x14ac:dyDescent="0.25">
      <c r="K15403"/>
    </row>
    <row r="15404" spans="11:11" x14ac:dyDescent="0.25">
      <c r="K15404" s="133"/>
    </row>
    <row r="15405" spans="11:11" x14ac:dyDescent="0.25">
      <c r="K15405" s="133"/>
    </row>
    <row r="15406" spans="11:11" x14ac:dyDescent="0.25">
      <c r="K15406"/>
    </row>
    <row r="15407" spans="11:11" x14ac:dyDescent="0.25">
      <c r="K15407"/>
    </row>
    <row r="15408" spans="11:11" x14ac:dyDescent="0.25">
      <c r="K15408" s="133"/>
    </row>
    <row r="15409" spans="11:11" x14ac:dyDescent="0.25">
      <c r="K15409" s="133"/>
    </row>
    <row r="15410" spans="11:11" x14ac:dyDescent="0.25">
      <c r="K15410"/>
    </row>
    <row r="15411" spans="11:11" x14ac:dyDescent="0.25">
      <c r="K15411"/>
    </row>
    <row r="15412" spans="11:11" x14ac:dyDescent="0.25">
      <c r="K15412"/>
    </row>
    <row r="15413" spans="11:11" x14ac:dyDescent="0.25">
      <c r="K15413" s="133"/>
    </row>
    <row r="15414" spans="11:11" x14ac:dyDescent="0.25">
      <c r="K15414" s="133"/>
    </row>
    <row r="15415" spans="11:11" x14ac:dyDescent="0.25">
      <c r="K15415"/>
    </row>
    <row r="15416" spans="11:11" x14ac:dyDescent="0.25">
      <c r="K15416"/>
    </row>
    <row r="15417" spans="11:11" x14ac:dyDescent="0.25">
      <c r="K15417" s="133"/>
    </row>
    <row r="15418" spans="11:11" x14ac:dyDescent="0.25">
      <c r="K15418" s="133"/>
    </row>
    <row r="15419" spans="11:11" x14ac:dyDescent="0.25">
      <c r="K15419"/>
    </row>
    <row r="15420" spans="11:11" x14ac:dyDescent="0.25">
      <c r="K15420"/>
    </row>
    <row r="15421" spans="11:11" x14ac:dyDescent="0.25">
      <c r="K15421"/>
    </row>
    <row r="15422" spans="11:11" x14ac:dyDescent="0.25">
      <c r="K15422" s="133"/>
    </row>
    <row r="15423" spans="11:11" x14ac:dyDescent="0.25">
      <c r="K15423" s="133"/>
    </row>
    <row r="15424" spans="11:11" x14ac:dyDescent="0.25">
      <c r="K15424"/>
    </row>
    <row r="15425" spans="11:11" x14ac:dyDescent="0.25">
      <c r="K15425"/>
    </row>
    <row r="15426" spans="11:11" x14ac:dyDescent="0.25">
      <c r="K15426" s="133"/>
    </row>
    <row r="15427" spans="11:11" x14ac:dyDescent="0.25">
      <c r="K15427" s="133"/>
    </row>
    <row r="15428" spans="11:11" x14ac:dyDescent="0.25">
      <c r="K15428"/>
    </row>
    <row r="15429" spans="11:11" x14ac:dyDescent="0.25">
      <c r="K15429"/>
    </row>
    <row r="15430" spans="11:11" x14ac:dyDescent="0.25">
      <c r="K15430"/>
    </row>
    <row r="15431" spans="11:11" x14ac:dyDescent="0.25">
      <c r="K15431" s="133"/>
    </row>
    <row r="15432" spans="11:11" x14ac:dyDescent="0.25">
      <c r="K15432" s="133"/>
    </row>
    <row r="15433" spans="11:11" x14ac:dyDescent="0.25">
      <c r="K15433"/>
    </row>
    <row r="15434" spans="11:11" x14ac:dyDescent="0.25">
      <c r="K15434"/>
    </row>
    <row r="15435" spans="11:11" x14ac:dyDescent="0.25">
      <c r="K15435" s="133"/>
    </row>
    <row r="15436" spans="11:11" x14ac:dyDescent="0.25">
      <c r="K15436" s="133"/>
    </row>
    <row r="15437" spans="11:11" x14ac:dyDescent="0.25">
      <c r="K15437"/>
    </row>
    <row r="15438" spans="11:11" x14ac:dyDescent="0.25">
      <c r="K15438"/>
    </row>
    <row r="15439" spans="11:11" x14ac:dyDescent="0.25">
      <c r="K15439"/>
    </row>
    <row r="15440" spans="11:11" x14ac:dyDescent="0.25">
      <c r="K15440" s="133"/>
    </row>
    <row r="15441" spans="11:11" x14ac:dyDescent="0.25">
      <c r="K15441" s="133"/>
    </row>
    <row r="15442" spans="11:11" x14ac:dyDescent="0.25">
      <c r="K15442"/>
    </row>
    <row r="15443" spans="11:11" x14ac:dyDescent="0.25">
      <c r="K15443"/>
    </row>
    <row r="15444" spans="11:11" x14ac:dyDescent="0.25">
      <c r="K15444" s="133"/>
    </row>
    <row r="15445" spans="11:11" x14ac:dyDescent="0.25">
      <c r="K15445" s="133"/>
    </row>
    <row r="15446" spans="11:11" x14ac:dyDescent="0.25">
      <c r="K15446"/>
    </row>
    <row r="15447" spans="11:11" x14ac:dyDescent="0.25">
      <c r="K15447"/>
    </row>
    <row r="15448" spans="11:11" x14ac:dyDescent="0.25">
      <c r="K15448"/>
    </row>
    <row r="15449" spans="11:11" x14ac:dyDescent="0.25">
      <c r="K15449" s="133"/>
    </row>
    <row r="15450" spans="11:11" x14ac:dyDescent="0.25">
      <c r="K15450" s="133"/>
    </row>
    <row r="15451" spans="11:11" x14ac:dyDescent="0.25">
      <c r="K15451"/>
    </row>
    <row r="15452" spans="11:11" x14ac:dyDescent="0.25">
      <c r="K15452"/>
    </row>
    <row r="15453" spans="11:11" x14ac:dyDescent="0.25">
      <c r="K15453" s="133"/>
    </row>
    <row r="15454" spans="11:11" x14ac:dyDescent="0.25">
      <c r="K15454" s="133"/>
    </row>
    <row r="15455" spans="11:11" x14ac:dyDescent="0.25">
      <c r="K15455"/>
    </row>
    <row r="15456" spans="11:11" x14ac:dyDescent="0.25">
      <c r="K15456"/>
    </row>
    <row r="15457" spans="11:11" x14ac:dyDescent="0.25">
      <c r="K15457"/>
    </row>
    <row r="15458" spans="11:11" x14ac:dyDescent="0.25">
      <c r="K15458" s="133"/>
    </row>
    <row r="15459" spans="11:11" x14ac:dyDescent="0.25">
      <c r="K15459" s="133"/>
    </row>
    <row r="15460" spans="11:11" x14ac:dyDescent="0.25">
      <c r="K15460"/>
    </row>
    <row r="15461" spans="11:11" x14ac:dyDescent="0.25">
      <c r="K15461"/>
    </row>
    <row r="15462" spans="11:11" x14ac:dyDescent="0.25">
      <c r="K15462" s="133"/>
    </row>
    <row r="15463" spans="11:11" x14ac:dyDescent="0.25">
      <c r="K15463" s="133"/>
    </row>
    <row r="15464" spans="11:11" x14ac:dyDescent="0.25">
      <c r="K15464"/>
    </row>
    <row r="15465" spans="11:11" x14ac:dyDescent="0.25">
      <c r="K15465"/>
    </row>
    <row r="15466" spans="11:11" x14ac:dyDescent="0.25">
      <c r="K15466"/>
    </row>
    <row r="15467" spans="11:11" x14ac:dyDescent="0.25">
      <c r="K15467" s="133"/>
    </row>
    <row r="15468" spans="11:11" x14ac:dyDescent="0.25">
      <c r="K15468" s="133"/>
    </row>
    <row r="15469" spans="11:11" x14ac:dyDescent="0.25">
      <c r="K15469"/>
    </row>
    <row r="15470" spans="11:11" x14ac:dyDescent="0.25">
      <c r="K15470"/>
    </row>
    <row r="15471" spans="11:11" x14ac:dyDescent="0.25">
      <c r="K15471" s="133"/>
    </row>
    <row r="15472" spans="11:11" x14ac:dyDescent="0.25">
      <c r="K15472" s="133"/>
    </row>
    <row r="15473" spans="11:11" x14ac:dyDescent="0.25">
      <c r="K15473"/>
    </row>
    <row r="15474" spans="11:11" x14ac:dyDescent="0.25">
      <c r="K15474"/>
    </row>
    <row r="15475" spans="11:11" x14ac:dyDescent="0.25">
      <c r="K15475"/>
    </row>
    <row r="15476" spans="11:11" x14ac:dyDescent="0.25">
      <c r="K15476" s="133"/>
    </row>
    <row r="15477" spans="11:11" x14ac:dyDescent="0.25">
      <c r="K15477" s="133"/>
    </row>
    <row r="15478" spans="11:11" x14ac:dyDescent="0.25">
      <c r="K15478"/>
    </row>
    <row r="15479" spans="11:11" x14ac:dyDescent="0.25">
      <c r="K15479"/>
    </row>
    <row r="15480" spans="11:11" x14ac:dyDescent="0.25">
      <c r="K15480" s="133"/>
    </row>
    <row r="15481" spans="11:11" x14ac:dyDescent="0.25">
      <c r="K15481" s="133"/>
    </row>
    <row r="15482" spans="11:11" x14ac:dyDescent="0.25">
      <c r="K15482"/>
    </row>
    <row r="15483" spans="11:11" x14ac:dyDescent="0.25">
      <c r="K15483"/>
    </row>
    <row r="15484" spans="11:11" x14ac:dyDescent="0.25">
      <c r="K15484"/>
    </row>
    <row r="15485" spans="11:11" x14ac:dyDescent="0.25">
      <c r="K15485" s="133"/>
    </row>
    <row r="15486" spans="11:11" x14ac:dyDescent="0.25">
      <c r="K15486" s="133"/>
    </row>
    <row r="15487" spans="11:11" x14ac:dyDescent="0.25">
      <c r="K15487"/>
    </row>
    <row r="15488" spans="11:11" x14ac:dyDescent="0.25">
      <c r="K15488"/>
    </row>
    <row r="15489" spans="11:11" x14ac:dyDescent="0.25">
      <c r="K15489" s="133"/>
    </row>
    <row r="15490" spans="11:11" x14ac:dyDescent="0.25">
      <c r="K15490" s="133"/>
    </row>
    <row r="15491" spans="11:11" x14ac:dyDescent="0.25">
      <c r="K15491"/>
    </row>
    <row r="15492" spans="11:11" x14ac:dyDescent="0.25">
      <c r="K15492"/>
    </row>
    <row r="15493" spans="11:11" x14ac:dyDescent="0.25">
      <c r="K15493"/>
    </row>
    <row r="15494" spans="11:11" x14ac:dyDescent="0.25">
      <c r="K15494" s="133"/>
    </row>
    <row r="15495" spans="11:11" x14ac:dyDescent="0.25">
      <c r="K15495" s="133"/>
    </row>
    <row r="15496" spans="11:11" x14ac:dyDescent="0.25">
      <c r="K15496"/>
    </row>
    <row r="15497" spans="11:11" x14ac:dyDescent="0.25">
      <c r="K15497"/>
    </row>
    <row r="15498" spans="11:11" x14ac:dyDescent="0.25">
      <c r="K15498" s="133"/>
    </row>
    <row r="15499" spans="11:11" x14ac:dyDescent="0.25">
      <c r="K15499" s="133"/>
    </row>
    <row r="15500" spans="11:11" x14ac:dyDescent="0.25">
      <c r="K15500"/>
    </row>
    <row r="15501" spans="11:11" x14ac:dyDescent="0.25">
      <c r="K15501"/>
    </row>
    <row r="15502" spans="11:11" x14ac:dyDescent="0.25">
      <c r="K15502"/>
    </row>
    <row r="15503" spans="11:11" x14ac:dyDescent="0.25">
      <c r="K15503" s="133"/>
    </row>
    <row r="15504" spans="11:11" x14ac:dyDescent="0.25">
      <c r="K15504" s="133"/>
    </row>
    <row r="15505" spans="11:11" x14ac:dyDescent="0.25">
      <c r="K15505"/>
    </row>
    <row r="15506" spans="11:11" x14ac:dyDescent="0.25">
      <c r="K15506"/>
    </row>
    <row r="15507" spans="11:11" x14ac:dyDescent="0.25">
      <c r="K15507" s="133"/>
    </row>
    <row r="15508" spans="11:11" x14ac:dyDescent="0.25">
      <c r="K15508" s="133"/>
    </row>
    <row r="15509" spans="11:11" x14ac:dyDescent="0.25">
      <c r="K15509"/>
    </row>
    <row r="15510" spans="11:11" x14ac:dyDescent="0.25">
      <c r="K15510"/>
    </row>
    <row r="15511" spans="11:11" x14ac:dyDescent="0.25">
      <c r="K15511"/>
    </row>
    <row r="15512" spans="11:11" x14ac:dyDescent="0.25">
      <c r="K15512" s="133"/>
    </row>
    <row r="15513" spans="11:11" x14ac:dyDescent="0.25">
      <c r="K15513" s="133"/>
    </row>
    <row r="15514" spans="11:11" x14ac:dyDescent="0.25">
      <c r="K15514"/>
    </row>
    <row r="15515" spans="11:11" x14ac:dyDescent="0.25">
      <c r="K15515"/>
    </row>
    <row r="15516" spans="11:11" x14ac:dyDescent="0.25">
      <c r="K15516" s="133"/>
    </row>
    <row r="15517" spans="11:11" x14ac:dyDescent="0.25">
      <c r="K15517" s="133"/>
    </row>
    <row r="15518" spans="11:11" x14ac:dyDescent="0.25">
      <c r="K15518"/>
    </row>
    <row r="15519" spans="11:11" x14ac:dyDescent="0.25">
      <c r="K15519"/>
    </row>
    <row r="15520" spans="11:11" x14ac:dyDescent="0.25">
      <c r="K15520"/>
    </row>
    <row r="15521" spans="11:11" x14ac:dyDescent="0.25">
      <c r="K15521" s="133"/>
    </row>
    <row r="15522" spans="11:11" x14ac:dyDescent="0.25">
      <c r="K15522" s="133"/>
    </row>
    <row r="15523" spans="11:11" x14ac:dyDescent="0.25">
      <c r="K15523"/>
    </row>
    <row r="15524" spans="11:11" x14ac:dyDescent="0.25">
      <c r="K15524"/>
    </row>
    <row r="15525" spans="11:11" x14ac:dyDescent="0.25">
      <c r="K15525" s="133"/>
    </row>
    <row r="15526" spans="11:11" x14ac:dyDescent="0.25">
      <c r="K15526" s="133"/>
    </row>
    <row r="15527" spans="11:11" x14ac:dyDescent="0.25">
      <c r="K15527"/>
    </row>
    <row r="15528" spans="11:11" x14ac:dyDescent="0.25">
      <c r="K15528"/>
    </row>
    <row r="15529" spans="11:11" x14ac:dyDescent="0.25">
      <c r="K15529"/>
    </row>
    <row r="15530" spans="11:11" x14ac:dyDescent="0.25">
      <c r="K15530" s="133"/>
    </row>
    <row r="15531" spans="11:11" x14ac:dyDescent="0.25">
      <c r="K15531" s="133"/>
    </row>
    <row r="15532" spans="11:11" x14ac:dyDescent="0.25">
      <c r="K15532"/>
    </row>
    <row r="15533" spans="11:11" x14ac:dyDescent="0.25">
      <c r="K15533"/>
    </row>
    <row r="15534" spans="11:11" x14ac:dyDescent="0.25">
      <c r="K15534" s="133"/>
    </row>
    <row r="15535" spans="11:11" x14ac:dyDescent="0.25">
      <c r="K15535" s="133"/>
    </row>
    <row r="15536" spans="11:11" x14ac:dyDescent="0.25">
      <c r="K15536"/>
    </row>
    <row r="15537" spans="11:11" x14ac:dyDescent="0.25">
      <c r="K15537"/>
    </row>
    <row r="15538" spans="11:11" x14ac:dyDescent="0.25">
      <c r="K15538"/>
    </row>
    <row r="15539" spans="11:11" x14ac:dyDescent="0.25">
      <c r="K15539" s="133"/>
    </row>
    <row r="15540" spans="11:11" x14ac:dyDescent="0.25">
      <c r="K15540" s="133"/>
    </row>
    <row r="15541" spans="11:11" x14ac:dyDescent="0.25">
      <c r="K15541"/>
    </row>
    <row r="15542" spans="11:11" x14ac:dyDescent="0.25">
      <c r="K15542"/>
    </row>
    <row r="15543" spans="11:11" x14ac:dyDescent="0.25">
      <c r="K15543" s="133"/>
    </row>
    <row r="15544" spans="11:11" x14ac:dyDescent="0.25">
      <c r="K15544" s="133"/>
    </row>
    <row r="15545" spans="11:11" x14ac:dyDescent="0.25">
      <c r="K15545"/>
    </row>
    <row r="15546" spans="11:11" x14ac:dyDescent="0.25">
      <c r="K15546"/>
    </row>
    <row r="15547" spans="11:11" x14ac:dyDescent="0.25">
      <c r="K15547"/>
    </row>
    <row r="15548" spans="11:11" x14ac:dyDescent="0.25">
      <c r="K15548" s="133"/>
    </row>
    <row r="15549" spans="11:11" x14ac:dyDescent="0.25">
      <c r="K15549" s="133"/>
    </row>
    <row r="15550" spans="11:11" x14ac:dyDescent="0.25">
      <c r="K15550"/>
    </row>
    <row r="15551" spans="11:11" x14ac:dyDescent="0.25">
      <c r="K15551"/>
    </row>
    <row r="15552" spans="11:11" x14ac:dyDescent="0.25">
      <c r="K15552" s="133"/>
    </row>
    <row r="15553" spans="11:11" x14ac:dyDescent="0.25">
      <c r="K15553" s="133"/>
    </row>
    <row r="15554" spans="11:11" x14ac:dyDescent="0.25">
      <c r="K15554"/>
    </row>
    <row r="15555" spans="11:11" x14ac:dyDescent="0.25">
      <c r="K15555"/>
    </row>
    <row r="15556" spans="11:11" x14ac:dyDescent="0.25">
      <c r="K15556"/>
    </row>
    <row r="15557" spans="11:11" x14ac:dyDescent="0.25">
      <c r="K15557" s="133"/>
    </row>
    <row r="15558" spans="11:11" x14ac:dyDescent="0.25">
      <c r="K15558" s="133"/>
    </row>
    <row r="15559" spans="11:11" x14ac:dyDescent="0.25">
      <c r="K15559"/>
    </row>
    <row r="15560" spans="11:11" x14ac:dyDescent="0.25">
      <c r="K15560"/>
    </row>
    <row r="15561" spans="11:11" x14ac:dyDescent="0.25">
      <c r="K15561" s="133"/>
    </row>
    <row r="15562" spans="11:11" x14ac:dyDescent="0.25">
      <c r="K15562" s="133"/>
    </row>
    <row r="15563" spans="11:11" x14ac:dyDescent="0.25">
      <c r="K15563"/>
    </row>
    <row r="15564" spans="11:11" x14ac:dyDescent="0.25">
      <c r="K15564"/>
    </row>
    <row r="15565" spans="11:11" x14ac:dyDescent="0.25">
      <c r="K15565"/>
    </row>
    <row r="15566" spans="11:11" x14ac:dyDescent="0.25">
      <c r="K15566" s="133"/>
    </row>
    <row r="15567" spans="11:11" x14ac:dyDescent="0.25">
      <c r="K15567" s="133"/>
    </row>
    <row r="15568" spans="11:11" x14ac:dyDescent="0.25">
      <c r="K15568"/>
    </row>
    <row r="15569" spans="11:11" x14ac:dyDescent="0.25">
      <c r="K15569"/>
    </row>
    <row r="15570" spans="11:11" x14ac:dyDescent="0.25">
      <c r="K15570" s="133"/>
    </row>
    <row r="15571" spans="11:11" x14ac:dyDescent="0.25">
      <c r="K15571" s="133"/>
    </row>
    <row r="15572" spans="11:11" x14ac:dyDescent="0.25">
      <c r="K15572"/>
    </row>
    <row r="15573" spans="11:11" x14ac:dyDescent="0.25">
      <c r="K15573"/>
    </row>
    <row r="15574" spans="11:11" x14ac:dyDescent="0.25">
      <c r="K15574"/>
    </row>
    <row r="15575" spans="11:11" x14ac:dyDescent="0.25">
      <c r="K15575" s="133"/>
    </row>
    <row r="15576" spans="11:11" x14ac:dyDescent="0.25">
      <c r="K15576" s="133"/>
    </row>
    <row r="15577" spans="11:11" x14ac:dyDescent="0.25">
      <c r="K15577"/>
    </row>
    <row r="15578" spans="11:11" x14ac:dyDescent="0.25">
      <c r="K15578"/>
    </row>
    <row r="15579" spans="11:11" x14ac:dyDescent="0.25">
      <c r="K15579" s="133"/>
    </row>
    <row r="15580" spans="11:11" x14ac:dyDescent="0.25">
      <c r="K15580" s="133"/>
    </row>
    <row r="15581" spans="11:11" x14ac:dyDescent="0.25">
      <c r="K15581"/>
    </row>
    <row r="15582" spans="11:11" x14ac:dyDescent="0.25">
      <c r="K15582"/>
    </row>
    <row r="15583" spans="11:11" x14ac:dyDescent="0.25">
      <c r="K15583"/>
    </row>
    <row r="15584" spans="11:11" x14ac:dyDescent="0.25">
      <c r="K15584" s="133"/>
    </row>
    <row r="15585" spans="11:11" x14ac:dyDescent="0.25">
      <c r="K15585" s="133"/>
    </row>
    <row r="15586" spans="11:11" x14ac:dyDescent="0.25">
      <c r="K15586"/>
    </row>
    <row r="15587" spans="11:11" x14ac:dyDescent="0.25">
      <c r="K15587"/>
    </row>
    <row r="15588" spans="11:11" x14ac:dyDescent="0.25">
      <c r="K15588" s="133"/>
    </row>
    <row r="15589" spans="11:11" x14ac:dyDescent="0.25">
      <c r="K15589" s="133"/>
    </row>
    <row r="15590" spans="11:11" x14ac:dyDescent="0.25">
      <c r="K15590"/>
    </row>
    <row r="15591" spans="11:11" x14ac:dyDescent="0.25">
      <c r="K15591"/>
    </row>
    <row r="15592" spans="11:11" x14ac:dyDescent="0.25">
      <c r="K15592"/>
    </row>
    <row r="15593" spans="11:11" x14ac:dyDescent="0.25">
      <c r="K15593" s="133"/>
    </row>
    <row r="15594" spans="11:11" x14ac:dyDescent="0.25">
      <c r="K15594" s="133"/>
    </row>
    <row r="15595" spans="11:11" x14ac:dyDescent="0.25">
      <c r="K15595"/>
    </row>
    <row r="15596" spans="11:11" x14ac:dyDescent="0.25">
      <c r="K15596"/>
    </row>
    <row r="15597" spans="11:11" x14ac:dyDescent="0.25">
      <c r="K15597" s="133"/>
    </row>
    <row r="15598" spans="11:11" x14ac:dyDescent="0.25">
      <c r="K15598" s="133"/>
    </row>
    <row r="15599" spans="11:11" x14ac:dyDescent="0.25">
      <c r="K15599"/>
    </row>
    <row r="15600" spans="11:11" x14ac:dyDescent="0.25">
      <c r="K15600"/>
    </row>
    <row r="15601" spans="11:11" x14ac:dyDescent="0.25">
      <c r="K15601"/>
    </row>
    <row r="15602" spans="11:11" x14ac:dyDescent="0.25">
      <c r="K15602" s="133"/>
    </row>
    <row r="15603" spans="11:11" x14ac:dyDescent="0.25">
      <c r="K15603" s="133"/>
    </row>
    <row r="15604" spans="11:11" x14ac:dyDescent="0.25">
      <c r="K15604"/>
    </row>
    <row r="15605" spans="11:11" x14ac:dyDescent="0.25">
      <c r="K15605"/>
    </row>
    <row r="15606" spans="11:11" x14ac:dyDescent="0.25">
      <c r="K15606" s="133"/>
    </row>
    <row r="15607" spans="11:11" x14ac:dyDescent="0.25">
      <c r="K15607" s="133"/>
    </row>
    <row r="15608" spans="11:11" x14ac:dyDescent="0.25">
      <c r="K15608"/>
    </row>
    <row r="15609" spans="11:11" x14ac:dyDescent="0.25">
      <c r="K15609"/>
    </row>
    <row r="15610" spans="11:11" x14ac:dyDescent="0.25">
      <c r="K15610"/>
    </row>
    <row r="15611" spans="11:11" x14ac:dyDescent="0.25">
      <c r="K15611" s="133"/>
    </row>
    <row r="15612" spans="11:11" x14ac:dyDescent="0.25">
      <c r="K15612" s="133"/>
    </row>
    <row r="15613" spans="11:11" x14ac:dyDescent="0.25">
      <c r="K15613"/>
    </row>
    <row r="15614" spans="11:11" x14ac:dyDescent="0.25">
      <c r="K15614"/>
    </row>
    <row r="15615" spans="11:11" x14ac:dyDescent="0.25">
      <c r="K15615" s="133"/>
    </row>
    <row r="15616" spans="11:11" x14ac:dyDescent="0.25">
      <c r="K15616" s="133"/>
    </row>
    <row r="15617" spans="11:11" x14ac:dyDescent="0.25">
      <c r="K15617"/>
    </row>
    <row r="15618" spans="11:11" x14ac:dyDescent="0.25">
      <c r="K15618"/>
    </row>
    <row r="15619" spans="11:11" x14ac:dyDescent="0.25">
      <c r="K15619"/>
    </row>
    <row r="15620" spans="11:11" x14ac:dyDescent="0.25">
      <c r="K15620" s="133"/>
    </row>
    <row r="15621" spans="11:11" x14ac:dyDescent="0.25">
      <c r="K15621" s="133"/>
    </row>
    <row r="15622" spans="11:11" x14ac:dyDescent="0.25">
      <c r="K15622"/>
    </row>
    <row r="15623" spans="11:11" x14ac:dyDescent="0.25">
      <c r="K15623"/>
    </row>
    <row r="15624" spans="11:11" x14ac:dyDescent="0.25">
      <c r="K15624" s="133"/>
    </row>
    <row r="15625" spans="11:11" x14ac:dyDescent="0.25">
      <c r="K15625" s="133"/>
    </row>
    <row r="15626" spans="11:11" x14ac:dyDescent="0.25">
      <c r="K15626"/>
    </row>
    <row r="15627" spans="11:11" x14ac:dyDescent="0.25">
      <c r="K15627"/>
    </row>
    <row r="15628" spans="11:11" x14ac:dyDescent="0.25">
      <c r="K15628"/>
    </row>
    <row r="15629" spans="11:11" x14ac:dyDescent="0.25">
      <c r="K15629" s="133"/>
    </row>
    <row r="15630" spans="11:11" x14ac:dyDescent="0.25">
      <c r="K15630" s="133"/>
    </row>
    <row r="15631" spans="11:11" x14ac:dyDescent="0.25">
      <c r="K15631"/>
    </row>
    <row r="15632" spans="11:11" x14ac:dyDescent="0.25">
      <c r="K15632"/>
    </row>
    <row r="15633" spans="11:11" x14ac:dyDescent="0.25">
      <c r="K15633" s="133"/>
    </row>
    <row r="15634" spans="11:11" x14ac:dyDescent="0.25">
      <c r="K15634" s="133"/>
    </row>
    <row r="15635" spans="11:11" x14ac:dyDescent="0.25">
      <c r="K15635"/>
    </row>
    <row r="15636" spans="11:11" x14ac:dyDescent="0.25">
      <c r="K15636"/>
    </row>
    <row r="15637" spans="11:11" x14ac:dyDescent="0.25">
      <c r="K15637"/>
    </row>
    <row r="15638" spans="11:11" x14ac:dyDescent="0.25">
      <c r="K15638" s="133"/>
    </row>
    <row r="15639" spans="11:11" x14ac:dyDescent="0.25">
      <c r="K15639" s="133"/>
    </row>
    <row r="15640" spans="11:11" x14ac:dyDescent="0.25">
      <c r="K15640"/>
    </row>
    <row r="15641" spans="11:11" x14ac:dyDescent="0.25">
      <c r="K15641"/>
    </row>
    <row r="15642" spans="11:11" x14ac:dyDescent="0.25">
      <c r="K15642" s="133"/>
    </row>
    <row r="15643" spans="11:11" x14ac:dyDescent="0.25">
      <c r="K15643" s="133"/>
    </row>
    <row r="15644" spans="11:11" x14ac:dyDescent="0.25">
      <c r="K15644"/>
    </row>
    <row r="15645" spans="11:11" x14ac:dyDescent="0.25">
      <c r="K15645"/>
    </row>
    <row r="15646" spans="11:11" x14ac:dyDescent="0.25">
      <c r="K15646"/>
    </row>
    <row r="15647" spans="11:11" x14ac:dyDescent="0.25">
      <c r="K15647" s="133"/>
    </row>
    <row r="15648" spans="11:11" x14ac:dyDescent="0.25">
      <c r="K15648" s="133"/>
    </row>
    <row r="15649" spans="11:11" x14ac:dyDescent="0.25">
      <c r="K15649"/>
    </row>
    <row r="15650" spans="11:11" x14ac:dyDescent="0.25">
      <c r="K15650"/>
    </row>
    <row r="15651" spans="11:11" x14ac:dyDescent="0.25">
      <c r="K15651" s="133"/>
    </row>
    <row r="15652" spans="11:11" x14ac:dyDescent="0.25">
      <c r="K15652" s="133"/>
    </row>
    <row r="15653" spans="11:11" x14ac:dyDescent="0.25">
      <c r="K15653"/>
    </row>
    <row r="15654" spans="11:11" x14ac:dyDescent="0.25">
      <c r="K15654"/>
    </row>
    <row r="15655" spans="11:11" x14ac:dyDescent="0.25">
      <c r="K15655"/>
    </row>
    <row r="15656" spans="11:11" x14ac:dyDescent="0.25">
      <c r="K15656" s="133"/>
    </row>
    <row r="15657" spans="11:11" x14ac:dyDescent="0.25">
      <c r="K15657" s="133"/>
    </row>
    <row r="15658" spans="11:11" x14ac:dyDescent="0.25">
      <c r="K15658"/>
    </row>
    <row r="15659" spans="11:11" x14ac:dyDescent="0.25">
      <c r="K15659"/>
    </row>
    <row r="15660" spans="11:11" x14ac:dyDescent="0.25">
      <c r="K15660" s="133"/>
    </row>
    <row r="15661" spans="11:11" x14ac:dyDescent="0.25">
      <c r="K15661" s="133"/>
    </row>
    <row r="15662" spans="11:11" x14ac:dyDescent="0.25">
      <c r="K15662"/>
    </row>
    <row r="15663" spans="11:11" x14ac:dyDescent="0.25">
      <c r="K15663"/>
    </row>
    <row r="15664" spans="11:11" x14ac:dyDescent="0.25">
      <c r="K15664"/>
    </row>
    <row r="15665" spans="11:11" x14ac:dyDescent="0.25">
      <c r="K15665" s="133"/>
    </row>
    <row r="15666" spans="11:11" x14ac:dyDescent="0.25">
      <c r="K15666" s="133"/>
    </row>
    <row r="15667" spans="11:11" x14ac:dyDescent="0.25">
      <c r="K15667"/>
    </row>
    <row r="15668" spans="11:11" x14ac:dyDescent="0.25">
      <c r="K15668"/>
    </row>
    <row r="15669" spans="11:11" x14ac:dyDescent="0.25">
      <c r="K15669" s="133"/>
    </row>
    <row r="15670" spans="11:11" x14ac:dyDescent="0.25">
      <c r="K15670" s="133"/>
    </row>
    <row r="15671" spans="11:11" x14ac:dyDescent="0.25">
      <c r="K15671"/>
    </row>
    <row r="15672" spans="11:11" x14ac:dyDescent="0.25">
      <c r="K15672"/>
    </row>
    <row r="15673" spans="11:11" x14ac:dyDescent="0.25">
      <c r="K15673"/>
    </row>
    <row r="15674" spans="11:11" x14ac:dyDescent="0.25">
      <c r="K15674" s="133"/>
    </row>
    <row r="15675" spans="11:11" x14ac:dyDescent="0.25">
      <c r="K15675" s="133"/>
    </row>
    <row r="15676" spans="11:11" x14ac:dyDescent="0.25">
      <c r="K15676"/>
    </row>
    <row r="15677" spans="11:11" x14ac:dyDescent="0.25">
      <c r="K15677"/>
    </row>
    <row r="15678" spans="11:11" x14ac:dyDescent="0.25">
      <c r="K15678" s="133"/>
    </row>
    <row r="15679" spans="11:11" x14ac:dyDescent="0.25">
      <c r="K15679" s="133"/>
    </row>
    <row r="15680" spans="11:11" x14ac:dyDescent="0.25">
      <c r="K15680"/>
    </row>
    <row r="15681" spans="11:11" x14ac:dyDescent="0.25">
      <c r="K15681"/>
    </row>
    <row r="15682" spans="11:11" x14ac:dyDescent="0.25">
      <c r="K15682"/>
    </row>
    <row r="15683" spans="11:11" x14ac:dyDescent="0.25">
      <c r="K15683" s="133"/>
    </row>
    <row r="15684" spans="11:11" x14ac:dyDescent="0.25">
      <c r="K15684" s="133"/>
    </row>
    <row r="15685" spans="11:11" x14ac:dyDescent="0.25">
      <c r="K15685"/>
    </row>
    <row r="15686" spans="11:11" x14ac:dyDescent="0.25">
      <c r="K15686"/>
    </row>
    <row r="15687" spans="11:11" x14ac:dyDescent="0.25">
      <c r="K15687" s="133"/>
    </row>
    <row r="15688" spans="11:11" x14ac:dyDescent="0.25">
      <c r="K15688" s="133"/>
    </row>
    <row r="15689" spans="11:11" x14ac:dyDescent="0.25">
      <c r="K15689"/>
    </row>
    <row r="15690" spans="11:11" x14ac:dyDescent="0.25">
      <c r="K15690"/>
    </row>
    <row r="15691" spans="11:11" x14ac:dyDescent="0.25">
      <c r="K15691"/>
    </row>
    <row r="15692" spans="11:11" x14ac:dyDescent="0.25">
      <c r="K15692" s="133"/>
    </row>
    <row r="15693" spans="11:11" x14ac:dyDescent="0.25">
      <c r="K15693" s="133"/>
    </row>
    <row r="15694" spans="11:11" x14ac:dyDescent="0.25">
      <c r="K15694"/>
    </row>
    <row r="15695" spans="11:11" x14ac:dyDescent="0.25">
      <c r="K15695"/>
    </row>
    <row r="15696" spans="11:11" x14ac:dyDescent="0.25">
      <c r="K15696" s="133"/>
    </row>
    <row r="15697" spans="11:11" x14ac:dyDescent="0.25">
      <c r="K15697" s="133"/>
    </row>
    <row r="15698" spans="11:11" x14ac:dyDescent="0.25">
      <c r="K15698"/>
    </row>
    <row r="15699" spans="11:11" x14ac:dyDescent="0.25">
      <c r="K15699"/>
    </row>
    <row r="15700" spans="11:11" x14ac:dyDescent="0.25">
      <c r="K15700"/>
    </row>
    <row r="15701" spans="11:11" x14ac:dyDescent="0.25">
      <c r="K15701" s="133"/>
    </row>
    <row r="15702" spans="11:11" x14ac:dyDescent="0.25">
      <c r="K15702" s="133"/>
    </row>
    <row r="15703" spans="11:11" x14ac:dyDescent="0.25">
      <c r="K15703"/>
    </row>
    <row r="15704" spans="11:11" x14ac:dyDescent="0.25">
      <c r="K15704"/>
    </row>
    <row r="15705" spans="11:11" x14ac:dyDescent="0.25">
      <c r="K15705" s="133"/>
    </row>
    <row r="15706" spans="11:11" x14ac:dyDescent="0.25">
      <c r="K15706" s="133"/>
    </row>
    <row r="15707" spans="11:11" x14ac:dyDescent="0.25">
      <c r="K15707"/>
    </row>
    <row r="15708" spans="11:11" x14ac:dyDescent="0.25">
      <c r="K15708"/>
    </row>
    <row r="15709" spans="11:11" x14ac:dyDescent="0.25">
      <c r="K15709"/>
    </row>
    <row r="15710" spans="11:11" x14ac:dyDescent="0.25">
      <c r="K15710" s="133"/>
    </row>
    <row r="15711" spans="11:11" x14ac:dyDescent="0.25">
      <c r="K15711" s="133"/>
    </row>
    <row r="15712" spans="11:11" x14ac:dyDescent="0.25">
      <c r="K15712"/>
    </row>
    <row r="15713" spans="11:11" x14ac:dyDescent="0.25">
      <c r="K15713"/>
    </row>
    <row r="15714" spans="11:11" x14ac:dyDescent="0.25">
      <c r="K15714" s="133"/>
    </row>
    <row r="15715" spans="11:11" x14ac:dyDescent="0.25">
      <c r="K15715" s="133"/>
    </row>
    <row r="15716" spans="11:11" x14ac:dyDescent="0.25">
      <c r="K15716"/>
    </row>
    <row r="15717" spans="11:11" x14ac:dyDescent="0.25">
      <c r="K15717"/>
    </row>
    <row r="15718" spans="11:11" x14ac:dyDescent="0.25">
      <c r="K15718"/>
    </row>
    <row r="15719" spans="11:11" x14ac:dyDescent="0.25">
      <c r="K15719" s="133"/>
    </row>
    <row r="15720" spans="11:11" x14ac:dyDescent="0.25">
      <c r="K15720" s="133"/>
    </row>
    <row r="15721" spans="11:11" x14ac:dyDescent="0.25">
      <c r="K15721"/>
    </row>
    <row r="15722" spans="11:11" x14ac:dyDescent="0.25">
      <c r="K15722"/>
    </row>
    <row r="15723" spans="11:11" x14ac:dyDescent="0.25">
      <c r="K15723" s="133"/>
    </row>
    <row r="15724" spans="11:11" x14ac:dyDescent="0.25">
      <c r="K15724" s="133"/>
    </row>
    <row r="15725" spans="11:11" x14ac:dyDescent="0.25">
      <c r="K15725"/>
    </row>
    <row r="15726" spans="11:11" x14ac:dyDescent="0.25">
      <c r="K15726"/>
    </row>
    <row r="15727" spans="11:11" x14ac:dyDescent="0.25">
      <c r="K15727"/>
    </row>
    <row r="15728" spans="11:11" x14ac:dyDescent="0.25">
      <c r="K15728" s="133"/>
    </row>
    <row r="15729" spans="11:11" x14ac:dyDescent="0.25">
      <c r="K15729" s="133"/>
    </row>
    <row r="15730" spans="11:11" x14ac:dyDescent="0.25">
      <c r="K15730"/>
    </row>
    <row r="15731" spans="11:11" x14ac:dyDescent="0.25">
      <c r="K15731"/>
    </row>
    <row r="15732" spans="11:11" x14ac:dyDescent="0.25">
      <c r="K15732" s="133"/>
    </row>
    <row r="15733" spans="11:11" x14ac:dyDescent="0.25">
      <c r="K15733" s="133"/>
    </row>
    <row r="15734" spans="11:11" x14ac:dyDescent="0.25">
      <c r="K15734"/>
    </row>
    <row r="15735" spans="11:11" x14ac:dyDescent="0.25">
      <c r="K15735"/>
    </row>
    <row r="15736" spans="11:11" x14ac:dyDescent="0.25">
      <c r="K15736"/>
    </row>
    <row r="15737" spans="11:11" x14ac:dyDescent="0.25">
      <c r="K15737" s="133"/>
    </row>
    <row r="15738" spans="11:11" x14ac:dyDescent="0.25">
      <c r="K15738" s="133"/>
    </row>
    <row r="15739" spans="11:11" x14ac:dyDescent="0.25">
      <c r="K15739"/>
    </row>
    <row r="15740" spans="11:11" x14ac:dyDescent="0.25">
      <c r="K15740"/>
    </row>
    <row r="15741" spans="11:11" x14ac:dyDescent="0.25">
      <c r="K15741" s="133"/>
    </row>
    <row r="15742" spans="11:11" x14ac:dyDescent="0.25">
      <c r="K15742" s="133"/>
    </row>
    <row r="15743" spans="11:11" x14ac:dyDescent="0.25">
      <c r="K15743"/>
    </row>
    <row r="15744" spans="11:11" x14ac:dyDescent="0.25">
      <c r="K15744"/>
    </row>
    <row r="15745" spans="11:11" x14ac:dyDescent="0.25">
      <c r="K15745"/>
    </row>
    <row r="15746" spans="11:11" x14ac:dyDescent="0.25">
      <c r="K15746" s="133"/>
    </row>
    <row r="15747" spans="11:11" x14ac:dyDescent="0.25">
      <c r="K15747" s="133"/>
    </row>
    <row r="15748" spans="11:11" x14ac:dyDescent="0.25">
      <c r="K15748"/>
    </row>
    <row r="15749" spans="11:11" x14ac:dyDescent="0.25">
      <c r="K15749"/>
    </row>
    <row r="15750" spans="11:11" x14ac:dyDescent="0.25">
      <c r="K15750" s="133"/>
    </row>
    <row r="15751" spans="11:11" x14ac:dyDescent="0.25">
      <c r="K15751" s="133"/>
    </row>
    <row r="15752" spans="11:11" x14ac:dyDescent="0.25">
      <c r="K15752"/>
    </row>
    <row r="15753" spans="11:11" x14ac:dyDescent="0.25">
      <c r="K15753"/>
    </row>
    <row r="15754" spans="11:11" x14ac:dyDescent="0.25">
      <c r="K15754"/>
    </row>
    <row r="15755" spans="11:11" x14ac:dyDescent="0.25">
      <c r="K15755" s="133"/>
    </row>
    <row r="15756" spans="11:11" x14ac:dyDescent="0.25">
      <c r="K15756" s="133"/>
    </row>
    <row r="15757" spans="11:11" x14ac:dyDescent="0.25">
      <c r="K15757"/>
    </row>
    <row r="15758" spans="11:11" x14ac:dyDescent="0.25">
      <c r="K15758"/>
    </row>
    <row r="15759" spans="11:11" x14ac:dyDescent="0.25">
      <c r="K15759" s="133"/>
    </row>
    <row r="15760" spans="11:11" x14ac:dyDescent="0.25">
      <c r="K15760" s="133"/>
    </row>
    <row r="15761" spans="11:11" x14ac:dyDescent="0.25">
      <c r="K15761"/>
    </row>
    <row r="15762" spans="11:11" x14ac:dyDescent="0.25">
      <c r="K15762"/>
    </row>
    <row r="15763" spans="11:11" x14ac:dyDescent="0.25">
      <c r="K15763"/>
    </row>
    <row r="15764" spans="11:11" x14ac:dyDescent="0.25">
      <c r="K15764" s="133"/>
    </row>
    <row r="15765" spans="11:11" x14ac:dyDescent="0.25">
      <c r="K15765" s="133"/>
    </row>
    <row r="15766" spans="11:11" x14ac:dyDescent="0.25">
      <c r="K15766"/>
    </row>
    <row r="15767" spans="11:11" x14ac:dyDescent="0.25">
      <c r="K15767"/>
    </row>
    <row r="15768" spans="11:11" x14ac:dyDescent="0.25">
      <c r="K15768" s="133"/>
    </row>
    <row r="15769" spans="11:11" x14ac:dyDescent="0.25">
      <c r="K15769" s="133"/>
    </row>
    <row r="15770" spans="11:11" x14ac:dyDescent="0.25">
      <c r="K15770"/>
    </row>
    <row r="15771" spans="11:11" x14ac:dyDescent="0.25">
      <c r="K15771"/>
    </row>
    <row r="15772" spans="11:11" x14ac:dyDescent="0.25">
      <c r="K15772"/>
    </row>
    <row r="15773" spans="11:11" x14ac:dyDescent="0.25">
      <c r="K15773" s="133"/>
    </row>
    <row r="15774" spans="11:11" x14ac:dyDescent="0.25">
      <c r="K15774" s="133"/>
    </row>
    <row r="15775" spans="11:11" x14ac:dyDescent="0.25">
      <c r="K15775"/>
    </row>
    <row r="15776" spans="11:11" x14ac:dyDescent="0.25">
      <c r="K15776"/>
    </row>
    <row r="15777" spans="11:11" x14ac:dyDescent="0.25">
      <c r="K15777" s="133"/>
    </row>
    <row r="15778" spans="11:11" x14ac:dyDescent="0.25">
      <c r="K15778" s="133"/>
    </row>
    <row r="15779" spans="11:11" x14ac:dyDescent="0.25">
      <c r="K15779"/>
    </row>
    <row r="15780" spans="11:11" x14ac:dyDescent="0.25">
      <c r="K15780"/>
    </row>
    <row r="15781" spans="11:11" x14ac:dyDescent="0.25">
      <c r="K15781"/>
    </row>
    <row r="15782" spans="11:11" x14ac:dyDescent="0.25">
      <c r="K15782" s="133"/>
    </row>
    <row r="15783" spans="11:11" x14ac:dyDescent="0.25">
      <c r="K15783" s="133"/>
    </row>
    <row r="15784" spans="11:11" x14ac:dyDescent="0.25">
      <c r="K15784"/>
    </row>
    <row r="15785" spans="11:11" x14ac:dyDescent="0.25">
      <c r="K15785"/>
    </row>
    <row r="15786" spans="11:11" x14ac:dyDescent="0.25">
      <c r="K15786" s="133"/>
    </row>
    <row r="15787" spans="11:11" x14ac:dyDescent="0.25">
      <c r="K15787" s="133"/>
    </row>
    <row r="15788" spans="11:11" x14ac:dyDescent="0.25">
      <c r="K15788"/>
    </row>
    <row r="15789" spans="11:11" x14ac:dyDescent="0.25">
      <c r="K15789"/>
    </row>
    <row r="15790" spans="11:11" x14ac:dyDescent="0.25">
      <c r="K15790"/>
    </row>
    <row r="15791" spans="11:11" x14ac:dyDescent="0.25">
      <c r="K15791" s="133"/>
    </row>
    <row r="15792" spans="11:11" x14ac:dyDescent="0.25">
      <c r="K15792" s="133"/>
    </row>
    <row r="15793" spans="11:11" x14ac:dyDescent="0.25">
      <c r="K15793"/>
    </row>
    <row r="15794" spans="11:11" x14ac:dyDescent="0.25">
      <c r="K15794"/>
    </row>
    <row r="15795" spans="11:11" x14ac:dyDescent="0.25">
      <c r="K15795" s="133"/>
    </row>
    <row r="15796" spans="11:11" x14ac:dyDescent="0.25">
      <c r="K15796" s="133"/>
    </row>
    <row r="15797" spans="11:11" x14ac:dyDescent="0.25">
      <c r="K15797"/>
    </row>
    <row r="15798" spans="11:11" x14ac:dyDescent="0.25">
      <c r="K15798"/>
    </row>
    <row r="15799" spans="11:11" x14ac:dyDescent="0.25">
      <c r="K15799"/>
    </row>
    <row r="15800" spans="11:11" x14ac:dyDescent="0.25">
      <c r="K15800" s="133"/>
    </row>
    <row r="15801" spans="11:11" x14ac:dyDescent="0.25">
      <c r="K15801" s="133"/>
    </row>
    <row r="15802" spans="11:11" x14ac:dyDescent="0.25">
      <c r="K15802"/>
    </row>
    <row r="15803" spans="11:11" x14ac:dyDescent="0.25">
      <c r="K15803"/>
    </row>
    <row r="15804" spans="11:11" x14ac:dyDescent="0.25">
      <c r="K15804" s="133"/>
    </row>
    <row r="15805" spans="11:11" x14ac:dyDescent="0.25">
      <c r="K15805" s="133"/>
    </row>
    <row r="15806" spans="11:11" x14ac:dyDescent="0.25">
      <c r="K15806"/>
    </row>
    <row r="15807" spans="11:11" x14ac:dyDescent="0.25">
      <c r="K15807"/>
    </row>
    <row r="15808" spans="11:11" x14ac:dyDescent="0.25">
      <c r="K15808"/>
    </row>
    <row r="15809" spans="11:11" x14ac:dyDescent="0.25">
      <c r="K15809" s="133"/>
    </row>
    <row r="15810" spans="11:11" x14ac:dyDescent="0.25">
      <c r="K15810" s="133"/>
    </row>
    <row r="15811" spans="11:11" x14ac:dyDescent="0.25">
      <c r="K15811"/>
    </row>
    <row r="15812" spans="11:11" x14ac:dyDescent="0.25">
      <c r="K15812"/>
    </row>
    <row r="15813" spans="11:11" x14ac:dyDescent="0.25">
      <c r="K15813" s="133"/>
    </row>
    <row r="15814" spans="11:11" x14ac:dyDescent="0.25">
      <c r="K15814" s="133"/>
    </row>
    <row r="15815" spans="11:11" x14ac:dyDescent="0.25">
      <c r="K15815"/>
    </row>
    <row r="15816" spans="11:11" x14ac:dyDescent="0.25">
      <c r="K15816"/>
    </row>
    <row r="15817" spans="11:11" x14ac:dyDescent="0.25">
      <c r="K15817"/>
    </row>
    <row r="15818" spans="11:11" x14ac:dyDescent="0.25">
      <c r="K15818" s="133"/>
    </row>
    <row r="15819" spans="11:11" x14ac:dyDescent="0.25">
      <c r="K15819" s="133"/>
    </row>
    <row r="15820" spans="11:11" x14ac:dyDescent="0.25">
      <c r="K15820"/>
    </row>
    <row r="15821" spans="11:11" x14ac:dyDescent="0.25">
      <c r="K15821"/>
    </row>
    <row r="15822" spans="11:11" x14ac:dyDescent="0.25">
      <c r="K15822" s="133"/>
    </row>
    <row r="15823" spans="11:11" x14ac:dyDescent="0.25">
      <c r="K15823" s="133"/>
    </row>
    <row r="15824" spans="11:11" x14ac:dyDescent="0.25">
      <c r="K15824"/>
    </row>
    <row r="15825" spans="11:11" x14ac:dyDescent="0.25">
      <c r="K15825"/>
    </row>
    <row r="15826" spans="11:11" x14ac:dyDescent="0.25">
      <c r="K15826"/>
    </row>
    <row r="15827" spans="11:11" x14ac:dyDescent="0.25">
      <c r="K15827" s="133"/>
    </row>
    <row r="15828" spans="11:11" x14ac:dyDescent="0.25">
      <c r="K15828" s="133"/>
    </row>
    <row r="15829" spans="11:11" x14ac:dyDescent="0.25">
      <c r="K15829"/>
    </row>
    <row r="15830" spans="11:11" x14ac:dyDescent="0.25">
      <c r="K15830"/>
    </row>
    <row r="15831" spans="11:11" x14ac:dyDescent="0.25">
      <c r="K15831" s="133"/>
    </row>
    <row r="15832" spans="11:11" x14ac:dyDescent="0.25">
      <c r="K15832" s="133"/>
    </row>
    <row r="15833" spans="11:11" x14ac:dyDescent="0.25">
      <c r="K15833"/>
    </row>
    <row r="15834" spans="11:11" x14ac:dyDescent="0.25">
      <c r="K15834"/>
    </row>
    <row r="15835" spans="11:11" x14ac:dyDescent="0.25">
      <c r="K15835"/>
    </row>
    <row r="15836" spans="11:11" x14ac:dyDescent="0.25">
      <c r="K15836" s="133"/>
    </row>
    <row r="15837" spans="11:11" x14ac:dyDescent="0.25">
      <c r="K15837" s="133"/>
    </row>
    <row r="15838" spans="11:11" x14ac:dyDescent="0.25">
      <c r="K15838"/>
    </row>
    <row r="15839" spans="11:11" x14ac:dyDescent="0.25">
      <c r="K15839"/>
    </row>
    <row r="15840" spans="11:11" x14ac:dyDescent="0.25">
      <c r="K15840" s="133"/>
    </row>
    <row r="15841" spans="11:11" x14ac:dyDescent="0.25">
      <c r="K15841" s="133"/>
    </row>
    <row r="15842" spans="11:11" x14ac:dyDescent="0.25">
      <c r="K15842"/>
    </row>
    <row r="15843" spans="11:11" x14ac:dyDescent="0.25">
      <c r="K15843"/>
    </row>
    <row r="15844" spans="11:11" x14ac:dyDescent="0.25">
      <c r="K15844"/>
    </row>
    <row r="15845" spans="11:11" x14ac:dyDescent="0.25">
      <c r="K15845" s="133"/>
    </row>
    <row r="15846" spans="11:11" x14ac:dyDescent="0.25">
      <c r="K15846" s="133"/>
    </row>
    <row r="15847" spans="11:11" x14ac:dyDescent="0.25">
      <c r="K15847"/>
    </row>
    <row r="15848" spans="11:11" x14ac:dyDescent="0.25">
      <c r="K15848"/>
    </row>
    <row r="15849" spans="11:11" x14ac:dyDescent="0.25">
      <c r="K15849" s="133"/>
    </row>
    <row r="15850" spans="11:11" x14ac:dyDescent="0.25">
      <c r="K15850" s="133"/>
    </row>
    <row r="15851" spans="11:11" x14ac:dyDescent="0.25">
      <c r="K15851"/>
    </row>
    <row r="15852" spans="11:11" x14ac:dyDescent="0.25">
      <c r="K15852"/>
    </row>
    <row r="15853" spans="11:11" x14ac:dyDescent="0.25">
      <c r="K15853"/>
    </row>
    <row r="15854" spans="11:11" x14ac:dyDescent="0.25">
      <c r="K15854" s="133"/>
    </row>
    <row r="15855" spans="11:11" x14ac:dyDescent="0.25">
      <c r="K15855" s="133"/>
    </row>
    <row r="15856" spans="11:11" x14ac:dyDescent="0.25">
      <c r="K15856"/>
    </row>
    <row r="15857" spans="11:11" x14ac:dyDescent="0.25">
      <c r="K15857"/>
    </row>
    <row r="15858" spans="11:11" x14ac:dyDescent="0.25">
      <c r="K15858" s="133"/>
    </row>
    <row r="15859" spans="11:11" x14ac:dyDescent="0.25">
      <c r="K15859" s="133"/>
    </row>
    <row r="15860" spans="11:11" x14ac:dyDescent="0.25">
      <c r="K15860"/>
    </row>
    <row r="15861" spans="11:11" x14ac:dyDescent="0.25">
      <c r="K15861"/>
    </row>
    <row r="15862" spans="11:11" x14ac:dyDescent="0.25">
      <c r="K15862"/>
    </row>
    <row r="15863" spans="11:11" x14ac:dyDescent="0.25">
      <c r="K15863" s="133"/>
    </row>
    <row r="15864" spans="11:11" x14ac:dyDescent="0.25">
      <c r="K15864" s="133"/>
    </row>
    <row r="15865" spans="11:11" x14ac:dyDescent="0.25">
      <c r="K15865"/>
    </row>
    <row r="15866" spans="11:11" x14ac:dyDescent="0.25">
      <c r="K15866"/>
    </row>
    <row r="15867" spans="11:11" x14ac:dyDescent="0.25">
      <c r="K15867" s="133"/>
    </row>
    <row r="15868" spans="11:11" x14ac:dyDescent="0.25">
      <c r="K15868" s="133"/>
    </row>
    <row r="15869" spans="11:11" x14ac:dyDescent="0.25">
      <c r="K15869"/>
    </row>
    <row r="15870" spans="11:11" x14ac:dyDescent="0.25">
      <c r="K15870"/>
    </row>
    <row r="15871" spans="11:11" x14ac:dyDescent="0.25">
      <c r="K15871"/>
    </row>
    <row r="15872" spans="11:11" x14ac:dyDescent="0.25">
      <c r="K15872" s="133"/>
    </row>
    <row r="15873" spans="11:11" x14ac:dyDescent="0.25">
      <c r="K15873" s="133"/>
    </row>
    <row r="15874" spans="11:11" x14ac:dyDescent="0.25">
      <c r="K15874"/>
    </row>
    <row r="15875" spans="11:11" x14ac:dyDescent="0.25">
      <c r="K15875"/>
    </row>
    <row r="15876" spans="11:11" x14ac:dyDescent="0.25">
      <c r="K15876" s="133"/>
    </row>
    <row r="15877" spans="11:11" x14ac:dyDescent="0.25">
      <c r="K15877" s="133"/>
    </row>
    <row r="15878" spans="11:11" x14ac:dyDescent="0.25">
      <c r="K15878"/>
    </row>
    <row r="15879" spans="11:11" x14ac:dyDescent="0.25">
      <c r="K15879"/>
    </row>
    <row r="15880" spans="11:11" x14ac:dyDescent="0.25">
      <c r="K15880"/>
    </row>
    <row r="15881" spans="11:11" x14ac:dyDescent="0.25">
      <c r="K15881" s="133"/>
    </row>
    <row r="15882" spans="11:11" x14ac:dyDescent="0.25">
      <c r="K15882" s="133"/>
    </row>
    <row r="15883" spans="11:11" x14ac:dyDescent="0.25">
      <c r="K15883"/>
    </row>
    <row r="15884" spans="11:11" x14ac:dyDescent="0.25">
      <c r="K15884"/>
    </row>
    <row r="15885" spans="11:11" x14ac:dyDescent="0.25">
      <c r="K15885" s="133"/>
    </row>
    <row r="15886" spans="11:11" x14ac:dyDescent="0.25">
      <c r="K15886" s="133"/>
    </row>
    <row r="15887" spans="11:11" x14ac:dyDescent="0.25">
      <c r="K15887"/>
    </row>
    <row r="15888" spans="11:11" x14ac:dyDescent="0.25">
      <c r="K15888"/>
    </row>
    <row r="15889" spans="11:11" x14ac:dyDescent="0.25">
      <c r="K15889"/>
    </row>
    <row r="15890" spans="11:11" x14ac:dyDescent="0.25">
      <c r="K15890" s="133"/>
    </row>
    <row r="15891" spans="11:11" x14ac:dyDescent="0.25">
      <c r="K15891" s="133"/>
    </row>
    <row r="15892" spans="11:11" x14ac:dyDescent="0.25">
      <c r="K15892"/>
    </row>
    <row r="15893" spans="11:11" x14ac:dyDescent="0.25">
      <c r="K15893"/>
    </row>
    <row r="15894" spans="11:11" x14ac:dyDescent="0.25">
      <c r="K15894" s="133"/>
    </row>
    <row r="15895" spans="11:11" x14ac:dyDescent="0.25">
      <c r="K15895" s="133"/>
    </row>
    <row r="15896" spans="11:11" x14ac:dyDescent="0.25">
      <c r="K15896"/>
    </row>
    <row r="15897" spans="11:11" x14ac:dyDescent="0.25">
      <c r="K15897"/>
    </row>
    <row r="15898" spans="11:11" x14ac:dyDescent="0.25">
      <c r="K15898"/>
    </row>
    <row r="15899" spans="11:11" x14ac:dyDescent="0.25">
      <c r="K15899" s="133"/>
    </row>
    <row r="15900" spans="11:11" x14ac:dyDescent="0.25">
      <c r="K15900" s="133"/>
    </row>
    <row r="15901" spans="11:11" x14ac:dyDescent="0.25">
      <c r="K15901"/>
    </row>
    <row r="15902" spans="11:11" x14ac:dyDescent="0.25">
      <c r="K15902"/>
    </row>
    <row r="15903" spans="11:11" x14ac:dyDescent="0.25">
      <c r="K15903" s="133"/>
    </row>
    <row r="15904" spans="11:11" x14ac:dyDescent="0.25">
      <c r="K15904" s="133"/>
    </row>
    <row r="15905" spans="11:11" x14ac:dyDescent="0.25">
      <c r="K15905"/>
    </row>
    <row r="15906" spans="11:11" x14ac:dyDescent="0.25">
      <c r="K15906"/>
    </row>
    <row r="15907" spans="11:11" x14ac:dyDescent="0.25">
      <c r="K15907"/>
    </row>
    <row r="15908" spans="11:11" x14ac:dyDescent="0.25">
      <c r="K15908" s="133"/>
    </row>
    <row r="15909" spans="11:11" x14ac:dyDescent="0.25">
      <c r="K15909" s="133"/>
    </row>
    <row r="15910" spans="11:11" x14ac:dyDescent="0.25">
      <c r="K15910"/>
    </row>
    <row r="15911" spans="11:11" x14ac:dyDescent="0.25">
      <c r="K15911"/>
    </row>
    <row r="15912" spans="11:11" x14ac:dyDescent="0.25">
      <c r="K15912" s="133"/>
    </row>
    <row r="15913" spans="11:11" x14ac:dyDescent="0.25">
      <c r="K15913" s="133"/>
    </row>
    <row r="15914" spans="11:11" x14ac:dyDescent="0.25">
      <c r="K15914"/>
    </row>
    <row r="15915" spans="11:11" x14ac:dyDescent="0.25">
      <c r="K15915"/>
    </row>
    <row r="15916" spans="11:11" x14ac:dyDescent="0.25">
      <c r="K15916"/>
    </row>
    <row r="15917" spans="11:11" x14ac:dyDescent="0.25">
      <c r="K15917" s="133"/>
    </row>
    <row r="15918" spans="11:11" x14ac:dyDescent="0.25">
      <c r="K15918" s="133"/>
    </row>
    <row r="15919" spans="11:11" x14ac:dyDescent="0.25">
      <c r="K15919"/>
    </row>
    <row r="15920" spans="11:11" x14ac:dyDescent="0.25">
      <c r="K15920"/>
    </row>
    <row r="15921" spans="11:11" x14ac:dyDescent="0.25">
      <c r="K15921" s="133"/>
    </row>
    <row r="15922" spans="11:11" x14ac:dyDescent="0.25">
      <c r="K15922" s="133"/>
    </row>
    <row r="15923" spans="11:11" x14ac:dyDescent="0.25">
      <c r="K15923"/>
    </row>
    <row r="15924" spans="11:11" x14ac:dyDescent="0.25">
      <c r="K15924"/>
    </row>
    <row r="15925" spans="11:11" x14ac:dyDescent="0.25">
      <c r="K15925"/>
    </row>
    <row r="15926" spans="11:11" x14ac:dyDescent="0.25">
      <c r="K15926" s="133"/>
    </row>
    <row r="15927" spans="11:11" x14ac:dyDescent="0.25">
      <c r="K15927" s="133"/>
    </row>
    <row r="15928" spans="11:11" x14ac:dyDescent="0.25">
      <c r="K15928"/>
    </row>
    <row r="15929" spans="11:11" x14ac:dyDescent="0.25">
      <c r="K15929"/>
    </row>
    <row r="15930" spans="11:11" x14ac:dyDescent="0.25">
      <c r="K15930" s="133"/>
    </row>
    <row r="15931" spans="11:11" x14ac:dyDescent="0.25">
      <c r="K15931" s="133"/>
    </row>
    <row r="15932" spans="11:11" x14ac:dyDescent="0.25">
      <c r="K15932"/>
    </row>
    <row r="15933" spans="11:11" x14ac:dyDescent="0.25">
      <c r="K15933"/>
    </row>
    <row r="15934" spans="11:11" x14ac:dyDescent="0.25">
      <c r="K15934"/>
    </row>
    <row r="15935" spans="11:11" x14ac:dyDescent="0.25">
      <c r="K15935" s="133"/>
    </row>
    <row r="15936" spans="11:11" x14ac:dyDescent="0.25">
      <c r="K15936" s="133"/>
    </row>
    <row r="15937" spans="11:11" x14ac:dyDescent="0.25">
      <c r="K15937"/>
    </row>
    <row r="15938" spans="11:11" x14ac:dyDescent="0.25">
      <c r="K15938"/>
    </row>
    <row r="15939" spans="11:11" x14ac:dyDescent="0.25">
      <c r="K15939" s="133"/>
    </row>
    <row r="15940" spans="11:11" x14ac:dyDescent="0.25">
      <c r="K15940" s="133"/>
    </row>
    <row r="15941" spans="11:11" x14ac:dyDescent="0.25">
      <c r="K15941"/>
    </row>
    <row r="15942" spans="11:11" x14ac:dyDescent="0.25">
      <c r="K15942"/>
    </row>
    <row r="15943" spans="11:11" x14ac:dyDescent="0.25">
      <c r="K15943"/>
    </row>
    <row r="15944" spans="11:11" x14ac:dyDescent="0.25">
      <c r="K15944" s="133"/>
    </row>
    <row r="15945" spans="11:11" x14ac:dyDescent="0.25">
      <c r="K15945" s="133"/>
    </row>
    <row r="15946" spans="11:11" x14ac:dyDescent="0.25">
      <c r="K15946"/>
    </row>
    <row r="15947" spans="11:11" x14ac:dyDescent="0.25">
      <c r="K15947"/>
    </row>
    <row r="15948" spans="11:11" x14ac:dyDescent="0.25">
      <c r="K15948" s="133"/>
    </row>
    <row r="15949" spans="11:11" x14ac:dyDescent="0.25">
      <c r="K15949" s="133"/>
    </row>
    <row r="15950" spans="11:11" x14ac:dyDescent="0.25">
      <c r="K15950"/>
    </row>
    <row r="15951" spans="11:11" x14ac:dyDescent="0.25">
      <c r="K15951"/>
    </row>
    <row r="15952" spans="11:11" x14ac:dyDescent="0.25">
      <c r="K15952"/>
    </row>
    <row r="15953" spans="11:11" x14ac:dyDescent="0.25">
      <c r="K15953" s="133"/>
    </row>
    <row r="15954" spans="11:11" x14ac:dyDescent="0.25">
      <c r="K15954" s="133"/>
    </row>
    <row r="15955" spans="11:11" x14ac:dyDescent="0.25">
      <c r="K15955"/>
    </row>
    <row r="15956" spans="11:11" x14ac:dyDescent="0.25">
      <c r="K15956"/>
    </row>
    <row r="15957" spans="11:11" x14ac:dyDescent="0.25">
      <c r="K15957" s="133"/>
    </row>
    <row r="15958" spans="11:11" x14ac:dyDescent="0.25">
      <c r="K15958" s="133"/>
    </row>
    <row r="15959" spans="11:11" x14ac:dyDescent="0.25">
      <c r="K15959"/>
    </row>
    <row r="15960" spans="11:11" x14ac:dyDescent="0.25">
      <c r="K15960"/>
    </row>
    <row r="15961" spans="11:11" x14ac:dyDescent="0.25">
      <c r="K15961"/>
    </row>
    <row r="15962" spans="11:11" x14ac:dyDescent="0.25">
      <c r="K15962" s="133"/>
    </row>
    <row r="15963" spans="11:11" x14ac:dyDescent="0.25">
      <c r="K15963" s="133"/>
    </row>
    <row r="15964" spans="11:11" x14ac:dyDescent="0.25">
      <c r="K15964"/>
    </row>
    <row r="15965" spans="11:11" x14ac:dyDescent="0.25">
      <c r="K15965"/>
    </row>
    <row r="15966" spans="11:11" x14ac:dyDescent="0.25">
      <c r="K15966" s="133"/>
    </row>
    <row r="15967" spans="11:11" x14ac:dyDescent="0.25">
      <c r="K15967" s="133"/>
    </row>
    <row r="15968" spans="11:11" x14ac:dyDescent="0.25">
      <c r="K15968"/>
    </row>
    <row r="15969" spans="11:11" x14ac:dyDescent="0.25">
      <c r="K15969"/>
    </row>
    <row r="15970" spans="11:11" x14ac:dyDescent="0.25">
      <c r="K15970"/>
    </row>
    <row r="15971" spans="11:11" x14ac:dyDescent="0.25">
      <c r="K15971" s="133"/>
    </row>
    <row r="15972" spans="11:11" x14ac:dyDescent="0.25">
      <c r="K15972" s="133"/>
    </row>
    <row r="15973" spans="11:11" x14ac:dyDescent="0.25">
      <c r="K15973"/>
    </row>
    <row r="15974" spans="11:11" x14ac:dyDescent="0.25">
      <c r="K15974"/>
    </row>
    <row r="15975" spans="11:11" x14ac:dyDescent="0.25">
      <c r="K15975" s="133"/>
    </row>
    <row r="15976" spans="11:11" x14ac:dyDescent="0.25">
      <c r="K15976" s="133"/>
    </row>
    <row r="15977" spans="11:11" x14ac:dyDescent="0.25">
      <c r="K15977"/>
    </row>
    <row r="15978" spans="11:11" x14ac:dyDescent="0.25">
      <c r="K15978"/>
    </row>
    <row r="15979" spans="11:11" x14ac:dyDescent="0.25">
      <c r="K15979"/>
    </row>
    <row r="15980" spans="11:11" x14ac:dyDescent="0.25">
      <c r="K15980" s="133"/>
    </row>
    <row r="15981" spans="11:11" x14ac:dyDescent="0.25">
      <c r="K15981" s="133"/>
    </row>
    <row r="15982" spans="11:11" x14ac:dyDescent="0.25">
      <c r="K15982"/>
    </row>
    <row r="15983" spans="11:11" x14ac:dyDescent="0.25">
      <c r="K15983"/>
    </row>
    <row r="15984" spans="11:11" x14ac:dyDescent="0.25">
      <c r="K15984" s="133"/>
    </row>
    <row r="15985" spans="11:11" x14ac:dyDescent="0.25">
      <c r="K15985" s="133"/>
    </row>
    <row r="15986" spans="11:11" x14ac:dyDescent="0.25">
      <c r="K15986"/>
    </row>
    <row r="15987" spans="11:11" x14ac:dyDescent="0.25">
      <c r="K15987"/>
    </row>
    <row r="15988" spans="11:11" x14ac:dyDescent="0.25">
      <c r="K15988"/>
    </row>
    <row r="15989" spans="11:11" x14ac:dyDescent="0.25">
      <c r="K15989" s="133"/>
    </row>
    <row r="15990" spans="11:11" x14ac:dyDescent="0.25">
      <c r="K15990" s="133"/>
    </row>
    <row r="15991" spans="11:11" x14ac:dyDescent="0.25">
      <c r="K15991"/>
    </row>
    <row r="15992" spans="11:11" x14ac:dyDescent="0.25">
      <c r="K15992"/>
    </row>
    <row r="15993" spans="11:11" x14ac:dyDescent="0.25">
      <c r="K15993" s="133"/>
    </row>
    <row r="15994" spans="11:11" x14ac:dyDescent="0.25">
      <c r="K15994" s="133"/>
    </row>
    <row r="15995" spans="11:11" x14ac:dyDescent="0.25">
      <c r="K15995"/>
    </row>
    <row r="15996" spans="11:11" x14ac:dyDescent="0.25">
      <c r="K15996"/>
    </row>
    <row r="15997" spans="11:11" x14ac:dyDescent="0.25">
      <c r="K15997"/>
    </row>
    <row r="15998" spans="11:11" x14ac:dyDescent="0.25">
      <c r="K15998" s="133"/>
    </row>
    <row r="15999" spans="11:11" x14ac:dyDescent="0.25">
      <c r="K15999" s="133"/>
    </row>
    <row r="16000" spans="11:11" x14ac:dyDescent="0.25">
      <c r="K16000"/>
    </row>
    <row r="16001" spans="11:11" x14ac:dyDescent="0.25">
      <c r="K16001"/>
    </row>
    <row r="16002" spans="11:11" x14ac:dyDescent="0.25">
      <c r="K16002" s="133"/>
    </row>
    <row r="16003" spans="11:11" x14ac:dyDescent="0.25">
      <c r="K16003" s="133"/>
    </row>
    <row r="16004" spans="11:11" x14ac:dyDescent="0.25">
      <c r="K16004"/>
    </row>
    <row r="16005" spans="11:11" x14ac:dyDescent="0.25">
      <c r="K16005"/>
    </row>
    <row r="16006" spans="11:11" x14ac:dyDescent="0.25">
      <c r="K16006"/>
    </row>
    <row r="16007" spans="11:11" x14ac:dyDescent="0.25">
      <c r="K16007" s="133"/>
    </row>
    <row r="16008" spans="11:11" x14ac:dyDescent="0.25">
      <c r="K16008" s="133"/>
    </row>
    <row r="16009" spans="11:11" x14ac:dyDescent="0.25">
      <c r="K16009"/>
    </row>
    <row r="16010" spans="11:11" x14ac:dyDescent="0.25">
      <c r="K16010"/>
    </row>
    <row r="16011" spans="11:11" x14ac:dyDescent="0.25">
      <c r="K16011" s="133"/>
    </row>
    <row r="16012" spans="11:11" x14ac:dyDescent="0.25">
      <c r="K16012" s="133"/>
    </row>
    <row r="16013" spans="11:11" x14ac:dyDescent="0.25">
      <c r="K16013"/>
    </row>
    <row r="16014" spans="11:11" x14ac:dyDescent="0.25">
      <c r="K16014"/>
    </row>
    <row r="16015" spans="11:11" x14ac:dyDescent="0.25">
      <c r="K16015"/>
    </row>
    <row r="16016" spans="11:11" x14ac:dyDescent="0.25">
      <c r="K16016" s="133"/>
    </row>
    <row r="16017" spans="11:11" x14ac:dyDescent="0.25">
      <c r="K16017" s="133"/>
    </row>
    <row r="16018" spans="11:11" x14ac:dyDescent="0.25">
      <c r="K16018"/>
    </row>
    <row r="16019" spans="11:11" x14ac:dyDescent="0.25">
      <c r="K16019"/>
    </row>
    <row r="16020" spans="11:11" x14ac:dyDescent="0.25">
      <c r="K16020" s="133"/>
    </row>
    <row r="16021" spans="11:11" x14ac:dyDescent="0.25">
      <c r="K16021" s="133"/>
    </row>
    <row r="16022" spans="11:11" x14ac:dyDescent="0.25">
      <c r="K16022"/>
    </row>
    <row r="16023" spans="11:11" x14ac:dyDescent="0.25">
      <c r="K16023"/>
    </row>
    <row r="16024" spans="11:11" x14ac:dyDescent="0.25">
      <c r="K16024"/>
    </row>
    <row r="16025" spans="11:11" x14ac:dyDescent="0.25">
      <c r="K16025" s="133"/>
    </row>
    <row r="16026" spans="11:11" x14ac:dyDescent="0.25">
      <c r="K16026" s="133"/>
    </row>
    <row r="16027" spans="11:11" x14ac:dyDescent="0.25">
      <c r="K16027"/>
    </row>
    <row r="16028" spans="11:11" x14ac:dyDescent="0.25">
      <c r="K16028"/>
    </row>
    <row r="16029" spans="11:11" x14ac:dyDescent="0.25">
      <c r="K16029" s="133"/>
    </row>
    <row r="16030" spans="11:11" x14ac:dyDescent="0.25">
      <c r="K16030" s="133"/>
    </row>
    <row r="16031" spans="11:11" x14ac:dyDescent="0.25">
      <c r="K16031"/>
    </row>
    <row r="16032" spans="11:11" x14ac:dyDescent="0.25">
      <c r="K16032"/>
    </row>
    <row r="16033" spans="11:11" x14ac:dyDescent="0.25">
      <c r="K16033"/>
    </row>
    <row r="16034" spans="11:11" x14ac:dyDescent="0.25">
      <c r="K16034" s="133"/>
    </row>
    <row r="16035" spans="11:11" x14ac:dyDescent="0.25">
      <c r="K16035" s="133"/>
    </row>
    <row r="16036" spans="11:11" x14ac:dyDescent="0.25">
      <c r="K16036"/>
    </row>
    <row r="16037" spans="11:11" x14ac:dyDescent="0.25">
      <c r="K16037"/>
    </row>
    <row r="16038" spans="11:11" x14ac:dyDescent="0.25">
      <c r="K16038" s="133"/>
    </row>
    <row r="16039" spans="11:11" x14ac:dyDescent="0.25">
      <c r="K16039" s="133"/>
    </row>
    <row r="16040" spans="11:11" x14ac:dyDescent="0.25">
      <c r="K16040"/>
    </row>
    <row r="16041" spans="11:11" x14ac:dyDescent="0.25">
      <c r="K16041"/>
    </row>
    <row r="16042" spans="11:11" x14ac:dyDescent="0.25">
      <c r="K16042"/>
    </row>
    <row r="16043" spans="11:11" x14ac:dyDescent="0.25">
      <c r="K16043" s="133"/>
    </row>
    <row r="16044" spans="11:11" x14ac:dyDescent="0.25">
      <c r="K16044" s="133"/>
    </row>
    <row r="16045" spans="11:11" x14ac:dyDescent="0.25">
      <c r="K16045"/>
    </row>
    <row r="16046" spans="11:11" x14ac:dyDescent="0.25">
      <c r="K16046"/>
    </row>
    <row r="16047" spans="11:11" x14ac:dyDescent="0.25">
      <c r="K16047" s="133"/>
    </row>
    <row r="16048" spans="11:11" x14ac:dyDescent="0.25">
      <c r="K16048" s="133"/>
    </row>
    <row r="16049" spans="11:11" x14ac:dyDescent="0.25">
      <c r="K16049"/>
    </row>
    <row r="16050" spans="11:11" x14ac:dyDescent="0.25">
      <c r="K16050"/>
    </row>
    <row r="16051" spans="11:11" x14ac:dyDescent="0.25">
      <c r="K16051"/>
    </row>
    <row r="16052" spans="11:11" x14ac:dyDescent="0.25">
      <c r="K16052" s="133"/>
    </row>
    <row r="16053" spans="11:11" x14ac:dyDescent="0.25">
      <c r="K16053" s="133"/>
    </row>
    <row r="16054" spans="11:11" x14ac:dyDescent="0.25">
      <c r="K16054"/>
    </row>
    <row r="16055" spans="11:11" x14ac:dyDescent="0.25">
      <c r="K16055"/>
    </row>
    <row r="16056" spans="11:11" x14ac:dyDescent="0.25">
      <c r="K16056" s="133"/>
    </row>
    <row r="16057" spans="11:11" x14ac:dyDescent="0.25">
      <c r="K16057" s="133"/>
    </row>
    <row r="16058" spans="11:11" x14ac:dyDescent="0.25">
      <c r="K16058"/>
    </row>
    <row r="16059" spans="11:11" x14ac:dyDescent="0.25">
      <c r="K16059"/>
    </row>
    <row r="16060" spans="11:11" x14ac:dyDescent="0.25">
      <c r="K16060"/>
    </row>
    <row r="16061" spans="11:11" x14ac:dyDescent="0.25">
      <c r="K16061" s="133"/>
    </row>
    <row r="16062" spans="11:11" x14ac:dyDescent="0.25">
      <c r="K16062" s="133"/>
    </row>
    <row r="16063" spans="11:11" x14ac:dyDescent="0.25">
      <c r="K16063"/>
    </row>
    <row r="16064" spans="11:11" x14ac:dyDescent="0.25">
      <c r="K16064"/>
    </row>
    <row r="16065" spans="11:11" x14ac:dyDescent="0.25">
      <c r="K16065" s="133"/>
    </row>
    <row r="16066" spans="11:11" x14ac:dyDescent="0.25">
      <c r="K16066" s="133"/>
    </row>
    <row r="16067" spans="11:11" x14ac:dyDescent="0.25">
      <c r="K16067"/>
    </row>
    <row r="16068" spans="11:11" x14ac:dyDescent="0.25">
      <c r="K16068"/>
    </row>
    <row r="16069" spans="11:11" x14ac:dyDescent="0.25">
      <c r="K16069"/>
    </row>
    <row r="16070" spans="11:11" x14ac:dyDescent="0.25">
      <c r="K16070" s="133"/>
    </row>
    <row r="16071" spans="11:11" x14ac:dyDescent="0.25">
      <c r="K16071" s="133"/>
    </row>
    <row r="16072" spans="11:11" x14ac:dyDescent="0.25">
      <c r="K16072"/>
    </row>
    <row r="16073" spans="11:11" x14ac:dyDescent="0.25">
      <c r="K16073"/>
    </row>
    <row r="16074" spans="11:11" x14ac:dyDescent="0.25">
      <c r="K16074" s="133"/>
    </row>
    <row r="16075" spans="11:11" x14ac:dyDescent="0.25">
      <c r="K16075" s="133"/>
    </row>
    <row r="16076" spans="11:11" x14ac:dyDescent="0.25">
      <c r="K16076"/>
    </row>
    <row r="16077" spans="11:11" x14ac:dyDescent="0.25">
      <c r="K16077"/>
    </row>
    <row r="16078" spans="11:11" x14ac:dyDescent="0.25">
      <c r="K16078"/>
    </row>
    <row r="16079" spans="11:11" x14ac:dyDescent="0.25">
      <c r="K16079" s="133"/>
    </row>
    <row r="16080" spans="11:11" x14ac:dyDescent="0.25">
      <c r="K16080" s="133"/>
    </row>
    <row r="16081" spans="11:11" x14ac:dyDescent="0.25">
      <c r="K16081"/>
    </row>
    <row r="16082" spans="11:11" x14ac:dyDescent="0.25">
      <c r="K16082"/>
    </row>
    <row r="16083" spans="11:11" x14ac:dyDescent="0.25">
      <c r="K16083" s="133"/>
    </row>
    <row r="16084" spans="11:11" x14ac:dyDescent="0.25">
      <c r="K16084" s="133"/>
    </row>
    <row r="16085" spans="11:11" x14ac:dyDescent="0.25">
      <c r="K16085"/>
    </row>
    <row r="16086" spans="11:11" x14ac:dyDescent="0.25">
      <c r="K16086"/>
    </row>
    <row r="16087" spans="11:11" x14ac:dyDescent="0.25">
      <c r="K16087"/>
    </row>
    <row r="16088" spans="11:11" x14ac:dyDescent="0.25">
      <c r="K16088" s="133"/>
    </row>
    <row r="16089" spans="11:11" x14ac:dyDescent="0.25">
      <c r="K16089" s="133"/>
    </row>
    <row r="16090" spans="11:11" x14ac:dyDescent="0.25">
      <c r="K16090"/>
    </row>
    <row r="16091" spans="11:11" x14ac:dyDescent="0.25">
      <c r="K16091"/>
    </row>
    <row r="16092" spans="11:11" x14ac:dyDescent="0.25">
      <c r="K16092" s="133"/>
    </row>
    <row r="16093" spans="11:11" x14ac:dyDescent="0.25">
      <c r="K16093" s="133"/>
    </row>
    <row r="16094" spans="11:11" x14ac:dyDescent="0.25">
      <c r="K16094"/>
    </row>
    <row r="16095" spans="11:11" x14ac:dyDescent="0.25">
      <c r="K16095"/>
    </row>
    <row r="16096" spans="11:11" x14ac:dyDescent="0.25">
      <c r="K16096"/>
    </row>
    <row r="16097" spans="11:11" x14ac:dyDescent="0.25">
      <c r="K16097" s="133"/>
    </row>
    <row r="16098" spans="11:11" x14ac:dyDescent="0.25">
      <c r="K16098" s="133"/>
    </row>
    <row r="16099" spans="11:11" x14ac:dyDescent="0.25">
      <c r="K16099"/>
    </row>
    <row r="16100" spans="11:11" x14ac:dyDescent="0.25">
      <c r="K16100"/>
    </row>
    <row r="16101" spans="11:11" x14ac:dyDescent="0.25">
      <c r="K16101" s="133"/>
    </row>
    <row r="16102" spans="11:11" x14ac:dyDescent="0.25">
      <c r="K16102" s="133"/>
    </row>
    <row r="16103" spans="11:11" x14ac:dyDescent="0.25">
      <c r="K16103"/>
    </row>
    <row r="16104" spans="11:11" x14ac:dyDescent="0.25">
      <c r="K16104"/>
    </row>
    <row r="16105" spans="11:11" x14ac:dyDescent="0.25">
      <c r="K16105"/>
    </row>
    <row r="16106" spans="11:11" x14ac:dyDescent="0.25">
      <c r="K16106" s="133"/>
    </row>
    <row r="16107" spans="11:11" x14ac:dyDescent="0.25">
      <c r="K16107" s="133"/>
    </row>
    <row r="16108" spans="11:11" x14ac:dyDescent="0.25">
      <c r="K16108"/>
    </row>
    <row r="16109" spans="11:11" x14ac:dyDescent="0.25">
      <c r="K16109"/>
    </row>
    <row r="16110" spans="11:11" x14ac:dyDescent="0.25">
      <c r="K16110" s="133"/>
    </row>
    <row r="16111" spans="11:11" x14ac:dyDescent="0.25">
      <c r="K16111" s="133"/>
    </row>
    <row r="16112" spans="11:11" x14ac:dyDescent="0.25">
      <c r="K16112"/>
    </row>
    <row r="16113" spans="11:11" x14ac:dyDescent="0.25">
      <c r="K16113"/>
    </row>
    <row r="16114" spans="11:11" x14ac:dyDescent="0.25">
      <c r="K16114"/>
    </row>
    <row r="16115" spans="11:11" x14ac:dyDescent="0.25">
      <c r="K16115" s="133"/>
    </row>
    <row r="16116" spans="11:11" x14ac:dyDescent="0.25">
      <c r="K16116" s="133"/>
    </row>
    <row r="16117" spans="11:11" x14ac:dyDescent="0.25">
      <c r="K16117"/>
    </row>
    <row r="16118" spans="11:11" x14ac:dyDescent="0.25">
      <c r="K16118"/>
    </row>
    <row r="16119" spans="11:11" x14ac:dyDescent="0.25">
      <c r="K16119" s="133"/>
    </row>
    <row r="16120" spans="11:11" x14ac:dyDescent="0.25">
      <c r="K16120" s="133"/>
    </row>
    <row r="16121" spans="11:11" x14ac:dyDescent="0.25">
      <c r="K16121"/>
    </row>
    <row r="16122" spans="11:11" x14ac:dyDescent="0.25">
      <c r="K16122"/>
    </row>
    <row r="16123" spans="11:11" x14ac:dyDescent="0.25">
      <c r="K16123"/>
    </row>
    <row r="16124" spans="11:11" x14ac:dyDescent="0.25">
      <c r="K16124" s="133"/>
    </row>
    <row r="16125" spans="11:11" x14ac:dyDescent="0.25">
      <c r="K16125" s="133"/>
    </row>
    <row r="16126" spans="11:11" x14ac:dyDescent="0.25">
      <c r="K16126"/>
    </row>
    <row r="16127" spans="11:11" x14ac:dyDescent="0.25">
      <c r="K16127"/>
    </row>
    <row r="16128" spans="11:11" x14ac:dyDescent="0.25">
      <c r="K16128" s="133"/>
    </row>
    <row r="16129" spans="11:11" x14ac:dyDescent="0.25">
      <c r="K16129" s="133"/>
    </row>
    <row r="16130" spans="11:11" x14ac:dyDescent="0.25">
      <c r="K16130"/>
    </row>
    <row r="16131" spans="11:11" x14ac:dyDescent="0.25">
      <c r="K16131"/>
    </row>
    <row r="16132" spans="11:11" x14ac:dyDescent="0.25">
      <c r="K16132"/>
    </row>
    <row r="16133" spans="11:11" x14ac:dyDescent="0.25">
      <c r="K16133" s="133"/>
    </row>
    <row r="16134" spans="11:11" x14ac:dyDescent="0.25">
      <c r="K16134" s="133"/>
    </row>
    <row r="16135" spans="11:11" x14ac:dyDescent="0.25">
      <c r="K16135"/>
    </row>
    <row r="16136" spans="11:11" x14ac:dyDescent="0.25">
      <c r="K16136"/>
    </row>
    <row r="16137" spans="11:11" x14ac:dyDescent="0.25">
      <c r="K16137" s="133"/>
    </row>
    <row r="16138" spans="11:11" x14ac:dyDescent="0.25">
      <c r="K16138" s="133"/>
    </row>
    <row r="16139" spans="11:11" x14ac:dyDescent="0.25">
      <c r="K16139"/>
    </row>
    <row r="16140" spans="11:11" x14ac:dyDescent="0.25">
      <c r="K16140"/>
    </row>
    <row r="16141" spans="11:11" x14ac:dyDescent="0.25">
      <c r="K16141"/>
    </row>
    <row r="16142" spans="11:11" x14ac:dyDescent="0.25">
      <c r="K16142" s="133"/>
    </row>
    <row r="16143" spans="11:11" x14ac:dyDescent="0.25">
      <c r="K16143" s="133"/>
    </row>
    <row r="16144" spans="11:11" x14ac:dyDescent="0.25">
      <c r="K16144"/>
    </row>
    <row r="16145" spans="11:11" x14ac:dyDescent="0.25">
      <c r="K16145"/>
    </row>
    <row r="16146" spans="11:11" x14ac:dyDescent="0.25">
      <c r="K16146" s="133"/>
    </row>
    <row r="16147" spans="11:11" x14ac:dyDescent="0.25">
      <c r="K16147" s="133"/>
    </row>
    <row r="16148" spans="11:11" x14ac:dyDescent="0.25">
      <c r="K16148"/>
    </row>
    <row r="16149" spans="11:11" x14ac:dyDescent="0.25">
      <c r="K16149"/>
    </row>
    <row r="16150" spans="11:11" x14ac:dyDescent="0.25">
      <c r="K16150"/>
    </row>
    <row r="16151" spans="11:11" x14ac:dyDescent="0.25">
      <c r="K16151" s="133"/>
    </row>
    <row r="16152" spans="11:11" x14ac:dyDescent="0.25">
      <c r="K16152" s="133"/>
    </row>
    <row r="16153" spans="11:11" x14ac:dyDescent="0.25">
      <c r="K16153"/>
    </row>
    <row r="16154" spans="11:11" x14ac:dyDescent="0.25">
      <c r="K16154"/>
    </row>
    <row r="16155" spans="11:11" x14ac:dyDescent="0.25">
      <c r="K16155" s="133"/>
    </row>
    <row r="16156" spans="11:11" x14ac:dyDescent="0.25">
      <c r="K16156" s="133"/>
    </row>
    <row r="16157" spans="11:11" x14ac:dyDescent="0.25">
      <c r="K16157"/>
    </row>
    <row r="16158" spans="11:11" x14ac:dyDescent="0.25">
      <c r="K16158"/>
    </row>
    <row r="16159" spans="11:11" x14ac:dyDescent="0.25">
      <c r="K16159"/>
    </row>
    <row r="16160" spans="11:11" x14ac:dyDescent="0.25">
      <c r="K16160" s="133"/>
    </row>
    <row r="16161" spans="11:11" x14ac:dyDescent="0.25">
      <c r="K16161" s="133"/>
    </row>
    <row r="16162" spans="11:11" x14ac:dyDescent="0.25">
      <c r="K16162"/>
    </row>
    <row r="16163" spans="11:11" x14ac:dyDescent="0.25">
      <c r="K16163"/>
    </row>
    <row r="16164" spans="11:11" x14ac:dyDescent="0.25">
      <c r="K16164" s="133"/>
    </row>
    <row r="16165" spans="11:11" x14ac:dyDescent="0.25">
      <c r="K16165" s="133"/>
    </row>
    <row r="16166" spans="11:11" x14ac:dyDescent="0.25">
      <c r="K16166"/>
    </row>
    <row r="16167" spans="11:11" x14ac:dyDescent="0.25">
      <c r="K16167"/>
    </row>
    <row r="16168" spans="11:11" x14ac:dyDescent="0.25">
      <c r="K16168"/>
    </row>
    <row r="16169" spans="11:11" x14ac:dyDescent="0.25">
      <c r="K16169" s="133"/>
    </row>
    <row r="16170" spans="11:11" x14ac:dyDescent="0.25">
      <c r="K16170" s="133"/>
    </row>
    <row r="16171" spans="11:11" x14ac:dyDescent="0.25">
      <c r="K16171"/>
    </row>
    <row r="16172" spans="11:11" x14ac:dyDescent="0.25">
      <c r="K16172"/>
    </row>
    <row r="16173" spans="11:11" x14ac:dyDescent="0.25">
      <c r="K16173" s="133"/>
    </row>
    <row r="16174" spans="11:11" x14ac:dyDescent="0.25">
      <c r="K16174" s="133"/>
    </row>
    <row r="16175" spans="11:11" x14ac:dyDescent="0.25">
      <c r="K16175"/>
    </row>
    <row r="16176" spans="11:11" x14ac:dyDescent="0.25">
      <c r="K16176"/>
    </row>
    <row r="16177" spans="11:11" x14ac:dyDescent="0.25">
      <c r="K16177"/>
    </row>
    <row r="16178" spans="11:11" x14ac:dyDescent="0.25">
      <c r="K16178" s="133"/>
    </row>
    <row r="16179" spans="11:11" x14ac:dyDescent="0.25">
      <c r="K16179" s="133"/>
    </row>
    <row r="16180" spans="11:11" x14ac:dyDescent="0.25">
      <c r="K16180"/>
    </row>
    <row r="16181" spans="11:11" x14ac:dyDescent="0.25">
      <c r="K16181"/>
    </row>
    <row r="16182" spans="11:11" x14ac:dyDescent="0.25">
      <c r="K16182" s="133"/>
    </row>
    <row r="16183" spans="11:11" x14ac:dyDescent="0.25">
      <c r="K16183" s="133"/>
    </row>
    <row r="16184" spans="11:11" x14ac:dyDescent="0.25">
      <c r="K16184"/>
    </row>
    <row r="16185" spans="11:11" x14ac:dyDescent="0.25">
      <c r="K16185"/>
    </row>
    <row r="16186" spans="11:11" x14ac:dyDescent="0.25">
      <c r="K16186"/>
    </row>
    <row r="16187" spans="11:11" x14ac:dyDescent="0.25">
      <c r="K16187" s="133"/>
    </row>
    <row r="16188" spans="11:11" x14ac:dyDescent="0.25">
      <c r="K16188" s="133"/>
    </row>
    <row r="16189" spans="11:11" x14ac:dyDescent="0.25">
      <c r="K16189"/>
    </row>
    <row r="16190" spans="11:11" x14ac:dyDescent="0.25">
      <c r="K16190"/>
    </row>
    <row r="16191" spans="11:11" x14ac:dyDescent="0.25">
      <c r="K16191" s="133"/>
    </row>
    <row r="16192" spans="11:11" x14ac:dyDescent="0.25">
      <c r="K16192" s="133"/>
    </row>
    <row r="16193" spans="11:11" x14ac:dyDescent="0.25">
      <c r="K16193"/>
    </row>
    <row r="16194" spans="11:11" x14ac:dyDescent="0.25">
      <c r="K16194"/>
    </row>
    <row r="16195" spans="11:11" x14ac:dyDescent="0.25">
      <c r="K16195"/>
    </row>
    <row r="16196" spans="11:11" x14ac:dyDescent="0.25">
      <c r="K16196" s="133"/>
    </row>
    <row r="16197" spans="11:11" x14ac:dyDescent="0.25">
      <c r="K16197" s="133"/>
    </row>
    <row r="16198" spans="11:11" x14ac:dyDescent="0.25">
      <c r="K16198"/>
    </row>
    <row r="16199" spans="11:11" x14ac:dyDescent="0.25">
      <c r="K16199"/>
    </row>
    <row r="16200" spans="11:11" x14ac:dyDescent="0.25">
      <c r="K16200" s="133"/>
    </row>
    <row r="16201" spans="11:11" x14ac:dyDescent="0.25">
      <c r="K16201" s="133"/>
    </row>
    <row r="16202" spans="11:11" x14ac:dyDescent="0.25">
      <c r="K16202"/>
    </row>
    <row r="16203" spans="11:11" x14ac:dyDescent="0.25">
      <c r="K16203"/>
    </row>
    <row r="16204" spans="11:11" x14ac:dyDescent="0.25">
      <c r="K16204"/>
    </row>
    <row r="16205" spans="11:11" x14ac:dyDescent="0.25">
      <c r="K16205" s="133"/>
    </row>
    <row r="16206" spans="11:11" x14ac:dyDescent="0.25">
      <c r="K16206" s="133"/>
    </row>
    <row r="16207" spans="11:11" x14ac:dyDescent="0.25">
      <c r="K16207"/>
    </row>
    <row r="16208" spans="11:11" x14ac:dyDescent="0.25">
      <c r="K16208"/>
    </row>
    <row r="16209" spans="11:11" x14ac:dyDescent="0.25">
      <c r="K16209" s="133"/>
    </row>
    <row r="16210" spans="11:11" x14ac:dyDescent="0.25">
      <c r="K16210" s="133"/>
    </row>
    <row r="16211" spans="11:11" x14ac:dyDescent="0.25">
      <c r="K16211"/>
    </row>
    <row r="16212" spans="11:11" x14ac:dyDescent="0.25">
      <c r="K16212"/>
    </row>
    <row r="16213" spans="11:11" x14ac:dyDescent="0.25">
      <c r="K16213"/>
    </row>
    <row r="16214" spans="11:11" x14ac:dyDescent="0.25">
      <c r="K16214" s="133"/>
    </row>
    <row r="16215" spans="11:11" x14ac:dyDescent="0.25">
      <c r="K16215" s="133"/>
    </row>
    <row r="16216" spans="11:11" x14ac:dyDescent="0.25">
      <c r="K16216"/>
    </row>
    <row r="16217" spans="11:11" x14ac:dyDescent="0.25">
      <c r="K16217"/>
    </row>
    <row r="16218" spans="11:11" x14ac:dyDescent="0.25">
      <c r="K16218" s="133"/>
    </row>
    <row r="16219" spans="11:11" x14ac:dyDescent="0.25">
      <c r="K16219" s="133"/>
    </row>
    <row r="16220" spans="11:11" x14ac:dyDescent="0.25">
      <c r="K16220"/>
    </row>
    <row r="16221" spans="11:11" x14ac:dyDescent="0.25">
      <c r="K16221"/>
    </row>
    <row r="16222" spans="11:11" x14ac:dyDescent="0.25">
      <c r="K16222"/>
    </row>
    <row r="16223" spans="11:11" x14ac:dyDescent="0.25">
      <c r="K16223" s="133"/>
    </row>
    <row r="16224" spans="11:11" x14ac:dyDescent="0.25">
      <c r="K16224" s="133"/>
    </row>
    <row r="16225" spans="11:11" x14ac:dyDescent="0.25">
      <c r="K16225"/>
    </row>
    <row r="16226" spans="11:11" x14ac:dyDescent="0.25">
      <c r="K16226"/>
    </row>
    <row r="16227" spans="11:11" x14ac:dyDescent="0.25">
      <c r="K16227" s="133"/>
    </row>
    <row r="16228" spans="11:11" x14ac:dyDescent="0.25">
      <c r="K16228" s="133"/>
    </row>
    <row r="16229" spans="11:11" x14ac:dyDescent="0.25">
      <c r="K16229"/>
    </row>
    <row r="16230" spans="11:11" x14ac:dyDescent="0.25">
      <c r="K16230"/>
    </row>
    <row r="16231" spans="11:11" x14ac:dyDescent="0.25">
      <c r="K16231"/>
    </row>
    <row r="16232" spans="11:11" x14ac:dyDescent="0.25">
      <c r="K16232" s="133"/>
    </row>
    <row r="16233" spans="11:11" x14ac:dyDescent="0.25">
      <c r="K16233" s="133"/>
    </row>
    <row r="16234" spans="11:11" x14ac:dyDescent="0.25">
      <c r="K16234"/>
    </row>
    <row r="16235" spans="11:11" x14ac:dyDescent="0.25">
      <c r="K16235"/>
    </row>
    <row r="16236" spans="11:11" x14ac:dyDescent="0.25">
      <c r="K16236" s="133"/>
    </row>
    <row r="16237" spans="11:11" x14ac:dyDescent="0.25">
      <c r="K16237" s="133"/>
    </row>
    <row r="16238" spans="11:11" x14ac:dyDescent="0.25">
      <c r="K16238"/>
    </row>
    <row r="16239" spans="11:11" x14ac:dyDescent="0.25">
      <c r="K16239"/>
    </row>
    <row r="16240" spans="11:11" x14ac:dyDescent="0.25">
      <c r="K16240"/>
    </row>
    <row r="16241" spans="11:11" x14ac:dyDescent="0.25">
      <c r="K16241" s="133"/>
    </row>
    <row r="16242" spans="11:11" x14ac:dyDescent="0.25">
      <c r="K16242" s="133"/>
    </row>
    <row r="16243" spans="11:11" x14ac:dyDescent="0.25">
      <c r="K16243"/>
    </row>
    <row r="16244" spans="11:11" x14ac:dyDescent="0.25">
      <c r="K16244"/>
    </row>
    <row r="16245" spans="11:11" x14ac:dyDescent="0.25">
      <c r="K16245" s="133"/>
    </row>
    <row r="16246" spans="11:11" x14ac:dyDescent="0.25">
      <c r="K16246" s="133"/>
    </row>
    <row r="16247" spans="11:11" x14ac:dyDescent="0.25">
      <c r="K16247"/>
    </row>
    <row r="16248" spans="11:11" x14ac:dyDescent="0.25">
      <c r="K16248"/>
    </row>
    <row r="16249" spans="11:11" x14ac:dyDescent="0.25">
      <c r="K16249"/>
    </row>
    <row r="16250" spans="11:11" x14ac:dyDescent="0.25">
      <c r="K16250" s="133"/>
    </row>
    <row r="16251" spans="11:11" x14ac:dyDescent="0.25">
      <c r="K16251" s="133"/>
    </row>
    <row r="16252" spans="11:11" x14ac:dyDescent="0.25">
      <c r="K16252"/>
    </row>
    <row r="16253" spans="11:11" x14ac:dyDescent="0.25">
      <c r="K16253"/>
    </row>
    <row r="16254" spans="11:11" x14ac:dyDescent="0.25">
      <c r="K16254" s="133"/>
    </row>
    <row r="16255" spans="11:11" x14ac:dyDescent="0.25">
      <c r="K16255" s="133"/>
    </row>
    <row r="16256" spans="11:11" x14ac:dyDescent="0.25">
      <c r="K16256"/>
    </row>
    <row r="16257" spans="11:11" x14ac:dyDescent="0.25">
      <c r="K16257"/>
    </row>
    <row r="16258" spans="11:11" x14ac:dyDescent="0.25">
      <c r="K16258"/>
    </row>
    <row r="16259" spans="11:11" x14ac:dyDescent="0.25">
      <c r="K16259" s="133"/>
    </row>
    <row r="16260" spans="11:11" x14ac:dyDescent="0.25">
      <c r="K16260" s="133"/>
    </row>
    <row r="16261" spans="11:11" x14ac:dyDescent="0.25">
      <c r="K16261"/>
    </row>
    <row r="16262" spans="11:11" x14ac:dyDescent="0.25">
      <c r="K16262"/>
    </row>
    <row r="16263" spans="11:11" x14ac:dyDescent="0.25">
      <c r="K16263" s="133"/>
    </row>
    <row r="16264" spans="11:11" x14ac:dyDescent="0.25">
      <c r="K16264" s="133"/>
    </row>
    <row r="16265" spans="11:11" x14ac:dyDescent="0.25">
      <c r="K16265"/>
    </row>
    <row r="16266" spans="11:11" x14ac:dyDescent="0.25">
      <c r="K16266"/>
    </row>
    <row r="16267" spans="11:11" x14ac:dyDescent="0.25">
      <c r="K16267"/>
    </row>
    <row r="16268" spans="11:11" x14ac:dyDescent="0.25">
      <c r="K16268" s="133"/>
    </row>
    <row r="16269" spans="11:11" x14ac:dyDescent="0.25">
      <c r="K16269" s="133"/>
    </row>
    <row r="16270" spans="11:11" x14ac:dyDescent="0.25">
      <c r="K16270"/>
    </row>
    <row r="16271" spans="11:11" x14ac:dyDescent="0.25">
      <c r="K16271"/>
    </row>
    <row r="16272" spans="11:11" x14ac:dyDescent="0.25">
      <c r="K16272" s="133"/>
    </row>
    <row r="16273" spans="11:11" x14ac:dyDescent="0.25">
      <c r="K16273" s="133"/>
    </row>
    <row r="16274" spans="11:11" x14ac:dyDescent="0.25">
      <c r="K16274"/>
    </row>
    <row r="16275" spans="11:11" x14ac:dyDescent="0.25">
      <c r="K16275"/>
    </row>
    <row r="16276" spans="11:11" x14ac:dyDescent="0.25">
      <c r="K16276"/>
    </row>
    <row r="16277" spans="11:11" x14ac:dyDescent="0.25">
      <c r="K16277" s="133"/>
    </row>
    <row r="16278" spans="11:11" x14ac:dyDescent="0.25">
      <c r="K16278" s="133"/>
    </row>
    <row r="16279" spans="11:11" x14ac:dyDescent="0.25">
      <c r="K16279"/>
    </row>
    <row r="16280" spans="11:11" x14ac:dyDescent="0.25">
      <c r="K16280"/>
    </row>
    <row r="16281" spans="11:11" x14ac:dyDescent="0.25">
      <c r="K16281" s="133"/>
    </row>
    <row r="16282" spans="11:11" x14ac:dyDescent="0.25">
      <c r="K16282" s="133"/>
    </row>
    <row r="16283" spans="11:11" x14ac:dyDescent="0.25">
      <c r="K16283"/>
    </row>
    <row r="16284" spans="11:11" x14ac:dyDescent="0.25">
      <c r="K16284"/>
    </row>
    <row r="16285" spans="11:11" x14ac:dyDescent="0.25">
      <c r="K16285"/>
    </row>
    <row r="16286" spans="11:11" x14ac:dyDescent="0.25">
      <c r="K16286" s="133"/>
    </row>
    <row r="16287" spans="11:11" x14ac:dyDescent="0.25">
      <c r="K16287" s="133"/>
    </row>
    <row r="16288" spans="11:11" x14ac:dyDescent="0.25">
      <c r="K16288"/>
    </row>
    <row r="16289" spans="11:11" x14ac:dyDescent="0.25">
      <c r="K16289"/>
    </row>
    <row r="16290" spans="11:11" x14ac:dyDescent="0.25">
      <c r="K16290" s="133"/>
    </row>
    <row r="16291" spans="11:11" x14ac:dyDescent="0.25">
      <c r="K16291" s="133"/>
    </row>
    <row r="16292" spans="11:11" x14ac:dyDescent="0.25">
      <c r="K16292"/>
    </row>
    <row r="16293" spans="11:11" x14ac:dyDescent="0.25">
      <c r="K16293"/>
    </row>
    <row r="16294" spans="11:11" x14ac:dyDescent="0.25">
      <c r="K16294"/>
    </row>
    <row r="16295" spans="11:11" x14ac:dyDescent="0.25">
      <c r="K16295" s="133"/>
    </row>
    <row r="16296" spans="11:11" x14ac:dyDescent="0.25">
      <c r="K16296" s="133"/>
    </row>
    <row r="16297" spans="11:11" x14ac:dyDescent="0.25">
      <c r="K16297"/>
    </row>
    <row r="16298" spans="11:11" x14ac:dyDescent="0.25">
      <c r="K16298"/>
    </row>
    <row r="16299" spans="11:11" x14ac:dyDescent="0.25">
      <c r="K16299" s="133"/>
    </row>
    <row r="16300" spans="11:11" x14ac:dyDescent="0.25">
      <c r="K16300" s="133"/>
    </row>
    <row r="16301" spans="11:11" x14ac:dyDescent="0.25">
      <c r="K16301"/>
    </row>
    <row r="16302" spans="11:11" x14ac:dyDescent="0.25">
      <c r="K16302"/>
    </row>
    <row r="16303" spans="11:11" x14ac:dyDescent="0.25">
      <c r="K16303"/>
    </row>
    <row r="16304" spans="11:11" x14ac:dyDescent="0.25">
      <c r="K16304" s="133"/>
    </row>
    <row r="16305" spans="11:11" x14ac:dyDescent="0.25">
      <c r="K16305" s="133"/>
    </row>
    <row r="16306" spans="11:11" x14ac:dyDescent="0.25">
      <c r="K16306"/>
    </row>
    <row r="16307" spans="11:11" x14ac:dyDescent="0.25">
      <c r="K16307"/>
    </row>
    <row r="16308" spans="11:11" x14ac:dyDescent="0.25">
      <c r="K16308" s="133"/>
    </row>
    <row r="16309" spans="11:11" x14ac:dyDescent="0.25">
      <c r="K16309" s="133"/>
    </row>
    <row r="16310" spans="11:11" x14ac:dyDescent="0.25">
      <c r="K16310"/>
    </row>
    <row r="16311" spans="11:11" x14ac:dyDescent="0.25">
      <c r="K16311"/>
    </row>
    <row r="16312" spans="11:11" x14ac:dyDescent="0.25">
      <c r="K16312"/>
    </row>
    <row r="16313" spans="11:11" x14ac:dyDescent="0.25">
      <c r="K16313" s="133"/>
    </row>
    <row r="16314" spans="11:11" x14ac:dyDescent="0.25">
      <c r="K16314" s="133"/>
    </row>
    <row r="16315" spans="11:11" x14ac:dyDescent="0.25">
      <c r="K16315"/>
    </row>
    <row r="16316" spans="11:11" x14ac:dyDescent="0.25">
      <c r="K16316"/>
    </row>
    <row r="16317" spans="11:11" x14ac:dyDescent="0.25">
      <c r="K16317" s="133"/>
    </row>
    <row r="16318" spans="11:11" x14ac:dyDescent="0.25">
      <c r="K16318" s="133"/>
    </row>
    <row r="16319" spans="11:11" x14ac:dyDescent="0.25">
      <c r="K16319"/>
    </row>
    <row r="16320" spans="11:11" x14ac:dyDescent="0.25">
      <c r="K16320"/>
    </row>
    <row r="16321" spans="11:11" x14ac:dyDescent="0.25">
      <c r="K16321"/>
    </row>
    <row r="16322" spans="11:11" x14ac:dyDescent="0.25">
      <c r="K16322" s="133"/>
    </row>
    <row r="16323" spans="11:11" x14ac:dyDescent="0.25">
      <c r="K16323" s="133"/>
    </row>
    <row r="16324" spans="11:11" x14ac:dyDescent="0.25">
      <c r="K16324"/>
    </row>
    <row r="16325" spans="11:11" x14ac:dyDescent="0.25">
      <c r="K16325"/>
    </row>
    <row r="16326" spans="11:11" x14ac:dyDescent="0.25">
      <c r="K16326" s="133"/>
    </row>
    <row r="16327" spans="11:11" x14ac:dyDescent="0.25">
      <c r="K16327" s="133"/>
    </row>
    <row r="16328" spans="11:11" x14ac:dyDescent="0.25">
      <c r="K16328"/>
    </row>
    <row r="16329" spans="11:11" x14ac:dyDescent="0.25">
      <c r="K16329"/>
    </row>
    <row r="16330" spans="11:11" x14ac:dyDescent="0.25">
      <c r="K16330"/>
    </row>
    <row r="16331" spans="11:11" x14ac:dyDescent="0.25">
      <c r="K16331" s="133"/>
    </row>
    <row r="16332" spans="11:11" x14ac:dyDescent="0.25">
      <c r="K16332" s="133"/>
    </row>
    <row r="16333" spans="11:11" x14ac:dyDescent="0.25">
      <c r="K16333"/>
    </row>
    <row r="16334" spans="11:11" x14ac:dyDescent="0.25">
      <c r="K16334"/>
    </row>
    <row r="16335" spans="11:11" x14ac:dyDescent="0.25">
      <c r="K16335" s="133"/>
    </row>
    <row r="16336" spans="11:11" x14ac:dyDescent="0.25">
      <c r="K16336" s="133"/>
    </row>
    <row r="16337" spans="11:11" x14ac:dyDescent="0.25">
      <c r="K16337"/>
    </row>
    <row r="16338" spans="11:11" x14ac:dyDescent="0.25">
      <c r="K16338"/>
    </row>
    <row r="16339" spans="11:11" x14ac:dyDescent="0.25">
      <c r="K16339"/>
    </row>
    <row r="16340" spans="11:11" x14ac:dyDescent="0.25">
      <c r="K16340" s="133"/>
    </row>
    <row r="16341" spans="11:11" x14ac:dyDescent="0.25">
      <c r="K16341" s="133"/>
    </row>
    <row r="16342" spans="11:11" x14ac:dyDescent="0.25">
      <c r="K16342"/>
    </row>
    <row r="16343" spans="11:11" x14ac:dyDescent="0.25">
      <c r="K16343"/>
    </row>
    <row r="16344" spans="11:11" x14ac:dyDescent="0.25">
      <c r="K16344" s="133"/>
    </row>
    <row r="16345" spans="11:11" x14ac:dyDescent="0.25">
      <c r="K16345" s="133"/>
    </row>
    <row r="16346" spans="11:11" x14ac:dyDescent="0.25">
      <c r="K16346"/>
    </row>
    <row r="16347" spans="11:11" x14ac:dyDescent="0.25">
      <c r="K16347"/>
    </row>
    <row r="16348" spans="11:11" x14ac:dyDescent="0.25">
      <c r="K16348"/>
    </row>
    <row r="16349" spans="11:11" x14ac:dyDescent="0.25">
      <c r="K16349" s="133"/>
    </row>
    <row r="16350" spans="11:11" x14ac:dyDescent="0.25">
      <c r="K16350" s="133"/>
    </row>
    <row r="16351" spans="11:11" x14ac:dyDescent="0.25">
      <c r="K16351"/>
    </row>
    <row r="16352" spans="11:11" x14ac:dyDescent="0.25">
      <c r="K16352"/>
    </row>
    <row r="16353" spans="11:11" x14ac:dyDescent="0.25">
      <c r="K16353" s="133"/>
    </row>
    <row r="16354" spans="11:11" x14ac:dyDescent="0.25">
      <c r="K16354" s="133"/>
    </row>
    <row r="16355" spans="11:11" x14ac:dyDescent="0.25">
      <c r="K16355"/>
    </row>
    <row r="16356" spans="11:11" x14ac:dyDescent="0.25">
      <c r="K16356"/>
    </row>
    <row r="16357" spans="11:11" x14ac:dyDescent="0.25">
      <c r="K16357"/>
    </row>
    <row r="16358" spans="11:11" x14ac:dyDescent="0.25">
      <c r="K16358" s="133"/>
    </row>
    <row r="16359" spans="11:11" x14ac:dyDescent="0.25">
      <c r="K16359" s="133"/>
    </row>
    <row r="16360" spans="11:11" x14ac:dyDescent="0.25">
      <c r="K16360"/>
    </row>
    <row r="16361" spans="11:11" x14ac:dyDescent="0.25">
      <c r="K16361"/>
    </row>
    <row r="16362" spans="11:11" x14ac:dyDescent="0.25">
      <c r="K16362" s="133"/>
    </row>
    <row r="16363" spans="11:11" x14ac:dyDescent="0.25">
      <c r="K16363" s="133"/>
    </row>
    <row r="16364" spans="11:11" x14ac:dyDescent="0.25">
      <c r="K16364"/>
    </row>
    <row r="16365" spans="11:11" x14ac:dyDescent="0.25">
      <c r="K16365"/>
    </row>
    <row r="16366" spans="11:11" x14ac:dyDescent="0.25">
      <c r="K16366"/>
    </row>
    <row r="16367" spans="11:11" x14ac:dyDescent="0.25">
      <c r="K16367" s="133"/>
    </row>
    <row r="16368" spans="11:11" x14ac:dyDescent="0.25">
      <c r="K16368" s="133"/>
    </row>
    <row r="16369" spans="11:11" x14ac:dyDescent="0.25">
      <c r="K16369"/>
    </row>
    <row r="16370" spans="11:11" x14ac:dyDescent="0.25">
      <c r="K16370"/>
    </row>
    <row r="16371" spans="11:11" x14ac:dyDescent="0.25">
      <c r="K16371" s="133"/>
    </row>
    <row r="16372" spans="11:11" x14ac:dyDescent="0.25">
      <c r="K16372" s="133"/>
    </row>
    <row r="16373" spans="11:11" x14ac:dyDescent="0.25">
      <c r="K16373"/>
    </row>
    <row r="16374" spans="11:11" x14ac:dyDescent="0.25">
      <c r="K16374"/>
    </row>
    <row r="16375" spans="11:11" x14ac:dyDescent="0.25">
      <c r="K16375"/>
    </row>
    <row r="16376" spans="11:11" x14ac:dyDescent="0.25">
      <c r="K16376" s="133"/>
    </row>
    <row r="16377" spans="11:11" x14ac:dyDescent="0.25">
      <c r="K16377" s="133"/>
    </row>
    <row r="16378" spans="11:11" x14ac:dyDescent="0.25">
      <c r="K16378"/>
    </row>
    <row r="16379" spans="11:11" x14ac:dyDescent="0.25">
      <c r="K16379"/>
    </row>
    <row r="16380" spans="11:11" x14ac:dyDescent="0.25">
      <c r="K16380" s="133"/>
    </row>
    <row r="16381" spans="11:11" x14ac:dyDescent="0.25">
      <c r="K16381" s="133"/>
    </row>
    <row r="16382" spans="11:11" x14ac:dyDescent="0.25">
      <c r="K16382"/>
    </row>
    <row r="16383" spans="11:11" x14ac:dyDescent="0.25">
      <c r="K16383"/>
    </row>
    <row r="16384" spans="11:11" x14ac:dyDescent="0.25">
      <c r="K16384"/>
    </row>
    <row r="16385" spans="11:11" x14ac:dyDescent="0.25">
      <c r="K16385" s="133"/>
    </row>
    <row r="16386" spans="11:11" x14ac:dyDescent="0.25">
      <c r="K16386" s="133"/>
    </row>
    <row r="16387" spans="11:11" x14ac:dyDescent="0.25">
      <c r="K16387"/>
    </row>
    <row r="16388" spans="11:11" x14ac:dyDescent="0.25">
      <c r="K16388"/>
    </row>
    <row r="16389" spans="11:11" x14ac:dyDescent="0.25">
      <c r="K16389" s="133"/>
    </row>
    <row r="16390" spans="11:11" x14ac:dyDescent="0.25">
      <c r="K16390" s="133"/>
    </row>
    <row r="16391" spans="11:11" x14ac:dyDescent="0.25">
      <c r="K16391"/>
    </row>
    <row r="16392" spans="11:11" x14ac:dyDescent="0.25">
      <c r="K16392"/>
    </row>
    <row r="16393" spans="11:11" x14ac:dyDescent="0.25">
      <c r="K16393"/>
    </row>
    <row r="16394" spans="11:11" x14ac:dyDescent="0.25">
      <c r="K16394" s="133"/>
    </row>
    <row r="16395" spans="11:11" x14ac:dyDescent="0.25">
      <c r="K16395" s="133"/>
    </row>
    <row r="16396" spans="11:11" x14ac:dyDescent="0.25">
      <c r="K16396"/>
    </row>
    <row r="16397" spans="11:11" x14ac:dyDescent="0.25">
      <c r="K16397"/>
    </row>
    <row r="16398" spans="11:11" x14ac:dyDescent="0.25">
      <c r="K16398" s="133"/>
    </row>
    <row r="16399" spans="11:11" x14ac:dyDescent="0.25">
      <c r="K16399" s="133"/>
    </row>
    <row r="16400" spans="11:11" x14ac:dyDescent="0.25">
      <c r="K16400"/>
    </row>
    <row r="16401" spans="11:11" x14ac:dyDescent="0.25">
      <c r="K16401"/>
    </row>
    <row r="16402" spans="11:11" x14ac:dyDescent="0.25">
      <c r="K16402"/>
    </row>
    <row r="16403" spans="11:11" x14ac:dyDescent="0.25">
      <c r="K16403" s="133"/>
    </row>
    <row r="16404" spans="11:11" x14ac:dyDescent="0.25">
      <c r="K16404" s="133"/>
    </row>
    <row r="16405" spans="11:11" x14ac:dyDescent="0.25">
      <c r="K16405"/>
    </row>
    <row r="16406" spans="11:11" x14ac:dyDescent="0.25">
      <c r="K16406"/>
    </row>
    <row r="16407" spans="11:11" x14ac:dyDescent="0.25">
      <c r="K16407" s="133"/>
    </row>
    <row r="16408" spans="11:11" x14ac:dyDescent="0.25">
      <c r="K16408" s="133"/>
    </row>
    <row r="16409" spans="11:11" x14ac:dyDescent="0.25">
      <c r="K16409"/>
    </row>
    <row r="16410" spans="11:11" x14ac:dyDescent="0.25">
      <c r="K16410"/>
    </row>
    <row r="16411" spans="11:11" x14ac:dyDescent="0.25">
      <c r="K16411"/>
    </row>
    <row r="16412" spans="11:11" x14ac:dyDescent="0.25">
      <c r="K16412" s="133"/>
    </row>
    <row r="16413" spans="11:11" x14ac:dyDescent="0.25">
      <c r="K16413" s="133"/>
    </row>
    <row r="16414" spans="11:11" x14ac:dyDescent="0.25">
      <c r="K16414"/>
    </row>
    <row r="16415" spans="11:11" x14ac:dyDescent="0.25">
      <c r="K16415"/>
    </row>
    <row r="16416" spans="11:11" x14ac:dyDescent="0.25">
      <c r="K16416" s="133"/>
    </row>
    <row r="16417" spans="11:11" x14ac:dyDescent="0.25">
      <c r="K16417" s="133"/>
    </row>
    <row r="16418" spans="11:11" x14ac:dyDescent="0.25">
      <c r="K16418"/>
    </row>
    <row r="16419" spans="11:11" x14ac:dyDescent="0.25">
      <c r="K16419"/>
    </row>
    <row r="16420" spans="11:11" x14ac:dyDescent="0.25">
      <c r="K16420"/>
    </row>
    <row r="16421" spans="11:11" x14ac:dyDescent="0.25">
      <c r="K16421" s="133"/>
    </row>
    <row r="16422" spans="11:11" x14ac:dyDescent="0.25">
      <c r="K16422" s="133"/>
    </row>
    <row r="16423" spans="11:11" x14ac:dyDescent="0.25">
      <c r="K16423"/>
    </row>
    <row r="16424" spans="11:11" x14ac:dyDescent="0.25">
      <c r="K16424"/>
    </row>
    <row r="16425" spans="11:11" x14ac:dyDescent="0.25">
      <c r="K16425" s="133"/>
    </row>
    <row r="16426" spans="11:11" x14ac:dyDescent="0.25">
      <c r="K16426" s="133"/>
    </row>
    <row r="16427" spans="11:11" x14ac:dyDescent="0.25">
      <c r="K16427"/>
    </row>
    <row r="16428" spans="11:11" x14ac:dyDescent="0.25">
      <c r="K16428"/>
    </row>
    <row r="16429" spans="11:11" x14ac:dyDescent="0.25">
      <c r="K16429"/>
    </row>
    <row r="16430" spans="11:11" x14ac:dyDescent="0.25">
      <c r="K16430" s="133"/>
    </row>
    <row r="16431" spans="11:11" x14ac:dyDescent="0.25">
      <c r="K16431" s="133"/>
    </row>
    <row r="16432" spans="11:11" x14ac:dyDescent="0.25">
      <c r="K16432"/>
    </row>
    <row r="16433" spans="11:11" x14ac:dyDescent="0.25">
      <c r="K16433"/>
    </row>
    <row r="16434" spans="11:11" x14ac:dyDescent="0.25">
      <c r="K16434" s="133"/>
    </row>
    <row r="16435" spans="11:11" x14ac:dyDescent="0.25">
      <c r="K16435" s="133"/>
    </row>
    <row r="16436" spans="11:11" x14ac:dyDescent="0.25">
      <c r="K16436"/>
    </row>
    <row r="16437" spans="11:11" x14ac:dyDescent="0.25">
      <c r="K16437"/>
    </row>
    <row r="16438" spans="11:11" x14ac:dyDescent="0.25">
      <c r="K16438"/>
    </row>
    <row r="16439" spans="11:11" x14ac:dyDescent="0.25">
      <c r="K16439" s="133"/>
    </row>
    <row r="16440" spans="11:11" x14ac:dyDescent="0.25">
      <c r="K16440" s="133"/>
    </row>
    <row r="16441" spans="11:11" x14ac:dyDescent="0.25">
      <c r="K16441"/>
    </row>
    <row r="16442" spans="11:11" x14ac:dyDescent="0.25">
      <c r="K16442"/>
    </row>
    <row r="16443" spans="11:11" x14ac:dyDescent="0.25">
      <c r="K16443" s="133"/>
    </row>
    <row r="16444" spans="11:11" x14ac:dyDescent="0.25">
      <c r="K16444" s="133"/>
    </row>
    <row r="16445" spans="11:11" x14ac:dyDescent="0.25">
      <c r="K16445"/>
    </row>
    <row r="16446" spans="11:11" x14ac:dyDescent="0.25">
      <c r="K16446"/>
    </row>
    <row r="16447" spans="11:11" x14ac:dyDescent="0.25">
      <c r="K16447"/>
    </row>
    <row r="16448" spans="11:11" x14ac:dyDescent="0.25">
      <c r="K16448" s="133"/>
    </row>
    <row r="16449" spans="11:11" x14ac:dyDescent="0.25">
      <c r="K16449" s="133"/>
    </row>
    <row r="16450" spans="11:11" x14ac:dyDescent="0.25">
      <c r="K16450"/>
    </row>
    <row r="16451" spans="11:11" x14ac:dyDescent="0.25">
      <c r="K16451"/>
    </row>
    <row r="16452" spans="11:11" x14ac:dyDescent="0.25">
      <c r="K16452" s="133"/>
    </row>
    <row r="16453" spans="11:11" x14ac:dyDescent="0.25">
      <c r="K16453" s="133"/>
    </row>
    <row r="16454" spans="11:11" x14ac:dyDescent="0.25">
      <c r="K16454"/>
    </row>
    <row r="16455" spans="11:11" x14ac:dyDescent="0.25">
      <c r="K16455"/>
    </row>
    <row r="16456" spans="11:11" x14ac:dyDescent="0.25">
      <c r="K16456"/>
    </row>
    <row r="16457" spans="11:11" x14ac:dyDescent="0.25">
      <c r="K16457" s="133"/>
    </row>
    <row r="16458" spans="11:11" x14ac:dyDescent="0.25">
      <c r="K16458" s="133"/>
    </row>
    <row r="16459" spans="11:11" x14ac:dyDescent="0.25">
      <c r="K16459"/>
    </row>
    <row r="16460" spans="11:11" x14ac:dyDescent="0.25">
      <c r="K16460"/>
    </row>
    <row r="16461" spans="11:11" x14ac:dyDescent="0.25">
      <c r="K16461" s="133"/>
    </row>
    <row r="16462" spans="11:11" x14ac:dyDescent="0.25">
      <c r="K16462" s="133"/>
    </row>
    <row r="16463" spans="11:11" x14ac:dyDescent="0.25">
      <c r="K16463"/>
    </row>
    <row r="16464" spans="11:11" x14ac:dyDescent="0.25">
      <c r="K16464"/>
    </row>
    <row r="16465" spans="11:11" x14ac:dyDescent="0.25">
      <c r="K16465"/>
    </row>
    <row r="16466" spans="11:11" x14ac:dyDescent="0.25">
      <c r="K16466" s="133"/>
    </row>
    <row r="16467" spans="11:11" x14ac:dyDescent="0.25">
      <c r="K16467" s="133"/>
    </row>
    <row r="16468" spans="11:11" x14ac:dyDescent="0.25">
      <c r="K16468"/>
    </row>
    <row r="16469" spans="11:11" x14ac:dyDescent="0.25">
      <c r="K16469"/>
    </row>
    <row r="16470" spans="11:11" x14ac:dyDescent="0.25">
      <c r="K16470" s="133"/>
    </row>
    <row r="16471" spans="11:11" x14ac:dyDescent="0.25">
      <c r="K16471" s="133"/>
    </row>
    <row r="16472" spans="11:11" x14ac:dyDescent="0.25">
      <c r="K16472"/>
    </row>
    <row r="16473" spans="11:11" x14ac:dyDescent="0.25">
      <c r="K16473"/>
    </row>
    <row r="16474" spans="11:11" x14ac:dyDescent="0.25">
      <c r="K16474"/>
    </row>
    <row r="16475" spans="11:11" x14ac:dyDescent="0.25">
      <c r="K16475" s="133"/>
    </row>
    <row r="16476" spans="11:11" x14ac:dyDescent="0.25">
      <c r="K16476" s="133"/>
    </row>
    <row r="16477" spans="11:11" x14ac:dyDescent="0.25">
      <c r="K16477"/>
    </row>
    <row r="16478" spans="11:11" x14ac:dyDescent="0.25">
      <c r="K16478"/>
    </row>
    <row r="16479" spans="11:11" x14ac:dyDescent="0.25">
      <c r="K16479" s="133"/>
    </row>
    <row r="16480" spans="11:11" x14ac:dyDescent="0.25">
      <c r="K16480" s="133"/>
    </row>
    <row r="16481" spans="11:11" x14ac:dyDescent="0.25">
      <c r="K16481"/>
    </row>
    <row r="16482" spans="11:11" x14ac:dyDescent="0.25">
      <c r="K16482"/>
    </row>
    <row r="16483" spans="11:11" x14ac:dyDescent="0.25">
      <c r="K16483"/>
    </row>
    <row r="16484" spans="11:11" x14ac:dyDescent="0.25">
      <c r="K16484" s="133"/>
    </row>
    <row r="16485" spans="11:11" x14ac:dyDescent="0.25">
      <c r="K16485" s="133"/>
    </row>
    <row r="16486" spans="11:11" x14ac:dyDescent="0.25">
      <c r="K16486"/>
    </row>
    <row r="16487" spans="11:11" x14ac:dyDescent="0.25">
      <c r="K16487"/>
    </row>
    <row r="16488" spans="11:11" x14ac:dyDescent="0.25">
      <c r="K16488" s="133"/>
    </row>
    <row r="16489" spans="11:11" x14ac:dyDescent="0.25">
      <c r="K16489" s="133"/>
    </row>
    <row r="16490" spans="11:11" x14ac:dyDescent="0.25">
      <c r="K16490"/>
    </row>
    <row r="16491" spans="11:11" x14ac:dyDescent="0.25">
      <c r="K16491"/>
    </row>
    <row r="16492" spans="11:11" x14ac:dyDescent="0.25">
      <c r="K16492"/>
    </row>
    <row r="16493" spans="11:11" x14ac:dyDescent="0.25">
      <c r="K16493" s="133"/>
    </row>
    <row r="16494" spans="11:11" x14ac:dyDescent="0.25">
      <c r="K16494" s="133"/>
    </row>
    <row r="16495" spans="11:11" x14ac:dyDescent="0.25">
      <c r="K16495"/>
    </row>
    <row r="16496" spans="11:11" x14ac:dyDescent="0.25">
      <c r="K16496"/>
    </row>
    <row r="16497" spans="11:11" x14ac:dyDescent="0.25">
      <c r="K16497" s="133"/>
    </row>
    <row r="16498" spans="11:11" x14ac:dyDescent="0.25">
      <c r="K16498" s="133"/>
    </row>
    <row r="16499" spans="11:11" x14ac:dyDescent="0.25">
      <c r="K16499"/>
    </row>
    <row r="16500" spans="11:11" x14ac:dyDescent="0.25">
      <c r="K16500"/>
    </row>
    <row r="16501" spans="11:11" x14ac:dyDescent="0.25">
      <c r="K16501"/>
    </row>
    <row r="16502" spans="11:11" x14ac:dyDescent="0.25">
      <c r="K16502" s="133"/>
    </row>
    <row r="16503" spans="11:11" x14ac:dyDescent="0.25">
      <c r="K16503" s="133"/>
    </row>
    <row r="16504" spans="11:11" x14ac:dyDescent="0.25">
      <c r="K16504"/>
    </row>
    <row r="16505" spans="11:11" x14ac:dyDescent="0.25">
      <c r="K16505"/>
    </row>
    <row r="16506" spans="11:11" x14ac:dyDescent="0.25">
      <c r="K16506" s="133"/>
    </row>
    <row r="16507" spans="11:11" x14ac:dyDescent="0.25">
      <c r="K16507" s="133"/>
    </row>
    <row r="16508" spans="11:11" x14ac:dyDescent="0.25">
      <c r="K16508"/>
    </row>
    <row r="16509" spans="11:11" x14ac:dyDescent="0.25">
      <c r="K16509"/>
    </row>
    <row r="16510" spans="11:11" x14ac:dyDescent="0.25">
      <c r="K16510"/>
    </row>
    <row r="16511" spans="11:11" x14ac:dyDescent="0.25">
      <c r="K16511" s="133"/>
    </row>
    <row r="16512" spans="11:11" x14ac:dyDescent="0.25">
      <c r="K16512" s="133"/>
    </row>
    <row r="16513" spans="11:11" x14ac:dyDescent="0.25">
      <c r="K16513"/>
    </row>
    <row r="16514" spans="11:11" x14ac:dyDescent="0.25">
      <c r="K16514"/>
    </row>
    <row r="16515" spans="11:11" x14ac:dyDescent="0.25">
      <c r="K16515" s="133"/>
    </row>
    <row r="16516" spans="11:11" x14ac:dyDescent="0.25">
      <c r="K16516" s="133"/>
    </row>
    <row r="16517" spans="11:11" x14ac:dyDescent="0.25">
      <c r="K16517"/>
    </row>
    <row r="16518" spans="11:11" x14ac:dyDescent="0.25">
      <c r="K16518"/>
    </row>
    <row r="16519" spans="11:11" x14ac:dyDescent="0.25">
      <c r="K16519"/>
    </row>
    <row r="16520" spans="11:11" x14ac:dyDescent="0.25">
      <c r="K16520" s="133"/>
    </row>
    <row r="16521" spans="11:11" x14ac:dyDescent="0.25">
      <c r="K16521" s="133"/>
    </row>
    <row r="16522" spans="11:11" x14ac:dyDescent="0.25">
      <c r="K16522"/>
    </row>
    <row r="16523" spans="11:11" x14ac:dyDescent="0.25">
      <c r="K16523"/>
    </row>
    <row r="16524" spans="11:11" x14ac:dyDescent="0.25">
      <c r="K16524" s="133"/>
    </row>
    <row r="16525" spans="11:11" x14ac:dyDescent="0.25">
      <c r="K16525" s="133"/>
    </row>
    <row r="16526" spans="11:11" x14ac:dyDescent="0.25">
      <c r="K16526"/>
    </row>
    <row r="16527" spans="11:11" x14ac:dyDescent="0.25">
      <c r="K16527"/>
    </row>
    <row r="16528" spans="11:11" x14ac:dyDescent="0.25">
      <c r="K16528"/>
    </row>
    <row r="16529" spans="11:11" x14ac:dyDescent="0.25">
      <c r="K16529" s="133"/>
    </row>
    <row r="16530" spans="11:11" x14ac:dyDescent="0.25">
      <c r="K16530" s="133"/>
    </row>
    <row r="16531" spans="11:11" x14ac:dyDescent="0.25">
      <c r="K16531"/>
    </row>
    <row r="16532" spans="11:11" x14ac:dyDescent="0.25">
      <c r="K16532"/>
    </row>
    <row r="16533" spans="11:11" x14ac:dyDescent="0.25">
      <c r="K16533" s="133"/>
    </row>
    <row r="16534" spans="11:11" x14ac:dyDescent="0.25">
      <c r="K16534" s="133"/>
    </row>
    <row r="16535" spans="11:11" x14ac:dyDescent="0.25">
      <c r="K16535"/>
    </row>
    <row r="16536" spans="11:11" x14ac:dyDescent="0.25">
      <c r="K16536"/>
    </row>
    <row r="16537" spans="11:11" x14ac:dyDescent="0.25">
      <c r="K16537"/>
    </row>
    <row r="16538" spans="11:11" x14ac:dyDescent="0.25">
      <c r="K16538" s="133"/>
    </row>
    <row r="16539" spans="11:11" x14ac:dyDescent="0.25">
      <c r="K16539" s="133"/>
    </row>
    <row r="16540" spans="11:11" x14ac:dyDescent="0.25">
      <c r="K16540"/>
    </row>
    <row r="16541" spans="11:11" x14ac:dyDescent="0.25">
      <c r="K16541"/>
    </row>
    <row r="16542" spans="11:11" x14ac:dyDescent="0.25">
      <c r="K16542" s="133"/>
    </row>
    <row r="16543" spans="11:11" x14ac:dyDescent="0.25">
      <c r="K16543" s="133"/>
    </row>
    <row r="16544" spans="11:11" x14ac:dyDescent="0.25">
      <c r="K16544"/>
    </row>
    <row r="16545" spans="11:11" x14ac:dyDescent="0.25">
      <c r="K16545"/>
    </row>
    <row r="16546" spans="11:11" x14ac:dyDescent="0.25">
      <c r="K16546"/>
    </row>
    <row r="16547" spans="11:11" x14ac:dyDescent="0.25">
      <c r="K16547" s="133"/>
    </row>
    <row r="16548" spans="11:11" x14ac:dyDescent="0.25">
      <c r="K16548" s="133"/>
    </row>
    <row r="16549" spans="11:11" x14ac:dyDescent="0.25">
      <c r="K16549"/>
    </row>
    <row r="16550" spans="11:11" x14ac:dyDescent="0.25">
      <c r="K16550"/>
    </row>
    <row r="16551" spans="11:11" x14ac:dyDescent="0.25">
      <c r="K16551" s="133"/>
    </row>
    <row r="16552" spans="11:11" x14ac:dyDescent="0.25">
      <c r="K16552" s="133"/>
    </row>
    <row r="16553" spans="11:11" x14ac:dyDescent="0.25">
      <c r="K16553"/>
    </row>
    <row r="16554" spans="11:11" x14ac:dyDescent="0.25">
      <c r="K16554"/>
    </row>
    <row r="16555" spans="11:11" x14ac:dyDescent="0.25">
      <c r="K16555"/>
    </row>
    <row r="16556" spans="11:11" x14ac:dyDescent="0.25">
      <c r="K16556" s="133"/>
    </row>
    <row r="16557" spans="11:11" x14ac:dyDescent="0.25">
      <c r="K16557" s="133"/>
    </row>
    <row r="16558" spans="11:11" x14ac:dyDescent="0.25">
      <c r="K16558"/>
    </row>
    <row r="16559" spans="11:11" x14ac:dyDescent="0.25">
      <c r="K16559"/>
    </row>
    <row r="16560" spans="11:11" x14ac:dyDescent="0.25">
      <c r="K16560" s="133"/>
    </row>
    <row r="16561" spans="11:11" x14ac:dyDescent="0.25">
      <c r="K16561" s="133"/>
    </row>
    <row r="16562" spans="11:11" x14ac:dyDescent="0.25">
      <c r="K16562"/>
    </row>
    <row r="16563" spans="11:11" x14ac:dyDescent="0.25">
      <c r="K16563"/>
    </row>
    <row r="16564" spans="11:11" x14ac:dyDescent="0.25">
      <c r="K16564"/>
    </row>
    <row r="16565" spans="11:11" x14ac:dyDescent="0.25">
      <c r="K16565" s="133"/>
    </row>
    <row r="16566" spans="11:11" x14ac:dyDescent="0.25">
      <c r="K16566" s="133"/>
    </row>
    <row r="16567" spans="11:11" x14ac:dyDescent="0.25">
      <c r="K16567"/>
    </row>
    <row r="16568" spans="11:11" x14ac:dyDescent="0.25">
      <c r="K16568"/>
    </row>
    <row r="16569" spans="11:11" x14ac:dyDescent="0.25">
      <c r="K16569" s="133"/>
    </row>
    <row r="16570" spans="11:11" x14ac:dyDescent="0.25">
      <c r="K16570" s="133"/>
    </row>
    <row r="16571" spans="11:11" x14ac:dyDescent="0.25">
      <c r="K16571"/>
    </row>
    <row r="16572" spans="11:11" x14ac:dyDescent="0.25">
      <c r="K16572"/>
    </row>
    <row r="16573" spans="11:11" x14ac:dyDescent="0.25">
      <c r="K16573"/>
    </row>
    <row r="16574" spans="11:11" x14ac:dyDescent="0.25">
      <c r="K16574" s="133"/>
    </row>
    <row r="16575" spans="11:11" x14ac:dyDescent="0.25">
      <c r="K16575" s="133"/>
    </row>
    <row r="16576" spans="11:11" x14ac:dyDescent="0.25">
      <c r="K16576"/>
    </row>
    <row r="16577" spans="11:11" x14ac:dyDescent="0.25">
      <c r="K16577"/>
    </row>
    <row r="16578" spans="11:11" x14ac:dyDescent="0.25">
      <c r="K16578" s="133"/>
    </row>
    <row r="16579" spans="11:11" x14ac:dyDescent="0.25">
      <c r="K16579" s="133"/>
    </row>
    <row r="16580" spans="11:11" x14ac:dyDescent="0.25">
      <c r="K16580"/>
    </row>
    <row r="16581" spans="11:11" x14ac:dyDescent="0.25">
      <c r="K16581"/>
    </row>
    <row r="16582" spans="11:11" x14ac:dyDescent="0.25">
      <c r="K16582"/>
    </row>
    <row r="16583" spans="11:11" x14ac:dyDescent="0.25">
      <c r="K16583" s="133"/>
    </row>
    <row r="16584" spans="11:11" x14ac:dyDescent="0.25">
      <c r="K16584" s="133"/>
    </row>
    <row r="16585" spans="11:11" x14ac:dyDescent="0.25">
      <c r="K16585"/>
    </row>
    <row r="16586" spans="11:11" x14ac:dyDescent="0.25">
      <c r="K16586"/>
    </row>
    <row r="16587" spans="11:11" x14ac:dyDescent="0.25">
      <c r="K16587" s="133"/>
    </row>
    <row r="16588" spans="11:11" x14ac:dyDescent="0.25">
      <c r="K16588" s="133"/>
    </row>
    <row r="16589" spans="11:11" x14ac:dyDescent="0.25">
      <c r="K16589"/>
    </row>
    <row r="16590" spans="11:11" x14ac:dyDescent="0.25">
      <c r="K16590"/>
    </row>
    <row r="16591" spans="11:11" x14ac:dyDescent="0.25">
      <c r="K16591"/>
    </row>
    <row r="16592" spans="11:11" x14ac:dyDescent="0.25">
      <c r="K16592" s="133"/>
    </row>
    <row r="16593" spans="11:11" x14ac:dyDescent="0.25">
      <c r="K16593" s="133"/>
    </row>
    <row r="16594" spans="11:11" x14ac:dyDescent="0.25">
      <c r="K16594"/>
    </row>
    <row r="16595" spans="11:11" x14ac:dyDescent="0.25">
      <c r="K16595"/>
    </row>
    <row r="16596" spans="11:11" x14ac:dyDescent="0.25">
      <c r="K16596" s="133"/>
    </row>
    <row r="16597" spans="11:11" x14ac:dyDescent="0.25">
      <c r="K16597" s="133"/>
    </row>
    <row r="16598" spans="11:11" x14ac:dyDescent="0.25">
      <c r="K16598"/>
    </row>
    <row r="16599" spans="11:11" x14ac:dyDescent="0.25">
      <c r="K16599"/>
    </row>
    <row r="16600" spans="11:11" x14ac:dyDescent="0.25">
      <c r="K16600"/>
    </row>
    <row r="16601" spans="11:11" x14ac:dyDescent="0.25">
      <c r="K16601" s="133"/>
    </row>
    <row r="16602" spans="11:11" x14ac:dyDescent="0.25">
      <c r="K16602" s="133"/>
    </row>
    <row r="16603" spans="11:11" x14ac:dyDescent="0.25">
      <c r="K16603"/>
    </row>
    <row r="16604" spans="11:11" x14ac:dyDescent="0.25">
      <c r="K16604"/>
    </row>
    <row r="16605" spans="11:11" x14ac:dyDescent="0.25">
      <c r="K16605" s="133"/>
    </row>
    <row r="16606" spans="11:11" x14ac:dyDescent="0.25">
      <c r="K16606" s="133"/>
    </row>
    <row r="16607" spans="11:11" x14ac:dyDescent="0.25">
      <c r="K16607"/>
    </row>
    <row r="16608" spans="11:11" x14ac:dyDescent="0.25">
      <c r="K16608"/>
    </row>
    <row r="16609" spans="11:11" x14ac:dyDescent="0.25">
      <c r="K16609"/>
    </row>
    <row r="16610" spans="11:11" x14ac:dyDescent="0.25">
      <c r="K16610" s="133"/>
    </row>
    <row r="16611" spans="11:11" x14ac:dyDescent="0.25">
      <c r="K16611" s="133"/>
    </row>
    <row r="16612" spans="11:11" x14ac:dyDescent="0.25">
      <c r="K16612"/>
    </row>
    <row r="16613" spans="11:11" x14ac:dyDescent="0.25">
      <c r="K16613"/>
    </row>
    <row r="16614" spans="11:11" x14ac:dyDescent="0.25">
      <c r="K16614" s="133"/>
    </row>
    <row r="16615" spans="11:11" x14ac:dyDescent="0.25">
      <c r="K16615" s="133"/>
    </row>
    <row r="16616" spans="11:11" x14ac:dyDescent="0.25">
      <c r="K16616"/>
    </row>
    <row r="16617" spans="11:11" x14ac:dyDescent="0.25">
      <c r="K16617"/>
    </row>
    <row r="16618" spans="11:11" x14ac:dyDescent="0.25">
      <c r="K16618"/>
    </row>
    <row r="16619" spans="11:11" x14ac:dyDescent="0.25">
      <c r="K16619" s="133"/>
    </row>
    <row r="16620" spans="11:11" x14ac:dyDescent="0.25">
      <c r="K16620" s="133"/>
    </row>
    <row r="16621" spans="11:11" x14ac:dyDescent="0.25">
      <c r="K16621"/>
    </row>
    <row r="16622" spans="11:11" x14ac:dyDescent="0.25">
      <c r="K16622"/>
    </row>
    <row r="16623" spans="11:11" x14ac:dyDescent="0.25">
      <c r="K16623" s="133"/>
    </row>
    <row r="16624" spans="11:11" x14ac:dyDescent="0.25">
      <c r="K16624" s="133"/>
    </row>
    <row r="16625" spans="11:11" x14ac:dyDescent="0.25">
      <c r="K16625"/>
    </row>
    <row r="16626" spans="11:11" x14ac:dyDescent="0.25">
      <c r="K16626"/>
    </row>
    <row r="16627" spans="11:11" x14ac:dyDescent="0.25">
      <c r="K16627"/>
    </row>
    <row r="16628" spans="11:11" x14ac:dyDescent="0.25">
      <c r="K16628" s="133"/>
    </row>
    <row r="16629" spans="11:11" x14ac:dyDescent="0.25">
      <c r="K16629" s="133"/>
    </row>
    <row r="16630" spans="11:11" x14ac:dyDescent="0.25">
      <c r="K16630"/>
    </row>
    <row r="16631" spans="11:11" x14ac:dyDescent="0.25">
      <c r="K16631"/>
    </row>
    <row r="16632" spans="11:11" x14ac:dyDescent="0.25">
      <c r="K16632" s="133"/>
    </row>
    <row r="16633" spans="11:11" x14ac:dyDescent="0.25">
      <c r="K16633" s="133"/>
    </row>
    <row r="16634" spans="11:11" x14ac:dyDescent="0.25">
      <c r="K16634"/>
    </row>
    <row r="16635" spans="11:11" x14ac:dyDescent="0.25">
      <c r="K16635"/>
    </row>
    <row r="16636" spans="11:11" x14ac:dyDescent="0.25">
      <c r="K16636"/>
    </row>
    <row r="16637" spans="11:11" x14ac:dyDescent="0.25">
      <c r="K16637" s="133"/>
    </row>
    <row r="16638" spans="11:11" x14ac:dyDescent="0.25">
      <c r="K16638" s="133"/>
    </row>
    <row r="16639" spans="11:11" x14ac:dyDescent="0.25">
      <c r="K16639"/>
    </row>
    <row r="16640" spans="11:11" x14ac:dyDescent="0.25">
      <c r="K16640"/>
    </row>
    <row r="16641" spans="11:11" x14ac:dyDescent="0.25">
      <c r="K16641" s="133"/>
    </row>
    <row r="16642" spans="11:11" x14ac:dyDescent="0.25">
      <c r="K16642" s="133"/>
    </row>
    <row r="16643" spans="11:11" x14ac:dyDescent="0.25">
      <c r="K16643"/>
    </row>
    <row r="16644" spans="11:11" x14ac:dyDescent="0.25">
      <c r="K16644"/>
    </row>
    <row r="16645" spans="11:11" x14ac:dyDescent="0.25">
      <c r="K16645"/>
    </row>
    <row r="16646" spans="11:11" x14ac:dyDescent="0.25">
      <c r="K16646" s="133"/>
    </row>
    <row r="16647" spans="11:11" x14ac:dyDescent="0.25">
      <c r="K16647" s="133"/>
    </row>
    <row r="16648" spans="11:11" x14ac:dyDescent="0.25">
      <c r="K16648"/>
    </row>
    <row r="16649" spans="11:11" x14ac:dyDescent="0.25">
      <c r="K16649"/>
    </row>
    <row r="16650" spans="11:11" x14ac:dyDescent="0.25">
      <c r="K16650" s="133"/>
    </row>
    <row r="16651" spans="11:11" x14ac:dyDescent="0.25">
      <c r="K16651" s="133"/>
    </row>
    <row r="16652" spans="11:11" x14ac:dyDescent="0.25">
      <c r="K16652"/>
    </row>
    <row r="16653" spans="11:11" x14ac:dyDescent="0.25">
      <c r="K16653"/>
    </row>
    <row r="16654" spans="11:11" x14ac:dyDescent="0.25">
      <c r="K16654"/>
    </row>
    <row r="16655" spans="11:11" x14ac:dyDescent="0.25">
      <c r="K16655" s="133"/>
    </row>
    <row r="16656" spans="11:11" x14ac:dyDescent="0.25">
      <c r="K16656" s="133"/>
    </row>
    <row r="16657" spans="11:11" x14ac:dyDescent="0.25">
      <c r="K16657"/>
    </row>
    <row r="16658" spans="11:11" x14ac:dyDescent="0.25">
      <c r="K16658"/>
    </row>
    <row r="16659" spans="11:11" x14ac:dyDescent="0.25">
      <c r="K16659" s="133"/>
    </row>
    <row r="16660" spans="11:11" x14ac:dyDescent="0.25">
      <c r="K16660" s="133"/>
    </row>
    <row r="16661" spans="11:11" x14ac:dyDescent="0.25">
      <c r="K16661"/>
    </row>
    <row r="16662" spans="11:11" x14ac:dyDescent="0.25">
      <c r="K16662"/>
    </row>
    <row r="16663" spans="11:11" x14ac:dyDescent="0.25">
      <c r="K16663"/>
    </row>
    <row r="16664" spans="11:11" x14ac:dyDescent="0.25">
      <c r="K16664" s="133"/>
    </row>
    <row r="16665" spans="11:11" x14ac:dyDescent="0.25">
      <c r="K16665" s="133"/>
    </row>
    <row r="16666" spans="11:11" x14ac:dyDescent="0.25">
      <c r="K16666"/>
    </row>
    <row r="16667" spans="11:11" x14ac:dyDescent="0.25">
      <c r="K16667"/>
    </row>
    <row r="16668" spans="11:11" x14ac:dyDescent="0.25">
      <c r="K16668" s="133"/>
    </row>
    <row r="16669" spans="11:11" x14ac:dyDescent="0.25">
      <c r="K16669" s="133"/>
    </row>
    <row r="16670" spans="11:11" x14ac:dyDescent="0.25">
      <c r="K16670"/>
    </row>
    <row r="16671" spans="11:11" x14ac:dyDescent="0.25">
      <c r="K16671"/>
    </row>
    <row r="16672" spans="11:11" x14ac:dyDescent="0.25">
      <c r="K16672"/>
    </row>
    <row r="16673" spans="11:11" x14ac:dyDescent="0.25">
      <c r="K16673" s="133"/>
    </row>
    <row r="16674" spans="11:11" x14ac:dyDescent="0.25">
      <c r="K16674" s="133"/>
    </row>
    <row r="16675" spans="11:11" x14ac:dyDescent="0.25">
      <c r="K16675"/>
    </row>
    <row r="16676" spans="11:11" x14ac:dyDescent="0.25">
      <c r="K16676"/>
    </row>
    <row r="16677" spans="11:11" x14ac:dyDescent="0.25">
      <c r="K16677" s="133"/>
    </row>
    <row r="16678" spans="11:11" x14ac:dyDescent="0.25">
      <c r="K16678" s="133"/>
    </row>
    <row r="16679" spans="11:11" x14ac:dyDescent="0.25">
      <c r="K16679"/>
    </row>
    <row r="16680" spans="11:11" x14ac:dyDescent="0.25">
      <c r="K16680"/>
    </row>
    <row r="16681" spans="11:11" x14ac:dyDescent="0.25">
      <c r="K16681"/>
    </row>
    <row r="16682" spans="11:11" x14ac:dyDescent="0.25">
      <c r="K16682" s="133"/>
    </row>
    <row r="16683" spans="11:11" x14ac:dyDescent="0.25">
      <c r="K16683" s="133"/>
    </row>
    <row r="16684" spans="11:11" x14ac:dyDescent="0.25">
      <c r="K16684"/>
    </row>
    <row r="16685" spans="11:11" x14ac:dyDescent="0.25">
      <c r="K16685"/>
    </row>
    <row r="16686" spans="11:11" x14ac:dyDescent="0.25">
      <c r="K16686" s="133"/>
    </row>
    <row r="16687" spans="11:11" x14ac:dyDescent="0.25">
      <c r="K16687" s="133"/>
    </row>
    <row r="16688" spans="11:11" x14ac:dyDescent="0.25">
      <c r="K16688"/>
    </row>
    <row r="16689" spans="11:11" x14ac:dyDescent="0.25">
      <c r="K16689"/>
    </row>
    <row r="16690" spans="11:11" x14ac:dyDescent="0.25">
      <c r="K16690"/>
    </row>
    <row r="16691" spans="11:11" x14ac:dyDescent="0.25">
      <c r="K16691" s="133"/>
    </row>
    <row r="16692" spans="11:11" x14ac:dyDescent="0.25">
      <c r="K16692" s="133"/>
    </row>
    <row r="16693" spans="11:11" x14ac:dyDescent="0.25">
      <c r="K16693"/>
    </row>
    <row r="16694" spans="11:11" x14ac:dyDescent="0.25">
      <c r="K16694"/>
    </row>
    <row r="16695" spans="11:11" x14ac:dyDescent="0.25">
      <c r="K16695" s="133"/>
    </row>
    <row r="16696" spans="11:11" x14ac:dyDescent="0.25">
      <c r="K16696" s="133"/>
    </row>
    <row r="16697" spans="11:11" x14ac:dyDescent="0.25">
      <c r="K16697"/>
    </row>
    <row r="16698" spans="11:11" x14ac:dyDescent="0.25">
      <c r="K16698"/>
    </row>
    <row r="16699" spans="11:11" x14ac:dyDescent="0.25">
      <c r="K16699"/>
    </row>
    <row r="16700" spans="11:11" x14ac:dyDescent="0.25">
      <c r="K16700" s="133"/>
    </row>
    <row r="16701" spans="11:11" x14ac:dyDescent="0.25">
      <c r="K16701" s="133"/>
    </row>
    <row r="16702" spans="11:11" x14ac:dyDescent="0.25">
      <c r="K16702"/>
    </row>
    <row r="16703" spans="11:11" x14ac:dyDescent="0.25">
      <c r="K16703"/>
    </row>
    <row r="16704" spans="11:11" x14ac:dyDescent="0.25">
      <c r="K16704" s="133"/>
    </row>
    <row r="16705" spans="11:11" x14ac:dyDescent="0.25">
      <c r="K16705" s="133"/>
    </row>
    <row r="16706" spans="11:11" x14ac:dyDescent="0.25">
      <c r="K16706"/>
    </row>
    <row r="16707" spans="11:11" x14ac:dyDescent="0.25">
      <c r="K16707"/>
    </row>
    <row r="16708" spans="11:11" x14ac:dyDescent="0.25">
      <c r="K16708"/>
    </row>
    <row r="16709" spans="11:11" x14ac:dyDescent="0.25">
      <c r="K16709" s="133"/>
    </row>
    <row r="16710" spans="11:11" x14ac:dyDescent="0.25">
      <c r="K16710" s="133"/>
    </row>
    <row r="16711" spans="11:11" x14ac:dyDescent="0.25">
      <c r="K16711"/>
    </row>
    <row r="16712" spans="11:11" x14ac:dyDescent="0.25">
      <c r="K16712"/>
    </row>
    <row r="16713" spans="11:11" x14ac:dyDescent="0.25">
      <c r="K16713" s="133"/>
    </row>
    <row r="16714" spans="11:11" x14ac:dyDescent="0.25">
      <c r="K16714" s="133"/>
    </row>
    <row r="16715" spans="11:11" x14ac:dyDescent="0.25">
      <c r="K16715"/>
    </row>
    <row r="16716" spans="11:11" x14ac:dyDescent="0.25">
      <c r="K16716"/>
    </row>
    <row r="16717" spans="11:11" x14ac:dyDescent="0.25">
      <c r="K16717"/>
    </row>
    <row r="16718" spans="11:11" x14ac:dyDescent="0.25">
      <c r="K16718" s="133"/>
    </row>
    <row r="16719" spans="11:11" x14ac:dyDescent="0.25">
      <c r="K16719" s="133"/>
    </row>
    <row r="16720" spans="11:11" x14ac:dyDescent="0.25">
      <c r="K16720"/>
    </row>
    <row r="16721" spans="11:11" x14ac:dyDescent="0.25">
      <c r="K16721"/>
    </row>
    <row r="16722" spans="11:11" x14ac:dyDescent="0.25">
      <c r="K16722" s="133"/>
    </row>
    <row r="16723" spans="11:11" x14ac:dyDescent="0.25">
      <c r="K16723" s="133"/>
    </row>
    <row r="16724" spans="11:11" x14ac:dyDescent="0.25">
      <c r="K16724"/>
    </row>
    <row r="16725" spans="11:11" x14ac:dyDescent="0.25">
      <c r="K16725"/>
    </row>
    <row r="16726" spans="11:11" x14ac:dyDescent="0.25">
      <c r="K16726"/>
    </row>
    <row r="16727" spans="11:11" x14ac:dyDescent="0.25">
      <c r="K16727" s="133"/>
    </row>
    <row r="16728" spans="11:11" x14ac:dyDescent="0.25">
      <c r="K16728" s="133"/>
    </row>
    <row r="16729" spans="11:11" x14ac:dyDescent="0.25">
      <c r="K16729"/>
    </row>
    <row r="16730" spans="11:11" x14ac:dyDescent="0.25">
      <c r="K16730"/>
    </row>
    <row r="16731" spans="11:11" x14ac:dyDescent="0.25">
      <c r="K16731" s="133"/>
    </row>
    <row r="16732" spans="11:11" x14ac:dyDescent="0.25">
      <c r="K16732" s="133"/>
    </row>
    <row r="16733" spans="11:11" x14ac:dyDescent="0.25">
      <c r="K16733"/>
    </row>
    <row r="16734" spans="11:11" x14ac:dyDescent="0.25">
      <c r="K16734"/>
    </row>
    <row r="16735" spans="11:11" x14ac:dyDescent="0.25">
      <c r="K16735"/>
    </row>
    <row r="16736" spans="11:11" x14ac:dyDescent="0.25">
      <c r="K16736" s="133"/>
    </row>
    <row r="16737" spans="11:11" x14ac:dyDescent="0.25">
      <c r="K16737" s="133"/>
    </row>
    <row r="16738" spans="11:11" x14ac:dyDescent="0.25">
      <c r="K16738"/>
    </row>
    <row r="16739" spans="11:11" x14ac:dyDescent="0.25">
      <c r="K16739"/>
    </row>
    <row r="16740" spans="11:11" x14ac:dyDescent="0.25">
      <c r="K16740" s="133"/>
    </row>
    <row r="16741" spans="11:11" x14ac:dyDescent="0.25">
      <c r="K16741" s="133"/>
    </row>
    <row r="16742" spans="11:11" x14ac:dyDescent="0.25">
      <c r="K16742"/>
    </row>
    <row r="16743" spans="11:11" x14ac:dyDescent="0.25">
      <c r="K16743"/>
    </row>
    <row r="16744" spans="11:11" x14ac:dyDescent="0.25">
      <c r="K16744"/>
    </row>
    <row r="16745" spans="11:11" x14ac:dyDescent="0.25">
      <c r="K16745" s="133"/>
    </row>
    <row r="16746" spans="11:11" x14ac:dyDescent="0.25">
      <c r="K16746" s="133"/>
    </row>
    <row r="16747" spans="11:11" x14ac:dyDescent="0.25">
      <c r="K16747"/>
    </row>
    <row r="16748" spans="11:11" x14ac:dyDescent="0.25">
      <c r="K16748"/>
    </row>
    <row r="16749" spans="11:11" x14ac:dyDescent="0.25">
      <c r="K16749" s="133"/>
    </row>
    <row r="16750" spans="11:11" x14ac:dyDescent="0.25">
      <c r="K16750" s="133"/>
    </row>
    <row r="16751" spans="11:11" x14ac:dyDescent="0.25">
      <c r="K16751"/>
    </row>
    <row r="16752" spans="11:11" x14ac:dyDescent="0.25">
      <c r="K16752"/>
    </row>
    <row r="16753" spans="11:11" x14ac:dyDescent="0.25">
      <c r="K16753"/>
    </row>
    <row r="16754" spans="11:11" x14ac:dyDescent="0.25">
      <c r="K16754" s="133"/>
    </row>
    <row r="16755" spans="11:11" x14ac:dyDescent="0.25">
      <c r="K16755" s="133"/>
    </row>
    <row r="16756" spans="11:11" x14ac:dyDescent="0.25">
      <c r="K16756"/>
    </row>
    <row r="16757" spans="11:11" x14ac:dyDescent="0.25">
      <c r="K16757"/>
    </row>
    <row r="16758" spans="11:11" x14ac:dyDescent="0.25">
      <c r="K16758" s="133"/>
    </row>
    <row r="16759" spans="11:11" x14ac:dyDescent="0.25">
      <c r="K16759" s="133"/>
    </row>
    <row r="16760" spans="11:11" x14ac:dyDescent="0.25">
      <c r="K16760"/>
    </row>
    <row r="16761" spans="11:11" x14ac:dyDescent="0.25">
      <c r="K16761"/>
    </row>
    <row r="16762" spans="11:11" x14ac:dyDescent="0.25">
      <c r="K16762"/>
    </row>
    <row r="16763" spans="11:11" x14ac:dyDescent="0.25">
      <c r="K16763" s="133"/>
    </row>
    <row r="16764" spans="11:11" x14ac:dyDescent="0.25">
      <c r="K16764" s="133"/>
    </row>
    <row r="16765" spans="11:11" x14ac:dyDescent="0.25">
      <c r="K16765"/>
    </row>
    <row r="16766" spans="11:11" x14ac:dyDescent="0.25">
      <c r="K16766"/>
    </row>
    <row r="16767" spans="11:11" x14ac:dyDescent="0.25">
      <c r="K16767" s="133"/>
    </row>
    <row r="16768" spans="11:11" x14ac:dyDescent="0.25">
      <c r="K16768" s="133"/>
    </row>
    <row r="16769" spans="11:11" x14ac:dyDescent="0.25">
      <c r="K16769"/>
    </row>
    <row r="16770" spans="11:11" x14ac:dyDescent="0.25">
      <c r="K16770"/>
    </row>
    <row r="16771" spans="11:11" x14ac:dyDescent="0.25">
      <c r="K16771"/>
    </row>
    <row r="16772" spans="11:11" x14ac:dyDescent="0.25">
      <c r="K16772" s="133"/>
    </row>
    <row r="16773" spans="11:11" x14ac:dyDescent="0.25">
      <c r="K16773" s="133"/>
    </row>
    <row r="16774" spans="11:11" x14ac:dyDescent="0.25">
      <c r="K16774"/>
    </row>
    <row r="16775" spans="11:11" x14ac:dyDescent="0.25">
      <c r="K16775"/>
    </row>
    <row r="16776" spans="11:11" x14ac:dyDescent="0.25">
      <c r="K16776" s="133"/>
    </row>
    <row r="16777" spans="11:11" x14ac:dyDescent="0.25">
      <c r="K16777" s="133"/>
    </row>
    <row r="16778" spans="11:11" x14ac:dyDescent="0.25">
      <c r="K16778"/>
    </row>
    <row r="16779" spans="11:11" x14ac:dyDescent="0.25">
      <c r="K16779"/>
    </row>
    <row r="16780" spans="11:11" x14ac:dyDescent="0.25">
      <c r="K16780"/>
    </row>
    <row r="16781" spans="11:11" x14ac:dyDescent="0.25">
      <c r="K16781" s="133"/>
    </row>
    <row r="16782" spans="11:11" x14ac:dyDescent="0.25">
      <c r="K16782" s="133"/>
    </row>
    <row r="16783" spans="11:11" x14ac:dyDescent="0.25">
      <c r="K16783"/>
    </row>
    <row r="16784" spans="11:11" x14ac:dyDescent="0.25">
      <c r="K16784"/>
    </row>
    <row r="16785" spans="11:11" x14ac:dyDescent="0.25">
      <c r="K16785" s="133"/>
    </row>
    <row r="16786" spans="11:11" x14ac:dyDescent="0.25">
      <c r="K16786" s="133"/>
    </row>
    <row r="16787" spans="11:11" x14ac:dyDescent="0.25">
      <c r="K16787"/>
    </row>
    <row r="16788" spans="11:11" x14ac:dyDescent="0.25">
      <c r="K16788"/>
    </row>
    <row r="16789" spans="11:11" x14ac:dyDescent="0.25">
      <c r="K16789"/>
    </row>
    <row r="16790" spans="11:11" x14ac:dyDescent="0.25">
      <c r="K16790" s="133"/>
    </row>
    <row r="16791" spans="11:11" x14ac:dyDescent="0.25">
      <c r="K16791" s="133"/>
    </row>
    <row r="16792" spans="11:11" x14ac:dyDescent="0.25">
      <c r="K16792"/>
    </row>
    <row r="16793" spans="11:11" x14ac:dyDescent="0.25">
      <c r="K16793"/>
    </row>
    <row r="16794" spans="11:11" x14ac:dyDescent="0.25">
      <c r="K16794" s="133"/>
    </row>
    <row r="16795" spans="11:11" x14ac:dyDescent="0.25">
      <c r="K16795" s="133"/>
    </row>
    <row r="16796" spans="11:11" x14ac:dyDescent="0.25">
      <c r="K16796"/>
    </row>
    <row r="16797" spans="11:11" x14ac:dyDescent="0.25">
      <c r="K16797"/>
    </row>
    <row r="16798" spans="11:11" x14ac:dyDescent="0.25">
      <c r="K16798"/>
    </row>
    <row r="16799" spans="11:11" x14ac:dyDescent="0.25">
      <c r="K16799" s="133"/>
    </row>
    <row r="16800" spans="11:11" x14ac:dyDescent="0.25">
      <c r="K16800" s="133"/>
    </row>
    <row r="16801" spans="11:11" x14ac:dyDescent="0.25">
      <c r="K16801"/>
    </row>
    <row r="16802" spans="11:11" x14ac:dyDescent="0.25">
      <c r="K16802"/>
    </row>
    <row r="16803" spans="11:11" x14ac:dyDescent="0.25">
      <c r="K16803" s="133"/>
    </row>
    <row r="16804" spans="11:11" x14ac:dyDescent="0.25">
      <c r="K16804" s="133"/>
    </row>
    <row r="16805" spans="11:11" x14ac:dyDescent="0.25">
      <c r="K16805"/>
    </row>
    <row r="16806" spans="11:11" x14ac:dyDescent="0.25">
      <c r="K16806"/>
    </row>
    <row r="16807" spans="11:11" x14ac:dyDescent="0.25">
      <c r="K16807"/>
    </row>
    <row r="16808" spans="11:11" x14ac:dyDescent="0.25">
      <c r="K16808" s="133"/>
    </row>
    <row r="16809" spans="11:11" x14ac:dyDescent="0.25">
      <c r="K16809" s="133"/>
    </row>
    <row r="16810" spans="11:11" x14ac:dyDescent="0.25">
      <c r="K16810"/>
    </row>
    <row r="16811" spans="11:11" x14ac:dyDescent="0.25">
      <c r="K16811"/>
    </row>
    <row r="16812" spans="11:11" x14ac:dyDescent="0.25">
      <c r="K16812" s="133"/>
    </row>
    <row r="16813" spans="11:11" x14ac:dyDescent="0.25">
      <c r="K16813" s="133"/>
    </row>
    <row r="16814" spans="11:11" x14ac:dyDescent="0.25">
      <c r="K16814"/>
    </row>
    <row r="16815" spans="11:11" x14ac:dyDescent="0.25">
      <c r="K16815"/>
    </row>
    <row r="16816" spans="11:11" x14ac:dyDescent="0.25">
      <c r="K16816"/>
    </row>
    <row r="16817" spans="11:11" x14ac:dyDescent="0.25">
      <c r="K16817" s="133"/>
    </row>
    <row r="16818" spans="11:11" x14ac:dyDescent="0.25">
      <c r="K16818" s="133"/>
    </row>
    <row r="16819" spans="11:11" x14ac:dyDescent="0.25">
      <c r="K16819"/>
    </row>
    <row r="16820" spans="11:11" x14ac:dyDescent="0.25">
      <c r="K16820"/>
    </row>
    <row r="16821" spans="11:11" x14ac:dyDescent="0.25">
      <c r="K16821" s="133"/>
    </row>
    <row r="16822" spans="11:11" x14ac:dyDescent="0.25">
      <c r="K16822" s="133"/>
    </row>
    <row r="16823" spans="11:11" x14ac:dyDescent="0.25">
      <c r="K16823"/>
    </row>
    <row r="16824" spans="11:11" x14ac:dyDescent="0.25">
      <c r="K16824"/>
    </row>
    <row r="16825" spans="11:11" x14ac:dyDescent="0.25">
      <c r="K16825"/>
    </row>
    <row r="16826" spans="11:11" x14ac:dyDescent="0.25">
      <c r="K16826" s="133"/>
    </row>
    <row r="16827" spans="11:11" x14ac:dyDescent="0.25">
      <c r="K16827" s="133"/>
    </row>
    <row r="16828" spans="11:11" x14ac:dyDescent="0.25">
      <c r="K16828"/>
    </row>
    <row r="16829" spans="11:11" x14ac:dyDescent="0.25">
      <c r="K16829"/>
    </row>
    <row r="16830" spans="11:11" x14ac:dyDescent="0.25">
      <c r="K16830" s="133"/>
    </row>
    <row r="16831" spans="11:11" x14ac:dyDescent="0.25">
      <c r="K16831" s="133"/>
    </row>
    <row r="16832" spans="11:11" x14ac:dyDescent="0.25">
      <c r="K16832"/>
    </row>
    <row r="16833" spans="11:11" x14ac:dyDescent="0.25">
      <c r="K16833"/>
    </row>
    <row r="16834" spans="11:11" x14ac:dyDescent="0.25">
      <c r="K16834"/>
    </row>
    <row r="16835" spans="11:11" x14ac:dyDescent="0.25">
      <c r="K16835" s="133"/>
    </row>
    <row r="16836" spans="11:11" x14ac:dyDescent="0.25">
      <c r="K16836" s="133"/>
    </row>
    <row r="16837" spans="11:11" x14ac:dyDescent="0.25">
      <c r="K16837"/>
    </row>
    <row r="16838" spans="11:11" x14ac:dyDescent="0.25">
      <c r="K16838"/>
    </row>
    <row r="16839" spans="11:11" x14ac:dyDescent="0.25">
      <c r="K16839" s="133"/>
    </row>
    <row r="16840" spans="11:11" x14ac:dyDescent="0.25">
      <c r="K16840" s="133"/>
    </row>
    <row r="16841" spans="11:11" x14ac:dyDescent="0.25">
      <c r="K16841"/>
    </row>
    <row r="16842" spans="11:11" x14ac:dyDescent="0.25">
      <c r="K16842"/>
    </row>
    <row r="16843" spans="11:11" x14ac:dyDescent="0.25">
      <c r="K16843"/>
    </row>
    <row r="16844" spans="11:11" x14ac:dyDescent="0.25">
      <c r="K16844" s="133"/>
    </row>
    <row r="16845" spans="11:11" x14ac:dyDescent="0.25">
      <c r="K16845" s="133"/>
    </row>
    <row r="16846" spans="11:11" x14ac:dyDescent="0.25">
      <c r="K16846"/>
    </row>
    <row r="16847" spans="11:11" x14ac:dyDescent="0.25">
      <c r="K16847"/>
    </row>
    <row r="16848" spans="11:11" x14ac:dyDescent="0.25">
      <c r="K16848" s="133"/>
    </row>
    <row r="16849" spans="11:11" x14ac:dyDescent="0.25">
      <c r="K16849" s="133"/>
    </row>
    <row r="16850" spans="11:11" x14ac:dyDescent="0.25">
      <c r="K16850"/>
    </row>
    <row r="16851" spans="11:11" x14ac:dyDescent="0.25">
      <c r="K16851"/>
    </row>
    <row r="16852" spans="11:11" x14ac:dyDescent="0.25">
      <c r="K16852"/>
    </row>
    <row r="16853" spans="11:11" x14ac:dyDescent="0.25">
      <c r="K16853" s="133"/>
    </row>
    <row r="16854" spans="11:11" x14ac:dyDescent="0.25">
      <c r="K16854" s="133"/>
    </row>
    <row r="16855" spans="11:11" x14ac:dyDescent="0.25">
      <c r="K16855"/>
    </row>
    <row r="16856" spans="11:11" x14ac:dyDescent="0.25">
      <c r="K16856"/>
    </row>
    <row r="16857" spans="11:11" x14ac:dyDescent="0.25">
      <c r="K16857" s="133"/>
    </row>
    <row r="16858" spans="11:11" x14ac:dyDescent="0.25">
      <c r="K16858" s="133"/>
    </row>
    <row r="16859" spans="11:11" x14ac:dyDescent="0.25">
      <c r="K16859"/>
    </row>
    <row r="16860" spans="11:11" x14ac:dyDescent="0.25">
      <c r="K16860"/>
    </row>
    <row r="16861" spans="11:11" x14ac:dyDescent="0.25">
      <c r="K16861"/>
    </row>
    <row r="16862" spans="11:11" x14ac:dyDescent="0.25">
      <c r="K16862" s="133"/>
    </row>
    <row r="16863" spans="11:11" x14ac:dyDescent="0.25">
      <c r="K16863" s="133"/>
    </row>
    <row r="16864" spans="11:11" x14ac:dyDescent="0.25">
      <c r="K16864"/>
    </row>
    <row r="16865" spans="11:11" x14ac:dyDescent="0.25">
      <c r="K16865"/>
    </row>
    <row r="16866" spans="11:11" x14ac:dyDescent="0.25">
      <c r="K16866" s="133"/>
    </row>
    <row r="16867" spans="11:11" x14ac:dyDescent="0.25">
      <c r="K16867" s="133"/>
    </row>
    <row r="16868" spans="11:11" x14ac:dyDescent="0.25">
      <c r="K16868"/>
    </row>
    <row r="16869" spans="11:11" x14ac:dyDescent="0.25">
      <c r="K16869"/>
    </row>
    <row r="16870" spans="11:11" x14ac:dyDescent="0.25">
      <c r="K16870"/>
    </row>
    <row r="16871" spans="11:11" x14ac:dyDescent="0.25">
      <c r="K16871" s="133"/>
    </row>
    <row r="16872" spans="11:11" x14ac:dyDescent="0.25">
      <c r="K16872" s="133"/>
    </row>
    <row r="16873" spans="11:11" x14ac:dyDescent="0.25">
      <c r="K16873"/>
    </row>
    <row r="16874" spans="11:11" x14ac:dyDescent="0.25">
      <c r="K16874"/>
    </row>
    <row r="16875" spans="11:11" x14ac:dyDescent="0.25">
      <c r="K16875" s="133"/>
    </row>
    <row r="16876" spans="11:11" x14ac:dyDescent="0.25">
      <c r="K16876" s="133"/>
    </row>
    <row r="16877" spans="11:11" x14ac:dyDescent="0.25">
      <c r="K16877"/>
    </row>
    <row r="16878" spans="11:11" x14ac:dyDescent="0.25">
      <c r="K16878"/>
    </row>
    <row r="16879" spans="11:11" x14ac:dyDescent="0.25">
      <c r="K16879"/>
    </row>
    <row r="16880" spans="11:11" x14ac:dyDescent="0.25">
      <c r="K16880" s="133"/>
    </row>
    <row r="16881" spans="11:11" x14ac:dyDescent="0.25">
      <c r="K16881" s="133"/>
    </row>
    <row r="16882" spans="11:11" x14ac:dyDescent="0.25">
      <c r="K16882"/>
    </row>
    <row r="16883" spans="11:11" x14ac:dyDescent="0.25">
      <c r="K16883"/>
    </row>
    <row r="16884" spans="11:11" x14ac:dyDescent="0.25">
      <c r="K16884" s="133"/>
    </row>
    <row r="16885" spans="11:11" x14ac:dyDescent="0.25">
      <c r="K16885" s="133"/>
    </row>
    <row r="16886" spans="11:11" x14ac:dyDescent="0.25">
      <c r="K16886"/>
    </row>
    <row r="16887" spans="11:11" x14ac:dyDescent="0.25">
      <c r="K16887"/>
    </row>
    <row r="16888" spans="11:11" x14ac:dyDescent="0.25">
      <c r="K16888"/>
    </row>
    <row r="16889" spans="11:11" x14ac:dyDescent="0.25">
      <c r="K16889" s="133"/>
    </row>
    <row r="16890" spans="11:11" x14ac:dyDescent="0.25">
      <c r="K16890" s="133"/>
    </row>
    <row r="16891" spans="11:11" x14ac:dyDescent="0.25">
      <c r="K16891"/>
    </row>
    <row r="16892" spans="11:11" x14ac:dyDescent="0.25">
      <c r="K16892"/>
    </row>
    <row r="16893" spans="11:11" x14ac:dyDescent="0.25">
      <c r="K16893" s="133"/>
    </row>
    <row r="16894" spans="11:11" x14ac:dyDescent="0.25">
      <c r="K16894" s="133"/>
    </row>
    <row r="16895" spans="11:11" x14ac:dyDescent="0.25">
      <c r="K16895"/>
    </row>
    <row r="16896" spans="11:11" x14ac:dyDescent="0.25">
      <c r="K16896"/>
    </row>
    <row r="16897" spans="11:11" x14ac:dyDescent="0.25">
      <c r="K16897"/>
    </row>
    <row r="16898" spans="11:11" x14ac:dyDescent="0.25">
      <c r="K16898" s="133"/>
    </row>
    <row r="16899" spans="11:11" x14ac:dyDescent="0.25">
      <c r="K16899" s="133"/>
    </row>
    <row r="16900" spans="11:11" x14ac:dyDescent="0.25">
      <c r="K16900"/>
    </row>
    <row r="16901" spans="11:11" x14ac:dyDescent="0.25">
      <c r="K16901"/>
    </row>
    <row r="16902" spans="11:11" x14ac:dyDescent="0.25">
      <c r="K16902" s="133"/>
    </row>
    <row r="16903" spans="11:11" x14ac:dyDescent="0.25">
      <c r="K16903" s="133"/>
    </row>
    <row r="16904" spans="11:11" x14ac:dyDescent="0.25">
      <c r="K16904"/>
    </row>
    <row r="16905" spans="11:11" x14ac:dyDescent="0.25">
      <c r="K16905"/>
    </row>
    <row r="16906" spans="11:11" x14ac:dyDescent="0.25">
      <c r="K16906"/>
    </row>
    <row r="16907" spans="11:11" x14ac:dyDescent="0.25">
      <c r="K16907" s="133"/>
    </row>
    <row r="16908" spans="11:11" x14ac:dyDescent="0.25">
      <c r="K16908" s="133"/>
    </row>
    <row r="16909" spans="11:11" x14ac:dyDescent="0.25">
      <c r="K16909"/>
    </row>
    <row r="16910" spans="11:11" x14ac:dyDescent="0.25">
      <c r="K16910"/>
    </row>
    <row r="16911" spans="11:11" x14ac:dyDescent="0.25">
      <c r="K16911" s="133"/>
    </row>
    <row r="16912" spans="11:11" x14ac:dyDescent="0.25">
      <c r="K16912" s="133"/>
    </row>
    <row r="16913" spans="11:11" x14ac:dyDescent="0.25">
      <c r="K16913"/>
    </row>
    <row r="16914" spans="11:11" x14ac:dyDescent="0.25">
      <c r="K16914"/>
    </row>
    <row r="16915" spans="11:11" x14ac:dyDescent="0.25">
      <c r="K16915"/>
    </row>
    <row r="16916" spans="11:11" x14ac:dyDescent="0.25">
      <c r="K16916" s="133"/>
    </row>
    <row r="16917" spans="11:11" x14ac:dyDescent="0.25">
      <c r="K16917" s="133"/>
    </row>
    <row r="16918" spans="11:11" x14ac:dyDescent="0.25">
      <c r="K16918"/>
    </row>
    <row r="16919" spans="11:11" x14ac:dyDescent="0.25">
      <c r="K16919"/>
    </row>
    <row r="16920" spans="11:11" x14ac:dyDescent="0.25">
      <c r="K16920" s="133"/>
    </row>
    <row r="16921" spans="11:11" x14ac:dyDescent="0.25">
      <c r="K16921" s="133"/>
    </row>
    <row r="16922" spans="11:11" x14ac:dyDescent="0.25">
      <c r="K16922"/>
    </row>
    <row r="16923" spans="11:11" x14ac:dyDescent="0.25">
      <c r="K16923"/>
    </row>
    <row r="16924" spans="11:11" x14ac:dyDescent="0.25">
      <c r="K16924"/>
    </row>
    <row r="16925" spans="11:11" x14ac:dyDescent="0.25">
      <c r="K16925" s="133"/>
    </row>
    <row r="16926" spans="11:11" x14ac:dyDescent="0.25">
      <c r="K16926" s="133"/>
    </row>
    <row r="16927" spans="11:11" x14ac:dyDescent="0.25">
      <c r="K16927"/>
    </row>
    <row r="16928" spans="11:11" x14ac:dyDescent="0.25">
      <c r="K16928"/>
    </row>
    <row r="16929" spans="11:11" x14ac:dyDescent="0.25">
      <c r="K16929" s="133"/>
    </row>
    <row r="16930" spans="11:11" x14ac:dyDescent="0.25">
      <c r="K16930" s="133"/>
    </row>
    <row r="16931" spans="11:11" x14ac:dyDescent="0.25">
      <c r="K16931"/>
    </row>
    <row r="16932" spans="11:11" x14ac:dyDescent="0.25">
      <c r="K16932"/>
    </row>
    <row r="16933" spans="11:11" x14ac:dyDescent="0.25">
      <c r="K16933"/>
    </row>
    <row r="16934" spans="11:11" x14ac:dyDescent="0.25">
      <c r="K16934" s="133"/>
    </row>
    <row r="16935" spans="11:11" x14ac:dyDescent="0.25">
      <c r="K16935" s="133"/>
    </row>
    <row r="16936" spans="11:11" x14ac:dyDescent="0.25">
      <c r="K16936"/>
    </row>
    <row r="16937" spans="11:11" x14ac:dyDescent="0.25">
      <c r="K16937"/>
    </row>
    <row r="16938" spans="11:11" x14ac:dyDescent="0.25">
      <c r="K16938" s="133"/>
    </row>
    <row r="16939" spans="11:11" x14ac:dyDescent="0.25">
      <c r="K16939" s="133"/>
    </row>
    <row r="16940" spans="11:11" x14ac:dyDescent="0.25">
      <c r="K16940"/>
    </row>
    <row r="16941" spans="11:11" x14ac:dyDescent="0.25">
      <c r="K16941"/>
    </row>
    <row r="16942" spans="11:11" x14ac:dyDescent="0.25">
      <c r="K16942"/>
    </row>
    <row r="16943" spans="11:11" x14ac:dyDescent="0.25">
      <c r="K16943" s="133"/>
    </row>
    <row r="16944" spans="11:11" x14ac:dyDescent="0.25">
      <c r="K16944" s="133"/>
    </row>
    <row r="16945" spans="11:11" x14ac:dyDescent="0.25">
      <c r="K16945"/>
    </row>
    <row r="16946" spans="11:11" x14ac:dyDescent="0.25">
      <c r="K16946"/>
    </row>
    <row r="16947" spans="11:11" x14ac:dyDescent="0.25">
      <c r="K16947" s="133"/>
    </row>
    <row r="16948" spans="11:11" x14ac:dyDescent="0.25">
      <c r="K16948" s="133"/>
    </row>
    <row r="16949" spans="11:11" x14ac:dyDescent="0.25">
      <c r="K16949"/>
    </row>
    <row r="16950" spans="11:11" x14ac:dyDescent="0.25">
      <c r="K16950"/>
    </row>
    <row r="16951" spans="11:11" x14ac:dyDescent="0.25">
      <c r="K16951"/>
    </row>
    <row r="16952" spans="11:11" x14ac:dyDescent="0.25">
      <c r="K16952" s="133"/>
    </row>
    <row r="16953" spans="11:11" x14ac:dyDescent="0.25">
      <c r="K16953" s="133"/>
    </row>
    <row r="16954" spans="11:11" x14ac:dyDescent="0.25">
      <c r="K16954"/>
    </row>
    <row r="16955" spans="11:11" x14ac:dyDescent="0.25">
      <c r="K16955"/>
    </row>
    <row r="16956" spans="11:11" x14ac:dyDescent="0.25">
      <c r="K16956" s="133"/>
    </row>
    <row r="16957" spans="11:11" x14ac:dyDescent="0.25">
      <c r="K16957" s="133"/>
    </row>
    <row r="16958" spans="11:11" x14ac:dyDescent="0.25">
      <c r="K16958"/>
    </row>
    <row r="16959" spans="11:11" x14ac:dyDescent="0.25">
      <c r="K16959"/>
    </row>
    <row r="16960" spans="11:11" x14ac:dyDescent="0.25">
      <c r="K16960"/>
    </row>
    <row r="16961" spans="11:11" x14ac:dyDescent="0.25">
      <c r="K16961" s="133"/>
    </row>
    <row r="16962" spans="11:11" x14ac:dyDescent="0.25">
      <c r="K16962" s="133"/>
    </row>
    <row r="16963" spans="11:11" x14ac:dyDescent="0.25">
      <c r="K16963"/>
    </row>
    <row r="16964" spans="11:11" x14ac:dyDescent="0.25">
      <c r="K16964"/>
    </row>
    <row r="16965" spans="11:11" x14ac:dyDescent="0.25">
      <c r="K16965" s="133"/>
    </row>
    <row r="16966" spans="11:11" x14ac:dyDescent="0.25">
      <c r="K16966" s="133"/>
    </row>
    <row r="16967" spans="11:11" x14ac:dyDescent="0.25">
      <c r="K16967"/>
    </row>
    <row r="16968" spans="11:11" x14ac:dyDescent="0.25">
      <c r="K16968"/>
    </row>
    <row r="16969" spans="11:11" x14ac:dyDescent="0.25">
      <c r="K16969"/>
    </row>
    <row r="16970" spans="11:11" x14ac:dyDescent="0.25">
      <c r="K16970" s="133"/>
    </row>
    <row r="16971" spans="11:11" x14ac:dyDescent="0.25">
      <c r="K16971" s="133"/>
    </row>
    <row r="16972" spans="11:11" x14ac:dyDescent="0.25">
      <c r="K16972"/>
    </row>
    <row r="16973" spans="11:11" x14ac:dyDescent="0.25">
      <c r="K16973"/>
    </row>
    <row r="16974" spans="11:11" x14ac:dyDescent="0.25">
      <c r="K16974" s="133"/>
    </row>
    <row r="16975" spans="11:11" x14ac:dyDescent="0.25">
      <c r="K16975" s="133"/>
    </row>
    <row r="16976" spans="11:11" x14ac:dyDescent="0.25">
      <c r="K16976"/>
    </row>
    <row r="16977" spans="11:11" x14ac:dyDescent="0.25">
      <c r="K16977"/>
    </row>
    <row r="16978" spans="11:11" x14ac:dyDescent="0.25">
      <c r="K16978"/>
    </row>
    <row r="16979" spans="11:11" x14ac:dyDescent="0.25">
      <c r="K16979" s="133"/>
    </row>
    <row r="16980" spans="11:11" x14ac:dyDescent="0.25">
      <c r="K16980" s="133"/>
    </row>
    <row r="16981" spans="11:11" x14ac:dyDescent="0.25">
      <c r="K16981"/>
    </row>
    <row r="16982" spans="11:11" x14ac:dyDescent="0.25">
      <c r="K16982"/>
    </row>
    <row r="16983" spans="11:11" x14ac:dyDescent="0.25">
      <c r="K16983" s="133"/>
    </row>
    <row r="16984" spans="11:11" x14ac:dyDescent="0.25">
      <c r="K16984" s="133"/>
    </row>
    <row r="16985" spans="11:11" x14ac:dyDescent="0.25">
      <c r="K16985"/>
    </row>
    <row r="16986" spans="11:11" x14ac:dyDescent="0.25">
      <c r="K16986"/>
    </row>
    <row r="16987" spans="11:11" x14ac:dyDescent="0.25">
      <c r="K16987"/>
    </row>
    <row r="16988" spans="11:11" x14ac:dyDescent="0.25">
      <c r="K16988" s="133"/>
    </row>
    <row r="16989" spans="11:11" x14ac:dyDescent="0.25">
      <c r="K16989" s="133"/>
    </row>
    <row r="16990" spans="11:11" x14ac:dyDescent="0.25">
      <c r="K16990"/>
    </row>
    <row r="16991" spans="11:11" x14ac:dyDescent="0.25">
      <c r="K16991"/>
    </row>
    <row r="16992" spans="11:11" x14ac:dyDescent="0.25">
      <c r="K16992" s="133"/>
    </row>
    <row r="16993" spans="11:11" x14ac:dyDescent="0.25">
      <c r="K16993" s="133"/>
    </row>
    <row r="16994" spans="11:11" x14ac:dyDescent="0.25">
      <c r="K16994"/>
    </row>
    <row r="16995" spans="11:11" x14ac:dyDescent="0.25">
      <c r="K16995"/>
    </row>
    <row r="16996" spans="11:11" x14ac:dyDescent="0.25">
      <c r="K16996"/>
    </row>
    <row r="16997" spans="11:11" x14ac:dyDescent="0.25">
      <c r="K16997" s="133"/>
    </row>
    <row r="16998" spans="11:11" x14ac:dyDescent="0.25">
      <c r="K16998" s="133"/>
    </row>
    <row r="16999" spans="11:11" x14ac:dyDescent="0.25">
      <c r="K16999"/>
    </row>
    <row r="17000" spans="11:11" x14ac:dyDescent="0.25">
      <c r="K17000"/>
    </row>
    <row r="17001" spans="11:11" x14ac:dyDescent="0.25">
      <c r="K17001" s="133"/>
    </row>
    <row r="17002" spans="11:11" x14ac:dyDescent="0.25">
      <c r="K17002" s="133"/>
    </row>
    <row r="17003" spans="11:11" x14ac:dyDescent="0.25">
      <c r="K17003"/>
    </row>
    <row r="17004" spans="11:11" x14ac:dyDescent="0.25">
      <c r="K17004"/>
    </row>
    <row r="17005" spans="11:11" x14ac:dyDescent="0.25">
      <c r="K17005"/>
    </row>
    <row r="17006" spans="11:11" x14ac:dyDescent="0.25">
      <c r="K17006" s="133"/>
    </row>
    <row r="17007" spans="11:11" x14ac:dyDescent="0.25">
      <c r="K17007" s="133"/>
    </row>
    <row r="17008" spans="11:11" x14ac:dyDescent="0.25">
      <c r="K17008"/>
    </row>
    <row r="17009" spans="11:11" x14ac:dyDescent="0.25">
      <c r="K17009"/>
    </row>
    <row r="17010" spans="11:11" x14ac:dyDescent="0.25">
      <c r="K17010" s="133"/>
    </row>
    <row r="17011" spans="11:11" x14ac:dyDescent="0.25">
      <c r="K17011" s="133"/>
    </row>
    <row r="17012" spans="11:11" x14ac:dyDescent="0.25">
      <c r="K17012"/>
    </row>
    <row r="17013" spans="11:11" x14ac:dyDescent="0.25">
      <c r="K17013"/>
    </row>
    <row r="17014" spans="11:11" x14ac:dyDescent="0.25">
      <c r="K17014"/>
    </row>
    <row r="17015" spans="11:11" x14ac:dyDescent="0.25">
      <c r="K17015" s="133"/>
    </row>
    <row r="17016" spans="11:11" x14ac:dyDescent="0.25">
      <c r="K17016" s="133"/>
    </row>
    <row r="17017" spans="11:11" x14ac:dyDescent="0.25">
      <c r="K17017"/>
    </row>
    <row r="17018" spans="11:11" x14ac:dyDescent="0.25">
      <c r="K17018"/>
    </row>
    <row r="17019" spans="11:11" x14ac:dyDescent="0.25">
      <c r="K17019" s="133"/>
    </row>
    <row r="17020" spans="11:11" x14ac:dyDescent="0.25">
      <c r="K17020" s="133"/>
    </row>
    <row r="17021" spans="11:11" x14ac:dyDescent="0.25">
      <c r="K17021"/>
    </row>
    <row r="17022" spans="11:11" x14ac:dyDescent="0.25">
      <c r="K17022"/>
    </row>
    <row r="17023" spans="11:11" x14ac:dyDescent="0.25">
      <c r="K17023"/>
    </row>
    <row r="17024" spans="11:11" x14ac:dyDescent="0.25">
      <c r="K17024" s="133"/>
    </row>
    <row r="17025" spans="11:11" x14ac:dyDescent="0.25">
      <c r="K17025" s="133"/>
    </row>
    <row r="17026" spans="11:11" x14ac:dyDescent="0.25">
      <c r="K17026"/>
    </row>
    <row r="17027" spans="11:11" x14ac:dyDescent="0.25">
      <c r="K17027"/>
    </row>
    <row r="17028" spans="11:11" x14ac:dyDescent="0.25">
      <c r="K17028" s="133"/>
    </row>
    <row r="17029" spans="11:11" x14ac:dyDescent="0.25">
      <c r="K17029" s="133"/>
    </row>
    <row r="17030" spans="11:11" x14ac:dyDescent="0.25">
      <c r="K17030"/>
    </row>
    <row r="17031" spans="11:11" x14ac:dyDescent="0.25">
      <c r="K17031"/>
    </row>
    <row r="17032" spans="11:11" x14ac:dyDescent="0.25">
      <c r="K17032"/>
    </row>
    <row r="17033" spans="11:11" x14ac:dyDescent="0.25">
      <c r="K17033" s="133"/>
    </row>
    <row r="17034" spans="11:11" x14ac:dyDescent="0.25">
      <c r="K17034" s="133"/>
    </row>
    <row r="17035" spans="11:11" x14ac:dyDescent="0.25">
      <c r="K17035"/>
    </row>
    <row r="17036" spans="11:11" x14ac:dyDescent="0.25">
      <c r="K17036"/>
    </row>
    <row r="17037" spans="11:11" x14ac:dyDescent="0.25">
      <c r="K17037" s="133"/>
    </row>
    <row r="17038" spans="11:11" x14ac:dyDescent="0.25">
      <c r="K17038" s="133"/>
    </row>
    <row r="17039" spans="11:11" x14ac:dyDescent="0.25">
      <c r="K17039"/>
    </row>
    <row r="17040" spans="11:11" x14ac:dyDescent="0.25">
      <c r="K17040"/>
    </row>
    <row r="17041" spans="11:11" x14ac:dyDescent="0.25">
      <c r="K17041"/>
    </row>
    <row r="17042" spans="11:11" x14ac:dyDescent="0.25">
      <c r="K17042" s="133"/>
    </row>
    <row r="17043" spans="11:11" x14ac:dyDescent="0.25">
      <c r="K17043" s="133"/>
    </row>
    <row r="17044" spans="11:11" x14ac:dyDescent="0.25">
      <c r="K17044"/>
    </row>
    <row r="17045" spans="11:11" x14ac:dyDescent="0.25">
      <c r="K17045"/>
    </row>
    <row r="17046" spans="11:11" x14ac:dyDescent="0.25">
      <c r="K17046" s="133"/>
    </row>
    <row r="17047" spans="11:11" x14ac:dyDescent="0.25">
      <c r="K17047" s="133"/>
    </row>
    <row r="17048" spans="11:11" x14ac:dyDescent="0.25">
      <c r="K17048"/>
    </row>
    <row r="17049" spans="11:11" x14ac:dyDescent="0.25">
      <c r="K17049"/>
    </row>
    <row r="17050" spans="11:11" x14ac:dyDescent="0.25">
      <c r="K17050"/>
    </row>
    <row r="17051" spans="11:11" x14ac:dyDescent="0.25">
      <c r="K17051" s="133"/>
    </row>
    <row r="17052" spans="11:11" x14ac:dyDescent="0.25">
      <c r="K17052" s="133"/>
    </row>
    <row r="17053" spans="11:11" x14ac:dyDescent="0.25">
      <c r="K17053"/>
    </row>
    <row r="17054" spans="11:11" x14ac:dyDescent="0.25">
      <c r="K17054"/>
    </row>
    <row r="17055" spans="11:11" x14ac:dyDescent="0.25">
      <c r="K17055" s="133"/>
    </row>
    <row r="17056" spans="11:11" x14ac:dyDescent="0.25">
      <c r="K17056" s="133"/>
    </row>
    <row r="17057" spans="11:11" x14ac:dyDescent="0.25">
      <c r="K17057"/>
    </row>
    <row r="17058" spans="11:11" x14ac:dyDescent="0.25">
      <c r="K17058"/>
    </row>
    <row r="17059" spans="11:11" x14ac:dyDescent="0.25">
      <c r="K17059"/>
    </row>
    <row r="17060" spans="11:11" x14ac:dyDescent="0.25">
      <c r="K17060" s="133"/>
    </row>
    <row r="17061" spans="11:11" x14ac:dyDescent="0.25">
      <c r="K17061" s="133"/>
    </row>
    <row r="17062" spans="11:11" x14ac:dyDescent="0.25">
      <c r="K17062"/>
    </row>
    <row r="17063" spans="11:11" x14ac:dyDescent="0.25">
      <c r="K17063"/>
    </row>
    <row r="17064" spans="11:11" x14ac:dyDescent="0.25">
      <c r="K17064" s="133"/>
    </row>
    <row r="17065" spans="11:11" x14ac:dyDescent="0.25">
      <c r="K17065" s="133"/>
    </row>
    <row r="17066" spans="11:11" x14ac:dyDescent="0.25">
      <c r="K17066"/>
    </row>
    <row r="17067" spans="11:11" x14ac:dyDescent="0.25">
      <c r="K17067"/>
    </row>
    <row r="17068" spans="11:11" x14ac:dyDescent="0.25">
      <c r="K17068"/>
    </row>
    <row r="17069" spans="11:11" x14ac:dyDescent="0.25">
      <c r="K17069" s="133"/>
    </row>
    <row r="17070" spans="11:11" x14ac:dyDescent="0.25">
      <c r="K17070" s="133"/>
    </row>
    <row r="17071" spans="11:11" x14ac:dyDescent="0.25">
      <c r="K17071"/>
    </row>
    <row r="17072" spans="11:11" x14ac:dyDescent="0.25">
      <c r="K17072"/>
    </row>
    <row r="17073" spans="11:11" x14ac:dyDescent="0.25">
      <c r="K17073" s="133"/>
    </row>
    <row r="17074" spans="11:11" x14ac:dyDescent="0.25">
      <c r="K17074" s="133"/>
    </row>
    <row r="17075" spans="11:11" x14ac:dyDescent="0.25">
      <c r="K17075"/>
    </row>
    <row r="17076" spans="11:11" x14ac:dyDescent="0.25">
      <c r="K17076"/>
    </row>
    <row r="17077" spans="11:11" x14ac:dyDescent="0.25">
      <c r="K17077"/>
    </row>
    <row r="17078" spans="11:11" x14ac:dyDescent="0.25">
      <c r="K17078" s="133"/>
    </row>
    <row r="17079" spans="11:11" x14ac:dyDescent="0.25">
      <c r="K17079" s="133"/>
    </row>
    <row r="17080" spans="11:11" x14ac:dyDescent="0.25">
      <c r="K17080"/>
    </row>
    <row r="17081" spans="11:11" x14ac:dyDescent="0.25">
      <c r="K17081"/>
    </row>
    <row r="17082" spans="11:11" x14ac:dyDescent="0.25">
      <c r="K17082" s="133"/>
    </row>
    <row r="17083" spans="11:11" x14ac:dyDescent="0.25">
      <c r="K17083" s="133"/>
    </row>
    <row r="17084" spans="11:11" x14ac:dyDescent="0.25">
      <c r="K17084"/>
    </row>
    <row r="17085" spans="11:11" x14ac:dyDescent="0.25">
      <c r="K17085"/>
    </row>
    <row r="17086" spans="11:11" x14ac:dyDescent="0.25">
      <c r="K17086"/>
    </row>
    <row r="17087" spans="11:11" x14ac:dyDescent="0.25">
      <c r="K17087" s="133"/>
    </row>
    <row r="17088" spans="11:11" x14ac:dyDescent="0.25">
      <c r="K17088" s="133"/>
    </row>
    <row r="17089" spans="11:11" x14ac:dyDescent="0.25">
      <c r="K17089"/>
    </row>
    <row r="17090" spans="11:11" x14ac:dyDescent="0.25">
      <c r="K17090"/>
    </row>
    <row r="17091" spans="11:11" x14ac:dyDescent="0.25">
      <c r="K17091" s="133"/>
    </row>
    <row r="17092" spans="11:11" x14ac:dyDescent="0.25">
      <c r="K17092" s="133"/>
    </row>
    <row r="17093" spans="11:11" x14ac:dyDescent="0.25">
      <c r="K17093"/>
    </row>
    <row r="17094" spans="11:11" x14ac:dyDescent="0.25">
      <c r="K17094"/>
    </row>
    <row r="17095" spans="11:11" x14ac:dyDescent="0.25">
      <c r="K17095"/>
    </row>
    <row r="17096" spans="11:11" x14ac:dyDescent="0.25">
      <c r="K17096" s="133"/>
    </row>
    <row r="17097" spans="11:11" x14ac:dyDescent="0.25">
      <c r="K17097" s="133"/>
    </row>
    <row r="17098" spans="11:11" x14ac:dyDescent="0.25">
      <c r="K17098"/>
    </row>
    <row r="17099" spans="11:11" x14ac:dyDescent="0.25">
      <c r="K17099"/>
    </row>
    <row r="17100" spans="11:11" x14ac:dyDescent="0.25">
      <c r="K17100" s="133"/>
    </row>
    <row r="17101" spans="11:11" x14ac:dyDescent="0.25">
      <c r="K17101" s="133"/>
    </row>
    <row r="17102" spans="11:11" x14ac:dyDescent="0.25">
      <c r="K17102"/>
    </row>
    <row r="17103" spans="11:11" x14ac:dyDescent="0.25">
      <c r="K17103"/>
    </row>
    <row r="17104" spans="11:11" x14ac:dyDescent="0.25">
      <c r="K17104"/>
    </row>
    <row r="17105" spans="11:11" x14ac:dyDescent="0.25">
      <c r="K17105" s="133"/>
    </row>
    <row r="17106" spans="11:11" x14ac:dyDescent="0.25">
      <c r="K17106" s="133"/>
    </row>
    <row r="17107" spans="11:11" x14ac:dyDescent="0.25">
      <c r="K17107"/>
    </row>
    <row r="17108" spans="11:11" x14ac:dyDescent="0.25">
      <c r="K17108"/>
    </row>
    <row r="17109" spans="11:11" x14ac:dyDescent="0.25">
      <c r="K17109" s="133"/>
    </row>
    <row r="17110" spans="11:11" x14ac:dyDescent="0.25">
      <c r="K17110" s="133"/>
    </row>
    <row r="17111" spans="11:11" x14ac:dyDescent="0.25">
      <c r="K17111"/>
    </row>
    <row r="17112" spans="11:11" x14ac:dyDescent="0.25">
      <c r="K17112"/>
    </row>
    <row r="17113" spans="11:11" x14ac:dyDescent="0.25">
      <c r="K17113"/>
    </row>
    <row r="17114" spans="11:11" x14ac:dyDescent="0.25">
      <c r="K17114" s="133"/>
    </row>
    <row r="17115" spans="11:11" x14ac:dyDescent="0.25">
      <c r="K17115" s="133"/>
    </row>
    <row r="17116" spans="11:11" x14ac:dyDescent="0.25">
      <c r="K17116"/>
    </row>
    <row r="17117" spans="11:11" x14ac:dyDescent="0.25">
      <c r="K17117"/>
    </row>
    <row r="17118" spans="11:11" x14ac:dyDescent="0.25">
      <c r="K17118" s="133"/>
    </row>
    <row r="17119" spans="11:11" x14ac:dyDescent="0.25">
      <c r="K17119" s="133"/>
    </row>
    <row r="17120" spans="11:11" x14ac:dyDescent="0.25">
      <c r="K17120"/>
    </row>
    <row r="17121" spans="11:11" x14ac:dyDescent="0.25">
      <c r="K17121"/>
    </row>
    <row r="17122" spans="11:11" x14ac:dyDescent="0.25">
      <c r="K17122"/>
    </row>
    <row r="17123" spans="11:11" x14ac:dyDescent="0.25">
      <c r="K17123" s="133"/>
    </row>
    <row r="17124" spans="11:11" x14ac:dyDescent="0.25">
      <c r="K17124" s="133"/>
    </row>
    <row r="17125" spans="11:11" x14ac:dyDescent="0.25">
      <c r="K17125"/>
    </row>
    <row r="17126" spans="11:11" x14ac:dyDescent="0.25">
      <c r="K17126"/>
    </row>
    <row r="17127" spans="11:11" x14ac:dyDescent="0.25">
      <c r="K17127" s="133"/>
    </row>
    <row r="17128" spans="11:11" x14ac:dyDescent="0.25">
      <c r="K17128" s="133"/>
    </row>
    <row r="17129" spans="11:11" x14ac:dyDescent="0.25">
      <c r="K17129"/>
    </row>
    <row r="17130" spans="11:11" x14ac:dyDescent="0.25">
      <c r="K17130"/>
    </row>
    <row r="17131" spans="11:11" x14ac:dyDescent="0.25">
      <c r="K17131"/>
    </row>
    <row r="17132" spans="11:11" x14ac:dyDescent="0.25">
      <c r="K17132" s="133"/>
    </row>
    <row r="17133" spans="11:11" x14ac:dyDescent="0.25">
      <c r="K17133" s="133"/>
    </row>
    <row r="17134" spans="11:11" x14ac:dyDescent="0.25">
      <c r="K17134"/>
    </row>
    <row r="17135" spans="11:11" x14ac:dyDescent="0.25">
      <c r="K17135"/>
    </row>
    <row r="17136" spans="11:11" x14ac:dyDescent="0.25">
      <c r="K17136" s="133"/>
    </row>
    <row r="17137" spans="11:11" x14ac:dyDescent="0.25">
      <c r="K17137" s="133"/>
    </row>
    <row r="17138" spans="11:11" x14ac:dyDescent="0.25">
      <c r="K17138"/>
    </row>
    <row r="17139" spans="11:11" x14ac:dyDescent="0.25">
      <c r="K17139"/>
    </row>
    <row r="17140" spans="11:11" x14ac:dyDescent="0.25">
      <c r="K17140"/>
    </row>
    <row r="17141" spans="11:11" x14ac:dyDescent="0.25">
      <c r="K17141" s="133"/>
    </row>
    <row r="17142" spans="11:11" x14ac:dyDescent="0.25">
      <c r="K17142" s="133"/>
    </row>
    <row r="17143" spans="11:11" x14ac:dyDescent="0.25">
      <c r="K17143"/>
    </row>
    <row r="17144" spans="11:11" x14ac:dyDescent="0.25">
      <c r="K17144"/>
    </row>
    <row r="17145" spans="11:11" x14ac:dyDescent="0.25">
      <c r="K17145" s="133"/>
    </row>
    <row r="17146" spans="11:11" x14ac:dyDescent="0.25">
      <c r="K17146" s="133"/>
    </row>
    <row r="17147" spans="11:11" x14ac:dyDescent="0.25">
      <c r="K17147"/>
    </row>
    <row r="17148" spans="11:11" x14ac:dyDescent="0.25">
      <c r="K17148"/>
    </row>
    <row r="17149" spans="11:11" x14ac:dyDescent="0.25">
      <c r="K17149"/>
    </row>
    <row r="17150" spans="11:11" x14ac:dyDescent="0.25">
      <c r="K17150" s="133"/>
    </row>
    <row r="17151" spans="11:11" x14ac:dyDescent="0.25">
      <c r="K17151" s="133"/>
    </row>
    <row r="17152" spans="11:11" x14ac:dyDescent="0.25">
      <c r="K17152"/>
    </row>
    <row r="17153" spans="11:11" x14ac:dyDescent="0.25">
      <c r="K17153"/>
    </row>
    <row r="17154" spans="11:11" x14ac:dyDescent="0.25">
      <c r="K17154" s="133"/>
    </row>
    <row r="17155" spans="11:11" x14ac:dyDescent="0.25">
      <c r="K17155" s="133"/>
    </row>
    <row r="17156" spans="11:11" x14ac:dyDescent="0.25">
      <c r="K17156"/>
    </row>
    <row r="17157" spans="11:11" x14ac:dyDescent="0.25">
      <c r="K17157"/>
    </row>
    <row r="17158" spans="11:11" x14ac:dyDescent="0.25">
      <c r="K17158"/>
    </row>
    <row r="17159" spans="11:11" x14ac:dyDescent="0.25">
      <c r="K17159" s="133"/>
    </row>
    <row r="17160" spans="11:11" x14ac:dyDescent="0.25">
      <c r="K17160" s="133"/>
    </row>
    <row r="17161" spans="11:11" x14ac:dyDescent="0.25">
      <c r="K17161"/>
    </row>
    <row r="17162" spans="11:11" x14ac:dyDescent="0.25">
      <c r="K17162"/>
    </row>
    <row r="17163" spans="11:11" x14ac:dyDescent="0.25">
      <c r="K17163" s="133"/>
    </row>
    <row r="17164" spans="11:11" x14ac:dyDescent="0.25">
      <c r="K17164" s="133"/>
    </row>
    <row r="17165" spans="11:11" x14ac:dyDescent="0.25">
      <c r="K17165"/>
    </row>
    <row r="17166" spans="11:11" x14ac:dyDescent="0.25">
      <c r="K17166"/>
    </row>
    <row r="17167" spans="11:11" x14ac:dyDescent="0.25">
      <c r="K17167"/>
    </row>
    <row r="17168" spans="11:11" x14ac:dyDescent="0.25">
      <c r="K17168" s="133"/>
    </row>
    <row r="17169" spans="11:11" x14ac:dyDescent="0.25">
      <c r="K17169" s="133"/>
    </row>
    <row r="17170" spans="11:11" x14ac:dyDescent="0.25">
      <c r="K17170"/>
    </row>
    <row r="17171" spans="11:11" x14ac:dyDescent="0.25">
      <c r="K17171"/>
    </row>
    <row r="17172" spans="11:11" x14ac:dyDescent="0.25">
      <c r="K17172" s="133"/>
    </row>
    <row r="17173" spans="11:11" x14ac:dyDescent="0.25">
      <c r="K17173" s="133"/>
    </row>
    <row r="17174" spans="11:11" x14ac:dyDescent="0.25">
      <c r="K17174"/>
    </row>
    <row r="17175" spans="11:11" x14ac:dyDescent="0.25">
      <c r="K17175"/>
    </row>
    <row r="17176" spans="11:11" x14ac:dyDescent="0.25">
      <c r="K17176"/>
    </row>
    <row r="17177" spans="11:11" x14ac:dyDescent="0.25">
      <c r="K17177" s="133"/>
    </row>
    <row r="17178" spans="11:11" x14ac:dyDescent="0.25">
      <c r="K17178" s="133"/>
    </row>
    <row r="17179" spans="11:11" x14ac:dyDescent="0.25">
      <c r="K17179"/>
    </row>
    <row r="17180" spans="11:11" x14ac:dyDescent="0.25">
      <c r="K17180"/>
    </row>
    <row r="17181" spans="11:11" x14ac:dyDescent="0.25">
      <c r="K17181" s="133"/>
    </row>
    <row r="17182" spans="11:11" x14ac:dyDescent="0.25">
      <c r="K17182" s="133"/>
    </row>
    <row r="17183" spans="11:11" x14ac:dyDescent="0.25">
      <c r="K17183"/>
    </row>
    <row r="17184" spans="11:11" x14ac:dyDescent="0.25">
      <c r="K17184"/>
    </row>
    <row r="17185" spans="11:11" x14ac:dyDescent="0.25">
      <c r="K17185"/>
    </row>
    <row r="17186" spans="11:11" x14ac:dyDescent="0.25">
      <c r="K17186" s="133"/>
    </row>
    <row r="17187" spans="11:11" x14ac:dyDescent="0.25">
      <c r="K17187" s="133"/>
    </row>
    <row r="17188" spans="11:11" x14ac:dyDescent="0.25">
      <c r="K17188"/>
    </row>
    <row r="17189" spans="11:11" x14ac:dyDescent="0.25">
      <c r="K17189"/>
    </row>
    <row r="17190" spans="11:11" x14ac:dyDescent="0.25">
      <c r="K17190" s="133"/>
    </row>
    <row r="17191" spans="11:11" x14ac:dyDescent="0.25">
      <c r="K17191" s="133"/>
    </row>
    <row r="17192" spans="11:11" x14ac:dyDescent="0.25">
      <c r="K17192"/>
    </row>
    <row r="17193" spans="11:11" x14ac:dyDescent="0.25">
      <c r="K17193"/>
    </row>
    <row r="17194" spans="11:11" x14ac:dyDescent="0.25">
      <c r="K17194"/>
    </row>
    <row r="17195" spans="11:11" x14ac:dyDescent="0.25">
      <c r="K17195" s="133"/>
    </row>
    <row r="17196" spans="11:11" x14ac:dyDescent="0.25">
      <c r="K17196" s="133"/>
    </row>
    <row r="17197" spans="11:11" x14ac:dyDescent="0.25">
      <c r="K17197"/>
    </row>
    <row r="17198" spans="11:11" x14ac:dyDescent="0.25">
      <c r="K17198"/>
    </row>
    <row r="17199" spans="11:11" x14ac:dyDescent="0.25">
      <c r="K17199" s="133"/>
    </row>
    <row r="17200" spans="11:11" x14ac:dyDescent="0.25">
      <c r="K17200" s="133"/>
    </row>
    <row r="17201" spans="11:11" x14ac:dyDescent="0.25">
      <c r="K17201"/>
    </row>
    <row r="17202" spans="11:11" x14ac:dyDescent="0.25">
      <c r="K17202"/>
    </row>
    <row r="17203" spans="11:11" x14ac:dyDescent="0.25">
      <c r="K17203"/>
    </row>
    <row r="17204" spans="11:11" x14ac:dyDescent="0.25">
      <c r="K17204" s="133"/>
    </row>
    <row r="17205" spans="11:11" x14ac:dyDescent="0.25">
      <c r="K17205" s="133"/>
    </row>
    <row r="17206" spans="11:11" x14ac:dyDescent="0.25">
      <c r="K17206"/>
    </row>
    <row r="17207" spans="11:11" x14ac:dyDescent="0.25">
      <c r="K17207"/>
    </row>
    <row r="17208" spans="11:11" x14ac:dyDescent="0.25">
      <c r="K17208" s="133"/>
    </row>
    <row r="17209" spans="11:11" x14ac:dyDescent="0.25">
      <c r="K17209" s="133"/>
    </row>
    <row r="17210" spans="11:11" x14ac:dyDescent="0.25">
      <c r="K17210"/>
    </row>
    <row r="17211" spans="11:11" x14ac:dyDescent="0.25">
      <c r="K17211"/>
    </row>
    <row r="17212" spans="11:11" x14ac:dyDescent="0.25">
      <c r="K17212"/>
    </row>
    <row r="17213" spans="11:11" x14ac:dyDescent="0.25">
      <c r="K17213" s="133"/>
    </row>
    <row r="17214" spans="11:11" x14ac:dyDescent="0.25">
      <c r="K17214" s="133"/>
    </row>
    <row r="17215" spans="11:11" x14ac:dyDescent="0.25">
      <c r="K17215"/>
    </row>
    <row r="17216" spans="11:11" x14ac:dyDescent="0.25">
      <c r="K17216"/>
    </row>
    <row r="17217" spans="11:11" x14ac:dyDescent="0.25">
      <c r="K17217" s="133"/>
    </row>
    <row r="17218" spans="11:11" x14ac:dyDescent="0.25">
      <c r="K17218" s="133"/>
    </row>
    <row r="17219" spans="11:11" x14ac:dyDescent="0.25">
      <c r="K17219"/>
    </row>
    <row r="17220" spans="11:11" x14ac:dyDescent="0.25">
      <c r="K17220"/>
    </row>
    <row r="17221" spans="11:11" x14ac:dyDescent="0.25">
      <c r="K17221"/>
    </row>
    <row r="17222" spans="11:11" x14ac:dyDescent="0.25">
      <c r="K17222" s="133"/>
    </row>
    <row r="17223" spans="11:11" x14ac:dyDescent="0.25">
      <c r="K17223" s="133"/>
    </row>
    <row r="17224" spans="11:11" x14ac:dyDescent="0.25">
      <c r="K17224"/>
    </row>
    <row r="17225" spans="11:11" x14ac:dyDescent="0.25">
      <c r="K17225"/>
    </row>
    <row r="17226" spans="11:11" x14ac:dyDescent="0.25">
      <c r="K17226" s="133"/>
    </row>
    <row r="17227" spans="11:11" x14ac:dyDescent="0.25">
      <c r="K17227" s="133"/>
    </row>
    <row r="17228" spans="11:11" x14ac:dyDescent="0.25">
      <c r="K17228"/>
    </row>
    <row r="17229" spans="11:11" x14ac:dyDescent="0.25">
      <c r="K17229"/>
    </row>
    <row r="17230" spans="11:11" x14ac:dyDescent="0.25">
      <c r="K17230"/>
    </row>
    <row r="17231" spans="11:11" x14ac:dyDescent="0.25">
      <c r="K17231" s="133"/>
    </row>
    <row r="17232" spans="11:11" x14ac:dyDescent="0.25">
      <c r="K17232" s="133"/>
    </row>
    <row r="17233" spans="11:11" x14ac:dyDescent="0.25">
      <c r="K17233"/>
    </row>
    <row r="17234" spans="11:11" x14ac:dyDescent="0.25">
      <c r="K17234"/>
    </row>
    <row r="17235" spans="11:11" x14ac:dyDescent="0.25">
      <c r="K17235" s="133"/>
    </row>
    <row r="17236" spans="11:11" x14ac:dyDescent="0.25">
      <c r="K17236" s="133"/>
    </row>
    <row r="17237" spans="11:11" x14ac:dyDescent="0.25">
      <c r="K17237"/>
    </row>
    <row r="17238" spans="11:11" x14ac:dyDescent="0.25">
      <c r="K17238"/>
    </row>
    <row r="17239" spans="11:11" x14ac:dyDescent="0.25">
      <c r="K17239"/>
    </row>
    <row r="17240" spans="11:11" x14ac:dyDescent="0.25">
      <c r="K17240" s="133"/>
    </row>
    <row r="17241" spans="11:11" x14ac:dyDescent="0.25">
      <c r="K17241" s="133"/>
    </row>
    <row r="17242" spans="11:11" x14ac:dyDescent="0.25">
      <c r="K17242"/>
    </row>
    <row r="17243" spans="11:11" x14ac:dyDescent="0.25">
      <c r="K17243"/>
    </row>
    <row r="17244" spans="11:11" x14ac:dyDescent="0.25">
      <c r="K17244" s="133"/>
    </row>
    <row r="17245" spans="11:11" x14ac:dyDescent="0.25">
      <c r="K17245" s="133"/>
    </row>
    <row r="17246" spans="11:11" x14ac:dyDescent="0.25">
      <c r="K17246"/>
    </row>
    <row r="17247" spans="11:11" x14ac:dyDescent="0.25">
      <c r="K17247"/>
    </row>
    <row r="17248" spans="11:11" x14ac:dyDescent="0.25">
      <c r="K17248"/>
    </row>
    <row r="17249" spans="11:11" x14ac:dyDescent="0.25">
      <c r="K17249" s="133"/>
    </row>
    <row r="17250" spans="11:11" x14ac:dyDescent="0.25">
      <c r="K17250" s="133"/>
    </row>
    <row r="17251" spans="11:11" x14ac:dyDescent="0.25">
      <c r="K17251"/>
    </row>
    <row r="17252" spans="11:11" x14ac:dyDescent="0.25">
      <c r="K17252"/>
    </row>
    <row r="17253" spans="11:11" x14ac:dyDescent="0.25">
      <c r="K17253" s="133"/>
    </row>
    <row r="17254" spans="11:11" x14ac:dyDescent="0.25">
      <c r="K17254" s="133"/>
    </row>
    <row r="17255" spans="11:11" x14ac:dyDescent="0.25">
      <c r="K17255"/>
    </row>
    <row r="17256" spans="11:11" x14ac:dyDescent="0.25">
      <c r="K17256"/>
    </row>
    <row r="17257" spans="11:11" x14ac:dyDescent="0.25">
      <c r="K17257"/>
    </row>
    <row r="17258" spans="11:11" x14ac:dyDescent="0.25">
      <c r="K17258" s="133"/>
    </row>
    <row r="17259" spans="11:11" x14ac:dyDescent="0.25">
      <c r="K17259" s="133"/>
    </row>
    <row r="17260" spans="11:11" x14ac:dyDescent="0.25">
      <c r="K17260"/>
    </row>
    <row r="17261" spans="11:11" x14ac:dyDescent="0.25">
      <c r="K17261"/>
    </row>
    <row r="17262" spans="11:11" x14ac:dyDescent="0.25">
      <c r="K17262" s="133"/>
    </row>
    <row r="17263" spans="11:11" x14ac:dyDescent="0.25">
      <c r="K17263" s="133"/>
    </row>
    <row r="17264" spans="11:11" x14ac:dyDescent="0.25">
      <c r="K17264"/>
    </row>
    <row r="17265" spans="11:11" x14ac:dyDescent="0.25">
      <c r="K17265"/>
    </row>
    <row r="17266" spans="11:11" x14ac:dyDescent="0.25">
      <c r="K17266"/>
    </row>
    <row r="17267" spans="11:11" x14ac:dyDescent="0.25">
      <c r="K17267" s="133"/>
    </row>
    <row r="17268" spans="11:11" x14ac:dyDescent="0.25">
      <c r="K17268" s="133"/>
    </row>
    <row r="17269" spans="11:11" x14ac:dyDescent="0.25">
      <c r="K17269"/>
    </row>
    <row r="17270" spans="11:11" x14ac:dyDescent="0.25">
      <c r="K17270"/>
    </row>
    <row r="17271" spans="11:11" x14ac:dyDescent="0.25">
      <c r="K17271" s="133"/>
    </row>
    <row r="17272" spans="11:11" x14ac:dyDescent="0.25">
      <c r="K17272" s="133"/>
    </row>
    <row r="17273" spans="11:11" x14ac:dyDescent="0.25">
      <c r="K17273"/>
    </row>
    <row r="17274" spans="11:11" x14ac:dyDescent="0.25">
      <c r="K17274"/>
    </row>
    <row r="17275" spans="11:11" x14ac:dyDescent="0.25">
      <c r="K17275"/>
    </row>
    <row r="17276" spans="11:11" x14ac:dyDescent="0.25">
      <c r="K17276" s="133"/>
    </row>
    <row r="17277" spans="11:11" x14ac:dyDescent="0.25">
      <c r="K17277" s="133"/>
    </row>
    <row r="17278" spans="11:11" x14ac:dyDescent="0.25">
      <c r="K17278"/>
    </row>
    <row r="17279" spans="11:11" x14ac:dyDescent="0.25">
      <c r="K17279"/>
    </row>
    <row r="17280" spans="11:11" x14ac:dyDescent="0.25">
      <c r="K17280" s="133"/>
    </row>
    <row r="17281" spans="11:11" x14ac:dyDescent="0.25">
      <c r="K17281" s="133"/>
    </row>
    <row r="17282" spans="11:11" x14ac:dyDescent="0.25">
      <c r="K17282"/>
    </row>
    <row r="17283" spans="11:11" x14ac:dyDescent="0.25">
      <c r="K17283"/>
    </row>
    <row r="17284" spans="11:11" x14ac:dyDescent="0.25">
      <c r="K17284"/>
    </row>
    <row r="17285" spans="11:11" x14ac:dyDescent="0.25">
      <c r="K17285" s="133"/>
    </row>
    <row r="17286" spans="11:11" x14ac:dyDescent="0.25">
      <c r="K17286" s="133"/>
    </row>
    <row r="17287" spans="11:11" x14ac:dyDescent="0.25">
      <c r="K17287"/>
    </row>
    <row r="17288" spans="11:11" x14ac:dyDescent="0.25">
      <c r="K17288"/>
    </row>
    <row r="17289" spans="11:11" x14ac:dyDescent="0.25">
      <c r="K17289" s="133"/>
    </row>
    <row r="17290" spans="11:11" x14ac:dyDescent="0.25">
      <c r="K17290" s="133"/>
    </row>
    <row r="17291" spans="11:11" x14ac:dyDescent="0.25">
      <c r="K17291"/>
    </row>
    <row r="17292" spans="11:11" x14ac:dyDescent="0.25">
      <c r="K17292"/>
    </row>
    <row r="17293" spans="11:11" x14ac:dyDescent="0.25">
      <c r="K17293"/>
    </row>
    <row r="17294" spans="11:11" x14ac:dyDescent="0.25">
      <c r="K17294" s="133"/>
    </row>
    <row r="17295" spans="11:11" x14ac:dyDescent="0.25">
      <c r="K17295" s="133"/>
    </row>
    <row r="17296" spans="11:11" x14ac:dyDescent="0.25">
      <c r="K17296"/>
    </row>
    <row r="17297" spans="11:11" x14ac:dyDescent="0.25">
      <c r="K17297"/>
    </row>
    <row r="17298" spans="11:11" x14ac:dyDescent="0.25">
      <c r="K17298" s="133"/>
    </row>
    <row r="17299" spans="11:11" x14ac:dyDescent="0.25">
      <c r="K17299" s="133"/>
    </row>
    <row r="17300" spans="11:11" x14ac:dyDescent="0.25">
      <c r="K17300"/>
    </row>
    <row r="17301" spans="11:11" x14ac:dyDescent="0.25">
      <c r="K17301"/>
    </row>
    <row r="17302" spans="11:11" x14ac:dyDescent="0.25">
      <c r="K17302"/>
    </row>
    <row r="17303" spans="11:11" x14ac:dyDescent="0.25">
      <c r="K17303" s="133"/>
    </row>
    <row r="17304" spans="11:11" x14ac:dyDescent="0.25">
      <c r="K17304" s="133"/>
    </row>
    <row r="17305" spans="11:11" x14ac:dyDescent="0.25">
      <c r="K17305"/>
    </row>
    <row r="17306" spans="11:11" x14ac:dyDescent="0.25">
      <c r="K17306"/>
    </row>
    <row r="17307" spans="11:11" x14ac:dyDescent="0.25">
      <c r="K17307" s="133"/>
    </row>
    <row r="17308" spans="11:11" x14ac:dyDescent="0.25">
      <c r="K17308" s="133"/>
    </row>
    <row r="17309" spans="11:11" x14ac:dyDescent="0.25">
      <c r="K17309"/>
    </row>
    <row r="17310" spans="11:11" x14ac:dyDescent="0.25">
      <c r="K17310"/>
    </row>
    <row r="17311" spans="11:11" x14ac:dyDescent="0.25">
      <c r="K17311"/>
    </row>
    <row r="17312" spans="11:11" x14ac:dyDescent="0.25">
      <c r="K17312" s="133"/>
    </row>
    <row r="17313" spans="11:11" x14ac:dyDescent="0.25">
      <c r="K17313" s="133"/>
    </row>
    <row r="17314" spans="11:11" x14ac:dyDescent="0.25">
      <c r="K17314"/>
    </row>
    <row r="17315" spans="11:11" x14ac:dyDescent="0.25">
      <c r="K17315"/>
    </row>
    <row r="17316" spans="11:11" x14ac:dyDescent="0.25">
      <c r="K17316" s="133"/>
    </row>
    <row r="17317" spans="11:11" x14ac:dyDescent="0.25">
      <c r="K17317" s="133"/>
    </row>
    <row r="17318" spans="11:11" x14ac:dyDescent="0.25">
      <c r="K17318"/>
    </row>
    <row r="17319" spans="11:11" x14ac:dyDescent="0.25">
      <c r="K17319"/>
    </row>
    <row r="17320" spans="11:11" x14ac:dyDescent="0.25">
      <c r="K17320"/>
    </row>
    <row r="17321" spans="11:11" x14ac:dyDescent="0.25">
      <c r="K17321" s="133"/>
    </row>
    <row r="17322" spans="11:11" x14ac:dyDescent="0.25">
      <c r="K17322" s="133"/>
    </row>
    <row r="17323" spans="11:11" x14ac:dyDescent="0.25">
      <c r="K17323"/>
    </row>
    <row r="17324" spans="11:11" x14ac:dyDescent="0.25">
      <c r="K17324"/>
    </row>
    <row r="17325" spans="11:11" x14ac:dyDescent="0.25">
      <c r="K17325" s="133"/>
    </row>
    <row r="17326" spans="11:11" x14ac:dyDescent="0.25">
      <c r="K17326" s="133"/>
    </row>
    <row r="17327" spans="11:11" x14ac:dyDescent="0.25">
      <c r="K17327"/>
    </row>
    <row r="17328" spans="11:11" x14ac:dyDescent="0.25">
      <c r="K17328"/>
    </row>
    <row r="17329" spans="11:11" x14ac:dyDescent="0.25">
      <c r="K17329"/>
    </row>
    <row r="17330" spans="11:11" x14ac:dyDescent="0.25">
      <c r="K17330" s="133"/>
    </row>
    <row r="17331" spans="11:11" x14ac:dyDescent="0.25">
      <c r="K17331" s="133"/>
    </row>
    <row r="17332" spans="11:11" x14ac:dyDescent="0.25">
      <c r="K17332"/>
    </row>
    <row r="17333" spans="11:11" x14ac:dyDescent="0.25">
      <c r="K17333"/>
    </row>
    <row r="17334" spans="11:11" x14ac:dyDescent="0.25">
      <c r="K17334" s="133"/>
    </row>
    <row r="17335" spans="11:11" x14ac:dyDescent="0.25">
      <c r="K17335" s="133"/>
    </row>
    <row r="17336" spans="11:11" x14ac:dyDescent="0.25">
      <c r="K17336"/>
    </row>
    <row r="17337" spans="11:11" x14ac:dyDescent="0.25">
      <c r="K17337"/>
    </row>
    <row r="17338" spans="11:11" x14ac:dyDescent="0.25">
      <c r="K17338"/>
    </row>
    <row r="17339" spans="11:11" x14ac:dyDescent="0.25">
      <c r="K17339" s="133"/>
    </row>
    <row r="17340" spans="11:11" x14ac:dyDescent="0.25">
      <c r="K17340" s="133"/>
    </row>
    <row r="17341" spans="11:11" x14ac:dyDescent="0.25">
      <c r="K17341"/>
    </row>
    <row r="17342" spans="11:11" x14ac:dyDescent="0.25">
      <c r="K17342"/>
    </row>
    <row r="17343" spans="11:11" x14ac:dyDescent="0.25">
      <c r="K17343" s="133"/>
    </row>
    <row r="17344" spans="11:11" x14ac:dyDescent="0.25">
      <c r="K17344" s="133"/>
    </row>
    <row r="17345" spans="11:11" x14ac:dyDescent="0.25">
      <c r="K17345"/>
    </row>
    <row r="17346" spans="11:11" x14ac:dyDescent="0.25">
      <c r="K17346"/>
    </row>
    <row r="17347" spans="11:11" x14ac:dyDescent="0.25">
      <c r="K17347"/>
    </row>
    <row r="17348" spans="11:11" x14ac:dyDescent="0.25">
      <c r="K17348" s="133"/>
    </row>
    <row r="17349" spans="11:11" x14ac:dyDescent="0.25">
      <c r="K17349" s="133"/>
    </row>
    <row r="17350" spans="11:11" x14ac:dyDescent="0.25">
      <c r="K17350"/>
    </row>
    <row r="17351" spans="11:11" x14ac:dyDescent="0.25">
      <c r="K17351"/>
    </row>
    <row r="17352" spans="11:11" x14ac:dyDescent="0.25">
      <c r="K17352" s="133"/>
    </row>
    <row r="17353" spans="11:11" x14ac:dyDescent="0.25">
      <c r="K17353" s="133"/>
    </row>
    <row r="17354" spans="11:11" x14ac:dyDescent="0.25">
      <c r="K17354"/>
    </row>
    <row r="17355" spans="11:11" x14ac:dyDescent="0.25">
      <c r="K17355"/>
    </row>
    <row r="17356" spans="11:11" x14ac:dyDescent="0.25">
      <c r="K17356"/>
    </row>
    <row r="17357" spans="11:11" x14ac:dyDescent="0.25">
      <c r="K17357" s="133"/>
    </row>
    <row r="17358" spans="11:11" x14ac:dyDescent="0.25">
      <c r="K17358" s="133"/>
    </row>
    <row r="17359" spans="11:11" x14ac:dyDescent="0.25">
      <c r="K17359"/>
    </row>
    <row r="17360" spans="11:11" x14ac:dyDescent="0.25">
      <c r="K17360"/>
    </row>
    <row r="17361" spans="11:11" x14ac:dyDescent="0.25">
      <c r="K17361" s="133"/>
    </row>
    <row r="17362" spans="11:11" x14ac:dyDescent="0.25">
      <c r="K17362" s="133"/>
    </row>
    <row r="17363" spans="11:11" x14ac:dyDescent="0.25">
      <c r="K17363"/>
    </row>
    <row r="17364" spans="11:11" x14ac:dyDescent="0.25">
      <c r="K17364"/>
    </row>
    <row r="17365" spans="11:11" x14ac:dyDescent="0.25">
      <c r="K17365"/>
    </row>
    <row r="17366" spans="11:11" x14ac:dyDescent="0.25">
      <c r="K17366" s="133"/>
    </row>
    <row r="17367" spans="11:11" x14ac:dyDescent="0.25">
      <c r="K17367" s="133"/>
    </row>
    <row r="17368" spans="11:11" x14ac:dyDescent="0.25">
      <c r="K17368"/>
    </row>
    <row r="17369" spans="11:11" x14ac:dyDescent="0.25">
      <c r="K17369"/>
    </row>
    <row r="17370" spans="11:11" x14ac:dyDescent="0.25">
      <c r="K17370" s="133"/>
    </row>
    <row r="17371" spans="11:11" x14ac:dyDescent="0.25">
      <c r="K17371" s="133"/>
    </row>
    <row r="17372" spans="11:11" x14ac:dyDescent="0.25">
      <c r="K17372"/>
    </row>
    <row r="17373" spans="11:11" x14ac:dyDescent="0.25">
      <c r="K17373"/>
    </row>
    <row r="17374" spans="11:11" x14ac:dyDescent="0.25">
      <c r="K17374"/>
    </row>
    <row r="17375" spans="11:11" x14ac:dyDescent="0.25">
      <c r="K17375" s="133"/>
    </row>
    <row r="17376" spans="11:11" x14ac:dyDescent="0.25">
      <c r="K17376" s="133"/>
    </row>
    <row r="17377" spans="11:11" x14ac:dyDescent="0.25">
      <c r="K17377"/>
    </row>
    <row r="17378" spans="11:11" x14ac:dyDescent="0.25">
      <c r="K17378"/>
    </row>
    <row r="17379" spans="11:11" x14ac:dyDescent="0.25">
      <c r="K17379" s="133"/>
    </row>
    <row r="17380" spans="11:11" x14ac:dyDescent="0.25">
      <c r="K17380" s="133"/>
    </row>
    <row r="17381" spans="11:11" x14ac:dyDescent="0.25">
      <c r="K17381"/>
    </row>
    <row r="17382" spans="11:11" x14ac:dyDescent="0.25">
      <c r="K17382"/>
    </row>
    <row r="17383" spans="11:11" x14ac:dyDescent="0.25">
      <c r="K17383"/>
    </row>
    <row r="17384" spans="11:11" x14ac:dyDescent="0.25">
      <c r="K17384" s="133"/>
    </row>
    <row r="17385" spans="11:11" x14ac:dyDescent="0.25">
      <c r="K17385" s="133"/>
    </row>
    <row r="17386" spans="11:11" x14ac:dyDescent="0.25">
      <c r="K17386"/>
    </row>
    <row r="17387" spans="11:11" x14ac:dyDescent="0.25">
      <c r="K17387"/>
    </row>
    <row r="17388" spans="11:11" x14ac:dyDescent="0.25">
      <c r="K17388" s="133"/>
    </row>
    <row r="17389" spans="11:11" x14ac:dyDescent="0.25">
      <c r="K17389" s="133"/>
    </row>
    <row r="17390" spans="11:11" x14ac:dyDescent="0.25">
      <c r="K17390"/>
    </row>
    <row r="17391" spans="11:11" x14ac:dyDescent="0.25">
      <c r="K17391"/>
    </row>
    <row r="17392" spans="11:11" x14ac:dyDescent="0.25">
      <c r="K17392"/>
    </row>
    <row r="17393" spans="11:11" x14ac:dyDescent="0.25">
      <c r="K17393" s="133"/>
    </row>
    <row r="17394" spans="11:11" x14ac:dyDescent="0.25">
      <c r="K17394" s="133"/>
    </row>
    <row r="17395" spans="11:11" x14ac:dyDescent="0.25">
      <c r="K17395"/>
    </row>
    <row r="17396" spans="11:11" x14ac:dyDescent="0.25">
      <c r="K17396"/>
    </row>
    <row r="17397" spans="11:11" x14ac:dyDescent="0.25">
      <c r="K17397" s="133"/>
    </row>
    <row r="17398" spans="11:11" x14ac:dyDescent="0.25">
      <c r="K17398" s="133"/>
    </row>
    <row r="17399" spans="11:11" x14ac:dyDescent="0.25">
      <c r="K17399"/>
    </row>
    <row r="17400" spans="11:11" x14ac:dyDescent="0.25">
      <c r="K17400"/>
    </row>
    <row r="17401" spans="11:11" x14ac:dyDescent="0.25">
      <c r="K17401"/>
    </row>
    <row r="17402" spans="11:11" x14ac:dyDescent="0.25">
      <c r="K17402" s="133"/>
    </row>
    <row r="17403" spans="11:11" x14ac:dyDescent="0.25">
      <c r="K17403" s="133"/>
    </row>
    <row r="17404" spans="11:11" x14ac:dyDescent="0.25">
      <c r="K17404"/>
    </row>
    <row r="17405" spans="11:11" x14ac:dyDescent="0.25">
      <c r="K17405"/>
    </row>
    <row r="17406" spans="11:11" x14ac:dyDescent="0.25">
      <c r="K17406" s="133"/>
    </row>
    <row r="17407" spans="11:11" x14ac:dyDescent="0.25">
      <c r="K17407" s="133"/>
    </row>
    <row r="17408" spans="11:11" x14ac:dyDescent="0.25">
      <c r="K17408"/>
    </row>
    <row r="17409" spans="11:11" x14ac:dyDescent="0.25">
      <c r="K17409"/>
    </row>
    <row r="17410" spans="11:11" x14ac:dyDescent="0.25">
      <c r="K17410"/>
    </row>
    <row r="17411" spans="11:11" x14ac:dyDescent="0.25">
      <c r="K17411" s="133"/>
    </row>
    <row r="17412" spans="11:11" x14ac:dyDescent="0.25">
      <c r="K17412" s="133"/>
    </row>
    <row r="17413" spans="11:11" x14ac:dyDescent="0.25">
      <c r="K17413"/>
    </row>
    <row r="17414" spans="11:11" x14ac:dyDescent="0.25">
      <c r="K17414"/>
    </row>
    <row r="17415" spans="11:11" x14ac:dyDescent="0.25">
      <c r="K17415" s="133"/>
    </row>
    <row r="17416" spans="11:11" x14ac:dyDescent="0.25">
      <c r="K17416" s="133"/>
    </row>
    <row r="17417" spans="11:11" x14ac:dyDescent="0.25">
      <c r="K17417"/>
    </row>
    <row r="17418" spans="11:11" x14ac:dyDescent="0.25">
      <c r="K17418"/>
    </row>
    <row r="17419" spans="11:11" x14ac:dyDescent="0.25">
      <c r="K17419"/>
    </row>
    <row r="17420" spans="11:11" x14ac:dyDescent="0.25">
      <c r="K17420" s="133"/>
    </row>
    <row r="17421" spans="11:11" x14ac:dyDescent="0.25">
      <c r="K17421" s="133"/>
    </row>
    <row r="17422" spans="11:11" x14ac:dyDescent="0.25">
      <c r="K17422"/>
    </row>
    <row r="17423" spans="11:11" x14ac:dyDescent="0.25">
      <c r="K17423"/>
    </row>
    <row r="17424" spans="11:11" x14ac:dyDescent="0.25">
      <c r="K17424" s="133"/>
    </row>
    <row r="17425" spans="11:11" x14ac:dyDescent="0.25">
      <c r="K17425" s="133"/>
    </row>
    <row r="17426" spans="11:11" x14ac:dyDescent="0.25">
      <c r="K17426"/>
    </row>
    <row r="17427" spans="11:11" x14ac:dyDescent="0.25">
      <c r="K17427"/>
    </row>
    <row r="17428" spans="11:11" x14ac:dyDescent="0.25">
      <c r="K17428"/>
    </row>
    <row r="17429" spans="11:11" x14ac:dyDescent="0.25">
      <c r="K17429" s="133"/>
    </row>
    <row r="17430" spans="11:11" x14ac:dyDescent="0.25">
      <c r="K17430" s="133"/>
    </row>
    <row r="17431" spans="11:11" x14ac:dyDescent="0.25">
      <c r="K17431"/>
    </row>
    <row r="17432" spans="11:11" x14ac:dyDescent="0.25">
      <c r="K17432"/>
    </row>
    <row r="17433" spans="11:11" x14ac:dyDescent="0.25">
      <c r="K17433" s="133"/>
    </row>
    <row r="17434" spans="11:11" x14ac:dyDescent="0.25">
      <c r="K17434" s="133"/>
    </row>
    <row r="17435" spans="11:11" x14ac:dyDescent="0.25">
      <c r="K17435"/>
    </row>
    <row r="17436" spans="11:11" x14ac:dyDescent="0.25">
      <c r="K17436"/>
    </row>
    <row r="17437" spans="11:11" x14ac:dyDescent="0.25">
      <c r="K17437"/>
    </row>
    <row r="17438" spans="11:11" x14ac:dyDescent="0.25">
      <c r="K17438" s="133"/>
    </row>
    <row r="17439" spans="11:11" x14ac:dyDescent="0.25">
      <c r="K17439" s="133"/>
    </row>
    <row r="17440" spans="11:11" x14ac:dyDescent="0.25">
      <c r="K17440"/>
    </row>
    <row r="17441" spans="11:11" x14ac:dyDescent="0.25">
      <c r="K17441"/>
    </row>
    <row r="17442" spans="11:11" x14ac:dyDescent="0.25">
      <c r="K17442" s="133"/>
    </row>
    <row r="17443" spans="11:11" x14ac:dyDescent="0.25">
      <c r="K17443" s="133"/>
    </row>
    <row r="17444" spans="11:11" x14ac:dyDescent="0.25">
      <c r="K17444"/>
    </row>
    <row r="17445" spans="11:11" x14ac:dyDescent="0.25">
      <c r="K17445"/>
    </row>
    <row r="17446" spans="11:11" x14ac:dyDescent="0.25">
      <c r="K17446"/>
    </row>
    <row r="17447" spans="11:11" x14ac:dyDescent="0.25">
      <c r="K17447" s="133"/>
    </row>
    <row r="17448" spans="11:11" x14ac:dyDescent="0.25">
      <c r="K17448" s="133"/>
    </row>
    <row r="17449" spans="11:11" x14ac:dyDescent="0.25">
      <c r="K17449"/>
    </row>
    <row r="17450" spans="11:11" x14ac:dyDescent="0.25">
      <c r="K17450"/>
    </row>
    <row r="17451" spans="11:11" x14ac:dyDescent="0.25">
      <c r="K17451" s="133"/>
    </row>
    <row r="17452" spans="11:11" x14ac:dyDescent="0.25">
      <c r="K17452" s="133"/>
    </row>
    <row r="17453" spans="11:11" x14ac:dyDescent="0.25">
      <c r="K17453"/>
    </row>
    <row r="17454" spans="11:11" x14ac:dyDescent="0.25">
      <c r="K17454"/>
    </row>
    <row r="17455" spans="11:11" x14ac:dyDescent="0.25">
      <c r="K17455"/>
    </row>
    <row r="17456" spans="11:11" x14ac:dyDescent="0.25">
      <c r="K17456" s="133"/>
    </row>
    <row r="17457" spans="11:11" x14ac:dyDescent="0.25">
      <c r="K17457" s="133"/>
    </row>
    <row r="17458" spans="11:11" x14ac:dyDescent="0.25">
      <c r="K17458"/>
    </row>
    <row r="17459" spans="11:11" x14ac:dyDescent="0.25">
      <c r="K17459"/>
    </row>
    <row r="17460" spans="11:11" x14ac:dyDescent="0.25">
      <c r="K17460" s="133"/>
    </row>
    <row r="17461" spans="11:11" x14ac:dyDescent="0.25">
      <c r="K17461" s="133"/>
    </row>
    <row r="17462" spans="11:11" x14ac:dyDescent="0.25">
      <c r="K17462"/>
    </row>
    <row r="17463" spans="11:11" x14ac:dyDescent="0.25">
      <c r="K17463"/>
    </row>
    <row r="17464" spans="11:11" x14ac:dyDescent="0.25">
      <c r="K17464"/>
    </row>
    <row r="17465" spans="11:11" x14ac:dyDescent="0.25">
      <c r="K17465" s="133"/>
    </row>
    <row r="17466" spans="11:11" x14ac:dyDescent="0.25">
      <c r="K17466" s="133"/>
    </row>
    <row r="17467" spans="11:11" x14ac:dyDescent="0.25">
      <c r="K17467"/>
    </row>
    <row r="17468" spans="11:11" x14ac:dyDescent="0.25">
      <c r="K17468"/>
    </row>
    <row r="17469" spans="11:11" x14ac:dyDescent="0.25">
      <c r="K17469" s="133"/>
    </row>
    <row r="17470" spans="11:11" x14ac:dyDescent="0.25">
      <c r="K17470" s="133"/>
    </row>
    <row r="17471" spans="11:11" x14ac:dyDescent="0.25">
      <c r="K17471"/>
    </row>
    <row r="17472" spans="11:11" x14ac:dyDescent="0.25">
      <c r="K17472"/>
    </row>
    <row r="17473" spans="11:11" x14ac:dyDescent="0.25">
      <c r="K17473"/>
    </row>
    <row r="17474" spans="11:11" x14ac:dyDescent="0.25">
      <c r="K17474" s="133"/>
    </row>
    <row r="17475" spans="11:11" x14ac:dyDescent="0.25">
      <c r="K17475" s="133"/>
    </row>
    <row r="17476" spans="11:11" x14ac:dyDescent="0.25">
      <c r="K17476"/>
    </row>
    <row r="17477" spans="11:11" x14ac:dyDescent="0.25">
      <c r="K17477"/>
    </row>
    <row r="17478" spans="11:11" x14ac:dyDescent="0.25">
      <c r="K17478" s="133"/>
    </row>
    <row r="17479" spans="11:11" x14ac:dyDescent="0.25">
      <c r="K17479" s="133"/>
    </row>
    <row r="17480" spans="11:11" x14ac:dyDescent="0.25">
      <c r="K17480"/>
    </row>
    <row r="17481" spans="11:11" x14ac:dyDescent="0.25">
      <c r="K17481"/>
    </row>
    <row r="17482" spans="11:11" x14ac:dyDescent="0.25">
      <c r="K17482"/>
    </row>
    <row r="17483" spans="11:11" x14ac:dyDescent="0.25">
      <c r="K17483" s="133"/>
    </row>
    <row r="17484" spans="11:11" x14ac:dyDescent="0.25">
      <c r="K17484" s="133"/>
    </row>
    <row r="17485" spans="11:11" x14ac:dyDescent="0.25">
      <c r="K17485"/>
    </row>
    <row r="17486" spans="11:11" x14ac:dyDescent="0.25">
      <c r="K17486"/>
    </row>
    <row r="17487" spans="11:11" x14ac:dyDescent="0.25">
      <c r="K17487" s="133"/>
    </row>
    <row r="17488" spans="11:11" x14ac:dyDescent="0.25">
      <c r="K17488" s="133"/>
    </row>
    <row r="17489" spans="11:11" x14ac:dyDescent="0.25">
      <c r="K17489"/>
    </row>
    <row r="17490" spans="11:11" x14ac:dyDescent="0.25">
      <c r="K17490"/>
    </row>
    <row r="17491" spans="11:11" x14ac:dyDescent="0.25">
      <c r="K17491"/>
    </row>
    <row r="17492" spans="11:11" x14ac:dyDescent="0.25">
      <c r="K17492" s="133"/>
    </row>
    <row r="17493" spans="11:11" x14ac:dyDescent="0.25">
      <c r="K17493" s="133"/>
    </row>
    <row r="17494" spans="11:11" x14ac:dyDescent="0.25">
      <c r="K17494"/>
    </row>
    <row r="17495" spans="11:11" x14ac:dyDescent="0.25">
      <c r="K17495"/>
    </row>
    <row r="17496" spans="11:11" x14ac:dyDescent="0.25">
      <c r="K17496" s="133"/>
    </row>
    <row r="17497" spans="11:11" x14ac:dyDescent="0.25">
      <c r="K17497" s="133"/>
    </row>
    <row r="17498" spans="11:11" x14ac:dyDescent="0.25">
      <c r="K17498"/>
    </row>
    <row r="17499" spans="11:11" x14ac:dyDescent="0.25">
      <c r="K17499"/>
    </row>
    <row r="17500" spans="11:11" x14ac:dyDescent="0.25">
      <c r="K17500"/>
    </row>
    <row r="17501" spans="11:11" x14ac:dyDescent="0.25">
      <c r="K17501" s="133"/>
    </row>
    <row r="17502" spans="11:11" x14ac:dyDescent="0.25">
      <c r="K17502" s="133"/>
    </row>
    <row r="17503" spans="11:11" x14ac:dyDescent="0.25">
      <c r="K17503"/>
    </row>
    <row r="17504" spans="11:11" x14ac:dyDescent="0.25">
      <c r="K17504"/>
    </row>
    <row r="17505" spans="11:11" x14ac:dyDescent="0.25">
      <c r="K17505" s="133"/>
    </row>
    <row r="17506" spans="11:11" x14ac:dyDescent="0.25">
      <c r="K17506" s="133"/>
    </row>
    <row r="17507" spans="11:11" x14ac:dyDescent="0.25">
      <c r="K17507"/>
    </row>
    <row r="17508" spans="11:11" x14ac:dyDescent="0.25">
      <c r="K17508"/>
    </row>
    <row r="17509" spans="11:11" x14ac:dyDescent="0.25">
      <c r="K17509"/>
    </row>
    <row r="17510" spans="11:11" x14ac:dyDescent="0.25">
      <c r="K17510" s="133"/>
    </row>
    <row r="17511" spans="11:11" x14ac:dyDescent="0.25">
      <c r="K17511" s="133"/>
    </row>
    <row r="17512" spans="11:11" x14ac:dyDescent="0.25">
      <c r="K17512"/>
    </row>
    <row r="17513" spans="11:11" x14ac:dyDescent="0.25">
      <c r="K17513"/>
    </row>
    <row r="17514" spans="11:11" x14ac:dyDescent="0.25">
      <c r="K17514" s="133"/>
    </row>
    <row r="17515" spans="11:11" x14ac:dyDescent="0.25">
      <c r="K17515" s="133"/>
    </row>
    <row r="17516" spans="11:11" x14ac:dyDescent="0.25">
      <c r="K17516"/>
    </row>
    <row r="17517" spans="11:11" x14ac:dyDescent="0.25">
      <c r="K17517"/>
    </row>
    <row r="17518" spans="11:11" x14ac:dyDescent="0.25">
      <c r="K17518"/>
    </row>
    <row r="17519" spans="11:11" x14ac:dyDescent="0.25">
      <c r="K17519" s="133"/>
    </row>
    <row r="17520" spans="11:11" x14ac:dyDescent="0.25">
      <c r="K17520" s="133"/>
    </row>
    <row r="17521" spans="11:11" x14ac:dyDescent="0.25">
      <c r="K17521"/>
    </row>
    <row r="17522" spans="11:11" x14ac:dyDescent="0.25">
      <c r="K17522"/>
    </row>
    <row r="17523" spans="11:11" x14ac:dyDescent="0.25">
      <c r="K17523" s="133"/>
    </row>
    <row r="17524" spans="11:11" x14ac:dyDescent="0.25">
      <c r="K17524" s="133"/>
    </row>
    <row r="17525" spans="11:11" x14ac:dyDescent="0.25">
      <c r="K17525"/>
    </row>
    <row r="17526" spans="11:11" x14ac:dyDescent="0.25">
      <c r="K17526"/>
    </row>
    <row r="17527" spans="11:11" x14ac:dyDescent="0.25">
      <c r="K17527"/>
    </row>
    <row r="17528" spans="11:11" x14ac:dyDescent="0.25">
      <c r="K17528" s="133"/>
    </row>
    <row r="17529" spans="11:11" x14ac:dyDescent="0.25">
      <c r="K17529" s="133"/>
    </row>
    <row r="17530" spans="11:11" x14ac:dyDescent="0.25">
      <c r="K17530"/>
    </row>
    <row r="17531" spans="11:11" x14ac:dyDescent="0.25">
      <c r="K17531"/>
    </row>
    <row r="17532" spans="11:11" x14ac:dyDescent="0.25">
      <c r="K17532" s="133"/>
    </row>
    <row r="17533" spans="11:11" x14ac:dyDescent="0.25">
      <c r="K17533" s="133"/>
    </row>
    <row r="17534" spans="11:11" x14ac:dyDescent="0.25">
      <c r="K17534"/>
    </row>
    <row r="17535" spans="11:11" x14ac:dyDescent="0.25">
      <c r="K17535"/>
    </row>
    <row r="17536" spans="11:11" x14ac:dyDescent="0.25">
      <c r="K17536"/>
    </row>
    <row r="17537" spans="11:11" x14ac:dyDescent="0.25">
      <c r="K17537" s="133"/>
    </row>
    <row r="17538" spans="11:11" x14ac:dyDescent="0.25">
      <c r="K17538" s="133"/>
    </row>
    <row r="17539" spans="11:11" x14ac:dyDescent="0.25">
      <c r="K17539"/>
    </row>
    <row r="17540" spans="11:11" x14ac:dyDescent="0.25">
      <c r="K17540"/>
    </row>
    <row r="17541" spans="11:11" x14ac:dyDescent="0.25">
      <c r="K17541" s="133"/>
    </row>
    <row r="17542" spans="11:11" x14ac:dyDescent="0.25">
      <c r="K17542" s="133"/>
    </row>
    <row r="17543" spans="11:11" x14ac:dyDescent="0.25">
      <c r="K17543"/>
    </row>
    <row r="17544" spans="11:11" x14ac:dyDescent="0.25">
      <c r="K17544"/>
    </row>
    <row r="17545" spans="11:11" x14ac:dyDescent="0.25">
      <c r="K17545"/>
    </row>
    <row r="17546" spans="11:11" x14ac:dyDescent="0.25">
      <c r="K17546" s="133"/>
    </row>
    <row r="17547" spans="11:11" x14ac:dyDescent="0.25">
      <c r="K17547" s="133"/>
    </row>
    <row r="17548" spans="11:11" x14ac:dyDescent="0.25">
      <c r="K17548"/>
    </row>
    <row r="17549" spans="11:11" x14ac:dyDescent="0.25">
      <c r="K17549"/>
    </row>
    <row r="17550" spans="11:11" x14ac:dyDescent="0.25">
      <c r="K17550" s="133"/>
    </row>
    <row r="17551" spans="11:11" x14ac:dyDescent="0.25">
      <c r="K17551" s="133"/>
    </row>
    <row r="17552" spans="11:11" x14ac:dyDescent="0.25">
      <c r="K17552"/>
    </row>
    <row r="17553" spans="11:11" x14ac:dyDescent="0.25">
      <c r="K17553"/>
    </row>
    <row r="17554" spans="11:11" x14ac:dyDescent="0.25">
      <c r="K17554"/>
    </row>
    <row r="17555" spans="11:11" x14ac:dyDescent="0.25">
      <c r="K17555" s="133"/>
    </row>
    <row r="17556" spans="11:11" x14ac:dyDescent="0.25">
      <c r="K17556" s="133"/>
    </row>
    <row r="17557" spans="11:11" x14ac:dyDescent="0.25">
      <c r="K17557"/>
    </row>
    <row r="17558" spans="11:11" x14ac:dyDescent="0.25">
      <c r="K17558"/>
    </row>
    <row r="17559" spans="11:11" x14ac:dyDescent="0.25">
      <c r="K17559" s="133"/>
    </row>
    <row r="17560" spans="11:11" x14ac:dyDescent="0.25">
      <c r="K17560" s="133"/>
    </row>
    <row r="17561" spans="11:11" x14ac:dyDescent="0.25">
      <c r="K17561"/>
    </row>
    <row r="17562" spans="11:11" x14ac:dyDescent="0.25">
      <c r="K17562"/>
    </row>
    <row r="17563" spans="11:11" x14ac:dyDescent="0.25">
      <c r="K17563"/>
    </row>
    <row r="17564" spans="11:11" x14ac:dyDescent="0.25">
      <c r="K17564" s="133"/>
    </row>
    <row r="17565" spans="11:11" x14ac:dyDescent="0.25">
      <c r="K17565" s="133"/>
    </row>
    <row r="17566" spans="11:11" x14ac:dyDescent="0.25">
      <c r="K17566"/>
    </row>
    <row r="17567" spans="11:11" x14ac:dyDescent="0.25">
      <c r="K17567"/>
    </row>
    <row r="17568" spans="11:11" x14ac:dyDescent="0.25">
      <c r="K17568" s="133"/>
    </row>
    <row r="17569" spans="11:11" x14ac:dyDescent="0.25">
      <c r="K17569" s="133"/>
    </row>
    <row r="17570" spans="11:11" x14ac:dyDescent="0.25">
      <c r="K17570"/>
    </row>
    <row r="17571" spans="11:11" x14ac:dyDescent="0.25">
      <c r="K17571"/>
    </row>
    <row r="17572" spans="11:11" x14ac:dyDescent="0.25">
      <c r="K17572"/>
    </row>
    <row r="17573" spans="11:11" x14ac:dyDescent="0.25">
      <c r="K17573" s="133"/>
    </row>
    <row r="17574" spans="11:11" x14ac:dyDescent="0.25">
      <c r="K17574" s="133"/>
    </row>
    <row r="17575" spans="11:11" x14ac:dyDescent="0.25">
      <c r="K17575"/>
    </row>
    <row r="17576" spans="11:11" x14ac:dyDescent="0.25">
      <c r="K17576"/>
    </row>
    <row r="17577" spans="11:11" x14ac:dyDescent="0.25">
      <c r="K17577" s="133"/>
    </row>
    <row r="17578" spans="11:11" x14ac:dyDescent="0.25">
      <c r="K17578" s="133"/>
    </row>
    <row r="17579" spans="11:11" x14ac:dyDescent="0.25">
      <c r="K17579"/>
    </row>
    <row r="17580" spans="11:11" x14ac:dyDescent="0.25">
      <c r="K17580"/>
    </row>
    <row r="17581" spans="11:11" x14ac:dyDescent="0.25">
      <c r="K17581"/>
    </row>
    <row r="17582" spans="11:11" x14ac:dyDescent="0.25">
      <c r="K17582" s="133"/>
    </row>
    <row r="17583" spans="11:11" x14ac:dyDescent="0.25">
      <c r="K17583" s="133"/>
    </row>
    <row r="17584" spans="11:11" x14ac:dyDescent="0.25">
      <c r="K17584"/>
    </row>
    <row r="17585" spans="11:11" x14ac:dyDescent="0.25">
      <c r="K17585"/>
    </row>
    <row r="17586" spans="11:11" x14ac:dyDescent="0.25">
      <c r="K17586" s="133"/>
    </row>
    <row r="17587" spans="11:11" x14ac:dyDescent="0.25">
      <c r="K17587" s="133"/>
    </row>
    <row r="17588" spans="11:11" x14ac:dyDescent="0.25">
      <c r="K17588"/>
    </row>
    <row r="17589" spans="11:11" x14ac:dyDescent="0.25">
      <c r="K17589"/>
    </row>
    <row r="17590" spans="11:11" x14ac:dyDescent="0.25">
      <c r="K17590"/>
    </row>
    <row r="17591" spans="11:11" x14ac:dyDescent="0.25">
      <c r="K17591" s="133"/>
    </row>
    <row r="17592" spans="11:11" x14ac:dyDescent="0.25">
      <c r="K17592" s="133"/>
    </row>
    <row r="17593" spans="11:11" x14ac:dyDescent="0.25">
      <c r="K17593"/>
    </row>
    <row r="17594" spans="11:11" x14ac:dyDescent="0.25">
      <c r="K17594"/>
    </row>
    <row r="17595" spans="11:11" x14ac:dyDescent="0.25">
      <c r="K17595" s="133"/>
    </row>
    <row r="17596" spans="11:11" x14ac:dyDescent="0.25">
      <c r="K17596" s="133"/>
    </row>
    <row r="17597" spans="11:11" x14ac:dyDescent="0.25">
      <c r="K17597"/>
    </row>
    <row r="17598" spans="11:11" x14ac:dyDescent="0.25">
      <c r="K17598"/>
    </row>
    <row r="17599" spans="11:11" x14ac:dyDescent="0.25">
      <c r="K17599"/>
    </row>
    <row r="17600" spans="11:11" x14ac:dyDescent="0.25">
      <c r="K17600" s="133"/>
    </row>
    <row r="17601" spans="11:11" x14ac:dyDescent="0.25">
      <c r="K17601" s="133"/>
    </row>
    <row r="17602" spans="11:11" x14ac:dyDescent="0.25">
      <c r="K17602"/>
    </row>
    <row r="17603" spans="11:11" x14ac:dyDescent="0.25">
      <c r="K17603"/>
    </row>
    <row r="17604" spans="11:11" x14ac:dyDescent="0.25">
      <c r="K17604" s="133"/>
    </row>
    <row r="17605" spans="11:11" x14ac:dyDescent="0.25">
      <c r="K17605" s="133"/>
    </row>
    <row r="17606" spans="11:11" x14ac:dyDescent="0.25">
      <c r="K17606"/>
    </row>
    <row r="17607" spans="11:11" x14ac:dyDescent="0.25">
      <c r="K17607"/>
    </row>
    <row r="17608" spans="11:11" x14ac:dyDescent="0.25">
      <c r="K17608"/>
    </row>
    <row r="17609" spans="11:11" x14ac:dyDescent="0.25">
      <c r="K17609" s="133"/>
    </row>
    <row r="17610" spans="11:11" x14ac:dyDescent="0.25">
      <c r="K17610" s="133"/>
    </row>
    <row r="17611" spans="11:11" x14ac:dyDescent="0.25">
      <c r="K17611"/>
    </row>
    <row r="17612" spans="11:11" x14ac:dyDescent="0.25">
      <c r="K17612"/>
    </row>
    <row r="17613" spans="11:11" x14ac:dyDescent="0.25">
      <c r="K17613" s="133"/>
    </row>
    <row r="17614" spans="11:11" x14ac:dyDescent="0.25">
      <c r="K17614" s="133"/>
    </row>
    <row r="17615" spans="11:11" x14ac:dyDescent="0.25">
      <c r="K17615"/>
    </row>
    <row r="17616" spans="11:11" x14ac:dyDescent="0.25">
      <c r="K17616"/>
    </row>
    <row r="17617" spans="11:11" x14ac:dyDescent="0.25">
      <c r="K17617"/>
    </row>
    <row r="17618" spans="11:11" x14ac:dyDescent="0.25">
      <c r="K17618" s="133"/>
    </row>
    <row r="17619" spans="11:11" x14ac:dyDescent="0.25">
      <c r="K17619" s="133"/>
    </row>
    <row r="17620" spans="11:11" x14ac:dyDescent="0.25">
      <c r="K17620"/>
    </row>
    <row r="17621" spans="11:11" x14ac:dyDescent="0.25">
      <c r="K17621"/>
    </row>
    <row r="17622" spans="11:11" x14ac:dyDescent="0.25">
      <c r="K17622" s="133"/>
    </row>
    <row r="17623" spans="11:11" x14ac:dyDescent="0.25">
      <c r="K17623" s="133"/>
    </row>
    <row r="17624" spans="11:11" x14ac:dyDescent="0.25">
      <c r="K17624"/>
    </row>
    <row r="17625" spans="11:11" x14ac:dyDescent="0.25">
      <c r="K17625"/>
    </row>
    <row r="17626" spans="11:11" x14ac:dyDescent="0.25">
      <c r="K17626"/>
    </row>
    <row r="17627" spans="11:11" x14ac:dyDescent="0.25">
      <c r="K17627" s="133"/>
    </row>
    <row r="17628" spans="11:11" x14ac:dyDescent="0.25">
      <c r="K17628" s="133"/>
    </row>
    <row r="17629" spans="11:11" x14ac:dyDescent="0.25">
      <c r="K17629"/>
    </row>
    <row r="17630" spans="11:11" x14ac:dyDescent="0.25">
      <c r="K17630"/>
    </row>
    <row r="17631" spans="11:11" x14ac:dyDescent="0.25">
      <c r="K17631" s="133"/>
    </row>
    <row r="17632" spans="11:11" x14ac:dyDescent="0.25">
      <c r="K17632" s="133"/>
    </row>
    <row r="17633" spans="11:11" x14ac:dyDescent="0.25">
      <c r="K17633"/>
    </row>
    <row r="17634" spans="11:11" x14ac:dyDescent="0.25">
      <c r="K17634"/>
    </row>
    <row r="17635" spans="11:11" x14ac:dyDescent="0.25">
      <c r="K17635"/>
    </row>
    <row r="17636" spans="11:11" x14ac:dyDescent="0.25">
      <c r="K17636" s="133"/>
    </row>
    <row r="17637" spans="11:11" x14ac:dyDescent="0.25">
      <c r="K17637" s="133"/>
    </row>
    <row r="17638" spans="11:11" x14ac:dyDescent="0.25">
      <c r="K17638"/>
    </row>
    <row r="17639" spans="11:11" x14ac:dyDescent="0.25">
      <c r="K17639"/>
    </row>
    <row r="17640" spans="11:11" x14ac:dyDescent="0.25">
      <c r="K17640" s="133"/>
    </row>
    <row r="17641" spans="11:11" x14ac:dyDescent="0.25">
      <c r="K17641" s="133"/>
    </row>
    <row r="17642" spans="11:11" x14ac:dyDescent="0.25">
      <c r="K17642"/>
    </row>
    <row r="17643" spans="11:11" x14ac:dyDescent="0.25">
      <c r="K17643"/>
    </row>
    <row r="17644" spans="11:11" x14ac:dyDescent="0.25">
      <c r="K17644"/>
    </row>
    <row r="17645" spans="11:11" x14ac:dyDescent="0.25">
      <c r="K17645" s="133"/>
    </row>
    <row r="17646" spans="11:11" x14ac:dyDescent="0.25">
      <c r="K17646" s="133"/>
    </row>
    <row r="17647" spans="11:11" x14ac:dyDescent="0.25">
      <c r="K17647"/>
    </row>
    <row r="17648" spans="11:11" x14ac:dyDescent="0.25">
      <c r="K17648"/>
    </row>
    <row r="17649" spans="11:11" x14ac:dyDescent="0.25">
      <c r="K17649" s="133"/>
    </row>
    <row r="17650" spans="11:11" x14ac:dyDescent="0.25">
      <c r="K17650" s="133"/>
    </row>
    <row r="17651" spans="11:11" x14ac:dyDescent="0.25">
      <c r="K17651"/>
    </row>
    <row r="17652" spans="11:11" x14ac:dyDescent="0.25">
      <c r="K17652"/>
    </row>
    <row r="17653" spans="11:11" x14ac:dyDescent="0.25">
      <c r="K17653"/>
    </row>
    <row r="17654" spans="11:11" x14ac:dyDescent="0.25">
      <c r="K17654" s="133"/>
    </row>
    <row r="17655" spans="11:11" x14ac:dyDescent="0.25">
      <c r="K17655" s="133"/>
    </row>
    <row r="17656" spans="11:11" x14ac:dyDescent="0.25">
      <c r="K17656"/>
    </row>
    <row r="17657" spans="11:11" x14ac:dyDescent="0.25">
      <c r="K17657"/>
    </row>
    <row r="17658" spans="11:11" x14ac:dyDescent="0.25">
      <c r="K17658" s="133"/>
    </row>
    <row r="17659" spans="11:11" x14ac:dyDescent="0.25">
      <c r="K17659" s="133"/>
    </row>
    <row r="17660" spans="11:11" x14ac:dyDescent="0.25">
      <c r="K17660"/>
    </row>
    <row r="17661" spans="11:11" x14ac:dyDescent="0.25">
      <c r="K17661"/>
    </row>
    <row r="17662" spans="11:11" x14ac:dyDescent="0.25">
      <c r="K17662"/>
    </row>
    <row r="17663" spans="11:11" x14ac:dyDescent="0.25">
      <c r="K17663" s="133"/>
    </row>
    <row r="17664" spans="11:11" x14ac:dyDescent="0.25">
      <c r="K17664" s="133"/>
    </row>
    <row r="17665" spans="11:11" x14ac:dyDescent="0.25">
      <c r="K17665"/>
    </row>
    <row r="17666" spans="11:11" x14ac:dyDescent="0.25">
      <c r="K17666"/>
    </row>
    <row r="17667" spans="11:11" x14ac:dyDescent="0.25">
      <c r="K17667" s="133"/>
    </row>
    <row r="17668" spans="11:11" x14ac:dyDescent="0.25">
      <c r="K17668" s="133"/>
    </row>
    <row r="17669" spans="11:11" x14ac:dyDescent="0.25">
      <c r="K17669"/>
    </row>
    <row r="17670" spans="11:11" x14ac:dyDescent="0.25">
      <c r="K17670"/>
    </row>
    <row r="17671" spans="11:11" x14ac:dyDescent="0.25">
      <c r="K17671"/>
    </row>
    <row r="17672" spans="11:11" x14ac:dyDescent="0.25">
      <c r="K17672" s="133"/>
    </row>
    <row r="17673" spans="11:11" x14ac:dyDescent="0.25">
      <c r="K17673" s="133"/>
    </row>
    <row r="17674" spans="11:11" x14ac:dyDescent="0.25">
      <c r="K17674"/>
    </row>
    <row r="17675" spans="11:11" x14ac:dyDescent="0.25">
      <c r="K17675"/>
    </row>
    <row r="17676" spans="11:11" x14ac:dyDescent="0.25">
      <c r="K17676" s="133"/>
    </row>
    <row r="17677" spans="11:11" x14ac:dyDescent="0.25">
      <c r="K17677" s="133"/>
    </row>
    <row r="17678" spans="11:11" x14ac:dyDescent="0.25">
      <c r="K17678"/>
    </row>
    <row r="17679" spans="11:11" x14ac:dyDescent="0.25">
      <c r="K17679"/>
    </row>
    <row r="17680" spans="11:11" x14ac:dyDescent="0.25">
      <c r="K17680"/>
    </row>
    <row r="17681" spans="11:11" x14ac:dyDescent="0.25">
      <c r="K17681" s="133"/>
    </row>
    <row r="17682" spans="11:11" x14ac:dyDescent="0.25">
      <c r="K17682" s="133"/>
    </row>
    <row r="17683" spans="11:11" x14ac:dyDescent="0.25">
      <c r="K17683"/>
    </row>
    <row r="17684" spans="11:11" x14ac:dyDescent="0.25">
      <c r="K17684"/>
    </row>
    <row r="17685" spans="11:11" x14ac:dyDescent="0.25">
      <c r="K17685" s="133"/>
    </row>
    <row r="17686" spans="11:11" x14ac:dyDescent="0.25">
      <c r="K17686" s="133"/>
    </row>
    <row r="17687" spans="11:11" x14ac:dyDescent="0.25">
      <c r="K17687"/>
    </row>
    <row r="17688" spans="11:11" x14ac:dyDescent="0.25">
      <c r="K17688"/>
    </row>
    <row r="17689" spans="11:11" x14ac:dyDescent="0.25">
      <c r="K17689"/>
    </row>
    <row r="17690" spans="11:11" x14ac:dyDescent="0.25">
      <c r="K17690" s="133"/>
    </row>
    <row r="17691" spans="11:11" x14ac:dyDescent="0.25">
      <c r="K17691" s="133"/>
    </row>
    <row r="17692" spans="11:11" x14ac:dyDescent="0.25">
      <c r="K17692"/>
    </row>
    <row r="17693" spans="11:11" x14ac:dyDescent="0.25">
      <c r="K17693"/>
    </row>
    <row r="17694" spans="11:11" x14ac:dyDescent="0.25">
      <c r="K17694" s="133"/>
    </row>
    <row r="17695" spans="11:11" x14ac:dyDescent="0.25">
      <c r="K17695" s="133"/>
    </row>
    <row r="17696" spans="11:11" x14ac:dyDescent="0.25">
      <c r="K17696"/>
    </row>
    <row r="17697" spans="11:11" x14ac:dyDescent="0.25">
      <c r="K17697"/>
    </row>
    <row r="17698" spans="11:11" x14ac:dyDescent="0.25">
      <c r="K17698"/>
    </row>
    <row r="17699" spans="11:11" x14ac:dyDescent="0.25">
      <c r="K17699" s="133"/>
    </row>
    <row r="17700" spans="11:11" x14ac:dyDescent="0.25">
      <c r="K17700" s="133"/>
    </row>
    <row r="17701" spans="11:11" x14ac:dyDescent="0.25">
      <c r="K17701"/>
    </row>
    <row r="17702" spans="11:11" x14ac:dyDescent="0.25">
      <c r="K17702"/>
    </row>
    <row r="17703" spans="11:11" x14ac:dyDescent="0.25">
      <c r="K17703" s="133"/>
    </row>
    <row r="17704" spans="11:11" x14ac:dyDescent="0.25">
      <c r="K17704" s="133"/>
    </row>
    <row r="17705" spans="11:11" x14ac:dyDescent="0.25">
      <c r="K17705"/>
    </row>
    <row r="17706" spans="11:11" x14ac:dyDescent="0.25">
      <c r="K17706"/>
    </row>
    <row r="17707" spans="11:11" x14ac:dyDescent="0.25">
      <c r="K17707"/>
    </row>
    <row r="17708" spans="11:11" x14ac:dyDescent="0.25">
      <c r="K17708" s="133"/>
    </row>
    <row r="17709" spans="11:11" x14ac:dyDescent="0.25">
      <c r="K17709" s="133"/>
    </row>
    <row r="17710" spans="11:11" x14ac:dyDescent="0.25">
      <c r="K17710"/>
    </row>
    <row r="17711" spans="11:11" x14ac:dyDescent="0.25">
      <c r="K17711"/>
    </row>
    <row r="17712" spans="11:11" x14ac:dyDescent="0.25">
      <c r="K17712" s="133"/>
    </row>
    <row r="17713" spans="11:11" x14ac:dyDescent="0.25">
      <c r="K17713" s="133"/>
    </row>
    <row r="17714" spans="11:11" x14ac:dyDescent="0.25">
      <c r="K17714"/>
    </row>
    <row r="17715" spans="11:11" x14ac:dyDescent="0.25">
      <c r="K17715"/>
    </row>
    <row r="17716" spans="11:11" x14ac:dyDescent="0.25">
      <c r="K17716"/>
    </row>
    <row r="17717" spans="11:11" x14ac:dyDescent="0.25">
      <c r="K17717" s="133"/>
    </row>
    <row r="17718" spans="11:11" x14ac:dyDescent="0.25">
      <c r="K17718" s="133"/>
    </row>
    <row r="17719" spans="11:11" x14ac:dyDescent="0.25">
      <c r="K17719"/>
    </row>
    <row r="17720" spans="11:11" x14ac:dyDescent="0.25">
      <c r="K17720"/>
    </row>
    <row r="17721" spans="11:11" x14ac:dyDescent="0.25">
      <c r="K17721" s="133"/>
    </row>
    <row r="17722" spans="11:11" x14ac:dyDescent="0.25">
      <c r="K17722" s="133"/>
    </row>
    <row r="17723" spans="11:11" x14ac:dyDescent="0.25">
      <c r="K17723"/>
    </row>
    <row r="17724" spans="11:11" x14ac:dyDescent="0.25">
      <c r="K17724"/>
    </row>
    <row r="17725" spans="11:11" x14ac:dyDescent="0.25">
      <c r="K17725"/>
    </row>
    <row r="17726" spans="11:11" x14ac:dyDescent="0.25">
      <c r="K17726" s="133"/>
    </row>
    <row r="17727" spans="11:11" x14ac:dyDescent="0.25">
      <c r="K17727" s="133"/>
    </row>
    <row r="17728" spans="11:11" x14ac:dyDescent="0.25">
      <c r="K17728"/>
    </row>
    <row r="17729" spans="11:11" x14ac:dyDescent="0.25">
      <c r="K17729"/>
    </row>
    <row r="17730" spans="11:11" x14ac:dyDescent="0.25">
      <c r="K17730" s="133"/>
    </row>
    <row r="17731" spans="11:11" x14ac:dyDescent="0.25">
      <c r="K17731" s="133"/>
    </row>
    <row r="17732" spans="11:11" x14ac:dyDescent="0.25">
      <c r="K17732"/>
    </row>
    <row r="17733" spans="11:11" x14ac:dyDescent="0.25">
      <c r="K17733"/>
    </row>
    <row r="17734" spans="11:11" x14ac:dyDescent="0.25">
      <c r="K17734"/>
    </row>
    <row r="17735" spans="11:11" x14ac:dyDescent="0.25">
      <c r="K17735" s="133"/>
    </row>
    <row r="17736" spans="11:11" x14ac:dyDescent="0.25">
      <c r="K17736" s="133"/>
    </row>
    <row r="17737" spans="11:11" x14ac:dyDescent="0.25">
      <c r="K17737"/>
    </row>
    <row r="17738" spans="11:11" x14ac:dyDescent="0.25">
      <c r="K17738"/>
    </row>
    <row r="17739" spans="11:11" x14ac:dyDescent="0.25">
      <c r="K17739" s="133"/>
    </row>
    <row r="17740" spans="11:11" x14ac:dyDescent="0.25">
      <c r="K17740" s="133"/>
    </row>
    <row r="17741" spans="11:11" x14ac:dyDescent="0.25">
      <c r="K17741"/>
    </row>
    <row r="17742" spans="11:11" x14ac:dyDescent="0.25">
      <c r="K17742"/>
    </row>
    <row r="17743" spans="11:11" x14ac:dyDescent="0.25">
      <c r="K17743"/>
    </row>
    <row r="17744" spans="11:11" x14ac:dyDescent="0.25">
      <c r="K17744" s="133"/>
    </row>
    <row r="17745" spans="11:11" x14ac:dyDescent="0.25">
      <c r="K17745" s="133"/>
    </row>
    <row r="17746" spans="11:11" x14ac:dyDescent="0.25">
      <c r="K17746"/>
    </row>
    <row r="17747" spans="11:11" x14ac:dyDescent="0.25">
      <c r="K17747"/>
    </row>
    <row r="17748" spans="11:11" x14ac:dyDescent="0.25">
      <c r="K17748" s="133"/>
    </row>
    <row r="17749" spans="11:11" x14ac:dyDescent="0.25">
      <c r="K17749" s="133"/>
    </row>
    <row r="17750" spans="11:11" x14ac:dyDescent="0.25">
      <c r="K17750"/>
    </row>
    <row r="17751" spans="11:11" x14ac:dyDescent="0.25">
      <c r="K17751"/>
    </row>
    <row r="17752" spans="11:11" x14ac:dyDescent="0.25">
      <c r="K17752"/>
    </row>
    <row r="17753" spans="11:11" x14ac:dyDescent="0.25">
      <c r="K17753" s="133"/>
    </row>
    <row r="17754" spans="11:11" x14ac:dyDescent="0.25">
      <c r="K17754" s="133"/>
    </row>
    <row r="17755" spans="11:11" x14ac:dyDescent="0.25">
      <c r="K17755"/>
    </row>
    <row r="17756" spans="11:11" x14ac:dyDescent="0.25">
      <c r="K17756"/>
    </row>
    <row r="17757" spans="11:11" x14ac:dyDescent="0.25">
      <c r="K17757" s="133"/>
    </row>
    <row r="17758" spans="11:11" x14ac:dyDescent="0.25">
      <c r="K17758" s="133"/>
    </row>
    <row r="17759" spans="11:11" x14ac:dyDescent="0.25">
      <c r="K17759"/>
    </row>
    <row r="17760" spans="11:11" x14ac:dyDescent="0.25">
      <c r="K17760"/>
    </row>
    <row r="17761" spans="11:11" x14ac:dyDescent="0.25">
      <c r="K17761"/>
    </row>
    <row r="17762" spans="11:11" x14ac:dyDescent="0.25">
      <c r="K17762" s="133"/>
    </row>
    <row r="17763" spans="11:11" x14ac:dyDescent="0.25">
      <c r="K17763" s="133"/>
    </row>
    <row r="17764" spans="11:11" x14ac:dyDescent="0.25">
      <c r="K17764"/>
    </row>
    <row r="17765" spans="11:11" x14ac:dyDescent="0.25">
      <c r="K17765"/>
    </row>
    <row r="17766" spans="11:11" x14ac:dyDescent="0.25">
      <c r="K17766" s="133"/>
    </row>
    <row r="17767" spans="11:11" x14ac:dyDescent="0.25">
      <c r="K17767" s="133"/>
    </row>
    <row r="17768" spans="11:11" x14ac:dyDescent="0.25">
      <c r="K17768"/>
    </row>
    <row r="17769" spans="11:11" x14ac:dyDescent="0.25">
      <c r="K17769"/>
    </row>
    <row r="17770" spans="11:11" x14ac:dyDescent="0.25">
      <c r="K17770"/>
    </row>
    <row r="17771" spans="11:11" x14ac:dyDescent="0.25">
      <c r="K17771" s="133"/>
    </row>
    <row r="17772" spans="11:11" x14ac:dyDescent="0.25">
      <c r="K17772" s="133"/>
    </row>
    <row r="17773" spans="11:11" x14ac:dyDescent="0.25">
      <c r="K17773"/>
    </row>
    <row r="17774" spans="11:11" x14ac:dyDescent="0.25">
      <c r="K17774"/>
    </row>
    <row r="17775" spans="11:11" x14ac:dyDescent="0.25">
      <c r="K17775" s="133"/>
    </row>
    <row r="17776" spans="11:11" x14ac:dyDescent="0.25">
      <c r="K17776" s="133"/>
    </row>
    <row r="17777" spans="11:11" x14ac:dyDescent="0.25">
      <c r="K17777"/>
    </row>
    <row r="17778" spans="11:11" x14ac:dyDescent="0.25">
      <c r="K17778"/>
    </row>
    <row r="17779" spans="11:11" x14ac:dyDescent="0.25">
      <c r="K17779"/>
    </row>
    <row r="17780" spans="11:11" x14ac:dyDescent="0.25">
      <c r="K17780" s="133"/>
    </row>
    <row r="17781" spans="11:11" x14ac:dyDescent="0.25">
      <c r="K17781" s="133"/>
    </row>
    <row r="17782" spans="11:11" x14ac:dyDescent="0.25">
      <c r="K17782"/>
    </row>
    <row r="17783" spans="11:11" x14ac:dyDescent="0.25">
      <c r="K17783"/>
    </row>
    <row r="17784" spans="11:11" x14ac:dyDescent="0.25">
      <c r="K17784" s="133"/>
    </row>
    <row r="17785" spans="11:11" x14ac:dyDescent="0.25">
      <c r="K17785" s="133"/>
    </row>
    <row r="17786" spans="11:11" x14ac:dyDescent="0.25">
      <c r="K17786"/>
    </row>
    <row r="17787" spans="11:11" x14ac:dyDescent="0.25">
      <c r="K17787"/>
    </row>
    <row r="17788" spans="11:11" x14ac:dyDescent="0.25">
      <c r="K17788"/>
    </row>
    <row r="17789" spans="11:11" x14ac:dyDescent="0.25">
      <c r="K17789" s="133"/>
    </row>
    <row r="17790" spans="11:11" x14ac:dyDescent="0.25">
      <c r="K17790" s="133"/>
    </row>
    <row r="17791" spans="11:11" x14ac:dyDescent="0.25">
      <c r="K17791"/>
    </row>
    <row r="17792" spans="11:11" x14ac:dyDescent="0.25">
      <c r="K17792"/>
    </row>
    <row r="17793" spans="11:11" x14ac:dyDescent="0.25">
      <c r="K17793" s="133"/>
    </row>
    <row r="17794" spans="11:11" x14ac:dyDescent="0.25">
      <c r="K17794" s="133"/>
    </row>
    <row r="17795" spans="11:11" x14ac:dyDescent="0.25">
      <c r="K17795"/>
    </row>
    <row r="17796" spans="11:11" x14ac:dyDescent="0.25">
      <c r="K17796"/>
    </row>
    <row r="17797" spans="11:11" x14ac:dyDescent="0.25">
      <c r="K17797"/>
    </row>
    <row r="17798" spans="11:11" x14ac:dyDescent="0.25">
      <c r="K17798" s="133"/>
    </row>
    <row r="17799" spans="11:11" x14ac:dyDescent="0.25">
      <c r="K17799" s="133"/>
    </row>
    <row r="17800" spans="11:11" x14ac:dyDescent="0.25">
      <c r="K17800"/>
    </row>
    <row r="17801" spans="11:11" x14ac:dyDescent="0.25">
      <c r="K17801"/>
    </row>
    <row r="17802" spans="11:11" x14ac:dyDescent="0.25">
      <c r="K17802" s="133"/>
    </row>
    <row r="17803" spans="11:11" x14ac:dyDescent="0.25">
      <c r="K17803" s="133"/>
    </row>
    <row r="17804" spans="11:11" x14ac:dyDescent="0.25">
      <c r="K17804"/>
    </row>
    <row r="17805" spans="11:11" x14ac:dyDescent="0.25">
      <c r="K17805"/>
    </row>
    <row r="17806" spans="11:11" x14ac:dyDescent="0.25">
      <c r="K17806"/>
    </row>
    <row r="17807" spans="11:11" x14ac:dyDescent="0.25">
      <c r="K17807" s="133"/>
    </row>
    <row r="17808" spans="11:11" x14ac:dyDescent="0.25">
      <c r="K17808" s="133"/>
    </row>
    <row r="17809" spans="11:11" x14ac:dyDescent="0.25">
      <c r="K17809"/>
    </row>
    <row r="17810" spans="11:11" x14ac:dyDescent="0.25">
      <c r="K17810"/>
    </row>
    <row r="17811" spans="11:11" x14ac:dyDescent="0.25">
      <c r="K17811" s="133"/>
    </row>
    <row r="17812" spans="11:11" x14ac:dyDescent="0.25">
      <c r="K17812" s="133"/>
    </row>
    <row r="17813" spans="11:11" x14ac:dyDescent="0.25">
      <c r="K17813"/>
    </row>
    <row r="17814" spans="11:11" x14ac:dyDescent="0.25">
      <c r="K17814"/>
    </row>
    <row r="17815" spans="11:11" x14ac:dyDescent="0.25">
      <c r="K17815"/>
    </row>
    <row r="17816" spans="11:11" x14ac:dyDescent="0.25">
      <c r="K17816" s="133"/>
    </row>
    <row r="17817" spans="11:11" x14ac:dyDescent="0.25">
      <c r="K17817" s="133"/>
    </row>
    <row r="17818" spans="11:11" x14ac:dyDescent="0.25">
      <c r="K17818"/>
    </row>
    <row r="17819" spans="11:11" x14ac:dyDescent="0.25">
      <c r="K17819"/>
    </row>
    <row r="17820" spans="11:11" x14ac:dyDescent="0.25">
      <c r="K17820" s="133"/>
    </row>
    <row r="17821" spans="11:11" x14ac:dyDescent="0.25">
      <c r="K17821" s="133"/>
    </row>
    <row r="17822" spans="11:11" x14ac:dyDescent="0.25">
      <c r="K17822"/>
    </row>
    <row r="17823" spans="11:11" x14ac:dyDescent="0.25">
      <c r="K17823"/>
    </row>
    <row r="17824" spans="11:11" x14ac:dyDescent="0.25">
      <c r="K17824"/>
    </row>
    <row r="17825" spans="11:11" x14ac:dyDescent="0.25">
      <c r="K17825" s="133"/>
    </row>
    <row r="17826" spans="11:11" x14ac:dyDescent="0.25">
      <c r="K17826" s="133"/>
    </row>
    <row r="17827" spans="11:11" x14ac:dyDescent="0.25">
      <c r="K17827"/>
    </row>
    <row r="17828" spans="11:11" x14ac:dyDescent="0.25">
      <c r="K17828"/>
    </row>
    <row r="17829" spans="11:11" x14ac:dyDescent="0.25">
      <c r="K17829" s="133"/>
    </row>
    <row r="17830" spans="11:11" x14ac:dyDescent="0.25">
      <c r="K17830" s="133"/>
    </row>
    <row r="17831" spans="11:11" x14ac:dyDescent="0.25">
      <c r="K17831"/>
    </row>
    <row r="17832" spans="11:11" x14ac:dyDescent="0.25">
      <c r="K17832"/>
    </row>
    <row r="17833" spans="11:11" x14ac:dyDescent="0.25">
      <c r="K17833"/>
    </row>
    <row r="17834" spans="11:11" x14ac:dyDescent="0.25">
      <c r="K17834" s="133"/>
    </row>
    <row r="17835" spans="11:11" x14ac:dyDescent="0.25">
      <c r="K17835" s="133"/>
    </row>
    <row r="17836" spans="11:11" x14ac:dyDescent="0.25">
      <c r="K17836"/>
    </row>
    <row r="17837" spans="11:11" x14ac:dyDescent="0.25">
      <c r="K17837"/>
    </row>
    <row r="17838" spans="11:11" x14ac:dyDescent="0.25">
      <c r="K17838" s="133"/>
    </row>
    <row r="17839" spans="11:11" x14ac:dyDescent="0.25">
      <c r="K17839" s="133"/>
    </row>
    <row r="17840" spans="11:11" x14ac:dyDescent="0.25">
      <c r="K17840"/>
    </row>
    <row r="17841" spans="11:11" x14ac:dyDescent="0.25">
      <c r="K17841"/>
    </row>
    <row r="17842" spans="11:11" x14ac:dyDescent="0.25">
      <c r="K17842"/>
    </row>
    <row r="17843" spans="11:11" x14ac:dyDescent="0.25">
      <c r="K17843" s="133"/>
    </row>
    <row r="17844" spans="11:11" x14ac:dyDescent="0.25">
      <c r="K17844" s="133"/>
    </row>
    <row r="17845" spans="11:11" x14ac:dyDescent="0.25">
      <c r="K17845"/>
    </row>
    <row r="17846" spans="11:11" x14ac:dyDescent="0.25">
      <c r="K17846"/>
    </row>
    <row r="17847" spans="11:11" x14ac:dyDescent="0.25">
      <c r="K17847" s="133"/>
    </row>
    <row r="17848" spans="11:11" x14ac:dyDescent="0.25">
      <c r="K17848" s="133"/>
    </row>
    <row r="17849" spans="11:11" x14ac:dyDescent="0.25">
      <c r="K17849"/>
    </row>
    <row r="17850" spans="11:11" x14ac:dyDescent="0.25">
      <c r="K17850"/>
    </row>
    <row r="17851" spans="11:11" x14ac:dyDescent="0.25">
      <c r="K17851"/>
    </row>
    <row r="17852" spans="11:11" x14ac:dyDescent="0.25">
      <c r="K17852" s="133"/>
    </row>
    <row r="17853" spans="11:11" x14ac:dyDescent="0.25">
      <c r="K17853" s="133"/>
    </row>
    <row r="17854" spans="11:11" x14ac:dyDescent="0.25">
      <c r="K17854"/>
    </row>
    <row r="17855" spans="11:11" x14ac:dyDescent="0.25">
      <c r="K17855"/>
    </row>
    <row r="17856" spans="11:11" x14ac:dyDescent="0.25">
      <c r="K17856" s="133"/>
    </row>
    <row r="17857" spans="11:11" x14ac:dyDescent="0.25">
      <c r="K17857" s="133"/>
    </row>
    <row r="17858" spans="11:11" x14ac:dyDescent="0.25">
      <c r="K17858"/>
    </row>
    <row r="17859" spans="11:11" x14ac:dyDescent="0.25">
      <c r="K17859"/>
    </row>
    <row r="17860" spans="11:11" x14ac:dyDescent="0.25">
      <c r="K17860"/>
    </row>
    <row r="17861" spans="11:11" x14ac:dyDescent="0.25">
      <c r="K17861" s="133"/>
    </row>
    <row r="17862" spans="11:11" x14ac:dyDescent="0.25">
      <c r="K17862" s="133"/>
    </row>
    <row r="17863" spans="11:11" x14ac:dyDescent="0.25">
      <c r="K17863"/>
    </row>
    <row r="17864" spans="11:11" x14ac:dyDescent="0.25">
      <c r="K17864"/>
    </row>
    <row r="17865" spans="11:11" x14ac:dyDescent="0.25">
      <c r="K17865" s="133"/>
    </row>
    <row r="17866" spans="11:11" x14ac:dyDescent="0.25">
      <c r="K17866" s="133"/>
    </row>
    <row r="17867" spans="11:11" x14ac:dyDescent="0.25">
      <c r="K17867"/>
    </row>
    <row r="17868" spans="11:11" x14ac:dyDescent="0.25">
      <c r="K17868"/>
    </row>
    <row r="17869" spans="11:11" x14ac:dyDescent="0.25">
      <c r="K17869"/>
    </row>
    <row r="17870" spans="11:11" x14ac:dyDescent="0.25">
      <c r="K17870" s="133"/>
    </row>
    <row r="17871" spans="11:11" x14ac:dyDescent="0.25">
      <c r="K17871" s="133"/>
    </row>
    <row r="17872" spans="11:11" x14ac:dyDescent="0.25">
      <c r="K17872"/>
    </row>
    <row r="17873" spans="11:11" x14ac:dyDescent="0.25">
      <c r="K17873"/>
    </row>
    <row r="17874" spans="11:11" x14ac:dyDescent="0.25">
      <c r="K17874" s="133"/>
    </row>
    <row r="17875" spans="11:11" x14ac:dyDescent="0.25">
      <c r="K17875" s="133"/>
    </row>
    <row r="17876" spans="11:11" x14ac:dyDescent="0.25">
      <c r="K17876"/>
    </row>
    <row r="17877" spans="11:11" x14ac:dyDescent="0.25">
      <c r="K17877"/>
    </row>
    <row r="17878" spans="11:11" x14ac:dyDescent="0.25">
      <c r="K17878"/>
    </row>
    <row r="17879" spans="11:11" x14ac:dyDescent="0.25">
      <c r="K17879" s="133"/>
    </row>
    <row r="17880" spans="11:11" x14ac:dyDescent="0.25">
      <c r="K17880" s="133"/>
    </row>
    <row r="17881" spans="11:11" x14ac:dyDescent="0.25">
      <c r="K17881"/>
    </row>
    <row r="17882" spans="11:11" x14ac:dyDescent="0.25">
      <c r="K17882"/>
    </row>
    <row r="17883" spans="11:11" x14ac:dyDescent="0.25">
      <c r="K17883" s="133"/>
    </row>
    <row r="17884" spans="11:11" x14ac:dyDescent="0.25">
      <c r="K17884" s="133"/>
    </row>
    <row r="17885" spans="11:11" x14ac:dyDescent="0.25">
      <c r="K17885"/>
    </row>
    <row r="17886" spans="11:11" x14ac:dyDescent="0.25">
      <c r="K17886"/>
    </row>
    <row r="17887" spans="11:11" x14ac:dyDescent="0.25">
      <c r="K17887"/>
    </row>
    <row r="17888" spans="11:11" x14ac:dyDescent="0.25">
      <c r="K17888" s="133"/>
    </row>
    <row r="17889" spans="11:11" x14ac:dyDescent="0.25">
      <c r="K17889" s="133"/>
    </row>
    <row r="17890" spans="11:11" x14ac:dyDescent="0.25">
      <c r="K17890"/>
    </row>
    <row r="17891" spans="11:11" x14ac:dyDescent="0.25">
      <c r="K17891"/>
    </row>
    <row r="17892" spans="11:11" x14ac:dyDescent="0.25">
      <c r="K17892" s="133"/>
    </row>
    <row r="17893" spans="11:11" x14ac:dyDescent="0.25">
      <c r="K17893" s="133"/>
    </row>
    <row r="17894" spans="11:11" x14ac:dyDescent="0.25">
      <c r="K17894"/>
    </row>
    <row r="17895" spans="11:11" x14ac:dyDescent="0.25">
      <c r="K17895"/>
    </row>
    <row r="17896" spans="11:11" x14ac:dyDescent="0.25">
      <c r="K17896"/>
    </row>
    <row r="17897" spans="11:11" x14ac:dyDescent="0.25">
      <c r="K17897" s="133"/>
    </row>
    <row r="17898" spans="11:11" x14ac:dyDescent="0.25">
      <c r="K17898" s="133"/>
    </row>
    <row r="17899" spans="11:11" x14ac:dyDescent="0.25">
      <c r="K17899"/>
    </row>
    <row r="17900" spans="11:11" x14ac:dyDescent="0.25">
      <c r="K17900"/>
    </row>
    <row r="17901" spans="11:11" x14ac:dyDescent="0.25">
      <c r="K17901" s="133"/>
    </row>
    <row r="17902" spans="11:11" x14ac:dyDescent="0.25">
      <c r="K17902" s="133"/>
    </row>
    <row r="17903" spans="11:11" x14ac:dyDescent="0.25">
      <c r="K17903"/>
    </row>
    <row r="17904" spans="11:11" x14ac:dyDescent="0.25">
      <c r="K17904"/>
    </row>
    <row r="17905" spans="11:11" x14ac:dyDescent="0.25">
      <c r="K17905"/>
    </row>
    <row r="17906" spans="11:11" x14ac:dyDescent="0.25">
      <c r="K17906" s="133"/>
    </row>
    <row r="17907" spans="11:11" x14ac:dyDescent="0.25">
      <c r="K17907" s="133"/>
    </row>
    <row r="17908" spans="11:11" x14ac:dyDescent="0.25">
      <c r="K17908"/>
    </row>
    <row r="17909" spans="11:11" x14ac:dyDescent="0.25">
      <c r="K17909"/>
    </row>
    <row r="17910" spans="11:11" x14ac:dyDescent="0.25">
      <c r="K17910" s="133"/>
    </row>
    <row r="17911" spans="11:11" x14ac:dyDescent="0.25">
      <c r="K17911" s="133"/>
    </row>
    <row r="17912" spans="11:11" x14ac:dyDescent="0.25">
      <c r="K17912"/>
    </row>
    <row r="17913" spans="11:11" x14ac:dyDescent="0.25">
      <c r="K17913"/>
    </row>
    <row r="17914" spans="11:11" x14ac:dyDescent="0.25">
      <c r="K17914"/>
    </row>
    <row r="17915" spans="11:11" x14ac:dyDescent="0.25">
      <c r="K17915" s="133"/>
    </row>
    <row r="17916" spans="11:11" x14ac:dyDescent="0.25">
      <c r="K17916" s="133"/>
    </row>
    <row r="17917" spans="11:11" x14ac:dyDescent="0.25">
      <c r="K17917"/>
    </row>
    <row r="17918" spans="11:11" x14ac:dyDescent="0.25">
      <c r="K17918"/>
    </row>
    <row r="17919" spans="11:11" x14ac:dyDescent="0.25">
      <c r="K17919" s="133"/>
    </row>
    <row r="17920" spans="11:11" x14ac:dyDescent="0.25">
      <c r="K17920" s="133"/>
    </row>
    <row r="17921" spans="11:11" x14ac:dyDescent="0.25">
      <c r="K17921"/>
    </row>
    <row r="17922" spans="11:11" x14ac:dyDescent="0.25">
      <c r="K17922"/>
    </row>
    <row r="17923" spans="11:11" x14ac:dyDescent="0.25">
      <c r="K17923"/>
    </row>
    <row r="17924" spans="11:11" x14ac:dyDescent="0.25">
      <c r="K17924" s="133"/>
    </row>
    <row r="17925" spans="11:11" x14ac:dyDescent="0.25">
      <c r="K17925" s="133"/>
    </row>
    <row r="17926" spans="11:11" x14ac:dyDescent="0.25">
      <c r="K17926"/>
    </row>
    <row r="17927" spans="11:11" x14ac:dyDescent="0.25">
      <c r="K17927"/>
    </row>
    <row r="17928" spans="11:11" x14ac:dyDescent="0.25">
      <c r="K17928" s="133"/>
    </row>
    <row r="17929" spans="11:11" x14ac:dyDescent="0.25">
      <c r="K17929" s="133"/>
    </row>
    <row r="17930" spans="11:11" x14ac:dyDescent="0.25">
      <c r="K17930"/>
    </row>
    <row r="17931" spans="11:11" x14ac:dyDescent="0.25">
      <c r="K17931"/>
    </row>
    <row r="17932" spans="11:11" x14ac:dyDescent="0.25">
      <c r="K17932"/>
    </row>
    <row r="17933" spans="11:11" x14ac:dyDescent="0.25">
      <c r="K17933" s="133"/>
    </row>
    <row r="17934" spans="11:11" x14ac:dyDescent="0.25">
      <c r="K17934" s="133"/>
    </row>
    <row r="17935" spans="11:11" x14ac:dyDescent="0.25">
      <c r="K17935"/>
    </row>
    <row r="17936" spans="11:11" x14ac:dyDescent="0.25">
      <c r="K17936"/>
    </row>
    <row r="17937" spans="11:11" x14ac:dyDescent="0.25">
      <c r="K17937" s="133"/>
    </row>
    <row r="17938" spans="11:11" x14ac:dyDescent="0.25">
      <c r="K17938" s="133"/>
    </row>
    <row r="17939" spans="11:11" x14ac:dyDescent="0.25">
      <c r="K17939"/>
    </row>
    <row r="17940" spans="11:11" x14ac:dyDescent="0.25">
      <c r="K17940"/>
    </row>
    <row r="17941" spans="11:11" x14ac:dyDescent="0.25">
      <c r="K17941"/>
    </row>
    <row r="17942" spans="11:11" x14ac:dyDescent="0.25">
      <c r="K17942" s="133"/>
    </row>
    <row r="17943" spans="11:11" x14ac:dyDescent="0.25">
      <c r="K17943" s="133"/>
    </row>
    <row r="17944" spans="11:11" x14ac:dyDescent="0.25">
      <c r="K17944"/>
    </row>
    <row r="17945" spans="11:11" x14ac:dyDescent="0.25">
      <c r="K17945"/>
    </row>
    <row r="17946" spans="11:11" x14ac:dyDescent="0.25">
      <c r="K17946" s="133"/>
    </row>
    <row r="17947" spans="11:11" x14ac:dyDescent="0.25">
      <c r="K17947" s="133"/>
    </row>
    <row r="17948" spans="11:11" x14ac:dyDescent="0.25">
      <c r="K17948"/>
    </row>
    <row r="17949" spans="11:11" x14ac:dyDescent="0.25">
      <c r="K17949"/>
    </row>
    <row r="17950" spans="11:11" x14ac:dyDescent="0.25">
      <c r="K17950"/>
    </row>
    <row r="17951" spans="11:11" x14ac:dyDescent="0.25">
      <c r="K17951" s="133"/>
    </row>
    <row r="17952" spans="11:11" x14ac:dyDescent="0.25">
      <c r="K17952" s="133"/>
    </row>
    <row r="17953" spans="11:11" x14ac:dyDescent="0.25">
      <c r="K17953"/>
    </row>
    <row r="17954" spans="11:11" x14ac:dyDescent="0.25">
      <c r="K17954"/>
    </row>
    <row r="17955" spans="11:11" x14ac:dyDescent="0.25">
      <c r="K17955" s="133"/>
    </row>
    <row r="17956" spans="11:11" x14ac:dyDescent="0.25">
      <c r="K17956" s="133"/>
    </row>
    <row r="17957" spans="11:11" x14ac:dyDescent="0.25">
      <c r="K17957"/>
    </row>
    <row r="17958" spans="11:11" x14ac:dyDescent="0.25">
      <c r="K17958"/>
    </row>
    <row r="17959" spans="11:11" x14ac:dyDescent="0.25">
      <c r="K17959"/>
    </row>
    <row r="17960" spans="11:11" x14ac:dyDescent="0.25">
      <c r="K17960" s="133"/>
    </row>
    <row r="17961" spans="11:11" x14ac:dyDescent="0.25">
      <c r="K17961" s="133"/>
    </row>
    <row r="17962" spans="11:11" x14ac:dyDescent="0.25">
      <c r="K17962"/>
    </row>
    <row r="17963" spans="11:11" x14ac:dyDescent="0.25">
      <c r="K17963"/>
    </row>
    <row r="17964" spans="11:11" x14ac:dyDescent="0.25">
      <c r="K17964" s="133"/>
    </row>
    <row r="17965" spans="11:11" x14ac:dyDescent="0.25">
      <c r="K17965" s="133"/>
    </row>
    <row r="17966" spans="11:11" x14ac:dyDescent="0.25">
      <c r="K17966"/>
    </row>
    <row r="17967" spans="11:11" x14ac:dyDescent="0.25">
      <c r="K17967"/>
    </row>
    <row r="17968" spans="11:11" x14ac:dyDescent="0.25">
      <c r="K17968"/>
    </row>
    <row r="17969" spans="11:11" x14ac:dyDescent="0.25">
      <c r="K17969" s="133"/>
    </row>
    <row r="17970" spans="11:11" x14ac:dyDescent="0.25">
      <c r="K17970" s="133"/>
    </row>
    <row r="17971" spans="11:11" x14ac:dyDescent="0.25">
      <c r="K17971"/>
    </row>
    <row r="17972" spans="11:11" x14ac:dyDescent="0.25">
      <c r="K17972"/>
    </row>
    <row r="17973" spans="11:11" x14ac:dyDescent="0.25">
      <c r="K17973" s="133"/>
    </row>
    <row r="17974" spans="11:11" x14ac:dyDescent="0.25">
      <c r="K17974" s="133"/>
    </row>
    <row r="17975" spans="11:11" x14ac:dyDescent="0.25">
      <c r="K17975"/>
    </row>
    <row r="17976" spans="11:11" x14ac:dyDescent="0.25">
      <c r="K17976"/>
    </row>
    <row r="17977" spans="11:11" x14ac:dyDescent="0.25">
      <c r="K17977"/>
    </row>
    <row r="17978" spans="11:11" x14ac:dyDescent="0.25">
      <c r="K17978" s="133"/>
    </row>
    <row r="17979" spans="11:11" x14ac:dyDescent="0.25">
      <c r="K17979" s="133"/>
    </row>
    <row r="17980" spans="11:11" x14ac:dyDescent="0.25">
      <c r="K17980"/>
    </row>
    <row r="17981" spans="11:11" x14ac:dyDescent="0.25">
      <c r="K17981"/>
    </row>
    <row r="17982" spans="11:11" x14ac:dyDescent="0.25">
      <c r="K17982" s="133"/>
    </row>
    <row r="17983" spans="11:11" x14ac:dyDescent="0.25">
      <c r="K17983" s="133"/>
    </row>
    <row r="17984" spans="11:11" x14ac:dyDescent="0.25">
      <c r="K17984"/>
    </row>
    <row r="17985" spans="11:11" x14ac:dyDescent="0.25">
      <c r="K17985"/>
    </row>
    <row r="17986" spans="11:11" x14ac:dyDescent="0.25">
      <c r="K17986"/>
    </row>
    <row r="17987" spans="11:11" x14ac:dyDescent="0.25">
      <c r="K17987" s="133"/>
    </row>
    <row r="17988" spans="11:11" x14ac:dyDescent="0.25">
      <c r="K17988" s="133"/>
    </row>
    <row r="17989" spans="11:11" x14ac:dyDescent="0.25">
      <c r="K17989"/>
    </row>
    <row r="17990" spans="11:11" x14ac:dyDescent="0.25">
      <c r="K17990"/>
    </row>
    <row r="17991" spans="11:11" x14ac:dyDescent="0.25">
      <c r="K17991" s="133"/>
    </row>
    <row r="17992" spans="11:11" x14ac:dyDescent="0.25">
      <c r="K17992" s="133"/>
    </row>
    <row r="17993" spans="11:11" x14ac:dyDescent="0.25">
      <c r="K17993"/>
    </row>
    <row r="17994" spans="11:11" x14ac:dyDescent="0.25">
      <c r="K17994"/>
    </row>
    <row r="17995" spans="11:11" x14ac:dyDescent="0.25">
      <c r="K17995"/>
    </row>
    <row r="17996" spans="11:11" x14ac:dyDescent="0.25">
      <c r="K17996" s="133"/>
    </row>
    <row r="17997" spans="11:11" x14ac:dyDescent="0.25">
      <c r="K17997" s="133"/>
    </row>
    <row r="17998" spans="11:11" x14ac:dyDescent="0.25">
      <c r="K17998"/>
    </row>
    <row r="17999" spans="11:11" x14ac:dyDescent="0.25">
      <c r="K17999"/>
    </row>
    <row r="18000" spans="11:11" x14ac:dyDescent="0.25">
      <c r="K18000" s="133"/>
    </row>
    <row r="18001" spans="11:11" x14ac:dyDescent="0.25">
      <c r="K18001" s="133"/>
    </row>
    <row r="18002" spans="11:11" x14ac:dyDescent="0.25">
      <c r="K18002"/>
    </row>
    <row r="18003" spans="11:11" x14ac:dyDescent="0.25">
      <c r="K18003"/>
    </row>
    <row r="18004" spans="11:11" x14ac:dyDescent="0.25">
      <c r="K18004"/>
    </row>
    <row r="18005" spans="11:11" x14ac:dyDescent="0.25">
      <c r="K18005" s="133"/>
    </row>
    <row r="18006" spans="11:11" x14ac:dyDescent="0.25">
      <c r="K18006" s="133"/>
    </row>
    <row r="18007" spans="11:11" x14ac:dyDescent="0.25">
      <c r="K18007"/>
    </row>
    <row r="18008" spans="11:11" x14ac:dyDescent="0.25">
      <c r="K18008"/>
    </row>
    <row r="18009" spans="11:11" x14ac:dyDescent="0.25">
      <c r="K18009" s="133"/>
    </row>
    <row r="18010" spans="11:11" x14ac:dyDescent="0.25">
      <c r="K18010" s="133"/>
    </row>
    <row r="18011" spans="11:11" x14ac:dyDescent="0.25">
      <c r="K18011"/>
    </row>
    <row r="18012" spans="11:11" x14ac:dyDescent="0.25">
      <c r="K18012"/>
    </row>
    <row r="18013" spans="11:11" x14ac:dyDescent="0.25">
      <c r="K18013"/>
    </row>
    <row r="18014" spans="11:11" x14ac:dyDescent="0.25">
      <c r="K18014" s="133"/>
    </row>
    <row r="18015" spans="11:11" x14ac:dyDescent="0.25">
      <c r="K18015" s="133"/>
    </row>
    <row r="18016" spans="11:11" x14ac:dyDescent="0.25">
      <c r="K18016"/>
    </row>
    <row r="18017" spans="11:11" x14ac:dyDescent="0.25">
      <c r="K18017"/>
    </row>
    <row r="18018" spans="11:11" x14ac:dyDescent="0.25">
      <c r="K18018" s="133"/>
    </row>
    <row r="18019" spans="11:11" x14ac:dyDescent="0.25">
      <c r="K18019" s="133"/>
    </row>
    <row r="18020" spans="11:11" x14ac:dyDescent="0.25">
      <c r="K18020"/>
    </row>
    <row r="18021" spans="11:11" x14ac:dyDescent="0.25">
      <c r="K18021"/>
    </row>
    <row r="18022" spans="11:11" x14ac:dyDescent="0.25">
      <c r="K18022"/>
    </row>
    <row r="18023" spans="11:11" x14ac:dyDescent="0.25">
      <c r="K18023" s="133"/>
    </row>
    <row r="18024" spans="11:11" x14ac:dyDescent="0.25">
      <c r="K18024" s="133"/>
    </row>
    <row r="18025" spans="11:11" x14ac:dyDescent="0.25">
      <c r="K18025"/>
    </row>
    <row r="18026" spans="11:11" x14ac:dyDescent="0.25">
      <c r="K18026"/>
    </row>
    <row r="18027" spans="11:11" x14ac:dyDescent="0.25">
      <c r="K18027" s="133"/>
    </row>
    <row r="18028" spans="11:11" x14ac:dyDescent="0.25">
      <c r="K18028" s="133"/>
    </row>
    <row r="18029" spans="11:11" x14ac:dyDescent="0.25">
      <c r="K18029"/>
    </row>
    <row r="18030" spans="11:11" x14ac:dyDescent="0.25">
      <c r="K18030"/>
    </row>
    <row r="18031" spans="11:11" x14ac:dyDescent="0.25">
      <c r="K18031"/>
    </row>
    <row r="18032" spans="11:11" x14ac:dyDescent="0.25">
      <c r="K18032" s="133"/>
    </row>
    <row r="18033" spans="11:11" x14ac:dyDescent="0.25">
      <c r="K18033" s="133"/>
    </row>
    <row r="18034" spans="11:11" x14ac:dyDescent="0.25">
      <c r="K18034"/>
    </row>
    <row r="18035" spans="11:11" x14ac:dyDescent="0.25">
      <c r="K18035"/>
    </row>
    <row r="18036" spans="11:11" x14ac:dyDescent="0.25">
      <c r="K18036" s="133"/>
    </row>
    <row r="18037" spans="11:11" x14ac:dyDescent="0.25">
      <c r="K18037" s="133"/>
    </row>
    <row r="18038" spans="11:11" x14ac:dyDescent="0.25">
      <c r="K18038"/>
    </row>
    <row r="18039" spans="11:11" x14ac:dyDescent="0.25">
      <c r="K18039"/>
    </row>
    <row r="18040" spans="11:11" x14ac:dyDescent="0.25">
      <c r="K18040"/>
    </row>
    <row r="18041" spans="11:11" x14ac:dyDescent="0.25">
      <c r="K18041" s="133"/>
    </row>
    <row r="18042" spans="11:11" x14ac:dyDescent="0.25">
      <c r="K18042" s="133"/>
    </row>
    <row r="18043" spans="11:11" x14ac:dyDescent="0.25">
      <c r="K18043"/>
    </row>
    <row r="18044" spans="11:11" x14ac:dyDescent="0.25">
      <c r="K18044"/>
    </row>
    <row r="18045" spans="11:11" x14ac:dyDescent="0.25">
      <c r="K18045" s="133"/>
    </row>
    <row r="18046" spans="11:11" x14ac:dyDescent="0.25">
      <c r="K18046" s="133"/>
    </row>
    <row r="18047" spans="11:11" x14ac:dyDescent="0.25">
      <c r="K18047"/>
    </row>
    <row r="18048" spans="11:11" x14ac:dyDescent="0.25">
      <c r="K18048"/>
    </row>
    <row r="18049" spans="11:11" x14ac:dyDescent="0.25">
      <c r="K18049"/>
    </row>
    <row r="18050" spans="11:11" x14ac:dyDescent="0.25">
      <c r="K18050" s="133"/>
    </row>
    <row r="18051" spans="11:11" x14ac:dyDescent="0.25">
      <c r="K18051" s="133"/>
    </row>
    <row r="18052" spans="11:11" x14ac:dyDescent="0.25">
      <c r="K18052"/>
    </row>
    <row r="18053" spans="11:11" x14ac:dyDescent="0.25">
      <c r="K18053"/>
    </row>
    <row r="18054" spans="11:11" x14ac:dyDescent="0.25">
      <c r="K18054" s="133"/>
    </row>
    <row r="18055" spans="11:11" x14ac:dyDescent="0.25">
      <c r="K18055" s="133"/>
    </row>
    <row r="18056" spans="11:11" x14ac:dyDescent="0.25">
      <c r="K18056"/>
    </row>
    <row r="18057" spans="11:11" x14ac:dyDescent="0.25">
      <c r="K18057"/>
    </row>
    <row r="18058" spans="11:11" x14ac:dyDescent="0.25">
      <c r="K18058"/>
    </row>
    <row r="18059" spans="11:11" x14ac:dyDescent="0.25">
      <c r="K18059" s="133"/>
    </row>
    <row r="18060" spans="11:11" x14ac:dyDescent="0.25">
      <c r="K18060" s="133"/>
    </row>
    <row r="18061" spans="11:11" x14ac:dyDescent="0.25">
      <c r="K18061"/>
    </row>
    <row r="18062" spans="11:11" x14ac:dyDescent="0.25">
      <c r="K18062"/>
    </row>
    <row r="18063" spans="11:11" x14ac:dyDescent="0.25">
      <c r="K18063" s="133"/>
    </row>
    <row r="18064" spans="11:11" x14ac:dyDescent="0.25">
      <c r="K18064" s="133"/>
    </row>
    <row r="18065" spans="11:11" x14ac:dyDescent="0.25">
      <c r="K18065"/>
    </row>
    <row r="18066" spans="11:11" x14ac:dyDescent="0.25">
      <c r="K18066"/>
    </row>
    <row r="18067" spans="11:11" x14ac:dyDescent="0.25">
      <c r="K18067"/>
    </row>
    <row r="18068" spans="11:11" x14ac:dyDescent="0.25">
      <c r="K18068" s="133"/>
    </row>
    <row r="18069" spans="11:11" x14ac:dyDescent="0.25">
      <c r="K18069" s="133"/>
    </row>
    <row r="18070" spans="11:11" x14ac:dyDescent="0.25">
      <c r="K18070"/>
    </row>
    <row r="18071" spans="11:11" x14ac:dyDescent="0.25">
      <c r="K18071"/>
    </row>
    <row r="18072" spans="11:11" x14ac:dyDescent="0.25">
      <c r="K18072" s="133"/>
    </row>
    <row r="18073" spans="11:11" x14ac:dyDescent="0.25">
      <c r="K18073" s="133"/>
    </row>
    <row r="18074" spans="11:11" x14ac:dyDescent="0.25">
      <c r="K18074"/>
    </row>
    <row r="18075" spans="11:11" x14ac:dyDescent="0.25">
      <c r="K18075"/>
    </row>
    <row r="18076" spans="11:11" x14ac:dyDescent="0.25">
      <c r="K18076"/>
    </row>
    <row r="18077" spans="11:11" x14ac:dyDescent="0.25">
      <c r="K18077" s="133"/>
    </row>
    <row r="18078" spans="11:11" x14ac:dyDescent="0.25">
      <c r="K18078" s="133"/>
    </row>
    <row r="18079" spans="11:11" x14ac:dyDescent="0.25">
      <c r="K18079"/>
    </row>
    <row r="18080" spans="11:11" x14ac:dyDescent="0.25">
      <c r="K18080"/>
    </row>
    <row r="18081" spans="11:11" x14ac:dyDescent="0.25">
      <c r="K18081" s="133"/>
    </row>
    <row r="18082" spans="11:11" x14ac:dyDescent="0.25">
      <c r="K18082" s="133"/>
    </row>
    <row r="18083" spans="11:11" x14ac:dyDescent="0.25">
      <c r="K18083"/>
    </row>
    <row r="18084" spans="11:11" x14ac:dyDescent="0.25">
      <c r="K18084"/>
    </row>
    <row r="18085" spans="11:11" x14ac:dyDescent="0.25">
      <c r="K18085"/>
    </row>
    <row r="18086" spans="11:11" x14ac:dyDescent="0.25">
      <c r="K18086" s="133"/>
    </row>
    <row r="18087" spans="11:11" x14ac:dyDescent="0.25">
      <c r="K18087" s="133"/>
    </row>
    <row r="18088" spans="11:11" x14ac:dyDescent="0.25">
      <c r="K18088"/>
    </row>
    <row r="18089" spans="11:11" x14ac:dyDescent="0.25">
      <c r="K18089"/>
    </row>
    <row r="18090" spans="11:11" x14ac:dyDescent="0.25">
      <c r="K18090" s="133"/>
    </row>
    <row r="18091" spans="11:11" x14ac:dyDescent="0.25">
      <c r="K18091" s="133"/>
    </row>
    <row r="18092" spans="11:11" x14ac:dyDescent="0.25">
      <c r="K18092"/>
    </row>
    <row r="18093" spans="11:11" x14ac:dyDescent="0.25">
      <c r="K18093"/>
    </row>
    <row r="18094" spans="11:11" x14ac:dyDescent="0.25">
      <c r="K18094"/>
    </row>
    <row r="18095" spans="11:11" x14ac:dyDescent="0.25">
      <c r="K18095" s="133"/>
    </row>
    <row r="18096" spans="11:11" x14ac:dyDescent="0.25">
      <c r="K18096" s="133"/>
    </row>
    <row r="18097" spans="11:11" x14ac:dyDescent="0.25">
      <c r="K18097"/>
    </row>
    <row r="18098" spans="11:11" x14ac:dyDescent="0.25">
      <c r="K18098"/>
    </row>
    <row r="18099" spans="11:11" x14ac:dyDescent="0.25">
      <c r="K18099" s="133"/>
    </row>
    <row r="18100" spans="11:11" x14ac:dyDescent="0.25">
      <c r="K18100" s="133"/>
    </row>
    <row r="18101" spans="11:11" x14ac:dyDescent="0.25">
      <c r="K18101"/>
    </row>
    <row r="18102" spans="11:11" x14ac:dyDescent="0.25">
      <c r="K18102"/>
    </row>
    <row r="18103" spans="11:11" x14ac:dyDescent="0.25">
      <c r="K18103"/>
    </row>
    <row r="18104" spans="11:11" x14ac:dyDescent="0.25">
      <c r="K18104" s="133"/>
    </row>
    <row r="18105" spans="11:11" x14ac:dyDescent="0.25">
      <c r="K18105" s="133"/>
    </row>
    <row r="18106" spans="11:11" x14ac:dyDescent="0.25">
      <c r="K18106"/>
    </row>
    <row r="18107" spans="11:11" x14ac:dyDescent="0.25">
      <c r="K18107"/>
    </row>
    <row r="18108" spans="11:11" x14ac:dyDescent="0.25">
      <c r="K18108" s="133"/>
    </row>
    <row r="18109" spans="11:11" x14ac:dyDescent="0.25">
      <c r="K18109" s="133"/>
    </row>
    <row r="18110" spans="11:11" x14ac:dyDescent="0.25">
      <c r="K18110"/>
    </row>
    <row r="18111" spans="11:11" x14ac:dyDescent="0.25">
      <c r="K18111"/>
    </row>
    <row r="18112" spans="11:11" x14ac:dyDescent="0.25">
      <c r="K18112"/>
    </row>
    <row r="18113" spans="11:11" x14ac:dyDescent="0.25">
      <c r="K18113" s="133"/>
    </row>
    <row r="18114" spans="11:11" x14ac:dyDescent="0.25">
      <c r="K18114" s="133"/>
    </row>
    <row r="18115" spans="11:11" x14ac:dyDescent="0.25">
      <c r="K18115"/>
    </row>
    <row r="18116" spans="11:11" x14ac:dyDescent="0.25">
      <c r="K18116"/>
    </row>
    <row r="18117" spans="11:11" x14ac:dyDescent="0.25">
      <c r="K18117" s="133"/>
    </row>
    <row r="18118" spans="11:11" x14ac:dyDescent="0.25">
      <c r="K18118" s="133"/>
    </row>
    <row r="18119" spans="11:11" x14ac:dyDescent="0.25">
      <c r="K18119"/>
    </row>
    <row r="18120" spans="11:11" x14ac:dyDescent="0.25">
      <c r="K18120"/>
    </row>
    <row r="18121" spans="11:11" x14ac:dyDescent="0.25">
      <c r="K18121"/>
    </row>
    <row r="18122" spans="11:11" x14ac:dyDescent="0.25">
      <c r="K18122" s="133"/>
    </row>
    <row r="18123" spans="11:11" x14ac:dyDescent="0.25">
      <c r="K18123" s="133"/>
    </row>
    <row r="18124" spans="11:11" x14ac:dyDescent="0.25">
      <c r="K18124"/>
    </row>
    <row r="18125" spans="11:11" x14ac:dyDescent="0.25">
      <c r="K18125"/>
    </row>
    <row r="18126" spans="11:11" x14ac:dyDescent="0.25">
      <c r="K18126" s="133"/>
    </row>
    <row r="18127" spans="11:11" x14ac:dyDescent="0.25">
      <c r="K18127" s="133"/>
    </row>
    <row r="18128" spans="11:11" x14ac:dyDescent="0.25">
      <c r="K18128"/>
    </row>
    <row r="18129" spans="11:11" x14ac:dyDescent="0.25">
      <c r="K18129"/>
    </row>
    <row r="18130" spans="11:11" x14ac:dyDescent="0.25">
      <c r="K18130"/>
    </row>
    <row r="18131" spans="11:11" x14ac:dyDescent="0.25">
      <c r="K18131" s="133"/>
    </row>
    <row r="18132" spans="11:11" x14ac:dyDescent="0.25">
      <c r="K18132" s="133"/>
    </row>
    <row r="18133" spans="11:11" x14ac:dyDescent="0.25">
      <c r="K18133"/>
    </row>
    <row r="18134" spans="11:11" x14ac:dyDescent="0.25">
      <c r="K18134"/>
    </row>
    <row r="18135" spans="11:11" x14ac:dyDescent="0.25">
      <c r="K18135" s="133"/>
    </row>
    <row r="18136" spans="11:11" x14ac:dyDescent="0.25">
      <c r="K18136" s="133"/>
    </row>
    <row r="18137" spans="11:11" x14ac:dyDescent="0.25">
      <c r="K18137"/>
    </row>
    <row r="18138" spans="11:11" x14ac:dyDescent="0.25">
      <c r="K18138"/>
    </row>
    <row r="18139" spans="11:11" x14ac:dyDescent="0.25">
      <c r="K18139"/>
    </row>
    <row r="18140" spans="11:11" x14ac:dyDescent="0.25">
      <c r="K18140" s="133"/>
    </row>
    <row r="18141" spans="11:11" x14ac:dyDescent="0.25">
      <c r="K18141" s="133"/>
    </row>
    <row r="18142" spans="11:11" x14ac:dyDescent="0.25">
      <c r="K18142"/>
    </row>
    <row r="18143" spans="11:11" x14ac:dyDescent="0.25">
      <c r="K18143"/>
    </row>
    <row r="18144" spans="11:11" x14ac:dyDescent="0.25">
      <c r="K18144" s="133"/>
    </row>
    <row r="18145" spans="11:11" x14ac:dyDescent="0.25">
      <c r="K18145" s="133"/>
    </row>
    <row r="18146" spans="11:11" x14ac:dyDescent="0.25">
      <c r="K18146"/>
    </row>
    <row r="18147" spans="11:11" x14ac:dyDescent="0.25">
      <c r="K18147"/>
    </row>
    <row r="18148" spans="11:11" x14ac:dyDescent="0.25">
      <c r="K18148"/>
    </row>
    <row r="18149" spans="11:11" x14ac:dyDescent="0.25">
      <c r="K18149" s="133"/>
    </row>
    <row r="18150" spans="11:11" x14ac:dyDescent="0.25">
      <c r="K18150" s="133"/>
    </row>
    <row r="18151" spans="11:11" x14ac:dyDescent="0.25">
      <c r="K18151"/>
    </row>
    <row r="18152" spans="11:11" x14ac:dyDescent="0.25">
      <c r="K18152"/>
    </row>
    <row r="18153" spans="11:11" x14ac:dyDescent="0.25">
      <c r="K18153" s="133"/>
    </row>
    <row r="18154" spans="11:11" x14ac:dyDescent="0.25">
      <c r="K18154" s="133"/>
    </row>
    <row r="18155" spans="11:11" x14ac:dyDescent="0.25">
      <c r="K18155"/>
    </row>
    <row r="18156" spans="11:11" x14ac:dyDescent="0.25">
      <c r="K18156"/>
    </row>
    <row r="18157" spans="11:11" x14ac:dyDescent="0.25">
      <c r="K18157"/>
    </row>
    <row r="18158" spans="11:11" x14ac:dyDescent="0.25">
      <c r="K18158" s="133"/>
    </row>
    <row r="18159" spans="11:11" x14ac:dyDescent="0.25">
      <c r="K18159" s="133"/>
    </row>
    <row r="18160" spans="11:11" x14ac:dyDescent="0.25">
      <c r="K18160"/>
    </row>
    <row r="18161" spans="11:11" x14ac:dyDescent="0.25">
      <c r="K18161"/>
    </row>
    <row r="18162" spans="11:11" x14ac:dyDescent="0.25">
      <c r="K18162" s="133"/>
    </row>
    <row r="18163" spans="11:11" x14ac:dyDescent="0.25">
      <c r="K18163" s="133"/>
    </row>
    <row r="18164" spans="11:11" x14ac:dyDescent="0.25">
      <c r="K18164"/>
    </row>
    <row r="18165" spans="11:11" x14ac:dyDescent="0.25">
      <c r="K18165"/>
    </row>
    <row r="18166" spans="11:11" x14ac:dyDescent="0.25">
      <c r="K18166"/>
    </row>
    <row r="18167" spans="11:11" x14ac:dyDescent="0.25">
      <c r="K18167" s="133"/>
    </row>
    <row r="18168" spans="11:11" x14ac:dyDescent="0.25">
      <c r="K18168" s="133"/>
    </row>
    <row r="18169" spans="11:11" x14ac:dyDescent="0.25">
      <c r="K18169"/>
    </row>
    <row r="18170" spans="11:11" x14ac:dyDescent="0.25">
      <c r="K18170"/>
    </row>
    <row r="18171" spans="11:11" x14ac:dyDescent="0.25">
      <c r="K18171" s="133"/>
    </row>
    <row r="18172" spans="11:11" x14ac:dyDescent="0.25">
      <c r="K18172" s="133"/>
    </row>
    <row r="18173" spans="11:11" x14ac:dyDescent="0.25">
      <c r="K18173"/>
    </row>
    <row r="18174" spans="11:11" x14ac:dyDescent="0.25">
      <c r="K18174"/>
    </row>
    <row r="18175" spans="11:11" x14ac:dyDescent="0.25">
      <c r="K18175"/>
    </row>
    <row r="18176" spans="11:11" x14ac:dyDescent="0.25">
      <c r="K18176" s="133"/>
    </row>
    <row r="18177" spans="11:11" x14ac:dyDescent="0.25">
      <c r="K18177" s="133"/>
    </row>
    <row r="18178" spans="11:11" x14ac:dyDescent="0.25">
      <c r="K18178"/>
    </row>
    <row r="18179" spans="11:11" x14ac:dyDescent="0.25">
      <c r="K18179"/>
    </row>
    <row r="18180" spans="11:11" x14ac:dyDescent="0.25">
      <c r="K18180" s="133"/>
    </row>
    <row r="18181" spans="11:11" x14ac:dyDescent="0.25">
      <c r="K18181" s="133"/>
    </row>
    <row r="18182" spans="11:11" x14ac:dyDescent="0.25">
      <c r="K18182"/>
    </row>
    <row r="18183" spans="11:11" x14ac:dyDescent="0.25">
      <c r="K18183"/>
    </row>
    <row r="18184" spans="11:11" x14ac:dyDescent="0.25">
      <c r="K18184"/>
    </row>
    <row r="18185" spans="11:11" x14ac:dyDescent="0.25">
      <c r="K18185" s="133"/>
    </row>
    <row r="18186" spans="11:11" x14ac:dyDescent="0.25">
      <c r="K18186" s="133"/>
    </row>
    <row r="18187" spans="11:11" x14ac:dyDescent="0.25">
      <c r="K18187"/>
    </row>
    <row r="18188" spans="11:11" x14ac:dyDescent="0.25">
      <c r="K18188"/>
    </row>
    <row r="18189" spans="11:11" x14ac:dyDescent="0.25">
      <c r="K18189" s="133"/>
    </row>
    <row r="18190" spans="11:11" x14ac:dyDescent="0.25">
      <c r="K18190" s="133"/>
    </row>
    <row r="18191" spans="11:11" x14ac:dyDescent="0.25">
      <c r="K18191"/>
    </row>
    <row r="18192" spans="11:11" x14ac:dyDescent="0.25">
      <c r="K18192"/>
    </row>
    <row r="18193" spans="11:11" x14ac:dyDescent="0.25">
      <c r="K18193"/>
    </row>
    <row r="18194" spans="11:11" x14ac:dyDescent="0.25">
      <c r="K18194" s="133"/>
    </row>
    <row r="18195" spans="11:11" x14ac:dyDescent="0.25">
      <c r="K18195" s="133"/>
    </row>
    <row r="18196" spans="11:11" x14ac:dyDescent="0.25">
      <c r="K18196"/>
    </row>
    <row r="18197" spans="11:11" x14ac:dyDescent="0.25">
      <c r="K18197"/>
    </row>
    <row r="18198" spans="11:11" x14ac:dyDescent="0.25">
      <c r="K18198" s="133"/>
    </row>
    <row r="18199" spans="11:11" x14ac:dyDescent="0.25">
      <c r="K18199" s="133"/>
    </row>
    <row r="18200" spans="11:11" x14ac:dyDescent="0.25">
      <c r="K18200"/>
    </row>
    <row r="18201" spans="11:11" x14ac:dyDescent="0.25">
      <c r="K18201"/>
    </row>
    <row r="18202" spans="11:11" x14ac:dyDescent="0.25">
      <c r="K18202"/>
    </row>
    <row r="18203" spans="11:11" x14ac:dyDescent="0.25">
      <c r="K18203" s="133"/>
    </row>
    <row r="18204" spans="11:11" x14ac:dyDescent="0.25">
      <c r="K18204" s="133"/>
    </row>
    <row r="18205" spans="11:11" x14ac:dyDescent="0.25">
      <c r="K18205"/>
    </row>
    <row r="18206" spans="11:11" x14ac:dyDescent="0.25">
      <c r="K18206"/>
    </row>
    <row r="18207" spans="11:11" x14ac:dyDescent="0.25">
      <c r="K18207" s="133"/>
    </row>
    <row r="18208" spans="11:11" x14ac:dyDescent="0.25">
      <c r="K18208" s="133"/>
    </row>
    <row r="18209" spans="11:11" x14ac:dyDescent="0.25">
      <c r="K18209"/>
    </row>
    <row r="18210" spans="11:11" x14ac:dyDescent="0.25">
      <c r="K18210"/>
    </row>
    <row r="18211" spans="11:11" x14ac:dyDescent="0.25">
      <c r="K18211"/>
    </row>
    <row r="18212" spans="11:11" x14ac:dyDescent="0.25">
      <c r="K18212" s="133"/>
    </row>
    <row r="18213" spans="11:11" x14ac:dyDescent="0.25">
      <c r="K18213" s="133"/>
    </row>
    <row r="18214" spans="11:11" x14ac:dyDescent="0.25">
      <c r="K18214"/>
    </row>
    <row r="18215" spans="11:11" x14ac:dyDescent="0.25">
      <c r="K18215"/>
    </row>
    <row r="18216" spans="11:11" x14ac:dyDescent="0.25">
      <c r="K18216" s="133"/>
    </row>
    <row r="18217" spans="11:11" x14ac:dyDescent="0.25">
      <c r="K18217" s="133"/>
    </row>
    <row r="18218" spans="11:11" x14ac:dyDescent="0.25">
      <c r="K18218"/>
    </row>
    <row r="18219" spans="11:11" x14ac:dyDescent="0.25">
      <c r="K18219"/>
    </row>
    <row r="18220" spans="11:11" x14ac:dyDescent="0.25">
      <c r="K18220"/>
    </row>
    <row r="18221" spans="11:11" x14ac:dyDescent="0.25">
      <c r="K18221" s="133"/>
    </row>
    <row r="18222" spans="11:11" x14ac:dyDescent="0.25">
      <c r="K18222" s="133"/>
    </row>
    <row r="18223" spans="11:11" x14ac:dyDescent="0.25">
      <c r="K18223"/>
    </row>
    <row r="18224" spans="11:11" x14ac:dyDescent="0.25">
      <c r="K18224"/>
    </row>
    <row r="18225" spans="11:11" x14ac:dyDescent="0.25">
      <c r="K18225" s="133"/>
    </row>
    <row r="18226" spans="11:11" x14ac:dyDescent="0.25">
      <c r="K18226" s="133"/>
    </row>
    <row r="18227" spans="11:11" x14ac:dyDescent="0.25">
      <c r="K18227"/>
    </row>
    <row r="18228" spans="11:11" x14ac:dyDescent="0.25">
      <c r="K18228"/>
    </row>
    <row r="18229" spans="11:11" x14ac:dyDescent="0.25">
      <c r="K18229"/>
    </row>
    <row r="18230" spans="11:11" x14ac:dyDescent="0.25">
      <c r="K18230" s="133"/>
    </row>
    <row r="18231" spans="11:11" x14ac:dyDescent="0.25">
      <c r="K18231" s="133"/>
    </row>
    <row r="18232" spans="11:11" x14ac:dyDescent="0.25">
      <c r="K18232"/>
    </row>
    <row r="18233" spans="11:11" x14ac:dyDescent="0.25">
      <c r="K18233"/>
    </row>
    <row r="18234" spans="11:11" x14ac:dyDescent="0.25">
      <c r="K18234" s="133"/>
    </row>
    <row r="18235" spans="11:11" x14ac:dyDescent="0.25">
      <c r="K18235" s="133"/>
    </row>
    <row r="18236" spans="11:11" x14ac:dyDescent="0.25">
      <c r="K18236"/>
    </row>
    <row r="18237" spans="11:11" x14ac:dyDescent="0.25">
      <c r="K18237"/>
    </row>
    <row r="18238" spans="11:11" x14ac:dyDescent="0.25">
      <c r="K18238"/>
    </row>
    <row r="18239" spans="11:11" x14ac:dyDescent="0.25">
      <c r="K18239" s="133"/>
    </row>
    <row r="18240" spans="11:11" x14ac:dyDescent="0.25">
      <c r="K18240" s="133"/>
    </row>
    <row r="18241" spans="11:11" x14ac:dyDescent="0.25">
      <c r="K18241"/>
    </row>
    <row r="18242" spans="11:11" x14ac:dyDescent="0.25">
      <c r="K18242"/>
    </row>
    <row r="18243" spans="11:11" x14ac:dyDescent="0.25">
      <c r="K18243" s="133"/>
    </row>
    <row r="18244" spans="11:11" x14ac:dyDescent="0.25">
      <c r="K18244" s="133"/>
    </row>
    <row r="18245" spans="11:11" x14ac:dyDescent="0.25">
      <c r="K18245"/>
    </row>
    <row r="18246" spans="11:11" x14ac:dyDescent="0.25">
      <c r="K18246"/>
    </row>
    <row r="18247" spans="11:11" x14ac:dyDescent="0.25">
      <c r="K18247"/>
    </row>
    <row r="18248" spans="11:11" x14ac:dyDescent="0.25">
      <c r="K18248" s="133"/>
    </row>
    <row r="18249" spans="11:11" x14ac:dyDescent="0.25">
      <c r="K18249" s="133"/>
    </row>
    <row r="18250" spans="11:11" x14ac:dyDescent="0.25">
      <c r="K18250"/>
    </row>
    <row r="18251" spans="11:11" x14ac:dyDescent="0.25">
      <c r="K18251"/>
    </row>
    <row r="18252" spans="11:11" x14ac:dyDescent="0.25">
      <c r="K18252" s="133"/>
    </row>
    <row r="18253" spans="11:11" x14ac:dyDescent="0.25">
      <c r="K18253" s="133"/>
    </row>
    <row r="18254" spans="11:11" x14ac:dyDescent="0.25">
      <c r="K18254"/>
    </row>
    <row r="18255" spans="11:11" x14ac:dyDescent="0.25">
      <c r="K18255"/>
    </row>
    <row r="18256" spans="11:11" x14ac:dyDescent="0.25">
      <c r="K18256"/>
    </row>
    <row r="18257" spans="11:11" x14ac:dyDescent="0.25">
      <c r="K18257" s="133"/>
    </row>
    <row r="18258" spans="11:11" x14ac:dyDescent="0.25">
      <c r="K18258" s="133"/>
    </row>
    <row r="18259" spans="11:11" x14ac:dyDescent="0.25">
      <c r="K18259"/>
    </row>
    <row r="18260" spans="11:11" x14ac:dyDescent="0.25">
      <c r="K18260"/>
    </row>
    <row r="18261" spans="11:11" x14ac:dyDescent="0.25">
      <c r="K18261" s="133"/>
    </row>
    <row r="18262" spans="11:11" x14ac:dyDescent="0.25">
      <c r="K18262" s="133"/>
    </row>
    <row r="18263" spans="11:11" x14ac:dyDescent="0.25">
      <c r="K18263"/>
    </row>
    <row r="18264" spans="11:11" x14ac:dyDescent="0.25">
      <c r="K18264"/>
    </row>
    <row r="18265" spans="11:11" x14ac:dyDescent="0.25">
      <c r="K18265"/>
    </row>
    <row r="18266" spans="11:11" x14ac:dyDescent="0.25">
      <c r="K18266" s="133"/>
    </row>
    <row r="18267" spans="11:11" x14ac:dyDescent="0.25">
      <c r="K18267" s="133"/>
    </row>
    <row r="18268" spans="11:11" x14ac:dyDescent="0.25">
      <c r="K18268"/>
    </row>
    <row r="18269" spans="11:11" x14ac:dyDescent="0.25">
      <c r="K18269"/>
    </row>
    <row r="18270" spans="11:11" x14ac:dyDescent="0.25">
      <c r="K18270" s="133"/>
    </row>
    <row r="18271" spans="11:11" x14ac:dyDescent="0.25">
      <c r="K18271" s="133"/>
    </row>
    <row r="18272" spans="11:11" x14ac:dyDescent="0.25">
      <c r="K18272"/>
    </row>
    <row r="18273" spans="11:11" x14ac:dyDescent="0.25">
      <c r="K18273"/>
    </row>
    <row r="18274" spans="11:11" x14ac:dyDescent="0.25">
      <c r="K18274"/>
    </row>
    <row r="18275" spans="11:11" x14ac:dyDescent="0.25">
      <c r="K18275" s="133"/>
    </row>
    <row r="18276" spans="11:11" x14ac:dyDescent="0.25">
      <c r="K18276" s="133"/>
    </row>
    <row r="18277" spans="11:11" x14ac:dyDescent="0.25">
      <c r="K18277"/>
    </row>
    <row r="18278" spans="11:11" x14ac:dyDescent="0.25">
      <c r="K18278"/>
    </row>
    <row r="18279" spans="11:11" x14ac:dyDescent="0.25">
      <c r="K18279" s="133"/>
    </row>
    <row r="18280" spans="11:11" x14ac:dyDescent="0.25">
      <c r="K18280" s="133"/>
    </row>
    <row r="18281" spans="11:11" x14ac:dyDescent="0.25">
      <c r="K18281"/>
    </row>
    <row r="18282" spans="11:11" x14ac:dyDescent="0.25">
      <c r="K18282"/>
    </row>
    <row r="18283" spans="11:11" x14ac:dyDescent="0.25">
      <c r="K18283"/>
    </row>
    <row r="18284" spans="11:11" x14ac:dyDescent="0.25">
      <c r="K18284" s="133"/>
    </row>
    <row r="18285" spans="11:11" x14ac:dyDescent="0.25">
      <c r="K18285" s="133"/>
    </row>
    <row r="18286" spans="11:11" x14ac:dyDescent="0.25">
      <c r="K18286"/>
    </row>
    <row r="18287" spans="11:11" x14ac:dyDescent="0.25">
      <c r="K18287"/>
    </row>
    <row r="18288" spans="11:11" x14ac:dyDescent="0.25">
      <c r="K18288" s="133"/>
    </row>
    <row r="18289" spans="11:11" x14ac:dyDescent="0.25">
      <c r="K18289" s="133"/>
    </row>
    <row r="18290" spans="11:11" x14ac:dyDescent="0.25">
      <c r="K18290"/>
    </row>
    <row r="18291" spans="11:11" x14ac:dyDescent="0.25">
      <c r="K18291"/>
    </row>
    <row r="18292" spans="11:11" x14ac:dyDescent="0.25">
      <c r="K18292"/>
    </row>
    <row r="18293" spans="11:11" x14ac:dyDescent="0.25">
      <c r="K18293" s="133"/>
    </row>
    <row r="18294" spans="11:11" x14ac:dyDescent="0.25">
      <c r="K18294" s="133"/>
    </row>
    <row r="18295" spans="11:11" x14ac:dyDescent="0.25">
      <c r="K18295"/>
    </row>
    <row r="18296" spans="11:11" x14ac:dyDescent="0.25">
      <c r="K18296"/>
    </row>
    <row r="18297" spans="11:11" x14ac:dyDescent="0.25">
      <c r="K18297" s="133"/>
    </row>
    <row r="18298" spans="11:11" x14ac:dyDescent="0.25">
      <c r="K18298" s="133"/>
    </row>
    <row r="18299" spans="11:11" x14ac:dyDescent="0.25">
      <c r="K18299"/>
    </row>
    <row r="18300" spans="11:11" x14ac:dyDescent="0.25">
      <c r="K18300"/>
    </row>
    <row r="18301" spans="11:11" x14ac:dyDescent="0.25">
      <c r="K18301"/>
    </row>
    <row r="18302" spans="11:11" x14ac:dyDescent="0.25">
      <c r="K18302" s="133"/>
    </row>
    <row r="18303" spans="11:11" x14ac:dyDescent="0.25">
      <c r="K18303" s="133"/>
    </row>
    <row r="18304" spans="11:11" x14ac:dyDescent="0.25">
      <c r="K18304"/>
    </row>
    <row r="18305" spans="11:11" x14ac:dyDescent="0.25">
      <c r="K18305"/>
    </row>
    <row r="18306" spans="11:11" x14ac:dyDescent="0.25">
      <c r="K18306" s="133"/>
    </row>
    <row r="18307" spans="11:11" x14ac:dyDescent="0.25">
      <c r="K18307" s="133"/>
    </row>
    <row r="18308" spans="11:11" x14ac:dyDescent="0.25">
      <c r="K18308"/>
    </row>
    <row r="18309" spans="11:11" x14ac:dyDescent="0.25">
      <c r="K18309"/>
    </row>
    <row r="18310" spans="11:11" x14ac:dyDescent="0.25">
      <c r="K18310"/>
    </row>
    <row r="18311" spans="11:11" x14ac:dyDescent="0.25">
      <c r="K18311" s="133"/>
    </row>
    <row r="18312" spans="11:11" x14ac:dyDescent="0.25">
      <c r="K18312" s="133"/>
    </row>
    <row r="18313" spans="11:11" x14ac:dyDescent="0.25">
      <c r="K18313"/>
    </row>
    <row r="18314" spans="11:11" x14ac:dyDescent="0.25">
      <c r="K18314"/>
    </row>
    <row r="18315" spans="11:11" x14ac:dyDescent="0.25">
      <c r="K18315" s="133"/>
    </row>
    <row r="18316" spans="11:11" x14ac:dyDescent="0.25">
      <c r="K18316" s="133"/>
    </row>
    <row r="18317" spans="11:11" x14ac:dyDescent="0.25">
      <c r="K18317"/>
    </row>
    <row r="18318" spans="11:11" x14ac:dyDescent="0.25">
      <c r="K18318"/>
    </row>
    <row r="18319" spans="11:11" x14ac:dyDescent="0.25">
      <c r="K18319"/>
    </row>
    <row r="18320" spans="11:11" x14ac:dyDescent="0.25">
      <c r="K18320" s="133"/>
    </row>
    <row r="18321" spans="11:11" x14ac:dyDescent="0.25">
      <c r="K18321" s="133"/>
    </row>
    <row r="18322" spans="11:11" x14ac:dyDescent="0.25">
      <c r="K18322"/>
    </row>
    <row r="18323" spans="11:11" x14ac:dyDescent="0.25">
      <c r="K18323"/>
    </row>
    <row r="18324" spans="11:11" x14ac:dyDescent="0.25">
      <c r="K18324" s="133"/>
    </row>
    <row r="18325" spans="11:11" x14ac:dyDescent="0.25">
      <c r="K18325" s="133"/>
    </row>
    <row r="18326" spans="11:11" x14ac:dyDescent="0.25">
      <c r="K18326"/>
    </row>
    <row r="18327" spans="11:11" x14ac:dyDescent="0.25">
      <c r="K18327"/>
    </row>
    <row r="18328" spans="11:11" x14ac:dyDescent="0.25">
      <c r="K18328"/>
    </row>
    <row r="18329" spans="11:11" x14ac:dyDescent="0.25">
      <c r="K18329" s="133"/>
    </row>
    <row r="18330" spans="11:11" x14ac:dyDescent="0.25">
      <c r="K18330" s="133"/>
    </row>
    <row r="18331" spans="11:11" x14ac:dyDescent="0.25">
      <c r="K18331"/>
    </row>
    <row r="18332" spans="11:11" x14ac:dyDescent="0.25">
      <c r="K18332"/>
    </row>
    <row r="18333" spans="11:11" x14ac:dyDescent="0.25">
      <c r="K18333" s="133"/>
    </row>
    <row r="18334" spans="11:11" x14ac:dyDescent="0.25">
      <c r="K18334" s="133"/>
    </row>
    <row r="18335" spans="11:11" x14ac:dyDescent="0.25">
      <c r="K18335"/>
    </row>
    <row r="18336" spans="11:11" x14ac:dyDescent="0.25">
      <c r="K18336"/>
    </row>
    <row r="18337" spans="11:11" x14ac:dyDescent="0.25">
      <c r="K18337"/>
    </row>
    <row r="18338" spans="11:11" x14ac:dyDescent="0.25">
      <c r="K18338" s="133"/>
    </row>
    <row r="18339" spans="11:11" x14ac:dyDescent="0.25">
      <c r="K18339" s="133"/>
    </row>
    <row r="18340" spans="11:11" x14ac:dyDescent="0.25">
      <c r="K18340"/>
    </row>
    <row r="18341" spans="11:11" x14ac:dyDescent="0.25">
      <c r="K18341"/>
    </row>
    <row r="18342" spans="11:11" x14ac:dyDescent="0.25">
      <c r="K18342" s="133"/>
    </row>
    <row r="18343" spans="11:11" x14ac:dyDescent="0.25">
      <c r="K18343" s="133"/>
    </row>
    <row r="18344" spans="11:11" x14ac:dyDescent="0.25">
      <c r="K18344"/>
    </row>
    <row r="18345" spans="11:11" x14ac:dyDescent="0.25">
      <c r="K18345"/>
    </row>
    <row r="18346" spans="11:11" x14ac:dyDescent="0.25">
      <c r="K18346"/>
    </row>
    <row r="18347" spans="11:11" x14ac:dyDescent="0.25">
      <c r="K18347" s="133"/>
    </row>
    <row r="18348" spans="11:11" x14ac:dyDescent="0.25">
      <c r="K18348" s="133"/>
    </row>
    <row r="18349" spans="11:11" x14ac:dyDescent="0.25">
      <c r="K18349"/>
    </row>
    <row r="18350" spans="11:11" x14ac:dyDescent="0.25">
      <c r="K18350"/>
    </row>
    <row r="18351" spans="11:11" x14ac:dyDescent="0.25">
      <c r="K18351" s="133"/>
    </row>
    <row r="18352" spans="11:11" x14ac:dyDescent="0.25">
      <c r="K18352" s="133"/>
    </row>
    <row r="18353" spans="11:11" x14ac:dyDescent="0.25">
      <c r="K18353"/>
    </row>
    <row r="18354" spans="11:11" x14ac:dyDescent="0.25">
      <c r="K18354"/>
    </row>
    <row r="18355" spans="11:11" x14ac:dyDescent="0.25">
      <c r="K18355"/>
    </row>
    <row r="18356" spans="11:11" x14ac:dyDescent="0.25">
      <c r="K18356" s="133"/>
    </row>
    <row r="18357" spans="11:11" x14ac:dyDescent="0.25">
      <c r="K18357" s="133"/>
    </row>
    <row r="18358" spans="11:11" x14ac:dyDescent="0.25">
      <c r="K18358"/>
    </row>
    <row r="18359" spans="11:11" x14ac:dyDescent="0.25">
      <c r="K18359"/>
    </row>
    <row r="18360" spans="11:11" x14ac:dyDescent="0.25">
      <c r="K18360" s="133"/>
    </row>
    <row r="18361" spans="11:11" x14ac:dyDescent="0.25">
      <c r="K18361" s="133"/>
    </row>
    <row r="18362" spans="11:11" x14ac:dyDescent="0.25">
      <c r="K18362"/>
    </row>
    <row r="18363" spans="11:11" x14ac:dyDescent="0.25">
      <c r="K18363"/>
    </row>
    <row r="18364" spans="11:11" x14ac:dyDescent="0.25">
      <c r="K18364"/>
    </row>
    <row r="18365" spans="11:11" x14ac:dyDescent="0.25">
      <c r="K18365" s="133"/>
    </row>
    <row r="18366" spans="11:11" x14ac:dyDescent="0.25">
      <c r="K18366" s="133"/>
    </row>
    <row r="18367" spans="11:11" x14ac:dyDescent="0.25">
      <c r="K18367"/>
    </row>
    <row r="18368" spans="11:11" x14ac:dyDescent="0.25">
      <c r="K18368"/>
    </row>
    <row r="18369" spans="11:11" x14ac:dyDescent="0.25">
      <c r="K18369" s="133"/>
    </row>
    <row r="18370" spans="11:11" x14ac:dyDescent="0.25">
      <c r="K18370" s="133"/>
    </row>
    <row r="18371" spans="11:11" x14ac:dyDescent="0.25">
      <c r="K18371"/>
    </row>
    <row r="18372" spans="11:11" x14ac:dyDescent="0.25">
      <c r="K18372"/>
    </row>
    <row r="18373" spans="11:11" x14ac:dyDescent="0.25">
      <c r="K18373"/>
    </row>
    <row r="18374" spans="11:11" x14ac:dyDescent="0.25">
      <c r="K18374" s="133"/>
    </row>
    <row r="18375" spans="11:11" x14ac:dyDescent="0.25">
      <c r="K18375" s="133"/>
    </row>
    <row r="18376" spans="11:11" x14ac:dyDescent="0.25">
      <c r="K18376"/>
    </row>
    <row r="18377" spans="11:11" x14ac:dyDescent="0.25">
      <c r="K18377"/>
    </row>
    <row r="18378" spans="11:11" x14ac:dyDescent="0.25">
      <c r="K18378" s="133"/>
    </row>
    <row r="18379" spans="11:11" x14ac:dyDescent="0.25">
      <c r="K18379" s="133"/>
    </row>
    <row r="18380" spans="11:11" x14ac:dyDescent="0.25">
      <c r="K18380"/>
    </row>
    <row r="18381" spans="11:11" x14ac:dyDescent="0.25">
      <c r="K18381"/>
    </row>
    <row r="18382" spans="11:11" x14ac:dyDescent="0.25">
      <c r="K18382"/>
    </row>
    <row r="18383" spans="11:11" x14ac:dyDescent="0.25">
      <c r="K18383" s="133"/>
    </row>
    <row r="18384" spans="11:11" x14ac:dyDescent="0.25">
      <c r="K18384" s="133"/>
    </row>
    <row r="18385" spans="11:11" x14ac:dyDescent="0.25">
      <c r="K18385"/>
    </row>
    <row r="18386" spans="11:11" x14ac:dyDescent="0.25">
      <c r="K18386"/>
    </row>
    <row r="18387" spans="11:11" x14ac:dyDescent="0.25">
      <c r="K18387" s="133"/>
    </row>
    <row r="18388" spans="11:11" x14ac:dyDescent="0.25">
      <c r="K18388" s="133"/>
    </row>
    <row r="18389" spans="11:11" x14ac:dyDescent="0.25">
      <c r="K18389"/>
    </row>
    <row r="18390" spans="11:11" x14ac:dyDescent="0.25">
      <c r="K18390"/>
    </row>
    <row r="18391" spans="11:11" x14ac:dyDescent="0.25">
      <c r="K18391"/>
    </row>
    <row r="18392" spans="11:11" x14ac:dyDescent="0.25">
      <c r="K18392" s="133"/>
    </row>
    <row r="18393" spans="11:11" x14ac:dyDescent="0.25">
      <c r="K18393" s="133"/>
    </row>
    <row r="18394" spans="11:11" x14ac:dyDescent="0.25">
      <c r="K18394"/>
    </row>
    <row r="18395" spans="11:11" x14ac:dyDescent="0.25">
      <c r="K18395"/>
    </row>
    <row r="18396" spans="11:11" x14ac:dyDescent="0.25">
      <c r="K18396" s="133"/>
    </row>
    <row r="18397" spans="11:11" x14ac:dyDescent="0.25">
      <c r="K18397" s="133"/>
    </row>
    <row r="18398" spans="11:11" x14ac:dyDescent="0.25">
      <c r="K18398"/>
    </row>
    <row r="18399" spans="11:11" x14ac:dyDescent="0.25">
      <c r="K18399"/>
    </row>
    <row r="18400" spans="11:11" x14ac:dyDescent="0.25">
      <c r="K18400"/>
    </row>
    <row r="18401" spans="11:11" x14ac:dyDescent="0.25">
      <c r="K18401" s="133"/>
    </row>
    <row r="18402" spans="11:11" x14ac:dyDescent="0.25">
      <c r="K18402" s="133"/>
    </row>
    <row r="18403" spans="11:11" x14ac:dyDescent="0.25">
      <c r="K18403"/>
    </row>
    <row r="18404" spans="11:11" x14ac:dyDescent="0.25">
      <c r="K18404"/>
    </row>
    <row r="18405" spans="11:11" x14ac:dyDescent="0.25">
      <c r="K18405" s="133"/>
    </row>
    <row r="18406" spans="11:11" x14ac:dyDescent="0.25">
      <c r="K18406" s="133"/>
    </row>
    <row r="18407" spans="11:11" x14ac:dyDescent="0.25">
      <c r="K18407"/>
    </row>
    <row r="18408" spans="11:11" x14ac:dyDescent="0.25">
      <c r="K18408"/>
    </row>
    <row r="18409" spans="11:11" x14ac:dyDescent="0.25">
      <c r="K18409"/>
    </row>
    <row r="18410" spans="11:11" x14ac:dyDescent="0.25">
      <c r="K18410" s="133"/>
    </row>
    <row r="18411" spans="11:11" x14ac:dyDescent="0.25">
      <c r="K18411" s="133"/>
    </row>
    <row r="18412" spans="11:11" x14ac:dyDescent="0.25">
      <c r="K18412"/>
    </row>
    <row r="18413" spans="11:11" x14ac:dyDescent="0.25">
      <c r="K18413"/>
    </row>
    <row r="18414" spans="11:11" x14ac:dyDescent="0.25">
      <c r="K18414" s="133"/>
    </row>
    <row r="18415" spans="11:11" x14ac:dyDescent="0.25">
      <c r="K18415" s="133"/>
    </row>
    <row r="18416" spans="11:11" x14ac:dyDescent="0.25">
      <c r="K18416"/>
    </row>
    <row r="18417" spans="11:11" x14ac:dyDescent="0.25">
      <c r="K18417"/>
    </row>
    <row r="18418" spans="11:11" x14ac:dyDescent="0.25">
      <c r="K18418"/>
    </row>
    <row r="18419" spans="11:11" x14ac:dyDescent="0.25">
      <c r="K18419" s="133"/>
    </row>
    <row r="18420" spans="11:11" x14ac:dyDescent="0.25">
      <c r="K18420" s="133"/>
    </row>
    <row r="18421" spans="11:11" x14ac:dyDescent="0.25">
      <c r="K18421"/>
    </row>
    <row r="18422" spans="11:11" x14ac:dyDescent="0.25">
      <c r="K18422"/>
    </row>
    <row r="18423" spans="11:11" x14ac:dyDescent="0.25">
      <c r="K18423" s="133"/>
    </row>
    <row r="18424" spans="11:11" x14ac:dyDescent="0.25">
      <c r="K18424" s="133"/>
    </row>
    <row r="18425" spans="11:11" x14ac:dyDescent="0.25">
      <c r="K18425"/>
    </row>
    <row r="18426" spans="11:11" x14ac:dyDescent="0.25">
      <c r="K18426"/>
    </row>
    <row r="18427" spans="11:11" x14ac:dyDescent="0.25">
      <c r="K18427"/>
    </row>
    <row r="18428" spans="11:11" x14ac:dyDescent="0.25">
      <c r="K18428" s="133"/>
    </row>
    <row r="18429" spans="11:11" x14ac:dyDescent="0.25">
      <c r="K18429" s="133"/>
    </row>
    <row r="18430" spans="11:11" x14ac:dyDescent="0.25">
      <c r="K18430"/>
    </row>
    <row r="18431" spans="11:11" x14ac:dyDescent="0.25">
      <c r="K18431"/>
    </row>
    <row r="18432" spans="11:11" x14ac:dyDescent="0.25">
      <c r="K18432" s="133"/>
    </row>
    <row r="18433" spans="11:11" x14ac:dyDescent="0.25">
      <c r="K18433" s="133"/>
    </row>
    <row r="18434" spans="11:11" x14ac:dyDescent="0.25">
      <c r="K18434"/>
    </row>
    <row r="18435" spans="11:11" x14ac:dyDescent="0.25">
      <c r="K18435"/>
    </row>
    <row r="18436" spans="11:11" x14ac:dyDescent="0.25">
      <c r="K18436"/>
    </row>
    <row r="18437" spans="11:11" x14ac:dyDescent="0.25">
      <c r="K18437" s="133"/>
    </row>
    <row r="18438" spans="11:11" x14ac:dyDescent="0.25">
      <c r="K18438" s="133"/>
    </row>
    <row r="18439" spans="11:11" x14ac:dyDescent="0.25">
      <c r="K18439"/>
    </row>
    <row r="18440" spans="11:11" x14ac:dyDescent="0.25">
      <c r="K18440"/>
    </row>
    <row r="18441" spans="11:11" x14ac:dyDescent="0.25">
      <c r="K18441" s="133"/>
    </row>
    <row r="18442" spans="11:11" x14ac:dyDescent="0.25">
      <c r="K18442" s="133"/>
    </row>
    <row r="18443" spans="11:11" x14ac:dyDescent="0.25">
      <c r="K18443"/>
    </row>
    <row r="18444" spans="11:11" x14ac:dyDescent="0.25">
      <c r="K18444"/>
    </row>
    <row r="18445" spans="11:11" x14ac:dyDescent="0.25">
      <c r="K18445"/>
    </row>
    <row r="18446" spans="11:11" x14ac:dyDescent="0.25">
      <c r="K18446" s="133"/>
    </row>
    <row r="18447" spans="11:11" x14ac:dyDescent="0.25">
      <c r="K18447" s="133"/>
    </row>
    <row r="18448" spans="11:11" x14ac:dyDescent="0.25">
      <c r="K18448"/>
    </row>
    <row r="18449" spans="11:11" x14ac:dyDescent="0.25">
      <c r="K18449"/>
    </row>
    <row r="18450" spans="11:11" x14ac:dyDescent="0.25">
      <c r="K18450" s="133"/>
    </row>
    <row r="18451" spans="11:11" x14ac:dyDescent="0.25">
      <c r="K18451" s="133"/>
    </row>
    <row r="18452" spans="11:11" x14ac:dyDescent="0.25">
      <c r="K18452"/>
    </row>
    <row r="18453" spans="11:11" x14ac:dyDescent="0.25">
      <c r="K18453"/>
    </row>
    <row r="18454" spans="11:11" x14ac:dyDescent="0.25">
      <c r="K18454"/>
    </row>
    <row r="18455" spans="11:11" x14ac:dyDescent="0.25">
      <c r="K18455" s="133"/>
    </row>
    <row r="18456" spans="11:11" x14ac:dyDescent="0.25">
      <c r="K18456" s="133"/>
    </row>
    <row r="18457" spans="11:11" x14ac:dyDescent="0.25">
      <c r="K18457"/>
    </row>
    <row r="18458" spans="11:11" x14ac:dyDescent="0.25">
      <c r="K18458"/>
    </row>
    <row r="18459" spans="11:11" x14ac:dyDescent="0.25">
      <c r="K18459" s="133"/>
    </row>
    <row r="18460" spans="11:11" x14ac:dyDescent="0.25">
      <c r="K18460" s="133"/>
    </row>
    <row r="18461" spans="11:11" x14ac:dyDescent="0.25">
      <c r="K18461"/>
    </row>
    <row r="18462" spans="11:11" x14ac:dyDescent="0.25">
      <c r="K18462"/>
    </row>
    <row r="18463" spans="11:11" x14ac:dyDescent="0.25">
      <c r="K18463"/>
    </row>
    <row r="18464" spans="11:11" x14ac:dyDescent="0.25">
      <c r="K18464" s="133"/>
    </row>
    <row r="18465" spans="11:11" x14ac:dyDescent="0.25">
      <c r="K18465" s="133"/>
    </row>
    <row r="18466" spans="11:11" x14ac:dyDescent="0.25">
      <c r="K18466"/>
    </row>
    <row r="18467" spans="11:11" x14ac:dyDescent="0.25">
      <c r="K18467"/>
    </row>
    <row r="18468" spans="11:11" x14ac:dyDescent="0.25">
      <c r="K18468" s="133"/>
    </row>
    <row r="18469" spans="11:11" x14ac:dyDescent="0.25">
      <c r="K18469" s="133"/>
    </row>
    <row r="18470" spans="11:11" x14ac:dyDescent="0.25">
      <c r="K18470"/>
    </row>
    <row r="18471" spans="11:11" x14ac:dyDescent="0.25">
      <c r="K18471"/>
    </row>
    <row r="18472" spans="11:11" x14ac:dyDescent="0.25">
      <c r="K18472"/>
    </row>
    <row r="18473" spans="11:11" x14ac:dyDescent="0.25">
      <c r="K18473" s="133"/>
    </row>
    <row r="18474" spans="11:11" x14ac:dyDescent="0.25">
      <c r="K18474" s="133"/>
    </row>
    <row r="18475" spans="11:11" x14ac:dyDescent="0.25">
      <c r="K18475"/>
    </row>
    <row r="18476" spans="11:11" x14ac:dyDescent="0.25">
      <c r="K18476"/>
    </row>
    <row r="18477" spans="11:11" x14ac:dyDescent="0.25">
      <c r="K18477" s="133"/>
    </row>
    <row r="18478" spans="11:11" x14ac:dyDescent="0.25">
      <c r="K18478" s="133"/>
    </row>
    <row r="18479" spans="11:11" x14ac:dyDescent="0.25">
      <c r="K18479"/>
    </row>
    <row r="18480" spans="11:11" x14ac:dyDescent="0.25">
      <c r="K18480"/>
    </row>
    <row r="18481" spans="11:11" x14ac:dyDescent="0.25">
      <c r="K18481"/>
    </row>
    <row r="18482" spans="11:11" x14ac:dyDescent="0.25">
      <c r="K18482" s="133"/>
    </row>
    <row r="18483" spans="11:11" x14ac:dyDescent="0.25">
      <c r="K18483" s="133"/>
    </row>
    <row r="18484" spans="11:11" x14ac:dyDescent="0.25">
      <c r="K18484"/>
    </row>
    <row r="18485" spans="11:11" x14ac:dyDescent="0.25">
      <c r="K18485"/>
    </row>
    <row r="18486" spans="11:11" x14ac:dyDescent="0.25">
      <c r="K18486" s="133"/>
    </row>
    <row r="18487" spans="11:11" x14ac:dyDescent="0.25">
      <c r="K18487" s="133"/>
    </row>
    <row r="18488" spans="11:11" x14ac:dyDescent="0.25">
      <c r="K18488"/>
    </row>
    <row r="18489" spans="11:11" x14ac:dyDescent="0.25">
      <c r="K18489"/>
    </row>
    <row r="18490" spans="11:11" x14ac:dyDescent="0.25">
      <c r="K18490"/>
    </row>
    <row r="18491" spans="11:11" x14ac:dyDescent="0.25">
      <c r="K18491" s="133"/>
    </row>
    <row r="18492" spans="11:11" x14ac:dyDescent="0.25">
      <c r="K18492" s="133"/>
    </row>
    <row r="18493" spans="11:11" x14ac:dyDescent="0.25">
      <c r="K18493"/>
    </row>
    <row r="18494" spans="11:11" x14ac:dyDescent="0.25">
      <c r="K18494"/>
    </row>
    <row r="18495" spans="11:11" x14ac:dyDescent="0.25">
      <c r="K18495" s="133"/>
    </row>
    <row r="18496" spans="11:11" x14ac:dyDescent="0.25">
      <c r="K18496" s="133"/>
    </row>
    <row r="18497" spans="11:11" x14ac:dyDescent="0.25">
      <c r="K18497"/>
    </row>
    <row r="18498" spans="11:11" x14ac:dyDescent="0.25">
      <c r="K18498"/>
    </row>
    <row r="18499" spans="11:11" x14ac:dyDescent="0.25">
      <c r="K18499"/>
    </row>
    <row r="18500" spans="11:11" x14ac:dyDescent="0.25">
      <c r="K18500" s="133"/>
    </row>
    <row r="18501" spans="11:11" x14ac:dyDescent="0.25">
      <c r="K18501" s="133"/>
    </row>
    <row r="18502" spans="11:11" x14ac:dyDescent="0.25">
      <c r="K18502"/>
    </row>
    <row r="18503" spans="11:11" x14ac:dyDescent="0.25">
      <c r="K18503"/>
    </row>
    <row r="18504" spans="11:11" x14ac:dyDescent="0.25">
      <c r="K18504" s="133"/>
    </row>
    <row r="18505" spans="11:11" x14ac:dyDescent="0.25">
      <c r="K18505" s="133"/>
    </row>
    <row r="18506" spans="11:11" x14ac:dyDescent="0.25">
      <c r="K18506"/>
    </row>
    <row r="18507" spans="11:11" x14ac:dyDescent="0.25">
      <c r="K18507"/>
    </row>
    <row r="18508" spans="11:11" x14ac:dyDescent="0.25">
      <c r="K18508"/>
    </row>
    <row r="18509" spans="11:11" x14ac:dyDescent="0.25">
      <c r="K18509" s="133"/>
    </row>
    <row r="18510" spans="11:11" x14ac:dyDescent="0.25">
      <c r="K18510" s="133"/>
    </row>
    <row r="18511" spans="11:11" x14ac:dyDescent="0.25">
      <c r="K18511"/>
    </row>
    <row r="18512" spans="11:11" x14ac:dyDescent="0.25">
      <c r="K18512"/>
    </row>
    <row r="18513" spans="11:11" x14ac:dyDescent="0.25">
      <c r="K18513" s="133"/>
    </row>
    <row r="18514" spans="11:11" x14ac:dyDescent="0.25">
      <c r="K18514" s="133"/>
    </row>
    <row r="18515" spans="11:11" x14ac:dyDescent="0.25">
      <c r="K18515"/>
    </row>
    <row r="18516" spans="11:11" x14ac:dyDescent="0.25">
      <c r="K18516"/>
    </row>
    <row r="18517" spans="11:11" x14ac:dyDescent="0.25">
      <c r="K18517"/>
    </row>
    <row r="18518" spans="11:11" x14ac:dyDescent="0.25">
      <c r="K18518" s="133"/>
    </row>
    <row r="18519" spans="11:11" x14ac:dyDescent="0.25">
      <c r="K18519" s="133"/>
    </row>
    <row r="18520" spans="11:11" x14ac:dyDescent="0.25">
      <c r="K18520"/>
    </row>
    <row r="18521" spans="11:11" x14ac:dyDescent="0.25">
      <c r="K18521"/>
    </row>
    <row r="18522" spans="11:11" x14ac:dyDescent="0.25">
      <c r="K18522" s="133"/>
    </row>
    <row r="18523" spans="11:11" x14ac:dyDescent="0.25">
      <c r="K18523" s="133"/>
    </row>
    <row r="18524" spans="11:11" x14ac:dyDescent="0.25">
      <c r="K18524"/>
    </row>
    <row r="18525" spans="11:11" x14ac:dyDescent="0.25">
      <c r="K18525"/>
    </row>
    <row r="18526" spans="11:11" x14ac:dyDescent="0.25">
      <c r="K18526"/>
    </row>
    <row r="18527" spans="11:11" x14ac:dyDescent="0.25">
      <c r="K18527" s="133"/>
    </row>
    <row r="18528" spans="11:11" x14ac:dyDescent="0.25">
      <c r="K18528" s="133"/>
    </row>
    <row r="18529" spans="11:11" x14ac:dyDescent="0.25">
      <c r="K18529"/>
    </row>
    <row r="18530" spans="11:11" x14ac:dyDescent="0.25">
      <c r="K18530"/>
    </row>
    <row r="18531" spans="11:11" x14ac:dyDescent="0.25">
      <c r="K18531" s="133"/>
    </row>
    <row r="18532" spans="11:11" x14ac:dyDescent="0.25">
      <c r="K18532" s="133"/>
    </row>
    <row r="18533" spans="11:11" x14ac:dyDescent="0.25">
      <c r="K18533"/>
    </row>
    <row r="18534" spans="11:11" x14ac:dyDescent="0.25">
      <c r="K18534"/>
    </row>
    <row r="18535" spans="11:11" x14ac:dyDescent="0.25">
      <c r="K18535"/>
    </row>
    <row r="18536" spans="11:11" x14ac:dyDescent="0.25">
      <c r="K18536" s="133"/>
    </row>
    <row r="18537" spans="11:11" x14ac:dyDescent="0.25">
      <c r="K18537" s="133"/>
    </row>
    <row r="18538" spans="11:11" x14ac:dyDescent="0.25">
      <c r="K18538"/>
    </row>
    <row r="18539" spans="11:11" x14ac:dyDescent="0.25">
      <c r="K18539"/>
    </row>
    <row r="18540" spans="11:11" x14ac:dyDescent="0.25">
      <c r="K18540" s="133"/>
    </row>
    <row r="18541" spans="11:11" x14ac:dyDescent="0.25">
      <c r="K18541" s="133"/>
    </row>
    <row r="18542" spans="11:11" x14ac:dyDescent="0.25">
      <c r="K18542"/>
    </row>
    <row r="18543" spans="11:11" x14ac:dyDescent="0.25">
      <c r="K18543"/>
    </row>
    <row r="18544" spans="11:11" x14ac:dyDescent="0.25">
      <c r="K18544"/>
    </row>
    <row r="18545" spans="11:11" x14ac:dyDescent="0.25">
      <c r="K18545" s="133"/>
    </row>
    <row r="18546" spans="11:11" x14ac:dyDescent="0.25">
      <c r="K18546" s="133"/>
    </row>
    <row r="18547" spans="11:11" x14ac:dyDescent="0.25">
      <c r="K18547"/>
    </row>
    <row r="18548" spans="11:11" x14ac:dyDescent="0.25">
      <c r="K18548"/>
    </row>
    <row r="18549" spans="11:11" x14ac:dyDescent="0.25">
      <c r="K18549" s="133"/>
    </row>
    <row r="18550" spans="11:11" x14ac:dyDescent="0.25">
      <c r="K18550" s="133"/>
    </row>
    <row r="18551" spans="11:11" x14ac:dyDescent="0.25">
      <c r="K18551"/>
    </row>
    <row r="18552" spans="11:11" x14ac:dyDescent="0.25">
      <c r="K18552"/>
    </row>
    <row r="18553" spans="11:11" x14ac:dyDescent="0.25">
      <c r="K18553"/>
    </row>
    <row r="18554" spans="11:11" x14ac:dyDescent="0.25">
      <c r="K18554" s="133"/>
    </row>
    <row r="18555" spans="11:11" x14ac:dyDescent="0.25">
      <c r="K18555" s="133"/>
    </row>
    <row r="18556" spans="11:11" x14ac:dyDescent="0.25">
      <c r="K18556"/>
    </row>
    <row r="18557" spans="11:11" x14ac:dyDescent="0.25">
      <c r="K18557"/>
    </row>
    <row r="18558" spans="11:11" x14ac:dyDescent="0.25">
      <c r="K18558" s="133"/>
    </row>
    <row r="18559" spans="11:11" x14ac:dyDescent="0.25">
      <c r="K18559" s="133"/>
    </row>
    <row r="18560" spans="11:11" x14ac:dyDescent="0.25">
      <c r="K18560"/>
    </row>
    <row r="18561" spans="11:11" x14ac:dyDescent="0.25">
      <c r="K18561"/>
    </row>
    <row r="18562" spans="11:11" x14ac:dyDescent="0.25">
      <c r="K18562"/>
    </row>
    <row r="18563" spans="11:11" x14ac:dyDescent="0.25">
      <c r="K18563" s="133"/>
    </row>
    <row r="18564" spans="11:11" x14ac:dyDescent="0.25">
      <c r="K18564" s="133"/>
    </row>
    <row r="18565" spans="11:11" x14ac:dyDescent="0.25">
      <c r="K18565"/>
    </row>
    <row r="18566" spans="11:11" x14ac:dyDescent="0.25">
      <c r="K18566"/>
    </row>
    <row r="18567" spans="11:11" x14ac:dyDescent="0.25">
      <c r="K18567" s="133"/>
    </row>
    <row r="18568" spans="11:11" x14ac:dyDescent="0.25">
      <c r="K18568" s="133"/>
    </row>
    <row r="18569" spans="11:11" x14ac:dyDescent="0.25">
      <c r="K18569"/>
    </row>
    <row r="18570" spans="11:11" x14ac:dyDescent="0.25">
      <c r="K18570"/>
    </row>
    <row r="18571" spans="11:11" x14ac:dyDescent="0.25">
      <c r="K18571"/>
    </row>
    <row r="18572" spans="11:11" x14ac:dyDescent="0.25">
      <c r="K18572" s="133"/>
    </row>
    <row r="18573" spans="11:11" x14ac:dyDescent="0.25">
      <c r="K18573" s="133"/>
    </row>
    <row r="18574" spans="11:11" x14ac:dyDescent="0.25">
      <c r="K18574"/>
    </row>
    <row r="18575" spans="11:11" x14ac:dyDescent="0.25">
      <c r="K18575"/>
    </row>
    <row r="18576" spans="11:11" x14ac:dyDescent="0.25">
      <c r="K18576" s="133"/>
    </row>
    <row r="18577" spans="11:11" x14ac:dyDescent="0.25">
      <c r="K18577" s="133"/>
    </row>
    <row r="18578" spans="11:11" x14ac:dyDescent="0.25">
      <c r="K18578"/>
    </row>
    <row r="18579" spans="11:11" x14ac:dyDescent="0.25">
      <c r="K18579"/>
    </row>
    <row r="18580" spans="11:11" x14ac:dyDescent="0.25">
      <c r="K18580"/>
    </row>
    <row r="18581" spans="11:11" x14ac:dyDescent="0.25">
      <c r="K18581" s="133"/>
    </row>
    <row r="18582" spans="11:11" x14ac:dyDescent="0.25">
      <c r="K18582" s="133"/>
    </row>
    <row r="18583" spans="11:11" x14ac:dyDescent="0.25">
      <c r="K18583"/>
    </row>
    <row r="18584" spans="11:11" x14ac:dyDescent="0.25">
      <c r="K18584"/>
    </row>
    <row r="18585" spans="11:11" x14ac:dyDescent="0.25">
      <c r="K18585" s="133"/>
    </row>
    <row r="18586" spans="11:11" x14ac:dyDescent="0.25">
      <c r="K18586" s="133"/>
    </row>
    <row r="18587" spans="11:11" x14ac:dyDescent="0.25">
      <c r="K18587"/>
    </row>
    <row r="18588" spans="11:11" x14ac:dyDescent="0.25">
      <c r="K18588"/>
    </row>
    <row r="18589" spans="11:11" x14ac:dyDescent="0.25">
      <c r="K18589"/>
    </row>
    <row r="18590" spans="11:11" x14ac:dyDescent="0.25">
      <c r="K18590" s="133"/>
    </row>
    <row r="18591" spans="11:11" x14ac:dyDescent="0.25">
      <c r="K18591" s="133"/>
    </row>
    <row r="18592" spans="11:11" x14ac:dyDescent="0.25">
      <c r="K18592"/>
    </row>
    <row r="18593" spans="11:11" x14ac:dyDescent="0.25">
      <c r="K18593"/>
    </row>
    <row r="18594" spans="11:11" x14ac:dyDescent="0.25">
      <c r="K18594" s="133"/>
    </row>
    <row r="18595" spans="11:11" x14ac:dyDescent="0.25">
      <c r="K18595" s="133"/>
    </row>
    <row r="18596" spans="11:11" x14ac:dyDescent="0.25">
      <c r="K18596"/>
    </row>
    <row r="18597" spans="11:11" x14ac:dyDescent="0.25">
      <c r="K18597"/>
    </row>
    <row r="18598" spans="11:11" x14ac:dyDescent="0.25">
      <c r="K18598"/>
    </row>
    <row r="18599" spans="11:11" x14ac:dyDescent="0.25">
      <c r="K18599" s="133"/>
    </row>
    <row r="18600" spans="11:11" x14ac:dyDescent="0.25">
      <c r="K18600" s="133"/>
    </row>
    <row r="18601" spans="11:11" x14ac:dyDescent="0.25">
      <c r="K18601"/>
    </row>
    <row r="18602" spans="11:11" x14ac:dyDescent="0.25">
      <c r="K18602"/>
    </row>
    <row r="18603" spans="11:11" x14ac:dyDescent="0.25">
      <c r="K18603" s="133"/>
    </row>
    <row r="18604" spans="11:11" x14ac:dyDescent="0.25">
      <c r="K18604" s="133"/>
    </row>
    <row r="18605" spans="11:11" x14ac:dyDescent="0.25">
      <c r="K18605"/>
    </row>
    <row r="18606" spans="11:11" x14ac:dyDescent="0.25">
      <c r="K18606"/>
    </row>
    <row r="18607" spans="11:11" x14ac:dyDescent="0.25">
      <c r="K18607"/>
    </row>
    <row r="18608" spans="11:11" x14ac:dyDescent="0.25">
      <c r="K18608" s="133"/>
    </row>
    <row r="18609" spans="11:11" x14ac:dyDescent="0.25">
      <c r="K18609" s="133"/>
    </row>
    <row r="18610" spans="11:11" x14ac:dyDescent="0.25">
      <c r="K18610"/>
    </row>
    <row r="18611" spans="11:11" x14ac:dyDescent="0.25">
      <c r="K18611"/>
    </row>
    <row r="18612" spans="11:11" x14ac:dyDescent="0.25">
      <c r="K18612" s="133"/>
    </row>
    <row r="18613" spans="11:11" x14ac:dyDescent="0.25">
      <c r="K18613" s="133"/>
    </row>
    <row r="18614" spans="11:11" x14ac:dyDescent="0.25">
      <c r="K18614"/>
    </row>
    <row r="18615" spans="11:11" x14ac:dyDescent="0.25">
      <c r="K18615"/>
    </row>
    <row r="18616" spans="11:11" x14ac:dyDescent="0.25">
      <c r="K18616"/>
    </row>
    <row r="18617" spans="11:11" x14ac:dyDescent="0.25">
      <c r="K18617" s="133"/>
    </row>
    <row r="18618" spans="11:11" x14ac:dyDescent="0.25">
      <c r="K18618" s="133"/>
    </row>
    <row r="18619" spans="11:11" x14ac:dyDescent="0.25">
      <c r="K18619"/>
    </row>
    <row r="18620" spans="11:11" x14ac:dyDescent="0.25">
      <c r="K18620"/>
    </row>
    <row r="18621" spans="11:11" x14ac:dyDescent="0.25">
      <c r="K18621" s="133"/>
    </row>
    <row r="18622" spans="11:11" x14ac:dyDescent="0.25">
      <c r="K18622" s="133"/>
    </row>
    <row r="18623" spans="11:11" x14ac:dyDescent="0.25">
      <c r="K18623"/>
    </row>
    <row r="18624" spans="11:11" x14ac:dyDescent="0.25">
      <c r="K18624"/>
    </row>
    <row r="18625" spans="11:11" x14ac:dyDescent="0.25">
      <c r="K18625"/>
    </row>
    <row r="18626" spans="11:11" x14ac:dyDescent="0.25">
      <c r="K18626" s="133"/>
    </row>
    <row r="18627" spans="11:11" x14ac:dyDescent="0.25">
      <c r="K18627" s="133"/>
    </row>
    <row r="18628" spans="11:11" x14ac:dyDescent="0.25">
      <c r="K18628"/>
    </row>
    <row r="18629" spans="11:11" x14ac:dyDescent="0.25">
      <c r="K18629"/>
    </row>
    <row r="18630" spans="11:11" x14ac:dyDescent="0.25">
      <c r="K18630" s="133"/>
    </row>
    <row r="18631" spans="11:11" x14ac:dyDescent="0.25">
      <c r="K18631" s="133"/>
    </row>
    <row r="18632" spans="11:11" x14ac:dyDescent="0.25">
      <c r="K18632"/>
    </row>
    <row r="18633" spans="11:11" x14ac:dyDescent="0.25">
      <c r="K18633"/>
    </row>
    <row r="18634" spans="11:11" x14ac:dyDescent="0.25">
      <c r="K18634"/>
    </row>
    <row r="18635" spans="11:11" x14ac:dyDescent="0.25">
      <c r="K18635" s="133"/>
    </row>
    <row r="18636" spans="11:11" x14ac:dyDescent="0.25">
      <c r="K18636" s="133"/>
    </row>
    <row r="18637" spans="11:11" x14ac:dyDescent="0.25">
      <c r="K18637"/>
    </row>
    <row r="18638" spans="11:11" x14ac:dyDescent="0.25">
      <c r="K18638"/>
    </row>
    <row r="18639" spans="11:11" x14ac:dyDescent="0.25">
      <c r="K18639" s="133"/>
    </row>
    <row r="18640" spans="11:11" x14ac:dyDescent="0.25">
      <c r="K18640" s="133"/>
    </row>
    <row r="18641" spans="11:11" x14ac:dyDescent="0.25">
      <c r="K18641"/>
    </row>
    <row r="18642" spans="11:11" x14ac:dyDescent="0.25">
      <c r="K18642"/>
    </row>
    <row r="18643" spans="11:11" x14ac:dyDescent="0.25">
      <c r="K18643"/>
    </row>
    <row r="18644" spans="11:11" x14ac:dyDescent="0.25">
      <c r="K18644" s="133"/>
    </row>
    <row r="18645" spans="11:11" x14ac:dyDescent="0.25">
      <c r="K18645" s="133"/>
    </row>
    <row r="18646" spans="11:11" x14ac:dyDescent="0.25">
      <c r="K18646"/>
    </row>
    <row r="18647" spans="11:11" x14ac:dyDescent="0.25">
      <c r="K18647"/>
    </row>
    <row r="18648" spans="11:11" x14ac:dyDescent="0.25">
      <c r="K18648" s="133"/>
    </row>
    <row r="18649" spans="11:11" x14ac:dyDescent="0.25">
      <c r="K18649" s="133"/>
    </row>
    <row r="18650" spans="11:11" x14ac:dyDescent="0.25">
      <c r="K18650"/>
    </row>
    <row r="18651" spans="11:11" x14ac:dyDescent="0.25">
      <c r="K18651"/>
    </row>
    <row r="18652" spans="11:11" x14ac:dyDescent="0.25">
      <c r="K18652"/>
    </row>
    <row r="18653" spans="11:11" x14ac:dyDescent="0.25">
      <c r="K18653" s="133"/>
    </row>
    <row r="18654" spans="11:11" x14ac:dyDescent="0.25">
      <c r="K18654" s="133"/>
    </row>
    <row r="18655" spans="11:11" x14ac:dyDescent="0.25">
      <c r="K18655"/>
    </row>
    <row r="18656" spans="11:11" x14ac:dyDescent="0.25">
      <c r="K18656"/>
    </row>
    <row r="18657" spans="11:11" x14ac:dyDescent="0.25">
      <c r="K18657" s="133"/>
    </row>
    <row r="18658" spans="11:11" x14ac:dyDescent="0.25">
      <c r="K18658" s="133"/>
    </row>
    <row r="18659" spans="11:11" x14ac:dyDescent="0.25">
      <c r="K18659"/>
    </row>
    <row r="18660" spans="11:11" x14ac:dyDescent="0.25">
      <c r="K18660"/>
    </row>
    <row r="18661" spans="11:11" x14ac:dyDescent="0.25">
      <c r="K18661"/>
    </row>
    <row r="18662" spans="11:11" x14ac:dyDescent="0.25">
      <c r="K18662" s="133"/>
    </row>
    <row r="18663" spans="11:11" x14ac:dyDescent="0.25">
      <c r="K18663" s="133"/>
    </row>
    <row r="18664" spans="11:11" x14ac:dyDescent="0.25">
      <c r="K18664"/>
    </row>
    <row r="18665" spans="11:11" x14ac:dyDescent="0.25">
      <c r="K18665"/>
    </row>
    <row r="18666" spans="11:11" x14ac:dyDescent="0.25">
      <c r="K18666" s="133"/>
    </row>
    <row r="18667" spans="11:11" x14ac:dyDescent="0.25">
      <c r="K18667" s="133"/>
    </row>
    <row r="18668" spans="11:11" x14ac:dyDescent="0.25">
      <c r="K18668"/>
    </row>
    <row r="18669" spans="11:11" x14ac:dyDescent="0.25">
      <c r="K18669"/>
    </row>
    <row r="18670" spans="11:11" x14ac:dyDescent="0.25">
      <c r="K18670"/>
    </row>
    <row r="18671" spans="11:11" x14ac:dyDescent="0.25">
      <c r="K18671" s="133"/>
    </row>
    <row r="18672" spans="11:11" x14ac:dyDescent="0.25">
      <c r="K18672" s="133"/>
    </row>
    <row r="18673" spans="11:11" x14ac:dyDescent="0.25">
      <c r="K18673"/>
    </row>
    <row r="18674" spans="11:11" x14ac:dyDescent="0.25">
      <c r="K18674"/>
    </row>
    <row r="18675" spans="11:11" x14ac:dyDescent="0.25">
      <c r="K18675" s="133"/>
    </row>
    <row r="18676" spans="11:11" x14ac:dyDescent="0.25">
      <c r="K18676" s="133"/>
    </row>
    <row r="18677" spans="11:11" x14ac:dyDescent="0.25">
      <c r="K18677"/>
    </row>
    <row r="18678" spans="11:11" x14ac:dyDescent="0.25">
      <c r="K18678"/>
    </row>
    <row r="18679" spans="11:11" x14ac:dyDescent="0.25">
      <c r="K18679"/>
    </row>
    <row r="18680" spans="11:11" x14ac:dyDescent="0.25">
      <c r="K18680" s="133"/>
    </row>
    <row r="18681" spans="11:11" x14ac:dyDescent="0.25">
      <c r="K18681" s="133"/>
    </row>
    <row r="18682" spans="11:11" x14ac:dyDescent="0.25">
      <c r="K18682"/>
    </row>
    <row r="18683" spans="11:11" x14ac:dyDescent="0.25">
      <c r="K18683"/>
    </row>
    <row r="18684" spans="11:11" x14ac:dyDescent="0.25">
      <c r="K18684" s="133"/>
    </row>
    <row r="18685" spans="11:11" x14ac:dyDescent="0.25">
      <c r="K18685" s="133"/>
    </row>
    <row r="18686" spans="11:11" x14ac:dyDescent="0.25">
      <c r="K18686"/>
    </row>
    <row r="18687" spans="11:11" x14ac:dyDescent="0.25">
      <c r="K18687"/>
    </row>
    <row r="18688" spans="11:11" x14ac:dyDescent="0.25">
      <c r="K18688"/>
    </row>
    <row r="18689" spans="11:11" x14ac:dyDescent="0.25">
      <c r="K18689" s="133"/>
    </row>
    <row r="18690" spans="11:11" x14ac:dyDescent="0.25">
      <c r="K18690" s="133"/>
    </row>
    <row r="18691" spans="11:11" x14ac:dyDescent="0.25">
      <c r="K18691"/>
    </row>
    <row r="18692" spans="11:11" x14ac:dyDescent="0.25">
      <c r="K18692"/>
    </row>
    <row r="18693" spans="11:11" x14ac:dyDescent="0.25">
      <c r="K18693" s="133"/>
    </row>
    <row r="18694" spans="11:11" x14ac:dyDescent="0.25">
      <c r="K18694" s="133"/>
    </row>
    <row r="18695" spans="11:11" x14ac:dyDescent="0.25">
      <c r="K18695"/>
    </row>
    <row r="18696" spans="11:11" x14ac:dyDescent="0.25">
      <c r="K18696"/>
    </row>
    <row r="18697" spans="11:11" x14ac:dyDescent="0.25">
      <c r="K18697"/>
    </row>
    <row r="18698" spans="11:11" x14ac:dyDescent="0.25">
      <c r="K18698" s="133"/>
    </row>
    <row r="18699" spans="11:11" x14ac:dyDescent="0.25">
      <c r="K18699" s="133"/>
    </row>
    <row r="18700" spans="11:11" x14ac:dyDescent="0.25">
      <c r="K18700"/>
    </row>
    <row r="18701" spans="11:11" x14ac:dyDescent="0.25">
      <c r="K18701"/>
    </row>
    <row r="18702" spans="11:11" x14ac:dyDescent="0.25">
      <c r="K18702" s="133"/>
    </row>
    <row r="18703" spans="11:11" x14ac:dyDescent="0.25">
      <c r="K18703" s="133"/>
    </row>
    <row r="18704" spans="11:11" x14ac:dyDescent="0.25">
      <c r="K18704"/>
    </row>
    <row r="18705" spans="11:11" x14ac:dyDescent="0.25">
      <c r="K18705"/>
    </row>
    <row r="18706" spans="11:11" x14ac:dyDescent="0.25">
      <c r="K18706"/>
    </row>
    <row r="18707" spans="11:11" x14ac:dyDescent="0.25">
      <c r="K18707" s="133"/>
    </row>
    <row r="18708" spans="11:11" x14ac:dyDescent="0.25">
      <c r="K18708" s="133"/>
    </row>
    <row r="18709" spans="11:11" x14ac:dyDescent="0.25">
      <c r="K18709"/>
    </row>
    <row r="18710" spans="11:11" x14ac:dyDescent="0.25">
      <c r="K18710"/>
    </row>
    <row r="18711" spans="11:11" x14ac:dyDescent="0.25">
      <c r="K18711" s="133"/>
    </row>
    <row r="18712" spans="11:11" x14ac:dyDescent="0.25">
      <c r="K18712" s="133"/>
    </row>
    <row r="18713" spans="11:11" x14ac:dyDescent="0.25">
      <c r="K18713"/>
    </row>
    <row r="18714" spans="11:11" x14ac:dyDescent="0.25">
      <c r="K18714"/>
    </row>
    <row r="18715" spans="11:11" x14ac:dyDescent="0.25">
      <c r="K18715"/>
    </row>
    <row r="18716" spans="11:11" x14ac:dyDescent="0.25">
      <c r="K18716" s="133"/>
    </row>
    <row r="18717" spans="11:11" x14ac:dyDescent="0.25">
      <c r="K18717" s="133"/>
    </row>
    <row r="18718" spans="11:11" x14ac:dyDescent="0.25">
      <c r="K18718"/>
    </row>
    <row r="18719" spans="11:11" x14ac:dyDescent="0.25">
      <c r="K18719"/>
    </row>
    <row r="18720" spans="11:11" x14ac:dyDescent="0.25">
      <c r="K18720" s="133"/>
    </row>
    <row r="18721" spans="11:11" x14ac:dyDescent="0.25">
      <c r="K18721" s="133"/>
    </row>
    <row r="18722" spans="11:11" x14ac:dyDescent="0.25">
      <c r="K18722"/>
    </row>
    <row r="18723" spans="11:11" x14ac:dyDescent="0.25">
      <c r="K18723"/>
    </row>
    <row r="18724" spans="11:11" x14ac:dyDescent="0.25">
      <c r="K18724"/>
    </row>
    <row r="18725" spans="11:11" x14ac:dyDescent="0.25">
      <c r="K18725" s="133"/>
    </row>
    <row r="18726" spans="11:11" x14ac:dyDescent="0.25">
      <c r="K18726" s="133"/>
    </row>
    <row r="18727" spans="11:11" x14ac:dyDescent="0.25">
      <c r="K18727"/>
    </row>
    <row r="18728" spans="11:11" x14ac:dyDescent="0.25">
      <c r="K18728"/>
    </row>
    <row r="18729" spans="11:11" x14ac:dyDescent="0.25">
      <c r="K18729" s="133"/>
    </row>
    <row r="18730" spans="11:11" x14ac:dyDescent="0.25">
      <c r="K18730" s="133"/>
    </row>
    <row r="18731" spans="11:11" x14ac:dyDescent="0.25">
      <c r="K18731"/>
    </row>
    <row r="18732" spans="11:11" x14ac:dyDescent="0.25">
      <c r="K18732"/>
    </row>
    <row r="18733" spans="11:11" x14ac:dyDescent="0.25">
      <c r="K18733"/>
    </row>
    <row r="18734" spans="11:11" x14ac:dyDescent="0.25">
      <c r="K18734" s="133"/>
    </row>
    <row r="18735" spans="11:11" x14ac:dyDescent="0.25">
      <c r="K18735" s="133"/>
    </row>
    <row r="18736" spans="11:11" x14ac:dyDescent="0.25">
      <c r="K18736"/>
    </row>
    <row r="18737" spans="11:11" x14ac:dyDescent="0.25">
      <c r="K18737"/>
    </row>
    <row r="18738" spans="11:11" x14ac:dyDescent="0.25">
      <c r="K18738" s="133"/>
    </row>
    <row r="18739" spans="11:11" x14ac:dyDescent="0.25">
      <c r="K18739" s="133"/>
    </row>
    <row r="18740" spans="11:11" x14ac:dyDescent="0.25">
      <c r="K18740"/>
    </row>
    <row r="18741" spans="11:11" x14ac:dyDescent="0.25">
      <c r="K18741"/>
    </row>
    <row r="18742" spans="11:11" x14ac:dyDescent="0.25">
      <c r="K18742"/>
    </row>
    <row r="18743" spans="11:11" x14ac:dyDescent="0.25">
      <c r="K18743" s="133"/>
    </row>
    <row r="18744" spans="11:11" x14ac:dyDescent="0.25">
      <c r="K18744" s="133"/>
    </row>
    <row r="18745" spans="11:11" x14ac:dyDescent="0.25">
      <c r="K18745"/>
    </row>
    <row r="18746" spans="11:11" x14ac:dyDescent="0.25">
      <c r="K18746"/>
    </row>
    <row r="18747" spans="11:11" x14ac:dyDescent="0.25">
      <c r="K18747" s="133"/>
    </row>
    <row r="18748" spans="11:11" x14ac:dyDescent="0.25">
      <c r="K18748" s="133"/>
    </row>
    <row r="18749" spans="11:11" x14ac:dyDescent="0.25">
      <c r="K18749"/>
    </row>
    <row r="18750" spans="11:11" x14ac:dyDescent="0.25">
      <c r="K18750"/>
    </row>
    <row r="18751" spans="11:11" x14ac:dyDescent="0.25">
      <c r="K18751"/>
    </row>
    <row r="18752" spans="11:11" x14ac:dyDescent="0.25">
      <c r="K18752" s="133"/>
    </row>
    <row r="18753" spans="11:11" x14ac:dyDescent="0.25">
      <c r="K18753" s="133"/>
    </row>
    <row r="18754" spans="11:11" x14ac:dyDescent="0.25">
      <c r="K18754"/>
    </row>
    <row r="18755" spans="11:11" x14ac:dyDescent="0.25">
      <c r="K18755"/>
    </row>
    <row r="18756" spans="11:11" x14ac:dyDescent="0.25">
      <c r="K18756" s="133"/>
    </row>
    <row r="18757" spans="11:11" x14ac:dyDescent="0.25">
      <c r="K18757" s="133"/>
    </row>
    <row r="18758" spans="11:11" x14ac:dyDescent="0.25">
      <c r="K18758"/>
    </row>
    <row r="18759" spans="11:11" x14ac:dyDescent="0.25">
      <c r="K18759"/>
    </row>
    <row r="18760" spans="11:11" x14ac:dyDescent="0.25">
      <c r="K18760"/>
    </row>
    <row r="18761" spans="11:11" x14ac:dyDescent="0.25">
      <c r="K18761" s="133"/>
    </row>
    <row r="18762" spans="11:11" x14ac:dyDescent="0.25">
      <c r="K18762" s="133"/>
    </row>
    <row r="18763" spans="11:11" x14ac:dyDescent="0.25">
      <c r="K18763"/>
    </row>
    <row r="18764" spans="11:11" x14ac:dyDescent="0.25">
      <c r="K18764"/>
    </row>
    <row r="18765" spans="11:11" x14ac:dyDescent="0.25">
      <c r="K18765" s="133"/>
    </row>
    <row r="18766" spans="11:11" x14ac:dyDescent="0.25">
      <c r="K18766" s="133"/>
    </row>
    <row r="18767" spans="11:11" x14ac:dyDescent="0.25">
      <c r="K18767"/>
    </row>
    <row r="18768" spans="11:11" x14ac:dyDescent="0.25">
      <c r="K18768"/>
    </row>
    <row r="18769" spans="11:11" x14ac:dyDescent="0.25">
      <c r="K18769"/>
    </row>
    <row r="18770" spans="11:11" x14ac:dyDescent="0.25">
      <c r="K18770" s="133"/>
    </row>
    <row r="18771" spans="11:11" x14ac:dyDescent="0.25">
      <c r="K18771" s="133"/>
    </row>
    <row r="18772" spans="11:11" x14ac:dyDescent="0.25">
      <c r="K18772"/>
    </row>
    <row r="18773" spans="11:11" x14ac:dyDescent="0.25">
      <c r="K18773"/>
    </row>
    <row r="18774" spans="11:11" x14ac:dyDescent="0.25">
      <c r="K18774" s="133"/>
    </row>
    <row r="18775" spans="11:11" x14ac:dyDescent="0.25">
      <c r="K18775" s="133"/>
    </row>
    <row r="18776" spans="11:11" x14ac:dyDescent="0.25">
      <c r="K18776"/>
    </row>
    <row r="18777" spans="11:11" x14ac:dyDescent="0.25">
      <c r="K18777"/>
    </row>
    <row r="18778" spans="11:11" x14ac:dyDescent="0.25">
      <c r="K18778"/>
    </row>
    <row r="18779" spans="11:11" x14ac:dyDescent="0.25">
      <c r="K18779" s="133"/>
    </row>
    <row r="18780" spans="11:11" x14ac:dyDescent="0.25">
      <c r="K18780" s="133"/>
    </row>
    <row r="18781" spans="11:11" x14ac:dyDescent="0.25">
      <c r="K18781"/>
    </row>
    <row r="18782" spans="11:11" x14ac:dyDescent="0.25">
      <c r="K18782"/>
    </row>
    <row r="18783" spans="11:11" x14ac:dyDescent="0.25">
      <c r="K18783" s="133"/>
    </row>
    <row r="18784" spans="11:11" x14ac:dyDescent="0.25">
      <c r="K18784" s="133"/>
    </row>
    <row r="18785" spans="11:11" x14ac:dyDescent="0.25">
      <c r="K18785"/>
    </row>
    <row r="18786" spans="11:11" x14ac:dyDescent="0.25">
      <c r="K18786"/>
    </row>
    <row r="18787" spans="11:11" x14ac:dyDescent="0.25">
      <c r="K18787"/>
    </row>
    <row r="18788" spans="11:11" x14ac:dyDescent="0.25">
      <c r="K18788" s="133"/>
    </row>
    <row r="18789" spans="11:11" x14ac:dyDescent="0.25">
      <c r="K18789" s="133"/>
    </row>
    <row r="18790" spans="11:11" x14ac:dyDescent="0.25">
      <c r="K18790"/>
    </row>
    <row r="18791" spans="11:11" x14ac:dyDescent="0.25">
      <c r="K18791"/>
    </row>
    <row r="18792" spans="11:11" x14ac:dyDescent="0.25">
      <c r="K18792" s="133"/>
    </row>
    <row r="18793" spans="11:11" x14ac:dyDescent="0.25">
      <c r="K18793" s="133"/>
    </row>
    <row r="18794" spans="11:11" x14ac:dyDescent="0.25">
      <c r="K18794"/>
    </row>
    <row r="18795" spans="11:11" x14ac:dyDescent="0.25">
      <c r="K18795"/>
    </row>
    <row r="18796" spans="11:11" x14ac:dyDescent="0.25">
      <c r="K18796"/>
    </row>
    <row r="18797" spans="11:11" x14ac:dyDescent="0.25">
      <c r="K18797" s="133"/>
    </row>
    <row r="18798" spans="11:11" x14ac:dyDescent="0.25">
      <c r="K18798" s="133"/>
    </row>
    <row r="18799" spans="11:11" x14ac:dyDescent="0.25">
      <c r="K18799"/>
    </row>
    <row r="18800" spans="11:11" x14ac:dyDescent="0.25">
      <c r="K18800"/>
    </row>
    <row r="18801" spans="11:11" x14ac:dyDescent="0.25">
      <c r="K18801" s="133"/>
    </row>
    <row r="18802" spans="11:11" x14ac:dyDescent="0.25">
      <c r="K18802" s="133"/>
    </row>
    <row r="18803" spans="11:11" x14ac:dyDescent="0.25">
      <c r="K18803"/>
    </row>
    <row r="18804" spans="11:11" x14ac:dyDescent="0.25">
      <c r="K18804"/>
    </row>
    <row r="18805" spans="11:11" x14ac:dyDescent="0.25">
      <c r="K18805"/>
    </row>
    <row r="18806" spans="11:11" x14ac:dyDescent="0.25">
      <c r="K18806" s="133"/>
    </row>
    <row r="18807" spans="11:11" x14ac:dyDescent="0.25">
      <c r="K18807" s="133"/>
    </row>
    <row r="18808" spans="11:11" x14ac:dyDescent="0.25">
      <c r="K18808"/>
    </row>
    <row r="18809" spans="11:11" x14ac:dyDescent="0.25">
      <c r="K18809"/>
    </row>
    <row r="18810" spans="11:11" x14ac:dyDescent="0.25">
      <c r="K18810" s="133"/>
    </row>
    <row r="18811" spans="11:11" x14ac:dyDescent="0.25">
      <c r="K18811" s="133"/>
    </row>
    <row r="18812" spans="11:11" x14ac:dyDescent="0.25">
      <c r="K18812"/>
    </row>
    <row r="18813" spans="11:11" x14ac:dyDescent="0.25">
      <c r="K18813"/>
    </row>
    <row r="18814" spans="11:11" x14ac:dyDescent="0.25">
      <c r="K18814"/>
    </row>
    <row r="18815" spans="11:11" x14ac:dyDescent="0.25">
      <c r="K18815" s="133"/>
    </row>
    <row r="18816" spans="11:11" x14ac:dyDescent="0.25">
      <c r="K18816" s="133"/>
    </row>
    <row r="18817" spans="11:11" x14ac:dyDescent="0.25">
      <c r="K18817"/>
    </row>
    <row r="18818" spans="11:11" x14ac:dyDescent="0.25">
      <c r="K18818"/>
    </row>
    <row r="18819" spans="11:11" x14ac:dyDescent="0.25">
      <c r="K18819" s="133"/>
    </row>
    <row r="18820" spans="11:11" x14ac:dyDescent="0.25">
      <c r="K18820" s="133"/>
    </row>
    <row r="18821" spans="11:11" x14ac:dyDescent="0.25">
      <c r="K18821"/>
    </row>
    <row r="18822" spans="11:11" x14ac:dyDescent="0.25">
      <c r="K18822"/>
    </row>
    <row r="18823" spans="11:11" x14ac:dyDescent="0.25">
      <c r="K18823"/>
    </row>
    <row r="18824" spans="11:11" x14ac:dyDescent="0.25">
      <c r="K18824" s="133"/>
    </row>
    <row r="18825" spans="11:11" x14ac:dyDescent="0.25">
      <c r="K18825" s="133"/>
    </row>
    <row r="18826" spans="11:11" x14ac:dyDescent="0.25">
      <c r="K18826"/>
    </row>
    <row r="18827" spans="11:11" x14ac:dyDescent="0.25">
      <c r="K18827"/>
    </row>
    <row r="18828" spans="11:11" x14ac:dyDescent="0.25">
      <c r="K18828" s="133"/>
    </row>
    <row r="18829" spans="11:11" x14ac:dyDescent="0.25">
      <c r="K18829" s="133"/>
    </row>
    <row r="18830" spans="11:11" x14ac:dyDescent="0.25">
      <c r="K18830"/>
    </row>
    <row r="18831" spans="11:11" x14ac:dyDescent="0.25">
      <c r="K18831"/>
    </row>
    <row r="18832" spans="11:11" x14ac:dyDescent="0.25">
      <c r="K18832"/>
    </row>
    <row r="18833" spans="11:11" x14ac:dyDescent="0.25">
      <c r="K18833" s="133"/>
    </row>
    <row r="18834" spans="11:11" x14ac:dyDescent="0.25">
      <c r="K18834" s="133"/>
    </row>
    <row r="18835" spans="11:11" x14ac:dyDescent="0.25">
      <c r="K18835"/>
    </row>
    <row r="18836" spans="11:11" x14ac:dyDescent="0.25">
      <c r="K18836"/>
    </row>
    <row r="18837" spans="11:11" x14ac:dyDescent="0.25">
      <c r="K18837" s="133"/>
    </row>
    <row r="18838" spans="11:11" x14ac:dyDescent="0.25">
      <c r="K18838" s="133"/>
    </row>
    <row r="18839" spans="11:11" x14ac:dyDescent="0.25">
      <c r="K18839"/>
    </row>
    <row r="18840" spans="11:11" x14ac:dyDescent="0.25">
      <c r="K18840"/>
    </row>
    <row r="18841" spans="11:11" x14ac:dyDescent="0.25">
      <c r="K18841"/>
    </row>
    <row r="18842" spans="11:11" x14ac:dyDescent="0.25">
      <c r="K18842" s="133"/>
    </row>
    <row r="18843" spans="11:11" x14ac:dyDescent="0.25">
      <c r="K18843" s="133"/>
    </row>
    <row r="18844" spans="11:11" x14ac:dyDescent="0.25">
      <c r="K18844"/>
    </row>
    <row r="18845" spans="11:11" x14ac:dyDescent="0.25">
      <c r="K18845"/>
    </row>
    <row r="18846" spans="11:11" x14ac:dyDescent="0.25">
      <c r="K18846" s="133"/>
    </row>
    <row r="18847" spans="11:11" x14ac:dyDescent="0.25">
      <c r="K18847" s="133"/>
    </row>
    <row r="18848" spans="11:11" x14ac:dyDescent="0.25">
      <c r="K18848"/>
    </row>
    <row r="18849" spans="11:11" x14ac:dyDescent="0.25">
      <c r="K18849"/>
    </row>
    <row r="18850" spans="11:11" x14ac:dyDescent="0.25">
      <c r="K18850"/>
    </row>
    <row r="18851" spans="11:11" x14ac:dyDescent="0.25">
      <c r="K18851" s="133"/>
    </row>
    <row r="18852" spans="11:11" x14ac:dyDescent="0.25">
      <c r="K18852" s="133"/>
    </row>
    <row r="18853" spans="11:11" x14ac:dyDescent="0.25">
      <c r="K18853"/>
    </row>
    <row r="18854" spans="11:11" x14ac:dyDescent="0.25">
      <c r="K18854"/>
    </row>
    <row r="18855" spans="11:11" x14ac:dyDescent="0.25">
      <c r="K18855" s="133"/>
    </row>
    <row r="18856" spans="11:11" x14ac:dyDescent="0.25">
      <c r="K18856" s="133"/>
    </row>
    <row r="18857" spans="11:11" x14ac:dyDescent="0.25">
      <c r="K18857"/>
    </row>
    <row r="18858" spans="11:11" x14ac:dyDescent="0.25">
      <c r="K18858"/>
    </row>
    <row r="18859" spans="11:11" x14ac:dyDescent="0.25">
      <c r="K18859"/>
    </row>
    <row r="18860" spans="11:11" x14ac:dyDescent="0.25">
      <c r="K18860" s="133"/>
    </row>
    <row r="18861" spans="11:11" x14ac:dyDescent="0.25">
      <c r="K18861" s="133"/>
    </row>
    <row r="18862" spans="11:11" x14ac:dyDescent="0.25">
      <c r="K18862"/>
    </row>
    <row r="18863" spans="11:11" x14ac:dyDescent="0.25">
      <c r="K18863"/>
    </row>
    <row r="18864" spans="11:11" x14ac:dyDescent="0.25">
      <c r="K18864" s="133"/>
    </row>
    <row r="18865" spans="11:11" x14ac:dyDescent="0.25">
      <c r="K18865" s="133"/>
    </row>
    <row r="18866" spans="11:11" x14ac:dyDescent="0.25">
      <c r="K18866"/>
    </row>
    <row r="18867" spans="11:11" x14ac:dyDescent="0.25">
      <c r="K18867"/>
    </row>
    <row r="18868" spans="11:11" x14ac:dyDescent="0.25">
      <c r="K18868"/>
    </row>
    <row r="18869" spans="11:11" x14ac:dyDescent="0.25">
      <c r="K18869" s="133"/>
    </row>
    <row r="18870" spans="11:11" x14ac:dyDescent="0.25">
      <c r="K18870" s="133"/>
    </row>
    <row r="18871" spans="11:11" x14ac:dyDescent="0.25">
      <c r="K18871"/>
    </row>
    <row r="18872" spans="11:11" x14ac:dyDescent="0.25">
      <c r="K18872"/>
    </row>
    <row r="18873" spans="11:11" x14ac:dyDescent="0.25">
      <c r="K18873" s="133"/>
    </row>
    <row r="18874" spans="11:11" x14ac:dyDescent="0.25">
      <c r="K18874" s="133"/>
    </row>
    <row r="18875" spans="11:11" x14ac:dyDescent="0.25">
      <c r="K18875"/>
    </row>
    <row r="18876" spans="11:11" x14ac:dyDescent="0.25">
      <c r="K18876"/>
    </row>
    <row r="18877" spans="11:11" x14ac:dyDescent="0.25">
      <c r="K18877"/>
    </row>
    <row r="18878" spans="11:11" x14ac:dyDescent="0.25">
      <c r="K18878" s="133"/>
    </row>
    <row r="18879" spans="11:11" x14ac:dyDescent="0.25">
      <c r="K18879" s="133"/>
    </row>
    <row r="18880" spans="11:11" x14ac:dyDescent="0.25">
      <c r="K18880"/>
    </row>
    <row r="18881" spans="11:11" x14ac:dyDescent="0.25">
      <c r="K18881"/>
    </row>
    <row r="18882" spans="11:11" x14ac:dyDescent="0.25">
      <c r="K18882" s="133"/>
    </row>
    <row r="18883" spans="11:11" x14ac:dyDescent="0.25">
      <c r="K18883" s="133"/>
    </row>
    <row r="18884" spans="11:11" x14ac:dyDescent="0.25">
      <c r="K18884"/>
    </row>
    <row r="18885" spans="11:11" x14ac:dyDescent="0.25">
      <c r="K18885"/>
    </row>
    <row r="18886" spans="11:11" x14ac:dyDescent="0.25">
      <c r="K18886"/>
    </row>
    <row r="18887" spans="11:11" x14ac:dyDescent="0.25">
      <c r="K18887" s="133"/>
    </row>
    <row r="18888" spans="11:11" x14ac:dyDescent="0.25">
      <c r="K18888" s="133"/>
    </row>
    <row r="18889" spans="11:11" x14ac:dyDescent="0.25">
      <c r="K18889"/>
    </row>
    <row r="18890" spans="11:11" x14ac:dyDescent="0.25">
      <c r="K18890"/>
    </row>
    <row r="18891" spans="11:11" x14ac:dyDescent="0.25">
      <c r="K18891" s="133"/>
    </row>
    <row r="18892" spans="11:11" x14ac:dyDescent="0.25">
      <c r="K18892" s="133"/>
    </row>
    <row r="18893" spans="11:11" x14ac:dyDescent="0.25">
      <c r="K18893"/>
    </row>
    <row r="18894" spans="11:11" x14ac:dyDescent="0.25">
      <c r="K18894"/>
    </row>
    <row r="18895" spans="11:11" x14ac:dyDescent="0.25">
      <c r="K18895"/>
    </row>
    <row r="18896" spans="11:11" x14ac:dyDescent="0.25">
      <c r="K18896" s="133"/>
    </row>
    <row r="18897" spans="11:11" x14ac:dyDescent="0.25">
      <c r="K18897" s="133"/>
    </row>
    <row r="18898" spans="11:11" x14ac:dyDescent="0.25">
      <c r="K18898"/>
    </row>
    <row r="18899" spans="11:11" x14ac:dyDescent="0.25">
      <c r="K18899"/>
    </row>
    <row r="18900" spans="11:11" x14ac:dyDescent="0.25">
      <c r="K18900" s="133"/>
    </row>
    <row r="18901" spans="11:11" x14ac:dyDescent="0.25">
      <c r="K18901" s="133"/>
    </row>
    <row r="18902" spans="11:11" x14ac:dyDescent="0.25">
      <c r="K18902"/>
    </row>
    <row r="18903" spans="11:11" x14ac:dyDescent="0.25">
      <c r="K18903"/>
    </row>
    <row r="18904" spans="11:11" x14ac:dyDescent="0.25">
      <c r="K18904"/>
    </row>
    <row r="18905" spans="11:11" x14ac:dyDescent="0.25">
      <c r="K18905" s="133"/>
    </row>
    <row r="18906" spans="11:11" x14ac:dyDescent="0.25">
      <c r="K18906" s="133"/>
    </row>
    <row r="18907" spans="11:11" x14ac:dyDescent="0.25">
      <c r="K18907"/>
    </row>
    <row r="18908" spans="11:11" x14ac:dyDescent="0.25">
      <c r="K18908"/>
    </row>
    <row r="18909" spans="11:11" x14ac:dyDescent="0.25">
      <c r="K18909" s="133"/>
    </row>
    <row r="18910" spans="11:11" x14ac:dyDescent="0.25">
      <c r="K18910" s="133"/>
    </row>
    <row r="18911" spans="11:11" x14ac:dyDescent="0.25">
      <c r="K18911"/>
    </row>
    <row r="18912" spans="11:11" x14ac:dyDescent="0.25">
      <c r="K18912"/>
    </row>
    <row r="18913" spans="11:11" x14ac:dyDescent="0.25">
      <c r="K18913"/>
    </row>
    <row r="18914" spans="11:11" x14ac:dyDescent="0.25">
      <c r="K18914" s="133"/>
    </row>
    <row r="18915" spans="11:11" x14ac:dyDescent="0.25">
      <c r="K18915" s="133"/>
    </row>
    <row r="18916" spans="11:11" x14ac:dyDescent="0.25">
      <c r="K18916"/>
    </row>
    <row r="18917" spans="11:11" x14ac:dyDescent="0.25">
      <c r="K18917"/>
    </row>
    <row r="18918" spans="11:11" x14ac:dyDescent="0.25">
      <c r="K18918" s="133"/>
    </row>
    <row r="18919" spans="11:11" x14ac:dyDescent="0.25">
      <c r="K18919" s="133"/>
    </row>
    <row r="18920" spans="11:11" x14ac:dyDescent="0.25">
      <c r="K18920"/>
    </row>
    <row r="18921" spans="11:11" x14ac:dyDescent="0.25">
      <c r="K18921"/>
    </row>
    <row r="18922" spans="11:11" x14ac:dyDescent="0.25">
      <c r="K18922"/>
    </row>
    <row r="18923" spans="11:11" x14ac:dyDescent="0.25">
      <c r="K18923" s="133"/>
    </row>
    <row r="18924" spans="11:11" x14ac:dyDescent="0.25">
      <c r="K18924" s="133"/>
    </row>
    <row r="18925" spans="11:11" x14ac:dyDescent="0.25">
      <c r="K18925"/>
    </row>
    <row r="18926" spans="11:11" x14ac:dyDescent="0.25">
      <c r="K18926"/>
    </row>
    <row r="18927" spans="11:11" x14ac:dyDescent="0.25">
      <c r="K18927" s="133"/>
    </row>
    <row r="18928" spans="11:11" x14ac:dyDescent="0.25">
      <c r="K18928" s="133"/>
    </row>
    <row r="18929" spans="11:11" x14ac:dyDescent="0.25">
      <c r="K18929"/>
    </row>
    <row r="18930" spans="11:11" x14ac:dyDescent="0.25">
      <c r="K18930"/>
    </row>
    <row r="18931" spans="11:11" x14ac:dyDescent="0.25">
      <c r="K18931"/>
    </row>
    <row r="18932" spans="11:11" x14ac:dyDescent="0.25">
      <c r="K18932" s="133"/>
    </row>
    <row r="18933" spans="11:11" x14ac:dyDescent="0.25">
      <c r="K18933" s="133"/>
    </row>
    <row r="18934" spans="11:11" x14ac:dyDescent="0.25">
      <c r="K18934"/>
    </row>
    <row r="18935" spans="11:11" x14ac:dyDescent="0.25">
      <c r="K18935"/>
    </row>
    <row r="18936" spans="11:11" x14ac:dyDescent="0.25">
      <c r="K18936" s="133"/>
    </row>
    <row r="18937" spans="11:11" x14ac:dyDescent="0.25">
      <c r="K18937" s="133"/>
    </row>
    <row r="18938" spans="11:11" x14ac:dyDescent="0.25">
      <c r="K18938"/>
    </row>
    <row r="18939" spans="11:11" x14ac:dyDescent="0.25">
      <c r="K18939"/>
    </row>
    <row r="18940" spans="11:11" x14ac:dyDescent="0.25">
      <c r="K18940"/>
    </row>
    <row r="18941" spans="11:11" x14ac:dyDescent="0.25">
      <c r="K18941" s="133"/>
    </row>
    <row r="18942" spans="11:11" x14ac:dyDescent="0.25">
      <c r="K18942" s="133"/>
    </row>
    <row r="18943" spans="11:11" x14ac:dyDescent="0.25">
      <c r="K18943"/>
    </row>
    <row r="18944" spans="11:11" x14ac:dyDescent="0.25">
      <c r="K18944"/>
    </row>
    <row r="18945" spans="11:11" x14ac:dyDescent="0.25">
      <c r="K18945" s="133"/>
    </row>
    <row r="18946" spans="11:11" x14ac:dyDescent="0.25">
      <c r="K18946" s="133"/>
    </row>
    <row r="18947" spans="11:11" x14ac:dyDescent="0.25">
      <c r="K18947"/>
    </row>
    <row r="18948" spans="11:11" x14ac:dyDescent="0.25">
      <c r="K18948"/>
    </row>
    <row r="18949" spans="11:11" x14ac:dyDescent="0.25">
      <c r="K18949"/>
    </row>
    <row r="18950" spans="11:11" x14ac:dyDescent="0.25">
      <c r="K18950" s="133"/>
    </row>
    <row r="18951" spans="11:11" x14ac:dyDescent="0.25">
      <c r="K18951" s="133"/>
    </row>
    <row r="18952" spans="11:11" x14ac:dyDescent="0.25">
      <c r="K18952"/>
    </row>
    <row r="18953" spans="11:11" x14ac:dyDescent="0.25">
      <c r="K18953"/>
    </row>
    <row r="18954" spans="11:11" x14ac:dyDescent="0.25">
      <c r="K18954" s="133"/>
    </row>
    <row r="18955" spans="11:11" x14ac:dyDescent="0.25">
      <c r="K18955" s="133"/>
    </row>
    <row r="18956" spans="11:11" x14ac:dyDescent="0.25">
      <c r="K18956"/>
    </row>
    <row r="18957" spans="11:11" x14ac:dyDescent="0.25">
      <c r="K18957"/>
    </row>
    <row r="18958" spans="11:11" x14ac:dyDescent="0.25">
      <c r="K18958"/>
    </row>
    <row r="18959" spans="11:11" x14ac:dyDescent="0.25">
      <c r="K18959" s="133"/>
    </row>
    <row r="18960" spans="11:11" x14ac:dyDescent="0.25">
      <c r="K18960" s="133"/>
    </row>
    <row r="18961" spans="11:11" x14ac:dyDescent="0.25">
      <c r="K18961"/>
    </row>
    <row r="18962" spans="11:11" x14ac:dyDescent="0.25">
      <c r="K18962"/>
    </row>
    <row r="18963" spans="11:11" x14ac:dyDescent="0.25">
      <c r="K18963" s="133"/>
    </row>
    <row r="18964" spans="11:11" x14ac:dyDescent="0.25">
      <c r="K18964" s="133"/>
    </row>
    <row r="18965" spans="11:11" x14ac:dyDescent="0.25">
      <c r="K18965"/>
    </row>
    <row r="18966" spans="11:11" x14ac:dyDescent="0.25">
      <c r="K18966"/>
    </row>
    <row r="18967" spans="11:11" x14ac:dyDescent="0.25">
      <c r="K18967"/>
    </row>
    <row r="18968" spans="11:11" x14ac:dyDescent="0.25">
      <c r="K18968" s="133"/>
    </row>
    <row r="18969" spans="11:11" x14ac:dyDescent="0.25">
      <c r="K18969" s="133"/>
    </row>
    <row r="18970" spans="11:11" x14ac:dyDescent="0.25">
      <c r="K18970"/>
    </row>
    <row r="18971" spans="11:11" x14ac:dyDescent="0.25">
      <c r="K18971"/>
    </row>
    <row r="18972" spans="11:11" x14ac:dyDescent="0.25">
      <c r="K18972" s="133"/>
    </row>
    <row r="18973" spans="11:11" x14ac:dyDescent="0.25">
      <c r="K18973" s="133"/>
    </row>
    <row r="18974" spans="11:11" x14ac:dyDescent="0.25">
      <c r="K18974"/>
    </row>
    <row r="18975" spans="11:11" x14ac:dyDescent="0.25">
      <c r="K18975"/>
    </row>
    <row r="18976" spans="11:11" x14ac:dyDescent="0.25">
      <c r="K18976"/>
    </row>
    <row r="18977" spans="11:11" x14ac:dyDescent="0.25">
      <c r="K18977" s="133"/>
    </row>
    <row r="18978" spans="11:11" x14ac:dyDescent="0.25">
      <c r="K18978" s="133"/>
    </row>
    <row r="18979" spans="11:11" x14ac:dyDescent="0.25">
      <c r="K18979"/>
    </row>
    <row r="18980" spans="11:11" x14ac:dyDescent="0.25">
      <c r="K18980"/>
    </row>
    <row r="18981" spans="11:11" x14ac:dyDescent="0.25">
      <c r="K18981" s="133"/>
    </row>
    <row r="18982" spans="11:11" x14ac:dyDescent="0.25">
      <c r="K18982" s="133"/>
    </row>
    <row r="18983" spans="11:11" x14ac:dyDescent="0.25">
      <c r="K18983"/>
    </row>
    <row r="18984" spans="11:11" x14ac:dyDescent="0.25">
      <c r="K18984"/>
    </row>
    <row r="18985" spans="11:11" x14ac:dyDescent="0.25">
      <c r="K18985"/>
    </row>
    <row r="18986" spans="11:11" x14ac:dyDescent="0.25">
      <c r="K18986" s="133"/>
    </row>
    <row r="18987" spans="11:11" x14ac:dyDescent="0.25">
      <c r="K18987" s="133"/>
    </row>
    <row r="18988" spans="11:11" x14ac:dyDescent="0.25">
      <c r="K18988"/>
    </row>
    <row r="18989" spans="11:11" x14ac:dyDescent="0.25">
      <c r="K18989"/>
    </row>
    <row r="18990" spans="11:11" x14ac:dyDescent="0.25">
      <c r="K18990" s="133"/>
    </row>
    <row r="18991" spans="11:11" x14ac:dyDescent="0.25">
      <c r="K18991" s="133"/>
    </row>
    <row r="18992" spans="11:11" x14ac:dyDescent="0.25">
      <c r="K18992"/>
    </row>
    <row r="18993" spans="11:11" x14ac:dyDescent="0.25">
      <c r="K18993"/>
    </row>
    <row r="18994" spans="11:11" x14ac:dyDescent="0.25">
      <c r="K18994"/>
    </row>
    <row r="18995" spans="11:11" x14ac:dyDescent="0.25">
      <c r="K18995" s="133"/>
    </row>
    <row r="18996" spans="11:11" x14ac:dyDescent="0.25">
      <c r="K18996" s="133"/>
    </row>
    <row r="18997" spans="11:11" x14ac:dyDescent="0.25">
      <c r="K18997"/>
    </row>
    <row r="18998" spans="11:11" x14ac:dyDescent="0.25">
      <c r="K18998"/>
    </row>
    <row r="18999" spans="11:11" x14ac:dyDescent="0.25">
      <c r="K18999" s="133"/>
    </row>
    <row r="19000" spans="11:11" x14ac:dyDescent="0.25">
      <c r="K19000" s="133"/>
    </row>
    <row r="19001" spans="11:11" x14ac:dyDescent="0.25">
      <c r="K19001"/>
    </row>
    <row r="19002" spans="11:11" x14ac:dyDescent="0.25">
      <c r="K19002"/>
    </row>
    <row r="19003" spans="11:11" x14ac:dyDescent="0.25">
      <c r="K19003"/>
    </row>
    <row r="19004" spans="11:11" x14ac:dyDescent="0.25">
      <c r="K19004" s="133"/>
    </row>
    <row r="19005" spans="11:11" x14ac:dyDescent="0.25">
      <c r="K19005" s="133"/>
    </row>
    <row r="19006" spans="11:11" x14ac:dyDescent="0.25">
      <c r="K19006"/>
    </row>
    <row r="19007" spans="11:11" x14ac:dyDescent="0.25">
      <c r="K19007"/>
    </row>
    <row r="19008" spans="11:11" x14ac:dyDescent="0.25">
      <c r="K19008" s="133"/>
    </row>
    <row r="19009" spans="11:11" x14ac:dyDescent="0.25">
      <c r="K19009" s="133"/>
    </row>
    <row r="19010" spans="11:11" x14ac:dyDescent="0.25">
      <c r="K19010"/>
    </row>
    <row r="19011" spans="11:11" x14ac:dyDescent="0.25">
      <c r="K19011"/>
    </row>
    <row r="19012" spans="11:11" x14ac:dyDescent="0.25">
      <c r="K19012"/>
    </row>
    <row r="19013" spans="11:11" x14ac:dyDescent="0.25">
      <c r="K19013" s="133"/>
    </row>
    <row r="19014" spans="11:11" x14ac:dyDescent="0.25">
      <c r="K19014" s="133"/>
    </row>
    <row r="19015" spans="11:11" x14ac:dyDescent="0.25">
      <c r="K19015"/>
    </row>
    <row r="19016" spans="11:11" x14ac:dyDescent="0.25">
      <c r="K19016"/>
    </row>
    <row r="19017" spans="11:11" x14ac:dyDescent="0.25">
      <c r="K19017" s="133"/>
    </row>
    <row r="19018" spans="11:11" x14ac:dyDescent="0.25">
      <c r="K19018" s="133"/>
    </row>
    <row r="19019" spans="11:11" x14ac:dyDescent="0.25">
      <c r="K19019"/>
    </row>
    <row r="19020" spans="11:11" x14ac:dyDescent="0.25">
      <c r="K19020"/>
    </row>
    <row r="19021" spans="11:11" x14ac:dyDescent="0.25">
      <c r="K19021"/>
    </row>
    <row r="19022" spans="11:11" x14ac:dyDescent="0.25">
      <c r="K19022" s="133"/>
    </row>
    <row r="19023" spans="11:11" x14ac:dyDescent="0.25">
      <c r="K19023" s="133"/>
    </row>
    <row r="19024" spans="11:11" x14ac:dyDescent="0.25">
      <c r="K19024"/>
    </row>
    <row r="19025" spans="11:11" x14ac:dyDescent="0.25">
      <c r="K19025"/>
    </row>
    <row r="19026" spans="11:11" x14ac:dyDescent="0.25">
      <c r="K19026" s="133"/>
    </row>
    <row r="19027" spans="11:11" x14ac:dyDescent="0.25">
      <c r="K19027" s="133"/>
    </row>
    <row r="19028" spans="11:11" x14ac:dyDescent="0.25">
      <c r="K19028"/>
    </row>
    <row r="19029" spans="11:11" x14ac:dyDescent="0.25">
      <c r="K19029"/>
    </row>
    <row r="19030" spans="11:11" x14ac:dyDescent="0.25">
      <c r="K19030"/>
    </row>
    <row r="19031" spans="11:11" x14ac:dyDescent="0.25">
      <c r="K19031" s="133"/>
    </row>
    <row r="19032" spans="11:11" x14ac:dyDescent="0.25">
      <c r="K19032" s="133"/>
    </row>
    <row r="19033" spans="11:11" x14ac:dyDescent="0.25">
      <c r="K19033"/>
    </row>
    <row r="19034" spans="11:11" x14ac:dyDescent="0.25">
      <c r="K19034"/>
    </row>
    <row r="19035" spans="11:11" x14ac:dyDescent="0.25">
      <c r="K19035" s="133"/>
    </row>
    <row r="19036" spans="11:11" x14ac:dyDescent="0.25">
      <c r="K19036" s="133"/>
    </row>
    <row r="19037" spans="11:11" x14ac:dyDescent="0.25">
      <c r="K19037"/>
    </row>
    <row r="19038" spans="11:11" x14ac:dyDescent="0.25">
      <c r="K19038"/>
    </row>
    <row r="19039" spans="11:11" x14ac:dyDescent="0.25">
      <c r="K19039"/>
    </row>
    <row r="19040" spans="11:11" x14ac:dyDescent="0.25">
      <c r="K19040" s="133"/>
    </row>
    <row r="19041" spans="11:11" x14ac:dyDescent="0.25">
      <c r="K19041" s="133"/>
    </row>
    <row r="19042" spans="11:11" x14ac:dyDescent="0.25">
      <c r="K19042"/>
    </row>
    <row r="19043" spans="11:11" x14ac:dyDescent="0.25">
      <c r="K19043"/>
    </row>
    <row r="19044" spans="11:11" x14ac:dyDescent="0.25">
      <c r="K19044" s="133"/>
    </row>
    <row r="19045" spans="11:11" x14ac:dyDescent="0.25">
      <c r="K19045" s="133"/>
    </row>
    <row r="19046" spans="11:11" x14ac:dyDescent="0.25">
      <c r="K19046"/>
    </row>
    <row r="19047" spans="11:11" x14ac:dyDescent="0.25">
      <c r="K19047"/>
    </row>
    <row r="19048" spans="11:11" x14ac:dyDescent="0.25">
      <c r="K19048"/>
    </row>
    <row r="19049" spans="11:11" x14ac:dyDescent="0.25">
      <c r="K19049" s="133"/>
    </row>
    <row r="19050" spans="11:11" x14ac:dyDescent="0.25">
      <c r="K19050" s="133"/>
    </row>
    <row r="19051" spans="11:11" x14ac:dyDescent="0.25">
      <c r="K19051"/>
    </row>
    <row r="19052" spans="11:11" x14ac:dyDescent="0.25">
      <c r="K19052"/>
    </row>
    <row r="19053" spans="11:11" x14ac:dyDescent="0.25">
      <c r="K19053" s="133"/>
    </row>
    <row r="19054" spans="11:11" x14ac:dyDescent="0.25">
      <c r="K19054" s="133"/>
    </row>
    <row r="19055" spans="11:11" x14ac:dyDescent="0.25">
      <c r="K19055"/>
    </row>
    <row r="19056" spans="11:11" x14ac:dyDescent="0.25">
      <c r="K19056"/>
    </row>
    <row r="19057" spans="11:11" x14ac:dyDescent="0.25">
      <c r="K19057"/>
    </row>
    <row r="19058" spans="11:11" x14ac:dyDescent="0.25">
      <c r="K19058" s="133"/>
    </row>
    <row r="19059" spans="11:11" x14ac:dyDescent="0.25">
      <c r="K19059" s="133"/>
    </row>
    <row r="19060" spans="11:11" x14ac:dyDescent="0.25">
      <c r="K19060"/>
    </row>
    <row r="19061" spans="11:11" x14ac:dyDescent="0.25">
      <c r="K19061"/>
    </row>
    <row r="19062" spans="11:11" x14ac:dyDescent="0.25">
      <c r="K19062" s="133"/>
    </row>
    <row r="19063" spans="11:11" x14ac:dyDescent="0.25">
      <c r="K19063" s="133"/>
    </row>
    <row r="19064" spans="11:11" x14ac:dyDescent="0.25">
      <c r="K19064"/>
    </row>
    <row r="19065" spans="11:11" x14ac:dyDescent="0.25">
      <c r="K19065"/>
    </row>
    <row r="19066" spans="11:11" x14ac:dyDescent="0.25">
      <c r="K19066"/>
    </row>
    <row r="19067" spans="11:11" x14ac:dyDescent="0.25">
      <c r="K19067" s="133"/>
    </row>
    <row r="19068" spans="11:11" x14ac:dyDescent="0.25">
      <c r="K19068" s="133"/>
    </row>
    <row r="19069" spans="11:11" x14ac:dyDescent="0.25">
      <c r="K19069"/>
    </row>
    <row r="19070" spans="11:11" x14ac:dyDescent="0.25">
      <c r="K19070"/>
    </row>
    <row r="19071" spans="11:11" x14ac:dyDescent="0.25">
      <c r="K19071" s="133"/>
    </row>
    <row r="19072" spans="11:11" x14ac:dyDescent="0.25">
      <c r="K19072" s="133"/>
    </row>
    <row r="19073" spans="11:11" x14ac:dyDescent="0.25">
      <c r="K19073"/>
    </row>
    <row r="19074" spans="11:11" x14ac:dyDescent="0.25">
      <c r="K19074"/>
    </row>
    <row r="19075" spans="11:11" x14ac:dyDescent="0.25">
      <c r="K19075"/>
    </row>
    <row r="19076" spans="11:11" x14ac:dyDescent="0.25">
      <c r="K19076" s="133"/>
    </row>
    <row r="19077" spans="11:11" x14ac:dyDescent="0.25">
      <c r="K19077" s="133"/>
    </row>
    <row r="19078" spans="11:11" x14ac:dyDescent="0.25">
      <c r="K19078"/>
    </row>
    <row r="19079" spans="11:11" x14ac:dyDescent="0.25">
      <c r="K19079"/>
    </row>
    <row r="19080" spans="11:11" x14ac:dyDescent="0.25">
      <c r="K19080" s="133"/>
    </row>
    <row r="19081" spans="11:11" x14ac:dyDescent="0.25">
      <c r="K19081" s="133"/>
    </row>
    <row r="19082" spans="11:11" x14ac:dyDescent="0.25">
      <c r="K19082"/>
    </row>
    <row r="19083" spans="11:11" x14ac:dyDescent="0.25">
      <c r="K19083"/>
    </row>
    <row r="19084" spans="11:11" x14ac:dyDescent="0.25">
      <c r="K19084"/>
    </row>
    <row r="19085" spans="11:11" x14ac:dyDescent="0.25">
      <c r="K19085" s="133"/>
    </row>
    <row r="19086" spans="11:11" x14ac:dyDescent="0.25">
      <c r="K19086" s="133"/>
    </row>
    <row r="19087" spans="11:11" x14ac:dyDescent="0.25">
      <c r="K19087"/>
    </row>
    <row r="19088" spans="11:11" x14ac:dyDescent="0.25">
      <c r="K19088"/>
    </row>
    <row r="19089" spans="11:11" x14ac:dyDescent="0.25">
      <c r="K19089" s="133"/>
    </row>
    <row r="19090" spans="11:11" x14ac:dyDescent="0.25">
      <c r="K19090" s="133"/>
    </row>
    <row r="19091" spans="11:11" x14ac:dyDescent="0.25">
      <c r="K19091"/>
    </row>
    <row r="19092" spans="11:11" x14ac:dyDescent="0.25">
      <c r="K19092"/>
    </row>
    <row r="19093" spans="11:11" x14ac:dyDescent="0.25">
      <c r="K19093"/>
    </row>
    <row r="19094" spans="11:11" x14ac:dyDescent="0.25">
      <c r="K19094" s="133"/>
    </row>
    <row r="19095" spans="11:11" x14ac:dyDescent="0.25">
      <c r="K19095" s="133"/>
    </row>
    <row r="19096" spans="11:11" x14ac:dyDescent="0.25">
      <c r="K19096"/>
    </row>
    <row r="19097" spans="11:11" x14ac:dyDescent="0.25">
      <c r="K19097"/>
    </row>
    <row r="19098" spans="11:11" x14ac:dyDescent="0.25">
      <c r="K19098" s="133"/>
    </row>
    <row r="19099" spans="11:11" x14ac:dyDescent="0.25">
      <c r="K19099" s="133"/>
    </row>
    <row r="19100" spans="11:11" x14ac:dyDescent="0.25">
      <c r="K19100"/>
    </row>
    <row r="19101" spans="11:11" x14ac:dyDescent="0.25">
      <c r="K19101"/>
    </row>
    <row r="19102" spans="11:11" x14ac:dyDescent="0.25">
      <c r="K19102"/>
    </row>
    <row r="19103" spans="11:11" x14ac:dyDescent="0.25">
      <c r="K19103" s="133"/>
    </row>
    <row r="19104" spans="11:11" x14ac:dyDescent="0.25">
      <c r="K19104" s="133"/>
    </row>
    <row r="19105" spans="11:11" x14ac:dyDescent="0.25">
      <c r="K19105"/>
    </row>
    <row r="19106" spans="11:11" x14ac:dyDescent="0.25">
      <c r="K19106"/>
    </row>
    <row r="19107" spans="11:11" x14ac:dyDescent="0.25">
      <c r="K19107" s="133"/>
    </row>
    <row r="19108" spans="11:11" x14ac:dyDescent="0.25">
      <c r="K19108" s="133"/>
    </row>
    <row r="19109" spans="11:11" x14ac:dyDescent="0.25">
      <c r="K19109"/>
    </row>
    <row r="19110" spans="11:11" x14ac:dyDescent="0.25">
      <c r="K19110"/>
    </row>
    <row r="19111" spans="11:11" x14ac:dyDescent="0.25">
      <c r="K19111"/>
    </row>
    <row r="19112" spans="11:11" x14ac:dyDescent="0.25">
      <c r="K19112" s="133"/>
    </row>
    <row r="19113" spans="11:11" x14ac:dyDescent="0.25">
      <c r="K19113" s="133"/>
    </row>
    <row r="19114" spans="11:11" x14ac:dyDescent="0.25">
      <c r="K19114"/>
    </row>
    <row r="19115" spans="11:11" x14ac:dyDescent="0.25">
      <c r="K19115"/>
    </row>
    <row r="19116" spans="11:11" x14ac:dyDescent="0.25">
      <c r="K19116" s="133"/>
    </row>
    <row r="19117" spans="11:11" x14ac:dyDescent="0.25">
      <c r="K19117" s="133"/>
    </row>
    <row r="19118" spans="11:11" x14ac:dyDescent="0.25">
      <c r="K19118"/>
    </row>
    <row r="19119" spans="11:11" x14ac:dyDescent="0.25">
      <c r="K19119"/>
    </row>
    <row r="19120" spans="11:11" x14ac:dyDescent="0.25">
      <c r="K19120"/>
    </row>
    <row r="19121" spans="11:11" x14ac:dyDescent="0.25">
      <c r="K19121" s="133"/>
    </row>
    <row r="19122" spans="11:11" x14ac:dyDescent="0.25">
      <c r="K19122" s="133"/>
    </row>
    <row r="19123" spans="11:11" x14ac:dyDescent="0.25">
      <c r="K19123"/>
    </row>
    <row r="19124" spans="11:11" x14ac:dyDescent="0.25">
      <c r="K19124"/>
    </row>
    <row r="19125" spans="11:11" x14ac:dyDescent="0.25">
      <c r="K19125" s="133"/>
    </row>
    <row r="19126" spans="11:11" x14ac:dyDescent="0.25">
      <c r="K19126" s="133"/>
    </row>
    <row r="19127" spans="11:11" x14ac:dyDescent="0.25">
      <c r="K19127"/>
    </row>
    <row r="19128" spans="11:11" x14ac:dyDescent="0.25">
      <c r="K19128"/>
    </row>
    <row r="19129" spans="11:11" x14ac:dyDescent="0.25">
      <c r="K19129"/>
    </row>
    <row r="19130" spans="11:11" x14ac:dyDescent="0.25">
      <c r="K19130" s="133"/>
    </row>
    <row r="19131" spans="11:11" x14ac:dyDescent="0.25">
      <c r="K19131" s="133"/>
    </row>
    <row r="19132" spans="11:11" x14ac:dyDescent="0.25">
      <c r="K19132"/>
    </row>
    <row r="19133" spans="11:11" x14ac:dyDescent="0.25">
      <c r="K19133"/>
    </row>
    <row r="19134" spans="11:11" x14ac:dyDescent="0.25">
      <c r="K19134" s="133"/>
    </row>
    <row r="19135" spans="11:11" x14ac:dyDescent="0.25">
      <c r="K19135" s="133"/>
    </row>
    <row r="19136" spans="11:11" x14ac:dyDescent="0.25">
      <c r="K19136"/>
    </row>
    <row r="19137" spans="11:11" x14ac:dyDescent="0.25">
      <c r="K19137"/>
    </row>
    <row r="19138" spans="11:11" x14ac:dyDescent="0.25">
      <c r="K19138"/>
    </row>
    <row r="19139" spans="11:11" x14ac:dyDescent="0.25">
      <c r="K19139" s="133"/>
    </row>
    <row r="19140" spans="11:11" x14ac:dyDescent="0.25">
      <c r="K19140" s="133"/>
    </row>
    <row r="19141" spans="11:11" x14ac:dyDescent="0.25">
      <c r="K19141"/>
    </row>
    <row r="19142" spans="11:11" x14ac:dyDescent="0.25">
      <c r="K19142"/>
    </row>
    <row r="19143" spans="11:11" x14ac:dyDescent="0.25">
      <c r="K19143" s="133"/>
    </row>
    <row r="19144" spans="11:11" x14ac:dyDescent="0.25">
      <c r="K19144" s="133"/>
    </row>
    <row r="19145" spans="11:11" x14ac:dyDescent="0.25">
      <c r="K19145"/>
    </row>
    <row r="19146" spans="11:11" x14ac:dyDescent="0.25">
      <c r="K19146"/>
    </row>
    <row r="19147" spans="11:11" x14ac:dyDescent="0.25">
      <c r="K19147"/>
    </row>
    <row r="19148" spans="11:11" x14ac:dyDescent="0.25">
      <c r="K19148" s="133"/>
    </row>
    <row r="19149" spans="11:11" x14ac:dyDescent="0.25">
      <c r="K19149" s="133"/>
    </row>
    <row r="19150" spans="11:11" x14ac:dyDescent="0.25">
      <c r="K19150"/>
    </row>
    <row r="19151" spans="11:11" x14ac:dyDescent="0.25">
      <c r="K19151"/>
    </row>
    <row r="19152" spans="11:11" x14ac:dyDescent="0.25">
      <c r="K19152" s="133"/>
    </row>
    <row r="19153" spans="11:11" x14ac:dyDescent="0.25">
      <c r="K19153" s="133"/>
    </row>
    <row r="19154" spans="11:11" x14ac:dyDescent="0.25">
      <c r="K19154"/>
    </row>
    <row r="19155" spans="11:11" x14ac:dyDescent="0.25">
      <c r="K19155"/>
    </row>
    <row r="19156" spans="11:11" x14ac:dyDescent="0.25">
      <c r="K19156"/>
    </row>
    <row r="19157" spans="11:11" x14ac:dyDescent="0.25">
      <c r="K19157" s="133"/>
    </row>
    <row r="19158" spans="11:11" x14ac:dyDescent="0.25">
      <c r="K19158" s="133"/>
    </row>
    <row r="19159" spans="11:11" x14ac:dyDescent="0.25">
      <c r="K19159"/>
    </row>
    <row r="19160" spans="11:11" x14ac:dyDescent="0.25">
      <c r="K19160"/>
    </row>
    <row r="19161" spans="11:11" x14ac:dyDescent="0.25">
      <c r="K19161" s="133"/>
    </row>
    <row r="19162" spans="11:11" x14ac:dyDescent="0.25">
      <c r="K19162" s="133"/>
    </row>
    <row r="19163" spans="11:11" x14ac:dyDescent="0.25">
      <c r="K19163"/>
    </row>
    <row r="19164" spans="11:11" x14ac:dyDescent="0.25">
      <c r="K19164"/>
    </row>
    <row r="19165" spans="11:11" x14ac:dyDescent="0.25">
      <c r="K19165"/>
    </row>
    <row r="19166" spans="11:11" x14ac:dyDescent="0.25">
      <c r="K19166" s="133"/>
    </row>
    <row r="19167" spans="11:11" x14ac:dyDescent="0.25">
      <c r="K19167" s="133"/>
    </row>
    <row r="19168" spans="11:11" x14ac:dyDescent="0.25">
      <c r="K19168"/>
    </row>
    <row r="19169" spans="11:11" x14ac:dyDescent="0.25">
      <c r="K19169"/>
    </row>
    <row r="19170" spans="11:11" x14ac:dyDescent="0.25">
      <c r="K19170" s="133"/>
    </row>
    <row r="19171" spans="11:11" x14ac:dyDescent="0.25">
      <c r="K19171" s="133"/>
    </row>
    <row r="19172" spans="11:11" x14ac:dyDescent="0.25">
      <c r="K19172"/>
    </row>
    <row r="19173" spans="11:11" x14ac:dyDescent="0.25">
      <c r="K19173"/>
    </row>
    <row r="19174" spans="11:11" x14ac:dyDescent="0.25">
      <c r="K19174"/>
    </row>
    <row r="19175" spans="11:11" x14ac:dyDescent="0.25">
      <c r="K19175" s="133"/>
    </row>
    <row r="19176" spans="11:11" x14ac:dyDescent="0.25">
      <c r="K19176" s="133"/>
    </row>
    <row r="19177" spans="11:11" x14ac:dyDescent="0.25">
      <c r="K19177"/>
    </row>
    <row r="19178" spans="11:11" x14ac:dyDescent="0.25">
      <c r="K19178"/>
    </row>
    <row r="19179" spans="11:11" x14ac:dyDescent="0.25">
      <c r="K19179" s="133"/>
    </row>
    <row r="19180" spans="11:11" x14ac:dyDescent="0.25">
      <c r="K19180" s="133"/>
    </row>
    <row r="19181" spans="11:11" x14ac:dyDescent="0.25">
      <c r="K19181"/>
    </row>
    <row r="19182" spans="11:11" x14ac:dyDescent="0.25">
      <c r="K19182"/>
    </row>
    <row r="19183" spans="11:11" x14ac:dyDescent="0.25">
      <c r="K19183"/>
    </row>
    <row r="19184" spans="11:11" x14ac:dyDescent="0.25">
      <c r="K19184" s="133"/>
    </row>
    <row r="19185" spans="11:11" x14ac:dyDescent="0.25">
      <c r="K19185" s="133"/>
    </row>
    <row r="19186" spans="11:11" x14ac:dyDescent="0.25">
      <c r="K19186"/>
    </row>
    <row r="19187" spans="11:11" x14ac:dyDescent="0.25">
      <c r="K19187"/>
    </row>
    <row r="19188" spans="11:11" x14ac:dyDescent="0.25">
      <c r="K19188" s="133"/>
    </row>
    <row r="19189" spans="11:11" x14ac:dyDescent="0.25">
      <c r="K19189" s="133"/>
    </row>
    <row r="19190" spans="11:11" x14ac:dyDescent="0.25">
      <c r="K19190"/>
    </row>
    <row r="19191" spans="11:11" x14ac:dyDescent="0.25">
      <c r="K19191"/>
    </row>
    <row r="19192" spans="11:11" x14ac:dyDescent="0.25">
      <c r="K19192"/>
    </row>
    <row r="19193" spans="11:11" x14ac:dyDescent="0.25">
      <c r="K19193" s="133"/>
    </row>
    <row r="19194" spans="11:11" x14ac:dyDescent="0.25">
      <c r="K19194" s="133"/>
    </row>
    <row r="19195" spans="11:11" x14ac:dyDescent="0.25">
      <c r="K19195"/>
    </row>
    <row r="19196" spans="11:11" x14ac:dyDescent="0.25">
      <c r="K19196"/>
    </row>
    <row r="19197" spans="11:11" x14ac:dyDescent="0.25">
      <c r="K19197" s="133"/>
    </row>
    <row r="19198" spans="11:11" x14ac:dyDescent="0.25">
      <c r="K19198" s="133"/>
    </row>
    <row r="19199" spans="11:11" x14ac:dyDescent="0.25">
      <c r="K19199"/>
    </row>
    <row r="19200" spans="11:11" x14ac:dyDescent="0.25">
      <c r="K19200"/>
    </row>
    <row r="19201" spans="11:11" x14ac:dyDescent="0.25">
      <c r="K19201"/>
    </row>
    <row r="19202" spans="11:11" x14ac:dyDescent="0.25">
      <c r="K19202" s="133"/>
    </row>
    <row r="19203" spans="11:11" x14ac:dyDescent="0.25">
      <c r="K19203" s="133"/>
    </row>
    <row r="19204" spans="11:11" x14ac:dyDescent="0.25">
      <c r="K19204"/>
    </row>
    <row r="19205" spans="11:11" x14ac:dyDescent="0.25">
      <c r="K19205"/>
    </row>
    <row r="19206" spans="11:11" x14ac:dyDescent="0.25">
      <c r="K19206" s="133"/>
    </row>
    <row r="19207" spans="11:11" x14ac:dyDescent="0.25">
      <c r="K19207" s="133"/>
    </row>
    <row r="19208" spans="11:11" x14ac:dyDescent="0.25">
      <c r="K19208"/>
    </row>
    <row r="19209" spans="11:11" x14ac:dyDescent="0.25">
      <c r="K19209"/>
    </row>
    <row r="19210" spans="11:11" x14ac:dyDescent="0.25">
      <c r="K19210"/>
    </row>
    <row r="19211" spans="11:11" x14ac:dyDescent="0.25">
      <c r="K19211" s="133"/>
    </row>
    <row r="19212" spans="11:11" x14ac:dyDescent="0.25">
      <c r="K19212" s="133"/>
    </row>
    <row r="19213" spans="11:11" x14ac:dyDescent="0.25">
      <c r="K19213"/>
    </row>
    <row r="19214" spans="11:11" x14ac:dyDescent="0.25">
      <c r="K19214"/>
    </row>
    <row r="19215" spans="11:11" x14ac:dyDescent="0.25">
      <c r="K19215" s="133"/>
    </row>
    <row r="19216" spans="11:11" x14ac:dyDescent="0.25">
      <c r="K19216" s="133"/>
    </row>
    <row r="19217" spans="11:11" x14ac:dyDescent="0.25">
      <c r="K19217"/>
    </row>
    <row r="19218" spans="11:11" x14ac:dyDescent="0.25">
      <c r="K19218"/>
    </row>
    <row r="19219" spans="11:11" x14ac:dyDescent="0.25">
      <c r="K19219"/>
    </row>
    <row r="19220" spans="11:11" x14ac:dyDescent="0.25">
      <c r="K19220" s="133"/>
    </row>
    <row r="19221" spans="11:11" x14ac:dyDescent="0.25">
      <c r="K19221" s="133"/>
    </row>
    <row r="19222" spans="11:11" x14ac:dyDescent="0.25">
      <c r="K19222"/>
    </row>
    <row r="19223" spans="11:11" x14ac:dyDescent="0.25">
      <c r="K19223"/>
    </row>
    <row r="19224" spans="11:11" x14ac:dyDescent="0.25">
      <c r="K19224" s="133"/>
    </row>
    <row r="19225" spans="11:11" x14ac:dyDescent="0.25">
      <c r="K19225" s="133"/>
    </row>
    <row r="19226" spans="11:11" x14ac:dyDescent="0.25">
      <c r="K19226"/>
    </row>
    <row r="19227" spans="11:11" x14ac:dyDescent="0.25">
      <c r="K19227"/>
    </row>
    <row r="19228" spans="11:11" x14ac:dyDescent="0.25">
      <c r="K19228"/>
    </row>
    <row r="19229" spans="11:11" x14ac:dyDescent="0.25">
      <c r="K19229" s="133"/>
    </row>
    <row r="19230" spans="11:11" x14ac:dyDescent="0.25">
      <c r="K19230" s="133"/>
    </row>
    <row r="19231" spans="11:11" x14ac:dyDescent="0.25">
      <c r="K19231"/>
    </row>
    <row r="19232" spans="11:11" x14ac:dyDescent="0.25">
      <c r="K19232"/>
    </row>
    <row r="19233" spans="11:11" x14ac:dyDescent="0.25">
      <c r="K19233" s="133"/>
    </row>
    <row r="19234" spans="11:11" x14ac:dyDescent="0.25">
      <c r="K19234" s="133"/>
    </row>
    <row r="19235" spans="11:11" x14ac:dyDescent="0.25">
      <c r="K19235"/>
    </row>
    <row r="19236" spans="11:11" x14ac:dyDescent="0.25">
      <c r="K19236"/>
    </row>
    <row r="19237" spans="11:11" x14ac:dyDescent="0.25">
      <c r="K19237"/>
    </row>
    <row r="19238" spans="11:11" x14ac:dyDescent="0.25">
      <c r="K19238" s="133"/>
    </row>
    <row r="19239" spans="11:11" x14ac:dyDescent="0.25">
      <c r="K19239" s="133"/>
    </row>
    <row r="19240" spans="11:11" x14ac:dyDescent="0.25">
      <c r="K19240"/>
    </row>
    <row r="19241" spans="11:11" x14ac:dyDescent="0.25">
      <c r="K19241"/>
    </row>
    <row r="19242" spans="11:11" x14ac:dyDescent="0.25">
      <c r="K19242" s="133"/>
    </row>
    <row r="19243" spans="11:11" x14ac:dyDescent="0.25">
      <c r="K19243" s="133"/>
    </row>
    <row r="19244" spans="11:11" x14ac:dyDescent="0.25">
      <c r="K19244"/>
    </row>
    <row r="19245" spans="11:11" x14ac:dyDescent="0.25">
      <c r="K19245"/>
    </row>
    <row r="19246" spans="11:11" x14ac:dyDescent="0.25">
      <c r="K19246"/>
    </row>
    <row r="19247" spans="11:11" x14ac:dyDescent="0.25">
      <c r="K19247" s="133"/>
    </row>
    <row r="19248" spans="11:11" x14ac:dyDescent="0.25">
      <c r="K19248" s="133"/>
    </row>
    <row r="19249" spans="11:11" x14ac:dyDescent="0.25">
      <c r="K19249"/>
    </row>
    <row r="19250" spans="11:11" x14ac:dyDescent="0.25">
      <c r="K19250"/>
    </row>
    <row r="19251" spans="11:11" x14ac:dyDescent="0.25">
      <c r="K19251" s="133"/>
    </row>
    <row r="19252" spans="11:11" x14ac:dyDescent="0.25">
      <c r="K19252" s="133"/>
    </row>
    <row r="19253" spans="11:11" x14ac:dyDescent="0.25">
      <c r="K19253"/>
    </row>
    <row r="19254" spans="11:11" x14ac:dyDescent="0.25">
      <c r="K19254"/>
    </row>
    <row r="19255" spans="11:11" x14ac:dyDescent="0.25">
      <c r="K19255"/>
    </row>
    <row r="19256" spans="11:11" x14ac:dyDescent="0.25">
      <c r="K19256" s="133"/>
    </row>
    <row r="19257" spans="11:11" x14ac:dyDescent="0.25">
      <c r="K19257" s="133"/>
    </row>
    <row r="19258" spans="11:11" x14ac:dyDescent="0.25">
      <c r="K19258"/>
    </row>
    <row r="19259" spans="11:11" x14ac:dyDescent="0.25">
      <c r="K19259"/>
    </row>
    <row r="19260" spans="11:11" x14ac:dyDescent="0.25">
      <c r="K19260" s="133"/>
    </row>
    <row r="19261" spans="11:11" x14ac:dyDescent="0.25">
      <c r="K19261" s="133"/>
    </row>
    <row r="19262" spans="11:11" x14ac:dyDescent="0.25">
      <c r="K19262"/>
    </row>
    <row r="19263" spans="11:11" x14ac:dyDescent="0.25">
      <c r="K19263"/>
    </row>
    <row r="19264" spans="11:11" x14ac:dyDescent="0.25">
      <c r="K19264"/>
    </row>
    <row r="19265" spans="11:11" x14ac:dyDescent="0.25">
      <c r="K19265" s="133"/>
    </row>
    <row r="19266" spans="11:11" x14ac:dyDescent="0.25">
      <c r="K19266" s="133"/>
    </row>
    <row r="19267" spans="11:11" x14ac:dyDescent="0.25">
      <c r="K19267"/>
    </row>
    <row r="19268" spans="11:11" x14ac:dyDescent="0.25">
      <c r="K19268"/>
    </row>
    <row r="19269" spans="11:11" x14ac:dyDescent="0.25">
      <c r="K19269" s="133"/>
    </row>
    <row r="19270" spans="11:11" x14ac:dyDescent="0.25">
      <c r="K19270" s="133"/>
    </row>
    <row r="19271" spans="11:11" x14ac:dyDescent="0.25">
      <c r="K19271"/>
    </row>
    <row r="19272" spans="11:11" x14ac:dyDescent="0.25">
      <c r="K19272"/>
    </row>
    <row r="19273" spans="11:11" x14ac:dyDescent="0.25">
      <c r="K19273"/>
    </row>
    <row r="19274" spans="11:11" x14ac:dyDescent="0.25">
      <c r="K19274" s="133"/>
    </row>
    <row r="19275" spans="11:11" x14ac:dyDescent="0.25">
      <c r="K19275" s="133"/>
    </row>
    <row r="19276" spans="11:11" x14ac:dyDescent="0.25">
      <c r="K19276"/>
    </row>
    <row r="19277" spans="11:11" x14ac:dyDescent="0.25">
      <c r="K19277"/>
    </row>
    <row r="19278" spans="11:11" x14ac:dyDescent="0.25">
      <c r="K19278" s="133"/>
    </row>
    <row r="19279" spans="11:11" x14ac:dyDescent="0.25">
      <c r="K19279" s="133"/>
    </row>
    <row r="19280" spans="11:11" x14ac:dyDescent="0.25">
      <c r="K19280"/>
    </row>
    <row r="19281" spans="11:11" x14ac:dyDescent="0.25">
      <c r="K19281"/>
    </row>
    <row r="19282" spans="11:11" x14ac:dyDescent="0.25">
      <c r="K19282"/>
    </row>
    <row r="19283" spans="11:11" x14ac:dyDescent="0.25">
      <c r="K19283" s="133"/>
    </row>
    <row r="19284" spans="11:11" x14ac:dyDescent="0.25">
      <c r="K19284" s="133"/>
    </row>
    <row r="19285" spans="11:11" x14ac:dyDescent="0.25">
      <c r="K19285"/>
    </row>
    <row r="19286" spans="11:11" x14ac:dyDescent="0.25">
      <c r="K19286"/>
    </row>
    <row r="19287" spans="11:11" x14ac:dyDescent="0.25">
      <c r="K19287" s="133"/>
    </row>
    <row r="19288" spans="11:11" x14ac:dyDescent="0.25">
      <c r="K19288" s="133"/>
    </row>
    <row r="19289" spans="11:11" x14ac:dyDescent="0.25">
      <c r="K19289"/>
    </row>
    <row r="19290" spans="11:11" x14ac:dyDescent="0.25">
      <c r="K19290"/>
    </row>
    <row r="19291" spans="11:11" x14ac:dyDescent="0.25">
      <c r="K19291"/>
    </row>
    <row r="19292" spans="11:11" x14ac:dyDescent="0.25">
      <c r="K19292" s="133"/>
    </row>
    <row r="19293" spans="11:11" x14ac:dyDescent="0.25">
      <c r="K19293" s="133"/>
    </row>
    <row r="19294" spans="11:11" x14ac:dyDescent="0.25">
      <c r="K19294"/>
    </row>
    <row r="19295" spans="11:11" x14ac:dyDescent="0.25">
      <c r="K19295"/>
    </row>
    <row r="19296" spans="11:11" x14ac:dyDescent="0.25">
      <c r="K19296" s="133"/>
    </row>
    <row r="19297" spans="11:11" x14ac:dyDescent="0.25">
      <c r="K19297" s="133"/>
    </row>
    <row r="19298" spans="11:11" x14ac:dyDescent="0.25">
      <c r="K19298"/>
    </row>
    <row r="19299" spans="11:11" x14ac:dyDescent="0.25">
      <c r="K19299"/>
    </row>
    <row r="19300" spans="11:11" x14ac:dyDescent="0.25">
      <c r="K19300"/>
    </row>
    <row r="19301" spans="11:11" x14ac:dyDescent="0.25">
      <c r="K19301" s="133"/>
    </row>
    <row r="19302" spans="11:11" x14ac:dyDescent="0.25">
      <c r="K19302" s="133"/>
    </row>
    <row r="19303" spans="11:11" x14ac:dyDescent="0.25">
      <c r="K19303"/>
    </row>
    <row r="19304" spans="11:11" x14ac:dyDescent="0.25">
      <c r="K19304"/>
    </row>
    <row r="19305" spans="11:11" x14ac:dyDescent="0.25">
      <c r="K19305" s="133"/>
    </row>
    <row r="19306" spans="11:11" x14ac:dyDescent="0.25">
      <c r="K19306" s="133"/>
    </row>
    <row r="19307" spans="11:11" x14ac:dyDescent="0.25">
      <c r="K19307"/>
    </row>
    <row r="19308" spans="11:11" x14ac:dyDescent="0.25">
      <c r="K19308"/>
    </row>
    <row r="19309" spans="11:11" x14ac:dyDescent="0.25">
      <c r="K19309"/>
    </row>
    <row r="19310" spans="11:11" x14ac:dyDescent="0.25">
      <c r="K19310" s="133"/>
    </row>
    <row r="19311" spans="11:11" x14ac:dyDescent="0.25">
      <c r="K19311" s="133"/>
    </row>
    <row r="19312" spans="11:11" x14ac:dyDescent="0.25">
      <c r="K19312"/>
    </row>
    <row r="19313" spans="11:11" x14ac:dyDescent="0.25">
      <c r="K19313"/>
    </row>
    <row r="19314" spans="11:11" x14ac:dyDescent="0.25">
      <c r="K19314" s="133"/>
    </row>
    <row r="19315" spans="11:11" x14ac:dyDescent="0.25">
      <c r="K19315" s="133"/>
    </row>
    <row r="19316" spans="11:11" x14ac:dyDescent="0.25">
      <c r="K19316"/>
    </row>
    <row r="19317" spans="11:11" x14ac:dyDescent="0.25">
      <c r="K19317"/>
    </row>
    <row r="19318" spans="11:11" x14ac:dyDescent="0.25">
      <c r="K19318"/>
    </row>
    <row r="19319" spans="11:11" x14ac:dyDescent="0.25">
      <c r="K19319" s="133"/>
    </row>
    <row r="19320" spans="11:11" x14ac:dyDescent="0.25">
      <c r="K19320" s="133"/>
    </row>
    <row r="19321" spans="11:11" x14ac:dyDescent="0.25">
      <c r="K19321"/>
    </row>
    <row r="19322" spans="11:11" x14ac:dyDescent="0.25">
      <c r="K19322"/>
    </row>
    <row r="19323" spans="11:11" x14ac:dyDescent="0.25">
      <c r="K19323" s="133"/>
    </row>
    <row r="19324" spans="11:11" x14ac:dyDescent="0.25">
      <c r="K19324" s="133"/>
    </row>
    <row r="19325" spans="11:11" x14ac:dyDescent="0.25">
      <c r="K19325"/>
    </row>
    <row r="19326" spans="11:11" x14ac:dyDescent="0.25">
      <c r="K19326"/>
    </row>
    <row r="19327" spans="11:11" x14ac:dyDescent="0.25">
      <c r="K19327"/>
    </row>
    <row r="19328" spans="11:11" x14ac:dyDescent="0.25">
      <c r="K19328" s="133"/>
    </row>
    <row r="19329" spans="11:11" x14ac:dyDescent="0.25">
      <c r="K19329" s="133"/>
    </row>
    <row r="19330" spans="11:11" x14ac:dyDescent="0.25">
      <c r="K19330"/>
    </row>
    <row r="19331" spans="11:11" x14ac:dyDescent="0.25">
      <c r="K19331"/>
    </row>
    <row r="19332" spans="11:11" x14ac:dyDescent="0.25">
      <c r="K19332" s="133"/>
    </row>
    <row r="19333" spans="11:11" x14ac:dyDescent="0.25">
      <c r="K19333" s="133"/>
    </row>
    <row r="19334" spans="11:11" x14ac:dyDescent="0.25">
      <c r="K19334"/>
    </row>
    <row r="19335" spans="11:11" x14ac:dyDescent="0.25">
      <c r="K19335"/>
    </row>
    <row r="19336" spans="11:11" x14ac:dyDescent="0.25">
      <c r="K19336"/>
    </row>
    <row r="19337" spans="11:11" x14ac:dyDescent="0.25">
      <c r="K19337" s="133"/>
    </row>
    <row r="19338" spans="11:11" x14ac:dyDescent="0.25">
      <c r="K19338" s="133"/>
    </row>
    <row r="19339" spans="11:11" x14ac:dyDescent="0.25">
      <c r="K19339"/>
    </row>
    <row r="19340" spans="11:11" x14ac:dyDescent="0.25">
      <c r="K19340"/>
    </row>
    <row r="19341" spans="11:11" x14ac:dyDescent="0.25">
      <c r="K19341" s="133"/>
    </row>
    <row r="19342" spans="11:11" x14ac:dyDescent="0.25">
      <c r="K19342" s="133"/>
    </row>
    <row r="19343" spans="11:11" x14ac:dyDescent="0.25">
      <c r="K19343"/>
    </row>
    <row r="19344" spans="11:11" x14ac:dyDescent="0.25">
      <c r="K19344"/>
    </row>
    <row r="19345" spans="11:11" x14ac:dyDescent="0.25">
      <c r="K19345"/>
    </row>
    <row r="19346" spans="11:11" x14ac:dyDescent="0.25">
      <c r="K19346" s="133"/>
    </row>
    <row r="19347" spans="11:11" x14ac:dyDescent="0.25">
      <c r="K19347" s="133"/>
    </row>
    <row r="19348" spans="11:11" x14ac:dyDescent="0.25">
      <c r="K19348"/>
    </row>
    <row r="19349" spans="11:11" x14ac:dyDescent="0.25">
      <c r="K19349"/>
    </row>
    <row r="19350" spans="11:11" x14ac:dyDescent="0.25">
      <c r="K19350" s="133"/>
    </row>
    <row r="19351" spans="11:11" x14ac:dyDescent="0.25">
      <c r="K19351" s="133"/>
    </row>
    <row r="19352" spans="11:11" x14ac:dyDescent="0.25">
      <c r="K19352"/>
    </row>
    <row r="19353" spans="11:11" x14ac:dyDescent="0.25">
      <c r="K19353"/>
    </row>
    <row r="19354" spans="11:11" x14ac:dyDescent="0.25">
      <c r="K19354"/>
    </row>
    <row r="19355" spans="11:11" x14ac:dyDescent="0.25">
      <c r="K19355" s="133"/>
    </row>
    <row r="19356" spans="11:11" x14ac:dyDescent="0.25">
      <c r="K19356" s="133"/>
    </row>
    <row r="19357" spans="11:11" x14ac:dyDescent="0.25">
      <c r="K19357"/>
    </row>
    <row r="19358" spans="11:11" x14ac:dyDescent="0.25">
      <c r="K19358"/>
    </row>
    <row r="19359" spans="11:11" x14ac:dyDescent="0.25">
      <c r="K19359" s="133"/>
    </row>
    <row r="19360" spans="11:11" x14ac:dyDescent="0.25">
      <c r="K19360" s="133"/>
    </row>
    <row r="19361" spans="11:11" x14ac:dyDescent="0.25">
      <c r="K19361"/>
    </row>
    <row r="19362" spans="11:11" x14ac:dyDescent="0.25">
      <c r="K19362"/>
    </row>
    <row r="19363" spans="11:11" x14ac:dyDescent="0.25">
      <c r="K19363"/>
    </row>
    <row r="19364" spans="11:11" x14ac:dyDescent="0.25">
      <c r="K19364" s="133"/>
    </row>
    <row r="19365" spans="11:11" x14ac:dyDescent="0.25">
      <c r="K19365" s="133"/>
    </row>
    <row r="19366" spans="11:11" x14ac:dyDescent="0.25">
      <c r="K19366"/>
    </row>
    <row r="19367" spans="11:11" x14ac:dyDescent="0.25">
      <c r="K19367"/>
    </row>
    <row r="19368" spans="11:11" x14ac:dyDescent="0.25">
      <c r="K19368" s="133"/>
    </row>
    <row r="19369" spans="11:11" x14ac:dyDescent="0.25">
      <c r="K19369" s="133"/>
    </row>
    <row r="19370" spans="11:11" x14ac:dyDescent="0.25">
      <c r="K19370"/>
    </row>
    <row r="19371" spans="11:11" x14ac:dyDescent="0.25">
      <c r="K19371"/>
    </row>
    <row r="19372" spans="11:11" x14ac:dyDescent="0.25">
      <c r="K19372"/>
    </row>
    <row r="19373" spans="11:11" x14ac:dyDescent="0.25">
      <c r="K19373" s="133"/>
    </row>
    <row r="19374" spans="11:11" x14ac:dyDescent="0.25">
      <c r="K19374" s="133"/>
    </row>
    <row r="19375" spans="11:11" x14ac:dyDescent="0.25">
      <c r="K19375"/>
    </row>
    <row r="19376" spans="11:11" x14ac:dyDescent="0.25">
      <c r="K19376"/>
    </row>
    <row r="19377" spans="11:11" x14ac:dyDescent="0.25">
      <c r="K19377" s="133"/>
    </row>
    <row r="19378" spans="11:11" x14ac:dyDescent="0.25">
      <c r="K19378" s="133"/>
    </row>
    <row r="19379" spans="11:11" x14ac:dyDescent="0.25">
      <c r="K19379"/>
    </row>
    <row r="19380" spans="11:11" x14ac:dyDescent="0.25">
      <c r="K19380"/>
    </row>
    <row r="19381" spans="11:11" x14ac:dyDescent="0.25">
      <c r="K19381"/>
    </row>
    <row r="19382" spans="11:11" x14ac:dyDescent="0.25">
      <c r="K19382" s="133"/>
    </row>
    <row r="19383" spans="11:11" x14ac:dyDescent="0.25">
      <c r="K19383" s="133"/>
    </row>
    <row r="19384" spans="11:11" x14ac:dyDescent="0.25">
      <c r="K19384"/>
    </row>
    <row r="19385" spans="11:11" x14ac:dyDescent="0.25">
      <c r="K19385"/>
    </row>
    <row r="19386" spans="11:11" x14ac:dyDescent="0.25">
      <c r="K19386" s="133"/>
    </row>
    <row r="19387" spans="11:11" x14ac:dyDescent="0.25">
      <c r="K19387" s="133"/>
    </row>
    <row r="19388" spans="11:11" x14ac:dyDescent="0.25">
      <c r="K19388"/>
    </row>
    <row r="19389" spans="11:11" x14ac:dyDescent="0.25">
      <c r="K19389"/>
    </row>
    <row r="19390" spans="11:11" x14ac:dyDescent="0.25">
      <c r="K19390"/>
    </row>
    <row r="19391" spans="11:11" x14ac:dyDescent="0.25">
      <c r="K19391" s="133"/>
    </row>
    <row r="19392" spans="11:11" x14ac:dyDescent="0.25">
      <c r="K19392" s="133"/>
    </row>
    <row r="19393" spans="11:11" x14ac:dyDescent="0.25">
      <c r="K19393"/>
    </row>
    <row r="19394" spans="11:11" x14ac:dyDescent="0.25">
      <c r="K19394"/>
    </row>
    <row r="19395" spans="11:11" x14ac:dyDescent="0.25">
      <c r="K19395" s="133"/>
    </row>
    <row r="19396" spans="11:11" x14ac:dyDescent="0.25">
      <c r="K19396" s="133"/>
    </row>
    <row r="19397" spans="11:11" x14ac:dyDescent="0.25">
      <c r="K19397"/>
    </row>
    <row r="19398" spans="11:11" x14ac:dyDescent="0.25">
      <c r="K19398"/>
    </row>
    <row r="19399" spans="11:11" x14ac:dyDescent="0.25">
      <c r="K19399"/>
    </row>
    <row r="19400" spans="11:11" x14ac:dyDescent="0.25">
      <c r="K19400" s="133"/>
    </row>
    <row r="19401" spans="11:11" x14ac:dyDescent="0.25">
      <c r="K19401" s="133"/>
    </row>
    <row r="19402" spans="11:11" x14ac:dyDescent="0.25">
      <c r="K19402"/>
    </row>
    <row r="19403" spans="11:11" x14ac:dyDescent="0.25">
      <c r="K19403"/>
    </row>
    <row r="19404" spans="11:11" x14ac:dyDescent="0.25">
      <c r="K19404" s="133"/>
    </row>
    <row r="19405" spans="11:11" x14ac:dyDescent="0.25">
      <c r="K19405" s="133"/>
    </row>
    <row r="19406" spans="11:11" x14ac:dyDescent="0.25">
      <c r="K19406"/>
    </row>
    <row r="19407" spans="11:11" x14ac:dyDescent="0.25">
      <c r="K19407"/>
    </row>
    <row r="19408" spans="11:11" x14ac:dyDescent="0.25">
      <c r="K19408"/>
    </row>
    <row r="19409" spans="11:11" x14ac:dyDescent="0.25">
      <c r="K19409" s="133"/>
    </row>
    <row r="19410" spans="11:11" x14ac:dyDescent="0.25">
      <c r="K19410" s="133"/>
    </row>
    <row r="19411" spans="11:11" x14ac:dyDescent="0.25">
      <c r="K19411"/>
    </row>
    <row r="19412" spans="11:11" x14ac:dyDescent="0.25">
      <c r="K19412"/>
    </row>
    <row r="19413" spans="11:11" x14ac:dyDescent="0.25">
      <c r="K19413" s="133"/>
    </row>
    <row r="19414" spans="11:11" x14ac:dyDescent="0.25">
      <c r="K19414" s="133"/>
    </row>
    <row r="19415" spans="11:11" x14ac:dyDescent="0.25">
      <c r="K19415"/>
    </row>
    <row r="19416" spans="11:11" x14ac:dyDescent="0.25">
      <c r="K19416"/>
    </row>
    <row r="19417" spans="11:11" x14ac:dyDescent="0.25">
      <c r="K19417"/>
    </row>
    <row r="19418" spans="11:11" x14ac:dyDescent="0.25">
      <c r="K19418" s="133"/>
    </row>
    <row r="19419" spans="11:11" x14ac:dyDescent="0.25">
      <c r="K19419" s="133"/>
    </row>
    <row r="19420" spans="11:11" x14ac:dyDescent="0.25">
      <c r="K19420"/>
    </row>
    <row r="19421" spans="11:11" x14ac:dyDescent="0.25">
      <c r="K19421"/>
    </row>
    <row r="19422" spans="11:11" x14ac:dyDescent="0.25">
      <c r="K19422" s="133"/>
    </row>
    <row r="19423" spans="11:11" x14ac:dyDescent="0.25">
      <c r="K19423" s="133"/>
    </row>
    <row r="19424" spans="11:11" x14ac:dyDescent="0.25">
      <c r="K19424"/>
    </row>
    <row r="19425" spans="11:11" x14ac:dyDescent="0.25">
      <c r="K19425"/>
    </row>
    <row r="19426" spans="11:11" x14ac:dyDescent="0.25">
      <c r="K19426"/>
    </row>
    <row r="19427" spans="11:11" x14ac:dyDescent="0.25">
      <c r="K19427" s="133"/>
    </row>
    <row r="19428" spans="11:11" x14ac:dyDescent="0.25">
      <c r="K19428" s="133"/>
    </row>
    <row r="19429" spans="11:11" x14ac:dyDescent="0.25">
      <c r="K19429"/>
    </row>
    <row r="19430" spans="11:11" x14ac:dyDescent="0.25">
      <c r="K19430"/>
    </row>
    <row r="19431" spans="11:11" x14ac:dyDescent="0.25">
      <c r="K19431" s="133"/>
    </row>
    <row r="19432" spans="11:11" x14ac:dyDescent="0.25">
      <c r="K19432" s="133"/>
    </row>
    <row r="19433" spans="11:11" x14ac:dyDescent="0.25">
      <c r="K19433"/>
    </row>
    <row r="19434" spans="11:11" x14ac:dyDescent="0.25">
      <c r="K19434"/>
    </row>
    <row r="19435" spans="11:11" x14ac:dyDescent="0.25">
      <c r="K19435"/>
    </row>
    <row r="19436" spans="11:11" x14ac:dyDescent="0.25">
      <c r="K19436" s="133"/>
    </row>
    <row r="19437" spans="11:11" x14ac:dyDescent="0.25">
      <c r="K19437" s="133"/>
    </row>
    <row r="19438" spans="11:11" x14ac:dyDescent="0.25">
      <c r="K19438"/>
    </row>
    <row r="19439" spans="11:11" x14ac:dyDescent="0.25">
      <c r="K19439"/>
    </row>
    <row r="19440" spans="11:11" x14ac:dyDescent="0.25">
      <c r="K19440" s="133"/>
    </row>
    <row r="19441" spans="11:11" x14ac:dyDescent="0.25">
      <c r="K19441" s="133"/>
    </row>
    <row r="19442" spans="11:11" x14ac:dyDescent="0.25">
      <c r="K19442"/>
    </row>
    <row r="19443" spans="11:11" x14ac:dyDescent="0.25">
      <c r="K19443"/>
    </row>
    <row r="19444" spans="11:11" x14ac:dyDescent="0.25">
      <c r="K19444"/>
    </row>
    <row r="19445" spans="11:11" x14ac:dyDescent="0.25">
      <c r="K19445" s="133"/>
    </row>
    <row r="19446" spans="11:11" x14ac:dyDescent="0.25">
      <c r="K19446" s="133"/>
    </row>
    <row r="19447" spans="11:11" x14ac:dyDescent="0.25">
      <c r="K19447"/>
    </row>
    <row r="19448" spans="11:11" x14ac:dyDescent="0.25">
      <c r="K19448"/>
    </row>
    <row r="19449" spans="11:11" x14ac:dyDescent="0.25">
      <c r="K19449" s="133"/>
    </row>
    <row r="19450" spans="11:11" x14ac:dyDescent="0.25">
      <c r="K19450" s="133"/>
    </row>
    <row r="19451" spans="11:11" x14ac:dyDescent="0.25">
      <c r="K19451"/>
    </row>
    <row r="19452" spans="11:11" x14ac:dyDescent="0.25">
      <c r="K19452"/>
    </row>
    <row r="19453" spans="11:11" x14ac:dyDescent="0.25">
      <c r="K19453"/>
    </row>
    <row r="19454" spans="11:11" x14ac:dyDescent="0.25">
      <c r="K19454" s="133"/>
    </row>
    <row r="19455" spans="11:11" x14ac:dyDescent="0.25">
      <c r="K19455" s="133"/>
    </row>
    <row r="19456" spans="11:11" x14ac:dyDescent="0.25">
      <c r="K19456"/>
    </row>
    <row r="19457" spans="11:11" x14ac:dyDescent="0.25">
      <c r="K19457"/>
    </row>
    <row r="19458" spans="11:11" x14ac:dyDescent="0.25">
      <c r="K19458" s="133"/>
    </row>
    <row r="19459" spans="11:11" x14ac:dyDescent="0.25">
      <c r="K19459" s="133"/>
    </row>
    <row r="19460" spans="11:11" x14ac:dyDescent="0.25">
      <c r="K19460"/>
    </row>
    <row r="19461" spans="11:11" x14ac:dyDescent="0.25">
      <c r="K19461"/>
    </row>
    <row r="19462" spans="11:11" x14ac:dyDescent="0.25">
      <c r="K19462"/>
    </row>
    <row r="19463" spans="11:11" x14ac:dyDescent="0.25">
      <c r="K19463" s="133"/>
    </row>
    <row r="19464" spans="11:11" x14ac:dyDescent="0.25">
      <c r="K19464" s="133"/>
    </row>
    <row r="19465" spans="11:11" x14ac:dyDescent="0.25">
      <c r="K19465"/>
    </row>
    <row r="19466" spans="11:11" x14ac:dyDescent="0.25">
      <c r="K19466"/>
    </row>
    <row r="19467" spans="11:11" x14ac:dyDescent="0.25">
      <c r="K19467" s="133"/>
    </row>
    <row r="19468" spans="11:11" x14ac:dyDescent="0.25">
      <c r="K19468" s="133"/>
    </row>
    <row r="19469" spans="11:11" x14ac:dyDescent="0.25">
      <c r="K19469"/>
    </row>
    <row r="19470" spans="11:11" x14ac:dyDescent="0.25">
      <c r="K19470"/>
    </row>
    <row r="19471" spans="11:11" x14ac:dyDescent="0.25">
      <c r="K19471"/>
    </row>
    <row r="19472" spans="11:11" x14ac:dyDescent="0.25">
      <c r="K19472" s="133"/>
    </row>
    <row r="19473" spans="11:11" x14ac:dyDescent="0.25">
      <c r="K19473" s="133"/>
    </row>
    <row r="19474" spans="11:11" x14ac:dyDescent="0.25">
      <c r="K19474"/>
    </row>
    <row r="19475" spans="11:11" x14ac:dyDescent="0.25">
      <c r="K19475"/>
    </row>
    <row r="19476" spans="11:11" x14ac:dyDescent="0.25">
      <c r="K19476" s="133"/>
    </row>
    <row r="19477" spans="11:11" x14ac:dyDescent="0.25">
      <c r="K19477" s="133"/>
    </row>
    <row r="19478" spans="11:11" x14ac:dyDescent="0.25">
      <c r="K19478"/>
    </row>
    <row r="19479" spans="11:11" x14ac:dyDescent="0.25">
      <c r="K19479"/>
    </row>
    <row r="19480" spans="11:11" x14ac:dyDescent="0.25">
      <c r="K19480"/>
    </row>
    <row r="19481" spans="11:11" x14ac:dyDescent="0.25">
      <c r="K19481" s="133"/>
    </row>
    <row r="19482" spans="11:11" x14ac:dyDescent="0.25">
      <c r="K19482" s="133"/>
    </row>
    <row r="19483" spans="11:11" x14ac:dyDescent="0.25">
      <c r="K19483"/>
    </row>
    <row r="19484" spans="11:11" x14ac:dyDescent="0.25">
      <c r="K19484"/>
    </row>
    <row r="19485" spans="11:11" x14ac:dyDescent="0.25">
      <c r="K19485" s="133"/>
    </row>
    <row r="19486" spans="11:11" x14ac:dyDescent="0.25">
      <c r="K19486" s="133"/>
    </row>
    <row r="19487" spans="11:11" x14ac:dyDescent="0.25">
      <c r="K19487"/>
    </row>
    <row r="19488" spans="11:11" x14ac:dyDescent="0.25">
      <c r="K19488"/>
    </row>
    <row r="19489" spans="11:11" x14ac:dyDescent="0.25">
      <c r="K19489"/>
    </row>
    <row r="19490" spans="11:11" x14ac:dyDescent="0.25">
      <c r="K19490" s="133"/>
    </row>
    <row r="19491" spans="11:11" x14ac:dyDescent="0.25">
      <c r="K19491" s="133"/>
    </row>
    <row r="19492" spans="11:11" x14ac:dyDescent="0.25">
      <c r="K19492"/>
    </row>
    <row r="19493" spans="11:11" x14ac:dyDescent="0.25">
      <c r="K19493"/>
    </row>
    <row r="19494" spans="11:11" x14ac:dyDescent="0.25">
      <c r="K19494" s="133"/>
    </row>
    <row r="19495" spans="11:11" x14ac:dyDescent="0.25">
      <c r="K19495" s="133"/>
    </row>
    <row r="19496" spans="11:11" x14ac:dyDescent="0.25">
      <c r="K19496"/>
    </row>
    <row r="19497" spans="11:11" x14ac:dyDescent="0.25">
      <c r="K19497"/>
    </row>
    <row r="19498" spans="11:11" x14ac:dyDescent="0.25">
      <c r="K19498"/>
    </row>
    <row r="19499" spans="11:11" x14ac:dyDescent="0.25">
      <c r="K19499" s="133"/>
    </row>
    <row r="19500" spans="11:11" x14ac:dyDescent="0.25">
      <c r="K19500" s="133"/>
    </row>
    <row r="19501" spans="11:11" x14ac:dyDescent="0.25">
      <c r="K19501"/>
    </row>
    <row r="19502" spans="11:11" x14ac:dyDescent="0.25">
      <c r="K19502"/>
    </row>
    <row r="19503" spans="11:11" x14ac:dyDescent="0.25">
      <c r="K19503" s="133"/>
    </row>
    <row r="19504" spans="11:11" x14ac:dyDescent="0.25">
      <c r="K19504" s="133"/>
    </row>
    <row r="19505" spans="11:11" x14ac:dyDescent="0.25">
      <c r="K19505"/>
    </row>
    <row r="19506" spans="11:11" x14ac:dyDescent="0.25">
      <c r="K19506"/>
    </row>
    <row r="19507" spans="11:11" x14ac:dyDescent="0.25">
      <c r="K19507"/>
    </row>
    <row r="19508" spans="11:11" x14ac:dyDescent="0.25">
      <c r="K19508" s="133"/>
    </row>
    <row r="19509" spans="11:11" x14ac:dyDescent="0.25">
      <c r="K19509" s="133"/>
    </row>
    <row r="19510" spans="11:11" x14ac:dyDescent="0.25">
      <c r="K19510"/>
    </row>
    <row r="19511" spans="11:11" x14ac:dyDescent="0.25">
      <c r="K19511"/>
    </row>
    <row r="19512" spans="11:11" x14ac:dyDescent="0.25">
      <c r="K19512" s="133"/>
    </row>
    <row r="19513" spans="11:11" x14ac:dyDescent="0.25">
      <c r="K19513" s="133"/>
    </row>
    <row r="19514" spans="11:11" x14ac:dyDescent="0.25">
      <c r="K19514"/>
    </row>
    <row r="19515" spans="11:11" x14ac:dyDescent="0.25">
      <c r="K19515"/>
    </row>
    <row r="19516" spans="11:11" x14ac:dyDescent="0.25">
      <c r="K19516"/>
    </row>
    <row r="19517" spans="11:11" x14ac:dyDescent="0.25">
      <c r="K19517" s="133"/>
    </row>
    <row r="19518" spans="11:11" x14ac:dyDescent="0.25">
      <c r="K19518" s="133"/>
    </row>
    <row r="19519" spans="11:11" x14ac:dyDescent="0.25">
      <c r="K19519"/>
    </row>
    <row r="19520" spans="11:11" x14ac:dyDescent="0.25">
      <c r="K19520"/>
    </row>
    <row r="19521" spans="11:11" x14ac:dyDescent="0.25">
      <c r="K19521" s="133"/>
    </row>
    <row r="19522" spans="11:11" x14ac:dyDescent="0.25">
      <c r="K19522" s="133"/>
    </row>
    <row r="19523" spans="11:11" x14ac:dyDescent="0.25">
      <c r="K19523"/>
    </row>
    <row r="19524" spans="11:11" x14ac:dyDescent="0.25">
      <c r="K19524"/>
    </row>
    <row r="19525" spans="11:11" x14ac:dyDescent="0.25">
      <c r="K19525"/>
    </row>
    <row r="19526" spans="11:11" x14ac:dyDescent="0.25">
      <c r="K19526" s="133"/>
    </row>
    <row r="19527" spans="11:11" x14ac:dyDescent="0.25">
      <c r="K19527" s="133"/>
    </row>
    <row r="19528" spans="11:11" x14ac:dyDescent="0.25">
      <c r="K19528"/>
    </row>
    <row r="19529" spans="11:11" x14ac:dyDescent="0.25">
      <c r="K19529"/>
    </row>
    <row r="19530" spans="11:11" x14ac:dyDescent="0.25">
      <c r="K19530" s="133"/>
    </row>
    <row r="19531" spans="11:11" x14ac:dyDescent="0.25">
      <c r="K19531" s="133"/>
    </row>
    <row r="19532" spans="11:11" x14ac:dyDescent="0.25">
      <c r="K19532"/>
    </row>
    <row r="19533" spans="11:11" x14ac:dyDescent="0.25">
      <c r="K19533"/>
    </row>
    <row r="19534" spans="11:11" x14ac:dyDescent="0.25">
      <c r="K19534"/>
    </row>
    <row r="19535" spans="11:11" x14ac:dyDescent="0.25">
      <c r="K19535" s="133"/>
    </row>
    <row r="19536" spans="11:11" x14ac:dyDescent="0.25">
      <c r="K19536" s="133"/>
    </row>
    <row r="19537" spans="11:11" x14ac:dyDescent="0.25">
      <c r="K19537"/>
    </row>
    <row r="19538" spans="11:11" x14ac:dyDescent="0.25">
      <c r="K19538"/>
    </row>
    <row r="19539" spans="11:11" x14ac:dyDescent="0.25">
      <c r="K19539" s="133"/>
    </row>
    <row r="19540" spans="11:11" x14ac:dyDescent="0.25">
      <c r="K19540" s="133"/>
    </row>
    <row r="19541" spans="11:11" x14ac:dyDescent="0.25">
      <c r="K19541"/>
    </row>
    <row r="19542" spans="11:11" x14ac:dyDescent="0.25">
      <c r="K19542"/>
    </row>
    <row r="19543" spans="11:11" x14ac:dyDescent="0.25">
      <c r="K19543"/>
    </row>
    <row r="19544" spans="11:11" x14ac:dyDescent="0.25">
      <c r="K19544" s="133"/>
    </row>
    <row r="19545" spans="11:11" x14ac:dyDescent="0.25">
      <c r="K19545" s="133"/>
    </row>
    <row r="19546" spans="11:11" x14ac:dyDescent="0.25">
      <c r="K19546"/>
    </row>
    <row r="19547" spans="11:11" x14ac:dyDescent="0.25">
      <c r="K19547"/>
    </row>
    <row r="19548" spans="11:11" x14ac:dyDescent="0.25">
      <c r="K19548" s="133"/>
    </row>
    <row r="19549" spans="11:11" x14ac:dyDescent="0.25">
      <c r="K19549" s="133"/>
    </row>
    <row r="19550" spans="11:11" x14ac:dyDescent="0.25">
      <c r="K19550"/>
    </row>
    <row r="19551" spans="11:11" x14ac:dyDescent="0.25">
      <c r="K19551"/>
    </row>
    <row r="19552" spans="11:11" x14ac:dyDescent="0.25">
      <c r="K19552"/>
    </row>
    <row r="19553" spans="11:11" x14ac:dyDescent="0.25">
      <c r="K19553" s="133"/>
    </row>
    <row r="19554" spans="11:11" x14ac:dyDescent="0.25">
      <c r="K19554" s="133"/>
    </row>
    <row r="19555" spans="11:11" x14ac:dyDescent="0.25">
      <c r="K19555"/>
    </row>
    <row r="19556" spans="11:11" x14ac:dyDescent="0.25">
      <c r="K19556"/>
    </row>
    <row r="19557" spans="11:11" x14ac:dyDescent="0.25">
      <c r="K19557" s="133"/>
    </row>
    <row r="19558" spans="11:11" x14ac:dyDescent="0.25">
      <c r="K19558" s="133"/>
    </row>
    <row r="19559" spans="11:11" x14ac:dyDescent="0.25">
      <c r="K19559"/>
    </row>
    <row r="19560" spans="11:11" x14ac:dyDescent="0.25">
      <c r="K19560"/>
    </row>
    <row r="19561" spans="11:11" x14ac:dyDescent="0.25">
      <c r="K19561"/>
    </row>
    <row r="19562" spans="11:11" x14ac:dyDescent="0.25">
      <c r="K19562" s="133"/>
    </row>
    <row r="19563" spans="11:11" x14ac:dyDescent="0.25">
      <c r="K19563" s="133"/>
    </row>
    <row r="19564" spans="11:11" x14ac:dyDescent="0.25">
      <c r="K19564"/>
    </row>
    <row r="19565" spans="11:11" x14ac:dyDescent="0.25">
      <c r="K19565"/>
    </row>
    <row r="19566" spans="11:11" x14ac:dyDescent="0.25">
      <c r="K19566" s="133"/>
    </row>
    <row r="19567" spans="11:11" x14ac:dyDescent="0.25">
      <c r="K19567" s="133"/>
    </row>
    <row r="19568" spans="11:11" x14ac:dyDescent="0.25">
      <c r="K19568"/>
    </row>
    <row r="19569" spans="11:11" x14ac:dyDescent="0.25">
      <c r="K19569"/>
    </row>
    <row r="19570" spans="11:11" x14ac:dyDescent="0.25">
      <c r="K19570"/>
    </row>
    <row r="19571" spans="11:11" x14ac:dyDescent="0.25">
      <c r="K19571" s="133"/>
    </row>
    <row r="19572" spans="11:11" x14ac:dyDescent="0.25">
      <c r="K19572" s="133"/>
    </row>
    <row r="19573" spans="11:11" x14ac:dyDescent="0.25">
      <c r="K19573"/>
    </row>
    <row r="19574" spans="11:11" x14ac:dyDescent="0.25">
      <c r="K19574"/>
    </row>
    <row r="19575" spans="11:11" x14ac:dyDescent="0.25">
      <c r="K19575" s="133"/>
    </row>
    <row r="19576" spans="11:11" x14ac:dyDescent="0.25">
      <c r="K19576" s="133"/>
    </row>
    <row r="19577" spans="11:11" x14ac:dyDescent="0.25">
      <c r="K19577"/>
    </row>
    <row r="19578" spans="11:11" x14ac:dyDescent="0.25">
      <c r="K19578"/>
    </row>
    <row r="19579" spans="11:11" x14ac:dyDescent="0.25">
      <c r="K19579"/>
    </row>
    <row r="19580" spans="11:11" x14ac:dyDescent="0.25">
      <c r="K19580" s="133"/>
    </row>
    <row r="19581" spans="11:11" x14ac:dyDescent="0.25">
      <c r="K19581" s="133"/>
    </row>
    <row r="19582" spans="11:11" x14ac:dyDescent="0.25">
      <c r="K19582"/>
    </row>
    <row r="19583" spans="11:11" x14ac:dyDescent="0.25">
      <c r="K19583"/>
    </row>
    <row r="19584" spans="11:11" x14ac:dyDescent="0.25">
      <c r="K19584" s="133"/>
    </row>
    <row r="19585" spans="11:11" x14ac:dyDescent="0.25">
      <c r="K19585" s="133"/>
    </row>
    <row r="19586" spans="11:11" x14ac:dyDescent="0.25">
      <c r="K19586"/>
    </row>
    <row r="19587" spans="11:11" x14ac:dyDescent="0.25">
      <c r="K19587"/>
    </row>
    <row r="19588" spans="11:11" x14ac:dyDescent="0.25">
      <c r="K19588"/>
    </row>
    <row r="19589" spans="11:11" x14ac:dyDescent="0.25">
      <c r="K19589" s="133"/>
    </row>
    <row r="19590" spans="11:11" x14ac:dyDescent="0.25">
      <c r="K19590" s="133"/>
    </row>
    <row r="19591" spans="11:11" x14ac:dyDescent="0.25">
      <c r="K19591"/>
    </row>
    <row r="19592" spans="11:11" x14ac:dyDescent="0.25">
      <c r="K19592"/>
    </row>
    <row r="19593" spans="11:11" x14ac:dyDescent="0.25">
      <c r="K19593" s="133"/>
    </row>
    <row r="19594" spans="11:11" x14ac:dyDescent="0.25">
      <c r="K19594" s="133"/>
    </row>
    <row r="19595" spans="11:11" x14ac:dyDescent="0.25">
      <c r="K19595"/>
    </row>
    <row r="19596" spans="11:11" x14ac:dyDescent="0.25">
      <c r="K19596"/>
    </row>
    <row r="19597" spans="11:11" x14ac:dyDescent="0.25">
      <c r="K19597"/>
    </row>
    <row r="19598" spans="11:11" x14ac:dyDescent="0.25">
      <c r="K19598" s="133"/>
    </row>
    <row r="19599" spans="11:11" x14ac:dyDescent="0.25">
      <c r="K19599" s="133"/>
    </row>
    <row r="19600" spans="11:11" x14ac:dyDescent="0.25">
      <c r="K19600"/>
    </row>
    <row r="19601" spans="11:11" x14ac:dyDescent="0.25">
      <c r="K19601"/>
    </row>
    <row r="19602" spans="11:11" x14ac:dyDescent="0.25">
      <c r="K19602" s="133"/>
    </row>
    <row r="19603" spans="11:11" x14ac:dyDescent="0.25">
      <c r="K19603" s="133"/>
    </row>
    <row r="19604" spans="11:11" x14ac:dyDescent="0.25">
      <c r="K19604"/>
    </row>
    <row r="19605" spans="11:11" x14ac:dyDescent="0.25">
      <c r="K19605"/>
    </row>
    <row r="19606" spans="11:11" x14ac:dyDescent="0.25">
      <c r="K19606"/>
    </row>
    <row r="19607" spans="11:11" x14ac:dyDescent="0.25">
      <c r="K19607" s="133"/>
    </row>
    <row r="19608" spans="11:11" x14ac:dyDescent="0.25">
      <c r="K19608" s="133"/>
    </row>
    <row r="19609" spans="11:11" x14ac:dyDescent="0.25">
      <c r="K19609"/>
    </row>
    <row r="19610" spans="11:11" x14ac:dyDescent="0.25">
      <c r="K19610"/>
    </row>
    <row r="19611" spans="11:11" x14ac:dyDescent="0.25">
      <c r="K19611" s="133"/>
    </row>
    <row r="19612" spans="11:11" x14ac:dyDescent="0.25">
      <c r="K19612" s="133"/>
    </row>
    <row r="19613" spans="11:11" x14ac:dyDescent="0.25">
      <c r="K19613"/>
    </row>
    <row r="19614" spans="11:11" x14ac:dyDescent="0.25">
      <c r="K19614"/>
    </row>
    <row r="19615" spans="11:11" x14ac:dyDescent="0.25">
      <c r="K19615"/>
    </row>
    <row r="19616" spans="11:11" x14ac:dyDescent="0.25">
      <c r="K19616" s="133"/>
    </row>
    <row r="19617" spans="11:11" x14ac:dyDescent="0.25">
      <c r="K19617" s="133"/>
    </row>
    <row r="19618" spans="11:11" x14ac:dyDescent="0.25">
      <c r="K19618"/>
    </row>
    <row r="19619" spans="11:11" x14ac:dyDescent="0.25">
      <c r="K19619"/>
    </row>
    <row r="19620" spans="11:11" x14ac:dyDescent="0.25">
      <c r="K19620" s="133"/>
    </row>
    <row r="19621" spans="11:11" x14ac:dyDescent="0.25">
      <c r="K19621" s="133"/>
    </row>
    <row r="19622" spans="11:11" x14ac:dyDescent="0.25">
      <c r="K19622"/>
    </row>
    <row r="19623" spans="11:11" x14ac:dyDescent="0.25">
      <c r="K19623"/>
    </row>
    <row r="19624" spans="11:11" x14ac:dyDescent="0.25">
      <c r="K19624"/>
    </row>
    <row r="19625" spans="11:11" x14ac:dyDescent="0.25">
      <c r="K19625" s="133"/>
    </row>
    <row r="19626" spans="11:11" x14ac:dyDescent="0.25">
      <c r="K19626" s="133"/>
    </row>
    <row r="19627" spans="11:11" x14ac:dyDescent="0.25">
      <c r="K19627"/>
    </row>
    <row r="19628" spans="11:11" x14ac:dyDescent="0.25">
      <c r="K19628"/>
    </row>
    <row r="19629" spans="11:11" x14ac:dyDescent="0.25">
      <c r="K19629" s="133"/>
    </row>
    <row r="19630" spans="11:11" x14ac:dyDescent="0.25">
      <c r="K19630" s="133"/>
    </row>
    <row r="19631" spans="11:11" x14ac:dyDescent="0.25">
      <c r="K19631"/>
    </row>
    <row r="19632" spans="11:11" x14ac:dyDescent="0.25">
      <c r="K19632"/>
    </row>
    <row r="19633" spans="11:11" x14ac:dyDescent="0.25">
      <c r="K19633"/>
    </row>
    <row r="19634" spans="11:11" x14ac:dyDescent="0.25">
      <c r="K19634" s="133"/>
    </row>
    <row r="19635" spans="11:11" x14ac:dyDescent="0.25">
      <c r="K19635" s="133"/>
    </row>
    <row r="19636" spans="11:11" x14ac:dyDescent="0.25">
      <c r="K19636"/>
    </row>
    <row r="19637" spans="11:11" x14ac:dyDescent="0.25">
      <c r="K19637"/>
    </row>
    <row r="19638" spans="11:11" x14ac:dyDescent="0.25">
      <c r="K19638" s="133"/>
    </row>
    <row r="19639" spans="11:11" x14ac:dyDescent="0.25">
      <c r="K19639" s="133"/>
    </row>
    <row r="19640" spans="11:11" x14ac:dyDescent="0.25">
      <c r="K19640"/>
    </row>
    <row r="19641" spans="11:11" x14ac:dyDescent="0.25">
      <c r="K19641"/>
    </row>
    <row r="19642" spans="11:11" x14ac:dyDescent="0.25">
      <c r="K19642"/>
    </row>
    <row r="19643" spans="11:11" x14ac:dyDescent="0.25">
      <c r="K19643" s="133"/>
    </row>
    <row r="19644" spans="11:11" x14ac:dyDescent="0.25">
      <c r="K19644" s="133"/>
    </row>
    <row r="19645" spans="11:11" x14ac:dyDescent="0.25">
      <c r="K19645"/>
    </row>
    <row r="19646" spans="11:11" x14ac:dyDescent="0.25">
      <c r="K19646"/>
    </row>
    <row r="19647" spans="11:11" x14ac:dyDescent="0.25">
      <c r="K19647" s="133"/>
    </row>
    <row r="19648" spans="11:11" x14ac:dyDescent="0.25">
      <c r="K19648" s="133"/>
    </row>
    <row r="19649" spans="11:11" x14ac:dyDescent="0.25">
      <c r="K19649"/>
    </row>
    <row r="19650" spans="11:11" x14ac:dyDescent="0.25">
      <c r="K19650"/>
    </row>
    <row r="19651" spans="11:11" x14ac:dyDescent="0.25">
      <c r="K19651"/>
    </row>
    <row r="19652" spans="11:11" x14ac:dyDescent="0.25">
      <c r="K19652" s="133"/>
    </row>
    <row r="19653" spans="11:11" x14ac:dyDescent="0.25">
      <c r="K19653" s="133"/>
    </row>
    <row r="19654" spans="11:11" x14ac:dyDescent="0.25">
      <c r="K19654"/>
    </row>
    <row r="19655" spans="11:11" x14ac:dyDescent="0.25">
      <c r="K19655"/>
    </row>
    <row r="19656" spans="11:11" x14ac:dyDescent="0.25">
      <c r="K19656" s="133"/>
    </row>
    <row r="19657" spans="11:11" x14ac:dyDescent="0.25">
      <c r="K19657" s="133"/>
    </row>
    <row r="19658" spans="11:11" x14ac:dyDescent="0.25">
      <c r="K19658"/>
    </row>
    <row r="19659" spans="11:11" x14ac:dyDescent="0.25">
      <c r="K19659"/>
    </row>
    <row r="19660" spans="11:11" x14ac:dyDescent="0.25">
      <c r="K19660"/>
    </row>
    <row r="19661" spans="11:11" x14ac:dyDescent="0.25">
      <c r="K19661" s="133"/>
    </row>
    <row r="19662" spans="11:11" x14ac:dyDescent="0.25">
      <c r="K19662" s="133"/>
    </row>
    <row r="19663" spans="11:11" x14ac:dyDescent="0.25">
      <c r="K19663"/>
    </row>
    <row r="19664" spans="11:11" x14ac:dyDescent="0.25">
      <c r="K19664"/>
    </row>
    <row r="19665" spans="11:11" x14ac:dyDescent="0.25">
      <c r="K19665" s="133"/>
    </row>
    <row r="19666" spans="11:11" x14ac:dyDescent="0.25">
      <c r="K19666" s="133"/>
    </row>
    <row r="19667" spans="11:11" x14ac:dyDescent="0.25">
      <c r="K19667"/>
    </row>
    <row r="19668" spans="11:11" x14ac:dyDescent="0.25">
      <c r="K19668"/>
    </row>
    <row r="19669" spans="11:11" x14ac:dyDescent="0.25">
      <c r="K19669"/>
    </row>
    <row r="19670" spans="11:11" x14ac:dyDescent="0.25">
      <c r="K19670" s="133"/>
    </row>
    <row r="19671" spans="11:11" x14ac:dyDescent="0.25">
      <c r="K19671" s="133"/>
    </row>
    <row r="19672" spans="11:11" x14ac:dyDescent="0.25">
      <c r="K19672"/>
    </row>
    <row r="19673" spans="11:11" x14ac:dyDescent="0.25">
      <c r="K19673"/>
    </row>
    <row r="19674" spans="11:11" x14ac:dyDescent="0.25">
      <c r="K19674" s="133"/>
    </row>
    <row r="19675" spans="11:11" x14ac:dyDescent="0.25">
      <c r="K19675" s="133"/>
    </row>
    <row r="19676" spans="11:11" x14ac:dyDescent="0.25">
      <c r="K19676"/>
    </row>
    <row r="19677" spans="11:11" x14ac:dyDescent="0.25">
      <c r="K19677"/>
    </row>
    <row r="19678" spans="11:11" x14ac:dyDescent="0.25">
      <c r="K19678"/>
    </row>
    <row r="19679" spans="11:11" x14ac:dyDescent="0.25">
      <c r="K19679" s="133"/>
    </row>
    <row r="19680" spans="11:11" x14ac:dyDescent="0.25">
      <c r="K19680" s="133"/>
    </row>
    <row r="19681" spans="11:11" x14ac:dyDescent="0.25">
      <c r="K19681"/>
    </row>
    <row r="19682" spans="11:11" x14ac:dyDescent="0.25">
      <c r="K19682"/>
    </row>
    <row r="19683" spans="11:11" x14ac:dyDescent="0.25">
      <c r="K19683" s="133"/>
    </row>
    <row r="19684" spans="11:11" x14ac:dyDescent="0.25">
      <c r="K19684" s="133"/>
    </row>
    <row r="19685" spans="11:11" x14ac:dyDescent="0.25">
      <c r="K19685"/>
    </row>
    <row r="19686" spans="11:11" x14ac:dyDescent="0.25">
      <c r="K19686"/>
    </row>
    <row r="19687" spans="11:11" x14ac:dyDescent="0.25">
      <c r="K19687"/>
    </row>
    <row r="19688" spans="11:11" x14ac:dyDescent="0.25">
      <c r="K19688" s="133"/>
    </row>
    <row r="19689" spans="11:11" x14ac:dyDescent="0.25">
      <c r="K19689" s="133"/>
    </row>
    <row r="19690" spans="11:11" x14ac:dyDescent="0.25">
      <c r="K19690"/>
    </row>
    <row r="19691" spans="11:11" x14ac:dyDescent="0.25">
      <c r="K19691"/>
    </row>
    <row r="19692" spans="11:11" x14ac:dyDescent="0.25">
      <c r="K19692" s="133"/>
    </row>
    <row r="19693" spans="11:11" x14ac:dyDescent="0.25">
      <c r="K19693" s="133"/>
    </row>
    <row r="19694" spans="11:11" x14ac:dyDescent="0.25">
      <c r="K19694"/>
    </row>
    <row r="19695" spans="11:11" x14ac:dyDescent="0.25">
      <c r="K19695"/>
    </row>
    <row r="19696" spans="11:11" x14ac:dyDescent="0.25">
      <c r="K19696"/>
    </row>
    <row r="19697" spans="11:11" x14ac:dyDescent="0.25">
      <c r="K19697" s="133"/>
    </row>
    <row r="19698" spans="11:11" x14ac:dyDescent="0.25">
      <c r="K19698" s="133"/>
    </row>
    <row r="19699" spans="11:11" x14ac:dyDescent="0.25">
      <c r="K19699"/>
    </row>
    <row r="19700" spans="11:11" x14ac:dyDescent="0.25">
      <c r="K19700"/>
    </row>
    <row r="19701" spans="11:11" x14ac:dyDescent="0.25">
      <c r="K19701" s="133"/>
    </row>
    <row r="19702" spans="11:11" x14ac:dyDescent="0.25">
      <c r="K19702" s="133"/>
    </row>
    <row r="19703" spans="11:11" x14ac:dyDescent="0.25">
      <c r="K19703"/>
    </row>
    <row r="19704" spans="11:11" x14ac:dyDescent="0.25">
      <c r="K19704"/>
    </row>
    <row r="19705" spans="11:11" x14ac:dyDescent="0.25">
      <c r="K19705"/>
    </row>
    <row r="19706" spans="11:11" x14ac:dyDescent="0.25">
      <c r="K19706" s="133"/>
    </row>
    <row r="19707" spans="11:11" x14ac:dyDescent="0.25">
      <c r="K19707" s="133"/>
    </row>
    <row r="19708" spans="11:11" x14ac:dyDescent="0.25">
      <c r="K19708"/>
    </row>
    <row r="19709" spans="11:11" x14ac:dyDescent="0.25">
      <c r="K19709"/>
    </row>
    <row r="19710" spans="11:11" x14ac:dyDescent="0.25">
      <c r="K19710" s="133"/>
    </row>
    <row r="19711" spans="11:11" x14ac:dyDescent="0.25">
      <c r="K19711" s="133"/>
    </row>
    <row r="19712" spans="11:11" x14ac:dyDescent="0.25">
      <c r="K19712"/>
    </row>
    <row r="19713" spans="11:11" x14ac:dyDescent="0.25">
      <c r="K19713"/>
    </row>
    <row r="19714" spans="11:11" x14ac:dyDescent="0.25">
      <c r="K19714"/>
    </row>
    <row r="19715" spans="11:11" x14ac:dyDescent="0.25">
      <c r="K19715" s="133"/>
    </row>
    <row r="19716" spans="11:11" x14ac:dyDescent="0.25">
      <c r="K19716" s="133"/>
    </row>
    <row r="19717" spans="11:11" x14ac:dyDescent="0.25">
      <c r="K19717"/>
    </row>
    <row r="19718" spans="11:11" x14ac:dyDescent="0.25">
      <c r="K19718"/>
    </row>
    <row r="19719" spans="11:11" x14ac:dyDescent="0.25">
      <c r="K19719" s="133"/>
    </row>
    <row r="19720" spans="11:11" x14ac:dyDescent="0.25">
      <c r="K19720" s="133"/>
    </row>
    <row r="19721" spans="11:11" x14ac:dyDescent="0.25">
      <c r="K19721"/>
    </row>
    <row r="19722" spans="11:11" x14ac:dyDescent="0.25">
      <c r="K19722"/>
    </row>
    <row r="19723" spans="11:11" x14ac:dyDescent="0.25">
      <c r="K19723"/>
    </row>
    <row r="19724" spans="11:11" x14ac:dyDescent="0.25">
      <c r="K19724" s="133"/>
    </row>
    <row r="19725" spans="11:11" x14ac:dyDescent="0.25">
      <c r="K19725" s="133"/>
    </row>
    <row r="19726" spans="11:11" x14ac:dyDescent="0.25">
      <c r="K19726"/>
    </row>
    <row r="19727" spans="11:11" x14ac:dyDescent="0.25">
      <c r="K19727"/>
    </row>
    <row r="19728" spans="11:11" x14ac:dyDescent="0.25">
      <c r="K19728" s="133"/>
    </row>
    <row r="19729" spans="11:11" x14ac:dyDescent="0.25">
      <c r="K19729" s="133"/>
    </row>
    <row r="19730" spans="11:11" x14ac:dyDescent="0.25">
      <c r="K19730"/>
    </row>
    <row r="19731" spans="11:11" x14ac:dyDescent="0.25">
      <c r="K19731"/>
    </row>
    <row r="19732" spans="11:11" x14ac:dyDescent="0.25">
      <c r="K19732"/>
    </row>
    <row r="19733" spans="11:11" x14ac:dyDescent="0.25">
      <c r="K19733" s="133"/>
    </row>
    <row r="19734" spans="11:11" x14ac:dyDescent="0.25">
      <c r="K19734" s="133"/>
    </row>
    <row r="19735" spans="11:11" x14ac:dyDescent="0.25">
      <c r="K19735"/>
    </row>
    <row r="19736" spans="11:11" x14ac:dyDescent="0.25">
      <c r="K19736"/>
    </row>
    <row r="19737" spans="11:11" x14ac:dyDescent="0.25">
      <c r="K19737" s="133"/>
    </row>
    <row r="19738" spans="11:11" x14ac:dyDescent="0.25">
      <c r="K19738" s="133"/>
    </row>
    <row r="19739" spans="11:11" x14ac:dyDescent="0.25">
      <c r="K19739"/>
    </row>
    <row r="19740" spans="11:11" x14ac:dyDescent="0.25">
      <c r="K19740"/>
    </row>
    <row r="19741" spans="11:11" x14ac:dyDescent="0.25">
      <c r="K19741"/>
    </row>
    <row r="19742" spans="11:11" x14ac:dyDescent="0.25">
      <c r="K19742" s="133"/>
    </row>
    <row r="19743" spans="11:11" x14ac:dyDescent="0.25">
      <c r="K19743" s="133"/>
    </row>
    <row r="19744" spans="11:11" x14ac:dyDescent="0.25">
      <c r="K19744"/>
    </row>
    <row r="19745" spans="11:11" x14ac:dyDescent="0.25">
      <c r="K19745"/>
    </row>
    <row r="19746" spans="11:11" x14ac:dyDescent="0.25">
      <c r="K19746" s="133"/>
    </row>
    <row r="19747" spans="11:11" x14ac:dyDescent="0.25">
      <c r="K19747" s="133"/>
    </row>
    <row r="19748" spans="11:11" x14ac:dyDescent="0.25">
      <c r="K19748"/>
    </row>
    <row r="19749" spans="11:11" x14ac:dyDescent="0.25">
      <c r="K19749"/>
    </row>
    <row r="19750" spans="11:11" x14ac:dyDescent="0.25">
      <c r="K19750"/>
    </row>
    <row r="19751" spans="11:11" x14ac:dyDescent="0.25">
      <c r="K19751" s="133"/>
    </row>
    <row r="19752" spans="11:11" x14ac:dyDescent="0.25">
      <c r="K19752" s="133"/>
    </row>
    <row r="19753" spans="11:11" x14ac:dyDescent="0.25">
      <c r="K19753"/>
    </row>
    <row r="19754" spans="11:11" x14ac:dyDescent="0.25">
      <c r="K19754"/>
    </row>
    <row r="19755" spans="11:11" x14ac:dyDescent="0.25">
      <c r="K19755" s="133"/>
    </row>
    <row r="19756" spans="11:11" x14ac:dyDescent="0.25">
      <c r="K19756" s="133"/>
    </row>
    <row r="19757" spans="11:11" x14ac:dyDescent="0.25">
      <c r="K19757"/>
    </row>
    <row r="19758" spans="11:11" x14ac:dyDescent="0.25">
      <c r="K19758"/>
    </row>
    <row r="19759" spans="11:11" x14ac:dyDescent="0.25">
      <c r="K19759"/>
    </row>
    <row r="19760" spans="11:11" x14ac:dyDescent="0.25">
      <c r="K19760" s="133"/>
    </row>
    <row r="19761" spans="11:11" x14ac:dyDescent="0.25">
      <c r="K19761" s="133"/>
    </row>
    <row r="19762" spans="11:11" x14ac:dyDescent="0.25">
      <c r="K19762"/>
    </row>
    <row r="19763" spans="11:11" x14ac:dyDescent="0.25">
      <c r="K19763"/>
    </row>
    <row r="19764" spans="11:11" x14ac:dyDescent="0.25">
      <c r="K19764" s="133"/>
    </row>
    <row r="19765" spans="11:11" x14ac:dyDescent="0.25">
      <c r="K19765" s="133"/>
    </row>
    <row r="19766" spans="11:11" x14ac:dyDescent="0.25">
      <c r="K19766"/>
    </row>
    <row r="19767" spans="11:11" x14ac:dyDescent="0.25">
      <c r="K19767"/>
    </row>
    <row r="19768" spans="11:11" x14ac:dyDescent="0.25">
      <c r="K19768"/>
    </row>
    <row r="19769" spans="11:11" x14ac:dyDescent="0.25">
      <c r="K19769" s="133"/>
    </row>
    <row r="19770" spans="11:11" x14ac:dyDescent="0.25">
      <c r="K19770" s="133"/>
    </row>
    <row r="19771" spans="11:11" x14ac:dyDescent="0.25">
      <c r="K19771"/>
    </row>
    <row r="19772" spans="11:11" x14ac:dyDescent="0.25">
      <c r="K19772"/>
    </row>
    <row r="19773" spans="11:11" x14ac:dyDescent="0.25">
      <c r="K19773" s="133"/>
    </row>
    <row r="19774" spans="11:11" x14ac:dyDescent="0.25">
      <c r="K19774" s="133"/>
    </row>
    <row r="19775" spans="11:11" x14ac:dyDescent="0.25">
      <c r="K19775"/>
    </row>
    <row r="19776" spans="11:11" x14ac:dyDescent="0.25">
      <c r="K19776"/>
    </row>
    <row r="19777" spans="11:11" x14ac:dyDescent="0.25">
      <c r="K19777"/>
    </row>
    <row r="19778" spans="11:11" x14ac:dyDescent="0.25">
      <c r="K19778" s="133"/>
    </row>
    <row r="19779" spans="11:11" x14ac:dyDescent="0.25">
      <c r="K19779" s="133"/>
    </row>
    <row r="19780" spans="11:11" x14ac:dyDescent="0.25">
      <c r="K19780"/>
    </row>
    <row r="19781" spans="11:11" x14ac:dyDescent="0.25">
      <c r="K19781"/>
    </row>
    <row r="19782" spans="11:11" x14ac:dyDescent="0.25">
      <c r="K19782" s="133"/>
    </row>
    <row r="19783" spans="11:11" x14ac:dyDescent="0.25">
      <c r="K19783" s="133"/>
    </row>
    <row r="19784" spans="11:11" x14ac:dyDescent="0.25">
      <c r="K19784"/>
    </row>
    <row r="19785" spans="11:11" x14ac:dyDescent="0.25">
      <c r="K19785"/>
    </row>
    <row r="19786" spans="11:11" x14ac:dyDescent="0.25">
      <c r="K19786"/>
    </row>
    <row r="19787" spans="11:11" x14ac:dyDescent="0.25">
      <c r="K19787" s="133"/>
    </row>
    <row r="19788" spans="11:11" x14ac:dyDescent="0.25">
      <c r="K19788" s="133"/>
    </row>
    <row r="19789" spans="11:11" x14ac:dyDescent="0.25">
      <c r="K19789"/>
    </row>
    <row r="19790" spans="11:11" x14ac:dyDescent="0.25">
      <c r="K19790"/>
    </row>
    <row r="19791" spans="11:11" x14ac:dyDescent="0.25">
      <c r="K19791" s="133"/>
    </row>
    <row r="19792" spans="11:11" x14ac:dyDescent="0.25">
      <c r="K19792" s="133"/>
    </row>
    <row r="19793" spans="11:11" x14ac:dyDescent="0.25">
      <c r="K19793"/>
    </row>
    <row r="19794" spans="11:11" x14ac:dyDescent="0.25">
      <c r="K19794"/>
    </row>
    <row r="19795" spans="11:11" x14ac:dyDescent="0.25">
      <c r="K19795"/>
    </row>
    <row r="19796" spans="11:11" x14ac:dyDescent="0.25">
      <c r="K19796" s="133"/>
    </row>
    <row r="19797" spans="11:11" x14ac:dyDescent="0.25">
      <c r="K19797" s="133"/>
    </row>
    <row r="19798" spans="11:11" x14ac:dyDescent="0.25">
      <c r="K19798"/>
    </row>
    <row r="19799" spans="11:11" x14ac:dyDescent="0.25">
      <c r="K19799"/>
    </row>
    <row r="19800" spans="11:11" x14ac:dyDescent="0.25">
      <c r="K19800" s="133"/>
    </row>
    <row r="19801" spans="11:11" x14ac:dyDescent="0.25">
      <c r="K19801" s="133"/>
    </row>
    <row r="19802" spans="11:11" x14ac:dyDescent="0.25">
      <c r="K19802"/>
    </row>
    <row r="19803" spans="11:11" x14ac:dyDescent="0.25">
      <c r="K19803"/>
    </row>
    <row r="19804" spans="11:11" x14ac:dyDescent="0.25">
      <c r="K19804"/>
    </row>
    <row r="19805" spans="11:11" x14ac:dyDescent="0.25">
      <c r="K19805" s="133"/>
    </row>
    <row r="19806" spans="11:11" x14ac:dyDescent="0.25">
      <c r="K19806" s="133"/>
    </row>
    <row r="19807" spans="11:11" x14ac:dyDescent="0.25">
      <c r="K19807"/>
    </row>
    <row r="19808" spans="11:11" x14ac:dyDescent="0.25">
      <c r="K19808"/>
    </row>
    <row r="19809" spans="11:11" x14ac:dyDescent="0.25">
      <c r="K19809" s="133"/>
    </row>
    <row r="19810" spans="11:11" x14ac:dyDescent="0.25">
      <c r="K19810" s="133"/>
    </row>
    <row r="19811" spans="11:11" x14ac:dyDescent="0.25">
      <c r="K19811"/>
    </row>
    <row r="19812" spans="11:11" x14ac:dyDescent="0.25">
      <c r="K19812"/>
    </row>
    <row r="19813" spans="11:11" x14ac:dyDescent="0.25">
      <c r="K19813"/>
    </row>
    <row r="19814" spans="11:11" x14ac:dyDescent="0.25">
      <c r="K19814" s="133"/>
    </row>
    <row r="19815" spans="11:11" x14ac:dyDescent="0.25">
      <c r="K19815" s="133"/>
    </row>
    <row r="19816" spans="11:11" x14ac:dyDescent="0.25">
      <c r="K19816"/>
    </row>
    <row r="19817" spans="11:11" x14ac:dyDescent="0.25">
      <c r="K19817"/>
    </row>
    <row r="19818" spans="11:11" x14ac:dyDescent="0.25">
      <c r="K19818" s="133"/>
    </row>
    <row r="19819" spans="11:11" x14ac:dyDescent="0.25">
      <c r="K19819" s="133"/>
    </row>
    <row r="19820" spans="11:11" x14ac:dyDescent="0.25">
      <c r="K19820"/>
    </row>
    <row r="19821" spans="11:11" x14ac:dyDescent="0.25">
      <c r="K19821"/>
    </row>
    <row r="19822" spans="11:11" x14ac:dyDescent="0.25">
      <c r="K19822"/>
    </row>
    <row r="19823" spans="11:11" x14ac:dyDescent="0.25">
      <c r="K19823" s="133"/>
    </row>
    <row r="19824" spans="11:11" x14ac:dyDescent="0.25">
      <c r="K19824" s="133"/>
    </row>
    <row r="19825" spans="11:11" x14ac:dyDescent="0.25">
      <c r="K19825"/>
    </row>
    <row r="19826" spans="11:11" x14ac:dyDescent="0.25">
      <c r="K19826"/>
    </row>
    <row r="19827" spans="11:11" x14ac:dyDescent="0.25">
      <c r="K19827" s="133"/>
    </row>
    <row r="19828" spans="11:11" x14ac:dyDescent="0.25">
      <c r="K19828" s="133"/>
    </row>
    <row r="19829" spans="11:11" x14ac:dyDescent="0.25">
      <c r="K19829"/>
    </row>
    <row r="19830" spans="11:11" x14ac:dyDescent="0.25">
      <c r="K19830"/>
    </row>
    <row r="19831" spans="11:11" x14ac:dyDescent="0.25">
      <c r="K19831"/>
    </row>
    <row r="19832" spans="11:11" x14ac:dyDescent="0.25">
      <c r="K19832" s="133"/>
    </row>
    <row r="19833" spans="11:11" x14ac:dyDescent="0.25">
      <c r="K19833" s="133"/>
    </row>
    <row r="19834" spans="11:11" x14ac:dyDescent="0.25">
      <c r="K19834"/>
    </row>
    <row r="19835" spans="11:11" x14ac:dyDescent="0.25">
      <c r="K19835"/>
    </row>
    <row r="19836" spans="11:11" x14ac:dyDescent="0.25">
      <c r="K19836" s="133"/>
    </row>
    <row r="19837" spans="11:11" x14ac:dyDescent="0.25">
      <c r="K19837" s="133"/>
    </row>
    <row r="19838" spans="11:11" x14ac:dyDescent="0.25">
      <c r="K19838"/>
    </row>
    <row r="19839" spans="11:11" x14ac:dyDescent="0.25">
      <c r="K19839"/>
    </row>
    <row r="19840" spans="11:11" x14ac:dyDescent="0.25">
      <c r="K19840"/>
    </row>
    <row r="19841" spans="11:11" x14ac:dyDescent="0.25">
      <c r="K19841" s="133"/>
    </row>
    <row r="19842" spans="11:11" x14ac:dyDescent="0.25">
      <c r="K19842" s="133"/>
    </row>
    <row r="19843" spans="11:11" x14ac:dyDescent="0.25">
      <c r="K19843"/>
    </row>
    <row r="19844" spans="11:11" x14ac:dyDescent="0.25">
      <c r="K19844"/>
    </row>
    <row r="19845" spans="11:11" x14ac:dyDescent="0.25">
      <c r="K19845" s="133"/>
    </row>
    <row r="19846" spans="11:11" x14ac:dyDescent="0.25">
      <c r="K19846" s="133"/>
    </row>
    <row r="19847" spans="11:11" x14ac:dyDescent="0.25">
      <c r="K19847"/>
    </row>
    <row r="19848" spans="11:11" x14ac:dyDescent="0.25">
      <c r="K19848"/>
    </row>
    <row r="19849" spans="11:11" x14ac:dyDescent="0.25">
      <c r="K19849"/>
    </row>
    <row r="19850" spans="11:11" x14ac:dyDescent="0.25">
      <c r="K19850" s="133"/>
    </row>
    <row r="19851" spans="11:11" x14ac:dyDescent="0.25">
      <c r="K19851" s="133"/>
    </row>
    <row r="19852" spans="11:11" x14ac:dyDescent="0.25">
      <c r="K19852"/>
    </row>
    <row r="19853" spans="11:11" x14ac:dyDescent="0.25">
      <c r="K19853"/>
    </row>
    <row r="19854" spans="11:11" x14ac:dyDescent="0.25">
      <c r="K19854" s="133"/>
    </row>
    <row r="19855" spans="11:11" x14ac:dyDescent="0.25">
      <c r="K19855" s="133"/>
    </row>
    <row r="19856" spans="11:11" x14ac:dyDescent="0.25">
      <c r="K19856"/>
    </row>
    <row r="19857" spans="11:11" x14ac:dyDescent="0.25">
      <c r="K19857"/>
    </row>
    <row r="19858" spans="11:11" x14ac:dyDescent="0.25">
      <c r="K19858"/>
    </row>
    <row r="19859" spans="11:11" x14ac:dyDescent="0.25">
      <c r="K19859" s="133"/>
    </row>
    <row r="19860" spans="11:11" x14ac:dyDescent="0.25">
      <c r="K19860" s="133"/>
    </row>
    <row r="19861" spans="11:11" x14ac:dyDescent="0.25">
      <c r="K19861"/>
    </row>
    <row r="19862" spans="11:11" x14ac:dyDescent="0.25">
      <c r="K19862"/>
    </row>
    <row r="19863" spans="11:11" x14ac:dyDescent="0.25">
      <c r="K19863" s="133"/>
    </row>
    <row r="19864" spans="11:11" x14ac:dyDescent="0.25">
      <c r="K19864" s="133"/>
    </row>
    <row r="19865" spans="11:11" x14ac:dyDescent="0.25">
      <c r="K19865"/>
    </row>
    <row r="19866" spans="11:11" x14ac:dyDescent="0.25">
      <c r="K19866"/>
    </row>
    <row r="19867" spans="11:11" x14ac:dyDescent="0.25">
      <c r="K19867"/>
    </row>
    <row r="19868" spans="11:11" x14ac:dyDescent="0.25">
      <c r="K19868" s="133"/>
    </row>
    <row r="19869" spans="11:11" x14ac:dyDescent="0.25">
      <c r="K19869" s="133"/>
    </row>
    <row r="19870" spans="11:11" x14ac:dyDescent="0.25">
      <c r="K19870"/>
    </row>
    <row r="19871" spans="11:11" x14ac:dyDescent="0.25">
      <c r="K19871"/>
    </row>
    <row r="19872" spans="11:11" x14ac:dyDescent="0.25">
      <c r="K19872" s="133"/>
    </row>
    <row r="19873" spans="11:11" x14ac:dyDescent="0.25">
      <c r="K19873" s="133"/>
    </row>
    <row r="19874" spans="11:11" x14ac:dyDescent="0.25">
      <c r="K19874"/>
    </row>
    <row r="19875" spans="11:11" x14ac:dyDescent="0.25">
      <c r="K19875"/>
    </row>
    <row r="19876" spans="11:11" x14ac:dyDescent="0.25">
      <c r="K19876"/>
    </row>
    <row r="19877" spans="11:11" x14ac:dyDescent="0.25">
      <c r="K19877" s="133"/>
    </row>
    <row r="19878" spans="11:11" x14ac:dyDescent="0.25">
      <c r="K19878" s="133"/>
    </row>
    <row r="19879" spans="11:11" x14ac:dyDescent="0.25">
      <c r="K19879"/>
    </row>
    <row r="19880" spans="11:11" x14ac:dyDescent="0.25">
      <c r="K19880"/>
    </row>
    <row r="19881" spans="11:11" x14ac:dyDescent="0.25">
      <c r="K19881" s="133"/>
    </row>
    <row r="19882" spans="11:11" x14ac:dyDescent="0.25">
      <c r="K19882" s="133"/>
    </row>
    <row r="19883" spans="11:11" x14ac:dyDescent="0.25">
      <c r="K19883"/>
    </row>
    <row r="19884" spans="11:11" x14ac:dyDescent="0.25">
      <c r="K19884"/>
    </row>
    <row r="19885" spans="11:11" x14ac:dyDescent="0.25">
      <c r="K19885"/>
    </row>
    <row r="19886" spans="11:11" x14ac:dyDescent="0.25">
      <c r="K19886" s="133"/>
    </row>
    <row r="19887" spans="11:11" x14ac:dyDescent="0.25">
      <c r="K19887" s="133"/>
    </row>
    <row r="19888" spans="11:11" x14ac:dyDescent="0.25">
      <c r="K19888"/>
    </row>
    <row r="19889" spans="11:11" x14ac:dyDescent="0.25">
      <c r="K19889"/>
    </row>
    <row r="19890" spans="11:11" x14ac:dyDescent="0.25">
      <c r="K19890" s="133"/>
    </row>
    <row r="19891" spans="11:11" x14ac:dyDescent="0.25">
      <c r="K19891" s="133"/>
    </row>
    <row r="19892" spans="11:11" x14ac:dyDescent="0.25">
      <c r="K19892"/>
    </row>
    <row r="19893" spans="11:11" x14ac:dyDescent="0.25">
      <c r="K19893"/>
    </row>
    <row r="19894" spans="11:11" x14ac:dyDescent="0.25">
      <c r="K19894"/>
    </row>
    <row r="19895" spans="11:11" x14ac:dyDescent="0.25">
      <c r="K19895" s="133"/>
    </row>
    <row r="19896" spans="11:11" x14ac:dyDescent="0.25">
      <c r="K19896" s="133"/>
    </row>
    <row r="19897" spans="11:11" x14ac:dyDescent="0.25">
      <c r="K19897"/>
    </row>
    <row r="19898" spans="11:11" x14ac:dyDescent="0.25">
      <c r="K19898"/>
    </row>
    <row r="19899" spans="11:11" x14ac:dyDescent="0.25">
      <c r="K19899" s="133"/>
    </row>
    <row r="19900" spans="11:11" x14ac:dyDescent="0.25">
      <c r="K19900" s="133"/>
    </row>
    <row r="19901" spans="11:11" x14ac:dyDescent="0.25">
      <c r="K19901"/>
    </row>
    <row r="19902" spans="11:11" x14ac:dyDescent="0.25">
      <c r="K19902"/>
    </row>
    <row r="19903" spans="11:11" x14ac:dyDescent="0.25">
      <c r="K19903"/>
    </row>
    <row r="19904" spans="11:11" x14ac:dyDescent="0.25">
      <c r="K19904" s="133"/>
    </row>
    <row r="19905" spans="11:11" x14ac:dyDescent="0.25">
      <c r="K19905" s="133"/>
    </row>
    <row r="19906" spans="11:11" x14ac:dyDescent="0.25">
      <c r="K19906"/>
    </row>
    <row r="19907" spans="11:11" x14ac:dyDescent="0.25">
      <c r="K19907"/>
    </row>
    <row r="19908" spans="11:11" x14ac:dyDescent="0.25">
      <c r="K19908" s="133"/>
    </row>
    <row r="19909" spans="11:11" x14ac:dyDescent="0.25">
      <c r="K19909" s="133"/>
    </row>
    <row r="19910" spans="11:11" x14ac:dyDescent="0.25">
      <c r="K19910"/>
    </row>
    <row r="19911" spans="11:11" x14ac:dyDescent="0.25">
      <c r="K19911"/>
    </row>
    <row r="19912" spans="11:11" x14ac:dyDescent="0.25">
      <c r="K19912"/>
    </row>
    <row r="19913" spans="11:11" x14ac:dyDescent="0.25">
      <c r="K19913" s="133"/>
    </row>
    <row r="19914" spans="11:11" x14ac:dyDescent="0.25">
      <c r="K19914" s="133"/>
    </row>
    <row r="19915" spans="11:11" x14ac:dyDescent="0.25">
      <c r="K19915"/>
    </row>
    <row r="19916" spans="11:11" x14ac:dyDescent="0.25">
      <c r="K19916"/>
    </row>
    <row r="19917" spans="11:11" x14ac:dyDescent="0.25">
      <c r="K19917" s="133"/>
    </row>
    <row r="19918" spans="11:11" x14ac:dyDescent="0.25">
      <c r="K19918" s="133"/>
    </row>
    <row r="19919" spans="11:11" x14ac:dyDescent="0.25">
      <c r="K19919"/>
    </row>
    <row r="19920" spans="11:11" x14ac:dyDescent="0.25">
      <c r="K19920"/>
    </row>
    <row r="19921" spans="11:11" x14ac:dyDescent="0.25">
      <c r="K19921"/>
    </row>
    <row r="19922" spans="11:11" x14ac:dyDescent="0.25">
      <c r="K19922" s="133"/>
    </row>
    <row r="19923" spans="11:11" x14ac:dyDescent="0.25">
      <c r="K19923" s="133"/>
    </row>
    <row r="19924" spans="11:11" x14ac:dyDescent="0.25">
      <c r="K19924"/>
    </row>
    <row r="19925" spans="11:11" x14ac:dyDescent="0.25">
      <c r="K19925"/>
    </row>
    <row r="19926" spans="11:11" x14ac:dyDescent="0.25">
      <c r="K19926" s="133"/>
    </row>
    <row r="19927" spans="11:11" x14ac:dyDescent="0.25">
      <c r="K19927" s="133"/>
    </row>
    <row r="19928" spans="11:11" x14ac:dyDescent="0.25">
      <c r="K19928"/>
    </row>
    <row r="19929" spans="11:11" x14ac:dyDescent="0.25">
      <c r="K19929"/>
    </row>
    <row r="19930" spans="11:11" x14ac:dyDescent="0.25">
      <c r="K19930"/>
    </row>
    <row r="19931" spans="11:11" x14ac:dyDescent="0.25">
      <c r="K19931" s="133"/>
    </row>
    <row r="19932" spans="11:11" x14ac:dyDescent="0.25">
      <c r="K19932" s="133"/>
    </row>
    <row r="19933" spans="11:11" x14ac:dyDescent="0.25">
      <c r="K19933"/>
    </row>
    <row r="19934" spans="11:11" x14ac:dyDescent="0.25">
      <c r="K19934"/>
    </row>
    <row r="19935" spans="11:11" x14ac:dyDescent="0.25">
      <c r="K19935" s="133"/>
    </row>
    <row r="19936" spans="11:11" x14ac:dyDescent="0.25">
      <c r="K19936" s="133"/>
    </row>
    <row r="19937" spans="11:11" x14ac:dyDescent="0.25">
      <c r="K19937"/>
    </row>
    <row r="19938" spans="11:11" x14ac:dyDescent="0.25">
      <c r="K19938"/>
    </row>
    <row r="19939" spans="11:11" x14ac:dyDescent="0.25">
      <c r="K19939"/>
    </row>
    <row r="19940" spans="11:11" x14ac:dyDescent="0.25">
      <c r="K19940" s="133"/>
    </row>
    <row r="19941" spans="11:11" x14ac:dyDescent="0.25">
      <c r="K19941" s="133"/>
    </row>
    <row r="19942" spans="11:11" x14ac:dyDescent="0.25">
      <c r="K19942"/>
    </row>
    <row r="19943" spans="11:11" x14ac:dyDescent="0.25">
      <c r="K19943"/>
    </row>
    <row r="19944" spans="11:11" x14ac:dyDescent="0.25">
      <c r="K19944" s="133"/>
    </row>
    <row r="19945" spans="11:11" x14ac:dyDescent="0.25">
      <c r="K19945" s="133"/>
    </row>
    <row r="19946" spans="11:11" x14ac:dyDescent="0.25">
      <c r="K19946"/>
    </row>
    <row r="19947" spans="11:11" x14ac:dyDescent="0.25">
      <c r="K19947"/>
    </row>
    <row r="19948" spans="11:11" x14ac:dyDescent="0.25">
      <c r="K19948"/>
    </row>
    <row r="19949" spans="11:11" x14ac:dyDescent="0.25">
      <c r="K19949" s="133"/>
    </row>
    <row r="19950" spans="11:11" x14ac:dyDescent="0.25">
      <c r="K19950" s="133"/>
    </row>
    <row r="19951" spans="11:11" x14ac:dyDescent="0.25">
      <c r="K19951"/>
    </row>
    <row r="19952" spans="11:11" x14ac:dyDescent="0.25">
      <c r="K19952"/>
    </row>
    <row r="19953" spans="11:11" x14ac:dyDescent="0.25">
      <c r="K19953" s="133"/>
    </row>
    <row r="19954" spans="11:11" x14ac:dyDescent="0.25">
      <c r="K19954" s="133"/>
    </row>
    <row r="19955" spans="11:11" x14ac:dyDescent="0.25">
      <c r="K19955"/>
    </row>
    <row r="19956" spans="11:11" x14ac:dyDescent="0.25">
      <c r="K19956"/>
    </row>
    <row r="19957" spans="11:11" x14ac:dyDescent="0.25">
      <c r="K19957"/>
    </row>
    <row r="19958" spans="11:11" x14ac:dyDescent="0.25">
      <c r="K19958" s="133"/>
    </row>
    <row r="19959" spans="11:11" x14ac:dyDescent="0.25">
      <c r="K19959" s="133"/>
    </row>
    <row r="19960" spans="11:11" x14ac:dyDescent="0.25">
      <c r="K19960"/>
    </row>
    <row r="19961" spans="11:11" x14ac:dyDescent="0.25">
      <c r="K19961"/>
    </row>
    <row r="19962" spans="11:11" x14ac:dyDescent="0.25">
      <c r="K19962" s="133"/>
    </row>
    <row r="19963" spans="11:11" x14ac:dyDescent="0.25">
      <c r="K19963" s="133"/>
    </row>
    <row r="19964" spans="11:11" x14ac:dyDescent="0.25">
      <c r="K19964"/>
    </row>
    <row r="19965" spans="11:11" x14ac:dyDescent="0.25">
      <c r="K19965"/>
    </row>
    <row r="19966" spans="11:11" x14ac:dyDescent="0.25">
      <c r="K19966"/>
    </row>
    <row r="19967" spans="11:11" x14ac:dyDescent="0.25">
      <c r="K19967" s="133"/>
    </row>
    <row r="19968" spans="11:11" x14ac:dyDescent="0.25">
      <c r="K19968" s="133"/>
    </row>
    <row r="19969" spans="11:11" x14ac:dyDescent="0.25">
      <c r="K19969"/>
    </row>
    <row r="19970" spans="11:11" x14ac:dyDescent="0.25">
      <c r="K19970"/>
    </row>
    <row r="19971" spans="11:11" x14ac:dyDescent="0.25">
      <c r="K19971" s="133"/>
    </row>
    <row r="19972" spans="11:11" x14ac:dyDescent="0.25">
      <c r="K19972" s="133"/>
    </row>
    <row r="19973" spans="11:11" x14ac:dyDescent="0.25">
      <c r="K19973"/>
    </row>
    <row r="19974" spans="11:11" x14ac:dyDescent="0.25">
      <c r="K19974"/>
    </row>
    <row r="19975" spans="11:11" x14ac:dyDescent="0.25">
      <c r="K19975"/>
    </row>
    <row r="19976" spans="11:11" x14ac:dyDescent="0.25">
      <c r="K19976" s="133"/>
    </row>
    <row r="19977" spans="11:11" x14ac:dyDescent="0.25">
      <c r="K19977" s="133"/>
    </row>
    <row r="19978" spans="11:11" x14ac:dyDescent="0.25">
      <c r="K19978"/>
    </row>
    <row r="19979" spans="11:11" x14ac:dyDescent="0.25">
      <c r="K19979"/>
    </row>
    <row r="19980" spans="11:11" x14ac:dyDescent="0.25">
      <c r="K19980" s="133"/>
    </row>
    <row r="19981" spans="11:11" x14ac:dyDescent="0.25">
      <c r="K19981" s="133"/>
    </row>
    <row r="19982" spans="11:11" x14ac:dyDescent="0.25">
      <c r="K19982"/>
    </row>
    <row r="19983" spans="11:11" x14ac:dyDescent="0.25">
      <c r="K19983"/>
    </row>
    <row r="19984" spans="11:11" x14ac:dyDescent="0.25">
      <c r="K19984"/>
    </row>
    <row r="19985" spans="11:11" x14ac:dyDescent="0.25">
      <c r="K19985" s="133"/>
    </row>
    <row r="19986" spans="11:11" x14ac:dyDescent="0.25">
      <c r="K19986" s="133"/>
    </row>
    <row r="19987" spans="11:11" x14ac:dyDescent="0.25">
      <c r="K19987"/>
    </row>
    <row r="19988" spans="11:11" x14ac:dyDescent="0.25">
      <c r="K19988"/>
    </row>
    <row r="19989" spans="11:11" x14ac:dyDescent="0.25">
      <c r="K19989" s="133"/>
    </row>
    <row r="19990" spans="11:11" x14ac:dyDescent="0.25">
      <c r="K19990" s="133"/>
    </row>
    <row r="19991" spans="11:11" x14ac:dyDescent="0.25">
      <c r="K19991"/>
    </row>
    <row r="19992" spans="11:11" x14ac:dyDescent="0.25">
      <c r="K19992"/>
    </row>
    <row r="19993" spans="11:11" x14ac:dyDescent="0.25">
      <c r="K19993"/>
    </row>
    <row r="19994" spans="11:11" x14ac:dyDescent="0.25">
      <c r="K19994" s="133"/>
    </row>
    <row r="19995" spans="11:11" x14ac:dyDescent="0.25">
      <c r="K19995" s="133"/>
    </row>
    <row r="19996" spans="11:11" x14ac:dyDescent="0.25">
      <c r="K19996"/>
    </row>
    <row r="19997" spans="11:11" x14ac:dyDescent="0.25">
      <c r="K19997"/>
    </row>
    <row r="19998" spans="11:11" x14ac:dyDescent="0.25">
      <c r="K19998" s="133"/>
    </row>
    <row r="19999" spans="11:11" x14ac:dyDescent="0.25">
      <c r="K19999" s="133"/>
    </row>
    <row r="20000" spans="11:11" x14ac:dyDescent="0.25">
      <c r="K20000"/>
    </row>
    <row r="20001" spans="11:11" x14ac:dyDescent="0.25">
      <c r="K20001"/>
    </row>
    <row r="20002" spans="11:11" x14ac:dyDescent="0.25">
      <c r="K20002"/>
    </row>
    <row r="20003" spans="11:11" x14ac:dyDescent="0.25">
      <c r="K20003" s="133"/>
    </row>
    <row r="20004" spans="11:11" x14ac:dyDescent="0.25">
      <c r="K20004" s="133"/>
    </row>
    <row r="20005" spans="11:11" x14ac:dyDescent="0.25">
      <c r="K20005"/>
    </row>
    <row r="20006" spans="11:11" x14ac:dyDescent="0.25">
      <c r="K20006"/>
    </row>
    <row r="20007" spans="11:11" x14ac:dyDescent="0.25">
      <c r="K20007" s="133"/>
    </row>
    <row r="20008" spans="11:11" x14ac:dyDescent="0.25">
      <c r="K20008" s="133"/>
    </row>
    <row r="20009" spans="11:11" x14ac:dyDescent="0.25">
      <c r="K20009"/>
    </row>
    <row r="20010" spans="11:11" x14ac:dyDescent="0.25">
      <c r="K20010"/>
    </row>
    <row r="20011" spans="11:11" x14ac:dyDescent="0.25">
      <c r="K20011"/>
    </row>
    <row r="20012" spans="11:11" x14ac:dyDescent="0.25">
      <c r="K20012" s="133"/>
    </row>
    <row r="20013" spans="11:11" x14ac:dyDescent="0.25">
      <c r="K20013" s="133"/>
    </row>
    <row r="20014" spans="11:11" x14ac:dyDescent="0.25">
      <c r="K20014"/>
    </row>
    <row r="20015" spans="11:11" x14ac:dyDescent="0.25">
      <c r="K20015"/>
    </row>
    <row r="20016" spans="11:11" x14ac:dyDescent="0.25">
      <c r="K20016" s="133"/>
    </row>
    <row r="20017" spans="11:11" x14ac:dyDescent="0.25">
      <c r="K20017" s="133"/>
    </row>
    <row r="20018" spans="11:11" x14ac:dyDescent="0.25">
      <c r="K20018"/>
    </row>
    <row r="20019" spans="11:11" x14ac:dyDescent="0.25">
      <c r="K20019"/>
    </row>
    <row r="20020" spans="11:11" x14ac:dyDescent="0.25">
      <c r="K20020"/>
    </row>
    <row r="20021" spans="11:11" x14ac:dyDescent="0.25">
      <c r="K20021" s="133"/>
    </row>
    <row r="20022" spans="11:11" x14ac:dyDescent="0.25">
      <c r="K20022" s="133"/>
    </row>
    <row r="20023" spans="11:11" x14ac:dyDescent="0.25">
      <c r="K20023"/>
    </row>
    <row r="20024" spans="11:11" x14ac:dyDescent="0.25">
      <c r="K20024"/>
    </row>
    <row r="20025" spans="11:11" x14ac:dyDescent="0.25">
      <c r="K20025" s="133"/>
    </row>
    <row r="20026" spans="11:11" x14ac:dyDescent="0.25">
      <c r="K20026" s="133"/>
    </row>
    <row r="20027" spans="11:11" x14ac:dyDescent="0.25">
      <c r="K20027"/>
    </row>
    <row r="20028" spans="11:11" x14ac:dyDescent="0.25">
      <c r="K20028"/>
    </row>
    <row r="20029" spans="11:11" x14ac:dyDescent="0.25">
      <c r="K20029"/>
    </row>
    <row r="20030" spans="11:11" x14ac:dyDescent="0.25">
      <c r="K20030" s="133"/>
    </row>
    <row r="20031" spans="11:11" x14ac:dyDescent="0.25">
      <c r="K20031" s="133"/>
    </row>
    <row r="20032" spans="11:11" x14ac:dyDescent="0.25">
      <c r="K20032"/>
    </row>
    <row r="20033" spans="11:11" x14ac:dyDescent="0.25">
      <c r="K20033"/>
    </row>
    <row r="20034" spans="11:11" x14ac:dyDescent="0.25">
      <c r="K20034" s="133"/>
    </row>
    <row r="20035" spans="11:11" x14ac:dyDescent="0.25">
      <c r="K20035" s="133"/>
    </row>
    <row r="20036" spans="11:11" x14ac:dyDescent="0.25">
      <c r="K20036"/>
    </row>
    <row r="20037" spans="11:11" x14ac:dyDescent="0.25">
      <c r="K20037"/>
    </row>
    <row r="20038" spans="11:11" x14ac:dyDescent="0.25">
      <c r="K20038"/>
    </row>
    <row r="20039" spans="11:11" x14ac:dyDescent="0.25">
      <c r="K20039" s="133"/>
    </row>
    <row r="20040" spans="11:11" x14ac:dyDescent="0.25">
      <c r="K20040" s="133"/>
    </row>
    <row r="20041" spans="11:11" x14ac:dyDescent="0.25">
      <c r="K20041"/>
    </row>
    <row r="20042" spans="11:11" x14ac:dyDescent="0.25">
      <c r="K20042"/>
    </row>
    <row r="20043" spans="11:11" x14ac:dyDescent="0.25">
      <c r="K20043" s="133"/>
    </row>
    <row r="20044" spans="11:11" x14ac:dyDescent="0.25">
      <c r="K20044" s="133"/>
    </row>
    <row r="20045" spans="11:11" x14ac:dyDescent="0.25">
      <c r="K20045"/>
    </row>
    <row r="20046" spans="11:11" x14ac:dyDescent="0.25">
      <c r="K20046"/>
    </row>
    <row r="20047" spans="11:11" x14ac:dyDescent="0.25">
      <c r="K20047"/>
    </row>
    <row r="20048" spans="11:11" x14ac:dyDescent="0.25">
      <c r="K20048" s="133"/>
    </row>
    <row r="20049" spans="11:11" x14ac:dyDescent="0.25">
      <c r="K20049" s="133"/>
    </row>
    <row r="20050" spans="11:11" x14ac:dyDescent="0.25">
      <c r="K20050"/>
    </row>
    <row r="20051" spans="11:11" x14ac:dyDescent="0.25">
      <c r="K20051"/>
    </row>
    <row r="20052" spans="11:11" x14ac:dyDescent="0.25">
      <c r="K20052" s="133"/>
    </row>
    <row r="20053" spans="11:11" x14ac:dyDescent="0.25">
      <c r="K20053" s="133"/>
    </row>
    <row r="20054" spans="11:11" x14ac:dyDescent="0.25">
      <c r="K20054"/>
    </row>
    <row r="20055" spans="11:11" x14ac:dyDescent="0.25">
      <c r="K20055"/>
    </row>
    <row r="20056" spans="11:11" x14ac:dyDescent="0.25">
      <c r="K20056"/>
    </row>
    <row r="20057" spans="11:11" x14ac:dyDescent="0.25">
      <c r="K20057" s="133"/>
    </row>
    <row r="20058" spans="11:11" x14ac:dyDescent="0.25">
      <c r="K20058" s="133"/>
    </row>
    <row r="20059" spans="11:11" x14ac:dyDescent="0.25">
      <c r="K20059"/>
    </row>
    <row r="20060" spans="11:11" x14ac:dyDescent="0.25">
      <c r="K20060"/>
    </row>
    <row r="20061" spans="11:11" x14ac:dyDescent="0.25">
      <c r="K20061" s="133"/>
    </row>
    <row r="20062" spans="11:11" x14ac:dyDescent="0.25">
      <c r="K20062" s="133"/>
    </row>
    <row r="20063" spans="11:11" x14ac:dyDescent="0.25">
      <c r="K20063"/>
    </row>
    <row r="20064" spans="11:11" x14ac:dyDescent="0.25">
      <c r="K20064"/>
    </row>
    <row r="20065" spans="11:11" x14ac:dyDescent="0.25">
      <c r="K20065"/>
    </row>
    <row r="20066" spans="11:11" x14ac:dyDescent="0.25">
      <c r="K20066" s="133"/>
    </row>
    <row r="20067" spans="11:11" x14ac:dyDescent="0.25">
      <c r="K20067" s="133"/>
    </row>
    <row r="20068" spans="11:11" x14ac:dyDescent="0.25">
      <c r="K20068"/>
    </row>
    <row r="20069" spans="11:11" x14ac:dyDescent="0.25">
      <c r="K20069"/>
    </row>
    <row r="20070" spans="11:11" x14ac:dyDescent="0.25">
      <c r="K20070" s="133"/>
    </row>
    <row r="20071" spans="11:11" x14ac:dyDescent="0.25">
      <c r="K20071" s="133"/>
    </row>
    <row r="20072" spans="11:11" x14ac:dyDescent="0.25">
      <c r="K20072"/>
    </row>
    <row r="20073" spans="11:11" x14ac:dyDescent="0.25">
      <c r="K20073"/>
    </row>
    <row r="20074" spans="11:11" x14ac:dyDescent="0.25">
      <c r="K20074"/>
    </row>
    <row r="20075" spans="11:11" x14ac:dyDescent="0.25">
      <c r="K20075" s="133"/>
    </row>
    <row r="20076" spans="11:11" x14ac:dyDescent="0.25">
      <c r="K20076" s="133"/>
    </row>
    <row r="20077" spans="11:11" x14ac:dyDescent="0.25">
      <c r="K20077"/>
    </row>
    <row r="20078" spans="11:11" x14ac:dyDescent="0.25">
      <c r="K20078"/>
    </row>
    <row r="20079" spans="11:11" x14ac:dyDescent="0.25">
      <c r="K20079" s="133"/>
    </row>
    <row r="20080" spans="11:11" x14ac:dyDescent="0.25">
      <c r="K20080" s="133"/>
    </row>
    <row r="20081" spans="11:11" x14ac:dyDescent="0.25">
      <c r="K20081"/>
    </row>
    <row r="20082" spans="11:11" x14ac:dyDescent="0.25">
      <c r="K20082"/>
    </row>
    <row r="20083" spans="11:11" x14ac:dyDescent="0.25">
      <c r="K20083"/>
    </row>
    <row r="20084" spans="11:11" x14ac:dyDescent="0.25">
      <c r="K20084" s="133"/>
    </row>
    <row r="20085" spans="11:11" x14ac:dyDescent="0.25">
      <c r="K20085" s="133"/>
    </row>
    <row r="20086" spans="11:11" x14ac:dyDescent="0.25">
      <c r="K20086"/>
    </row>
    <row r="20087" spans="11:11" x14ac:dyDescent="0.25">
      <c r="K20087"/>
    </row>
    <row r="20088" spans="11:11" x14ac:dyDescent="0.25">
      <c r="K20088" s="133"/>
    </row>
    <row r="20089" spans="11:11" x14ac:dyDescent="0.25">
      <c r="K20089" s="133"/>
    </row>
    <row r="20090" spans="11:11" x14ac:dyDescent="0.25">
      <c r="K20090"/>
    </row>
    <row r="20091" spans="11:11" x14ac:dyDescent="0.25">
      <c r="K20091"/>
    </row>
    <row r="20092" spans="11:11" x14ac:dyDescent="0.25">
      <c r="K20092"/>
    </row>
    <row r="20093" spans="11:11" x14ac:dyDescent="0.25">
      <c r="K20093" s="133"/>
    </row>
    <row r="20094" spans="11:11" x14ac:dyDescent="0.25">
      <c r="K20094" s="133"/>
    </row>
    <row r="20095" spans="11:11" x14ac:dyDescent="0.25">
      <c r="K20095"/>
    </row>
    <row r="20096" spans="11:11" x14ac:dyDescent="0.25">
      <c r="K20096"/>
    </row>
    <row r="20097" spans="11:11" x14ac:dyDescent="0.25">
      <c r="K20097" s="133"/>
    </row>
    <row r="20098" spans="11:11" x14ac:dyDescent="0.25">
      <c r="K20098" s="133"/>
    </row>
    <row r="20099" spans="11:11" x14ac:dyDescent="0.25">
      <c r="K20099"/>
    </row>
    <row r="20100" spans="11:11" x14ac:dyDescent="0.25">
      <c r="K20100"/>
    </row>
    <row r="20101" spans="11:11" x14ac:dyDescent="0.25">
      <c r="K20101"/>
    </row>
    <row r="20102" spans="11:11" x14ac:dyDescent="0.25">
      <c r="K20102" s="133"/>
    </row>
    <row r="20103" spans="11:11" x14ac:dyDescent="0.25">
      <c r="K20103" s="133"/>
    </row>
    <row r="20104" spans="11:11" x14ac:dyDescent="0.25">
      <c r="K20104"/>
    </row>
    <row r="20105" spans="11:11" x14ac:dyDescent="0.25">
      <c r="K20105"/>
    </row>
    <row r="20106" spans="11:11" x14ac:dyDescent="0.25">
      <c r="K20106" s="133"/>
    </row>
    <row r="20107" spans="11:11" x14ac:dyDescent="0.25">
      <c r="K20107" s="133"/>
    </row>
    <row r="20108" spans="11:11" x14ac:dyDescent="0.25">
      <c r="K20108"/>
    </row>
    <row r="20109" spans="11:11" x14ac:dyDescent="0.25">
      <c r="K20109"/>
    </row>
    <row r="20110" spans="11:11" x14ac:dyDescent="0.25">
      <c r="K20110"/>
    </row>
    <row r="20111" spans="11:11" x14ac:dyDescent="0.25">
      <c r="K20111" s="133"/>
    </row>
    <row r="20112" spans="11:11" x14ac:dyDescent="0.25">
      <c r="K20112" s="133"/>
    </row>
    <row r="20113" spans="11:11" x14ac:dyDescent="0.25">
      <c r="K20113"/>
    </row>
    <row r="20114" spans="11:11" x14ac:dyDescent="0.25">
      <c r="K20114"/>
    </row>
    <row r="20115" spans="11:11" x14ac:dyDescent="0.25">
      <c r="K20115" s="133"/>
    </row>
    <row r="20116" spans="11:11" x14ac:dyDescent="0.25">
      <c r="K20116" s="133"/>
    </row>
    <row r="20117" spans="11:11" x14ac:dyDescent="0.25">
      <c r="K20117"/>
    </row>
    <row r="20118" spans="11:11" x14ac:dyDescent="0.25">
      <c r="K20118"/>
    </row>
    <row r="20119" spans="11:11" x14ac:dyDescent="0.25">
      <c r="K20119"/>
    </row>
    <row r="20120" spans="11:11" x14ac:dyDescent="0.25">
      <c r="K20120" s="133"/>
    </row>
    <row r="20121" spans="11:11" x14ac:dyDescent="0.25">
      <c r="K20121" s="133"/>
    </row>
    <row r="20122" spans="11:11" x14ac:dyDescent="0.25">
      <c r="K20122"/>
    </row>
    <row r="20123" spans="11:11" x14ac:dyDescent="0.25">
      <c r="K20123"/>
    </row>
    <row r="20124" spans="11:11" x14ac:dyDescent="0.25">
      <c r="K20124" s="133"/>
    </row>
    <row r="20125" spans="11:11" x14ac:dyDescent="0.25">
      <c r="K20125" s="133"/>
    </row>
    <row r="20126" spans="11:11" x14ac:dyDescent="0.25">
      <c r="K20126"/>
    </row>
    <row r="20127" spans="11:11" x14ac:dyDescent="0.25">
      <c r="K20127"/>
    </row>
    <row r="20128" spans="11:11" x14ac:dyDescent="0.25">
      <c r="K20128"/>
    </row>
    <row r="20129" spans="11:11" x14ac:dyDescent="0.25">
      <c r="K20129" s="133"/>
    </row>
    <row r="20130" spans="11:11" x14ac:dyDescent="0.25">
      <c r="K20130" s="133"/>
    </row>
    <row r="20131" spans="11:11" x14ac:dyDescent="0.25">
      <c r="K20131"/>
    </row>
    <row r="20132" spans="11:11" x14ac:dyDescent="0.25">
      <c r="K20132"/>
    </row>
    <row r="20133" spans="11:11" x14ac:dyDescent="0.25">
      <c r="K20133" s="133"/>
    </row>
    <row r="20134" spans="11:11" x14ac:dyDescent="0.25">
      <c r="K20134" s="133"/>
    </row>
    <row r="20135" spans="11:11" x14ac:dyDescent="0.25">
      <c r="K20135"/>
    </row>
    <row r="20136" spans="11:11" x14ac:dyDescent="0.25">
      <c r="K20136"/>
    </row>
    <row r="20137" spans="11:11" x14ac:dyDescent="0.25">
      <c r="K20137"/>
    </row>
    <row r="20138" spans="11:11" x14ac:dyDescent="0.25">
      <c r="K20138" s="133"/>
    </row>
    <row r="20139" spans="11:11" x14ac:dyDescent="0.25">
      <c r="K20139" s="133"/>
    </row>
    <row r="20140" spans="11:11" x14ac:dyDescent="0.25">
      <c r="K20140"/>
    </row>
    <row r="20141" spans="11:11" x14ac:dyDescent="0.25">
      <c r="K20141"/>
    </row>
    <row r="20142" spans="11:11" x14ac:dyDescent="0.25">
      <c r="K20142" s="133"/>
    </row>
    <row r="20143" spans="11:11" x14ac:dyDescent="0.25">
      <c r="K20143" s="133"/>
    </row>
    <row r="20144" spans="11:11" x14ac:dyDescent="0.25">
      <c r="K20144"/>
    </row>
    <row r="20145" spans="11:11" x14ac:dyDescent="0.25">
      <c r="K20145"/>
    </row>
    <row r="20146" spans="11:11" x14ac:dyDescent="0.25">
      <c r="K20146"/>
    </row>
    <row r="20147" spans="11:11" x14ac:dyDescent="0.25">
      <c r="K20147" s="133"/>
    </row>
    <row r="20148" spans="11:11" x14ac:dyDescent="0.25">
      <c r="K20148" s="133"/>
    </row>
    <row r="20149" spans="11:11" x14ac:dyDescent="0.25">
      <c r="K20149"/>
    </row>
    <row r="20150" spans="11:11" x14ac:dyDescent="0.25">
      <c r="K20150"/>
    </row>
    <row r="20151" spans="11:11" x14ac:dyDescent="0.25">
      <c r="K20151" s="133"/>
    </row>
    <row r="20152" spans="11:11" x14ac:dyDescent="0.25">
      <c r="K20152" s="133"/>
    </row>
    <row r="20153" spans="11:11" x14ac:dyDescent="0.25">
      <c r="K20153"/>
    </row>
    <row r="20154" spans="11:11" x14ac:dyDescent="0.25">
      <c r="K20154"/>
    </row>
    <row r="20155" spans="11:11" x14ac:dyDescent="0.25">
      <c r="K20155"/>
    </row>
    <row r="20156" spans="11:11" x14ac:dyDescent="0.25">
      <c r="K20156" s="133"/>
    </row>
    <row r="20157" spans="11:11" x14ac:dyDescent="0.25">
      <c r="K20157" s="133"/>
    </row>
    <row r="20158" spans="11:11" x14ac:dyDescent="0.25">
      <c r="K20158"/>
    </row>
    <row r="20159" spans="11:11" x14ac:dyDescent="0.25">
      <c r="K20159"/>
    </row>
    <row r="20160" spans="11:11" x14ac:dyDescent="0.25">
      <c r="K20160" s="133"/>
    </row>
    <row r="20161" spans="11:11" x14ac:dyDescent="0.25">
      <c r="K20161" s="133"/>
    </row>
    <row r="20162" spans="11:11" x14ac:dyDescent="0.25">
      <c r="K20162"/>
    </row>
    <row r="20163" spans="11:11" x14ac:dyDescent="0.25">
      <c r="K20163"/>
    </row>
    <row r="20164" spans="11:11" x14ac:dyDescent="0.25">
      <c r="K20164"/>
    </row>
    <row r="20165" spans="11:11" x14ac:dyDescent="0.25">
      <c r="K20165" s="133"/>
    </row>
    <row r="20166" spans="11:11" x14ac:dyDescent="0.25">
      <c r="K20166" s="133"/>
    </row>
    <row r="20167" spans="11:11" x14ac:dyDescent="0.25">
      <c r="K20167"/>
    </row>
    <row r="20168" spans="11:11" x14ac:dyDescent="0.25">
      <c r="K20168"/>
    </row>
    <row r="20169" spans="11:11" x14ac:dyDescent="0.25">
      <c r="K20169" s="133"/>
    </row>
    <row r="20170" spans="11:11" x14ac:dyDescent="0.25">
      <c r="K20170" s="133"/>
    </row>
    <row r="20171" spans="11:11" x14ac:dyDescent="0.25">
      <c r="K20171"/>
    </row>
    <row r="20172" spans="11:11" x14ac:dyDescent="0.25">
      <c r="K20172"/>
    </row>
    <row r="20173" spans="11:11" x14ac:dyDescent="0.25">
      <c r="K20173"/>
    </row>
    <row r="20174" spans="11:11" x14ac:dyDescent="0.25">
      <c r="K20174" s="133"/>
    </row>
    <row r="20175" spans="11:11" x14ac:dyDescent="0.25">
      <c r="K20175" s="133"/>
    </row>
    <row r="20176" spans="11:11" x14ac:dyDescent="0.25">
      <c r="K20176"/>
    </row>
    <row r="20177" spans="11:11" x14ac:dyDescent="0.25">
      <c r="K20177"/>
    </row>
    <row r="20178" spans="11:11" x14ac:dyDescent="0.25">
      <c r="K20178" s="133"/>
    </row>
    <row r="20179" spans="11:11" x14ac:dyDescent="0.25">
      <c r="K20179" s="133"/>
    </row>
    <row r="20180" spans="11:11" x14ac:dyDescent="0.25">
      <c r="K20180"/>
    </row>
    <row r="20181" spans="11:11" x14ac:dyDescent="0.25">
      <c r="K20181"/>
    </row>
    <row r="20182" spans="11:11" x14ac:dyDescent="0.25">
      <c r="K20182"/>
    </row>
    <row r="20183" spans="11:11" x14ac:dyDescent="0.25">
      <c r="K20183" s="133"/>
    </row>
    <row r="20184" spans="11:11" x14ac:dyDescent="0.25">
      <c r="K20184" s="133"/>
    </row>
    <row r="20185" spans="11:11" x14ac:dyDescent="0.25">
      <c r="K20185"/>
    </row>
    <row r="20186" spans="11:11" x14ac:dyDescent="0.25">
      <c r="K20186"/>
    </row>
    <row r="20187" spans="11:11" x14ac:dyDescent="0.25">
      <c r="K20187" s="133"/>
    </row>
    <row r="20188" spans="11:11" x14ac:dyDescent="0.25">
      <c r="K20188" s="133"/>
    </row>
    <row r="20189" spans="11:11" x14ac:dyDescent="0.25">
      <c r="K20189"/>
    </row>
    <row r="20190" spans="11:11" x14ac:dyDescent="0.25">
      <c r="K20190"/>
    </row>
    <row r="20191" spans="11:11" x14ac:dyDescent="0.25">
      <c r="K20191"/>
    </row>
    <row r="20192" spans="11:11" x14ac:dyDescent="0.25">
      <c r="K20192" s="133"/>
    </row>
    <row r="20193" spans="11:11" x14ac:dyDescent="0.25">
      <c r="K20193" s="133"/>
    </row>
    <row r="20194" spans="11:11" x14ac:dyDescent="0.25">
      <c r="K20194"/>
    </row>
    <row r="20195" spans="11:11" x14ac:dyDescent="0.25">
      <c r="K20195"/>
    </row>
    <row r="20196" spans="11:11" x14ac:dyDescent="0.25">
      <c r="K20196" s="133"/>
    </row>
    <row r="20197" spans="11:11" x14ac:dyDescent="0.25">
      <c r="K20197" s="133"/>
    </row>
    <row r="20198" spans="11:11" x14ac:dyDescent="0.25">
      <c r="K20198"/>
    </row>
    <row r="20199" spans="11:11" x14ac:dyDescent="0.25">
      <c r="K20199"/>
    </row>
    <row r="20200" spans="11:11" x14ac:dyDescent="0.25">
      <c r="K20200"/>
    </row>
    <row r="20201" spans="11:11" x14ac:dyDescent="0.25">
      <c r="K20201" s="133"/>
    </row>
    <row r="20202" spans="11:11" x14ac:dyDescent="0.25">
      <c r="K20202" s="133"/>
    </row>
    <row r="20203" spans="11:11" x14ac:dyDescent="0.25">
      <c r="K20203"/>
    </row>
    <row r="20204" spans="11:11" x14ac:dyDescent="0.25">
      <c r="K20204"/>
    </row>
    <row r="20205" spans="11:11" x14ac:dyDescent="0.25">
      <c r="K20205" s="133"/>
    </row>
    <row r="20206" spans="11:11" x14ac:dyDescent="0.25">
      <c r="K20206" s="133"/>
    </row>
    <row r="20207" spans="11:11" x14ac:dyDescent="0.25">
      <c r="K20207"/>
    </row>
    <row r="20208" spans="11:11" x14ac:dyDescent="0.25">
      <c r="K20208"/>
    </row>
    <row r="20209" spans="11:11" x14ac:dyDescent="0.25">
      <c r="K20209"/>
    </row>
    <row r="20210" spans="11:11" x14ac:dyDescent="0.25">
      <c r="K20210" s="133"/>
    </row>
    <row r="20211" spans="11:11" x14ac:dyDescent="0.25">
      <c r="K20211" s="133"/>
    </row>
    <row r="20212" spans="11:11" x14ac:dyDescent="0.25">
      <c r="K20212"/>
    </row>
    <row r="20213" spans="11:11" x14ac:dyDescent="0.25">
      <c r="K20213"/>
    </row>
    <row r="20214" spans="11:11" x14ac:dyDescent="0.25">
      <c r="K20214" s="133"/>
    </row>
    <row r="20215" spans="11:11" x14ac:dyDescent="0.25">
      <c r="K20215" s="133"/>
    </row>
    <row r="20216" spans="11:11" x14ac:dyDescent="0.25">
      <c r="K20216"/>
    </row>
    <row r="20217" spans="11:11" x14ac:dyDescent="0.25">
      <c r="K20217"/>
    </row>
    <row r="20218" spans="11:11" x14ac:dyDescent="0.25">
      <c r="K20218"/>
    </row>
    <row r="20219" spans="11:11" x14ac:dyDescent="0.25">
      <c r="K20219" s="133"/>
    </row>
    <row r="20220" spans="11:11" x14ac:dyDescent="0.25">
      <c r="K20220" s="133"/>
    </row>
    <row r="20221" spans="11:11" x14ac:dyDescent="0.25">
      <c r="K20221"/>
    </row>
    <row r="20222" spans="11:11" x14ac:dyDescent="0.25">
      <c r="K20222"/>
    </row>
    <row r="20223" spans="11:11" x14ac:dyDescent="0.25">
      <c r="K20223" s="133"/>
    </row>
    <row r="20224" spans="11:11" x14ac:dyDescent="0.25">
      <c r="K20224" s="133"/>
    </row>
    <row r="20225" spans="11:11" x14ac:dyDescent="0.25">
      <c r="K20225"/>
    </row>
    <row r="20226" spans="11:11" x14ac:dyDescent="0.25">
      <c r="K20226"/>
    </row>
    <row r="20227" spans="11:11" x14ac:dyDescent="0.25">
      <c r="K20227"/>
    </row>
    <row r="20228" spans="11:11" x14ac:dyDescent="0.25">
      <c r="K20228" s="133"/>
    </row>
    <row r="20229" spans="11:11" x14ac:dyDescent="0.25">
      <c r="K20229" s="133"/>
    </row>
    <row r="20230" spans="11:11" x14ac:dyDescent="0.25">
      <c r="K20230"/>
    </row>
    <row r="20231" spans="11:11" x14ac:dyDescent="0.25">
      <c r="K20231"/>
    </row>
    <row r="20232" spans="11:11" x14ac:dyDescent="0.25">
      <c r="K20232" s="133"/>
    </row>
    <row r="20233" spans="11:11" x14ac:dyDescent="0.25">
      <c r="K20233" s="133"/>
    </row>
    <row r="20234" spans="11:11" x14ac:dyDescent="0.25">
      <c r="K20234"/>
    </row>
    <row r="20235" spans="11:11" x14ac:dyDescent="0.25">
      <c r="K20235"/>
    </row>
    <row r="20236" spans="11:11" x14ac:dyDescent="0.25">
      <c r="K20236"/>
    </row>
    <row r="20237" spans="11:11" x14ac:dyDescent="0.25">
      <c r="K20237" s="133"/>
    </row>
    <row r="20238" spans="11:11" x14ac:dyDescent="0.25">
      <c r="K20238" s="133"/>
    </row>
    <row r="20239" spans="11:11" x14ac:dyDescent="0.25">
      <c r="K20239"/>
    </row>
    <row r="20240" spans="11:11" x14ac:dyDescent="0.25">
      <c r="K20240"/>
    </row>
    <row r="20241" spans="11:11" x14ac:dyDescent="0.25">
      <c r="K20241" s="133"/>
    </row>
    <row r="20242" spans="11:11" x14ac:dyDescent="0.25">
      <c r="K20242" s="133"/>
    </row>
    <row r="20243" spans="11:11" x14ac:dyDescent="0.25">
      <c r="K20243"/>
    </row>
    <row r="20244" spans="11:11" x14ac:dyDescent="0.25">
      <c r="K20244"/>
    </row>
    <row r="20245" spans="11:11" x14ac:dyDescent="0.25">
      <c r="K20245"/>
    </row>
    <row r="20246" spans="11:11" x14ac:dyDescent="0.25">
      <c r="K20246" s="133"/>
    </row>
    <row r="20247" spans="11:11" x14ac:dyDescent="0.25">
      <c r="K20247" s="133"/>
    </row>
    <row r="20248" spans="11:11" x14ac:dyDescent="0.25">
      <c r="K20248"/>
    </row>
    <row r="20249" spans="11:11" x14ac:dyDescent="0.25">
      <c r="K20249"/>
    </row>
    <row r="20250" spans="11:11" x14ac:dyDescent="0.25">
      <c r="K20250" s="133"/>
    </row>
    <row r="20251" spans="11:11" x14ac:dyDescent="0.25">
      <c r="K20251" s="133"/>
    </row>
    <row r="20252" spans="11:11" x14ac:dyDescent="0.25">
      <c r="K20252"/>
    </row>
    <row r="20253" spans="11:11" x14ac:dyDescent="0.25">
      <c r="K20253"/>
    </row>
    <row r="20254" spans="11:11" x14ac:dyDescent="0.25">
      <c r="K20254"/>
    </row>
    <row r="20255" spans="11:11" x14ac:dyDescent="0.25">
      <c r="K20255" s="133"/>
    </row>
    <row r="20256" spans="11:11" x14ac:dyDescent="0.25">
      <c r="K20256" s="133"/>
    </row>
    <row r="20257" spans="11:11" x14ac:dyDescent="0.25">
      <c r="K20257"/>
    </row>
    <row r="20258" spans="11:11" x14ac:dyDescent="0.25">
      <c r="K20258"/>
    </row>
    <row r="20259" spans="11:11" x14ac:dyDescent="0.25">
      <c r="K20259" s="133"/>
    </row>
    <row r="20260" spans="11:11" x14ac:dyDescent="0.25">
      <c r="K20260" s="133"/>
    </row>
    <row r="20261" spans="11:11" x14ac:dyDescent="0.25">
      <c r="K20261"/>
    </row>
    <row r="20262" spans="11:11" x14ac:dyDescent="0.25">
      <c r="K20262"/>
    </row>
    <row r="20263" spans="11:11" x14ac:dyDescent="0.25">
      <c r="K20263"/>
    </row>
    <row r="20264" spans="11:11" x14ac:dyDescent="0.25">
      <c r="K20264" s="133"/>
    </row>
    <row r="20265" spans="11:11" x14ac:dyDescent="0.25">
      <c r="K20265" s="133"/>
    </row>
    <row r="20266" spans="11:11" x14ac:dyDescent="0.25">
      <c r="K20266"/>
    </row>
    <row r="20267" spans="11:11" x14ac:dyDescent="0.25">
      <c r="K20267"/>
    </row>
    <row r="20268" spans="11:11" x14ac:dyDescent="0.25">
      <c r="K20268" s="133"/>
    </row>
    <row r="20269" spans="11:11" x14ac:dyDescent="0.25">
      <c r="K20269" s="133"/>
    </row>
    <row r="20270" spans="11:11" x14ac:dyDescent="0.25">
      <c r="K20270"/>
    </row>
    <row r="20271" spans="11:11" x14ac:dyDescent="0.25">
      <c r="K20271"/>
    </row>
    <row r="20272" spans="11:11" x14ac:dyDescent="0.25">
      <c r="K20272"/>
    </row>
    <row r="20273" spans="11:11" x14ac:dyDescent="0.25">
      <c r="K20273" s="133"/>
    </row>
    <row r="20274" spans="11:11" x14ac:dyDescent="0.25">
      <c r="K20274" s="133"/>
    </row>
    <row r="20275" spans="11:11" x14ac:dyDescent="0.25">
      <c r="K20275"/>
    </row>
    <row r="20276" spans="11:11" x14ac:dyDescent="0.25">
      <c r="K20276"/>
    </row>
    <row r="20277" spans="11:11" x14ac:dyDescent="0.25">
      <c r="K20277" s="133"/>
    </row>
    <row r="20278" spans="11:11" x14ac:dyDescent="0.25">
      <c r="K20278" s="133"/>
    </row>
    <row r="20279" spans="11:11" x14ac:dyDescent="0.25">
      <c r="K20279"/>
    </row>
    <row r="20280" spans="11:11" x14ac:dyDescent="0.25">
      <c r="K20280"/>
    </row>
    <row r="20281" spans="11:11" x14ac:dyDescent="0.25">
      <c r="K20281"/>
    </row>
    <row r="20282" spans="11:11" x14ac:dyDescent="0.25">
      <c r="K20282" s="133"/>
    </row>
    <row r="20283" spans="11:11" x14ac:dyDescent="0.25">
      <c r="K20283" s="133"/>
    </row>
    <row r="20284" spans="11:11" x14ac:dyDescent="0.25">
      <c r="K20284"/>
    </row>
    <row r="20285" spans="11:11" x14ac:dyDescent="0.25">
      <c r="K20285"/>
    </row>
    <row r="20286" spans="11:11" x14ac:dyDescent="0.25">
      <c r="K20286" s="133"/>
    </row>
    <row r="20287" spans="11:11" x14ac:dyDescent="0.25">
      <c r="K20287" s="133"/>
    </row>
    <row r="20288" spans="11:11" x14ac:dyDescent="0.25">
      <c r="K20288"/>
    </row>
    <row r="20289" spans="11:11" x14ac:dyDescent="0.25">
      <c r="K20289"/>
    </row>
    <row r="20290" spans="11:11" x14ac:dyDescent="0.25">
      <c r="K20290"/>
    </row>
    <row r="20291" spans="11:11" x14ac:dyDescent="0.25">
      <c r="K20291" s="133"/>
    </row>
    <row r="20292" spans="11:11" x14ac:dyDescent="0.25">
      <c r="K20292" s="133"/>
    </row>
    <row r="20293" spans="11:11" x14ac:dyDescent="0.25">
      <c r="K20293"/>
    </row>
    <row r="20294" spans="11:11" x14ac:dyDescent="0.25">
      <c r="K20294"/>
    </row>
    <row r="20295" spans="11:11" x14ac:dyDescent="0.25">
      <c r="K20295" s="133"/>
    </row>
    <row r="20296" spans="11:11" x14ac:dyDescent="0.25">
      <c r="K20296" s="133"/>
    </row>
    <row r="20297" spans="11:11" x14ac:dyDescent="0.25">
      <c r="K20297"/>
    </row>
    <row r="20298" spans="11:11" x14ac:dyDescent="0.25">
      <c r="K20298"/>
    </row>
    <row r="20299" spans="11:11" x14ac:dyDescent="0.25">
      <c r="K20299"/>
    </row>
    <row r="20300" spans="11:11" x14ac:dyDescent="0.25">
      <c r="K20300" s="133"/>
    </row>
    <row r="20301" spans="11:11" x14ac:dyDescent="0.25">
      <c r="K20301" s="133"/>
    </row>
    <row r="20302" spans="11:11" x14ac:dyDescent="0.25">
      <c r="K20302"/>
    </row>
    <row r="20303" spans="11:11" x14ac:dyDescent="0.25">
      <c r="K20303"/>
    </row>
    <row r="20304" spans="11:11" x14ac:dyDescent="0.25">
      <c r="K20304" s="133"/>
    </row>
    <row r="20305" spans="11:11" x14ac:dyDescent="0.25">
      <c r="K20305" s="133"/>
    </row>
    <row r="20306" spans="11:11" x14ac:dyDescent="0.25">
      <c r="K20306"/>
    </row>
    <row r="20307" spans="11:11" x14ac:dyDescent="0.25">
      <c r="K20307"/>
    </row>
    <row r="20308" spans="11:11" x14ac:dyDescent="0.25">
      <c r="K20308"/>
    </row>
    <row r="20309" spans="11:11" x14ac:dyDescent="0.25">
      <c r="K20309" s="133"/>
    </row>
    <row r="20310" spans="11:11" x14ac:dyDescent="0.25">
      <c r="K20310" s="133"/>
    </row>
    <row r="20311" spans="11:11" x14ac:dyDescent="0.25">
      <c r="K20311"/>
    </row>
    <row r="20312" spans="11:11" x14ac:dyDescent="0.25">
      <c r="K20312"/>
    </row>
    <row r="20313" spans="11:11" x14ac:dyDescent="0.25">
      <c r="K20313" s="133"/>
    </row>
    <row r="20314" spans="11:11" x14ac:dyDescent="0.25">
      <c r="K20314" s="133"/>
    </row>
    <row r="20315" spans="11:11" x14ac:dyDescent="0.25">
      <c r="K20315"/>
    </row>
    <row r="20316" spans="11:11" x14ac:dyDescent="0.25">
      <c r="K20316"/>
    </row>
    <row r="20317" spans="11:11" x14ac:dyDescent="0.25">
      <c r="K20317"/>
    </row>
    <row r="20318" spans="11:11" x14ac:dyDescent="0.25">
      <c r="K20318" s="133"/>
    </row>
    <row r="20319" spans="11:11" x14ac:dyDescent="0.25">
      <c r="K20319" s="133"/>
    </row>
    <row r="20320" spans="11:11" x14ac:dyDescent="0.25">
      <c r="K20320"/>
    </row>
    <row r="20321" spans="11:11" x14ac:dyDescent="0.25">
      <c r="K20321"/>
    </row>
    <row r="20322" spans="11:11" x14ac:dyDescent="0.25">
      <c r="K20322" s="133"/>
    </row>
    <row r="20323" spans="11:11" x14ac:dyDescent="0.25">
      <c r="K20323" s="133"/>
    </row>
    <row r="20324" spans="11:11" x14ac:dyDescent="0.25">
      <c r="K20324"/>
    </row>
    <row r="20325" spans="11:11" x14ac:dyDescent="0.25">
      <c r="K20325"/>
    </row>
    <row r="20326" spans="11:11" x14ac:dyDescent="0.25">
      <c r="K20326"/>
    </row>
    <row r="20327" spans="11:11" x14ac:dyDescent="0.25">
      <c r="K20327" s="133"/>
    </row>
    <row r="20328" spans="11:11" x14ac:dyDescent="0.25">
      <c r="K20328" s="133"/>
    </row>
    <row r="20329" spans="11:11" x14ac:dyDescent="0.25">
      <c r="K20329"/>
    </row>
    <row r="20330" spans="11:11" x14ac:dyDescent="0.25">
      <c r="K20330"/>
    </row>
    <row r="20331" spans="11:11" x14ac:dyDescent="0.25">
      <c r="K20331" s="133"/>
    </row>
    <row r="20332" spans="11:11" x14ac:dyDescent="0.25">
      <c r="K20332" s="133"/>
    </row>
    <row r="20333" spans="11:11" x14ac:dyDescent="0.25">
      <c r="K20333"/>
    </row>
    <row r="20334" spans="11:11" x14ac:dyDescent="0.25">
      <c r="K20334"/>
    </row>
    <row r="20335" spans="11:11" x14ac:dyDescent="0.25">
      <c r="K20335"/>
    </row>
    <row r="20336" spans="11:11" x14ac:dyDescent="0.25">
      <c r="K20336" s="133"/>
    </row>
    <row r="20337" spans="11:11" x14ac:dyDescent="0.25">
      <c r="K20337" s="133"/>
    </row>
    <row r="20338" spans="11:11" x14ac:dyDescent="0.25">
      <c r="K20338"/>
    </row>
    <row r="20339" spans="11:11" x14ac:dyDescent="0.25">
      <c r="K20339"/>
    </row>
    <row r="20340" spans="11:11" x14ac:dyDescent="0.25">
      <c r="K20340" s="133"/>
    </row>
    <row r="20341" spans="11:11" x14ac:dyDescent="0.25">
      <c r="K20341" s="133"/>
    </row>
    <row r="20342" spans="11:11" x14ac:dyDescent="0.25">
      <c r="K20342"/>
    </row>
    <row r="20343" spans="11:11" x14ac:dyDescent="0.25">
      <c r="K20343"/>
    </row>
    <row r="20344" spans="11:11" x14ac:dyDescent="0.25">
      <c r="K20344"/>
    </row>
    <row r="20345" spans="11:11" x14ac:dyDescent="0.25">
      <c r="K20345" s="133"/>
    </row>
    <row r="20346" spans="11:11" x14ac:dyDescent="0.25">
      <c r="K20346" s="133"/>
    </row>
    <row r="20347" spans="11:11" x14ac:dyDescent="0.25">
      <c r="K20347"/>
    </row>
    <row r="20348" spans="11:11" x14ac:dyDescent="0.25">
      <c r="K20348"/>
    </row>
    <row r="20349" spans="11:11" x14ac:dyDescent="0.25">
      <c r="K20349" s="133"/>
    </row>
    <row r="20350" spans="11:11" x14ac:dyDescent="0.25">
      <c r="K20350" s="133"/>
    </row>
    <row r="20351" spans="11:11" x14ac:dyDescent="0.25">
      <c r="K20351"/>
    </row>
    <row r="20352" spans="11:11" x14ac:dyDescent="0.25">
      <c r="K20352"/>
    </row>
    <row r="20353" spans="11:11" x14ac:dyDescent="0.25">
      <c r="K20353"/>
    </row>
    <row r="20354" spans="11:11" x14ac:dyDescent="0.25">
      <c r="K20354" s="133"/>
    </row>
    <row r="20355" spans="11:11" x14ac:dyDescent="0.25">
      <c r="K20355" s="133"/>
    </row>
    <row r="20356" spans="11:11" x14ac:dyDescent="0.25">
      <c r="K20356"/>
    </row>
    <row r="20357" spans="11:11" x14ac:dyDescent="0.25">
      <c r="K20357"/>
    </row>
    <row r="20358" spans="11:11" x14ac:dyDescent="0.25">
      <c r="K20358" s="133"/>
    </row>
    <row r="20359" spans="11:11" x14ac:dyDescent="0.25">
      <c r="K20359" s="133"/>
    </row>
    <row r="20360" spans="11:11" x14ac:dyDescent="0.25">
      <c r="K20360"/>
    </row>
    <row r="20361" spans="11:11" x14ac:dyDescent="0.25">
      <c r="K20361"/>
    </row>
    <row r="20362" spans="11:11" x14ac:dyDescent="0.25">
      <c r="K20362"/>
    </row>
    <row r="20363" spans="11:11" x14ac:dyDescent="0.25">
      <c r="K20363" s="133"/>
    </row>
    <row r="20364" spans="11:11" x14ac:dyDescent="0.25">
      <c r="K20364" s="133"/>
    </row>
    <row r="20365" spans="11:11" x14ac:dyDescent="0.25">
      <c r="K20365"/>
    </row>
    <row r="20366" spans="11:11" x14ac:dyDescent="0.25">
      <c r="K20366"/>
    </row>
    <row r="20367" spans="11:11" x14ac:dyDescent="0.25">
      <c r="K20367" s="133"/>
    </row>
    <row r="20368" spans="11:11" x14ac:dyDescent="0.25">
      <c r="K20368" s="133"/>
    </row>
    <row r="20369" spans="11:11" x14ac:dyDescent="0.25">
      <c r="K20369"/>
    </row>
    <row r="20370" spans="11:11" x14ac:dyDescent="0.25">
      <c r="K20370"/>
    </row>
    <row r="20371" spans="11:11" x14ac:dyDescent="0.25">
      <c r="K20371"/>
    </row>
    <row r="20372" spans="11:11" x14ac:dyDescent="0.25">
      <c r="K20372" s="133"/>
    </row>
    <row r="20373" spans="11:11" x14ac:dyDescent="0.25">
      <c r="K20373" s="133"/>
    </row>
    <row r="20374" spans="11:11" x14ac:dyDescent="0.25">
      <c r="K20374"/>
    </row>
    <row r="20375" spans="11:11" x14ac:dyDescent="0.25">
      <c r="K20375"/>
    </row>
    <row r="20376" spans="11:11" x14ac:dyDescent="0.25">
      <c r="K20376" s="133"/>
    </row>
    <row r="20377" spans="11:11" x14ac:dyDescent="0.25">
      <c r="K20377" s="133"/>
    </row>
    <row r="20378" spans="11:11" x14ac:dyDescent="0.25">
      <c r="K20378"/>
    </row>
    <row r="20379" spans="11:11" x14ac:dyDescent="0.25">
      <c r="K20379"/>
    </row>
    <row r="20380" spans="11:11" x14ac:dyDescent="0.25">
      <c r="K20380"/>
    </row>
    <row r="20381" spans="11:11" x14ac:dyDescent="0.25">
      <c r="K20381" s="133"/>
    </row>
    <row r="20382" spans="11:11" x14ac:dyDescent="0.25">
      <c r="K20382" s="133"/>
    </row>
    <row r="20383" spans="11:11" x14ac:dyDescent="0.25">
      <c r="K20383"/>
    </row>
    <row r="20384" spans="11:11" x14ac:dyDescent="0.25">
      <c r="K20384"/>
    </row>
    <row r="20385" spans="11:11" x14ac:dyDescent="0.25">
      <c r="K20385" s="133"/>
    </row>
    <row r="20386" spans="11:11" x14ac:dyDescent="0.25">
      <c r="K20386" s="133"/>
    </row>
    <row r="20387" spans="11:11" x14ac:dyDescent="0.25">
      <c r="K20387"/>
    </row>
    <row r="20388" spans="11:11" x14ac:dyDescent="0.25">
      <c r="K20388"/>
    </row>
    <row r="20389" spans="11:11" x14ac:dyDescent="0.25">
      <c r="K20389"/>
    </row>
    <row r="20390" spans="11:11" x14ac:dyDescent="0.25">
      <c r="K20390" s="133"/>
    </row>
    <row r="20391" spans="11:11" x14ac:dyDescent="0.25">
      <c r="K20391" s="133"/>
    </row>
    <row r="20392" spans="11:11" x14ac:dyDescent="0.25">
      <c r="K20392"/>
    </row>
    <row r="20393" spans="11:11" x14ac:dyDescent="0.25">
      <c r="K20393"/>
    </row>
    <row r="20394" spans="11:11" x14ac:dyDescent="0.25">
      <c r="K20394" s="133"/>
    </row>
    <row r="20395" spans="11:11" x14ac:dyDescent="0.25">
      <c r="K20395" s="133"/>
    </row>
    <row r="20396" spans="11:11" x14ac:dyDescent="0.25">
      <c r="K20396"/>
    </row>
    <row r="20397" spans="11:11" x14ac:dyDescent="0.25">
      <c r="K20397"/>
    </row>
    <row r="20398" spans="11:11" x14ac:dyDescent="0.25">
      <c r="K20398"/>
    </row>
    <row r="20399" spans="11:11" x14ac:dyDescent="0.25">
      <c r="K20399" s="133"/>
    </row>
    <row r="20400" spans="11:11" x14ac:dyDescent="0.25">
      <c r="K20400" s="133"/>
    </row>
    <row r="20401" spans="11:11" x14ac:dyDescent="0.25">
      <c r="K20401"/>
    </row>
    <row r="20402" spans="11:11" x14ac:dyDescent="0.25">
      <c r="K20402"/>
    </row>
    <row r="20403" spans="11:11" x14ac:dyDescent="0.25">
      <c r="K20403" s="133"/>
    </row>
    <row r="20404" spans="11:11" x14ac:dyDescent="0.25">
      <c r="K20404" s="133"/>
    </row>
    <row r="20405" spans="11:11" x14ac:dyDescent="0.25">
      <c r="K20405"/>
    </row>
    <row r="20406" spans="11:11" x14ac:dyDescent="0.25">
      <c r="K20406"/>
    </row>
    <row r="20407" spans="11:11" x14ac:dyDescent="0.25">
      <c r="K20407"/>
    </row>
    <row r="20408" spans="11:11" x14ac:dyDescent="0.25">
      <c r="K20408" s="133"/>
    </row>
    <row r="20409" spans="11:11" x14ac:dyDescent="0.25">
      <c r="K20409" s="133"/>
    </row>
    <row r="20410" spans="11:11" x14ac:dyDescent="0.25">
      <c r="K20410"/>
    </row>
    <row r="20411" spans="11:11" x14ac:dyDescent="0.25">
      <c r="K20411"/>
    </row>
    <row r="20412" spans="11:11" x14ac:dyDescent="0.25">
      <c r="K20412" s="133"/>
    </row>
    <row r="20413" spans="11:11" x14ac:dyDescent="0.25">
      <c r="K20413" s="133"/>
    </row>
    <row r="20414" spans="11:11" x14ac:dyDescent="0.25">
      <c r="K20414"/>
    </row>
    <row r="20415" spans="11:11" x14ac:dyDescent="0.25">
      <c r="K20415"/>
    </row>
    <row r="20416" spans="11:11" x14ac:dyDescent="0.25">
      <c r="K20416"/>
    </row>
    <row r="20417" spans="11:11" x14ac:dyDescent="0.25">
      <c r="K20417" s="133"/>
    </row>
    <row r="20418" spans="11:11" x14ac:dyDescent="0.25">
      <c r="K20418" s="133"/>
    </row>
    <row r="20419" spans="11:11" x14ac:dyDescent="0.25">
      <c r="K20419"/>
    </row>
    <row r="20420" spans="11:11" x14ac:dyDescent="0.25">
      <c r="K20420"/>
    </row>
    <row r="20421" spans="11:11" x14ac:dyDescent="0.25">
      <c r="K20421" s="133"/>
    </row>
    <row r="20422" spans="11:11" x14ac:dyDescent="0.25">
      <c r="K20422" s="133"/>
    </row>
    <row r="20423" spans="11:11" x14ac:dyDescent="0.25">
      <c r="K20423"/>
    </row>
    <row r="20424" spans="11:11" x14ac:dyDescent="0.25">
      <c r="K20424"/>
    </row>
    <row r="20425" spans="11:11" x14ac:dyDescent="0.25">
      <c r="K20425"/>
    </row>
    <row r="20426" spans="11:11" x14ac:dyDescent="0.25">
      <c r="K20426" s="133"/>
    </row>
    <row r="20427" spans="11:11" x14ac:dyDescent="0.25">
      <c r="K20427" s="133"/>
    </row>
    <row r="20428" spans="11:11" x14ac:dyDescent="0.25">
      <c r="K20428"/>
    </row>
    <row r="20429" spans="11:11" x14ac:dyDescent="0.25">
      <c r="K20429"/>
    </row>
    <row r="20430" spans="11:11" x14ac:dyDescent="0.25">
      <c r="K20430" s="133"/>
    </row>
    <row r="20431" spans="11:11" x14ac:dyDescent="0.25">
      <c r="K20431" s="133"/>
    </row>
    <row r="20432" spans="11:11" x14ac:dyDescent="0.25">
      <c r="K20432"/>
    </row>
    <row r="20433" spans="11:11" x14ac:dyDescent="0.25">
      <c r="K20433"/>
    </row>
    <row r="20434" spans="11:11" x14ac:dyDescent="0.25">
      <c r="K20434"/>
    </row>
    <row r="20435" spans="11:11" x14ac:dyDescent="0.25">
      <c r="K20435" s="133"/>
    </row>
    <row r="20436" spans="11:11" x14ac:dyDescent="0.25">
      <c r="K20436" s="133"/>
    </row>
    <row r="20437" spans="11:11" x14ac:dyDescent="0.25">
      <c r="K20437"/>
    </row>
    <row r="20438" spans="11:11" x14ac:dyDescent="0.25">
      <c r="K20438"/>
    </row>
    <row r="20439" spans="11:11" x14ac:dyDescent="0.25">
      <c r="K20439" s="133"/>
    </row>
    <row r="20440" spans="11:11" x14ac:dyDescent="0.25">
      <c r="K20440" s="133"/>
    </row>
    <row r="20441" spans="11:11" x14ac:dyDescent="0.25">
      <c r="K20441"/>
    </row>
    <row r="20442" spans="11:11" x14ac:dyDescent="0.25">
      <c r="K20442"/>
    </row>
    <row r="20443" spans="11:11" x14ac:dyDescent="0.25">
      <c r="K20443"/>
    </row>
    <row r="20444" spans="11:11" x14ac:dyDescent="0.25">
      <c r="K20444" s="133"/>
    </row>
    <row r="20445" spans="11:11" x14ac:dyDescent="0.25">
      <c r="K20445" s="133"/>
    </row>
    <row r="20446" spans="11:11" x14ac:dyDescent="0.25">
      <c r="K20446"/>
    </row>
    <row r="20447" spans="11:11" x14ac:dyDescent="0.25">
      <c r="K20447"/>
    </row>
    <row r="20448" spans="11:11" x14ac:dyDescent="0.25">
      <c r="K20448" s="133"/>
    </row>
    <row r="20449" spans="11:11" x14ac:dyDescent="0.25">
      <c r="K20449" s="133"/>
    </row>
    <row r="20450" spans="11:11" x14ac:dyDescent="0.25">
      <c r="K20450"/>
    </row>
    <row r="20451" spans="11:11" x14ac:dyDescent="0.25">
      <c r="K20451"/>
    </row>
    <row r="20452" spans="11:11" x14ac:dyDescent="0.25">
      <c r="K20452"/>
    </row>
    <row r="20453" spans="11:11" x14ac:dyDescent="0.25">
      <c r="K20453" s="133"/>
    </row>
    <row r="20454" spans="11:11" x14ac:dyDescent="0.25">
      <c r="K20454" s="133"/>
    </row>
    <row r="20455" spans="11:11" x14ac:dyDescent="0.25">
      <c r="K20455"/>
    </row>
    <row r="20456" spans="11:11" x14ac:dyDescent="0.25">
      <c r="K20456"/>
    </row>
    <row r="20457" spans="11:11" x14ac:dyDescent="0.25">
      <c r="K20457" s="133"/>
    </row>
    <row r="20458" spans="11:11" x14ac:dyDescent="0.25">
      <c r="K20458" s="133"/>
    </row>
    <row r="20459" spans="11:11" x14ac:dyDescent="0.25">
      <c r="K20459"/>
    </row>
    <row r="20460" spans="11:11" x14ac:dyDescent="0.25">
      <c r="K20460"/>
    </row>
    <row r="20461" spans="11:11" x14ac:dyDescent="0.25">
      <c r="K20461"/>
    </row>
    <row r="20462" spans="11:11" x14ac:dyDescent="0.25">
      <c r="K20462" s="133"/>
    </row>
    <row r="20463" spans="11:11" x14ac:dyDescent="0.25">
      <c r="K20463" s="133"/>
    </row>
    <row r="20464" spans="11:11" x14ac:dyDescent="0.25">
      <c r="K20464"/>
    </row>
    <row r="20465" spans="11:11" x14ac:dyDescent="0.25">
      <c r="K20465"/>
    </row>
    <row r="20466" spans="11:11" x14ac:dyDescent="0.25">
      <c r="K20466" s="133"/>
    </row>
    <row r="20467" spans="11:11" x14ac:dyDescent="0.25">
      <c r="K20467" s="133"/>
    </row>
    <row r="20468" spans="11:11" x14ac:dyDescent="0.25">
      <c r="K20468"/>
    </row>
    <row r="20469" spans="11:11" x14ac:dyDescent="0.25">
      <c r="K20469"/>
    </row>
    <row r="20470" spans="11:11" x14ac:dyDescent="0.25">
      <c r="K20470"/>
    </row>
    <row r="20471" spans="11:11" x14ac:dyDescent="0.25">
      <c r="K20471" s="133"/>
    </row>
    <row r="20472" spans="11:11" x14ac:dyDescent="0.25">
      <c r="K20472" s="133"/>
    </row>
    <row r="20473" spans="11:11" x14ac:dyDescent="0.25">
      <c r="K20473"/>
    </row>
    <row r="20474" spans="11:11" x14ac:dyDescent="0.25">
      <c r="K20474"/>
    </row>
    <row r="20475" spans="11:11" x14ac:dyDescent="0.25">
      <c r="K20475" s="133"/>
    </row>
    <row r="20476" spans="11:11" x14ac:dyDescent="0.25">
      <c r="K20476" s="133"/>
    </row>
    <row r="20477" spans="11:11" x14ac:dyDescent="0.25">
      <c r="K20477"/>
    </row>
    <row r="20478" spans="11:11" x14ac:dyDescent="0.25">
      <c r="K20478"/>
    </row>
    <row r="20479" spans="11:11" x14ac:dyDescent="0.25">
      <c r="K20479"/>
    </row>
    <row r="20480" spans="11:11" x14ac:dyDescent="0.25">
      <c r="K20480" s="133"/>
    </row>
    <row r="20481" spans="11:11" x14ac:dyDescent="0.25">
      <c r="K20481" s="133"/>
    </row>
    <row r="20482" spans="11:11" x14ac:dyDescent="0.25">
      <c r="K20482"/>
    </row>
    <row r="20483" spans="11:11" x14ac:dyDescent="0.25">
      <c r="K20483"/>
    </row>
    <row r="20484" spans="11:11" x14ac:dyDescent="0.25">
      <c r="K20484" s="133"/>
    </row>
    <row r="20485" spans="11:11" x14ac:dyDescent="0.25">
      <c r="K20485" s="133"/>
    </row>
    <row r="20486" spans="11:11" x14ac:dyDescent="0.25">
      <c r="K20486"/>
    </row>
    <row r="20487" spans="11:11" x14ac:dyDescent="0.25">
      <c r="K20487"/>
    </row>
    <row r="20488" spans="11:11" x14ac:dyDescent="0.25">
      <c r="K20488"/>
    </row>
    <row r="20489" spans="11:11" x14ac:dyDescent="0.25">
      <c r="K20489" s="133"/>
    </row>
    <row r="20490" spans="11:11" x14ac:dyDescent="0.25">
      <c r="K20490" s="133"/>
    </row>
    <row r="20491" spans="11:11" x14ac:dyDescent="0.25">
      <c r="K20491"/>
    </row>
    <row r="20492" spans="11:11" x14ac:dyDescent="0.25">
      <c r="K20492"/>
    </row>
    <row r="20493" spans="11:11" x14ac:dyDescent="0.25">
      <c r="K20493" s="133"/>
    </row>
    <row r="20494" spans="11:11" x14ac:dyDescent="0.25">
      <c r="K20494" s="133"/>
    </row>
    <row r="20495" spans="11:11" x14ac:dyDescent="0.25">
      <c r="K20495"/>
    </row>
    <row r="20496" spans="11:11" x14ac:dyDescent="0.25">
      <c r="K20496"/>
    </row>
    <row r="20497" spans="11:11" x14ac:dyDescent="0.25">
      <c r="K20497"/>
    </row>
    <row r="20498" spans="11:11" x14ac:dyDescent="0.25">
      <c r="K20498" s="133"/>
    </row>
    <row r="20499" spans="11:11" x14ac:dyDescent="0.25">
      <c r="K20499" s="133"/>
    </row>
    <row r="20500" spans="11:11" x14ac:dyDescent="0.25">
      <c r="K20500"/>
    </row>
    <row r="20501" spans="11:11" x14ac:dyDescent="0.25">
      <c r="K20501"/>
    </row>
    <row r="20502" spans="11:11" x14ac:dyDescent="0.25">
      <c r="K20502" s="133"/>
    </row>
    <row r="20503" spans="11:11" x14ac:dyDescent="0.25">
      <c r="K20503" s="133"/>
    </row>
    <row r="20504" spans="11:11" x14ac:dyDescent="0.25">
      <c r="K20504"/>
    </row>
    <row r="20505" spans="11:11" x14ac:dyDescent="0.25">
      <c r="K20505"/>
    </row>
    <row r="20506" spans="11:11" x14ac:dyDescent="0.25">
      <c r="K20506"/>
    </row>
    <row r="20507" spans="11:11" x14ac:dyDescent="0.25">
      <c r="K20507" s="133"/>
    </row>
    <row r="20508" spans="11:11" x14ac:dyDescent="0.25">
      <c r="K20508" s="133"/>
    </row>
    <row r="20509" spans="11:11" x14ac:dyDescent="0.25">
      <c r="K20509"/>
    </row>
    <row r="20510" spans="11:11" x14ac:dyDescent="0.25">
      <c r="K20510"/>
    </row>
    <row r="20511" spans="11:11" x14ac:dyDescent="0.25">
      <c r="K20511" s="133"/>
    </row>
    <row r="20512" spans="11:11" x14ac:dyDescent="0.25">
      <c r="K20512" s="133"/>
    </row>
    <row r="20513" spans="11:11" x14ac:dyDescent="0.25">
      <c r="K20513"/>
    </row>
    <row r="20514" spans="11:11" x14ac:dyDescent="0.25">
      <c r="K20514"/>
    </row>
    <row r="20515" spans="11:11" x14ac:dyDescent="0.25">
      <c r="K20515"/>
    </row>
    <row r="20516" spans="11:11" x14ac:dyDescent="0.25">
      <c r="K20516" s="133"/>
    </row>
    <row r="20517" spans="11:11" x14ac:dyDescent="0.25">
      <c r="K20517" s="133"/>
    </row>
    <row r="20518" spans="11:11" x14ac:dyDescent="0.25">
      <c r="K20518"/>
    </row>
    <row r="20519" spans="11:11" x14ac:dyDescent="0.25">
      <c r="K20519"/>
    </row>
    <row r="20520" spans="11:11" x14ac:dyDescent="0.25">
      <c r="K20520" s="133"/>
    </row>
    <row r="20521" spans="11:11" x14ac:dyDescent="0.25">
      <c r="K20521" s="133"/>
    </row>
    <row r="20522" spans="11:11" x14ac:dyDescent="0.25">
      <c r="K20522"/>
    </row>
    <row r="20523" spans="11:11" x14ac:dyDescent="0.25">
      <c r="K20523"/>
    </row>
    <row r="20524" spans="11:11" x14ac:dyDescent="0.25">
      <c r="K20524"/>
    </row>
    <row r="20525" spans="11:11" x14ac:dyDescent="0.25">
      <c r="K20525" s="133"/>
    </row>
    <row r="20526" spans="11:11" x14ac:dyDescent="0.25">
      <c r="K20526" s="133"/>
    </row>
    <row r="20527" spans="11:11" x14ac:dyDescent="0.25">
      <c r="K20527"/>
    </row>
    <row r="20528" spans="11:11" x14ac:dyDescent="0.25">
      <c r="K20528"/>
    </row>
    <row r="20529" spans="11:11" x14ac:dyDescent="0.25">
      <c r="K20529" s="133"/>
    </row>
    <row r="20530" spans="11:11" x14ac:dyDescent="0.25">
      <c r="K20530" s="133"/>
    </row>
    <row r="20531" spans="11:11" x14ac:dyDescent="0.25">
      <c r="K20531"/>
    </row>
    <row r="20532" spans="11:11" x14ac:dyDescent="0.25">
      <c r="K20532"/>
    </row>
    <row r="20533" spans="11:11" x14ac:dyDescent="0.25">
      <c r="K20533"/>
    </row>
    <row r="20534" spans="11:11" x14ac:dyDescent="0.25">
      <c r="K20534" s="133"/>
    </row>
    <row r="20535" spans="11:11" x14ac:dyDescent="0.25">
      <c r="K20535" s="133"/>
    </row>
    <row r="20536" spans="11:11" x14ac:dyDescent="0.25">
      <c r="K20536"/>
    </row>
    <row r="20537" spans="11:11" x14ac:dyDescent="0.25">
      <c r="K20537"/>
    </row>
    <row r="20538" spans="11:11" x14ac:dyDescent="0.25">
      <c r="K20538" s="133"/>
    </row>
    <row r="20539" spans="11:11" x14ac:dyDescent="0.25">
      <c r="K20539" s="133"/>
    </row>
    <row r="20540" spans="11:11" x14ac:dyDescent="0.25">
      <c r="K20540"/>
    </row>
    <row r="20541" spans="11:11" x14ac:dyDescent="0.25">
      <c r="K20541"/>
    </row>
    <row r="20542" spans="11:11" x14ac:dyDescent="0.25">
      <c r="K20542"/>
    </row>
    <row r="20543" spans="11:11" x14ac:dyDescent="0.25">
      <c r="K20543" s="133"/>
    </row>
    <row r="20544" spans="11:11" x14ac:dyDescent="0.25">
      <c r="K20544" s="133"/>
    </row>
    <row r="20545" spans="11:11" x14ac:dyDescent="0.25">
      <c r="K20545"/>
    </row>
    <row r="20546" spans="11:11" x14ac:dyDescent="0.25">
      <c r="K20546"/>
    </row>
    <row r="20547" spans="11:11" x14ac:dyDescent="0.25">
      <c r="K20547" s="133"/>
    </row>
    <row r="20548" spans="11:11" x14ac:dyDescent="0.25">
      <c r="K20548" s="133"/>
    </row>
    <row r="20549" spans="11:11" x14ac:dyDescent="0.25">
      <c r="K20549"/>
    </row>
    <row r="20550" spans="11:11" x14ac:dyDescent="0.25">
      <c r="K20550"/>
    </row>
    <row r="20551" spans="11:11" x14ac:dyDescent="0.25">
      <c r="K20551"/>
    </row>
    <row r="20552" spans="11:11" x14ac:dyDescent="0.25">
      <c r="K20552" s="133"/>
    </row>
    <row r="20553" spans="11:11" x14ac:dyDescent="0.25">
      <c r="K20553" s="133"/>
    </row>
    <row r="20554" spans="11:11" x14ac:dyDescent="0.25">
      <c r="K20554"/>
    </row>
    <row r="20555" spans="11:11" x14ac:dyDescent="0.25">
      <c r="K20555"/>
    </row>
    <row r="20556" spans="11:11" x14ac:dyDescent="0.25">
      <c r="K20556" s="133"/>
    </row>
    <row r="20557" spans="11:11" x14ac:dyDescent="0.25">
      <c r="K20557" s="133"/>
    </row>
    <row r="20558" spans="11:11" x14ac:dyDescent="0.25">
      <c r="K20558"/>
    </row>
    <row r="20559" spans="11:11" x14ac:dyDescent="0.25">
      <c r="K20559"/>
    </row>
    <row r="20560" spans="11:11" x14ac:dyDescent="0.25">
      <c r="K20560"/>
    </row>
    <row r="20561" spans="11:11" x14ac:dyDescent="0.25">
      <c r="K20561" s="133"/>
    </row>
    <row r="20562" spans="11:11" x14ac:dyDescent="0.25">
      <c r="K20562" s="133"/>
    </row>
    <row r="20563" spans="11:11" x14ac:dyDescent="0.25">
      <c r="K20563"/>
    </row>
    <row r="20564" spans="11:11" x14ac:dyDescent="0.25">
      <c r="K20564"/>
    </row>
    <row r="20565" spans="11:11" x14ac:dyDescent="0.25">
      <c r="K20565" s="133"/>
    </row>
    <row r="20566" spans="11:11" x14ac:dyDescent="0.25">
      <c r="K20566" s="133"/>
    </row>
    <row r="20567" spans="11:11" x14ac:dyDescent="0.25">
      <c r="K20567"/>
    </row>
    <row r="20568" spans="11:11" x14ac:dyDescent="0.25">
      <c r="K20568"/>
    </row>
    <row r="20569" spans="11:11" x14ac:dyDescent="0.25">
      <c r="K20569"/>
    </row>
    <row r="20570" spans="11:11" x14ac:dyDescent="0.25">
      <c r="K20570" s="133"/>
    </row>
    <row r="20571" spans="11:11" x14ac:dyDescent="0.25">
      <c r="K20571" s="133"/>
    </row>
    <row r="20572" spans="11:11" x14ac:dyDescent="0.25">
      <c r="K20572"/>
    </row>
    <row r="20573" spans="11:11" x14ac:dyDescent="0.25">
      <c r="K20573"/>
    </row>
    <row r="20574" spans="11:11" x14ac:dyDescent="0.25">
      <c r="K20574" s="133"/>
    </row>
    <row r="20575" spans="11:11" x14ac:dyDescent="0.25">
      <c r="K20575" s="133"/>
    </row>
    <row r="20576" spans="11:11" x14ac:dyDescent="0.25">
      <c r="K20576"/>
    </row>
    <row r="20577" spans="11:11" x14ac:dyDescent="0.25">
      <c r="K20577"/>
    </row>
    <row r="20578" spans="11:11" x14ac:dyDescent="0.25">
      <c r="K20578"/>
    </row>
    <row r="20579" spans="11:11" x14ac:dyDescent="0.25">
      <c r="K20579" s="133"/>
    </row>
    <row r="20580" spans="11:11" x14ac:dyDescent="0.25">
      <c r="K20580" s="133"/>
    </row>
    <row r="20581" spans="11:11" x14ac:dyDescent="0.25">
      <c r="K20581"/>
    </row>
    <row r="20582" spans="11:11" x14ac:dyDescent="0.25">
      <c r="K20582"/>
    </row>
    <row r="20583" spans="11:11" x14ac:dyDescent="0.25">
      <c r="K20583" s="133"/>
    </row>
    <row r="20584" spans="11:11" x14ac:dyDescent="0.25">
      <c r="K20584" s="133"/>
    </row>
    <row r="20585" spans="11:11" x14ac:dyDescent="0.25">
      <c r="K20585"/>
    </row>
    <row r="20586" spans="11:11" x14ac:dyDescent="0.25">
      <c r="K20586"/>
    </row>
    <row r="20587" spans="11:11" x14ac:dyDescent="0.25">
      <c r="K20587"/>
    </row>
    <row r="20588" spans="11:11" x14ac:dyDescent="0.25">
      <c r="K20588" s="133"/>
    </row>
    <row r="20589" spans="11:11" x14ac:dyDescent="0.25">
      <c r="K20589" s="133"/>
    </row>
    <row r="20590" spans="11:11" x14ac:dyDescent="0.25">
      <c r="K20590"/>
    </row>
    <row r="20591" spans="11:11" x14ac:dyDescent="0.25">
      <c r="K20591"/>
    </row>
    <row r="20592" spans="11:11" x14ac:dyDescent="0.25">
      <c r="K20592" s="133"/>
    </row>
    <row r="20593" spans="11:11" x14ac:dyDescent="0.25">
      <c r="K20593" s="133"/>
    </row>
    <row r="20594" spans="11:11" x14ac:dyDescent="0.25">
      <c r="K20594"/>
    </row>
    <row r="20595" spans="11:11" x14ac:dyDescent="0.25">
      <c r="K20595"/>
    </row>
    <row r="20596" spans="11:11" x14ac:dyDescent="0.25">
      <c r="K20596"/>
    </row>
    <row r="20597" spans="11:11" x14ac:dyDescent="0.25">
      <c r="K20597" s="133"/>
    </row>
    <row r="20598" spans="11:11" x14ac:dyDescent="0.25">
      <c r="K20598" s="133"/>
    </row>
    <row r="20599" spans="11:11" x14ac:dyDescent="0.25">
      <c r="K20599"/>
    </row>
    <row r="20600" spans="11:11" x14ac:dyDescent="0.25">
      <c r="K20600"/>
    </row>
    <row r="20601" spans="11:11" x14ac:dyDescent="0.25">
      <c r="K20601" s="133"/>
    </row>
    <row r="20602" spans="11:11" x14ac:dyDescent="0.25">
      <c r="K20602" s="133"/>
    </row>
    <row r="20603" spans="11:11" x14ac:dyDescent="0.25">
      <c r="K20603"/>
    </row>
    <row r="20604" spans="11:11" x14ac:dyDescent="0.25">
      <c r="K20604"/>
    </row>
    <row r="20605" spans="11:11" x14ac:dyDescent="0.25">
      <c r="K20605"/>
    </row>
    <row r="20606" spans="11:11" x14ac:dyDescent="0.25">
      <c r="K20606" s="133"/>
    </row>
    <row r="20607" spans="11:11" x14ac:dyDescent="0.25">
      <c r="K20607" s="133"/>
    </row>
    <row r="20608" spans="11:11" x14ac:dyDescent="0.25">
      <c r="K20608"/>
    </row>
    <row r="20609" spans="11:11" x14ac:dyDescent="0.25">
      <c r="K20609"/>
    </row>
    <row r="20610" spans="11:11" x14ac:dyDescent="0.25">
      <c r="K20610" s="133"/>
    </row>
    <row r="20611" spans="11:11" x14ac:dyDescent="0.25">
      <c r="K20611" s="133"/>
    </row>
    <row r="20612" spans="11:11" x14ac:dyDescent="0.25">
      <c r="K20612"/>
    </row>
    <row r="20613" spans="11:11" x14ac:dyDescent="0.25">
      <c r="K20613"/>
    </row>
    <row r="20614" spans="11:11" x14ac:dyDescent="0.25">
      <c r="K20614"/>
    </row>
    <row r="20615" spans="11:11" x14ac:dyDescent="0.25">
      <c r="K20615" s="133"/>
    </row>
    <row r="20616" spans="11:11" x14ac:dyDescent="0.25">
      <c r="K20616" s="133"/>
    </row>
    <row r="20617" spans="11:11" x14ac:dyDescent="0.25">
      <c r="K20617"/>
    </row>
    <row r="20618" spans="11:11" x14ac:dyDescent="0.25">
      <c r="K20618"/>
    </row>
    <row r="20619" spans="11:11" x14ac:dyDescent="0.25">
      <c r="K20619" s="133"/>
    </row>
    <row r="20620" spans="11:11" x14ac:dyDescent="0.25">
      <c r="K20620" s="133"/>
    </row>
    <row r="20621" spans="11:11" x14ac:dyDescent="0.25">
      <c r="K20621"/>
    </row>
    <row r="20622" spans="11:11" x14ac:dyDescent="0.25">
      <c r="K20622"/>
    </row>
    <row r="20623" spans="11:11" x14ac:dyDescent="0.25">
      <c r="K20623"/>
    </row>
    <row r="20624" spans="11:11" x14ac:dyDescent="0.25">
      <c r="K20624" s="133"/>
    </row>
    <row r="20625" spans="11:11" x14ac:dyDescent="0.25">
      <c r="K20625" s="133"/>
    </row>
    <row r="20626" spans="11:11" x14ac:dyDescent="0.25">
      <c r="K20626"/>
    </row>
    <row r="20627" spans="11:11" x14ac:dyDescent="0.25">
      <c r="K20627"/>
    </row>
    <row r="20628" spans="11:11" x14ac:dyDescent="0.25">
      <c r="K20628" s="133"/>
    </row>
    <row r="20629" spans="11:11" x14ac:dyDescent="0.25">
      <c r="K20629" s="133"/>
    </row>
    <row r="20630" spans="11:11" x14ac:dyDescent="0.25">
      <c r="K20630"/>
    </row>
    <row r="20631" spans="11:11" x14ac:dyDescent="0.25">
      <c r="K20631"/>
    </row>
    <row r="20632" spans="11:11" x14ac:dyDescent="0.25">
      <c r="K20632"/>
    </row>
    <row r="20633" spans="11:11" x14ac:dyDescent="0.25">
      <c r="K20633" s="133"/>
    </row>
    <row r="20634" spans="11:11" x14ac:dyDescent="0.25">
      <c r="K20634" s="133"/>
    </row>
    <row r="20635" spans="11:11" x14ac:dyDescent="0.25">
      <c r="K20635"/>
    </row>
    <row r="20636" spans="11:11" x14ac:dyDescent="0.25">
      <c r="K20636"/>
    </row>
    <row r="20637" spans="11:11" x14ac:dyDescent="0.25">
      <c r="K20637" s="133"/>
    </row>
    <row r="20638" spans="11:11" x14ac:dyDescent="0.25">
      <c r="K20638" s="133"/>
    </row>
    <row r="20639" spans="11:11" x14ac:dyDescent="0.25">
      <c r="K20639"/>
    </row>
    <row r="20640" spans="11:11" x14ac:dyDescent="0.25">
      <c r="K20640"/>
    </row>
    <row r="20641" spans="11:11" x14ac:dyDescent="0.25">
      <c r="K20641"/>
    </row>
    <row r="20642" spans="11:11" x14ac:dyDescent="0.25">
      <c r="K20642" s="133"/>
    </row>
    <row r="20643" spans="11:11" x14ac:dyDescent="0.25">
      <c r="K20643" s="133"/>
    </row>
    <row r="20644" spans="11:11" x14ac:dyDescent="0.25">
      <c r="K20644"/>
    </row>
    <row r="20645" spans="11:11" x14ac:dyDescent="0.25">
      <c r="K20645"/>
    </row>
    <row r="20646" spans="11:11" x14ac:dyDescent="0.25">
      <c r="K20646" s="133"/>
    </row>
    <row r="20647" spans="11:11" x14ac:dyDescent="0.25">
      <c r="K20647" s="133"/>
    </row>
    <row r="20648" spans="11:11" x14ac:dyDescent="0.25">
      <c r="K20648"/>
    </row>
    <row r="20649" spans="11:11" x14ac:dyDescent="0.25">
      <c r="K20649"/>
    </row>
    <row r="20650" spans="11:11" x14ac:dyDescent="0.25">
      <c r="K20650"/>
    </row>
    <row r="20651" spans="11:11" x14ac:dyDescent="0.25">
      <c r="K20651" s="133"/>
    </row>
    <row r="20652" spans="11:11" x14ac:dyDescent="0.25">
      <c r="K20652" s="133"/>
    </row>
    <row r="20653" spans="11:11" x14ac:dyDescent="0.25">
      <c r="K20653"/>
    </row>
    <row r="20654" spans="11:11" x14ac:dyDescent="0.25">
      <c r="K20654"/>
    </row>
    <row r="20655" spans="11:11" x14ac:dyDescent="0.25">
      <c r="K20655" s="133"/>
    </row>
    <row r="20656" spans="11:11" x14ac:dyDescent="0.25">
      <c r="K20656" s="133"/>
    </row>
    <row r="20657" spans="11:11" x14ac:dyDescent="0.25">
      <c r="K20657"/>
    </row>
    <row r="20658" spans="11:11" x14ac:dyDescent="0.25">
      <c r="K20658"/>
    </row>
    <row r="20659" spans="11:11" x14ac:dyDescent="0.25">
      <c r="K20659"/>
    </row>
    <row r="20660" spans="11:11" x14ac:dyDescent="0.25">
      <c r="K20660" s="133"/>
    </row>
    <row r="20661" spans="11:11" x14ac:dyDescent="0.25">
      <c r="K20661" s="133"/>
    </row>
    <row r="20662" spans="11:11" x14ac:dyDescent="0.25">
      <c r="K20662"/>
    </row>
    <row r="20663" spans="11:11" x14ac:dyDescent="0.25">
      <c r="K20663"/>
    </row>
    <row r="20664" spans="11:11" x14ac:dyDescent="0.25">
      <c r="K20664" s="133"/>
    </row>
    <row r="20665" spans="11:11" x14ac:dyDescent="0.25">
      <c r="K20665" s="133"/>
    </row>
    <row r="20666" spans="11:11" x14ac:dyDescent="0.25">
      <c r="K20666"/>
    </row>
    <row r="20667" spans="11:11" x14ac:dyDescent="0.25">
      <c r="K20667"/>
    </row>
    <row r="20668" spans="11:11" x14ac:dyDescent="0.25">
      <c r="K20668"/>
    </row>
    <row r="20669" spans="11:11" x14ac:dyDescent="0.25">
      <c r="K20669" s="133"/>
    </row>
    <row r="20670" spans="11:11" x14ac:dyDescent="0.25">
      <c r="K20670" s="133"/>
    </row>
    <row r="20671" spans="11:11" x14ac:dyDescent="0.25">
      <c r="K20671"/>
    </row>
    <row r="20672" spans="11:11" x14ac:dyDescent="0.25">
      <c r="K20672"/>
    </row>
    <row r="20673" spans="11:11" x14ac:dyDescent="0.25">
      <c r="K20673" s="133"/>
    </row>
    <row r="20674" spans="11:11" x14ac:dyDescent="0.25">
      <c r="K20674" s="133"/>
    </row>
    <row r="20675" spans="11:11" x14ac:dyDescent="0.25">
      <c r="K20675"/>
    </row>
    <row r="20676" spans="11:11" x14ac:dyDescent="0.25">
      <c r="K20676"/>
    </row>
    <row r="20677" spans="11:11" x14ac:dyDescent="0.25">
      <c r="K20677"/>
    </row>
    <row r="20678" spans="11:11" x14ac:dyDescent="0.25">
      <c r="K20678" s="133"/>
    </row>
    <row r="20679" spans="11:11" x14ac:dyDescent="0.25">
      <c r="K20679" s="133"/>
    </row>
    <row r="20680" spans="11:11" x14ac:dyDescent="0.25">
      <c r="K20680"/>
    </row>
    <row r="20681" spans="11:11" x14ac:dyDescent="0.25">
      <c r="K20681"/>
    </row>
    <row r="20682" spans="11:11" x14ac:dyDescent="0.25">
      <c r="K20682" s="133"/>
    </row>
    <row r="20683" spans="11:11" x14ac:dyDescent="0.25">
      <c r="K20683" s="133"/>
    </row>
    <row r="20684" spans="11:11" x14ac:dyDescent="0.25">
      <c r="K20684"/>
    </row>
    <row r="20685" spans="11:11" x14ac:dyDescent="0.25">
      <c r="K20685"/>
    </row>
    <row r="20686" spans="11:11" x14ac:dyDescent="0.25">
      <c r="K20686"/>
    </row>
    <row r="20687" spans="11:11" x14ac:dyDescent="0.25">
      <c r="K20687" s="133"/>
    </row>
    <row r="20688" spans="11:11" x14ac:dyDescent="0.25">
      <c r="K20688" s="133"/>
    </row>
    <row r="20689" spans="11:11" x14ac:dyDescent="0.25">
      <c r="K20689"/>
    </row>
    <row r="20690" spans="11:11" x14ac:dyDescent="0.25">
      <c r="K20690"/>
    </row>
    <row r="20691" spans="11:11" x14ac:dyDescent="0.25">
      <c r="K20691" s="133"/>
    </row>
    <row r="20692" spans="11:11" x14ac:dyDescent="0.25">
      <c r="K20692" s="133"/>
    </row>
    <row r="20693" spans="11:11" x14ac:dyDescent="0.25">
      <c r="K20693"/>
    </row>
    <row r="20694" spans="11:11" x14ac:dyDescent="0.25">
      <c r="K20694"/>
    </row>
    <row r="20695" spans="11:11" x14ac:dyDescent="0.25">
      <c r="K20695"/>
    </row>
    <row r="20696" spans="11:11" x14ac:dyDescent="0.25">
      <c r="K20696" s="133"/>
    </row>
    <row r="20697" spans="11:11" x14ac:dyDescent="0.25">
      <c r="K20697" s="133"/>
    </row>
    <row r="20698" spans="11:11" x14ac:dyDescent="0.25">
      <c r="K20698"/>
    </row>
    <row r="20699" spans="11:11" x14ac:dyDescent="0.25">
      <c r="K20699"/>
    </row>
    <row r="20700" spans="11:11" x14ac:dyDescent="0.25">
      <c r="K20700" s="133"/>
    </row>
    <row r="20701" spans="11:11" x14ac:dyDescent="0.25">
      <c r="K20701" s="133"/>
    </row>
    <row r="20702" spans="11:11" x14ac:dyDescent="0.25">
      <c r="K20702"/>
    </row>
    <row r="20703" spans="11:11" x14ac:dyDescent="0.25">
      <c r="K20703"/>
    </row>
    <row r="20704" spans="11:11" x14ac:dyDescent="0.25">
      <c r="K20704"/>
    </row>
    <row r="20705" spans="11:11" x14ac:dyDescent="0.25">
      <c r="K20705" s="133"/>
    </row>
    <row r="20706" spans="11:11" x14ac:dyDescent="0.25">
      <c r="K20706" s="133"/>
    </row>
    <row r="20707" spans="11:11" x14ac:dyDescent="0.25">
      <c r="K20707"/>
    </row>
    <row r="20708" spans="11:11" x14ac:dyDescent="0.25">
      <c r="K20708"/>
    </row>
    <row r="20709" spans="11:11" x14ac:dyDescent="0.25">
      <c r="K20709" s="133"/>
    </row>
    <row r="20710" spans="11:11" x14ac:dyDescent="0.25">
      <c r="K20710" s="133"/>
    </row>
    <row r="20711" spans="11:11" x14ac:dyDescent="0.25">
      <c r="K20711"/>
    </row>
    <row r="20712" spans="11:11" x14ac:dyDescent="0.25">
      <c r="K20712"/>
    </row>
    <row r="20713" spans="11:11" x14ac:dyDescent="0.25">
      <c r="K20713"/>
    </row>
    <row r="20714" spans="11:11" x14ac:dyDescent="0.25">
      <c r="K20714" s="133"/>
    </row>
    <row r="20715" spans="11:11" x14ac:dyDescent="0.25">
      <c r="K20715" s="133"/>
    </row>
    <row r="20716" spans="11:11" x14ac:dyDescent="0.25">
      <c r="K20716"/>
    </row>
    <row r="20717" spans="11:11" x14ac:dyDescent="0.25">
      <c r="K20717"/>
    </row>
    <row r="20718" spans="11:11" x14ac:dyDescent="0.25">
      <c r="K20718" s="133"/>
    </row>
    <row r="20719" spans="11:11" x14ac:dyDescent="0.25">
      <c r="K20719" s="133"/>
    </row>
    <row r="20720" spans="11:11" x14ac:dyDescent="0.25">
      <c r="K20720"/>
    </row>
    <row r="20721" spans="11:11" x14ac:dyDescent="0.25">
      <c r="K20721"/>
    </row>
    <row r="20722" spans="11:11" x14ac:dyDescent="0.25">
      <c r="K20722"/>
    </row>
    <row r="20723" spans="11:11" x14ac:dyDescent="0.25">
      <c r="K20723" s="133"/>
    </row>
    <row r="20724" spans="11:11" x14ac:dyDescent="0.25">
      <c r="K20724" s="133"/>
    </row>
    <row r="20725" spans="11:11" x14ac:dyDescent="0.25">
      <c r="K20725"/>
    </row>
    <row r="20726" spans="11:11" x14ac:dyDescent="0.25">
      <c r="K20726"/>
    </row>
    <row r="20727" spans="11:11" x14ac:dyDescent="0.25">
      <c r="K20727" s="133"/>
    </row>
    <row r="20728" spans="11:11" x14ac:dyDescent="0.25">
      <c r="K20728" s="133"/>
    </row>
    <row r="20729" spans="11:11" x14ac:dyDescent="0.25">
      <c r="K20729"/>
    </row>
    <row r="20730" spans="11:11" x14ac:dyDescent="0.25">
      <c r="K20730"/>
    </row>
    <row r="20731" spans="11:11" x14ac:dyDescent="0.25">
      <c r="K20731"/>
    </row>
    <row r="20732" spans="11:11" x14ac:dyDescent="0.25">
      <c r="K20732" s="133"/>
    </row>
    <row r="20733" spans="11:11" x14ac:dyDescent="0.25">
      <c r="K20733" s="133"/>
    </row>
    <row r="20734" spans="11:11" x14ac:dyDescent="0.25">
      <c r="K20734"/>
    </row>
    <row r="20735" spans="11:11" x14ac:dyDescent="0.25">
      <c r="K20735"/>
    </row>
    <row r="20736" spans="11:11" x14ac:dyDescent="0.25">
      <c r="K20736" s="133"/>
    </row>
    <row r="20737" spans="11:11" x14ac:dyDescent="0.25">
      <c r="K20737" s="133"/>
    </row>
    <row r="20738" spans="11:11" x14ac:dyDescent="0.25">
      <c r="K20738"/>
    </row>
    <row r="20739" spans="11:11" x14ac:dyDescent="0.25">
      <c r="K20739"/>
    </row>
    <row r="20740" spans="11:11" x14ac:dyDescent="0.25">
      <c r="K20740"/>
    </row>
    <row r="20741" spans="11:11" x14ac:dyDescent="0.25">
      <c r="K20741" s="133"/>
    </row>
    <row r="20742" spans="11:11" x14ac:dyDescent="0.25">
      <c r="K20742" s="133"/>
    </row>
    <row r="20743" spans="11:11" x14ac:dyDescent="0.25">
      <c r="K20743"/>
    </row>
    <row r="20744" spans="11:11" x14ac:dyDescent="0.25">
      <c r="K20744"/>
    </row>
    <row r="20745" spans="11:11" x14ac:dyDescent="0.25">
      <c r="K20745" s="133"/>
    </row>
    <row r="20746" spans="11:11" x14ac:dyDescent="0.25">
      <c r="K20746" s="133"/>
    </row>
    <row r="20747" spans="11:11" x14ac:dyDescent="0.25">
      <c r="K20747"/>
    </row>
    <row r="20748" spans="11:11" x14ac:dyDescent="0.25">
      <c r="K20748"/>
    </row>
    <row r="20749" spans="11:11" x14ac:dyDescent="0.25">
      <c r="K20749"/>
    </row>
    <row r="20750" spans="11:11" x14ac:dyDescent="0.25">
      <c r="K20750" s="133"/>
    </row>
    <row r="20751" spans="11:11" x14ac:dyDescent="0.25">
      <c r="K20751" s="133"/>
    </row>
    <row r="20752" spans="11:11" x14ac:dyDescent="0.25">
      <c r="K20752"/>
    </row>
    <row r="20753" spans="11:11" x14ac:dyDescent="0.25">
      <c r="K20753"/>
    </row>
    <row r="20754" spans="11:11" x14ac:dyDescent="0.25">
      <c r="K20754" s="133"/>
    </row>
    <row r="20755" spans="11:11" x14ac:dyDescent="0.25">
      <c r="K20755" s="133"/>
    </row>
    <row r="20756" spans="11:11" x14ac:dyDescent="0.25">
      <c r="K20756"/>
    </row>
    <row r="20757" spans="11:11" x14ac:dyDescent="0.25">
      <c r="K20757"/>
    </row>
    <row r="20758" spans="11:11" x14ac:dyDescent="0.25">
      <c r="K20758"/>
    </row>
    <row r="20759" spans="11:11" x14ac:dyDescent="0.25">
      <c r="K20759" s="133"/>
    </row>
    <row r="20760" spans="11:11" x14ac:dyDescent="0.25">
      <c r="K20760" s="133"/>
    </row>
    <row r="20761" spans="11:11" x14ac:dyDescent="0.25">
      <c r="K20761"/>
    </row>
    <row r="20762" spans="11:11" x14ac:dyDescent="0.25">
      <c r="K20762"/>
    </row>
    <row r="20763" spans="11:11" x14ac:dyDescent="0.25">
      <c r="K20763" s="133"/>
    </row>
    <row r="20764" spans="11:11" x14ac:dyDescent="0.25">
      <c r="K20764" s="133"/>
    </row>
    <row r="20765" spans="11:11" x14ac:dyDescent="0.25">
      <c r="K20765"/>
    </row>
    <row r="20766" spans="11:11" x14ac:dyDescent="0.25">
      <c r="K20766"/>
    </row>
    <row r="20767" spans="11:11" x14ac:dyDescent="0.25">
      <c r="K20767"/>
    </row>
    <row r="20768" spans="11:11" x14ac:dyDescent="0.25">
      <c r="K20768" s="133"/>
    </row>
    <row r="20769" spans="11:11" x14ac:dyDescent="0.25">
      <c r="K20769" s="133"/>
    </row>
    <row r="20770" spans="11:11" x14ac:dyDescent="0.25">
      <c r="K20770"/>
    </row>
    <row r="20771" spans="11:11" x14ac:dyDescent="0.25">
      <c r="K20771"/>
    </row>
    <row r="20772" spans="11:11" x14ac:dyDescent="0.25">
      <c r="K20772" s="133"/>
    </row>
    <row r="20773" spans="11:11" x14ac:dyDescent="0.25">
      <c r="K20773" s="133"/>
    </row>
    <row r="20774" spans="11:11" x14ac:dyDescent="0.25">
      <c r="K20774"/>
    </row>
    <row r="20775" spans="11:11" x14ac:dyDescent="0.25">
      <c r="K20775"/>
    </row>
    <row r="20776" spans="11:11" x14ac:dyDescent="0.25">
      <c r="K20776"/>
    </row>
    <row r="20777" spans="11:11" x14ac:dyDescent="0.25">
      <c r="K20777" s="133"/>
    </row>
    <row r="20778" spans="11:11" x14ac:dyDescent="0.25">
      <c r="K20778" s="133"/>
    </row>
    <row r="20779" spans="11:11" x14ac:dyDescent="0.25">
      <c r="K20779"/>
    </row>
    <row r="20780" spans="11:11" x14ac:dyDescent="0.25">
      <c r="K20780"/>
    </row>
    <row r="20781" spans="11:11" x14ac:dyDescent="0.25">
      <c r="K20781" s="133"/>
    </row>
    <row r="20782" spans="11:11" x14ac:dyDescent="0.25">
      <c r="K20782" s="133"/>
    </row>
    <row r="20783" spans="11:11" x14ac:dyDescent="0.25">
      <c r="K20783"/>
    </row>
    <row r="20784" spans="11:11" x14ac:dyDescent="0.25">
      <c r="K20784"/>
    </row>
    <row r="20785" spans="11:11" x14ac:dyDescent="0.25">
      <c r="K20785"/>
    </row>
    <row r="20786" spans="11:11" x14ac:dyDescent="0.25">
      <c r="K20786" s="133"/>
    </row>
    <row r="20787" spans="11:11" x14ac:dyDescent="0.25">
      <c r="K20787" s="133"/>
    </row>
    <row r="20788" spans="11:11" x14ac:dyDescent="0.25">
      <c r="K20788"/>
    </row>
    <row r="20789" spans="11:11" x14ac:dyDescent="0.25">
      <c r="K20789"/>
    </row>
    <row r="20790" spans="11:11" x14ac:dyDescent="0.25">
      <c r="K20790" s="133"/>
    </row>
    <row r="20791" spans="11:11" x14ac:dyDescent="0.25">
      <c r="K20791" s="133"/>
    </row>
    <row r="20792" spans="11:11" x14ac:dyDescent="0.25">
      <c r="K20792"/>
    </row>
    <row r="20793" spans="11:11" x14ac:dyDescent="0.25">
      <c r="K20793"/>
    </row>
    <row r="20794" spans="11:11" x14ac:dyDescent="0.25">
      <c r="K20794"/>
    </row>
    <row r="20795" spans="11:11" x14ac:dyDescent="0.25">
      <c r="K20795" s="133"/>
    </row>
    <row r="20796" spans="11:11" x14ac:dyDescent="0.25">
      <c r="K20796" s="133"/>
    </row>
    <row r="20797" spans="11:11" x14ac:dyDescent="0.25">
      <c r="K20797"/>
    </row>
    <row r="20798" spans="11:11" x14ac:dyDescent="0.25">
      <c r="K20798"/>
    </row>
    <row r="20799" spans="11:11" x14ac:dyDescent="0.25">
      <c r="K20799" s="133"/>
    </row>
    <row r="20800" spans="11:11" x14ac:dyDescent="0.25">
      <c r="K20800" s="133"/>
    </row>
    <row r="20801" spans="11:11" x14ac:dyDescent="0.25">
      <c r="K20801"/>
    </row>
    <row r="20802" spans="11:11" x14ac:dyDescent="0.25">
      <c r="K20802"/>
    </row>
    <row r="20803" spans="11:11" x14ac:dyDescent="0.25">
      <c r="K20803"/>
    </row>
    <row r="20804" spans="11:11" x14ac:dyDescent="0.25">
      <c r="K20804" s="133"/>
    </row>
    <row r="20805" spans="11:11" x14ac:dyDescent="0.25">
      <c r="K20805" s="133"/>
    </row>
    <row r="20806" spans="11:11" x14ac:dyDescent="0.25">
      <c r="K20806"/>
    </row>
    <row r="20807" spans="11:11" x14ac:dyDescent="0.25">
      <c r="K20807"/>
    </row>
    <row r="20808" spans="11:11" x14ac:dyDescent="0.25">
      <c r="K20808" s="133"/>
    </row>
    <row r="20809" spans="11:11" x14ac:dyDescent="0.25">
      <c r="K20809" s="133"/>
    </row>
    <row r="20810" spans="11:11" x14ac:dyDescent="0.25">
      <c r="K20810"/>
    </row>
    <row r="20811" spans="11:11" x14ac:dyDescent="0.25">
      <c r="K20811"/>
    </row>
    <row r="20812" spans="11:11" x14ac:dyDescent="0.25">
      <c r="K20812"/>
    </row>
    <row r="20813" spans="11:11" x14ac:dyDescent="0.25">
      <c r="K20813" s="133"/>
    </row>
    <row r="20814" spans="11:11" x14ac:dyDescent="0.25">
      <c r="K20814" s="133"/>
    </row>
    <row r="20815" spans="11:11" x14ac:dyDescent="0.25">
      <c r="K20815"/>
    </row>
    <row r="20816" spans="11:11" x14ac:dyDescent="0.25">
      <c r="K20816"/>
    </row>
    <row r="20817" spans="11:11" x14ac:dyDescent="0.25">
      <c r="K20817" s="133"/>
    </row>
    <row r="20818" spans="11:11" x14ac:dyDescent="0.25">
      <c r="K20818" s="133"/>
    </row>
    <row r="20819" spans="11:11" x14ac:dyDescent="0.25">
      <c r="K20819"/>
    </row>
    <row r="20820" spans="11:11" x14ac:dyDescent="0.25">
      <c r="K20820"/>
    </row>
    <row r="20821" spans="11:11" x14ac:dyDescent="0.25">
      <c r="K20821"/>
    </row>
    <row r="20822" spans="11:11" x14ac:dyDescent="0.25">
      <c r="K20822" s="133"/>
    </row>
    <row r="20823" spans="11:11" x14ac:dyDescent="0.25">
      <c r="K20823" s="133"/>
    </row>
    <row r="20824" spans="11:11" x14ac:dyDescent="0.25">
      <c r="K20824"/>
    </row>
    <row r="20825" spans="11:11" x14ac:dyDescent="0.25">
      <c r="K20825"/>
    </row>
    <row r="20826" spans="11:11" x14ac:dyDescent="0.25">
      <c r="K20826" s="133"/>
    </row>
    <row r="20827" spans="11:11" x14ac:dyDescent="0.25">
      <c r="K20827" s="133"/>
    </row>
    <row r="20828" spans="11:11" x14ac:dyDescent="0.25">
      <c r="K20828"/>
    </row>
    <row r="20829" spans="11:11" x14ac:dyDescent="0.25">
      <c r="K20829"/>
    </row>
    <row r="20830" spans="11:11" x14ac:dyDescent="0.25">
      <c r="K20830"/>
    </row>
    <row r="20831" spans="11:11" x14ac:dyDescent="0.25">
      <c r="K20831" s="133"/>
    </row>
    <row r="20832" spans="11:11" x14ac:dyDescent="0.25">
      <c r="K20832" s="133"/>
    </row>
    <row r="20833" spans="11:11" x14ac:dyDescent="0.25">
      <c r="K20833"/>
    </row>
    <row r="20834" spans="11:11" x14ac:dyDescent="0.25">
      <c r="K20834"/>
    </row>
    <row r="20835" spans="11:11" x14ac:dyDescent="0.25">
      <c r="K20835" s="133"/>
    </row>
    <row r="20836" spans="11:11" x14ac:dyDescent="0.25">
      <c r="K20836" s="133"/>
    </row>
    <row r="20837" spans="11:11" x14ac:dyDescent="0.25">
      <c r="K20837"/>
    </row>
    <row r="20838" spans="11:11" x14ac:dyDescent="0.25">
      <c r="K20838"/>
    </row>
    <row r="20839" spans="11:11" x14ac:dyDescent="0.25">
      <c r="K20839"/>
    </row>
    <row r="20840" spans="11:11" x14ac:dyDescent="0.25">
      <c r="K20840" s="133"/>
    </row>
    <row r="20841" spans="11:11" x14ac:dyDescent="0.25">
      <c r="K20841" s="133"/>
    </row>
    <row r="20842" spans="11:11" x14ac:dyDescent="0.25">
      <c r="K20842"/>
    </row>
    <row r="20843" spans="11:11" x14ac:dyDescent="0.25">
      <c r="K20843"/>
    </row>
    <row r="20844" spans="11:11" x14ac:dyDescent="0.25">
      <c r="K20844" s="133"/>
    </row>
    <row r="20845" spans="11:11" x14ac:dyDescent="0.25">
      <c r="K20845" s="133"/>
    </row>
    <row r="20846" spans="11:11" x14ac:dyDescent="0.25">
      <c r="K20846"/>
    </row>
    <row r="20847" spans="11:11" x14ac:dyDescent="0.25">
      <c r="K20847"/>
    </row>
    <row r="20848" spans="11:11" x14ac:dyDescent="0.25">
      <c r="K20848"/>
    </row>
    <row r="20849" spans="11:11" x14ac:dyDescent="0.25">
      <c r="K20849" s="133"/>
    </row>
    <row r="20850" spans="11:11" x14ac:dyDescent="0.25">
      <c r="K20850" s="133"/>
    </row>
    <row r="20851" spans="11:11" x14ac:dyDescent="0.25">
      <c r="K20851"/>
    </row>
    <row r="20852" spans="11:11" x14ac:dyDescent="0.25">
      <c r="K20852"/>
    </row>
    <row r="20853" spans="11:11" x14ac:dyDescent="0.25">
      <c r="K20853" s="133"/>
    </row>
    <row r="20854" spans="11:11" x14ac:dyDescent="0.25">
      <c r="K20854" s="133"/>
    </row>
    <row r="20855" spans="11:11" x14ac:dyDescent="0.25">
      <c r="K20855"/>
    </row>
    <row r="20856" spans="11:11" x14ac:dyDescent="0.25">
      <c r="K20856"/>
    </row>
    <row r="20857" spans="11:11" x14ac:dyDescent="0.25">
      <c r="K20857"/>
    </row>
    <row r="20858" spans="11:11" x14ac:dyDescent="0.25">
      <c r="K20858" s="133"/>
    </row>
    <row r="20859" spans="11:11" x14ac:dyDescent="0.25">
      <c r="K20859" s="133"/>
    </row>
    <row r="20860" spans="11:11" x14ac:dyDescent="0.25">
      <c r="K20860"/>
    </row>
    <row r="20861" spans="11:11" x14ac:dyDescent="0.25">
      <c r="K20861"/>
    </row>
    <row r="20862" spans="11:11" x14ac:dyDescent="0.25">
      <c r="K20862" s="133"/>
    </row>
    <row r="20863" spans="11:11" x14ac:dyDescent="0.25">
      <c r="K20863" s="133"/>
    </row>
    <row r="20864" spans="11:11" x14ac:dyDescent="0.25">
      <c r="K20864"/>
    </row>
    <row r="20865" spans="11:11" x14ac:dyDescent="0.25">
      <c r="K20865"/>
    </row>
    <row r="20866" spans="11:11" x14ac:dyDescent="0.25">
      <c r="K20866"/>
    </row>
    <row r="20867" spans="11:11" x14ac:dyDescent="0.25">
      <c r="K20867" s="133"/>
    </row>
    <row r="20868" spans="11:11" x14ac:dyDescent="0.25">
      <c r="K20868" s="133"/>
    </row>
    <row r="20869" spans="11:11" x14ac:dyDescent="0.25">
      <c r="K20869"/>
    </row>
    <row r="20870" spans="11:11" x14ac:dyDescent="0.25">
      <c r="K20870"/>
    </row>
    <row r="20871" spans="11:11" x14ac:dyDescent="0.25">
      <c r="K20871" s="133"/>
    </row>
    <row r="20872" spans="11:11" x14ac:dyDescent="0.25">
      <c r="K20872" s="133"/>
    </row>
    <row r="20873" spans="11:11" x14ac:dyDescent="0.25">
      <c r="K20873"/>
    </row>
    <row r="20874" spans="11:11" x14ac:dyDescent="0.25">
      <c r="K20874"/>
    </row>
    <row r="20875" spans="11:11" x14ac:dyDescent="0.25">
      <c r="K20875"/>
    </row>
    <row r="20876" spans="11:11" x14ac:dyDescent="0.25">
      <c r="K20876" s="133"/>
    </row>
    <row r="20877" spans="11:11" x14ac:dyDescent="0.25">
      <c r="K20877" s="133"/>
    </row>
    <row r="20878" spans="11:11" x14ac:dyDescent="0.25">
      <c r="K20878"/>
    </row>
    <row r="20879" spans="11:11" x14ac:dyDescent="0.25">
      <c r="K20879"/>
    </row>
    <row r="20880" spans="11:11" x14ac:dyDescent="0.25">
      <c r="K20880" s="133"/>
    </row>
    <row r="20881" spans="11:11" x14ac:dyDescent="0.25">
      <c r="K20881" s="133"/>
    </row>
    <row r="20882" spans="11:11" x14ac:dyDescent="0.25">
      <c r="K20882"/>
    </row>
    <row r="20883" spans="11:11" x14ac:dyDescent="0.25">
      <c r="K20883"/>
    </row>
    <row r="20884" spans="11:11" x14ac:dyDescent="0.25">
      <c r="K20884"/>
    </row>
    <row r="20885" spans="11:11" x14ac:dyDescent="0.25">
      <c r="K20885" s="133"/>
    </row>
    <row r="20886" spans="11:11" x14ac:dyDescent="0.25">
      <c r="K20886" s="133"/>
    </row>
    <row r="20887" spans="11:11" x14ac:dyDescent="0.25">
      <c r="K20887"/>
    </row>
    <row r="20888" spans="11:11" x14ac:dyDescent="0.25">
      <c r="K20888"/>
    </row>
    <row r="20889" spans="11:11" x14ac:dyDescent="0.25">
      <c r="K20889" s="133"/>
    </row>
    <row r="20890" spans="11:11" x14ac:dyDescent="0.25">
      <c r="K20890" s="133"/>
    </row>
    <row r="20891" spans="11:11" x14ac:dyDescent="0.25">
      <c r="K20891"/>
    </row>
    <row r="20892" spans="11:11" x14ac:dyDescent="0.25">
      <c r="K20892"/>
    </row>
    <row r="20893" spans="11:11" x14ac:dyDescent="0.25">
      <c r="K20893"/>
    </row>
    <row r="20894" spans="11:11" x14ac:dyDescent="0.25">
      <c r="K20894" s="133"/>
    </row>
    <row r="20895" spans="11:11" x14ac:dyDescent="0.25">
      <c r="K20895" s="133"/>
    </row>
    <row r="20896" spans="11:11" x14ac:dyDescent="0.25">
      <c r="K20896"/>
    </row>
    <row r="20897" spans="11:11" x14ac:dyDescent="0.25">
      <c r="K20897"/>
    </row>
    <row r="20898" spans="11:11" x14ac:dyDescent="0.25">
      <c r="K20898" s="133"/>
    </row>
    <row r="20899" spans="11:11" x14ac:dyDescent="0.25">
      <c r="K20899" s="133"/>
    </row>
    <row r="20900" spans="11:11" x14ac:dyDescent="0.25">
      <c r="K20900"/>
    </row>
    <row r="20901" spans="11:11" x14ac:dyDescent="0.25">
      <c r="K20901"/>
    </row>
    <row r="20902" spans="11:11" x14ac:dyDescent="0.25">
      <c r="K20902"/>
    </row>
    <row r="20903" spans="11:11" x14ac:dyDescent="0.25">
      <c r="K20903" s="133"/>
    </row>
    <row r="20904" spans="11:11" x14ac:dyDescent="0.25">
      <c r="K20904" s="133"/>
    </row>
    <row r="20905" spans="11:11" x14ac:dyDescent="0.25">
      <c r="K20905"/>
    </row>
    <row r="20906" spans="11:11" x14ac:dyDescent="0.25">
      <c r="K20906"/>
    </row>
    <row r="20907" spans="11:11" x14ac:dyDescent="0.25">
      <c r="K20907" s="133"/>
    </row>
    <row r="20908" spans="11:11" x14ac:dyDescent="0.25">
      <c r="K20908" s="133"/>
    </row>
    <row r="20909" spans="11:11" x14ac:dyDescent="0.25">
      <c r="K20909"/>
    </row>
    <row r="20910" spans="11:11" x14ac:dyDescent="0.25">
      <c r="K20910"/>
    </row>
    <row r="20911" spans="11:11" x14ac:dyDescent="0.25">
      <c r="K20911"/>
    </row>
    <row r="20912" spans="11:11" x14ac:dyDescent="0.25">
      <c r="K20912" s="133"/>
    </row>
    <row r="20913" spans="11:11" x14ac:dyDescent="0.25">
      <c r="K20913" s="133"/>
    </row>
    <row r="20914" spans="11:11" x14ac:dyDescent="0.25">
      <c r="K20914"/>
    </row>
    <row r="20915" spans="11:11" x14ac:dyDescent="0.25">
      <c r="K20915"/>
    </row>
    <row r="20916" spans="11:11" x14ac:dyDescent="0.25">
      <c r="K20916" s="133"/>
    </row>
    <row r="20917" spans="11:11" x14ac:dyDescent="0.25">
      <c r="K20917" s="133"/>
    </row>
    <row r="20918" spans="11:11" x14ac:dyDescent="0.25">
      <c r="K20918"/>
    </row>
    <row r="20919" spans="11:11" x14ac:dyDescent="0.25">
      <c r="K20919"/>
    </row>
    <row r="20920" spans="11:11" x14ac:dyDescent="0.25">
      <c r="K20920"/>
    </row>
    <row r="20921" spans="11:11" x14ac:dyDescent="0.25">
      <c r="K20921" s="133"/>
    </row>
    <row r="20922" spans="11:11" x14ac:dyDescent="0.25">
      <c r="K20922" s="133"/>
    </row>
    <row r="20923" spans="11:11" x14ac:dyDescent="0.25">
      <c r="K20923"/>
    </row>
    <row r="20924" spans="11:11" x14ac:dyDescent="0.25">
      <c r="K20924"/>
    </row>
    <row r="20925" spans="11:11" x14ac:dyDescent="0.25">
      <c r="K20925" s="133"/>
    </row>
    <row r="20926" spans="11:11" x14ac:dyDescent="0.25">
      <c r="K20926" s="133"/>
    </row>
    <row r="20927" spans="11:11" x14ac:dyDescent="0.25">
      <c r="K20927"/>
    </row>
    <row r="20928" spans="11:11" x14ac:dyDescent="0.25">
      <c r="K20928"/>
    </row>
    <row r="20929" spans="11:11" x14ac:dyDescent="0.25">
      <c r="K20929"/>
    </row>
    <row r="20930" spans="11:11" x14ac:dyDescent="0.25">
      <c r="K20930" s="133"/>
    </row>
    <row r="20931" spans="11:11" x14ac:dyDescent="0.25">
      <c r="K20931" s="133"/>
    </row>
    <row r="20932" spans="11:11" x14ac:dyDescent="0.25">
      <c r="K20932"/>
    </row>
    <row r="20933" spans="11:11" x14ac:dyDescent="0.25">
      <c r="K20933"/>
    </row>
    <row r="20934" spans="11:11" x14ac:dyDescent="0.25">
      <c r="K20934" s="133"/>
    </row>
    <row r="20935" spans="11:11" x14ac:dyDescent="0.25">
      <c r="K20935" s="133"/>
    </row>
    <row r="20936" spans="11:11" x14ac:dyDescent="0.25">
      <c r="K20936"/>
    </row>
    <row r="20937" spans="11:11" x14ac:dyDescent="0.25">
      <c r="K20937"/>
    </row>
    <row r="20938" spans="11:11" x14ac:dyDescent="0.25">
      <c r="K20938"/>
    </row>
    <row r="20939" spans="11:11" x14ac:dyDescent="0.25">
      <c r="K20939" s="133"/>
    </row>
    <row r="20940" spans="11:11" x14ac:dyDescent="0.25">
      <c r="K20940" s="133"/>
    </row>
    <row r="20941" spans="11:11" x14ac:dyDescent="0.25">
      <c r="K20941"/>
    </row>
    <row r="20942" spans="11:11" x14ac:dyDescent="0.25">
      <c r="K20942"/>
    </row>
    <row r="20943" spans="11:11" x14ac:dyDescent="0.25">
      <c r="K20943" s="133"/>
    </row>
    <row r="20944" spans="11:11" x14ac:dyDescent="0.25">
      <c r="K20944" s="133"/>
    </row>
    <row r="20945" spans="11:11" x14ac:dyDescent="0.25">
      <c r="K20945"/>
    </row>
    <row r="20946" spans="11:11" x14ac:dyDescent="0.25">
      <c r="K20946"/>
    </row>
    <row r="20947" spans="11:11" x14ac:dyDescent="0.25">
      <c r="K20947"/>
    </row>
    <row r="20948" spans="11:11" x14ac:dyDescent="0.25">
      <c r="K20948" s="133"/>
    </row>
    <row r="20949" spans="11:11" x14ac:dyDescent="0.25">
      <c r="K20949" s="133"/>
    </row>
    <row r="20950" spans="11:11" x14ac:dyDescent="0.25">
      <c r="K20950"/>
    </row>
    <row r="20951" spans="11:11" x14ac:dyDescent="0.25">
      <c r="K20951"/>
    </row>
    <row r="20952" spans="11:11" x14ac:dyDescent="0.25">
      <c r="K20952" s="133"/>
    </row>
    <row r="20953" spans="11:11" x14ac:dyDescent="0.25">
      <c r="K20953" s="133"/>
    </row>
    <row r="20954" spans="11:11" x14ac:dyDescent="0.25">
      <c r="K20954"/>
    </row>
    <row r="20955" spans="11:11" x14ac:dyDescent="0.25">
      <c r="K20955"/>
    </row>
    <row r="20956" spans="11:11" x14ac:dyDescent="0.25">
      <c r="K20956"/>
    </row>
    <row r="20957" spans="11:11" x14ac:dyDescent="0.25">
      <c r="K20957" s="133"/>
    </row>
    <row r="20958" spans="11:11" x14ac:dyDescent="0.25">
      <c r="K20958" s="133"/>
    </row>
    <row r="20959" spans="11:11" x14ac:dyDescent="0.25">
      <c r="K20959"/>
    </row>
    <row r="20960" spans="11:11" x14ac:dyDescent="0.25">
      <c r="K20960"/>
    </row>
    <row r="20961" spans="11:11" x14ac:dyDescent="0.25">
      <c r="K20961" s="133"/>
    </row>
    <row r="20962" spans="11:11" x14ac:dyDescent="0.25">
      <c r="K20962" s="133"/>
    </row>
    <row r="20963" spans="11:11" x14ac:dyDescent="0.25">
      <c r="K20963"/>
    </row>
    <row r="20964" spans="11:11" x14ac:dyDescent="0.25">
      <c r="K20964"/>
    </row>
    <row r="20965" spans="11:11" x14ac:dyDescent="0.25">
      <c r="K20965"/>
    </row>
    <row r="20966" spans="11:11" x14ac:dyDescent="0.25">
      <c r="K20966" s="133"/>
    </row>
    <row r="20967" spans="11:11" x14ac:dyDescent="0.25">
      <c r="K20967" s="133"/>
    </row>
    <row r="20968" spans="11:11" x14ac:dyDescent="0.25">
      <c r="K20968"/>
    </row>
    <row r="20969" spans="11:11" x14ac:dyDescent="0.25">
      <c r="K20969"/>
    </row>
    <row r="20970" spans="11:11" x14ac:dyDescent="0.25">
      <c r="K20970" s="133"/>
    </row>
    <row r="20971" spans="11:11" x14ac:dyDescent="0.25">
      <c r="K20971" s="133"/>
    </row>
    <row r="20972" spans="11:11" x14ac:dyDescent="0.25">
      <c r="K20972"/>
    </row>
    <row r="20973" spans="11:11" x14ac:dyDescent="0.25">
      <c r="K20973"/>
    </row>
    <row r="20974" spans="11:11" x14ac:dyDescent="0.25">
      <c r="K20974"/>
    </row>
    <row r="20975" spans="11:11" x14ac:dyDescent="0.25">
      <c r="K20975" s="133"/>
    </row>
    <row r="20976" spans="11:11" x14ac:dyDescent="0.25">
      <c r="K20976" s="133"/>
    </row>
    <row r="20977" spans="11:11" x14ac:dyDescent="0.25">
      <c r="K20977"/>
    </row>
    <row r="20978" spans="11:11" x14ac:dyDescent="0.25">
      <c r="K20978"/>
    </row>
    <row r="20979" spans="11:11" x14ac:dyDescent="0.25">
      <c r="K20979" s="133"/>
    </row>
    <row r="20980" spans="11:11" x14ac:dyDescent="0.25">
      <c r="K20980" s="133"/>
    </row>
    <row r="20981" spans="11:11" x14ac:dyDescent="0.25">
      <c r="K20981"/>
    </row>
    <row r="20982" spans="11:11" x14ac:dyDescent="0.25">
      <c r="K20982"/>
    </row>
    <row r="20983" spans="11:11" x14ac:dyDescent="0.25">
      <c r="K20983"/>
    </row>
    <row r="20984" spans="11:11" x14ac:dyDescent="0.25">
      <c r="K20984" s="133"/>
    </row>
    <row r="20985" spans="11:11" x14ac:dyDescent="0.25">
      <c r="K20985" s="133"/>
    </row>
    <row r="20986" spans="11:11" x14ac:dyDescent="0.25">
      <c r="K20986"/>
    </row>
    <row r="20987" spans="11:11" x14ac:dyDescent="0.25">
      <c r="K20987"/>
    </row>
    <row r="20988" spans="11:11" x14ac:dyDescent="0.25">
      <c r="K20988" s="133"/>
    </row>
    <row r="20989" spans="11:11" x14ac:dyDescent="0.25">
      <c r="K20989" s="133"/>
    </row>
    <row r="20990" spans="11:11" x14ac:dyDescent="0.25">
      <c r="K20990"/>
    </row>
    <row r="20991" spans="11:11" x14ac:dyDescent="0.25">
      <c r="K20991"/>
    </row>
    <row r="20992" spans="11:11" x14ac:dyDescent="0.25">
      <c r="K20992"/>
    </row>
    <row r="20993" spans="11:11" x14ac:dyDescent="0.25">
      <c r="K20993" s="133"/>
    </row>
    <row r="20994" spans="11:11" x14ac:dyDescent="0.25">
      <c r="K20994" s="133"/>
    </row>
    <row r="20995" spans="11:11" x14ac:dyDescent="0.25">
      <c r="K20995"/>
    </row>
    <row r="20996" spans="11:11" x14ac:dyDescent="0.25">
      <c r="K20996"/>
    </row>
    <row r="20997" spans="11:11" x14ac:dyDescent="0.25">
      <c r="K20997" s="133"/>
    </row>
    <row r="20998" spans="11:11" x14ac:dyDescent="0.25">
      <c r="K20998" s="133"/>
    </row>
    <row r="20999" spans="11:11" x14ac:dyDescent="0.25">
      <c r="K20999"/>
    </row>
    <row r="21000" spans="11:11" x14ac:dyDescent="0.25">
      <c r="K21000"/>
    </row>
    <row r="21001" spans="11:11" x14ac:dyDescent="0.25">
      <c r="K21001"/>
    </row>
    <row r="21002" spans="11:11" x14ac:dyDescent="0.25">
      <c r="K21002" s="133"/>
    </row>
    <row r="21003" spans="11:11" x14ac:dyDescent="0.25">
      <c r="K21003" s="133"/>
    </row>
    <row r="21004" spans="11:11" x14ac:dyDescent="0.25">
      <c r="K21004"/>
    </row>
    <row r="21005" spans="11:11" x14ac:dyDescent="0.25">
      <c r="K21005"/>
    </row>
    <row r="21006" spans="11:11" x14ac:dyDescent="0.25">
      <c r="K21006" s="133"/>
    </row>
    <row r="21007" spans="11:11" x14ac:dyDescent="0.25">
      <c r="K21007" s="133"/>
    </row>
    <row r="21008" spans="11:11" x14ac:dyDescent="0.25">
      <c r="K21008"/>
    </row>
    <row r="21009" spans="11:11" x14ac:dyDescent="0.25">
      <c r="K21009"/>
    </row>
    <row r="21010" spans="11:11" x14ac:dyDescent="0.25">
      <c r="K21010"/>
    </row>
    <row r="21011" spans="11:11" x14ac:dyDescent="0.25">
      <c r="K21011" s="133"/>
    </row>
    <row r="21012" spans="11:11" x14ac:dyDescent="0.25">
      <c r="K21012" s="133"/>
    </row>
    <row r="21013" spans="11:11" x14ac:dyDescent="0.25">
      <c r="K21013"/>
    </row>
    <row r="21014" spans="11:11" x14ac:dyDescent="0.25">
      <c r="K21014"/>
    </row>
    <row r="21015" spans="11:11" x14ac:dyDescent="0.25">
      <c r="K21015" s="133"/>
    </row>
    <row r="21016" spans="11:11" x14ac:dyDescent="0.25">
      <c r="K21016" s="133"/>
    </row>
    <row r="21017" spans="11:11" x14ac:dyDescent="0.25">
      <c r="K21017"/>
    </row>
    <row r="21018" spans="11:11" x14ac:dyDescent="0.25">
      <c r="K21018"/>
    </row>
    <row r="21019" spans="11:11" x14ac:dyDescent="0.25">
      <c r="K21019"/>
    </row>
    <row r="21020" spans="11:11" x14ac:dyDescent="0.25">
      <c r="K21020" s="133"/>
    </row>
    <row r="21021" spans="11:11" x14ac:dyDescent="0.25">
      <c r="K21021" s="133"/>
    </row>
    <row r="21022" spans="11:11" x14ac:dyDescent="0.25">
      <c r="K21022"/>
    </row>
    <row r="21023" spans="11:11" x14ac:dyDescent="0.25">
      <c r="K21023"/>
    </row>
    <row r="21024" spans="11:11" x14ac:dyDescent="0.25">
      <c r="K21024" s="133"/>
    </row>
    <row r="21025" spans="11:11" x14ac:dyDescent="0.25">
      <c r="K21025" s="133"/>
    </row>
    <row r="21026" spans="11:11" x14ac:dyDescent="0.25">
      <c r="K21026"/>
    </row>
    <row r="21027" spans="11:11" x14ac:dyDescent="0.25">
      <c r="K21027"/>
    </row>
    <row r="21028" spans="11:11" x14ac:dyDescent="0.25">
      <c r="K21028"/>
    </row>
    <row r="21029" spans="11:11" x14ac:dyDescent="0.25">
      <c r="K21029" s="133"/>
    </row>
    <row r="21030" spans="11:11" x14ac:dyDescent="0.25">
      <c r="K21030" s="133"/>
    </row>
    <row r="21031" spans="11:11" x14ac:dyDescent="0.25">
      <c r="K21031"/>
    </row>
    <row r="21032" spans="11:11" x14ac:dyDescent="0.25">
      <c r="K21032"/>
    </row>
    <row r="21033" spans="11:11" x14ac:dyDescent="0.25">
      <c r="K21033" s="133"/>
    </row>
    <row r="21034" spans="11:11" x14ac:dyDescent="0.25">
      <c r="K21034" s="133"/>
    </row>
    <row r="21035" spans="11:11" x14ac:dyDescent="0.25">
      <c r="K21035"/>
    </row>
    <row r="21036" spans="11:11" x14ac:dyDescent="0.25">
      <c r="K21036"/>
    </row>
    <row r="21037" spans="11:11" x14ac:dyDescent="0.25">
      <c r="K21037"/>
    </row>
    <row r="21038" spans="11:11" x14ac:dyDescent="0.25">
      <c r="K21038" s="133"/>
    </row>
    <row r="21039" spans="11:11" x14ac:dyDescent="0.25">
      <c r="K21039" s="133"/>
    </row>
    <row r="21040" spans="11:11" x14ac:dyDescent="0.25">
      <c r="K21040"/>
    </row>
    <row r="21041" spans="11:11" x14ac:dyDescent="0.25">
      <c r="K21041"/>
    </row>
    <row r="21042" spans="11:11" x14ac:dyDescent="0.25">
      <c r="K21042" s="133"/>
    </row>
    <row r="21043" spans="11:11" x14ac:dyDescent="0.25">
      <c r="K21043" s="133"/>
    </row>
    <row r="21044" spans="11:11" x14ac:dyDescent="0.25">
      <c r="K21044"/>
    </row>
    <row r="21045" spans="11:11" x14ac:dyDescent="0.25">
      <c r="K21045"/>
    </row>
    <row r="21046" spans="11:11" x14ac:dyDescent="0.25">
      <c r="K21046"/>
    </row>
    <row r="21047" spans="11:11" x14ac:dyDescent="0.25">
      <c r="K21047" s="133"/>
    </row>
    <row r="21048" spans="11:11" x14ac:dyDescent="0.25">
      <c r="K21048" s="133"/>
    </row>
    <row r="21049" spans="11:11" x14ac:dyDescent="0.25">
      <c r="K21049"/>
    </row>
    <row r="21050" spans="11:11" x14ac:dyDescent="0.25">
      <c r="K21050"/>
    </row>
    <row r="21051" spans="11:11" x14ac:dyDescent="0.25">
      <c r="K21051" s="133"/>
    </row>
    <row r="21052" spans="11:11" x14ac:dyDescent="0.25">
      <c r="K21052" s="133"/>
    </row>
    <row r="21053" spans="11:11" x14ac:dyDescent="0.25">
      <c r="K21053"/>
    </row>
    <row r="21054" spans="11:11" x14ac:dyDescent="0.25">
      <c r="K21054"/>
    </row>
    <row r="21055" spans="11:11" x14ac:dyDescent="0.25">
      <c r="K21055"/>
    </row>
    <row r="21056" spans="11:11" x14ac:dyDescent="0.25">
      <c r="K21056" s="133"/>
    </row>
    <row r="21057" spans="11:11" x14ac:dyDescent="0.25">
      <c r="K21057" s="133"/>
    </row>
    <row r="21058" spans="11:11" x14ac:dyDescent="0.25">
      <c r="K21058"/>
    </row>
    <row r="21059" spans="11:11" x14ac:dyDescent="0.25">
      <c r="K21059"/>
    </row>
    <row r="21060" spans="11:11" x14ac:dyDescent="0.25">
      <c r="K21060" s="133"/>
    </row>
    <row r="21061" spans="11:11" x14ac:dyDescent="0.25">
      <c r="K21061" s="133"/>
    </row>
    <row r="21062" spans="11:11" x14ac:dyDescent="0.25">
      <c r="K21062"/>
    </row>
    <row r="21063" spans="11:11" x14ac:dyDescent="0.25">
      <c r="K21063"/>
    </row>
    <row r="21064" spans="11:11" x14ac:dyDescent="0.25">
      <c r="K21064"/>
    </row>
    <row r="21065" spans="11:11" x14ac:dyDescent="0.25">
      <c r="K21065" s="133"/>
    </row>
    <row r="21066" spans="11:11" x14ac:dyDescent="0.25">
      <c r="K21066" s="133"/>
    </row>
    <row r="21067" spans="11:11" x14ac:dyDescent="0.25">
      <c r="K21067"/>
    </row>
    <row r="21068" spans="11:11" x14ac:dyDescent="0.25">
      <c r="K21068"/>
    </row>
    <row r="21069" spans="11:11" x14ac:dyDescent="0.25">
      <c r="K21069" s="133"/>
    </row>
    <row r="21070" spans="11:11" x14ac:dyDescent="0.25">
      <c r="K21070" s="133"/>
    </row>
    <row r="21071" spans="11:11" x14ac:dyDescent="0.25">
      <c r="K21071"/>
    </row>
    <row r="21072" spans="11:11" x14ac:dyDescent="0.25">
      <c r="K21072"/>
    </row>
    <row r="21073" spans="11:11" x14ac:dyDescent="0.25">
      <c r="K21073"/>
    </row>
    <row r="21074" spans="11:11" x14ac:dyDescent="0.25">
      <c r="K21074" s="133"/>
    </row>
    <row r="21075" spans="11:11" x14ac:dyDescent="0.25">
      <c r="K21075" s="133"/>
    </row>
    <row r="21076" spans="11:11" x14ac:dyDescent="0.25">
      <c r="K21076"/>
    </row>
    <row r="21077" spans="11:11" x14ac:dyDescent="0.25">
      <c r="K21077"/>
    </row>
    <row r="21078" spans="11:11" x14ac:dyDescent="0.25">
      <c r="K21078" s="133"/>
    </row>
    <row r="21079" spans="11:11" x14ac:dyDescent="0.25">
      <c r="K21079" s="133"/>
    </row>
    <row r="21080" spans="11:11" x14ac:dyDescent="0.25">
      <c r="K21080"/>
    </row>
    <row r="21081" spans="11:11" x14ac:dyDescent="0.25">
      <c r="K21081"/>
    </row>
    <row r="21082" spans="11:11" x14ac:dyDescent="0.25">
      <c r="K21082"/>
    </row>
    <row r="21083" spans="11:11" x14ac:dyDescent="0.25">
      <c r="K21083" s="133"/>
    </row>
    <row r="21084" spans="11:11" x14ac:dyDescent="0.25">
      <c r="K21084" s="133"/>
    </row>
    <row r="21085" spans="11:11" x14ac:dyDescent="0.25">
      <c r="K21085"/>
    </row>
    <row r="21086" spans="11:11" x14ac:dyDescent="0.25">
      <c r="K21086"/>
    </row>
    <row r="21087" spans="11:11" x14ac:dyDescent="0.25">
      <c r="K21087" s="133"/>
    </row>
    <row r="21088" spans="11:11" x14ac:dyDescent="0.25">
      <c r="K21088" s="133"/>
    </row>
    <row r="21089" spans="11:11" x14ac:dyDescent="0.25">
      <c r="K21089"/>
    </row>
    <row r="21090" spans="11:11" x14ac:dyDescent="0.25">
      <c r="K21090"/>
    </row>
    <row r="21091" spans="11:11" x14ac:dyDescent="0.25">
      <c r="K21091"/>
    </row>
    <row r="21092" spans="11:11" x14ac:dyDescent="0.25">
      <c r="K21092" s="133"/>
    </row>
    <row r="21093" spans="11:11" x14ac:dyDescent="0.25">
      <c r="K21093" s="133"/>
    </row>
    <row r="21094" spans="11:11" x14ac:dyDescent="0.25">
      <c r="K21094"/>
    </row>
    <row r="21095" spans="11:11" x14ac:dyDescent="0.25">
      <c r="K21095"/>
    </row>
    <row r="21096" spans="11:11" x14ac:dyDescent="0.25">
      <c r="K21096" s="133"/>
    </row>
    <row r="21097" spans="11:11" x14ac:dyDescent="0.25">
      <c r="K21097" s="133"/>
    </row>
    <row r="21098" spans="11:11" x14ac:dyDescent="0.25">
      <c r="K21098"/>
    </row>
    <row r="21099" spans="11:11" x14ac:dyDescent="0.25">
      <c r="K21099"/>
    </row>
    <row r="21100" spans="11:11" x14ac:dyDescent="0.25">
      <c r="K21100"/>
    </row>
    <row r="21101" spans="11:11" x14ac:dyDescent="0.25">
      <c r="K21101" s="133"/>
    </row>
    <row r="21102" spans="11:11" x14ac:dyDescent="0.25">
      <c r="K21102" s="133"/>
    </row>
    <row r="21103" spans="11:11" x14ac:dyDescent="0.25">
      <c r="K21103"/>
    </row>
    <row r="21104" spans="11:11" x14ac:dyDescent="0.25">
      <c r="K21104"/>
    </row>
    <row r="21105" spans="11:11" x14ac:dyDescent="0.25">
      <c r="K21105" s="133"/>
    </row>
    <row r="21106" spans="11:11" x14ac:dyDescent="0.25">
      <c r="K21106" s="133"/>
    </row>
    <row r="21107" spans="11:11" x14ac:dyDescent="0.25">
      <c r="K21107"/>
    </row>
    <row r="21108" spans="11:11" x14ac:dyDescent="0.25">
      <c r="K21108"/>
    </row>
    <row r="21109" spans="11:11" x14ac:dyDescent="0.25">
      <c r="K21109"/>
    </row>
    <row r="21110" spans="11:11" x14ac:dyDescent="0.25">
      <c r="K21110" s="133"/>
    </row>
    <row r="21111" spans="11:11" x14ac:dyDescent="0.25">
      <c r="K21111" s="133"/>
    </row>
    <row r="21112" spans="11:11" x14ac:dyDescent="0.25">
      <c r="K21112"/>
    </row>
    <row r="21113" spans="11:11" x14ac:dyDescent="0.25">
      <c r="K21113"/>
    </row>
    <row r="21114" spans="11:11" x14ac:dyDescent="0.25">
      <c r="K21114" s="133"/>
    </row>
    <row r="21115" spans="11:11" x14ac:dyDescent="0.25">
      <c r="K21115" s="133"/>
    </row>
    <row r="21116" spans="11:11" x14ac:dyDescent="0.25">
      <c r="K21116"/>
    </row>
    <row r="21117" spans="11:11" x14ac:dyDescent="0.25">
      <c r="K21117"/>
    </row>
    <row r="21118" spans="11:11" x14ac:dyDescent="0.25">
      <c r="K21118"/>
    </row>
    <row r="21119" spans="11:11" x14ac:dyDescent="0.25">
      <c r="K21119" s="133"/>
    </row>
    <row r="21120" spans="11:11" x14ac:dyDescent="0.25">
      <c r="K21120" s="133"/>
    </row>
    <row r="21121" spans="11:11" x14ac:dyDescent="0.25">
      <c r="K21121"/>
    </row>
    <row r="21122" spans="11:11" x14ac:dyDescent="0.25">
      <c r="K21122"/>
    </row>
    <row r="21123" spans="11:11" x14ac:dyDescent="0.25">
      <c r="K21123" s="133"/>
    </row>
    <row r="21124" spans="11:11" x14ac:dyDescent="0.25">
      <c r="K21124" s="133"/>
    </row>
    <row r="21125" spans="11:11" x14ac:dyDescent="0.25">
      <c r="K21125"/>
    </row>
    <row r="21126" spans="11:11" x14ac:dyDescent="0.25">
      <c r="K21126"/>
    </row>
    <row r="21127" spans="11:11" x14ac:dyDescent="0.25">
      <c r="K21127"/>
    </row>
    <row r="21128" spans="11:11" x14ac:dyDescent="0.25">
      <c r="K21128" s="133"/>
    </row>
    <row r="21129" spans="11:11" x14ac:dyDescent="0.25">
      <c r="K21129" s="133"/>
    </row>
    <row r="21130" spans="11:11" x14ac:dyDescent="0.25">
      <c r="K21130"/>
    </row>
    <row r="21131" spans="11:11" x14ac:dyDescent="0.25">
      <c r="K21131"/>
    </row>
    <row r="21132" spans="11:11" x14ac:dyDescent="0.25">
      <c r="K21132" s="133"/>
    </row>
    <row r="21133" spans="11:11" x14ac:dyDescent="0.25">
      <c r="K21133" s="133"/>
    </row>
    <row r="21134" spans="11:11" x14ac:dyDescent="0.25">
      <c r="K21134"/>
    </row>
    <row r="21135" spans="11:11" x14ac:dyDescent="0.25">
      <c r="K21135"/>
    </row>
    <row r="21136" spans="11:11" x14ac:dyDescent="0.25">
      <c r="K21136"/>
    </row>
    <row r="21137" spans="11:11" x14ac:dyDescent="0.25">
      <c r="K21137" s="133"/>
    </row>
    <row r="21138" spans="11:11" x14ac:dyDescent="0.25">
      <c r="K21138" s="133"/>
    </row>
    <row r="21139" spans="11:11" x14ac:dyDescent="0.25">
      <c r="K21139"/>
    </row>
    <row r="21140" spans="11:11" x14ac:dyDescent="0.25">
      <c r="K21140"/>
    </row>
    <row r="21141" spans="11:11" x14ac:dyDescent="0.25">
      <c r="K21141" s="133"/>
    </row>
    <row r="21142" spans="11:11" x14ac:dyDescent="0.25">
      <c r="K21142" s="133"/>
    </row>
    <row r="21143" spans="11:11" x14ac:dyDescent="0.25">
      <c r="K21143"/>
    </row>
    <row r="21144" spans="11:11" x14ac:dyDescent="0.25">
      <c r="K21144"/>
    </row>
    <row r="21145" spans="11:11" x14ac:dyDescent="0.25">
      <c r="K21145"/>
    </row>
    <row r="21146" spans="11:11" x14ac:dyDescent="0.25">
      <c r="K21146" s="133"/>
    </row>
    <row r="21147" spans="11:11" x14ac:dyDescent="0.25">
      <c r="K21147" s="133"/>
    </row>
    <row r="21148" spans="11:11" x14ac:dyDescent="0.25">
      <c r="K21148"/>
    </row>
    <row r="21149" spans="11:11" x14ac:dyDescent="0.25">
      <c r="K21149"/>
    </row>
    <row r="21150" spans="11:11" x14ac:dyDescent="0.25">
      <c r="K21150" s="133"/>
    </row>
    <row r="21151" spans="11:11" x14ac:dyDescent="0.25">
      <c r="K21151" s="133"/>
    </row>
    <row r="21152" spans="11:11" x14ac:dyDescent="0.25">
      <c r="K21152"/>
    </row>
    <row r="21153" spans="11:11" x14ac:dyDescent="0.25">
      <c r="K21153"/>
    </row>
    <row r="21154" spans="11:11" x14ac:dyDescent="0.25">
      <c r="K21154"/>
    </row>
    <row r="21155" spans="11:11" x14ac:dyDescent="0.25">
      <c r="K21155" s="133"/>
    </row>
    <row r="21156" spans="11:11" x14ac:dyDescent="0.25">
      <c r="K21156" s="133"/>
    </row>
    <row r="21157" spans="11:11" x14ac:dyDescent="0.25">
      <c r="K21157"/>
    </row>
    <row r="21158" spans="11:11" x14ac:dyDescent="0.25">
      <c r="K21158"/>
    </row>
    <row r="21159" spans="11:11" x14ac:dyDescent="0.25">
      <c r="K21159" s="133"/>
    </row>
    <row r="21160" spans="11:11" x14ac:dyDescent="0.25">
      <c r="K21160" s="133"/>
    </row>
    <row r="21161" spans="11:11" x14ac:dyDescent="0.25">
      <c r="K21161"/>
    </row>
    <row r="21162" spans="11:11" x14ac:dyDescent="0.25">
      <c r="K21162"/>
    </row>
    <row r="21163" spans="11:11" x14ac:dyDescent="0.25">
      <c r="K21163"/>
    </row>
    <row r="21164" spans="11:11" x14ac:dyDescent="0.25">
      <c r="K21164" s="133"/>
    </row>
    <row r="21165" spans="11:11" x14ac:dyDescent="0.25">
      <c r="K21165" s="133"/>
    </row>
    <row r="21166" spans="11:11" x14ac:dyDescent="0.25">
      <c r="K21166"/>
    </row>
    <row r="21167" spans="11:11" x14ac:dyDescent="0.25">
      <c r="K21167"/>
    </row>
    <row r="21168" spans="11:11" x14ac:dyDescent="0.25">
      <c r="K21168" s="133"/>
    </row>
    <row r="21169" spans="11:11" x14ac:dyDescent="0.25">
      <c r="K21169" s="133"/>
    </row>
    <row r="21170" spans="11:11" x14ac:dyDescent="0.25">
      <c r="K21170"/>
    </row>
    <row r="21171" spans="11:11" x14ac:dyDescent="0.25">
      <c r="K21171"/>
    </row>
    <row r="21172" spans="11:11" x14ac:dyDescent="0.25">
      <c r="K21172"/>
    </row>
    <row r="21173" spans="11:11" x14ac:dyDescent="0.25">
      <c r="K21173" s="133"/>
    </row>
    <row r="21174" spans="11:11" x14ac:dyDescent="0.25">
      <c r="K21174" s="133"/>
    </row>
    <row r="21175" spans="11:11" x14ac:dyDescent="0.25">
      <c r="K21175"/>
    </row>
    <row r="21176" spans="11:11" x14ac:dyDescent="0.25">
      <c r="K21176"/>
    </row>
    <row r="21177" spans="11:11" x14ac:dyDescent="0.25">
      <c r="K21177" s="133"/>
    </row>
    <row r="21178" spans="11:11" x14ac:dyDescent="0.25">
      <c r="K21178" s="133"/>
    </row>
    <row r="21179" spans="11:11" x14ac:dyDescent="0.25">
      <c r="K21179"/>
    </row>
    <row r="21180" spans="11:11" x14ac:dyDescent="0.25">
      <c r="K21180"/>
    </row>
    <row r="21181" spans="11:11" x14ac:dyDescent="0.25">
      <c r="K21181"/>
    </row>
    <row r="21182" spans="11:11" x14ac:dyDescent="0.25">
      <c r="K21182" s="133"/>
    </row>
    <row r="21183" spans="11:11" x14ac:dyDescent="0.25">
      <c r="K21183" s="133"/>
    </row>
    <row r="21184" spans="11:11" x14ac:dyDescent="0.25">
      <c r="K21184"/>
    </row>
    <row r="21185" spans="11:11" x14ac:dyDescent="0.25">
      <c r="K21185"/>
    </row>
    <row r="21186" spans="11:11" x14ac:dyDescent="0.25">
      <c r="K21186" s="133"/>
    </row>
    <row r="21187" spans="11:11" x14ac:dyDescent="0.25">
      <c r="K21187" s="133"/>
    </row>
    <row r="21188" spans="11:11" x14ac:dyDescent="0.25">
      <c r="K21188"/>
    </row>
    <row r="21189" spans="11:11" x14ac:dyDescent="0.25">
      <c r="K21189"/>
    </row>
    <row r="21190" spans="11:11" x14ac:dyDescent="0.25">
      <c r="K21190"/>
    </row>
    <row r="21191" spans="11:11" x14ac:dyDescent="0.25">
      <c r="K21191" s="133"/>
    </row>
    <row r="21192" spans="11:11" x14ac:dyDescent="0.25">
      <c r="K21192" s="133"/>
    </row>
    <row r="21193" spans="11:11" x14ac:dyDescent="0.25">
      <c r="K21193"/>
    </row>
    <row r="21194" spans="11:11" x14ac:dyDescent="0.25">
      <c r="K21194"/>
    </row>
    <row r="21195" spans="11:11" x14ac:dyDescent="0.25">
      <c r="K21195" s="133"/>
    </row>
    <row r="21196" spans="11:11" x14ac:dyDescent="0.25">
      <c r="K21196" s="133"/>
    </row>
    <row r="21197" spans="11:11" x14ac:dyDescent="0.25">
      <c r="K21197"/>
    </row>
    <row r="21198" spans="11:11" x14ac:dyDescent="0.25">
      <c r="K21198"/>
    </row>
    <row r="21199" spans="11:11" x14ac:dyDescent="0.25">
      <c r="K21199"/>
    </row>
    <row r="21200" spans="11:11" x14ac:dyDescent="0.25">
      <c r="K21200" s="133"/>
    </row>
    <row r="21201" spans="11:11" x14ac:dyDescent="0.25">
      <c r="K21201" s="133"/>
    </row>
    <row r="21202" spans="11:11" x14ac:dyDescent="0.25">
      <c r="K21202"/>
    </row>
    <row r="21203" spans="11:11" x14ac:dyDescent="0.25">
      <c r="K21203"/>
    </row>
    <row r="21204" spans="11:11" x14ac:dyDescent="0.25">
      <c r="K21204" s="133"/>
    </row>
    <row r="21205" spans="11:11" x14ac:dyDescent="0.25">
      <c r="K21205" s="133"/>
    </row>
    <row r="21206" spans="11:11" x14ac:dyDescent="0.25">
      <c r="K21206"/>
    </row>
    <row r="21207" spans="11:11" x14ac:dyDescent="0.25">
      <c r="K21207"/>
    </row>
    <row r="21208" spans="11:11" x14ac:dyDescent="0.25">
      <c r="K21208"/>
    </row>
    <row r="21209" spans="11:11" x14ac:dyDescent="0.25">
      <c r="K21209" s="133"/>
    </row>
    <row r="21210" spans="11:11" x14ac:dyDescent="0.25">
      <c r="K21210" s="133"/>
    </row>
    <row r="21211" spans="11:11" x14ac:dyDescent="0.25">
      <c r="K21211"/>
    </row>
    <row r="21212" spans="11:11" x14ac:dyDescent="0.25">
      <c r="K21212"/>
    </row>
    <row r="21213" spans="11:11" x14ac:dyDescent="0.25">
      <c r="K21213" s="133"/>
    </row>
    <row r="21214" spans="11:11" x14ac:dyDescent="0.25">
      <c r="K21214" s="133"/>
    </row>
    <row r="21215" spans="11:11" x14ac:dyDescent="0.25">
      <c r="K21215"/>
    </row>
    <row r="21216" spans="11:11" x14ac:dyDescent="0.25">
      <c r="K21216"/>
    </row>
    <row r="21217" spans="11:11" x14ac:dyDescent="0.25">
      <c r="K21217"/>
    </row>
    <row r="21218" spans="11:11" x14ac:dyDescent="0.25">
      <c r="K21218" s="133"/>
    </row>
    <row r="21219" spans="11:11" x14ac:dyDescent="0.25">
      <c r="K21219" s="133"/>
    </row>
    <row r="21220" spans="11:11" x14ac:dyDescent="0.25">
      <c r="K21220"/>
    </row>
    <row r="21221" spans="11:11" x14ac:dyDescent="0.25">
      <c r="K21221"/>
    </row>
    <row r="21222" spans="11:11" x14ac:dyDescent="0.25">
      <c r="K21222" s="133"/>
    </row>
    <row r="21223" spans="11:11" x14ac:dyDescent="0.25">
      <c r="K21223" s="133"/>
    </row>
    <row r="21224" spans="11:11" x14ac:dyDescent="0.25">
      <c r="K21224"/>
    </row>
    <row r="21225" spans="11:11" x14ac:dyDescent="0.25">
      <c r="K21225"/>
    </row>
    <row r="21226" spans="11:11" x14ac:dyDescent="0.25">
      <c r="K21226"/>
    </row>
    <row r="21227" spans="11:11" x14ac:dyDescent="0.25">
      <c r="K21227" s="133"/>
    </row>
    <row r="21228" spans="11:11" x14ac:dyDescent="0.25">
      <c r="K21228" s="133"/>
    </row>
    <row r="21229" spans="11:11" x14ac:dyDescent="0.25">
      <c r="K21229"/>
    </row>
    <row r="21230" spans="11:11" x14ac:dyDescent="0.25">
      <c r="K21230"/>
    </row>
    <row r="21231" spans="11:11" x14ac:dyDescent="0.25">
      <c r="K21231" s="133"/>
    </row>
    <row r="21232" spans="11:11" x14ac:dyDescent="0.25">
      <c r="K21232" s="133"/>
    </row>
    <row r="21233" spans="11:11" x14ac:dyDescent="0.25">
      <c r="K21233"/>
    </row>
    <row r="21234" spans="11:11" x14ac:dyDescent="0.25">
      <c r="K21234"/>
    </row>
    <row r="21235" spans="11:11" x14ac:dyDescent="0.25">
      <c r="K21235"/>
    </row>
    <row r="21236" spans="11:11" x14ac:dyDescent="0.25">
      <c r="K21236" s="133"/>
    </row>
    <row r="21237" spans="11:11" x14ac:dyDescent="0.25">
      <c r="K21237" s="133"/>
    </row>
    <row r="21238" spans="11:11" x14ac:dyDescent="0.25">
      <c r="K21238"/>
    </row>
    <row r="21239" spans="11:11" x14ac:dyDescent="0.25">
      <c r="K21239"/>
    </row>
    <row r="21240" spans="11:11" x14ac:dyDescent="0.25">
      <c r="K21240" s="133"/>
    </row>
    <row r="21241" spans="11:11" x14ac:dyDescent="0.25">
      <c r="K21241" s="133"/>
    </row>
    <row r="21242" spans="11:11" x14ac:dyDescent="0.25">
      <c r="K21242"/>
    </row>
    <row r="21243" spans="11:11" x14ac:dyDescent="0.25">
      <c r="K21243"/>
    </row>
    <row r="21244" spans="11:11" x14ac:dyDescent="0.25">
      <c r="K21244"/>
    </row>
    <row r="21245" spans="11:11" x14ac:dyDescent="0.25">
      <c r="K21245" s="133"/>
    </row>
    <row r="21246" spans="11:11" x14ac:dyDescent="0.25">
      <c r="K21246" s="133"/>
    </row>
    <row r="21247" spans="11:11" x14ac:dyDescent="0.25">
      <c r="K21247"/>
    </row>
    <row r="21248" spans="11:11" x14ac:dyDescent="0.25">
      <c r="K21248"/>
    </row>
    <row r="21249" spans="11:11" x14ac:dyDescent="0.25">
      <c r="K21249" s="133"/>
    </row>
    <row r="21250" spans="11:11" x14ac:dyDescent="0.25">
      <c r="K21250" s="133"/>
    </row>
    <row r="21251" spans="11:11" x14ac:dyDescent="0.25">
      <c r="K21251"/>
    </row>
    <row r="21252" spans="11:11" x14ac:dyDescent="0.25">
      <c r="K21252"/>
    </row>
    <row r="21253" spans="11:11" x14ac:dyDescent="0.25">
      <c r="K21253"/>
    </row>
    <row r="21254" spans="11:11" x14ac:dyDescent="0.25">
      <c r="K21254" s="133"/>
    </row>
    <row r="21255" spans="11:11" x14ac:dyDescent="0.25">
      <c r="K21255" s="133"/>
    </row>
    <row r="21256" spans="11:11" x14ac:dyDescent="0.25">
      <c r="K21256"/>
    </row>
    <row r="21257" spans="11:11" x14ac:dyDescent="0.25">
      <c r="K21257"/>
    </row>
    <row r="21258" spans="11:11" x14ac:dyDescent="0.25">
      <c r="K21258" s="133"/>
    </row>
    <row r="21259" spans="11:11" x14ac:dyDescent="0.25">
      <c r="K21259" s="133"/>
    </row>
    <row r="21260" spans="11:11" x14ac:dyDescent="0.25">
      <c r="K21260"/>
    </row>
    <row r="21261" spans="11:11" x14ac:dyDescent="0.25">
      <c r="K21261"/>
    </row>
    <row r="21262" spans="11:11" x14ac:dyDescent="0.25">
      <c r="K21262"/>
    </row>
    <row r="21263" spans="11:11" x14ac:dyDescent="0.25">
      <c r="K21263" s="133"/>
    </row>
    <row r="21264" spans="11:11" x14ac:dyDescent="0.25">
      <c r="K21264" s="133"/>
    </row>
    <row r="21265" spans="11:11" x14ac:dyDescent="0.25">
      <c r="K21265"/>
    </row>
    <row r="21266" spans="11:11" x14ac:dyDescent="0.25">
      <c r="K21266"/>
    </row>
    <row r="21267" spans="11:11" x14ac:dyDescent="0.25">
      <c r="K21267" s="133"/>
    </row>
    <row r="21268" spans="11:11" x14ac:dyDescent="0.25">
      <c r="K21268" s="133"/>
    </row>
    <row r="21269" spans="11:11" x14ac:dyDescent="0.25">
      <c r="K21269"/>
    </row>
    <row r="21270" spans="11:11" x14ac:dyDescent="0.25">
      <c r="K21270"/>
    </row>
    <row r="21271" spans="11:11" x14ac:dyDescent="0.25">
      <c r="K21271"/>
    </row>
    <row r="21272" spans="11:11" x14ac:dyDescent="0.25">
      <c r="K21272" s="133"/>
    </row>
    <row r="21273" spans="11:11" x14ac:dyDescent="0.25">
      <c r="K21273" s="133"/>
    </row>
    <row r="21274" spans="11:11" x14ac:dyDescent="0.25">
      <c r="K21274"/>
    </row>
    <row r="21275" spans="11:11" x14ac:dyDescent="0.25">
      <c r="K21275"/>
    </row>
    <row r="21276" spans="11:11" x14ac:dyDescent="0.25">
      <c r="K21276" s="133"/>
    </row>
    <row r="21277" spans="11:11" x14ac:dyDescent="0.25">
      <c r="K21277" s="133"/>
    </row>
    <row r="21278" spans="11:11" x14ac:dyDescent="0.25">
      <c r="K21278"/>
    </row>
    <row r="21279" spans="11:11" x14ac:dyDescent="0.25">
      <c r="K21279"/>
    </row>
    <row r="21280" spans="11:11" x14ac:dyDescent="0.25">
      <c r="K21280"/>
    </row>
    <row r="21281" spans="11:11" x14ac:dyDescent="0.25">
      <c r="K21281" s="133"/>
    </row>
    <row r="21282" spans="11:11" x14ac:dyDescent="0.25">
      <c r="K21282" s="133"/>
    </row>
    <row r="21283" spans="11:11" x14ac:dyDescent="0.25">
      <c r="K21283"/>
    </row>
    <row r="21284" spans="11:11" x14ac:dyDescent="0.25">
      <c r="K21284"/>
    </row>
    <row r="21285" spans="11:11" x14ac:dyDescent="0.25">
      <c r="K21285" s="133"/>
    </row>
    <row r="21286" spans="11:11" x14ac:dyDescent="0.25">
      <c r="K21286" s="133"/>
    </row>
    <row r="21287" spans="11:11" x14ac:dyDescent="0.25">
      <c r="K21287"/>
    </row>
    <row r="21288" spans="11:11" x14ac:dyDescent="0.25">
      <c r="K21288"/>
    </row>
    <row r="21289" spans="11:11" x14ac:dyDescent="0.25">
      <c r="K21289"/>
    </row>
    <row r="21290" spans="11:11" x14ac:dyDescent="0.25">
      <c r="K21290" s="133"/>
    </row>
    <row r="21291" spans="11:11" x14ac:dyDescent="0.25">
      <c r="K21291" s="133"/>
    </row>
    <row r="21292" spans="11:11" x14ac:dyDescent="0.25">
      <c r="K21292"/>
    </row>
    <row r="21293" spans="11:11" x14ac:dyDescent="0.25">
      <c r="K21293"/>
    </row>
    <row r="21294" spans="11:11" x14ac:dyDescent="0.25">
      <c r="K21294" s="133"/>
    </row>
    <row r="21295" spans="11:11" x14ac:dyDescent="0.25">
      <c r="K21295" s="133"/>
    </row>
    <row r="21296" spans="11:11" x14ac:dyDescent="0.25">
      <c r="K21296"/>
    </row>
    <row r="21297" spans="11:11" x14ac:dyDescent="0.25">
      <c r="K21297"/>
    </row>
    <row r="21298" spans="11:11" x14ac:dyDescent="0.25">
      <c r="K21298"/>
    </row>
    <row r="21299" spans="11:11" x14ac:dyDescent="0.25">
      <c r="K21299" s="133"/>
    </row>
    <row r="21300" spans="11:11" x14ac:dyDescent="0.25">
      <c r="K21300" s="133"/>
    </row>
    <row r="21301" spans="11:11" x14ac:dyDescent="0.25">
      <c r="K21301"/>
    </row>
    <row r="21302" spans="11:11" x14ac:dyDescent="0.25">
      <c r="K21302"/>
    </row>
    <row r="21303" spans="11:11" x14ac:dyDescent="0.25">
      <c r="K21303" s="133"/>
    </row>
    <row r="21304" spans="11:11" x14ac:dyDescent="0.25">
      <c r="K21304" s="133"/>
    </row>
    <row r="21305" spans="11:11" x14ac:dyDescent="0.25">
      <c r="K21305"/>
    </row>
    <row r="21306" spans="11:11" x14ac:dyDescent="0.25">
      <c r="K21306"/>
    </row>
    <row r="21307" spans="11:11" x14ac:dyDescent="0.25">
      <c r="K21307"/>
    </row>
    <row r="21308" spans="11:11" x14ac:dyDescent="0.25">
      <c r="K21308" s="133"/>
    </row>
    <row r="21309" spans="11:11" x14ac:dyDescent="0.25">
      <c r="K21309" s="133"/>
    </row>
    <row r="21310" spans="11:11" x14ac:dyDescent="0.25">
      <c r="K21310"/>
    </row>
    <row r="21311" spans="11:11" x14ac:dyDescent="0.25">
      <c r="K21311"/>
    </row>
    <row r="21312" spans="11:11" x14ac:dyDescent="0.25">
      <c r="K21312" s="133"/>
    </row>
    <row r="21313" spans="11:11" x14ac:dyDescent="0.25">
      <c r="K21313" s="133"/>
    </row>
    <row r="21314" spans="11:11" x14ac:dyDescent="0.25">
      <c r="K21314"/>
    </row>
    <row r="21315" spans="11:11" x14ac:dyDescent="0.25">
      <c r="K21315"/>
    </row>
    <row r="21316" spans="11:11" x14ac:dyDescent="0.25">
      <c r="K21316"/>
    </row>
    <row r="21317" spans="11:11" x14ac:dyDescent="0.25">
      <c r="K21317" s="133"/>
    </row>
    <row r="21318" spans="11:11" x14ac:dyDescent="0.25">
      <c r="K21318" s="133"/>
    </row>
    <row r="21319" spans="11:11" x14ac:dyDescent="0.25">
      <c r="K21319"/>
    </row>
    <row r="21320" spans="11:11" x14ac:dyDescent="0.25">
      <c r="K21320"/>
    </row>
    <row r="21321" spans="11:11" x14ac:dyDescent="0.25">
      <c r="K21321" s="133"/>
    </row>
    <row r="21322" spans="11:11" x14ac:dyDescent="0.25">
      <c r="K21322" s="133"/>
    </row>
    <row r="21323" spans="11:11" x14ac:dyDescent="0.25">
      <c r="K21323"/>
    </row>
    <row r="21324" spans="11:11" x14ac:dyDescent="0.25">
      <c r="K21324"/>
    </row>
    <row r="21325" spans="11:11" x14ac:dyDescent="0.25">
      <c r="K21325"/>
    </row>
    <row r="21326" spans="11:11" x14ac:dyDescent="0.25">
      <c r="K21326" s="133"/>
    </row>
    <row r="21327" spans="11:11" x14ac:dyDescent="0.25">
      <c r="K21327" s="133"/>
    </row>
    <row r="21328" spans="11:11" x14ac:dyDescent="0.25">
      <c r="K21328"/>
    </row>
    <row r="21329" spans="11:11" x14ac:dyDescent="0.25">
      <c r="K21329"/>
    </row>
    <row r="21330" spans="11:11" x14ac:dyDescent="0.25">
      <c r="K21330" s="133"/>
    </row>
    <row r="21331" spans="11:11" x14ac:dyDescent="0.25">
      <c r="K21331" s="133"/>
    </row>
    <row r="21332" spans="11:11" x14ac:dyDescent="0.25">
      <c r="K21332"/>
    </row>
    <row r="21333" spans="11:11" x14ac:dyDescent="0.25">
      <c r="K21333"/>
    </row>
    <row r="21334" spans="11:11" x14ac:dyDescent="0.25">
      <c r="K21334"/>
    </row>
    <row r="21335" spans="11:11" x14ac:dyDescent="0.25">
      <c r="K21335" s="133"/>
    </row>
    <row r="21336" spans="11:11" x14ac:dyDescent="0.25">
      <c r="K21336" s="133"/>
    </row>
    <row r="21337" spans="11:11" x14ac:dyDescent="0.25">
      <c r="K21337"/>
    </row>
    <row r="21338" spans="11:11" x14ac:dyDescent="0.25">
      <c r="K21338"/>
    </row>
    <row r="21339" spans="11:11" x14ac:dyDescent="0.25">
      <c r="K21339" s="133"/>
    </row>
    <row r="21340" spans="11:11" x14ac:dyDescent="0.25">
      <c r="K21340" s="133"/>
    </row>
    <row r="21341" spans="11:11" x14ac:dyDescent="0.25">
      <c r="K21341"/>
    </row>
    <row r="21342" spans="11:11" x14ac:dyDescent="0.25">
      <c r="K21342"/>
    </row>
    <row r="21343" spans="11:11" x14ac:dyDescent="0.25">
      <c r="K21343"/>
    </row>
    <row r="21344" spans="11:11" x14ac:dyDescent="0.25">
      <c r="K21344" s="133"/>
    </row>
    <row r="21345" spans="11:11" x14ac:dyDescent="0.25">
      <c r="K21345" s="133"/>
    </row>
    <row r="21346" spans="11:11" x14ac:dyDescent="0.25">
      <c r="K21346"/>
    </row>
    <row r="21347" spans="11:11" x14ac:dyDescent="0.25">
      <c r="K21347"/>
    </row>
    <row r="21348" spans="11:11" x14ac:dyDescent="0.25">
      <c r="K21348" s="133"/>
    </row>
    <row r="21349" spans="11:11" x14ac:dyDescent="0.25">
      <c r="K21349" s="133"/>
    </row>
    <row r="21350" spans="11:11" x14ac:dyDescent="0.25">
      <c r="K21350"/>
    </row>
    <row r="21351" spans="11:11" x14ac:dyDescent="0.25">
      <c r="K21351"/>
    </row>
    <row r="21352" spans="11:11" x14ac:dyDescent="0.25">
      <c r="K21352"/>
    </row>
    <row r="21353" spans="11:11" x14ac:dyDescent="0.25">
      <c r="K21353" s="133"/>
    </row>
    <row r="21354" spans="11:11" x14ac:dyDescent="0.25">
      <c r="K21354" s="133"/>
    </row>
    <row r="21355" spans="11:11" x14ac:dyDescent="0.25">
      <c r="K21355"/>
    </row>
    <row r="21356" spans="11:11" x14ac:dyDescent="0.25">
      <c r="K21356"/>
    </row>
    <row r="21357" spans="11:11" x14ac:dyDescent="0.25">
      <c r="K21357" s="133"/>
    </row>
    <row r="21358" spans="11:11" x14ac:dyDescent="0.25">
      <c r="K21358" s="133"/>
    </row>
    <row r="21359" spans="11:11" x14ac:dyDescent="0.25">
      <c r="K21359"/>
    </row>
    <row r="21360" spans="11:11" x14ac:dyDescent="0.25">
      <c r="K21360"/>
    </row>
    <row r="21361" spans="11:11" x14ac:dyDescent="0.25">
      <c r="K21361"/>
    </row>
    <row r="21362" spans="11:11" x14ac:dyDescent="0.25">
      <c r="K21362" s="133"/>
    </row>
    <row r="21363" spans="11:11" x14ac:dyDescent="0.25">
      <c r="K21363" s="133"/>
    </row>
    <row r="21364" spans="11:11" x14ac:dyDescent="0.25">
      <c r="K21364"/>
    </row>
    <row r="21365" spans="11:11" x14ac:dyDescent="0.25">
      <c r="K21365"/>
    </row>
    <row r="21366" spans="11:11" x14ac:dyDescent="0.25">
      <c r="K21366" s="133"/>
    </row>
    <row r="21367" spans="11:11" x14ac:dyDescent="0.25">
      <c r="K21367" s="133"/>
    </row>
    <row r="21368" spans="11:11" x14ac:dyDescent="0.25">
      <c r="K21368"/>
    </row>
    <row r="21369" spans="11:11" x14ac:dyDescent="0.25">
      <c r="K21369"/>
    </row>
    <row r="21370" spans="11:11" x14ac:dyDescent="0.25">
      <c r="K21370"/>
    </row>
    <row r="21371" spans="11:11" x14ac:dyDescent="0.25">
      <c r="K21371" s="133"/>
    </row>
    <row r="21372" spans="11:11" x14ac:dyDescent="0.25">
      <c r="K21372" s="133"/>
    </row>
    <row r="21373" spans="11:11" x14ac:dyDescent="0.25">
      <c r="K21373"/>
    </row>
    <row r="21374" spans="11:11" x14ac:dyDescent="0.25">
      <c r="K21374"/>
    </row>
    <row r="21375" spans="11:11" x14ac:dyDescent="0.25">
      <c r="K21375" s="133"/>
    </row>
    <row r="21376" spans="11:11" x14ac:dyDescent="0.25">
      <c r="K21376" s="133"/>
    </row>
    <row r="21377" spans="11:11" x14ac:dyDescent="0.25">
      <c r="K21377"/>
    </row>
    <row r="21378" spans="11:11" x14ac:dyDescent="0.25">
      <c r="K21378"/>
    </row>
    <row r="21379" spans="11:11" x14ac:dyDescent="0.25">
      <c r="K21379"/>
    </row>
    <row r="21380" spans="11:11" x14ac:dyDescent="0.25">
      <c r="K21380" s="133"/>
    </row>
    <row r="21381" spans="11:11" x14ac:dyDescent="0.25">
      <c r="K21381" s="133"/>
    </row>
    <row r="21382" spans="11:11" x14ac:dyDescent="0.25">
      <c r="K21382"/>
    </row>
    <row r="21383" spans="11:11" x14ac:dyDescent="0.25">
      <c r="K21383"/>
    </row>
    <row r="21384" spans="11:11" x14ac:dyDescent="0.25">
      <c r="K21384" s="133"/>
    </row>
    <row r="21385" spans="11:11" x14ac:dyDescent="0.25">
      <c r="K21385" s="133"/>
    </row>
    <row r="21386" spans="11:11" x14ac:dyDescent="0.25">
      <c r="K21386"/>
    </row>
    <row r="21387" spans="11:11" x14ac:dyDescent="0.25">
      <c r="K21387"/>
    </row>
    <row r="21388" spans="11:11" x14ac:dyDescent="0.25">
      <c r="K21388"/>
    </row>
    <row r="21389" spans="11:11" x14ac:dyDescent="0.25">
      <c r="K21389" s="133"/>
    </row>
    <row r="21390" spans="11:11" x14ac:dyDescent="0.25">
      <c r="K21390" s="133"/>
    </row>
    <row r="21391" spans="11:11" x14ac:dyDescent="0.25">
      <c r="K21391"/>
    </row>
    <row r="21392" spans="11:11" x14ac:dyDescent="0.25">
      <c r="K21392"/>
    </row>
    <row r="21393" spans="11:11" x14ac:dyDescent="0.25">
      <c r="K21393" s="133"/>
    </row>
    <row r="21394" spans="11:11" x14ac:dyDescent="0.25">
      <c r="K21394" s="133"/>
    </row>
    <row r="21395" spans="11:11" x14ac:dyDescent="0.25">
      <c r="K21395"/>
    </row>
    <row r="21396" spans="11:11" x14ac:dyDescent="0.25">
      <c r="K21396"/>
    </row>
    <row r="21397" spans="11:11" x14ac:dyDescent="0.25">
      <c r="K21397"/>
    </row>
    <row r="21398" spans="11:11" x14ac:dyDescent="0.25">
      <c r="K21398" s="133"/>
    </row>
    <row r="21399" spans="11:11" x14ac:dyDescent="0.25">
      <c r="K21399" s="133"/>
    </row>
    <row r="21400" spans="11:11" x14ac:dyDescent="0.25">
      <c r="K21400"/>
    </row>
    <row r="21401" spans="11:11" x14ac:dyDescent="0.25">
      <c r="K21401"/>
    </row>
    <row r="21402" spans="11:11" x14ac:dyDescent="0.25">
      <c r="K21402" s="133"/>
    </row>
    <row r="21403" spans="11:11" x14ac:dyDescent="0.25">
      <c r="K21403" s="133"/>
    </row>
    <row r="21404" spans="11:11" x14ac:dyDescent="0.25">
      <c r="K21404"/>
    </row>
    <row r="21405" spans="11:11" x14ac:dyDescent="0.25">
      <c r="K21405"/>
    </row>
    <row r="21406" spans="11:11" x14ac:dyDescent="0.25">
      <c r="K21406"/>
    </row>
    <row r="21407" spans="11:11" x14ac:dyDescent="0.25">
      <c r="K21407" s="133"/>
    </row>
    <row r="21408" spans="11:11" x14ac:dyDescent="0.25">
      <c r="K21408" s="133"/>
    </row>
    <row r="21409" spans="11:11" x14ac:dyDescent="0.25">
      <c r="K21409"/>
    </row>
    <row r="21410" spans="11:11" x14ac:dyDescent="0.25">
      <c r="K21410"/>
    </row>
    <row r="21411" spans="11:11" x14ac:dyDescent="0.25">
      <c r="K21411" s="133"/>
    </row>
    <row r="21412" spans="11:11" x14ac:dyDescent="0.25">
      <c r="K21412" s="133"/>
    </row>
    <row r="21413" spans="11:11" x14ac:dyDescent="0.25">
      <c r="K21413"/>
    </row>
    <row r="21414" spans="11:11" x14ac:dyDescent="0.25">
      <c r="K21414"/>
    </row>
    <row r="21415" spans="11:11" x14ac:dyDescent="0.25">
      <c r="K21415"/>
    </row>
    <row r="21416" spans="11:11" x14ac:dyDescent="0.25">
      <c r="K21416" s="133"/>
    </row>
    <row r="21417" spans="11:11" x14ac:dyDescent="0.25">
      <c r="K21417" s="133"/>
    </row>
    <row r="21418" spans="11:11" x14ac:dyDescent="0.25">
      <c r="K21418"/>
    </row>
    <row r="21419" spans="11:11" x14ac:dyDescent="0.25">
      <c r="K21419"/>
    </row>
    <row r="21420" spans="11:11" x14ac:dyDescent="0.25">
      <c r="K21420" s="133"/>
    </row>
    <row r="21421" spans="11:11" x14ac:dyDescent="0.25">
      <c r="K21421" s="133"/>
    </row>
    <row r="21422" spans="11:11" x14ac:dyDescent="0.25">
      <c r="K21422"/>
    </row>
    <row r="21423" spans="11:11" x14ac:dyDescent="0.25">
      <c r="K21423"/>
    </row>
    <row r="21424" spans="11:11" x14ac:dyDescent="0.25">
      <c r="K21424"/>
    </row>
    <row r="21425" spans="11:11" x14ac:dyDescent="0.25">
      <c r="K21425" s="133"/>
    </row>
    <row r="21426" spans="11:11" x14ac:dyDescent="0.25">
      <c r="K21426" s="133"/>
    </row>
    <row r="21427" spans="11:11" x14ac:dyDescent="0.25">
      <c r="K21427"/>
    </row>
    <row r="21428" spans="11:11" x14ac:dyDescent="0.25">
      <c r="K21428"/>
    </row>
    <row r="21429" spans="11:11" x14ac:dyDescent="0.25">
      <c r="K21429" s="133"/>
    </row>
    <row r="21430" spans="11:11" x14ac:dyDescent="0.25">
      <c r="K21430" s="133"/>
    </row>
    <row r="21431" spans="11:11" x14ac:dyDescent="0.25">
      <c r="K21431"/>
    </row>
    <row r="21432" spans="11:11" x14ac:dyDescent="0.25">
      <c r="K21432"/>
    </row>
    <row r="21433" spans="11:11" x14ac:dyDescent="0.25">
      <c r="K21433"/>
    </row>
    <row r="21434" spans="11:11" x14ac:dyDescent="0.25">
      <c r="K21434" s="133"/>
    </row>
    <row r="21435" spans="11:11" x14ac:dyDescent="0.25">
      <c r="K21435" s="133"/>
    </row>
    <row r="21436" spans="11:11" x14ac:dyDescent="0.25">
      <c r="K21436"/>
    </row>
    <row r="21437" spans="11:11" x14ac:dyDescent="0.25">
      <c r="K21437"/>
    </row>
    <row r="21438" spans="11:11" x14ac:dyDescent="0.25">
      <c r="K21438" s="133"/>
    </row>
    <row r="21439" spans="11:11" x14ac:dyDescent="0.25">
      <c r="K21439" s="133"/>
    </row>
    <row r="21440" spans="11:11" x14ac:dyDescent="0.25">
      <c r="K21440"/>
    </row>
    <row r="21441" spans="11:11" x14ac:dyDescent="0.25">
      <c r="K21441"/>
    </row>
    <row r="21442" spans="11:11" x14ac:dyDescent="0.25">
      <c r="K21442"/>
    </row>
    <row r="21443" spans="11:11" x14ac:dyDescent="0.25">
      <c r="K21443" s="133"/>
    </row>
    <row r="21444" spans="11:11" x14ac:dyDescent="0.25">
      <c r="K21444" s="133"/>
    </row>
    <row r="21445" spans="11:11" x14ac:dyDescent="0.25">
      <c r="K21445"/>
    </row>
    <row r="21446" spans="11:11" x14ac:dyDescent="0.25">
      <c r="K21446"/>
    </row>
    <row r="21447" spans="11:11" x14ac:dyDescent="0.25">
      <c r="K21447" s="133"/>
    </row>
    <row r="21448" spans="11:11" x14ac:dyDescent="0.25">
      <c r="K21448" s="133"/>
    </row>
    <row r="21449" spans="11:11" x14ac:dyDescent="0.25">
      <c r="K21449"/>
    </row>
    <row r="21450" spans="11:11" x14ac:dyDescent="0.25">
      <c r="K21450"/>
    </row>
    <row r="21451" spans="11:11" x14ac:dyDescent="0.25">
      <c r="K21451"/>
    </row>
    <row r="21452" spans="11:11" x14ac:dyDescent="0.25">
      <c r="K21452" s="133"/>
    </row>
    <row r="21453" spans="11:11" x14ac:dyDescent="0.25">
      <c r="K21453" s="133"/>
    </row>
    <row r="21454" spans="11:11" x14ac:dyDescent="0.25">
      <c r="K21454"/>
    </row>
    <row r="21455" spans="11:11" x14ac:dyDescent="0.25">
      <c r="K21455"/>
    </row>
    <row r="21456" spans="11:11" x14ac:dyDescent="0.25">
      <c r="K21456" s="133"/>
    </row>
    <row r="21457" spans="11:11" x14ac:dyDescent="0.25">
      <c r="K21457" s="133"/>
    </row>
    <row r="21458" spans="11:11" x14ac:dyDescent="0.25">
      <c r="K21458"/>
    </row>
    <row r="21459" spans="11:11" x14ac:dyDescent="0.25">
      <c r="K21459"/>
    </row>
    <row r="21460" spans="11:11" x14ac:dyDescent="0.25">
      <c r="K21460"/>
    </row>
    <row r="21461" spans="11:11" x14ac:dyDescent="0.25">
      <c r="K21461" s="133"/>
    </row>
    <row r="21462" spans="11:11" x14ac:dyDescent="0.25">
      <c r="K21462" s="133"/>
    </row>
    <row r="21463" spans="11:11" x14ac:dyDescent="0.25">
      <c r="K21463"/>
    </row>
    <row r="21464" spans="11:11" x14ac:dyDescent="0.25">
      <c r="K21464"/>
    </row>
    <row r="21465" spans="11:11" x14ac:dyDescent="0.25">
      <c r="K21465" s="133"/>
    </row>
    <row r="21466" spans="11:11" x14ac:dyDescent="0.25">
      <c r="K21466" s="133"/>
    </row>
    <row r="21467" spans="11:11" x14ac:dyDescent="0.25">
      <c r="K21467"/>
    </row>
    <row r="21468" spans="11:11" x14ac:dyDescent="0.25">
      <c r="K21468"/>
    </row>
    <row r="21469" spans="11:11" x14ac:dyDescent="0.25">
      <c r="K21469"/>
    </row>
    <row r="21470" spans="11:11" x14ac:dyDescent="0.25">
      <c r="K21470" s="133"/>
    </row>
    <row r="21471" spans="11:11" x14ac:dyDescent="0.25">
      <c r="K21471" s="133"/>
    </row>
    <row r="21472" spans="11:11" x14ac:dyDescent="0.25">
      <c r="K21472"/>
    </row>
    <row r="21473" spans="11:11" x14ac:dyDescent="0.25">
      <c r="K21473"/>
    </row>
    <row r="21474" spans="11:11" x14ac:dyDescent="0.25">
      <c r="K21474" s="133"/>
    </row>
    <row r="21475" spans="11:11" x14ac:dyDescent="0.25">
      <c r="K21475" s="133"/>
    </row>
    <row r="21476" spans="11:11" x14ac:dyDescent="0.25">
      <c r="K21476"/>
    </row>
    <row r="21477" spans="11:11" x14ac:dyDescent="0.25">
      <c r="K21477"/>
    </row>
    <row r="21478" spans="11:11" x14ac:dyDescent="0.25">
      <c r="K21478"/>
    </row>
    <row r="21479" spans="11:11" x14ac:dyDescent="0.25">
      <c r="K21479" s="133"/>
    </row>
    <row r="21480" spans="11:11" x14ac:dyDescent="0.25">
      <c r="K21480" s="133"/>
    </row>
    <row r="21481" spans="11:11" x14ac:dyDescent="0.25">
      <c r="K21481"/>
    </row>
    <row r="21482" spans="11:11" x14ac:dyDescent="0.25">
      <c r="K21482"/>
    </row>
    <row r="21483" spans="11:11" x14ac:dyDescent="0.25">
      <c r="K21483" s="133"/>
    </row>
    <row r="21484" spans="11:11" x14ac:dyDescent="0.25">
      <c r="K21484" s="133"/>
    </row>
    <row r="21485" spans="11:11" x14ac:dyDescent="0.25">
      <c r="K21485"/>
    </row>
    <row r="21486" spans="11:11" x14ac:dyDescent="0.25">
      <c r="K21486"/>
    </row>
    <row r="21487" spans="11:11" x14ac:dyDescent="0.25">
      <c r="K21487"/>
    </row>
    <row r="21488" spans="11:11" x14ac:dyDescent="0.25">
      <c r="K21488" s="133"/>
    </row>
    <row r="21489" spans="11:11" x14ac:dyDescent="0.25">
      <c r="K21489" s="133"/>
    </row>
    <row r="21490" spans="11:11" x14ac:dyDescent="0.25">
      <c r="K21490"/>
    </row>
    <row r="21491" spans="11:11" x14ac:dyDescent="0.25">
      <c r="K21491"/>
    </row>
    <row r="21492" spans="11:11" x14ac:dyDescent="0.25">
      <c r="K21492" s="133"/>
    </row>
    <row r="21493" spans="11:11" x14ac:dyDescent="0.25">
      <c r="K21493" s="133"/>
    </row>
    <row r="21494" spans="11:11" x14ac:dyDescent="0.25">
      <c r="K21494"/>
    </row>
    <row r="21495" spans="11:11" x14ac:dyDescent="0.25">
      <c r="K21495"/>
    </row>
    <row r="21496" spans="11:11" x14ac:dyDescent="0.25">
      <c r="K21496"/>
    </row>
    <row r="21497" spans="11:11" x14ac:dyDescent="0.25">
      <c r="K21497" s="133"/>
    </row>
    <row r="21498" spans="11:11" x14ac:dyDescent="0.25">
      <c r="K21498" s="133"/>
    </row>
    <row r="21499" spans="11:11" x14ac:dyDescent="0.25">
      <c r="K21499"/>
    </row>
    <row r="21500" spans="11:11" x14ac:dyDescent="0.25">
      <c r="K21500"/>
    </row>
    <row r="21501" spans="11:11" x14ac:dyDescent="0.25">
      <c r="K21501" s="133"/>
    </row>
    <row r="21502" spans="11:11" x14ac:dyDescent="0.25">
      <c r="K21502" s="133"/>
    </row>
    <row r="21503" spans="11:11" x14ac:dyDescent="0.25">
      <c r="K21503"/>
    </row>
    <row r="21504" spans="11:11" x14ac:dyDescent="0.25">
      <c r="K21504"/>
    </row>
    <row r="21505" spans="11:11" x14ac:dyDescent="0.25">
      <c r="K21505"/>
    </row>
    <row r="21506" spans="11:11" x14ac:dyDescent="0.25">
      <c r="K21506" s="133"/>
    </row>
    <row r="21507" spans="11:11" x14ac:dyDescent="0.25">
      <c r="K21507" s="133"/>
    </row>
    <row r="21508" spans="11:11" x14ac:dyDescent="0.25">
      <c r="K21508"/>
    </row>
    <row r="21509" spans="11:11" x14ac:dyDescent="0.25">
      <c r="K21509"/>
    </row>
    <row r="21510" spans="11:11" x14ac:dyDescent="0.25">
      <c r="K21510" s="133"/>
    </row>
    <row r="21511" spans="11:11" x14ac:dyDescent="0.25">
      <c r="K21511" s="133"/>
    </row>
    <row r="21512" spans="11:11" x14ac:dyDescent="0.25">
      <c r="K21512"/>
    </row>
    <row r="21513" spans="11:11" x14ac:dyDescent="0.25">
      <c r="K21513"/>
    </row>
    <row r="21514" spans="11:11" x14ac:dyDescent="0.25">
      <c r="K21514"/>
    </row>
    <row r="21515" spans="11:11" x14ac:dyDescent="0.25">
      <c r="K21515" s="133"/>
    </row>
    <row r="21516" spans="11:11" x14ac:dyDescent="0.25">
      <c r="K21516" s="133"/>
    </row>
    <row r="21517" spans="11:11" x14ac:dyDescent="0.25">
      <c r="K21517"/>
    </row>
    <row r="21518" spans="11:11" x14ac:dyDescent="0.25">
      <c r="K21518"/>
    </row>
    <row r="21519" spans="11:11" x14ac:dyDescent="0.25">
      <c r="K21519" s="133"/>
    </row>
    <row r="21520" spans="11:11" x14ac:dyDescent="0.25">
      <c r="K21520" s="133"/>
    </row>
    <row r="21521" spans="11:11" x14ac:dyDescent="0.25">
      <c r="K21521"/>
    </row>
    <row r="21522" spans="11:11" x14ac:dyDescent="0.25">
      <c r="K21522"/>
    </row>
    <row r="21523" spans="11:11" x14ac:dyDescent="0.25">
      <c r="K21523"/>
    </row>
    <row r="21524" spans="11:11" x14ac:dyDescent="0.25">
      <c r="K21524" s="133"/>
    </row>
    <row r="21525" spans="11:11" x14ac:dyDescent="0.25">
      <c r="K21525" s="133"/>
    </row>
    <row r="21526" spans="11:11" x14ac:dyDescent="0.25">
      <c r="K21526"/>
    </row>
    <row r="21527" spans="11:11" x14ac:dyDescent="0.25">
      <c r="K21527"/>
    </row>
    <row r="21528" spans="11:11" x14ac:dyDescent="0.25">
      <c r="K21528" s="133"/>
    </row>
    <row r="21529" spans="11:11" x14ac:dyDescent="0.25">
      <c r="K21529" s="133"/>
    </row>
    <row r="21530" spans="11:11" x14ac:dyDescent="0.25">
      <c r="K21530"/>
    </row>
    <row r="21531" spans="11:11" x14ac:dyDescent="0.25">
      <c r="K21531"/>
    </row>
    <row r="21532" spans="11:11" x14ac:dyDescent="0.25">
      <c r="K21532"/>
    </row>
    <row r="21533" spans="11:11" x14ac:dyDescent="0.25">
      <c r="K21533" s="133"/>
    </row>
    <row r="21534" spans="11:11" x14ac:dyDescent="0.25">
      <c r="K21534" s="133"/>
    </row>
    <row r="21535" spans="11:11" x14ac:dyDescent="0.25">
      <c r="K21535"/>
    </row>
    <row r="21536" spans="11:11" x14ac:dyDescent="0.25">
      <c r="K21536"/>
    </row>
    <row r="21537" spans="11:11" x14ac:dyDescent="0.25">
      <c r="K21537" s="133"/>
    </row>
    <row r="21538" spans="11:11" x14ac:dyDescent="0.25">
      <c r="K21538" s="133"/>
    </row>
    <row r="21539" spans="11:11" x14ac:dyDescent="0.25">
      <c r="K21539"/>
    </row>
    <row r="21540" spans="11:11" x14ac:dyDescent="0.25">
      <c r="K21540"/>
    </row>
    <row r="21541" spans="11:11" x14ac:dyDescent="0.25">
      <c r="K21541"/>
    </row>
    <row r="21542" spans="11:11" x14ac:dyDescent="0.25">
      <c r="K21542" s="133"/>
    </row>
    <row r="21543" spans="11:11" x14ac:dyDescent="0.25">
      <c r="K21543" s="133"/>
    </row>
    <row r="21544" spans="11:11" x14ac:dyDescent="0.25">
      <c r="K21544"/>
    </row>
    <row r="21545" spans="11:11" x14ac:dyDescent="0.25">
      <c r="K21545"/>
    </row>
    <row r="21546" spans="11:11" x14ac:dyDescent="0.25">
      <c r="K21546" s="133"/>
    </row>
    <row r="21547" spans="11:11" x14ac:dyDescent="0.25">
      <c r="K21547" s="133"/>
    </row>
    <row r="21548" spans="11:11" x14ac:dyDescent="0.25">
      <c r="K21548"/>
    </row>
    <row r="21549" spans="11:11" x14ac:dyDescent="0.25">
      <c r="K21549"/>
    </row>
    <row r="21550" spans="11:11" x14ac:dyDescent="0.25">
      <c r="K21550"/>
    </row>
    <row r="21551" spans="11:11" x14ac:dyDescent="0.25">
      <c r="K21551" s="133"/>
    </row>
    <row r="21552" spans="11:11" x14ac:dyDescent="0.25">
      <c r="K21552" s="133"/>
    </row>
    <row r="21553" spans="11:11" x14ac:dyDescent="0.25">
      <c r="K21553"/>
    </row>
    <row r="21554" spans="11:11" x14ac:dyDescent="0.25">
      <c r="K21554"/>
    </row>
    <row r="21555" spans="11:11" x14ac:dyDescent="0.25">
      <c r="K21555" s="133"/>
    </row>
    <row r="21556" spans="11:11" x14ac:dyDescent="0.25">
      <c r="K21556" s="133"/>
    </row>
    <row r="21557" spans="11:11" x14ac:dyDescent="0.25">
      <c r="K21557"/>
    </row>
    <row r="21558" spans="11:11" x14ac:dyDescent="0.25">
      <c r="K21558"/>
    </row>
    <row r="21559" spans="11:11" x14ac:dyDescent="0.25">
      <c r="K21559"/>
    </row>
    <row r="21560" spans="11:11" x14ac:dyDescent="0.25">
      <c r="K21560" s="133"/>
    </row>
    <row r="21561" spans="11:11" x14ac:dyDescent="0.25">
      <c r="K21561" s="133"/>
    </row>
    <row r="21562" spans="11:11" x14ac:dyDescent="0.25">
      <c r="K21562"/>
    </row>
    <row r="21563" spans="11:11" x14ac:dyDescent="0.25">
      <c r="K21563"/>
    </row>
    <row r="21564" spans="11:11" x14ac:dyDescent="0.25">
      <c r="K21564" s="133"/>
    </row>
    <row r="21565" spans="11:11" x14ac:dyDescent="0.25">
      <c r="K21565" s="133"/>
    </row>
    <row r="21566" spans="11:11" x14ac:dyDescent="0.25">
      <c r="K21566"/>
    </row>
    <row r="21567" spans="11:11" x14ac:dyDescent="0.25">
      <c r="K21567"/>
    </row>
    <row r="21568" spans="11:11" x14ac:dyDescent="0.25">
      <c r="K21568"/>
    </row>
    <row r="21569" spans="11:11" x14ac:dyDescent="0.25">
      <c r="K21569" s="133"/>
    </row>
    <row r="21570" spans="11:11" x14ac:dyDescent="0.25">
      <c r="K21570" s="133"/>
    </row>
    <row r="21571" spans="11:11" x14ac:dyDescent="0.25">
      <c r="K21571"/>
    </row>
    <row r="21572" spans="11:11" x14ac:dyDescent="0.25">
      <c r="K21572"/>
    </row>
    <row r="21573" spans="11:11" x14ac:dyDescent="0.25">
      <c r="K21573" s="133"/>
    </row>
    <row r="21574" spans="11:11" x14ac:dyDescent="0.25">
      <c r="K21574" s="133"/>
    </row>
    <row r="21575" spans="11:11" x14ac:dyDescent="0.25">
      <c r="K21575"/>
    </row>
    <row r="21576" spans="11:11" x14ac:dyDescent="0.25">
      <c r="K21576"/>
    </row>
    <row r="21577" spans="11:11" x14ac:dyDescent="0.25">
      <c r="K21577"/>
    </row>
    <row r="21578" spans="11:11" x14ac:dyDescent="0.25">
      <c r="K21578" s="133"/>
    </row>
    <row r="21579" spans="11:11" x14ac:dyDescent="0.25">
      <c r="K21579" s="133"/>
    </row>
    <row r="21580" spans="11:11" x14ac:dyDescent="0.25">
      <c r="K21580"/>
    </row>
    <row r="21581" spans="11:11" x14ac:dyDescent="0.25">
      <c r="K21581"/>
    </row>
    <row r="21582" spans="11:11" x14ac:dyDescent="0.25">
      <c r="K21582" s="133"/>
    </row>
    <row r="21583" spans="11:11" x14ac:dyDescent="0.25">
      <c r="K21583" s="133"/>
    </row>
    <row r="21584" spans="11:11" x14ac:dyDescent="0.25">
      <c r="K21584"/>
    </row>
    <row r="21585" spans="11:11" x14ac:dyDescent="0.25">
      <c r="K21585"/>
    </row>
    <row r="21586" spans="11:11" x14ac:dyDescent="0.25">
      <c r="K21586"/>
    </row>
    <row r="21587" spans="11:11" x14ac:dyDescent="0.25">
      <c r="K21587" s="133"/>
    </row>
    <row r="21588" spans="11:11" x14ac:dyDescent="0.25">
      <c r="K21588" s="133"/>
    </row>
    <row r="21589" spans="11:11" x14ac:dyDescent="0.25">
      <c r="K21589"/>
    </row>
    <row r="21590" spans="11:11" x14ac:dyDescent="0.25">
      <c r="K21590"/>
    </row>
    <row r="21591" spans="11:11" x14ac:dyDescent="0.25">
      <c r="K21591" s="133"/>
    </row>
    <row r="21592" spans="11:11" x14ac:dyDescent="0.25">
      <c r="K21592" s="133"/>
    </row>
    <row r="21593" spans="11:11" x14ac:dyDescent="0.25">
      <c r="K21593"/>
    </row>
    <row r="21594" spans="11:11" x14ac:dyDescent="0.25">
      <c r="K21594"/>
    </row>
    <row r="21595" spans="11:11" x14ac:dyDescent="0.25">
      <c r="K21595"/>
    </row>
    <row r="21596" spans="11:11" x14ac:dyDescent="0.25">
      <c r="K21596" s="133"/>
    </row>
    <row r="21597" spans="11:11" x14ac:dyDescent="0.25">
      <c r="K21597" s="133"/>
    </row>
    <row r="21598" spans="11:11" x14ac:dyDescent="0.25">
      <c r="K21598"/>
    </row>
    <row r="21599" spans="11:11" x14ac:dyDescent="0.25">
      <c r="K21599"/>
    </row>
    <row r="21600" spans="11:11" x14ac:dyDescent="0.25">
      <c r="K21600" s="133"/>
    </row>
    <row r="21601" spans="11:11" x14ac:dyDescent="0.25">
      <c r="K21601" s="133"/>
    </row>
    <row r="21602" spans="11:11" x14ac:dyDescent="0.25">
      <c r="K21602"/>
    </row>
    <row r="21603" spans="11:11" x14ac:dyDescent="0.25">
      <c r="K21603"/>
    </row>
    <row r="21604" spans="11:11" x14ac:dyDescent="0.25">
      <c r="K21604"/>
    </row>
    <row r="21605" spans="11:11" x14ac:dyDescent="0.25">
      <c r="K21605" s="133"/>
    </row>
    <row r="21606" spans="11:11" x14ac:dyDescent="0.25">
      <c r="K21606" s="133"/>
    </row>
    <row r="21607" spans="11:11" x14ac:dyDescent="0.25">
      <c r="K21607"/>
    </row>
    <row r="21608" spans="11:11" x14ac:dyDescent="0.25">
      <c r="K21608"/>
    </row>
    <row r="21609" spans="11:11" x14ac:dyDescent="0.25">
      <c r="K21609" s="133"/>
    </row>
    <row r="21610" spans="11:11" x14ac:dyDescent="0.25">
      <c r="K21610" s="133"/>
    </row>
    <row r="21611" spans="11:11" x14ac:dyDescent="0.25">
      <c r="K21611"/>
    </row>
    <row r="21612" spans="11:11" x14ac:dyDescent="0.25">
      <c r="K21612"/>
    </row>
    <row r="21613" spans="11:11" x14ac:dyDescent="0.25">
      <c r="K21613"/>
    </row>
    <row r="21614" spans="11:11" x14ac:dyDescent="0.25">
      <c r="K21614" s="133"/>
    </row>
    <row r="21615" spans="11:11" x14ac:dyDescent="0.25">
      <c r="K21615" s="133"/>
    </row>
    <row r="21616" spans="11:11" x14ac:dyDescent="0.25">
      <c r="K21616"/>
    </row>
    <row r="21617" spans="11:11" x14ac:dyDescent="0.25">
      <c r="K21617"/>
    </row>
    <row r="21618" spans="11:11" x14ac:dyDescent="0.25">
      <c r="K21618" s="133"/>
    </row>
    <row r="21619" spans="11:11" x14ac:dyDescent="0.25">
      <c r="K21619" s="133"/>
    </row>
    <row r="21620" spans="11:11" x14ac:dyDescent="0.25">
      <c r="K21620"/>
    </row>
    <row r="21621" spans="11:11" x14ac:dyDescent="0.25">
      <c r="K21621"/>
    </row>
    <row r="21622" spans="11:11" x14ac:dyDescent="0.25">
      <c r="K21622"/>
    </row>
    <row r="21623" spans="11:11" x14ac:dyDescent="0.25">
      <c r="K21623" s="133"/>
    </row>
    <row r="21624" spans="11:11" x14ac:dyDescent="0.25">
      <c r="K21624" s="133"/>
    </row>
    <row r="21625" spans="11:11" x14ac:dyDescent="0.25">
      <c r="K21625"/>
    </row>
    <row r="21626" spans="11:11" x14ac:dyDescent="0.25">
      <c r="K21626"/>
    </row>
    <row r="21627" spans="11:11" x14ac:dyDescent="0.25">
      <c r="K21627" s="133"/>
    </row>
    <row r="21628" spans="11:11" x14ac:dyDescent="0.25">
      <c r="K21628" s="133"/>
    </row>
    <row r="21629" spans="11:11" x14ac:dyDescent="0.25">
      <c r="K21629"/>
    </row>
    <row r="21630" spans="11:11" x14ac:dyDescent="0.25">
      <c r="K21630"/>
    </row>
    <row r="21631" spans="11:11" x14ac:dyDescent="0.25">
      <c r="K21631"/>
    </row>
    <row r="21632" spans="11:11" x14ac:dyDescent="0.25">
      <c r="K21632" s="133"/>
    </row>
    <row r="21633" spans="11:11" x14ac:dyDescent="0.25">
      <c r="K21633" s="133"/>
    </row>
    <row r="21634" spans="11:11" x14ac:dyDescent="0.25">
      <c r="K21634"/>
    </row>
    <row r="21635" spans="11:11" x14ac:dyDescent="0.25">
      <c r="K21635"/>
    </row>
    <row r="21636" spans="11:11" x14ac:dyDescent="0.25">
      <c r="K21636" s="133"/>
    </row>
    <row r="21637" spans="11:11" x14ac:dyDescent="0.25">
      <c r="K21637" s="133"/>
    </row>
    <row r="21638" spans="11:11" x14ac:dyDescent="0.25">
      <c r="K21638"/>
    </row>
    <row r="21639" spans="11:11" x14ac:dyDescent="0.25">
      <c r="K21639"/>
    </row>
    <row r="21640" spans="11:11" x14ac:dyDescent="0.25">
      <c r="K21640"/>
    </row>
    <row r="21641" spans="11:11" x14ac:dyDescent="0.25">
      <c r="K21641" s="133"/>
    </row>
    <row r="21642" spans="11:11" x14ac:dyDescent="0.25">
      <c r="K21642" s="133"/>
    </row>
    <row r="21643" spans="11:11" x14ac:dyDescent="0.25">
      <c r="K21643"/>
    </row>
    <row r="21644" spans="11:11" x14ac:dyDescent="0.25">
      <c r="K21644"/>
    </row>
    <row r="21645" spans="11:11" x14ac:dyDescent="0.25">
      <c r="K21645" s="133"/>
    </row>
    <row r="21646" spans="11:11" x14ac:dyDescent="0.25">
      <c r="K21646" s="133"/>
    </row>
    <row r="21647" spans="11:11" x14ac:dyDescent="0.25">
      <c r="K21647"/>
    </row>
    <row r="21648" spans="11:11" x14ac:dyDescent="0.25">
      <c r="K21648"/>
    </row>
    <row r="21649" spans="11:11" x14ac:dyDescent="0.25">
      <c r="K21649"/>
    </row>
    <row r="21650" spans="11:11" x14ac:dyDescent="0.25">
      <c r="K21650" s="133"/>
    </row>
    <row r="21651" spans="11:11" x14ac:dyDescent="0.25">
      <c r="K21651" s="133"/>
    </row>
    <row r="21652" spans="11:11" x14ac:dyDescent="0.25">
      <c r="K21652"/>
    </row>
    <row r="21653" spans="11:11" x14ac:dyDescent="0.25">
      <c r="K21653"/>
    </row>
    <row r="21654" spans="11:11" x14ac:dyDescent="0.25">
      <c r="K21654" s="133"/>
    </row>
    <row r="21655" spans="11:11" x14ac:dyDescent="0.25">
      <c r="K21655" s="133"/>
    </row>
    <row r="21656" spans="11:11" x14ac:dyDescent="0.25">
      <c r="K21656"/>
    </row>
    <row r="21657" spans="11:11" x14ac:dyDescent="0.25">
      <c r="K21657"/>
    </row>
    <row r="21658" spans="11:11" x14ac:dyDescent="0.25">
      <c r="K21658"/>
    </row>
    <row r="21659" spans="11:11" x14ac:dyDescent="0.25">
      <c r="K21659" s="133"/>
    </row>
    <row r="21660" spans="11:11" x14ac:dyDescent="0.25">
      <c r="K21660" s="133"/>
    </row>
    <row r="21661" spans="11:11" x14ac:dyDescent="0.25">
      <c r="K21661"/>
    </row>
    <row r="21662" spans="11:11" x14ac:dyDescent="0.25">
      <c r="K21662"/>
    </row>
    <row r="21663" spans="11:11" x14ac:dyDescent="0.25">
      <c r="K21663" s="133"/>
    </row>
    <row r="21664" spans="11:11" x14ac:dyDescent="0.25">
      <c r="K21664" s="133"/>
    </row>
    <row r="21665" spans="11:11" x14ac:dyDescent="0.25">
      <c r="K21665"/>
    </row>
    <row r="21666" spans="11:11" x14ac:dyDescent="0.25">
      <c r="K21666"/>
    </row>
    <row r="21667" spans="11:11" x14ac:dyDescent="0.25">
      <c r="K21667"/>
    </row>
    <row r="21668" spans="11:11" x14ac:dyDescent="0.25">
      <c r="K21668" s="133"/>
    </row>
    <row r="21669" spans="11:11" x14ac:dyDescent="0.25">
      <c r="K21669" s="133"/>
    </row>
    <row r="21670" spans="11:11" x14ac:dyDescent="0.25">
      <c r="K21670"/>
    </row>
    <row r="21671" spans="11:11" x14ac:dyDescent="0.25">
      <c r="K21671"/>
    </row>
    <row r="21672" spans="11:11" x14ac:dyDescent="0.25">
      <c r="K21672" s="133"/>
    </row>
    <row r="21673" spans="11:11" x14ac:dyDescent="0.25">
      <c r="K21673" s="133"/>
    </row>
    <row r="21674" spans="11:11" x14ac:dyDescent="0.25">
      <c r="K21674"/>
    </row>
    <row r="21675" spans="11:11" x14ac:dyDescent="0.25">
      <c r="K21675"/>
    </row>
    <row r="21676" spans="11:11" x14ac:dyDescent="0.25">
      <c r="K21676"/>
    </row>
    <row r="21677" spans="11:11" x14ac:dyDescent="0.25">
      <c r="K21677" s="133"/>
    </row>
    <row r="21678" spans="11:11" x14ac:dyDescent="0.25">
      <c r="K21678" s="133"/>
    </row>
    <row r="21679" spans="11:11" x14ac:dyDescent="0.25">
      <c r="K21679"/>
    </row>
    <row r="21680" spans="11:11" x14ac:dyDescent="0.25">
      <c r="K21680"/>
    </row>
    <row r="21681" spans="11:11" x14ac:dyDescent="0.25">
      <c r="K21681" s="133"/>
    </row>
    <row r="21682" spans="11:11" x14ac:dyDescent="0.25">
      <c r="K21682" s="133"/>
    </row>
    <row r="21683" spans="11:11" x14ac:dyDescent="0.25">
      <c r="K21683"/>
    </row>
    <row r="21684" spans="11:11" x14ac:dyDescent="0.25">
      <c r="K21684"/>
    </row>
    <row r="21685" spans="11:11" x14ac:dyDescent="0.25">
      <c r="K21685"/>
    </row>
    <row r="21686" spans="11:11" x14ac:dyDescent="0.25">
      <c r="K21686" s="133"/>
    </row>
    <row r="21687" spans="11:11" x14ac:dyDescent="0.25">
      <c r="K21687" s="133"/>
    </row>
    <row r="21688" spans="11:11" x14ac:dyDescent="0.25">
      <c r="K21688"/>
    </row>
    <row r="21689" spans="11:11" x14ac:dyDescent="0.25">
      <c r="K21689"/>
    </row>
    <row r="21690" spans="11:11" x14ac:dyDescent="0.25">
      <c r="K21690" s="133"/>
    </row>
    <row r="21691" spans="11:11" x14ac:dyDescent="0.25">
      <c r="K21691" s="133"/>
    </row>
    <row r="21692" spans="11:11" x14ac:dyDescent="0.25">
      <c r="K21692"/>
    </row>
    <row r="21693" spans="11:11" x14ac:dyDescent="0.25">
      <c r="K21693"/>
    </row>
    <row r="21694" spans="11:11" x14ac:dyDescent="0.25">
      <c r="K21694"/>
    </row>
    <row r="21695" spans="11:11" x14ac:dyDescent="0.25">
      <c r="K21695" s="133"/>
    </row>
    <row r="21696" spans="11:11" x14ac:dyDescent="0.25">
      <c r="K21696" s="133"/>
    </row>
    <row r="21697" spans="11:11" x14ac:dyDescent="0.25">
      <c r="K21697"/>
    </row>
    <row r="21698" spans="11:11" x14ac:dyDescent="0.25">
      <c r="K21698"/>
    </row>
    <row r="21699" spans="11:11" x14ac:dyDescent="0.25">
      <c r="K21699" s="133"/>
    </row>
    <row r="21700" spans="11:11" x14ac:dyDescent="0.25">
      <c r="K21700" s="133"/>
    </row>
    <row r="21701" spans="11:11" x14ac:dyDescent="0.25">
      <c r="K21701"/>
    </row>
    <row r="21702" spans="11:11" x14ac:dyDescent="0.25">
      <c r="K21702"/>
    </row>
    <row r="21703" spans="11:11" x14ac:dyDescent="0.25">
      <c r="K21703"/>
    </row>
    <row r="21704" spans="11:11" x14ac:dyDescent="0.25">
      <c r="K21704" s="133"/>
    </row>
    <row r="21705" spans="11:11" x14ac:dyDescent="0.25">
      <c r="K21705" s="133"/>
    </row>
    <row r="21706" spans="11:11" x14ac:dyDescent="0.25">
      <c r="K21706"/>
    </row>
    <row r="21707" spans="11:11" x14ac:dyDescent="0.25">
      <c r="K21707"/>
    </row>
    <row r="21708" spans="11:11" x14ac:dyDescent="0.25">
      <c r="K21708" s="133"/>
    </row>
    <row r="21709" spans="11:11" x14ac:dyDescent="0.25">
      <c r="K21709" s="133"/>
    </row>
    <row r="21710" spans="11:11" x14ac:dyDescent="0.25">
      <c r="K21710"/>
    </row>
    <row r="21711" spans="11:11" x14ac:dyDescent="0.25">
      <c r="K21711"/>
    </row>
    <row r="21712" spans="11:11" x14ac:dyDescent="0.25">
      <c r="K21712"/>
    </row>
    <row r="21713" spans="11:11" x14ac:dyDescent="0.25">
      <c r="K21713" s="133"/>
    </row>
    <row r="21714" spans="11:11" x14ac:dyDescent="0.25">
      <c r="K21714" s="133"/>
    </row>
    <row r="21715" spans="11:11" x14ac:dyDescent="0.25">
      <c r="K21715"/>
    </row>
    <row r="21716" spans="11:11" x14ac:dyDescent="0.25">
      <c r="K21716"/>
    </row>
    <row r="21717" spans="11:11" x14ac:dyDescent="0.25">
      <c r="K21717" s="133"/>
    </row>
    <row r="21718" spans="11:11" x14ac:dyDescent="0.25">
      <c r="K21718" s="133"/>
    </row>
    <row r="21719" spans="11:11" x14ac:dyDescent="0.25">
      <c r="K21719"/>
    </row>
    <row r="21720" spans="11:11" x14ac:dyDescent="0.25">
      <c r="K21720"/>
    </row>
    <row r="21721" spans="11:11" x14ac:dyDescent="0.25">
      <c r="K21721"/>
    </row>
    <row r="21722" spans="11:11" x14ac:dyDescent="0.25">
      <c r="K21722" s="133"/>
    </row>
    <row r="21723" spans="11:11" x14ac:dyDescent="0.25">
      <c r="K21723" s="133"/>
    </row>
    <row r="21724" spans="11:11" x14ac:dyDescent="0.25">
      <c r="K21724"/>
    </row>
    <row r="21725" spans="11:11" x14ac:dyDescent="0.25">
      <c r="K21725"/>
    </row>
    <row r="21726" spans="11:11" x14ac:dyDescent="0.25">
      <c r="K21726" s="133"/>
    </row>
    <row r="21727" spans="11:11" x14ac:dyDescent="0.25">
      <c r="K21727" s="133"/>
    </row>
    <row r="21728" spans="11:11" x14ac:dyDescent="0.25">
      <c r="K21728"/>
    </row>
    <row r="21729" spans="11:11" x14ac:dyDescent="0.25">
      <c r="K21729"/>
    </row>
    <row r="21730" spans="11:11" x14ac:dyDescent="0.25">
      <c r="K21730"/>
    </row>
    <row r="21731" spans="11:11" x14ac:dyDescent="0.25">
      <c r="K21731" s="133"/>
    </row>
    <row r="21732" spans="11:11" x14ac:dyDescent="0.25">
      <c r="K21732" s="133"/>
    </row>
    <row r="21733" spans="11:11" x14ac:dyDescent="0.25">
      <c r="K21733"/>
    </row>
    <row r="21734" spans="11:11" x14ac:dyDescent="0.25">
      <c r="K21734"/>
    </row>
    <row r="21735" spans="11:11" x14ac:dyDescent="0.25">
      <c r="K21735" s="133"/>
    </row>
    <row r="21736" spans="11:11" x14ac:dyDescent="0.25">
      <c r="K21736" s="133"/>
    </row>
    <row r="21737" spans="11:11" x14ac:dyDescent="0.25">
      <c r="K21737"/>
    </row>
    <row r="21738" spans="11:11" x14ac:dyDescent="0.25">
      <c r="K21738"/>
    </row>
    <row r="21739" spans="11:11" x14ac:dyDescent="0.25">
      <c r="K21739"/>
    </row>
    <row r="21740" spans="11:11" x14ac:dyDescent="0.25">
      <c r="K21740" s="133"/>
    </row>
    <row r="21741" spans="11:11" x14ac:dyDescent="0.25">
      <c r="K21741" s="133"/>
    </row>
    <row r="21742" spans="11:11" x14ac:dyDescent="0.25">
      <c r="K21742"/>
    </row>
    <row r="21743" spans="11:11" x14ac:dyDescent="0.25">
      <c r="K21743"/>
    </row>
    <row r="21744" spans="11:11" x14ac:dyDescent="0.25">
      <c r="K21744" s="133"/>
    </row>
    <row r="21745" spans="11:11" x14ac:dyDescent="0.25">
      <c r="K21745" s="133"/>
    </row>
    <row r="21746" spans="11:11" x14ac:dyDescent="0.25">
      <c r="K21746"/>
    </row>
    <row r="21747" spans="11:11" x14ac:dyDescent="0.25">
      <c r="K21747"/>
    </row>
    <row r="21748" spans="11:11" x14ac:dyDescent="0.25">
      <c r="K21748"/>
    </row>
    <row r="21749" spans="11:11" x14ac:dyDescent="0.25">
      <c r="K21749" s="133"/>
    </row>
    <row r="21750" spans="11:11" x14ac:dyDescent="0.25">
      <c r="K21750" s="133"/>
    </row>
    <row r="21751" spans="11:11" x14ac:dyDescent="0.25">
      <c r="K21751"/>
    </row>
    <row r="21752" spans="11:11" x14ac:dyDescent="0.25">
      <c r="K21752"/>
    </row>
    <row r="21753" spans="11:11" x14ac:dyDescent="0.25">
      <c r="K21753" s="133"/>
    </row>
    <row r="21754" spans="11:11" x14ac:dyDescent="0.25">
      <c r="K21754" s="133"/>
    </row>
    <row r="21755" spans="11:11" x14ac:dyDescent="0.25">
      <c r="K21755"/>
    </row>
    <row r="21756" spans="11:11" x14ac:dyDescent="0.25">
      <c r="K21756"/>
    </row>
    <row r="21757" spans="11:11" x14ac:dyDescent="0.25">
      <c r="K21757"/>
    </row>
    <row r="21758" spans="11:11" x14ac:dyDescent="0.25">
      <c r="K21758" s="133"/>
    </row>
    <row r="21759" spans="11:11" x14ac:dyDescent="0.25">
      <c r="K21759" s="133"/>
    </row>
    <row r="21760" spans="11:11" x14ac:dyDescent="0.25">
      <c r="K21760"/>
    </row>
    <row r="21761" spans="11:11" x14ac:dyDescent="0.25">
      <c r="K21761"/>
    </row>
    <row r="21762" spans="11:11" x14ac:dyDescent="0.25">
      <c r="K21762" s="133"/>
    </row>
    <row r="21763" spans="11:11" x14ac:dyDescent="0.25">
      <c r="K21763" s="133"/>
    </row>
    <row r="21764" spans="11:11" x14ac:dyDescent="0.25">
      <c r="K21764"/>
    </row>
    <row r="21765" spans="11:11" x14ac:dyDescent="0.25">
      <c r="K21765"/>
    </row>
    <row r="21766" spans="11:11" x14ac:dyDescent="0.25">
      <c r="K21766"/>
    </row>
    <row r="21767" spans="11:11" x14ac:dyDescent="0.25">
      <c r="K21767" s="133"/>
    </row>
    <row r="21768" spans="11:11" x14ac:dyDescent="0.25">
      <c r="K21768" s="133"/>
    </row>
    <row r="21769" spans="11:11" x14ac:dyDescent="0.25">
      <c r="K21769"/>
    </row>
    <row r="21770" spans="11:11" x14ac:dyDescent="0.25">
      <c r="K21770"/>
    </row>
    <row r="21771" spans="11:11" x14ac:dyDescent="0.25">
      <c r="K21771" s="133"/>
    </row>
    <row r="21772" spans="11:11" x14ac:dyDescent="0.25">
      <c r="K21772" s="133"/>
    </row>
    <row r="21773" spans="11:11" x14ac:dyDescent="0.25">
      <c r="K21773"/>
    </row>
    <row r="21774" spans="11:11" x14ac:dyDescent="0.25">
      <c r="K21774"/>
    </row>
    <row r="21775" spans="11:11" x14ac:dyDescent="0.25">
      <c r="K21775"/>
    </row>
    <row r="21776" spans="11:11" x14ac:dyDescent="0.25">
      <c r="K21776" s="133"/>
    </row>
    <row r="21777" spans="11:11" x14ac:dyDescent="0.25">
      <c r="K21777" s="133"/>
    </row>
    <row r="21778" spans="11:11" x14ac:dyDescent="0.25">
      <c r="K21778"/>
    </row>
    <row r="21779" spans="11:11" x14ac:dyDescent="0.25">
      <c r="K21779"/>
    </row>
    <row r="21780" spans="11:11" x14ac:dyDescent="0.25">
      <c r="K21780" s="133"/>
    </row>
    <row r="21781" spans="11:11" x14ac:dyDescent="0.25">
      <c r="K21781" s="133"/>
    </row>
    <row r="21782" spans="11:11" x14ac:dyDescent="0.25">
      <c r="K21782"/>
    </row>
    <row r="21783" spans="11:11" x14ac:dyDescent="0.25">
      <c r="K21783"/>
    </row>
    <row r="21784" spans="11:11" x14ac:dyDescent="0.25">
      <c r="K21784"/>
    </row>
    <row r="21785" spans="11:11" x14ac:dyDescent="0.25">
      <c r="K21785" s="133"/>
    </row>
    <row r="21786" spans="11:11" x14ac:dyDescent="0.25">
      <c r="K21786" s="133"/>
    </row>
    <row r="21787" spans="11:11" x14ac:dyDescent="0.25">
      <c r="K21787"/>
    </row>
    <row r="21788" spans="11:11" x14ac:dyDescent="0.25">
      <c r="K21788"/>
    </row>
    <row r="21789" spans="11:11" x14ac:dyDescent="0.25">
      <c r="K21789" s="133"/>
    </row>
    <row r="21790" spans="11:11" x14ac:dyDescent="0.25">
      <c r="K21790" s="133"/>
    </row>
    <row r="21791" spans="11:11" x14ac:dyDescent="0.25">
      <c r="K21791"/>
    </row>
    <row r="21792" spans="11:11" x14ac:dyDescent="0.25">
      <c r="K21792"/>
    </row>
    <row r="21793" spans="11:11" x14ac:dyDescent="0.25">
      <c r="K21793"/>
    </row>
    <row r="21794" spans="11:11" x14ac:dyDescent="0.25">
      <c r="K21794" s="133"/>
    </row>
    <row r="21795" spans="11:11" x14ac:dyDescent="0.25">
      <c r="K21795" s="133"/>
    </row>
    <row r="21796" spans="11:11" x14ac:dyDescent="0.25">
      <c r="K21796"/>
    </row>
    <row r="21797" spans="11:11" x14ac:dyDescent="0.25">
      <c r="K21797"/>
    </row>
    <row r="21798" spans="11:11" x14ac:dyDescent="0.25">
      <c r="K21798" s="133"/>
    </row>
    <row r="21799" spans="11:11" x14ac:dyDescent="0.25">
      <c r="K21799" s="133"/>
    </row>
    <row r="21800" spans="11:11" x14ac:dyDescent="0.25">
      <c r="K21800"/>
    </row>
    <row r="21801" spans="11:11" x14ac:dyDescent="0.25">
      <c r="K21801"/>
    </row>
    <row r="21802" spans="11:11" x14ac:dyDescent="0.25">
      <c r="K21802"/>
    </row>
    <row r="21803" spans="11:11" x14ac:dyDescent="0.25">
      <c r="K21803" s="133"/>
    </row>
    <row r="21804" spans="11:11" x14ac:dyDescent="0.25">
      <c r="K21804" s="133"/>
    </row>
    <row r="21805" spans="11:11" x14ac:dyDescent="0.25">
      <c r="K21805"/>
    </row>
    <row r="21806" spans="11:11" x14ac:dyDescent="0.25">
      <c r="K21806"/>
    </row>
    <row r="21807" spans="11:11" x14ac:dyDescent="0.25">
      <c r="K21807" s="133"/>
    </row>
    <row r="21808" spans="11:11" x14ac:dyDescent="0.25">
      <c r="K21808" s="133"/>
    </row>
    <row r="21809" spans="11:11" x14ac:dyDescent="0.25">
      <c r="K21809"/>
    </row>
    <row r="21810" spans="11:11" x14ac:dyDescent="0.25">
      <c r="K21810"/>
    </row>
    <row r="21811" spans="11:11" x14ac:dyDescent="0.25">
      <c r="K21811"/>
    </row>
    <row r="21812" spans="11:11" x14ac:dyDescent="0.25">
      <c r="K21812" s="133"/>
    </row>
    <row r="21813" spans="11:11" x14ac:dyDescent="0.25">
      <c r="K21813" s="133"/>
    </row>
    <row r="21814" spans="11:11" x14ac:dyDescent="0.25">
      <c r="K21814"/>
    </row>
    <row r="21815" spans="11:11" x14ac:dyDescent="0.25">
      <c r="K21815"/>
    </row>
    <row r="21816" spans="11:11" x14ac:dyDescent="0.25">
      <c r="K21816" s="133"/>
    </row>
    <row r="21817" spans="11:11" x14ac:dyDescent="0.25">
      <c r="K21817" s="133"/>
    </row>
    <row r="21818" spans="11:11" x14ac:dyDescent="0.25">
      <c r="K21818"/>
    </row>
    <row r="21819" spans="11:11" x14ac:dyDescent="0.25">
      <c r="K21819"/>
    </row>
    <row r="21820" spans="11:11" x14ac:dyDescent="0.25">
      <c r="K21820"/>
    </row>
    <row r="21821" spans="11:11" x14ac:dyDescent="0.25">
      <c r="K21821" s="133"/>
    </row>
    <row r="21822" spans="11:11" x14ac:dyDescent="0.25">
      <c r="K21822" s="133"/>
    </row>
    <row r="21823" spans="11:11" x14ac:dyDescent="0.25">
      <c r="K21823"/>
    </row>
    <row r="21824" spans="11:11" x14ac:dyDescent="0.25">
      <c r="K21824"/>
    </row>
    <row r="21825" spans="11:11" x14ac:dyDescent="0.25">
      <c r="K21825" s="133"/>
    </row>
    <row r="21826" spans="11:11" x14ac:dyDescent="0.25">
      <c r="K21826" s="133"/>
    </row>
    <row r="21827" spans="11:11" x14ac:dyDescent="0.25">
      <c r="K21827"/>
    </row>
    <row r="21828" spans="11:11" x14ac:dyDescent="0.25">
      <c r="K21828"/>
    </row>
    <row r="21829" spans="11:11" x14ac:dyDescent="0.25">
      <c r="K21829"/>
    </row>
    <row r="21830" spans="11:11" x14ac:dyDescent="0.25">
      <c r="K21830" s="133"/>
    </row>
    <row r="21831" spans="11:11" x14ac:dyDescent="0.25">
      <c r="K21831" s="133"/>
    </row>
    <row r="21832" spans="11:11" x14ac:dyDescent="0.25">
      <c r="K21832"/>
    </row>
    <row r="21833" spans="11:11" x14ac:dyDescent="0.25">
      <c r="K21833"/>
    </row>
    <row r="21834" spans="11:11" x14ac:dyDescent="0.25">
      <c r="K21834" s="133"/>
    </row>
    <row r="21835" spans="11:11" x14ac:dyDescent="0.25">
      <c r="K21835" s="133"/>
    </row>
    <row r="21836" spans="11:11" x14ac:dyDescent="0.25">
      <c r="K21836"/>
    </row>
    <row r="21837" spans="11:11" x14ac:dyDescent="0.25">
      <c r="K21837"/>
    </row>
    <row r="21838" spans="11:11" x14ac:dyDescent="0.25">
      <c r="K21838"/>
    </row>
    <row r="21839" spans="11:11" x14ac:dyDescent="0.25">
      <c r="K21839" s="133"/>
    </row>
    <row r="21840" spans="11:11" x14ac:dyDescent="0.25">
      <c r="K21840" s="133"/>
    </row>
    <row r="21841" spans="11:11" x14ac:dyDescent="0.25">
      <c r="K21841"/>
    </row>
    <row r="21842" spans="11:11" x14ac:dyDescent="0.25">
      <c r="K21842"/>
    </row>
    <row r="21843" spans="11:11" x14ac:dyDescent="0.25">
      <c r="K21843" s="133"/>
    </row>
    <row r="21844" spans="11:11" x14ac:dyDescent="0.25">
      <c r="K21844" s="133"/>
    </row>
    <row r="21845" spans="11:11" x14ac:dyDescent="0.25">
      <c r="K21845"/>
    </row>
    <row r="21846" spans="11:11" x14ac:dyDescent="0.25">
      <c r="K21846"/>
    </row>
    <row r="21847" spans="11:11" x14ac:dyDescent="0.25">
      <c r="K21847"/>
    </row>
    <row r="21848" spans="11:11" x14ac:dyDescent="0.25">
      <c r="K21848" s="133"/>
    </row>
    <row r="21849" spans="11:11" x14ac:dyDescent="0.25">
      <c r="K21849" s="133"/>
    </row>
    <row r="21850" spans="11:11" x14ac:dyDescent="0.25">
      <c r="K21850"/>
    </row>
    <row r="21851" spans="11:11" x14ac:dyDescent="0.25">
      <c r="K21851"/>
    </row>
    <row r="21852" spans="11:11" x14ac:dyDescent="0.25">
      <c r="K21852" s="133"/>
    </row>
    <row r="21853" spans="11:11" x14ac:dyDescent="0.25">
      <c r="K21853" s="133"/>
    </row>
    <row r="21854" spans="11:11" x14ac:dyDescent="0.25">
      <c r="K21854"/>
    </row>
    <row r="21855" spans="11:11" x14ac:dyDescent="0.25">
      <c r="K21855"/>
    </row>
    <row r="21856" spans="11:11" x14ac:dyDescent="0.25">
      <c r="K21856"/>
    </row>
    <row r="21857" spans="11:11" x14ac:dyDescent="0.25">
      <c r="K21857" s="133"/>
    </row>
    <row r="21858" spans="11:11" x14ac:dyDescent="0.25">
      <c r="K21858" s="133"/>
    </row>
    <row r="21859" spans="11:11" x14ac:dyDescent="0.25">
      <c r="K21859"/>
    </row>
    <row r="21860" spans="11:11" x14ac:dyDescent="0.25">
      <c r="K21860"/>
    </row>
    <row r="21861" spans="11:11" x14ac:dyDescent="0.25">
      <c r="K21861" s="133"/>
    </row>
    <row r="21862" spans="11:11" x14ac:dyDescent="0.25">
      <c r="K21862" s="133"/>
    </row>
    <row r="21863" spans="11:11" x14ac:dyDescent="0.25">
      <c r="K21863"/>
    </row>
    <row r="21864" spans="11:11" x14ac:dyDescent="0.25">
      <c r="K21864"/>
    </row>
    <row r="21865" spans="11:11" x14ac:dyDescent="0.25">
      <c r="K21865"/>
    </row>
    <row r="21866" spans="11:11" x14ac:dyDescent="0.25">
      <c r="K21866" s="133"/>
    </row>
    <row r="21867" spans="11:11" x14ac:dyDescent="0.25">
      <c r="K21867" s="133"/>
    </row>
    <row r="21868" spans="11:11" x14ac:dyDescent="0.25">
      <c r="K21868"/>
    </row>
    <row r="21869" spans="11:11" x14ac:dyDescent="0.25">
      <c r="K21869"/>
    </row>
    <row r="21870" spans="11:11" x14ac:dyDescent="0.25">
      <c r="K21870" s="133"/>
    </row>
    <row r="21871" spans="11:11" x14ac:dyDescent="0.25">
      <c r="K21871" s="133"/>
    </row>
    <row r="21872" spans="11:11" x14ac:dyDescent="0.25">
      <c r="K21872"/>
    </row>
    <row r="21873" spans="11:11" x14ac:dyDescent="0.25">
      <c r="K21873"/>
    </row>
    <row r="21874" spans="11:11" x14ac:dyDescent="0.25">
      <c r="K21874"/>
    </row>
    <row r="21875" spans="11:11" x14ac:dyDescent="0.25">
      <c r="K21875" s="133"/>
    </row>
    <row r="21876" spans="11:11" x14ac:dyDescent="0.25">
      <c r="K21876" s="133"/>
    </row>
    <row r="21877" spans="11:11" x14ac:dyDescent="0.25">
      <c r="K21877"/>
    </row>
    <row r="21878" spans="11:11" x14ac:dyDescent="0.25">
      <c r="K21878"/>
    </row>
    <row r="21879" spans="11:11" x14ac:dyDescent="0.25">
      <c r="K21879" s="133"/>
    </row>
    <row r="21880" spans="11:11" x14ac:dyDescent="0.25">
      <c r="K21880" s="133"/>
    </row>
    <row r="21881" spans="11:11" x14ac:dyDescent="0.25">
      <c r="K21881"/>
    </row>
    <row r="21882" spans="11:11" x14ac:dyDescent="0.25">
      <c r="K21882"/>
    </row>
    <row r="21883" spans="11:11" x14ac:dyDescent="0.25">
      <c r="K21883"/>
    </row>
    <row r="21884" spans="11:11" x14ac:dyDescent="0.25">
      <c r="K21884" s="133"/>
    </row>
    <row r="21885" spans="11:11" x14ac:dyDescent="0.25">
      <c r="K21885" s="133"/>
    </row>
    <row r="21886" spans="11:11" x14ac:dyDescent="0.25">
      <c r="K21886"/>
    </row>
    <row r="21887" spans="11:11" x14ac:dyDescent="0.25">
      <c r="K21887"/>
    </row>
    <row r="21888" spans="11:11" x14ac:dyDescent="0.25">
      <c r="K21888" s="133"/>
    </row>
    <row r="21889" spans="11:11" x14ac:dyDescent="0.25">
      <c r="K21889" s="133"/>
    </row>
    <row r="21890" spans="11:11" x14ac:dyDescent="0.25">
      <c r="K21890"/>
    </row>
    <row r="21891" spans="11:11" x14ac:dyDescent="0.25">
      <c r="K21891"/>
    </row>
    <row r="21892" spans="11:11" x14ac:dyDescent="0.25">
      <c r="K21892"/>
    </row>
    <row r="21893" spans="11:11" x14ac:dyDescent="0.25">
      <c r="K21893" s="133"/>
    </row>
    <row r="21894" spans="11:11" x14ac:dyDescent="0.25">
      <c r="K21894" s="133"/>
    </row>
    <row r="21895" spans="11:11" x14ac:dyDescent="0.25">
      <c r="K21895"/>
    </row>
    <row r="21896" spans="11:11" x14ac:dyDescent="0.25">
      <c r="K21896"/>
    </row>
    <row r="21897" spans="11:11" x14ac:dyDescent="0.25">
      <c r="K21897" s="133"/>
    </row>
    <row r="21898" spans="11:11" x14ac:dyDescent="0.25">
      <c r="K21898" s="133"/>
    </row>
    <row r="21899" spans="11:11" x14ac:dyDescent="0.25">
      <c r="K21899"/>
    </row>
    <row r="21900" spans="11:11" x14ac:dyDescent="0.25">
      <c r="K21900"/>
    </row>
    <row r="21901" spans="11:11" x14ac:dyDescent="0.25">
      <c r="K21901"/>
    </row>
    <row r="21902" spans="11:11" x14ac:dyDescent="0.25">
      <c r="K21902" s="133"/>
    </row>
    <row r="21903" spans="11:11" x14ac:dyDescent="0.25">
      <c r="K21903" s="133"/>
    </row>
    <row r="21904" spans="11:11" x14ac:dyDescent="0.25">
      <c r="K21904"/>
    </row>
    <row r="21905" spans="11:11" x14ac:dyDescent="0.25">
      <c r="K21905"/>
    </row>
    <row r="21906" spans="11:11" x14ac:dyDescent="0.25">
      <c r="K21906" s="133"/>
    </row>
    <row r="21907" spans="11:11" x14ac:dyDescent="0.25">
      <c r="K21907" s="133"/>
    </row>
    <row r="21908" spans="11:11" x14ac:dyDescent="0.25">
      <c r="K21908"/>
    </row>
    <row r="21909" spans="11:11" x14ac:dyDescent="0.25">
      <c r="K21909"/>
    </row>
    <row r="21910" spans="11:11" x14ac:dyDescent="0.25">
      <c r="K21910"/>
    </row>
    <row r="21911" spans="11:11" x14ac:dyDescent="0.25">
      <c r="K21911" s="133"/>
    </row>
    <row r="21912" spans="11:11" x14ac:dyDescent="0.25">
      <c r="K21912" s="133"/>
    </row>
    <row r="21913" spans="11:11" x14ac:dyDescent="0.25">
      <c r="K21913"/>
    </row>
    <row r="21914" spans="11:11" x14ac:dyDescent="0.25">
      <c r="K21914"/>
    </row>
    <row r="21915" spans="11:11" x14ac:dyDescent="0.25">
      <c r="K21915" s="133"/>
    </row>
    <row r="21916" spans="11:11" x14ac:dyDescent="0.25">
      <c r="K21916" s="133"/>
    </row>
    <row r="21917" spans="11:11" x14ac:dyDescent="0.25">
      <c r="K21917"/>
    </row>
    <row r="21918" spans="11:11" x14ac:dyDescent="0.25">
      <c r="K21918"/>
    </row>
    <row r="21919" spans="11:11" x14ac:dyDescent="0.25">
      <c r="K21919"/>
    </row>
    <row r="21920" spans="11:11" x14ac:dyDescent="0.25">
      <c r="K21920" s="133"/>
    </row>
    <row r="21921" spans="11:11" x14ac:dyDescent="0.25">
      <c r="K21921" s="133"/>
    </row>
    <row r="21922" spans="11:11" x14ac:dyDescent="0.25">
      <c r="K21922"/>
    </row>
    <row r="21923" spans="11:11" x14ac:dyDescent="0.25">
      <c r="K21923"/>
    </row>
    <row r="21924" spans="11:11" x14ac:dyDescent="0.25">
      <c r="K21924" s="133"/>
    </row>
    <row r="21925" spans="11:11" x14ac:dyDescent="0.25">
      <c r="K21925" s="133"/>
    </row>
    <row r="21926" spans="11:11" x14ac:dyDescent="0.25">
      <c r="K21926"/>
    </row>
    <row r="21927" spans="11:11" x14ac:dyDescent="0.25">
      <c r="K21927"/>
    </row>
    <row r="21928" spans="11:11" x14ac:dyDescent="0.25">
      <c r="K21928"/>
    </row>
    <row r="21929" spans="11:11" x14ac:dyDescent="0.25">
      <c r="K21929" s="133"/>
    </row>
    <row r="21930" spans="11:11" x14ac:dyDescent="0.25">
      <c r="K21930" s="133"/>
    </row>
    <row r="21931" spans="11:11" x14ac:dyDescent="0.25">
      <c r="K21931"/>
    </row>
    <row r="21932" spans="11:11" x14ac:dyDescent="0.25">
      <c r="K21932"/>
    </row>
    <row r="21933" spans="11:11" x14ac:dyDescent="0.25">
      <c r="K21933" s="133"/>
    </row>
    <row r="21934" spans="11:11" x14ac:dyDescent="0.25">
      <c r="K21934" s="133"/>
    </row>
    <row r="21935" spans="11:11" x14ac:dyDescent="0.25">
      <c r="K21935"/>
    </row>
    <row r="21936" spans="11:11" x14ac:dyDescent="0.25">
      <c r="K21936"/>
    </row>
    <row r="21937" spans="11:11" x14ac:dyDescent="0.25">
      <c r="K21937"/>
    </row>
    <row r="21938" spans="11:11" x14ac:dyDescent="0.25">
      <c r="K21938" s="133"/>
    </row>
    <row r="21939" spans="11:11" x14ac:dyDescent="0.25">
      <c r="K21939" s="133"/>
    </row>
    <row r="21940" spans="11:11" x14ac:dyDescent="0.25">
      <c r="K21940"/>
    </row>
    <row r="21941" spans="11:11" x14ac:dyDescent="0.25">
      <c r="K21941"/>
    </row>
    <row r="21942" spans="11:11" x14ac:dyDescent="0.25">
      <c r="K21942" s="133"/>
    </row>
    <row r="21943" spans="11:11" x14ac:dyDescent="0.25">
      <c r="K21943" s="133"/>
    </row>
    <row r="21944" spans="11:11" x14ac:dyDescent="0.25">
      <c r="K21944"/>
    </row>
    <row r="21945" spans="11:11" x14ac:dyDescent="0.25">
      <c r="K21945"/>
    </row>
    <row r="21946" spans="11:11" x14ac:dyDescent="0.25">
      <c r="K21946"/>
    </row>
    <row r="21947" spans="11:11" x14ac:dyDescent="0.25">
      <c r="K21947" s="133"/>
    </row>
    <row r="21948" spans="11:11" x14ac:dyDescent="0.25">
      <c r="K21948" s="133"/>
    </row>
    <row r="21949" spans="11:11" x14ac:dyDescent="0.25">
      <c r="K21949"/>
    </row>
    <row r="21950" spans="11:11" x14ac:dyDescent="0.25">
      <c r="K21950"/>
    </row>
    <row r="21951" spans="11:11" x14ac:dyDescent="0.25">
      <c r="K21951" s="133"/>
    </row>
    <row r="21952" spans="11:11" x14ac:dyDescent="0.25">
      <c r="K21952" s="133"/>
    </row>
    <row r="21953" spans="11:11" x14ac:dyDescent="0.25">
      <c r="K21953"/>
    </row>
    <row r="21954" spans="11:11" x14ac:dyDescent="0.25">
      <c r="K21954"/>
    </row>
    <row r="21955" spans="11:11" x14ac:dyDescent="0.25">
      <c r="K21955"/>
    </row>
    <row r="21956" spans="11:11" x14ac:dyDescent="0.25">
      <c r="K21956" s="133"/>
    </row>
    <row r="21957" spans="11:11" x14ac:dyDescent="0.25">
      <c r="K21957" s="133"/>
    </row>
    <row r="21958" spans="11:11" x14ac:dyDescent="0.25">
      <c r="K21958"/>
    </row>
    <row r="21959" spans="11:11" x14ac:dyDescent="0.25">
      <c r="K21959"/>
    </row>
    <row r="21960" spans="11:11" x14ac:dyDescent="0.25">
      <c r="K21960" s="133"/>
    </row>
    <row r="21961" spans="11:11" x14ac:dyDescent="0.25">
      <c r="K21961" s="133"/>
    </row>
    <row r="21962" spans="11:11" x14ac:dyDescent="0.25">
      <c r="K21962"/>
    </row>
    <row r="21963" spans="11:11" x14ac:dyDescent="0.25">
      <c r="K21963"/>
    </row>
    <row r="21964" spans="11:11" x14ac:dyDescent="0.25">
      <c r="K21964"/>
    </row>
    <row r="21965" spans="11:11" x14ac:dyDescent="0.25">
      <c r="K21965" s="133"/>
    </row>
    <row r="21966" spans="11:11" x14ac:dyDescent="0.25">
      <c r="K21966" s="133"/>
    </row>
    <row r="21967" spans="11:11" x14ac:dyDescent="0.25">
      <c r="K21967"/>
    </row>
    <row r="21968" spans="11:11" x14ac:dyDescent="0.25">
      <c r="K21968"/>
    </row>
    <row r="21969" spans="11:11" x14ac:dyDescent="0.25">
      <c r="K21969" s="133"/>
    </row>
    <row r="21970" spans="11:11" x14ac:dyDescent="0.25">
      <c r="K21970" s="133"/>
    </row>
    <row r="21971" spans="11:11" x14ac:dyDescent="0.25">
      <c r="K21971"/>
    </row>
    <row r="21972" spans="11:11" x14ac:dyDescent="0.25">
      <c r="K21972"/>
    </row>
    <row r="21973" spans="11:11" x14ac:dyDescent="0.25">
      <c r="K21973"/>
    </row>
    <row r="21974" spans="11:11" x14ac:dyDescent="0.25">
      <c r="K21974" s="133"/>
    </row>
    <row r="21975" spans="11:11" x14ac:dyDescent="0.25">
      <c r="K21975" s="133"/>
    </row>
    <row r="21976" spans="11:11" x14ac:dyDescent="0.25">
      <c r="K21976"/>
    </row>
    <row r="21977" spans="11:11" x14ac:dyDescent="0.25">
      <c r="K21977"/>
    </row>
    <row r="21978" spans="11:11" x14ac:dyDescent="0.25">
      <c r="K21978" s="133"/>
    </row>
    <row r="21979" spans="11:11" x14ac:dyDescent="0.25">
      <c r="K21979" s="133"/>
    </row>
    <row r="21980" spans="11:11" x14ac:dyDescent="0.25">
      <c r="K21980"/>
    </row>
    <row r="21981" spans="11:11" x14ac:dyDescent="0.25">
      <c r="K21981"/>
    </row>
    <row r="21982" spans="11:11" x14ac:dyDescent="0.25">
      <c r="K21982"/>
    </row>
    <row r="21983" spans="11:11" x14ac:dyDescent="0.25">
      <c r="K21983" s="133"/>
    </row>
    <row r="21984" spans="11:11" x14ac:dyDescent="0.25">
      <c r="K21984" s="133"/>
    </row>
    <row r="21985" spans="11:11" x14ac:dyDescent="0.25">
      <c r="K21985"/>
    </row>
    <row r="21986" spans="11:11" x14ac:dyDescent="0.25">
      <c r="K21986"/>
    </row>
    <row r="21987" spans="11:11" x14ac:dyDescent="0.25">
      <c r="K21987" s="133"/>
    </row>
    <row r="21988" spans="11:11" x14ac:dyDescent="0.25">
      <c r="K21988" s="133"/>
    </row>
    <row r="21989" spans="11:11" x14ac:dyDescent="0.25">
      <c r="K21989"/>
    </row>
    <row r="21990" spans="11:11" x14ac:dyDescent="0.25">
      <c r="K21990"/>
    </row>
    <row r="21991" spans="11:11" x14ac:dyDescent="0.25">
      <c r="K21991"/>
    </row>
    <row r="21992" spans="11:11" x14ac:dyDescent="0.25">
      <c r="K21992" s="133"/>
    </row>
    <row r="21993" spans="11:11" x14ac:dyDescent="0.25">
      <c r="K21993" s="133"/>
    </row>
    <row r="21994" spans="11:11" x14ac:dyDescent="0.25">
      <c r="K21994"/>
    </row>
    <row r="21995" spans="11:11" x14ac:dyDescent="0.25">
      <c r="K21995"/>
    </row>
    <row r="21996" spans="11:11" x14ac:dyDescent="0.25">
      <c r="K21996" s="133"/>
    </row>
    <row r="21997" spans="11:11" x14ac:dyDescent="0.25">
      <c r="K21997" s="133"/>
    </row>
    <row r="21998" spans="11:11" x14ac:dyDescent="0.25">
      <c r="K21998"/>
    </row>
    <row r="21999" spans="11:11" x14ac:dyDescent="0.25">
      <c r="K21999"/>
    </row>
    <row r="22000" spans="11:11" x14ac:dyDescent="0.25">
      <c r="K22000"/>
    </row>
    <row r="22001" spans="11:11" x14ac:dyDescent="0.25">
      <c r="K22001" s="133"/>
    </row>
    <row r="22002" spans="11:11" x14ac:dyDescent="0.25">
      <c r="K22002" s="133"/>
    </row>
    <row r="22003" spans="11:11" x14ac:dyDescent="0.25">
      <c r="K22003"/>
    </row>
    <row r="22004" spans="11:11" x14ac:dyDescent="0.25">
      <c r="K22004"/>
    </row>
    <row r="22005" spans="11:11" x14ac:dyDescent="0.25">
      <c r="K22005" s="133"/>
    </row>
    <row r="22006" spans="11:11" x14ac:dyDescent="0.25">
      <c r="K22006" s="133"/>
    </row>
    <row r="22007" spans="11:11" x14ac:dyDescent="0.25">
      <c r="K22007"/>
    </row>
    <row r="22008" spans="11:11" x14ac:dyDescent="0.25">
      <c r="K22008"/>
    </row>
    <row r="22009" spans="11:11" x14ac:dyDescent="0.25">
      <c r="K22009"/>
    </row>
    <row r="22010" spans="11:11" x14ac:dyDescent="0.25">
      <c r="K22010" s="133"/>
    </row>
    <row r="22011" spans="11:11" x14ac:dyDescent="0.25">
      <c r="K22011" s="133"/>
    </row>
    <row r="22012" spans="11:11" x14ac:dyDescent="0.25">
      <c r="K22012"/>
    </row>
    <row r="22013" spans="11:11" x14ac:dyDescent="0.25">
      <c r="K22013"/>
    </row>
    <row r="22014" spans="11:11" x14ac:dyDescent="0.25">
      <c r="K22014" s="133"/>
    </row>
    <row r="22015" spans="11:11" x14ac:dyDescent="0.25">
      <c r="K22015" s="133"/>
    </row>
    <row r="22016" spans="11:11" x14ac:dyDescent="0.25">
      <c r="K22016"/>
    </row>
    <row r="22017" spans="11:11" x14ac:dyDescent="0.25">
      <c r="K22017"/>
    </row>
    <row r="22018" spans="11:11" x14ac:dyDescent="0.25">
      <c r="K22018"/>
    </row>
    <row r="22019" spans="11:11" x14ac:dyDescent="0.25">
      <c r="K22019" s="133"/>
    </row>
    <row r="22020" spans="11:11" x14ac:dyDescent="0.25">
      <c r="K22020" s="133"/>
    </row>
    <row r="22021" spans="11:11" x14ac:dyDescent="0.25">
      <c r="K22021"/>
    </row>
    <row r="22022" spans="11:11" x14ac:dyDescent="0.25">
      <c r="K22022"/>
    </row>
    <row r="22023" spans="11:11" x14ac:dyDescent="0.25">
      <c r="K22023" s="133"/>
    </row>
    <row r="22024" spans="11:11" x14ac:dyDescent="0.25">
      <c r="K22024" s="133"/>
    </row>
    <row r="22025" spans="11:11" x14ac:dyDescent="0.25">
      <c r="K22025"/>
    </row>
    <row r="22026" spans="11:11" x14ac:dyDescent="0.25">
      <c r="K22026"/>
    </row>
    <row r="22027" spans="11:11" x14ac:dyDescent="0.25">
      <c r="K22027"/>
    </row>
    <row r="22028" spans="11:11" x14ac:dyDescent="0.25">
      <c r="K22028" s="133"/>
    </row>
    <row r="22029" spans="11:11" x14ac:dyDescent="0.25">
      <c r="K22029" s="133"/>
    </row>
    <row r="22030" spans="11:11" x14ac:dyDescent="0.25">
      <c r="K22030"/>
    </row>
    <row r="22031" spans="11:11" x14ac:dyDescent="0.25">
      <c r="K22031"/>
    </row>
    <row r="22032" spans="11:11" x14ac:dyDescent="0.25">
      <c r="K22032" s="133"/>
    </row>
    <row r="22033" spans="11:11" x14ac:dyDescent="0.25">
      <c r="K22033" s="133"/>
    </row>
    <row r="22034" spans="11:11" x14ac:dyDescent="0.25">
      <c r="K22034"/>
    </row>
    <row r="22035" spans="11:11" x14ac:dyDescent="0.25">
      <c r="K22035"/>
    </row>
    <row r="22036" spans="11:11" x14ac:dyDescent="0.25">
      <c r="K22036"/>
    </row>
    <row r="22037" spans="11:11" x14ac:dyDescent="0.25">
      <c r="K22037" s="133"/>
    </row>
    <row r="22038" spans="11:11" x14ac:dyDescent="0.25">
      <c r="K22038" s="133"/>
    </row>
    <row r="22039" spans="11:11" x14ac:dyDescent="0.25">
      <c r="K22039"/>
    </row>
    <row r="22040" spans="11:11" x14ac:dyDescent="0.25">
      <c r="K22040"/>
    </row>
    <row r="22041" spans="11:11" x14ac:dyDescent="0.25">
      <c r="K22041" s="133"/>
    </row>
    <row r="22042" spans="11:11" x14ac:dyDescent="0.25">
      <c r="K22042" s="133"/>
    </row>
    <row r="22043" spans="11:11" x14ac:dyDescent="0.25">
      <c r="K22043"/>
    </row>
    <row r="22044" spans="11:11" x14ac:dyDescent="0.25">
      <c r="K22044"/>
    </row>
    <row r="22045" spans="11:11" x14ac:dyDescent="0.25">
      <c r="K22045"/>
    </row>
    <row r="22046" spans="11:11" x14ac:dyDescent="0.25">
      <c r="K22046" s="133"/>
    </row>
    <row r="22047" spans="11:11" x14ac:dyDescent="0.25">
      <c r="K22047" s="133"/>
    </row>
    <row r="22048" spans="11:11" x14ac:dyDescent="0.25">
      <c r="K22048"/>
    </row>
    <row r="22049" spans="11:11" x14ac:dyDescent="0.25">
      <c r="K22049"/>
    </row>
    <row r="22050" spans="11:11" x14ac:dyDescent="0.25">
      <c r="K22050" s="133"/>
    </row>
    <row r="22051" spans="11:11" x14ac:dyDescent="0.25">
      <c r="K22051" s="133"/>
    </row>
    <row r="22052" spans="11:11" x14ac:dyDescent="0.25">
      <c r="K22052"/>
    </row>
    <row r="22053" spans="11:11" x14ac:dyDescent="0.25">
      <c r="K22053"/>
    </row>
    <row r="22054" spans="11:11" x14ac:dyDescent="0.25">
      <c r="K22054"/>
    </row>
    <row r="22055" spans="11:11" x14ac:dyDescent="0.25">
      <c r="K22055" s="133"/>
    </row>
    <row r="22056" spans="11:11" x14ac:dyDescent="0.25">
      <c r="K22056" s="133"/>
    </row>
    <row r="22057" spans="11:11" x14ac:dyDescent="0.25">
      <c r="K22057"/>
    </row>
    <row r="22058" spans="11:11" x14ac:dyDescent="0.25">
      <c r="K22058"/>
    </row>
    <row r="22059" spans="11:11" x14ac:dyDescent="0.25">
      <c r="K22059" s="133"/>
    </row>
    <row r="22060" spans="11:11" x14ac:dyDescent="0.25">
      <c r="K22060" s="133"/>
    </row>
    <row r="22061" spans="11:11" x14ac:dyDescent="0.25">
      <c r="K22061"/>
    </row>
    <row r="22062" spans="11:11" x14ac:dyDescent="0.25">
      <c r="K22062"/>
    </row>
    <row r="22063" spans="11:11" x14ac:dyDescent="0.25">
      <c r="K22063"/>
    </row>
    <row r="22064" spans="11:11" x14ac:dyDescent="0.25">
      <c r="K22064" s="133"/>
    </row>
    <row r="22065" spans="11:11" x14ac:dyDescent="0.25">
      <c r="K22065" s="133"/>
    </row>
    <row r="22066" spans="11:11" x14ac:dyDescent="0.25">
      <c r="K22066"/>
    </row>
    <row r="22067" spans="11:11" x14ac:dyDescent="0.25">
      <c r="K22067"/>
    </row>
    <row r="22068" spans="11:11" x14ac:dyDescent="0.25">
      <c r="K22068" s="133"/>
    </row>
    <row r="22069" spans="11:11" x14ac:dyDescent="0.25">
      <c r="K22069" s="133"/>
    </row>
    <row r="22070" spans="11:11" x14ac:dyDescent="0.25">
      <c r="K22070"/>
    </row>
    <row r="22071" spans="11:11" x14ac:dyDescent="0.25">
      <c r="K22071"/>
    </row>
    <row r="22072" spans="11:11" x14ac:dyDescent="0.25">
      <c r="K22072"/>
    </row>
    <row r="22073" spans="11:11" x14ac:dyDescent="0.25">
      <c r="K22073" s="133"/>
    </row>
    <row r="22074" spans="11:11" x14ac:dyDescent="0.25">
      <c r="K22074" s="133"/>
    </row>
    <row r="22075" spans="11:11" x14ac:dyDescent="0.25">
      <c r="K22075"/>
    </row>
    <row r="22076" spans="11:11" x14ac:dyDescent="0.25">
      <c r="K22076"/>
    </row>
    <row r="22077" spans="11:11" x14ac:dyDescent="0.25">
      <c r="K22077" s="133"/>
    </row>
    <row r="22078" spans="11:11" x14ac:dyDescent="0.25">
      <c r="K22078" s="133"/>
    </row>
    <row r="22079" spans="11:11" x14ac:dyDescent="0.25">
      <c r="K22079"/>
    </row>
    <row r="22080" spans="11:11" x14ac:dyDescent="0.25">
      <c r="K22080"/>
    </row>
    <row r="22081" spans="11:11" x14ac:dyDescent="0.25">
      <c r="K22081"/>
    </row>
    <row r="22082" spans="11:11" x14ac:dyDescent="0.25">
      <c r="K22082" s="133"/>
    </row>
    <row r="22083" spans="11:11" x14ac:dyDescent="0.25">
      <c r="K22083" s="133"/>
    </row>
    <row r="22084" spans="11:11" x14ac:dyDescent="0.25">
      <c r="K22084"/>
    </row>
    <row r="22085" spans="11:11" x14ac:dyDescent="0.25">
      <c r="K22085"/>
    </row>
    <row r="22086" spans="11:11" x14ac:dyDescent="0.25">
      <c r="K22086" s="133"/>
    </row>
    <row r="22087" spans="11:11" x14ac:dyDescent="0.25">
      <c r="K22087" s="133"/>
    </row>
    <row r="22088" spans="11:11" x14ac:dyDescent="0.25">
      <c r="K22088"/>
    </row>
    <row r="22089" spans="11:11" x14ac:dyDescent="0.25">
      <c r="K22089"/>
    </row>
    <row r="22090" spans="11:11" x14ac:dyDescent="0.25">
      <c r="K22090"/>
    </row>
    <row r="22091" spans="11:11" x14ac:dyDescent="0.25">
      <c r="K22091" s="133"/>
    </row>
    <row r="22092" spans="11:11" x14ac:dyDescent="0.25">
      <c r="K22092" s="133"/>
    </row>
    <row r="22093" spans="11:11" x14ac:dyDescent="0.25">
      <c r="K22093"/>
    </row>
    <row r="22094" spans="11:11" x14ac:dyDescent="0.25">
      <c r="K22094"/>
    </row>
    <row r="22095" spans="11:11" x14ac:dyDescent="0.25">
      <c r="K22095" s="133"/>
    </row>
    <row r="22096" spans="11:11" x14ac:dyDescent="0.25">
      <c r="K22096" s="133"/>
    </row>
    <row r="22097" spans="11:11" x14ac:dyDescent="0.25">
      <c r="K22097"/>
    </row>
    <row r="22098" spans="11:11" x14ac:dyDescent="0.25">
      <c r="K22098"/>
    </row>
    <row r="22099" spans="11:11" x14ac:dyDescent="0.25">
      <c r="K22099"/>
    </row>
    <row r="22100" spans="11:11" x14ac:dyDescent="0.25">
      <c r="K22100" s="133"/>
    </row>
    <row r="22101" spans="11:11" x14ac:dyDescent="0.25">
      <c r="K22101" s="133"/>
    </row>
    <row r="22102" spans="11:11" x14ac:dyDescent="0.25">
      <c r="K22102"/>
    </row>
    <row r="22103" spans="11:11" x14ac:dyDescent="0.25">
      <c r="K22103"/>
    </row>
    <row r="22104" spans="11:11" x14ac:dyDescent="0.25">
      <c r="K22104" s="133"/>
    </row>
    <row r="22105" spans="11:11" x14ac:dyDescent="0.25">
      <c r="K22105" s="133"/>
    </row>
    <row r="22106" spans="11:11" x14ac:dyDescent="0.25">
      <c r="K22106"/>
    </row>
    <row r="22107" spans="11:11" x14ac:dyDescent="0.25">
      <c r="K22107"/>
    </row>
    <row r="22108" spans="11:11" x14ac:dyDescent="0.25">
      <c r="K22108"/>
    </row>
    <row r="22109" spans="11:11" x14ac:dyDescent="0.25">
      <c r="K22109" s="133"/>
    </row>
    <row r="22110" spans="11:11" x14ac:dyDescent="0.25">
      <c r="K22110" s="133"/>
    </row>
    <row r="22111" spans="11:11" x14ac:dyDescent="0.25">
      <c r="K22111"/>
    </row>
    <row r="22112" spans="11:11" x14ac:dyDescent="0.25">
      <c r="K22112"/>
    </row>
    <row r="22113" spans="11:11" x14ac:dyDescent="0.25">
      <c r="K22113" s="133"/>
    </row>
    <row r="22114" spans="11:11" x14ac:dyDescent="0.25">
      <c r="K22114" s="133"/>
    </row>
    <row r="22115" spans="11:11" x14ac:dyDescent="0.25">
      <c r="K22115"/>
    </row>
    <row r="22116" spans="11:11" x14ac:dyDescent="0.25">
      <c r="K22116"/>
    </row>
    <row r="22117" spans="11:11" x14ac:dyDescent="0.25">
      <c r="K22117"/>
    </row>
    <row r="22118" spans="11:11" x14ac:dyDescent="0.25">
      <c r="K22118" s="133"/>
    </row>
    <row r="22119" spans="11:11" x14ac:dyDescent="0.25">
      <c r="K22119" s="133"/>
    </row>
    <row r="22120" spans="11:11" x14ac:dyDescent="0.25">
      <c r="K22120"/>
    </row>
    <row r="22121" spans="11:11" x14ac:dyDescent="0.25">
      <c r="K22121"/>
    </row>
    <row r="22122" spans="11:11" x14ac:dyDescent="0.25">
      <c r="K22122" s="133"/>
    </row>
    <row r="22123" spans="11:11" x14ac:dyDescent="0.25">
      <c r="K22123" s="133"/>
    </row>
    <row r="22124" spans="11:11" x14ac:dyDescent="0.25">
      <c r="K22124"/>
    </row>
    <row r="22125" spans="11:11" x14ac:dyDescent="0.25">
      <c r="K22125"/>
    </row>
    <row r="22126" spans="11:11" x14ac:dyDescent="0.25">
      <c r="K22126"/>
    </row>
    <row r="22127" spans="11:11" x14ac:dyDescent="0.25">
      <c r="K22127" s="133"/>
    </row>
    <row r="22128" spans="11:11" x14ac:dyDescent="0.25">
      <c r="K22128" s="133"/>
    </row>
    <row r="22129" spans="11:11" x14ac:dyDescent="0.25">
      <c r="K22129"/>
    </row>
    <row r="22130" spans="11:11" x14ac:dyDescent="0.25">
      <c r="K22130"/>
    </row>
    <row r="22131" spans="11:11" x14ac:dyDescent="0.25">
      <c r="K22131" s="133"/>
    </row>
    <row r="22132" spans="11:11" x14ac:dyDescent="0.25">
      <c r="K22132" s="133"/>
    </row>
    <row r="22133" spans="11:11" x14ac:dyDescent="0.25">
      <c r="K22133"/>
    </row>
    <row r="22134" spans="11:11" x14ac:dyDescent="0.25">
      <c r="K22134"/>
    </row>
    <row r="22135" spans="11:11" x14ac:dyDescent="0.25">
      <c r="K22135"/>
    </row>
    <row r="22136" spans="11:11" x14ac:dyDescent="0.25">
      <c r="K22136" s="133"/>
    </row>
    <row r="22137" spans="11:11" x14ac:dyDescent="0.25">
      <c r="K22137" s="133"/>
    </row>
    <row r="22138" spans="11:11" x14ac:dyDescent="0.25">
      <c r="K22138"/>
    </row>
    <row r="22139" spans="11:11" x14ac:dyDescent="0.25">
      <c r="K22139"/>
    </row>
    <row r="22140" spans="11:11" x14ac:dyDescent="0.25">
      <c r="K22140" s="133"/>
    </row>
    <row r="22141" spans="11:11" x14ac:dyDescent="0.25">
      <c r="K22141" s="133"/>
    </row>
    <row r="22142" spans="11:11" x14ac:dyDescent="0.25">
      <c r="K22142"/>
    </row>
    <row r="22143" spans="11:11" x14ac:dyDescent="0.25">
      <c r="K22143"/>
    </row>
    <row r="22144" spans="11:11" x14ac:dyDescent="0.25">
      <c r="K22144"/>
    </row>
    <row r="22145" spans="11:11" x14ac:dyDescent="0.25">
      <c r="K22145" s="133"/>
    </row>
    <row r="22146" spans="11:11" x14ac:dyDescent="0.25">
      <c r="K22146" s="133"/>
    </row>
    <row r="22147" spans="11:11" x14ac:dyDescent="0.25">
      <c r="K22147"/>
    </row>
    <row r="22148" spans="11:11" x14ac:dyDescent="0.25">
      <c r="K22148"/>
    </row>
    <row r="22149" spans="11:11" x14ac:dyDescent="0.25">
      <c r="K22149" s="133"/>
    </row>
    <row r="22150" spans="11:11" x14ac:dyDescent="0.25">
      <c r="K22150" s="133"/>
    </row>
    <row r="22151" spans="11:11" x14ac:dyDescent="0.25">
      <c r="K22151"/>
    </row>
    <row r="22152" spans="11:11" x14ac:dyDescent="0.25">
      <c r="K22152"/>
    </row>
    <row r="22153" spans="11:11" x14ac:dyDescent="0.25">
      <c r="K22153"/>
    </row>
    <row r="22154" spans="11:11" x14ac:dyDescent="0.25">
      <c r="K22154" s="133"/>
    </row>
    <row r="22155" spans="11:11" x14ac:dyDescent="0.25">
      <c r="K22155" s="133"/>
    </row>
    <row r="22156" spans="11:11" x14ac:dyDescent="0.25">
      <c r="K22156"/>
    </row>
    <row r="22157" spans="11:11" x14ac:dyDescent="0.25">
      <c r="K22157"/>
    </row>
    <row r="22158" spans="11:11" x14ac:dyDescent="0.25">
      <c r="K22158" s="133"/>
    </row>
    <row r="22159" spans="11:11" x14ac:dyDescent="0.25">
      <c r="K22159" s="133"/>
    </row>
    <row r="22160" spans="11:11" x14ac:dyDescent="0.25">
      <c r="K22160"/>
    </row>
    <row r="22161" spans="11:11" x14ac:dyDescent="0.25">
      <c r="K22161"/>
    </row>
    <row r="22162" spans="11:11" x14ac:dyDescent="0.25">
      <c r="K22162"/>
    </row>
    <row r="22163" spans="11:11" x14ac:dyDescent="0.25">
      <c r="K22163" s="133"/>
    </row>
    <row r="22164" spans="11:11" x14ac:dyDescent="0.25">
      <c r="K22164" s="133"/>
    </row>
    <row r="22165" spans="11:11" x14ac:dyDescent="0.25">
      <c r="K22165"/>
    </row>
    <row r="22166" spans="11:11" x14ac:dyDescent="0.25">
      <c r="K22166"/>
    </row>
    <row r="22167" spans="11:11" x14ac:dyDescent="0.25">
      <c r="K22167" s="133"/>
    </row>
    <row r="22168" spans="11:11" x14ac:dyDescent="0.25">
      <c r="K22168" s="133"/>
    </row>
    <row r="22169" spans="11:11" x14ac:dyDescent="0.25">
      <c r="K22169"/>
    </row>
    <row r="22170" spans="11:11" x14ac:dyDescent="0.25">
      <c r="K22170"/>
    </row>
    <row r="22171" spans="11:11" x14ac:dyDescent="0.25">
      <c r="K22171"/>
    </row>
    <row r="22172" spans="11:11" x14ac:dyDescent="0.25">
      <c r="K22172" s="133"/>
    </row>
    <row r="22173" spans="11:11" x14ac:dyDescent="0.25">
      <c r="K22173" s="133"/>
    </row>
    <row r="22174" spans="11:11" x14ac:dyDescent="0.25">
      <c r="K22174"/>
    </row>
    <row r="22175" spans="11:11" x14ac:dyDescent="0.25">
      <c r="K22175"/>
    </row>
    <row r="22176" spans="11:11" x14ac:dyDescent="0.25">
      <c r="K22176" s="133"/>
    </row>
    <row r="22177" spans="11:11" x14ac:dyDescent="0.25">
      <c r="K22177" s="133"/>
    </row>
    <row r="22178" spans="11:11" x14ac:dyDescent="0.25">
      <c r="K22178"/>
    </row>
    <row r="22179" spans="11:11" x14ac:dyDescent="0.25">
      <c r="K22179"/>
    </row>
    <row r="22180" spans="11:11" x14ac:dyDescent="0.25">
      <c r="K22180"/>
    </row>
    <row r="22181" spans="11:11" x14ac:dyDescent="0.25">
      <c r="K22181" s="133"/>
    </row>
    <row r="22182" spans="11:11" x14ac:dyDescent="0.25">
      <c r="K22182" s="133"/>
    </row>
    <row r="22183" spans="11:11" x14ac:dyDescent="0.25">
      <c r="K22183"/>
    </row>
    <row r="22184" spans="11:11" x14ac:dyDescent="0.25">
      <c r="K22184"/>
    </row>
    <row r="22185" spans="11:11" x14ac:dyDescent="0.25">
      <c r="K22185" s="133"/>
    </row>
    <row r="22186" spans="11:11" x14ac:dyDescent="0.25">
      <c r="K22186" s="133"/>
    </row>
    <row r="22187" spans="11:11" x14ac:dyDescent="0.25">
      <c r="K22187"/>
    </row>
    <row r="22188" spans="11:11" x14ac:dyDescent="0.25">
      <c r="K22188"/>
    </row>
    <row r="22189" spans="11:11" x14ac:dyDescent="0.25">
      <c r="K22189"/>
    </row>
    <row r="22190" spans="11:11" x14ac:dyDescent="0.25">
      <c r="K22190" s="133"/>
    </row>
    <row r="22191" spans="11:11" x14ac:dyDescent="0.25">
      <c r="K22191" s="133"/>
    </row>
    <row r="22192" spans="11:11" x14ac:dyDescent="0.25">
      <c r="K22192"/>
    </row>
    <row r="22193" spans="11:11" x14ac:dyDescent="0.25">
      <c r="K22193"/>
    </row>
    <row r="22194" spans="11:11" x14ac:dyDescent="0.25">
      <c r="K22194" s="133"/>
    </row>
    <row r="22195" spans="11:11" x14ac:dyDescent="0.25">
      <c r="K22195" s="133"/>
    </row>
    <row r="22196" spans="11:11" x14ac:dyDescent="0.25">
      <c r="K22196"/>
    </row>
    <row r="22197" spans="11:11" x14ac:dyDescent="0.25">
      <c r="K22197"/>
    </row>
    <row r="22198" spans="11:11" x14ac:dyDescent="0.25">
      <c r="K22198"/>
    </row>
    <row r="22199" spans="11:11" x14ac:dyDescent="0.25">
      <c r="K22199" s="133"/>
    </row>
    <row r="22200" spans="11:11" x14ac:dyDescent="0.25">
      <c r="K22200" s="133"/>
    </row>
    <row r="22201" spans="11:11" x14ac:dyDescent="0.25">
      <c r="K22201"/>
    </row>
    <row r="22202" spans="11:11" x14ac:dyDescent="0.25">
      <c r="K22202"/>
    </row>
    <row r="22203" spans="11:11" x14ac:dyDescent="0.25">
      <c r="K22203" s="133"/>
    </row>
    <row r="22204" spans="11:11" x14ac:dyDescent="0.25">
      <c r="K22204" s="133"/>
    </row>
    <row r="22205" spans="11:11" x14ac:dyDescent="0.25">
      <c r="K22205"/>
    </row>
    <row r="22206" spans="11:11" x14ac:dyDescent="0.25">
      <c r="K22206"/>
    </row>
    <row r="22207" spans="11:11" x14ac:dyDescent="0.25">
      <c r="K22207"/>
    </row>
    <row r="22208" spans="11:11" x14ac:dyDescent="0.25">
      <c r="K22208" s="133"/>
    </row>
    <row r="22209" spans="11:11" x14ac:dyDescent="0.25">
      <c r="K22209" s="133"/>
    </row>
    <row r="22210" spans="11:11" x14ac:dyDescent="0.25">
      <c r="K22210"/>
    </row>
    <row r="22211" spans="11:11" x14ac:dyDescent="0.25">
      <c r="K22211"/>
    </row>
    <row r="22212" spans="11:11" x14ac:dyDescent="0.25">
      <c r="K22212" s="133"/>
    </row>
    <row r="22213" spans="11:11" x14ac:dyDescent="0.25">
      <c r="K22213" s="133"/>
    </row>
    <row r="22214" spans="11:11" x14ac:dyDescent="0.25">
      <c r="K22214"/>
    </row>
    <row r="22215" spans="11:11" x14ac:dyDescent="0.25">
      <c r="K22215"/>
    </row>
    <row r="22216" spans="11:11" x14ac:dyDescent="0.25">
      <c r="K22216"/>
    </row>
    <row r="22217" spans="11:11" x14ac:dyDescent="0.25">
      <c r="K22217" s="133"/>
    </row>
    <row r="22218" spans="11:11" x14ac:dyDescent="0.25">
      <c r="K22218" s="133"/>
    </row>
    <row r="22219" spans="11:11" x14ac:dyDescent="0.25">
      <c r="K22219"/>
    </row>
    <row r="22220" spans="11:11" x14ac:dyDescent="0.25">
      <c r="K22220"/>
    </row>
    <row r="22221" spans="11:11" x14ac:dyDescent="0.25">
      <c r="K22221" s="133"/>
    </row>
    <row r="22222" spans="11:11" x14ac:dyDescent="0.25">
      <c r="K22222" s="133"/>
    </row>
    <row r="22223" spans="11:11" x14ac:dyDescent="0.25">
      <c r="K22223"/>
    </row>
    <row r="22224" spans="11:11" x14ac:dyDescent="0.25">
      <c r="K22224"/>
    </row>
    <row r="22225" spans="11:11" x14ac:dyDescent="0.25">
      <c r="K22225"/>
    </row>
    <row r="22226" spans="11:11" x14ac:dyDescent="0.25">
      <c r="K22226" s="133"/>
    </row>
    <row r="22227" spans="11:11" x14ac:dyDescent="0.25">
      <c r="K22227" s="133"/>
    </row>
    <row r="22228" spans="11:11" x14ac:dyDescent="0.25">
      <c r="K22228"/>
    </row>
    <row r="22229" spans="11:11" x14ac:dyDescent="0.25">
      <c r="K22229"/>
    </row>
    <row r="22230" spans="11:11" x14ac:dyDescent="0.25">
      <c r="K22230" s="133"/>
    </row>
    <row r="22231" spans="11:11" x14ac:dyDescent="0.25">
      <c r="K22231" s="133"/>
    </row>
    <row r="22232" spans="11:11" x14ac:dyDescent="0.25">
      <c r="K22232"/>
    </row>
    <row r="22233" spans="11:11" x14ac:dyDescent="0.25">
      <c r="K22233"/>
    </row>
    <row r="22234" spans="11:11" x14ac:dyDescent="0.25">
      <c r="K22234"/>
    </row>
    <row r="22235" spans="11:11" x14ac:dyDescent="0.25">
      <c r="K22235" s="133"/>
    </row>
    <row r="22236" spans="11:11" x14ac:dyDescent="0.25">
      <c r="K22236" s="133"/>
    </row>
    <row r="22237" spans="11:11" x14ac:dyDescent="0.25">
      <c r="K22237"/>
    </row>
    <row r="22238" spans="11:11" x14ac:dyDescent="0.25">
      <c r="K22238"/>
    </row>
    <row r="22239" spans="11:11" x14ac:dyDescent="0.25">
      <c r="K22239" s="133"/>
    </row>
    <row r="22240" spans="11:11" x14ac:dyDescent="0.25">
      <c r="K22240" s="133"/>
    </row>
    <row r="22241" spans="11:11" x14ac:dyDescent="0.25">
      <c r="K22241"/>
    </row>
    <row r="22242" spans="11:11" x14ac:dyDescent="0.25">
      <c r="K22242"/>
    </row>
    <row r="22243" spans="11:11" x14ac:dyDescent="0.25">
      <c r="K22243"/>
    </row>
    <row r="22244" spans="11:11" x14ac:dyDescent="0.25">
      <c r="K22244" s="133"/>
    </row>
    <row r="22245" spans="11:11" x14ac:dyDescent="0.25">
      <c r="K22245" s="133"/>
    </row>
    <row r="22246" spans="11:11" x14ac:dyDescent="0.25">
      <c r="K22246"/>
    </row>
    <row r="22247" spans="11:11" x14ac:dyDescent="0.25">
      <c r="K22247"/>
    </row>
    <row r="22248" spans="11:11" x14ac:dyDescent="0.25">
      <c r="K22248" s="133"/>
    </row>
    <row r="22249" spans="11:11" x14ac:dyDescent="0.25">
      <c r="K22249" s="133"/>
    </row>
    <row r="22250" spans="11:11" x14ac:dyDescent="0.25">
      <c r="K22250"/>
    </row>
    <row r="22251" spans="11:11" x14ac:dyDescent="0.25">
      <c r="K22251"/>
    </row>
    <row r="22252" spans="11:11" x14ac:dyDescent="0.25">
      <c r="K22252"/>
    </row>
    <row r="22253" spans="11:11" x14ac:dyDescent="0.25">
      <c r="K22253" s="133"/>
    </row>
    <row r="22254" spans="11:11" x14ac:dyDescent="0.25">
      <c r="K22254" s="133"/>
    </row>
    <row r="22255" spans="11:11" x14ac:dyDescent="0.25">
      <c r="K22255"/>
    </row>
    <row r="22256" spans="11:11" x14ac:dyDescent="0.25">
      <c r="K22256"/>
    </row>
    <row r="22257" spans="11:11" x14ac:dyDescent="0.25">
      <c r="K22257" s="133"/>
    </row>
    <row r="22258" spans="11:11" x14ac:dyDescent="0.25">
      <c r="K22258" s="133"/>
    </row>
    <row r="22259" spans="11:11" x14ac:dyDescent="0.25">
      <c r="K22259"/>
    </row>
    <row r="22260" spans="11:11" x14ac:dyDescent="0.25">
      <c r="K22260"/>
    </row>
    <row r="22261" spans="11:11" x14ac:dyDescent="0.25">
      <c r="K22261"/>
    </row>
    <row r="22262" spans="11:11" x14ac:dyDescent="0.25">
      <c r="K22262" s="133"/>
    </row>
    <row r="22263" spans="11:11" x14ac:dyDescent="0.25">
      <c r="K22263" s="133"/>
    </row>
    <row r="22264" spans="11:11" x14ac:dyDescent="0.25">
      <c r="K22264"/>
    </row>
    <row r="22265" spans="11:11" x14ac:dyDescent="0.25">
      <c r="K22265"/>
    </row>
    <row r="22266" spans="11:11" x14ac:dyDescent="0.25">
      <c r="K22266" s="133"/>
    </row>
    <row r="22267" spans="11:11" x14ac:dyDescent="0.25">
      <c r="K22267" s="133"/>
    </row>
    <row r="22268" spans="11:11" x14ac:dyDescent="0.25">
      <c r="K22268"/>
    </row>
    <row r="22269" spans="11:11" x14ac:dyDescent="0.25">
      <c r="K22269"/>
    </row>
    <row r="22270" spans="11:11" x14ac:dyDescent="0.25">
      <c r="K22270"/>
    </row>
    <row r="22271" spans="11:11" x14ac:dyDescent="0.25">
      <c r="K22271" s="133"/>
    </row>
    <row r="22272" spans="11:11" x14ac:dyDescent="0.25">
      <c r="K22272" s="133"/>
    </row>
    <row r="22273" spans="11:11" x14ac:dyDescent="0.25">
      <c r="K22273"/>
    </row>
    <row r="22274" spans="11:11" x14ac:dyDescent="0.25">
      <c r="K22274"/>
    </row>
    <row r="22275" spans="11:11" x14ac:dyDescent="0.25">
      <c r="K22275" s="133"/>
    </row>
    <row r="22276" spans="11:11" x14ac:dyDescent="0.25">
      <c r="K22276" s="133"/>
    </row>
    <row r="22277" spans="11:11" x14ac:dyDescent="0.25">
      <c r="K22277"/>
    </row>
    <row r="22278" spans="11:11" x14ac:dyDescent="0.25">
      <c r="K22278"/>
    </row>
    <row r="22279" spans="11:11" x14ac:dyDescent="0.25">
      <c r="K22279"/>
    </row>
    <row r="22280" spans="11:11" x14ac:dyDescent="0.25">
      <c r="K22280" s="133"/>
    </row>
    <row r="22281" spans="11:11" x14ac:dyDescent="0.25">
      <c r="K22281" s="133"/>
    </row>
    <row r="22282" spans="11:11" x14ac:dyDescent="0.25">
      <c r="K22282"/>
    </row>
    <row r="22283" spans="11:11" x14ac:dyDescent="0.25">
      <c r="K22283"/>
    </row>
    <row r="22284" spans="11:11" x14ac:dyDescent="0.25">
      <c r="K22284" s="133"/>
    </row>
    <row r="22285" spans="11:11" x14ac:dyDescent="0.25">
      <c r="K22285" s="133"/>
    </row>
    <row r="22286" spans="11:11" x14ac:dyDescent="0.25">
      <c r="K22286"/>
    </row>
    <row r="22287" spans="11:11" x14ac:dyDescent="0.25">
      <c r="K22287"/>
    </row>
    <row r="22288" spans="11:11" x14ac:dyDescent="0.25">
      <c r="K22288"/>
    </row>
    <row r="22289" spans="11:11" x14ac:dyDescent="0.25">
      <c r="K22289" s="133"/>
    </row>
    <row r="22290" spans="11:11" x14ac:dyDescent="0.25">
      <c r="K22290" s="133"/>
    </row>
    <row r="22291" spans="11:11" x14ac:dyDescent="0.25">
      <c r="K22291"/>
    </row>
    <row r="22292" spans="11:11" x14ac:dyDescent="0.25">
      <c r="K22292"/>
    </row>
    <row r="22293" spans="11:11" x14ac:dyDescent="0.25">
      <c r="K22293" s="133"/>
    </row>
    <row r="22294" spans="11:11" x14ac:dyDescent="0.25">
      <c r="K22294" s="133"/>
    </row>
    <row r="22295" spans="11:11" x14ac:dyDescent="0.25">
      <c r="K22295"/>
    </row>
    <row r="22296" spans="11:11" x14ac:dyDescent="0.25">
      <c r="K22296"/>
    </row>
    <row r="22297" spans="11:11" x14ac:dyDescent="0.25">
      <c r="K22297"/>
    </row>
    <row r="22298" spans="11:11" x14ac:dyDescent="0.25">
      <c r="K22298" s="133"/>
    </row>
    <row r="22299" spans="11:11" x14ac:dyDescent="0.25">
      <c r="K22299" s="133"/>
    </row>
    <row r="22300" spans="11:11" x14ac:dyDescent="0.25">
      <c r="K22300"/>
    </row>
    <row r="22301" spans="11:11" x14ac:dyDescent="0.25">
      <c r="K22301"/>
    </row>
    <row r="22302" spans="11:11" x14ac:dyDescent="0.25">
      <c r="K22302" s="133"/>
    </row>
    <row r="22303" spans="11:11" x14ac:dyDescent="0.25">
      <c r="K22303" s="133"/>
    </row>
    <row r="22304" spans="11:11" x14ac:dyDescent="0.25">
      <c r="K22304"/>
    </row>
    <row r="22305" spans="11:11" x14ac:dyDescent="0.25">
      <c r="K22305"/>
    </row>
    <row r="22306" spans="11:11" x14ac:dyDescent="0.25">
      <c r="K22306"/>
    </row>
    <row r="22307" spans="11:11" x14ac:dyDescent="0.25">
      <c r="K22307" s="133"/>
    </row>
    <row r="22308" spans="11:11" x14ac:dyDescent="0.25">
      <c r="K22308" s="133"/>
    </row>
    <row r="22309" spans="11:11" x14ac:dyDescent="0.25">
      <c r="K22309"/>
    </row>
    <row r="22310" spans="11:11" x14ac:dyDescent="0.25">
      <c r="K22310"/>
    </row>
    <row r="22311" spans="11:11" x14ac:dyDescent="0.25">
      <c r="K22311" s="133"/>
    </row>
    <row r="22312" spans="11:11" x14ac:dyDescent="0.25">
      <c r="K22312" s="133"/>
    </row>
    <row r="22313" spans="11:11" x14ac:dyDescent="0.25">
      <c r="K22313"/>
    </row>
    <row r="22314" spans="11:11" x14ac:dyDescent="0.25">
      <c r="K22314"/>
    </row>
    <row r="22315" spans="11:11" x14ac:dyDescent="0.25">
      <c r="K22315"/>
    </row>
    <row r="22316" spans="11:11" x14ac:dyDescent="0.25">
      <c r="K22316" s="133"/>
    </row>
    <row r="22317" spans="11:11" x14ac:dyDescent="0.25">
      <c r="K22317" s="133"/>
    </row>
    <row r="22318" spans="11:11" x14ac:dyDescent="0.25">
      <c r="K22318"/>
    </row>
    <row r="22319" spans="11:11" x14ac:dyDescent="0.25">
      <c r="K22319"/>
    </row>
    <row r="22320" spans="11:11" x14ac:dyDescent="0.25">
      <c r="K22320" s="133"/>
    </row>
    <row r="22321" spans="11:11" x14ac:dyDescent="0.25">
      <c r="K22321" s="133"/>
    </row>
    <row r="22322" spans="11:11" x14ac:dyDescent="0.25">
      <c r="K22322"/>
    </row>
    <row r="22323" spans="11:11" x14ac:dyDescent="0.25">
      <c r="K22323"/>
    </row>
    <row r="22324" spans="11:11" x14ac:dyDescent="0.25">
      <c r="K22324"/>
    </row>
    <row r="22325" spans="11:11" x14ac:dyDescent="0.25">
      <c r="K22325" s="133"/>
    </row>
    <row r="22326" spans="11:11" x14ac:dyDescent="0.25">
      <c r="K22326" s="133"/>
    </row>
    <row r="22327" spans="11:11" x14ac:dyDescent="0.25">
      <c r="K22327"/>
    </row>
    <row r="22328" spans="11:11" x14ac:dyDescent="0.25">
      <c r="K22328"/>
    </row>
    <row r="22329" spans="11:11" x14ac:dyDescent="0.25">
      <c r="K22329" s="133"/>
    </row>
    <row r="22330" spans="11:11" x14ac:dyDescent="0.25">
      <c r="K22330" s="133"/>
    </row>
    <row r="22331" spans="11:11" x14ac:dyDescent="0.25">
      <c r="K22331"/>
    </row>
    <row r="22332" spans="11:11" x14ac:dyDescent="0.25">
      <c r="K22332"/>
    </row>
    <row r="22333" spans="11:11" x14ac:dyDescent="0.25">
      <c r="K22333"/>
    </row>
    <row r="22334" spans="11:11" x14ac:dyDescent="0.25">
      <c r="K22334" s="133"/>
    </row>
    <row r="22335" spans="11:11" x14ac:dyDescent="0.25">
      <c r="K22335" s="133"/>
    </row>
    <row r="22336" spans="11:11" x14ac:dyDescent="0.25">
      <c r="K22336"/>
    </row>
    <row r="22337" spans="11:11" x14ac:dyDescent="0.25">
      <c r="K22337"/>
    </row>
    <row r="22338" spans="11:11" x14ac:dyDescent="0.25">
      <c r="K22338" s="133"/>
    </row>
    <row r="22339" spans="11:11" x14ac:dyDescent="0.25">
      <c r="K22339" s="133"/>
    </row>
    <row r="22340" spans="11:11" x14ac:dyDescent="0.25">
      <c r="K22340"/>
    </row>
    <row r="22341" spans="11:11" x14ac:dyDescent="0.25">
      <c r="K22341"/>
    </row>
    <row r="22342" spans="11:11" x14ac:dyDescent="0.25">
      <c r="K22342"/>
    </row>
    <row r="22343" spans="11:11" x14ac:dyDescent="0.25">
      <c r="K22343" s="133"/>
    </row>
    <row r="22344" spans="11:11" x14ac:dyDescent="0.25">
      <c r="K22344" s="133"/>
    </row>
    <row r="22345" spans="11:11" x14ac:dyDescent="0.25">
      <c r="K22345"/>
    </row>
    <row r="22346" spans="11:11" x14ac:dyDescent="0.25">
      <c r="K22346"/>
    </row>
    <row r="22347" spans="11:11" x14ac:dyDescent="0.25">
      <c r="K22347" s="133"/>
    </row>
    <row r="22348" spans="11:11" x14ac:dyDescent="0.25">
      <c r="K22348" s="133"/>
    </row>
    <row r="22349" spans="11:11" x14ac:dyDescent="0.25">
      <c r="K22349"/>
    </row>
    <row r="22350" spans="11:11" x14ac:dyDescent="0.25">
      <c r="K22350"/>
    </row>
    <row r="22351" spans="11:11" x14ac:dyDescent="0.25">
      <c r="K22351"/>
    </row>
    <row r="22352" spans="11:11" x14ac:dyDescent="0.25">
      <c r="K22352" s="133"/>
    </row>
    <row r="22353" spans="11:11" x14ac:dyDescent="0.25">
      <c r="K22353" s="133"/>
    </row>
    <row r="22354" spans="11:11" x14ac:dyDescent="0.25">
      <c r="K22354"/>
    </row>
    <row r="22355" spans="11:11" x14ac:dyDescent="0.25">
      <c r="K22355"/>
    </row>
    <row r="22356" spans="11:11" x14ac:dyDescent="0.25">
      <c r="K22356" s="133"/>
    </row>
    <row r="22357" spans="11:11" x14ac:dyDescent="0.25">
      <c r="K22357" s="133"/>
    </row>
    <row r="22358" spans="11:11" x14ac:dyDescent="0.25">
      <c r="K22358"/>
    </row>
    <row r="22359" spans="11:11" x14ac:dyDescent="0.25">
      <c r="K22359"/>
    </row>
    <row r="22360" spans="11:11" x14ac:dyDescent="0.25">
      <c r="K22360"/>
    </row>
    <row r="22361" spans="11:11" x14ac:dyDescent="0.25">
      <c r="K22361" s="133"/>
    </row>
    <row r="22362" spans="11:11" x14ac:dyDescent="0.25">
      <c r="K22362" s="133"/>
    </row>
    <row r="22363" spans="11:11" x14ac:dyDescent="0.25">
      <c r="K22363"/>
    </row>
    <row r="22364" spans="11:11" x14ac:dyDescent="0.25">
      <c r="K22364"/>
    </row>
    <row r="22365" spans="11:11" x14ac:dyDescent="0.25">
      <c r="K22365" s="133"/>
    </row>
    <row r="22366" spans="11:11" x14ac:dyDescent="0.25">
      <c r="K22366" s="133"/>
    </row>
    <row r="22367" spans="11:11" x14ac:dyDescent="0.25">
      <c r="K22367"/>
    </row>
    <row r="22368" spans="11:11" x14ac:dyDescent="0.25">
      <c r="K22368"/>
    </row>
    <row r="22369" spans="11:11" x14ac:dyDescent="0.25">
      <c r="K22369"/>
    </row>
    <row r="22370" spans="11:11" x14ac:dyDescent="0.25">
      <c r="K22370" s="133"/>
    </row>
    <row r="22371" spans="11:11" x14ac:dyDescent="0.25">
      <c r="K22371" s="133"/>
    </row>
    <row r="22372" spans="11:11" x14ac:dyDescent="0.25">
      <c r="K22372"/>
    </row>
    <row r="22373" spans="11:11" x14ac:dyDescent="0.25">
      <c r="K22373"/>
    </row>
    <row r="22374" spans="11:11" x14ac:dyDescent="0.25">
      <c r="K22374" s="133"/>
    </row>
    <row r="22375" spans="11:11" x14ac:dyDescent="0.25">
      <c r="K22375" s="133"/>
    </row>
    <row r="22376" spans="11:11" x14ac:dyDescent="0.25">
      <c r="K22376"/>
    </row>
    <row r="22377" spans="11:11" x14ac:dyDescent="0.25">
      <c r="K22377"/>
    </row>
    <row r="22378" spans="11:11" x14ac:dyDescent="0.25">
      <c r="K22378"/>
    </row>
    <row r="22379" spans="11:11" x14ac:dyDescent="0.25">
      <c r="K22379" s="133"/>
    </row>
    <row r="22380" spans="11:11" x14ac:dyDescent="0.25">
      <c r="K22380" s="133"/>
    </row>
    <row r="22381" spans="11:11" x14ac:dyDescent="0.25">
      <c r="K22381"/>
    </row>
    <row r="22382" spans="11:11" x14ac:dyDescent="0.25">
      <c r="K22382"/>
    </row>
    <row r="22383" spans="11:11" x14ac:dyDescent="0.25">
      <c r="K22383" s="133"/>
    </row>
    <row r="22384" spans="11:11" x14ac:dyDescent="0.25">
      <c r="K22384" s="133"/>
    </row>
    <row r="22385" spans="11:11" x14ac:dyDescent="0.25">
      <c r="K22385"/>
    </row>
    <row r="22386" spans="11:11" x14ac:dyDescent="0.25">
      <c r="K22386"/>
    </row>
    <row r="22387" spans="11:11" x14ac:dyDescent="0.25">
      <c r="K22387"/>
    </row>
    <row r="22388" spans="11:11" x14ac:dyDescent="0.25">
      <c r="K22388" s="133"/>
    </row>
    <row r="22389" spans="11:11" x14ac:dyDescent="0.25">
      <c r="K22389" s="133"/>
    </row>
    <row r="22390" spans="11:11" x14ac:dyDescent="0.25">
      <c r="K22390"/>
    </row>
    <row r="22391" spans="11:11" x14ac:dyDescent="0.25">
      <c r="K22391"/>
    </row>
    <row r="22392" spans="11:11" x14ac:dyDescent="0.25">
      <c r="K22392" s="133"/>
    </row>
    <row r="22393" spans="11:11" x14ac:dyDescent="0.25">
      <c r="K22393" s="133"/>
    </row>
    <row r="22394" spans="11:11" x14ac:dyDescent="0.25">
      <c r="K22394"/>
    </row>
    <row r="22395" spans="11:11" x14ac:dyDescent="0.25">
      <c r="K22395"/>
    </row>
    <row r="22396" spans="11:11" x14ac:dyDescent="0.25">
      <c r="K22396"/>
    </row>
    <row r="22397" spans="11:11" x14ac:dyDescent="0.25">
      <c r="K22397" s="133"/>
    </row>
    <row r="22398" spans="11:11" x14ac:dyDescent="0.25">
      <c r="K22398" s="133"/>
    </row>
    <row r="22399" spans="11:11" x14ac:dyDescent="0.25">
      <c r="K22399"/>
    </row>
    <row r="22400" spans="11:11" x14ac:dyDescent="0.25">
      <c r="K22400"/>
    </row>
    <row r="22401" spans="11:11" x14ac:dyDescent="0.25">
      <c r="K22401" s="133"/>
    </row>
    <row r="22402" spans="11:11" x14ac:dyDescent="0.25">
      <c r="K22402" s="133"/>
    </row>
    <row r="22403" spans="11:11" x14ac:dyDescent="0.25">
      <c r="K22403"/>
    </row>
    <row r="22404" spans="11:11" x14ac:dyDescent="0.25">
      <c r="K22404"/>
    </row>
    <row r="22405" spans="11:11" x14ac:dyDescent="0.25">
      <c r="K22405"/>
    </row>
    <row r="22406" spans="11:11" x14ac:dyDescent="0.25">
      <c r="K22406" s="133"/>
    </row>
    <row r="22407" spans="11:11" x14ac:dyDescent="0.25">
      <c r="K22407" s="133"/>
    </row>
    <row r="22408" spans="11:11" x14ac:dyDescent="0.25">
      <c r="K22408"/>
    </row>
    <row r="22409" spans="11:11" x14ac:dyDescent="0.25">
      <c r="K22409"/>
    </row>
    <row r="22410" spans="11:11" x14ac:dyDescent="0.25">
      <c r="K22410" s="133"/>
    </row>
    <row r="22411" spans="11:11" x14ac:dyDescent="0.25">
      <c r="K22411" s="133"/>
    </row>
    <row r="22412" spans="11:11" x14ac:dyDescent="0.25">
      <c r="K22412"/>
    </row>
    <row r="22413" spans="11:11" x14ac:dyDescent="0.25">
      <c r="K22413"/>
    </row>
    <row r="22414" spans="11:11" x14ac:dyDescent="0.25">
      <c r="K22414"/>
    </row>
    <row r="22415" spans="11:11" x14ac:dyDescent="0.25">
      <c r="K22415" s="133"/>
    </row>
    <row r="22416" spans="11:11" x14ac:dyDescent="0.25">
      <c r="K22416" s="133"/>
    </row>
    <row r="22417" spans="11:11" x14ac:dyDescent="0.25">
      <c r="K22417"/>
    </row>
    <row r="22418" spans="11:11" x14ac:dyDescent="0.25">
      <c r="K22418"/>
    </row>
    <row r="22419" spans="11:11" x14ac:dyDescent="0.25">
      <c r="K22419" s="133"/>
    </row>
    <row r="22420" spans="11:11" x14ac:dyDescent="0.25">
      <c r="K22420" s="133"/>
    </row>
    <row r="22421" spans="11:11" x14ac:dyDescent="0.25">
      <c r="K22421"/>
    </row>
    <row r="22422" spans="11:11" x14ac:dyDescent="0.25">
      <c r="K22422"/>
    </row>
    <row r="22423" spans="11:11" x14ac:dyDescent="0.25">
      <c r="K22423"/>
    </row>
    <row r="22424" spans="11:11" x14ac:dyDescent="0.25">
      <c r="K22424" s="133"/>
    </row>
    <row r="22425" spans="11:11" x14ac:dyDescent="0.25">
      <c r="K22425" s="133"/>
    </row>
    <row r="22426" spans="11:11" x14ac:dyDescent="0.25">
      <c r="K22426"/>
    </row>
    <row r="22427" spans="11:11" x14ac:dyDescent="0.25">
      <c r="K22427"/>
    </row>
    <row r="22428" spans="11:11" x14ac:dyDescent="0.25">
      <c r="K22428" s="133"/>
    </row>
    <row r="22429" spans="11:11" x14ac:dyDescent="0.25">
      <c r="K22429" s="133"/>
    </row>
    <row r="22430" spans="11:11" x14ac:dyDescent="0.25">
      <c r="K22430"/>
    </row>
    <row r="22431" spans="11:11" x14ac:dyDescent="0.25">
      <c r="K22431"/>
    </row>
    <row r="22432" spans="11:11" x14ac:dyDescent="0.25">
      <c r="K22432"/>
    </row>
    <row r="22433" spans="11:11" x14ac:dyDescent="0.25">
      <c r="K22433" s="133"/>
    </row>
    <row r="22434" spans="11:11" x14ac:dyDescent="0.25">
      <c r="K22434" s="133"/>
    </row>
    <row r="22435" spans="11:11" x14ac:dyDescent="0.25">
      <c r="K22435"/>
    </row>
    <row r="22436" spans="11:11" x14ac:dyDescent="0.25">
      <c r="K22436"/>
    </row>
    <row r="22437" spans="11:11" x14ac:dyDescent="0.25">
      <c r="K22437" s="133"/>
    </row>
    <row r="22438" spans="11:11" x14ac:dyDescent="0.25">
      <c r="K22438" s="133"/>
    </row>
    <row r="22439" spans="11:11" x14ac:dyDescent="0.25">
      <c r="K22439"/>
    </row>
    <row r="22440" spans="11:11" x14ac:dyDescent="0.25">
      <c r="K22440"/>
    </row>
    <row r="22441" spans="11:11" x14ac:dyDescent="0.25">
      <c r="K22441"/>
    </row>
    <row r="22442" spans="11:11" x14ac:dyDescent="0.25">
      <c r="K22442" s="133"/>
    </row>
    <row r="22443" spans="11:11" x14ac:dyDescent="0.25">
      <c r="K22443" s="133"/>
    </row>
    <row r="22444" spans="11:11" x14ac:dyDescent="0.25">
      <c r="K22444"/>
    </row>
    <row r="22445" spans="11:11" x14ac:dyDescent="0.25">
      <c r="K22445"/>
    </row>
    <row r="22446" spans="11:11" x14ac:dyDescent="0.25">
      <c r="K22446" s="133"/>
    </row>
    <row r="22447" spans="11:11" x14ac:dyDescent="0.25">
      <c r="K22447" s="133"/>
    </row>
    <row r="22448" spans="11:11" x14ac:dyDescent="0.25">
      <c r="K22448"/>
    </row>
    <row r="22449" spans="11:11" x14ac:dyDescent="0.25">
      <c r="K22449"/>
    </row>
    <row r="22450" spans="11:11" x14ac:dyDescent="0.25">
      <c r="K22450"/>
    </row>
    <row r="22451" spans="11:11" x14ac:dyDescent="0.25">
      <c r="K22451" s="133"/>
    </row>
    <row r="22452" spans="11:11" x14ac:dyDescent="0.25">
      <c r="K22452" s="133"/>
    </row>
    <row r="22453" spans="11:11" x14ac:dyDescent="0.25">
      <c r="K22453"/>
    </row>
    <row r="22454" spans="11:11" x14ac:dyDescent="0.25">
      <c r="K22454"/>
    </row>
    <row r="22455" spans="11:11" x14ac:dyDescent="0.25">
      <c r="K22455" s="133"/>
    </row>
    <row r="22456" spans="11:11" x14ac:dyDescent="0.25">
      <c r="K22456" s="133"/>
    </row>
    <row r="22457" spans="11:11" x14ac:dyDescent="0.25">
      <c r="K22457"/>
    </row>
    <row r="22458" spans="11:11" x14ac:dyDescent="0.25">
      <c r="K22458"/>
    </row>
    <row r="22459" spans="11:11" x14ac:dyDescent="0.25">
      <c r="K22459"/>
    </row>
    <row r="22460" spans="11:11" x14ac:dyDescent="0.25">
      <c r="K22460" s="133"/>
    </row>
    <row r="22461" spans="11:11" x14ac:dyDescent="0.25">
      <c r="K22461" s="133"/>
    </row>
    <row r="22462" spans="11:11" x14ac:dyDescent="0.25">
      <c r="K22462"/>
    </row>
    <row r="22463" spans="11:11" x14ac:dyDescent="0.25">
      <c r="K22463"/>
    </row>
    <row r="22464" spans="11:11" x14ac:dyDescent="0.25">
      <c r="K22464" s="133"/>
    </row>
    <row r="22465" spans="11:11" x14ac:dyDescent="0.25">
      <c r="K22465" s="133"/>
    </row>
    <row r="22466" spans="11:11" x14ac:dyDescent="0.25">
      <c r="K22466"/>
    </row>
    <row r="22467" spans="11:11" x14ac:dyDescent="0.25">
      <c r="K22467"/>
    </row>
    <row r="22468" spans="11:11" x14ac:dyDescent="0.25">
      <c r="K22468"/>
    </row>
    <row r="22469" spans="11:11" x14ac:dyDescent="0.25">
      <c r="K22469" s="133"/>
    </row>
    <row r="22470" spans="11:11" x14ac:dyDescent="0.25">
      <c r="K22470" s="133"/>
    </row>
    <row r="22471" spans="11:11" x14ac:dyDescent="0.25">
      <c r="K22471"/>
    </row>
    <row r="22472" spans="11:11" x14ac:dyDescent="0.25">
      <c r="K22472"/>
    </row>
    <row r="22473" spans="11:11" x14ac:dyDescent="0.25">
      <c r="K22473" s="133"/>
    </row>
    <row r="22474" spans="11:11" x14ac:dyDescent="0.25">
      <c r="K22474" s="133"/>
    </row>
    <row r="22475" spans="11:11" x14ac:dyDescent="0.25">
      <c r="K22475"/>
    </row>
    <row r="22476" spans="11:11" x14ac:dyDescent="0.25">
      <c r="K22476"/>
    </row>
    <row r="22477" spans="11:11" x14ac:dyDescent="0.25">
      <c r="K22477"/>
    </row>
    <row r="22478" spans="11:11" x14ac:dyDescent="0.25">
      <c r="K22478" s="133"/>
    </row>
    <row r="22479" spans="11:11" x14ac:dyDescent="0.25">
      <c r="K22479" s="133"/>
    </row>
    <row r="22480" spans="11:11" x14ac:dyDescent="0.25">
      <c r="K22480"/>
    </row>
    <row r="22481" spans="11:11" x14ac:dyDescent="0.25">
      <c r="K22481"/>
    </row>
    <row r="22482" spans="11:11" x14ac:dyDescent="0.25">
      <c r="K22482" s="133"/>
    </row>
    <row r="22483" spans="11:11" x14ac:dyDescent="0.25">
      <c r="K22483" s="133"/>
    </row>
    <row r="22484" spans="11:11" x14ac:dyDescent="0.25">
      <c r="K22484"/>
    </row>
    <row r="22485" spans="11:11" x14ac:dyDescent="0.25">
      <c r="K22485"/>
    </row>
    <row r="22486" spans="11:11" x14ac:dyDescent="0.25">
      <c r="K22486"/>
    </row>
    <row r="22487" spans="11:11" x14ac:dyDescent="0.25">
      <c r="K22487" s="133"/>
    </row>
    <row r="22488" spans="11:11" x14ac:dyDescent="0.25">
      <c r="K22488" s="133"/>
    </row>
    <row r="22489" spans="11:11" x14ac:dyDescent="0.25">
      <c r="K22489"/>
    </row>
    <row r="22490" spans="11:11" x14ac:dyDescent="0.25">
      <c r="K22490"/>
    </row>
    <row r="22491" spans="11:11" x14ac:dyDescent="0.25">
      <c r="K22491" s="133"/>
    </row>
    <row r="22492" spans="11:11" x14ac:dyDescent="0.25">
      <c r="K22492" s="133"/>
    </row>
    <row r="22493" spans="11:11" x14ac:dyDescent="0.25">
      <c r="K22493"/>
    </row>
    <row r="22494" spans="11:11" x14ac:dyDescent="0.25">
      <c r="K22494"/>
    </row>
    <row r="22495" spans="11:11" x14ac:dyDescent="0.25">
      <c r="K22495"/>
    </row>
    <row r="22496" spans="11:11" x14ac:dyDescent="0.25">
      <c r="K22496" s="133"/>
    </row>
    <row r="22497" spans="11:11" x14ac:dyDescent="0.25">
      <c r="K22497" s="133"/>
    </row>
    <row r="22498" spans="11:11" x14ac:dyDescent="0.25">
      <c r="K22498"/>
    </row>
    <row r="22499" spans="11:11" x14ac:dyDescent="0.25">
      <c r="K22499"/>
    </row>
    <row r="22500" spans="11:11" x14ac:dyDescent="0.25">
      <c r="K22500" s="133"/>
    </row>
    <row r="22501" spans="11:11" x14ac:dyDescent="0.25">
      <c r="K22501" s="133"/>
    </row>
    <row r="22502" spans="11:11" x14ac:dyDescent="0.25">
      <c r="K22502"/>
    </row>
    <row r="22503" spans="11:11" x14ac:dyDescent="0.25">
      <c r="K22503"/>
    </row>
    <row r="22504" spans="11:11" x14ac:dyDescent="0.25">
      <c r="K22504"/>
    </row>
    <row r="22505" spans="11:11" x14ac:dyDescent="0.25">
      <c r="K22505" s="133"/>
    </row>
    <row r="22506" spans="11:11" x14ac:dyDescent="0.25">
      <c r="K22506" s="133"/>
    </row>
    <row r="22507" spans="11:11" x14ac:dyDescent="0.25">
      <c r="K22507"/>
    </row>
    <row r="22508" spans="11:11" x14ac:dyDescent="0.25">
      <c r="K22508"/>
    </row>
    <row r="22509" spans="11:11" x14ac:dyDescent="0.25">
      <c r="K22509" s="133"/>
    </row>
    <row r="22510" spans="11:11" x14ac:dyDescent="0.25">
      <c r="K22510" s="133"/>
    </row>
    <row r="22511" spans="11:11" x14ac:dyDescent="0.25">
      <c r="K22511"/>
    </row>
    <row r="22512" spans="11:11" x14ac:dyDescent="0.25">
      <c r="K22512"/>
    </row>
    <row r="22513" spans="11:11" x14ac:dyDescent="0.25">
      <c r="K22513"/>
    </row>
    <row r="22514" spans="11:11" x14ac:dyDescent="0.25">
      <c r="K22514" s="133"/>
    </row>
    <row r="22515" spans="11:11" x14ac:dyDescent="0.25">
      <c r="K22515" s="133"/>
    </row>
    <row r="22516" spans="11:11" x14ac:dyDescent="0.25">
      <c r="K22516"/>
    </row>
    <row r="22517" spans="11:11" x14ac:dyDescent="0.25">
      <c r="K22517"/>
    </row>
    <row r="22518" spans="11:11" x14ac:dyDescent="0.25">
      <c r="K22518" s="133"/>
    </row>
    <row r="22519" spans="11:11" x14ac:dyDescent="0.25">
      <c r="K22519" s="133"/>
    </row>
    <row r="22520" spans="11:11" x14ac:dyDescent="0.25">
      <c r="K22520"/>
    </row>
    <row r="22521" spans="11:11" x14ac:dyDescent="0.25">
      <c r="K22521"/>
    </row>
    <row r="22522" spans="11:11" x14ac:dyDescent="0.25">
      <c r="K22522"/>
    </row>
    <row r="22523" spans="11:11" x14ac:dyDescent="0.25">
      <c r="K22523" s="133"/>
    </row>
    <row r="22524" spans="11:11" x14ac:dyDescent="0.25">
      <c r="K22524" s="133"/>
    </row>
    <row r="22525" spans="11:11" x14ac:dyDescent="0.25">
      <c r="K22525"/>
    </row>
    <row r="22526" spans="11:11" x14ac:dyDescent="0.25">
      <c r="K22526"/>
    </row>
    <row r="22527" spans="11:11" x14ac:dyDescent="0.25">
      <c r="K22527" s="133"/>
    </row>
    <row r="22528" spans="11:11" x14ac:dyDescent="0.25">
      <c r="K22528" s="133"/>
    </row>
    <row r="22529" spans="11:11" x14ac:dyDescent="0.25">
      <c r="K22529"/>
    </row>
    <row r="22530" spans="11:11" x14ac:dyDescent="0.25">
      <c r="K22530"/>
    </row>
    <row r="22531" spans="11:11" x14ac:dyDescent="0.25">
      <c r="K22531"/>
    </row>
    <row r="22532" spans="11:11" x14ac:dyDescent="0.25">
      <c r="K22532" s="133"/>
    </row>
    <row r="22533" spans="11:11" x14ac:dyDescent="0.25">
      <c r="K22533" s="133"/>
    </row>
    <row r="22534" spans="11:11" x14ac:dyDescent="0.25">
      <c r="K22534"/>
    </row>
    <row r="22535" spans="11:11" x14ac:dyDescent="0.25">
      <c r="K22535"/>
    </row>
    <row r="22536" spans="11:11" x14ac:dyDescent="0.25">
      <c r="K22536" s="133"/>
    </row>
    <row r="22537" spans="11:11" x14ac:dyDescent="0.25">
      <c r="K22537" s="133"/>
    </row>
    <row r="22538" spans="11:11" x14ac:dyDescent="0.25">
      <c r="K22538"/>
    </row>
    <row r="22539" spans="11:11" x14ac:dyDescent="0.25">
      <c r="K22539"/>
    </row>
    <row r="22540" spans="11:11" x14ac:dyDescent="0.25">
      <c r="K22540"/>
    </row>
    <row r="22541" spans="11:11" x14ac:dyDescent="0.25">
      <c r="K22541" s="133"/>
    </row>
    <row r="22542" spans="11:11" x14ac:dyDescent="0.25">
      <c r="K22542" s="133"/>
    </row>
    <row r="22543" spans="11:11" x14ac:dyDescent="0.25">
      <c r="K22543"/>
    </row>
    <row r="22544" spans="11:11" x14ac:dyDescent="0.25">
      <c r="K22544"/>
    </row>
    <row r="22545" spans="11:11" x14ac:dyDescent="0.25">
      <c r="K22545" s="133"/>
    </row>
    <row r="22546" spans="11:11" x14ac:dyDescent="0.25">
      <c r="K22546" s="133"/>
    </row>
    <row r="22547" spans="11:11" x14ac:dyDescent="0.25">
      <c r="K22547"/>
    </row>
    <row r="22548" spans="11:11" x14ac:dyDescent="0.25">
      <c r="K22548"/>
    </row>
    <row r="22549" spans="11:11" x14ac:dyDescent="0.25">
      <c r="K22549"/>
    </row>
    <row r="22550" spans="11:11" x14ac:dyDescent="0.25">
      <c r="K22550" s="133"/>
    </row>
    <row r="22551" spans="11:11" x14ac:dyDescent="0.25">
      <c r="K22551" s="133"/>
    </row>
    <row r="22552" spans="11:11" x14ac:dyDescent="0.25">
      <c r="K22552"/>
    </row>
    <row r="22553" spans="11:11" x14ac:dyDescent="0.25">
      <c r="K22553"/>
    </row>
    <row r="22554" spans="11:11" x14ac:dyDescent="0.25">
      <c r="K22554" s="133"/>
    </row>
    <row r="22555" spans="11:11" x14ac:dyDescent="0.25">
      <c r="K22555" s="133"/>
    </row>
    <row r="22556" spans="11:11" x14ac:dyDescent="0.25">
      <c r="K22556"/>
    </row>
    <row r="22557" spans="11:11" x14ac:dyDescent="0.25">
      <c r="K22557"/>
    </row>
    <row r="22558" spans="11:11" x14ac:dyDescent="0.25">
      <c r="K22558"/>
    </row>
    <row r="22559" spans="11:11" x14ac:dyDescent="0.25">
      <c r="K22559" s="133"/>
    </row>
    <row r="22560" spans="11:11" x14ac:dyDescent="0.25">
      <c r="K22560" s="133"/>
    </row>
    <row r="22561" spans="11:11" x14ac:dyDescent="0.25">
      <c r="K22561"/>
    </row>
    <row r="22562" spans="11:11" x14ac:dyDescent="0.25">
      <c r="K22562"/>
    </row>
    <row r="22563" spans="11:11" x14ac:dyDescent="0.25">
      <c r="K22563" s="133"/>
    </row>
    <row r="22564" spans="11:11" x14ac:dyDescent="0.25">
      <c r="K22564" s="133"/>
    </row>
    <row r="22565" spans="11:11" x14ac:dyDescent="0.25">
      <c r="K22565"/>
    </row>
    <row r="22566" spans="11:11" x14ac:dyDescent="0.25">
      <c r="K22566"/>
    </row>
    <row r="22567" spans="11:11" x14ac:dyDescent="0.25">
      <c r="K22567"/>
    </row>
    <row r="22568" spans="11:11" x14ac:dyDescent="0.25">
      <c r="K22568" s="133"/>
    </row>
    <row r="22569" spans="11:11" x14ac:dyDescent="0.25">
      <c r="K22569" s="133"/>
    </row>
    <row r="22570" spans="11:11" x14ac:dyDescent="0.25">
      <c r="K22570"/>
    </row>
    <row r="22571" spans="11:11" x14ac:dyDescent="0.25">
      <c r="K22571"/>
    </row>
    <row r="22572" spans="11:11" x14ac:dyDescent="0.25">
      <c r="K22572" s="133"/>
    </row>
    <row r="22573" spans="11:11" x14ac:dyDescent="0.25">
      <c r="K22573" s="133"/>
    </row>
    <row r="22574" spans="11:11" x14ac:dyDescent="0.25">
      <c r="K22574"/>
    </row>
    <row r="22575" spans="11:11" x14ac:dyDescent="0.25">
      <c r="K22575"/>
    </row>
    <row r="22576" spans="11:11" x14ac:dyDescent="0.25">
      <c r="K22576"/>
    </row>
    <row r="22577" spans="11:11" x14ac:dyDescent="0.25">
      <c r="K22577" s="133"/>
    </row>
    <row r="22578" spans="11:11" x14ac:dyDescent="0.25">
      <c r="K22578" s="133"/>
    </row>
    <row r="22579" spans="11:11" x14ac:dyDescent="0.25">
      <c r="K22579"/>
    </row>
    <row r="22580" spans="11:11" x14ac:dyDescent="0.25">
      <c r="K22580"/>
    </row>
    <row r="22581" spans="11:11" x14ac:dyDescent="0.25">
      <c r="K22581" s="133"/>
    </row>
    <row r="22582" spans="11:11" x14ac:dyDescent="0.25">
      <c r="K22582" s="133"/>
    </row>
    <row r="22583" spans="11:11" x14ac:dyDescent="0.25">
      <c r="K22583"/>
    </row>
    <row r="22584" spans="11:11" x14ac:dyDescent="0.25">
      <c r="K22584"/>
    </row>
    <row r="22585" spans="11:11" x14ac:dyDescent="0.25">
      <c r="K22585"/>
    </row>
    <row r="22586" spans="11:11" x14ac:dyDescent="0.25">
      <c r="K22586" s="133"/>
    </row>
    <row r="22587" spans="11:11" x14ac:dyDescent="0.25">
      <c r="K22587" s="133"/>
    </row>
    <row r="22588" spans="11:11" x14ac:dyDescent="0.25">
      <c r="K22588"/>
    </row>
    <row r="22589" spans="11:11" x14ac:dyDescent="0.25">
      <c r="K22589"/>
    </row>
    <row r="22590" spans="11:11" x14ac:dyDescent="0.25">
      <c r="K22590" s="133"/>
    </row>
    <row r="22591" spans="11:11" x14ac:dyDescent="0.25">
      <c r="K22591" s="133"/>
    </row>
    <row r="22592" spans="11:11" x14ac:dyDescent="0.25">
      <c r="K22592"/>
    </row>
    <row r="22593" spans="11:11" x14ac:dyDescent="0.25">
      <c r="K22593"/>
    </row>
    <row r="22594" spans="11:11" x14ac:dyDescent="0.25">
      <c r="K22594"/>
    </row>
    <row r="22595" spans="11:11" x14ac:dyDescent="0.25">
      <c r="K22595" s="133"/>
    </row>
    <row r="22596" spans="11:11" x14ac:dyDescent="0.25">
      <c r="K22596" s="133"/>
    </row>
    <row r="22597" spans="11:11" x14ac:dyDescent="0.25">
      <c r="K22597"/>
    </row>
    <row r="22598" spans="11:11" x14ac:dyDescent="0.25">
      <c r="K22598"/>
    </row>
    <row r="22599" spans="11:11" x14ac:dyDescent="0.25">
      <c r="K22599" s="133"/>
    </row>
    <row r="22600" spans="11:11" x14ac:dyDescent="0.25">
      <c r="K22600" s="133"/>
    </row>
    <row r="22601" spans="11:11" x14ac:dyDescent="0.25">
      <c r="K22601"/>
    </row>
    <row r="22602" spans="11:11" x14ac:dyDescent="0.25">
      <c r="K22602"/>
    </row>
    <row r="22603" spans="11:11" x14ac:dyDescent="0.25">
      <c r="K22603"/>
    </row>
    <row r="22604" spans="11:11" x14ac:dyDescent="0.25">
      <c r="K22604" s="133"/>
    </row>
    <row r="22605" spans="11:11" x14ac:dyDescent="0.25">
      <c r="K22605" s="133"/>
    </row>
    <row r="22606" spans="11:11" x14ac:dyDescent="0.25">
      <c r="K22606"/>
    </row>
    <row r="22607" spans="11:11" x14ac:dyDescent="0.25">
      <c r="K22607"/>
    </row>
    <row r="22608" spans="11:11" x14ac:dyDescent="0.25">
      <c r="K22608" s="133"/>
    </row>
    <row r="22609" spans="11:11" x14ac:dyDescent="0.25">
      <c r="K22609" s="133"/>
    </row>
    <row r="22610" spans="11:11" x14ac:dyDescent="0.25">
      <c r="K22610"/>
    </row>
    <row r="22611" spans="11:11" x14ac:dyDescent="0.25">
      <c r="K22611"/>
    </row>
    <row r="22612" spans="11:11" x14ac:dyDescent="0.25">
      <c r="K22612"/>
    </row>
    <row r="22613" spans="11:11" x14ac:dyDescent="0.25">
      <c r="K22613" s="133"/>
    </row>
    <row r="22614" spans="11:11" x14ac:dyDescent="0.25">
      <c r="K22614" s="133"/>
    </row>
    <row r="22615" spans="11:11" x14ac:dyDescent="0.25">
      <c r="K22615"/>
    </row>
    <row r="22616" spans="11:11" x14ac:dyDescent="0.25">
      <c r="K22616"/>
    </row>
    <row r="22617" spans="11:11" x14ac:dyDescent="0.25">
      <c r="K22617" s="133"/>
    </row>
    <row r="22618" spans="11:11" x14ac:dyDescent="0.25">
      <c r="K22618" s="133"/>
    </row>
    <row r="22619" spans="11:11" x14ac:dyDescent="0.25">
      <c r="K22619"/>
    </row>
    <row r="22620" spans="11:11" x14ac:dyDescent="0.25">
      <c r="K22620"/>
    </row>
    <row r="22621" spans="11:11" x14ac:dyDescent="0.25">
      <c r="K22621"/>
    </row>
    <row r="22622" spans="11:11" x14ac:dyDescent="0.25">
      <c r="K22622" s="133"/>
    </row>
    <row r="22623" spans="11:11" x14ac:dyDescent="0.25">
      <c r="K22623" s="133"/>
    </row>
    <row r="22624" spans="11:11" x14ac:dyDescent="0.25">
      <c r="K22624"/>
    </row>
    <row r="22625" spans="11:11" x14ac:dyDescent="0.25">
      <c r="K22625"/>
    </row>
    <row r="22626" spans="11:11" x14ac:dyDescent="0.25">
      <c r="K22626" s="133"/>
    </row>
    <row r="22627" spans="11:11" x14ac:dyDescent="0.25">
      <c r="K22627" s="133"/>
    </row>
    <row r="22628" spans="11:11" x14ac:dyDescent="0.25">
      <c r="K22628"/>
    </row>
    <row r="22629" spans="11:11" x14ac:dyDescent="0.25">
      <c r="K22629"/>
    </row>
    <row r="22630" spans="11:11" x14ac:dyDescent="0.25">
      <c r="K22630"/>
    </row>
    <row r="22631" spans="11:11" x14ac:dyDescent="0.25">
      <c r="K22631" s="133"/>
    </row>
    <row r="22632" spans="11:11" x14ac:dyDescent="0.25">
      <c r="K22632" s="133"/>
    </row>
    <row r="22633" spans="11:11" x14ac:dyDescent="0.25">
      <c r="K22633"/>
    </row>
    <row r="22634" spans="11:11" x14ac:dyDescent="0.25">
      <c r="K22634"/>
    </row>
    <row r="22635" spans="11:11" x14ac:dyDescent="0.25">
      <c r="K22635" s="133"/>
    </row>
    <row r="22636" spans="11:11" x14ac:dyDescent="0.25">
      <c r="K22636" s="133"/>
    </row>
    <row r="22637" spans="11:11" x14ac:dyDescent="0.25">
      <c r="K22637"/>
    </row>
    <row r="22638" spans="11:11" x14ac:dyDescent="0.25">
      <c r="K22638"/>
    </row>
    <row r="22639" spans="11:11" x14ac:dyDescent="0.25">
      <c r="K22639"/>
    </row>
    <row r="22640" spans="11:11" x14ac:dyDescent="0.25">
      <c r="K22640" s="133"/>
    </row>
    <row r="22641" spans="11:11" x14ac:dyDescent="0.25">
      <c r="K22641" s="133"/>
    </row>
    <row r="22642" spans="11:11" x14ac:dyDescent="0.25">
      <c r="K22642"/>
    </row>
    <row r="22643" spans="11:11" x14ac:dyDescent="0.25">
      <c r="K22643"/>
    </row>
    <row r="22644" spans="11:11" x14ac:dyDescent="0.25">
      <c r="K22644" s="133"/>
    </row>
    <row r="22645" spans="11:11" x14ac:dyDescent="0.25">
      <c r="K22645" s="133"/>
    </row>
    <row r="22646" spans="11:11" x14ac:dyDescent="0.25">
      <c r="K22646"/>
    </row>
    <row r="22647" spans="11:11" x14ac:dyDescent="0.25">
      <c r="K22647"/>
    </row>
    <row r="22648" spans="11:11" x14ac:dyDescent="0.25">
      <c r="K22648"/>
    </row>
    <row r="22649" spans="11:11" x14ac:dyDescent="0.25">
      <c r="K22649" s="133"/>
    </row>
    <row r="22650" spans="11:11" x14ac:dyDescent="0.25">
      <c r="K22650" s="133"/>
    </row>
    <row r="22651" spans="11:11" x14ac:dyDescent="0.25">
      <c r="K22651"/>
    </row>
    <row r="22652" spans="11:11" x14ac:dyDescent="0.25">
      <c r="K22652"/>
    </row>
    <row r="22653" spans="11:11" x14ac:dyDescent="0.25">
      <c r="K22653" s="133"/>
    </row>
    <row r="22654" spans="11:11" x14ac:dyDescent="0.25">
      <c r="K22654" s="133"/>
    </row>
    <row r="22655" spans="11:11" x14ac:dyDescent="0.25">
      <c r="K22655"/>
    </row>
    <row r="22656" spans="11:11" x14ac:dyDescent="0.25">
      <c r="K22656"/>
    </row>
    <row r="22657" spans="11:11" x14ac:dyDescent="0.25">
      <c r="K22657"/>
    </row>
    <row r="22658" spans="11:11" x14ac:dyDescent="0.25">
      <c r="K22658" s="133"/>
    </row>
    <row r="22659" spans="11:11" x14ac:dyDescent="0.25">
      <c r="K22659" s="133"/>
    </row>
    <row r="22660" spans="11:11" x14ac:dyDescent="0.25">
      <c r="K22660"/>
    </row>
    <row r="22661" spans="11:11" x14ac:dyDescent="0.25">
      <c r="K22661"/>
    </row>
    <row r="22662" spans="11:11" x14ac:dyDescent="0.25">
      <c r="K22662" s="133"/>
    </row>
    <row r="22663" spans="11:11" x14ac:dyDescent="0.25">
      <c r="K22663" s="133"/>
    </row>
    <row r="22664" spans="11:11" x14ac:dyDescent="0.25">
      <c r="K22664"/>
    </row>
    <row r="22665" spans="11:11" x14ac:dyDescent="0.25">
      <c r="K22665"/>
    </row>
    <row r="22666" spans="11:11" x14ac:dyDescent="0.25">
      <c r="K22666"/>
    </row>
    <row r="22667" spans="11:11" x14ac:dyDescent="0.25">
      <c r="K22667" s="133"/>
    </row>
    <row r="22668" spans="11:11" x14ac:dyDescent="0.25">
      <c r="K22668" s="133"/>
    </row>
    <row r="22669" spans="11:11" x14ac:dyDescent="0.25">
      <c r="K22669"/>
    </row>
    <row r="22670" spans="11:11" x14ac:dyDescent="0.25">
      <c r="K22670"/>
    </row>
    <row r="22671" spans="11:11" x14ac:dyDescent="0.25">
      <c r="K22671" s="133"/>
    </row>
    <row r="22672" spans="11:11" x14ac:dyDescent="0.25">
      <c r="K22672" s="133"/>
    </row>
    <row r="22673" spans="11:11" x14ac:dyDescent="0.25">
      <c r="K22673"/>
    </row>
    <row r="22674" spans="11:11" x14ac:dyDescent="0.25">
      <c r="K22674"/>
    </row>
    <row r="22675" spans="11:11" x14ac:dyDescent="0.25">
      <c r="K22675"/>
    </row>
    <row r="22676" spans="11:11" x14ac:dyDescent="0.25">
      <c r="K22676" s="133"/>
    </row>
    <row r="22677" spans="11:11" x14ac:dyDescent="0.25">
      <c r="K22677" s="133"/>
    </row>
    <row r="22678" spans="11:11" x14ac:dyDescent="0.25">
      <c r="K22678"/>
    </row>
    <row r="22679" spans="11:11" x14ac:dyDescent="0.25">
      <c r="K22679"/>
    </row>
    <row r="22680" spans="11:11" x14ac:dyDescent="0.25">
      <c r="K22680" s="133"/>
    </row>
    <row r="22681" spans="11:11" x14ac:dyDescent="0.25">
      <c r="K22681" s="133"/>
    </row>
    <row r="22682" spans="11:11" x14ac:dyDescent="0.25">
      <c r="K22682"/>
    </row>
    <row r="22683" spans="11:11" x14ac:dyDescent="0.25">
      <c r="K22683"/>
    </row>
    <row r="22684" spans="11:11" x14ac:dyDescent="0.25">
      <c r="K22684"/>
    </row>
    <row r="22685" spans="11:11" x14ac:dyDescent="0.25">
      <c r="K22685" s="133"/>
    </row>
    <row r="22686" spans="11:11" x14ac:dyDescent="0.25">
      <c r="K22686" s="133"/>
    </row>
    <row r="22687" spans="11:11" x14ac:dyDescent="0.25">
      <c r="K22687"/>
    </row>
    <row r="22688" spans="11:11" x14ac:dyDescent="0.25">
      <c r="K22688"/>
    </row>
    <row r="22689" spans="11:11" x14ac:dyDescent="0.25">
      <c r="K22689" s="133"/>
    </row>
    <row r="22690" spans="11:11" x14ac:dyDescent="0.25">
      <c r="K22690" s="133"/>
    </row>
    <row r="22691" spans="11:11" x14ac:dyDescent="0.25">
      <c r="K22691"/>
    </row>
    <row r="22692" spans="11:11" x14ac:dyDescent="0.25">
      <c r="K22692"/>
    </row>
    <row r="22693" spans="11:11" x14ac:dyDescent="0.25">
      <c r="K22693"/>
    </row>
    <row r="22694" spans="11:11" x14ac:dyDescent="0.25">
      <c r="K22694" s="133"/>
    </row>
    <row r="22695" spans="11:11" x14ac:dyDescent="0.25">
      <c r="K22695" s="133"/>
    </row>
    <row r="22696" spans="11:11" x14ac:dyDescent="0.25">
      <c r="K22696"/>
    </row>
    <row r="22697" spans="11:11" x14ac:dyDescent="0.25">
      <c r="K22697"/>
    </row>
    <row r="22698" spans="11:11" x14ac:dyDescent="0.25">
      <c r="K22698" s="133"/>
    </row>
    <row r="22699" spans="11:11" x14ac:dyDescent="0.25">
      <c r="K22699" s="133"/>
    </row>
    <row r="22700" spans="11:11" x14ac:dyDescent="0.25">
      <c r="K22700"/>
    </row>
    <row r="22701" spans="11:11" x14ac:dyDescent="0.25">
      <c r="K22701"/>
    </row>
    <row r="22702" spans="11:11" x14ac:dyDescent="0.25">
      <c r="K22702"/>
    </row>
    <row r="22703" spans="11:11" x14ac:dyDescent="0.25">
      <c r="K22703" s="133"/>
    </row>
    <row r="22704" spans="11:11" x14ac:dyDescent="0.25">
      <c r="K22704" s="133"/>
    </row>
    <row r="22705" spans="11:11" x14ac:dyDescent="0.25">
      <c r="K22705"/>
    </row>
    <row r="22706" spans="11:11" x14ac:dyDescent="0.25">
      <c r="K22706"/>
    </row>
    <row r="22707" spans="11:11" x14ac:dyDescent="0.25">
      <c r="K22707" s="133"/>
    </row>
    <row r="22708" spans="11:11" x14ac:dyDescent="0.25">
      <c r="K22708" s="133"/>
    </row>
    <row r="22709" spans="11:11" x14ac:dyDescent="0.25">
      <c r="K22709"/>
    </row>
    <row r="22710" spans="11:11" x14ac:dyDescent="0.25">
      <c r="K22710"/>
    </row>
    <row r="22711" spans="11:11" x14ac:dyDescent="0.25">
      <c r="K22711"/>
    </row>
    <row r="22712" spans="11:11" x14ac:dyDescent="0.25">
      <c r="K22712" s="133"/>
    </row>
    <row r="22713" spans="11:11" x14ac:dyDescent="0.25">
      <c r="K22713" s="133"/>
    </row>
    <row r="22714" spans="11:11" x14ac:dyDescent="0.25">
      <c r="K22714"/>
    </row>
    <row r="22715" spans="11:11" x14ac:dyDescent="0.25">
      <c r="K22715"/>
    </row>
    <row r="22716" spans="11:11" x14ac:dyDescent="0.25">
      <c r="K22716" s="133"/>
    </row>
    <row r="22717" spans="11:11" x14ac:dyDescent="0.25">
      <c r="K22717" s="133"/>
    </row>
    <row r="22718" spans="11:11" x14ac:dyDescent="0.25">
      <c r="K22718"/>
    </row>
    <row r="22719" spans="11:11" x14ac:dyDescent="0.25">
      <c r="K22719"/>
    </row>
    <row r="22720" spans="11:11" x14ac:dyDescent="0.25">
      <c r="K22720"/>
    </row>
    <row r="22721" spans="11:11" x14ac:dyDescent="0.25">
      <c r="K22721" s="133"/>
    </row>
    <row r="22722" spans="11:11" x14ac:dyDescent="0.25">
      <c r="K22722" s="133"/>
    </row>
    <row r="22723" spans="11:11" x14ac:dyDescent="0.25">
      <c r="K22723"/>
    </row>
    <row r="22724" spans="11:11" x14ac:dyDescent="0.25">
      <c r="K22724"/>
    </row>
    <row r="22725" spans="11:11" x14ac:dyDescent="0.25">
      <c r="K22725" s="133"/>
    </row>
    <row r="22726" spans="11:11" x14ac:dyDescent="0.25">
      <c r="K22726" s="133"/>
    </row>
    <row r="22727" spans="11:11" x14ac:dyDescent="0.25">
      <c r="K22727"/>
    </row>
    <row r="22728" spans="11:11" x14ac:dyDescent="0.25">
      <c r="K22728"/>
    </row>
    <row r="22729" spans="11:11" x14ac:dyDescent="0.25">
      <c r="K22729"/>
    </row>
    <row r="22730" spans="11:11" x14ac:dyDescent="0.25">
      <c r="K22730" s="133"/>
    </row>
    <row r="22731" spans="11:11" x14ac:dyDescent="0.25">
      <c r="K22731" s="133"/>
    </row>
    <row r="22732" spans="11:11" x14ac:dyDescent="0.25">
      <c r="K22732"/>
    </row>
    <row r="22733" spans="11:11" x14ac:dyDescent="0.25">
      <c r="K22733"/>
    </row>
    <row r="22734" spans="11:11" x14ac:dyDescent="0.25">
      <c r="K22734" s="133"/>
    </row>
    <row r="22735" spans="11:11" x14ac:dyDescent="0.25">
      <c r="K22735" s="133"/>
    </row>
    <row r="22736" spans="11:11" x14ac:dyDescent="0.25">
      <c r="K22736"/>
    </row>
    <row r="22737" spans="11:11" x14ac:dyDescent="0.25">
      <c r="K22737"/>
    </row>
    <row r="22738" spans="11:11" x14ac:dyDescent="0.25">
      <c r="K22738"/>
    </row>
    <row r="22739" spans="11:11" x14ac:dyDescent="0.25">
      <c r="K22739" s="133"/>
    </row>
    <row r="22740" spans="11:11" x14ac:dyDescent="0.25">
      <c r="K22740" s="133"/>
    </row>
    <row r="22741" spans="11:11" x14ac:dyDescent="0.25">
      <c r="K22741"/>
    </row>
    <row r="22742" spans="11:11" x14ac:dyDescent="0.25">
      <c r="K22742"/>
    </row>
    <row r="22743" spans="11:11" x14ac:dyDescent="0.25">
      <c r="K22743" s="133"/>
    </row>
    <row r="22744" spans="11:11" x14ac:dyDescent="0.25">
      <c r="K22744" s="133"/>
    </row>
    <row r="22745" spans="11:11" x14ac:dyDescent="0.25">
      <c r="K22745"/>
    </row>
    <row r="22746" spans="11:11" x14ac:dyDescent="0.25">
      <c r="K22746"/>
    </row>
    <row r="22747" spans="11:11" x14ac:dyDescent="0.25">
      <c r="K22747"/>
    </row>
    <row r="22748" spans="11:11" x14ac:dyDescent="0.25">
      <c r="K22748" s="133"/>
    </row>
    <row r="22749" spans="11:11" x14ac:dyDescent="0.25">
      <c r="K22749" s="133"/>
    </row>
    <row r="22750" spans="11:11" x14ac:dyDescent="0.25">
      <c r="K22750"/>
    </row>
    <row r="22751" spans="11:11" x14ac:dyDescent="0.25">
      <c r="K22751"/>
    </row>
    <row r="22752" spans="11:11" x14ac:dyDescent="0.25">
      <c r="K22752" s="133"/>
    </row>
    <row r="22753" spans="11:11" x14ac:dyDescent="0.25">
      <c r="K22753" s="133"/>
    </row>
    <row r="22754" spans="11:11" x14ac:dyDescent="0.25">
      <c r="K22754"/>
    </row>
    <row r="22755" spans="11:11" x14ac:dyDescent="0.25">
      <c r="K22755"/>
    </row>
    <row r="22756" spans="11:11" x14ac:dyDescent="0.25">
      <c r="K22756"/>
    </row>
    <row r="22757" spans="11:11" x14ac:dyDescent="0.25">
      <c r="K22757" s="133"/>
    </row>
    <row r="22758" spans="11:11" x14ac:dyDescent="0.25">
      <c r="K22758" s="133"/>
    </row>
    <row r="22759" spans="11:11" x14ac:dyDescent="0.25">
      <c r="K22759"/>
    </row>
    <row r="22760" spans="11:11" x14ac:dyDescent="0.25">
      <c r="K22760"/>
    </row>
    <row r="22761" spans="11:11" x14ac:dyDescent="0.25">
      <c r="K22761" s="133"/>
    </row>
    <row r="22762" spans="11:11" x14ac:dyDescent="0.25">
      <c r="K22762" s="133"/>
    </row>
    <row r="22763" spans="11:11" x14ac:dyDescent="0.25">
      <c r="K22763"/>
    </row>
    <row r="22764" spans="11:11" x14ac:dyDescent="0.25">
      <c r="K22764"/>
    </row>
    <row r="22765" spans="11:11" x14ac:dyDescent="0.25">
      <c r="K22765"/>
    </row>
    <row r="22766" spans="11:11" x14ac:dyDescent="0.25">
      <c r="K22766" s="133"/>
    </row>
    <row r="22767" spans="11:11" x14ac:dyDescent="0.25">
      <c r="K22767" s="133"/>
    </row>
    <row r="22768" spans="11:11" x14ac:dyDescent="0.25">
      <c r="K22768"/>
    </row>
    <row r="22769" spans="11:11" x14ac:dyDescent="0.25">
      <c r="K22769"/>
    </row>
    <row r="22770" spans="11:11" x14ac:dyDescent="0.25">
      <c r="K22770" s="133"/>
    </row>
    <row r="22771" spans="11:11" x14ac:dyDescent="0.25">
      <c r="K22771" s="133"/>
    </row>
    <row r="22772" spans="11:11" x14ac:dyDescent="0.25">
      <c r="K22772"/>
    </row>
    <row r="22773" spans="11:11" x14ac:dyDescent="0.25">
      <c r="K22773"/>
    </row>
    <row r="22774" spans="11:11" x14ac:dyDescent="0.25">
      <c r="K22774"/>
    </row>
    <row r="22775" spans="11:11" x14ac:dyDescent="0.25">
      <c r="K22775" s="133"/>
    </row>
    <row r="22776" spans="11:11" x14ac:dyDescent="0.25">
      <c r="K22776" s="133"/>
    </row>
    <row r="22777" spans="11:11" x14ac:dyDescent="0.25">
      <c r="K22777"/>
    </row>
    <row r="22778" spans="11:11" x14ac:dyDescent="0.25">
      <c r="K22778"/>
    </row>
    <row r="22779" spans="11:11" x14ac:dyDescent="0.25">
      <c r="K22779" s="133"/>
    </row>
    <row r="22780" spans="11:11" x14ac:dyDescent="0.25">
      <c r="K22780" s="133"/>
    </row>
    <row r="22781" spans="11:11" x14ac:dyDescent="0.25">
      <c r="K22781"/>
    </row>
    <row r="22782" spans="11:11" x14ac:dyDescent="0.25">
      <c r="K22782"/>
    </row>
    <row r="22783" spans="11:11" x14ac:dyDescent="0.25">
      <c r="K22783"/>
    </row>
    <row r="22784" spans="11:11" x14ac:dyDescent="0.25">
      <c r="K22784" s="133"/>
    </row>
    <row r="22785" spans="11:11" x14ac:dyDescent="0.25">
      <c r="K22785" s="133"/>
    </row>
    <row r="22786" spans="11:11" x14ac:dyDescent="0.25">
      <c r="K22786"/>
    </row>
    <row r="22787" spans="11:11" x14ac:dyDescent="0.25">
      <c r="K22787"/>
    </row>
    <row r="22788" spans="11:11" x14ac:dyDescent="0.25">
      <c r="K22788" s="133"/>
    </row>
    <row r="22789" spans="11:11" x14ac:dyDescent="0.25">
      <c r="K22789" s="133"/>
    </row>
    <row r="22790" spans="11:11" x14ac:dyDescent="0.25">
      <c r="K22790"/>
    </row>
    <row r="22791" spans="11:11" x14ac:dyDescent="0.25">
      <c r="K22791"/>
    </row>
    <row r="22792" spans="11:11" x14ac:dyDescent="0.25">
      <c r="K22792"/>
    </row>
    <row r="22793" spans="11:11" x14ac:dyDescent="0.25">
      <c r="K22793" s="133"/>
    </row>
    <row r="22794" spans="11:11" x14ac:dyDescent="0.25">
      <c r="K22794" s="133"/>
    </row>
    <row r="22795" spans="11:11" x14ac:dyDescent="0.25">
      <c r="K22795"/>
    </row>
    <row r="22796" spans="11:11" x14ac:dyDescent="0.25">
      <c r="K22796"/>
    </row>
    <row r="22797" spans="11:11" x14ac:dyDescent="0.25">
      <c r="K22797" s="133"/>
    </row>
    <row r="22798" spans="11:11" x14ac:dyDescent="0.25">
      <c r="K22798" s="133"/>
    </row>
    <row r="22799" spans="11:11" x14ac:dyDescent="0.25">
      <c r="K22799"/>
    </row>
    <row r="22800" spans="11:11" x14ac:dyDescent="0.25">
      <c r="K22800"/>
    </row>
    <row r="22801" spans="11:11" x14ac:dyDescent="0.25">
      <c r="K22801"/>
    </row>
    <row r="22802" spans="11:11" x14ac:dyDescent="0.25">
      <c r="K22802" s="133"/>
    </row>
    <row r="22803" spans="11:11" x14ac:dyDescent="0.25">
      <c r="K22803" s="133"/>
    </row>
    <row r="22804" spans="11:11" x14ac:dyDescent="0.25">
      <c r="K22804"/>
    </row>
    <row r="22805" spans="11:11" x14ac:dyDescent="0.25">
      <c r="K22805"/>
    </row>
    <row r="22806" spans="11:11" x14ac:dyDescent="0.25">
      <c r="K22806" s="133"/>
    </row>
    <row r="22807" spans="11:11" x14ac:dyDescent="0.25">
      <c r="K22807" s="133"/>
    </row>
    <row r="22808" spans="11:11" x14ac:dyDescent="0.25">
      <c r="K22808"/>
    </row>
    <row r="22809" spans="11:11" x14ac:dyDescent="0.25">
      <c r="K22809"/>
    </row>
    <row r="22810" spans="11:11" x14ac:dyDescent="0.25">
      <c r="K22810"/>
    </row>
    <row r="22811" spans="11:11" x14ac:dyDescent="0.25">
      <c r="K22811" s="133"/>
    </row>
    <row r="22812" spans="11:11" x14ac:dyDescent="0.25">
      <c r="K22812" s="133"/>
    </row>
    <row r="22813" spans="11:11" x14ac:dyDescent="0.25">
      <c r="K22813"/>
    </row>
    <row r="22814" spans="11:11" x14ac:dyDescent="0.25">
      <c r="K22814"/>
    </row>
    <row r="22815" spans="11:11" x14ac:dyDescent="0.25">
      <c r="K22815" s="133"/>
    </row>
    <row r="22816" spans="11:11" x14ac:dyDescent="0.25">
      <c r="K22816" s="133"/>
    </row>
    <row r="22817" spans="11:11" x14ac:dyDescent="0.25">
      <c r="K22817"/>
    </row>
    <row r="22818" spans="11:11" x14ac:dyDescent="0.25">
      <c r="K22818"/>
    </row>
    <row r="22819" spans="11:11" x14ac:dyDescent="0.25">
      <c r="K22819"/>
    </row>
    <row r="22820" spans="11:11" x14ac:dyDescent="0.25">
      <c r="K22820" s="133"/>
    </row>
    <row r="22821" spans="11:11" x14ac:dyDescent="0.25">
      <c r="K22821" s="133"/>
    </row>
    <row r="22822" spans="11:11" x14ac:dyDescent="0.25">
      <c r="K22822"/>
    </row>
    <row r="22823" spans="11:11" x14ac:dyDescent="0.25">
      <c r="K22823"/>
    </row>
    <row r="22824" spans="11:11" x14ac:dyDescent="0.25">
      <c r="K22824" s="133"/>
    </row>
    <row r="22825" spans="11:11" x14ac:dyDescent="0.25">
      <c r="K22825" s="133"/>
    </row>
    <row r="22826" spans="11:11" x14ac:dyDescent="0.25">
      <c r="K22826"/>
    </row>
    <row r="22827" spans="11:11" x14ac:dyDescent="0.25">
      <c r="K22827"/>
    </row>
    <row r="22828" spans="11:11" x14ac:dyDescent="0.25">
      <c r="K22828"/>
    </row>
    <row r="22829" spans="11:11" x14ac:dyDescent="0.25">
      <c r="K22829" s="133"/>
    </row>
    <row r="22830" spans="11:11" x14ac:dyDescent="0.25">
      <c r="K22830" s="133"/>
    </row>
    <row r="22831" spans="11:11" x14ac:dyDescent="0.25">
      <c r="K22831"/>
    </row>
    <row r="22832" spans="11:11" x14ac:dyDescent="0.25">
      <c r="K22832"/>
    </row>
    <row r="22833" spans="11:11" x14ac:dyDescent="0.25">
      <c r="K22833" s="133"/>
    </row>
    <row r="22834" spans="11:11" x14ac:dyDescent="0.25">
      <c r="K22834" s="133"/>
    </row>
    <row r="22835" spans="11:11" x14ac:dyDescent="0.25">
      <c r="K22835"/>
    </row>
    <row r="22836" spans="11:11" x14ac:dyDescent="0.25">
      <c r="K22836"/>
    </row>
    <row r="22837" spans="11:11" x14ac:dyDescent="0.25">
      <c r="K22837"/>
    </row>
    <row r="22838" spans="11:11" x14ac:dyDescent="0.25">
      <c r="K22838" s="133"/>
    </row>
    <row r="22839" spans="11:11" x14ac:dyDescent="0.25">
      <c r="K22839" s="133"/>
    </row>
    <row r="22840" spans="11:11" x14ac:dyDescent="0.25">
      <c r="K22840"/>
    </row>
    <row r="22841" spans="11:11" x14ac:dyDescent="0.25">
      <c r="K22841"/>
    </row>
    <row r="22842" spans="11:11" x14ac:dyDescent="0.25">
      <c r="K22842" s="133"/>
    </row>
    <row r="22843" spans="11:11" x14ac:dyDescent="0.25">
      <c r="K22843" s="133"/>
    </row>
    <row r="22844" spans="11:11" x14ac:dyDescent="0.25">
      <c r="K22844"/>
    </row>
    <row r="22845" spans="11:11" x14ac:dyDescent="0.25">
      <c r="K22845"/>
    </row>
    <row r="22846" spans="11:11" x14ac:dyDescent="0.25">
      <c r="K22846"/>
    </row>
    <row r="22847" spans="11:11" x14ac:dyDescent="0.25">
      <c r="K22847" s="133"/>
    </row>
    <row r="22848" spans="11:11" x14ac:dyDescent="0.25">
      <c r="K22848" s="133"/>
    </row>
    <row r="22849" spans="11:11" x14ac:dyDescent="0.25">
      <c r="K22849"/>
    </row>
    <row r="22850" spans="11:11" x14ac:dyDescent="0.25">
      <c r="K22850"/>
    </row>
    <row r="22851" spans="11:11" x14ac:dyDescent="0.25">
      <c r="K22851" s="133"/>
    </row>
    <row r="22852" spans="11:11" x14ac:dyDescent="0.25">
      <c r="K22852" s="133"/>
    </row>
    <row r="22853" spans="11:11" x14ac:dyDescent="0.25">
      <c r="K22853"/>
    </row>
    <row r="22854" spans="11:11" x14ac:dyDescent="0.25">
      <c r="K22854"/>
    </row>
    <row r="22855" spans="11:11" x14ac:dyDescent="0.25">
      <c r="K22855"/>
    </row>
    <row r="22856" spans="11:11" x14ac:dyDescent="0.25">
      <c r="K22856" s="133"/>
    </row>
    <row r="22857" spans="11:11" x14ac:dyDescent="0.25">
      <c r="K22857" s="133"/>
    </row>
    <row r="22858" spans="11:11" x14ac:dyDescent="0.25">
      <c r="K22858"/>
    </row>
    <row r="22859" spans="11:11" x14ac:dyDescent="0.25">
      <c r="K22859"/>
    </row>
    <row r="22860" spans="11:11" x14ac:dyDescent="0.25">
      <c r="K22860" s="133"/>
    </row>
    <row r="22861" spans="11:11" x14ac:dyDescent="0.25">
      <c r="K22861" s="133"/>
    </row>
    <row r="22862" spans="11:11" x14ac:dyDescent="0.25">
      <c r="K22862"/>
    </row>
    <row r="22863" spans="11:11" x14ac:dyDescent="0.25">
      <c r="K22863"/>
    </row>
    <row r="22864" spans="11:11" x14ac:dyDescent="0.25">
      <c r="K22864"/>
    </row>
    <row r="22865" spans="11:11" x14ac:dyDescent="0.25">
      <c r="K22865" s="133"/>
    </row>
    <row r="22866" spans="11:11" x14ac:dyDescent="0.25">
      <c r="K22866" s="133"/>
    </row>
    <row r="22867" spans="11:11" x14ac:dyDescent="0.25">
      <c r="K22867"/>
    </row>
    <row r="22868" spans="11:11" x14ac:dyDescent="0.25">
      <c r="K22868"/>
    </row>
    <row r="22869" spans="11:11" x14ac:dyDescent="0.25">
      <c r="K22869" s="133"/>
    </row>
    <row r="22870" spans="11:11" x14ac:dyDescent="0.25">
      <c r="K22870" s="133"/>
    </row>
    <row r="22871" spans="11:11" x14ac:dyDescent="0.25">
      <c r="K22871"/>
    </row>
    <row r="22872" spans="11:11" x14ac:dyDescent="0.25">
      <c r="K22872"/>
    </row>
    <row r="22873" spans="11:11" x14ac:dyDescent="0.25">
      <c r="K22873"/>
    </row>
    <row r="22874" spans="11:11" x14ac:dyDescent="0.25">
      <c r="K22874" s="133"/>
    </row>
    <row r="22875" spans="11:11" x14ac:dyDescent="0.25">
      <c r="K22875" s="133"/>
    </row>
    <row r="22876" spans="11:11" x14ac:dyDescent="0.25">
      <c r="K22876"/>
    </row>
    <row r="22877" spans="11:11" x14ac:dyDescent="0.25">
      <c r="K22877"/>
    </row>
    <row r="22878" spans="11:11" x14ac:dyDescent="0.25">
      <c r="K22878" s="133"/>
    </row>
    <row r="22879" spans="11:11" x14ac:dyDescent="0.25">
      <c r="K22879" s="133"/>
    </row>
    <row r="22880" spans="11:11" x14ac:dyDescent="0.25">
      <c r="K22880"/>
    </row>
    <row r="22881" spans="11:11" x14ac:dyDescent="0.25">
      <c r="K22881"/>
    </row>
    <row r="22882" spans="11:11" x14ac:dyDescent="0.25">
      <c r="K22882"/>
    </row>
    <row r="22883" spans="11:11" x14ac:dyDescent="0.25">
      <c r="K22883" s="133"/>
    </row>
    <row r="22884" spans="11:11" x14ac:dyDescent="0.25">
      <c r="K22884" s="133"/>
    </row>
    <row r="22885" spans="11:11" x14ac:dyDescent="0.25">
      <c r="K22885"/>
    </row>
    <row r="22886" spans="11:11" x14ac:dyDescent="0.25">
      <c r="K22886"/>
    </row>
    <row r="22887" spans="11:11" x14ac:dyDescent="0.25">
      <c r="K22887" s="133"/>
    </row>
    <row r="22888" spans="11:11" x14ac:dyDescent="0.25">
      <c r="K22888" s="133"/>
    </row>
    <row r="22889" spans="11:11" x14ac:dyDescent="0.25">
      <c r="K22889"/>
    </row>
    <row r="22890" spans="11:11" x14ac:dyDescent="0.25">
      <c r="K22890"/>
    </row>
    <row r="22891" spans="11:11" x14ac:dyDescent="0.25">
      <c r="K22891"/>
    </row>
    <row r="22892" spans="11:11" x14ac:dyDescent="0.25">
      <c r="K22892" s="133"/>
    </row>
    <row r="22893" spans="11:11" x14ac:dyDescent="0.25">
      <c r="K22893" s="133"/>
    </row>
    <row r="22894" spans="11:11" x14ac:dyDescent="0.25">
      <c r="K22894"/>
    </row>
    <row r="22895" spans="11:11" x14ac:dyDescent="0.25">
      <c r="K22895"/>
    </row>
    <row r="22896" spans="11:11" x14ac:dyDescent="0.25">
      <c r="K22896" s="133"/>
    </row>
    <row r="22897" spans="11:11" x14ac:dyDescent="0.25">
      <c r="K22897" s="133"/>
    </row>
    <row r="22898" spans="11:11" x14ac:dyDescent="0.25">
      <c r="K22898"/>
    </row>
    <row r="22899" spans="11:11" x14ac:dyDescent="0.25">
      <c r="K22899"/>
    </row>
    <row r="22900" spans="11:11" x14ac:dyDescent="0.25">
      <c r="K22900"/>
    </row>
    <row r="22901" spans="11:11" x14ac:dyDescent="0.25">
      <c r="K22901" s="133"/>
    </row>
    <row r="22902" spans="11:11" x14ac:dyDescent="0.25">
      <c r="K22902" s="133"/>
    </row>
    <row r="22903" spans="11:11" x14ac:dyDescent="0.25">
      <c r="K22903"/>
    </row>
    <row r="22904" spans="11:11" x14ac:dyDescent="0.25">
      <c r="K22904"/>
    </row>
    <row r="22905" spans="11:11" x14ac:dyDescent="0.25">
      <c r="K22905" s="133"/>
    </row>
    <row r="22906" spans="11:11" x14ac:dyDescent="0.25">
      <c r="K22906" s="133"/>
    </row>
    <row r="22907" spans="11:11" x14ac:dyDescent="0.25">
      <c r="K22907"/>
    </row>
    <row r="22908" spans="11:11" x14ac:dyDescent="0.25">
      <c r="K22908"/>
    </row>
    <row r="22909" spans="11:11" x14ac:dyDescent="0.25">
      <c r="K22909"/>
    </row>
    <row r="22910" spans="11:11" x14ac:dyDescent="0.25">
      <c r="K22910" s="133"/>
    </row>
    <row r="22911" spans="11:11" x14ac:dyDescent="0.25">
      <c r="K22911" s="133"/>
    </row>
    <row r="22912" spans="11:11" x14ac:dyDescent="0.25">
      <c r="K22912"/>
    </row>
    <row r="22913" spans="11:11" x14ac:dyDescent="0.25">
      <c r="K22913"/>
    </row>
    <row r="22914" spans="11:11" x14ac:dyDescent="0.25">
      <c r="K22914" s="133"/>
    </row>
    <row r="22915" spans="11:11" x14ac:dyDescent="0.25">
      <c r="K22915" s="133"/>
    </row>
    <row r="22916" spans="11:11" x14ac:dyDescent="0.25">
      <c r="K22916"/>
    </row>
    <row r="22917" spans="11:11" x14ac:dyDescent="0.25">
      <c r="K22917"/>
    </row>
    <row r="22918" spans="11:11" x14ac:dyDescent="0.25">
      <c r="K22918"/>
    </row>
    <row r="22919" spans="11:11" x14ac:dyDescent="0.25">
      <c r="K22919" s="133"/>
    </row>
    <row r="22920" spans="11:11" x14ac:dyDescent="0.25">
      <c r="K22920" s="133"/>
    </row>
    <row r="22921" spans="11:11" x14ac:dyDescent="0.25">
      <c r="K22921"/>
    </row>
    <row r="22922" spans="11:11" x14ac:dyDescent="0.25">
      <c r="K22922"/>
    </row>
    <row r="22923" spans="11:11" x14ac:dyDescent="0.25">
      <c r="K22923" s="133"/>
    </row>
    <row r="22924" spans="11:11" x14ac:dyDescent="0.25">
      <c r="K22924" s="133"/>
    </row>
    <row r="22925" spans="11:11" x14ac:dyDescent="0.25">
      <c r="K22925"/>
    </row>
    <row r="22926" spans="11:11" x14ac:dyDescent="0.25">
      <c r="K22926"/>
    </row>
    <row r="22927" spans="11:11" x14ac:dyDescent="0.25">
      <c r="K22927"/>
    </row>
    <row r="22928" spans="11:11" x14ac:dyDescent="0.25">
      <c r="K22928" s="133"/>
    </row>
    <row r="22929" spans="11:11" x14ac:dyDescent="0.25">
      <c r="K22929" s="133"/>
    </row>
    <row r="22930" spans="11:11" x14ac:dyDescent="0.25">
      <c r="K22930"/>
    </row>
    <row r="22931" spans="11:11" x14ac:dyDescent="0.25">
      <c r="K22931"/>
    </row>
    <row r="22932" spans="11:11" x14ac:dyDescent="0.25">
      <c r="K22932" s="133"/>
    </row>
    <row r="22933" spans="11:11" x14ac:dyDescent="0.25">
      <c r="K22933" s="133"/>
    </row>
    <row r="22934" spans="11:11" x14ac:dyDescent="0.25">
      <c r="K22934"/>
    </row>
    <row r="22935" spans="11:11" x14ac:dyDescent="0.25">
      <c r="K22935"/>
    </row>
    <row r="22936" spans="11:11" x14ac:dyDescent="0.25">
      <c r="K22936"/>
    </row>
    <row r="22937" spans="11:11" x14ac:dyDescent="0.25">
      <c r="K22937" s="133"/>
    </row>
    <row r="22938" spans="11:11" x14ac:dyDescent="0.25">
      <c r="K22938" s="133"/>
    </row>
    <row r="22939" spans="11:11" x14ac:dyDescent="0.25">
      <c r="K22939"/>
    </row>
    <row r="22940" spans="11:11" x14ac:dyDescent="0.25">
      <c r="K22940"/>
    </row>
    <row r="22941" spans="11:11" x14ac:dyDescent="0.25">
      <c r="K22941" s="133"/>
    </row>
    <row r="22942" spans="11:11" x14ac:dyDescent="0.25">
      <c r="K22942" s="133"/>
    </row>
    <row r="22943" spans="11:11" x14ac:dyDescent="0.25">
      <c r="K22943"/>
    </row>
    <row r="22944" spans="11:11" x14ac:dyDescent="0.25">
      <c r="K22944"/>
    </row>
    <row r="22945" spans="11:11" x14ac:dyDescent="0.25">
      <c r="K22945"/>
    </row>
    <row r="22946" spans="11:11" x14ac:dyDescent="0.25">
      <c r="K22946" s="133"/>
    </row>
    <row r="22947" spans="11:11" x14ac:dyDescent="0.25">
      <c r="K22947" s="133"/>
    </row>
    <row r="22948" spans="11:11" x14ac:dyDescent="0.25">
      <c r="K22948"/>
    </row>
    <row r="22949" spans="11:11" x14ac:dyDescent="0.25">
      <c r="K22949"/>
    </row>
    <row r="22950" spans="11:11" x14ac:dyDescent="0.25">
      <c r="K22950" s="133"/>
    </row>
    <row r="22951" spans="11:11" x14ac:dyDescent="0.25">
      <c r="K22951" s="133"/>
    </row>
    <row r="22952" spans="11:11" x14ac:dyDescent="0.25">
      <c r="K22952"/>
    </row>
    <row r="22953" spans="11:11" x14ac:dyDescent="0.25">
      <c r="K22953"/>
    </row>
    <row r="22954" spans="11:11" x14ac:dyDescent="0.25">
      <c r="K22954"/>
    </row>
    <row r="22955" spans="11:11" x14ac:dyDescent="0.25">
      <c r="K22955" s="133"/>
    </row>
    <row r="22956" spans="11:11" x14ac:dyDescent="0.25">
      <c r="K22956" s="133"/>
    </row>
    <row r="22957" spans="11:11" x14ac:dyDescent="0.25">
      <c r="K22957"/>
    </row>
    <row r="22958" spans="11:11" x14ac:dyDescent="0.25">
      <c r="K22958"/>
    </row>
    <row r="22959" spans="11:11" x14ac:dyDescent="0.25">
      <c r="K22959" s="133"/>
    </row>
    <row r="22960" spans="11:11" x14ac:dyDescent="0.25">
      <c r="K22960" s="133"/>
    </row>
    <row r="22961" spans="11:11" x14ac:dyDescent="0.25">
      <c r="K22961"/>
    </row>
    <row r="22962" spans="11:11" x14ac:dyDescent="0.25">
      <c r="K22962"/>
    </row>
    <row r="22963" spans="11:11" x14ac:dyDescent="0.25">
      <c r="K22963"/>
    </row>
    <row r="22964" spans="11:11" x14ac:dyDescent="0.25">
      <c r="K22964" s="133"/>
    </row>
    <row r="22965" spans="11:11" x14ac:dyDescent="0.25">
      <c r="K22965" s="133"/>
    </row>
    <row r="22966" spans="11:11" x14ac:dyDescent="0.25">
      <c r="K22966"/>
    </row>
    <row r="22967" spans="11:11" x14ac:dyDescent="0.25">
      <c r="K22967"/>
    </row>
    <row r="22968" spans="11:11" x14ac:dyDescent="0.25">
      <c r="K22968" s="133"/>
    </row>
    <row r="22969" spans="11:11" x14ac:dyDescent="0.25">
      <c r="K22969" s="133"/>
    </row>
    <row r="22970" spans="11:11" x14ac:dyDescent="0.25">
      <c r="K22970"/>
    </row>
    <row r="22971" spans="11:11" x14ac:dyDescent="0.25">
      <c r="K22971"/>
    </row>
    <row r="22972" spans="11:11" x14ac:dyDescent="0.25">
      <c r="K22972"/>
    </row>
    <row r="22973" spans="11:11" x14ac:dyDescent="0.25">
      <c r="K22973" s="133"/>
    </row>
    <row r="22974" spans="11:11" x14ac:dyDescent="0.25">
      <c r="K22974" s="133"/>
    </row>
    <row r="22975" spans="11:11" x14ac:dyDescent="0.25">
      <c r="K22975"/>
    </row>
    <row r="22976" spans="11:11" x14ac:dyDescent="0.25">
      <c r="K22976"/>
    </row>
    <row r="22977" spans="11:11" x14ac:dyDescent="0.25">
      <c r="K22977" s="133"/>
    </row>
    <row r="22978" spans="11:11" x14ac:dyDescent="0.25">
      <c r="K22978" s="133"/>
    </row>
    <row r="22979" spans="11:11" x14ac:dyDescent="0.25">
      <c r="K22979"/>
    </row>
    <row r="22980" spans="11:11" x14ac:dyDescent="0.25">
      <c r="K22980"/>
    </row>
    <row r="22981" spans="11:11" x14ac:dyDescent="0.25">
      <c r="K22981"/>
    </row>
    <row r="22982" spans="11:11" x14ac:dyDescent="0.25">
      <c r="K22982" s="133"/>
    </row>
    <row r="22983" spans="11:11" x14ac:dyDescent="0.25">
      <c r="K22983" s="133"/>
    </row>
    <row r="22984" spans="11:11" x14ac:dyDescent="0.25">
      <c r="K22984"/>
    </row>
    <row r="22985" spans="11:11" x14ac:dyDescent="0.25">
      <c r="K22985"/>
    </row>
    <row r="22986" spans="11:11" x14ac:dyDescent="0.25">
      <c r="K22986" s="133"/>
    </row>
    <row r="22987" spans="11:11" x14ac:dyDescent="0.25">
      <c r="K22987" s="133"/>
    </row>
    <row r="22988" spans="11:11" x14ac:dyDescent="0.25">
      <c r="K22988"/>
    </row>
    <row r="22989" spans="11:11" x14ac:dyDescent="0.25">
      <c r="K22989"/>
    </row>
    <row r="22990" spans="11:11" x14ac:dyDescent="0.25">
      <c r="K22990"/>
    </row>
    <row r="22991" spans="11:11" x14ac:dyDescent="0.25">
      <c r="K22991" s="133"/>
    </row>
    <row r="22992" spans="11:11" x14ac:dyDescent="0.25">
      <c r="K22992" s="133"/>
    </row>
    <row r="22993" spans="11:11" x14ac:dyDescent="0.25">
      <c r="K22993"/>
    </row>
    <row r="22994" spans="11:11" x14ac:dyDescent="0.25">
      <c r="K22994"/>
    </row>
    <row r="22995" spans="11:11" x14ac:dyDescent="0.25">
      <c r="K22995" s="133"/>
    </row>
    <row r="22996" spans="11:11" x14ac:dyDescent="0.25">
      <c r="K22996" s="133"/>
    </row>
    <row r="22997" spans="11:11" x14ac:dyDescent="0.25">
      <c r="K22997"/>
    </row>
    <row r="22998" spans="11:11" x14ac:dyDescent="0.25">
      <c r="K22998"/>
    </row>
    <row r="22999" spans="11:11" x14ac:dyDescent="0.25">
      <c r="K22999"/>
    </row>
    <row r="23000" spans="11:11" x14ac:dyDescent="0.25">
      <c r="K23000" s="133"/>
    </row>
    <row r="23001" spans="11:11" x14ac:dyDescent="0.25">
      <c r="K23001" s="133"/>
    </row>
    <row r="23002" spans="11:11" x14ac:dyDescent="0.25">
      <c r="K23002"/>
    </row>
    <row r="23003" spans="11:11" x14ac:dyDescent="0.25">
      <c r="K23003"/>
    </row>
    <row r="23004" spans="11:11" x14ac:dyDescent="0.25">
      <c r="K23004" s="133"/>
    </row>
    <row r="23005" spans="11:11" x14ac:dyDescent="0.25">
      <c r="K23005" s="133"/>
    </row>
    <row r="23006" spans="11:11" x14ac:dyDescent="0.25">
      <c r="K23006"/>
    </row>
    <row r="23007" spans="11:11" x14ac:dyDescent="0.25">
      <c r="K23007"/>
    </row>
    <row r="23008" spans="11:11" x14ac:dyDescent="0.25">
      <c r="K23008"/>
    </row>
    <row r="23009" spans="11:11" x14ac:dyDescent="0.25">
      <c r="K23009" s="133"/>
    </row>
    <row r="23010" spans="11:11" x14ac:dyDescent="0.25">
      <c r="K23010" s="133"/>
    </row>
    <row r="23011" spans="11:11" x14ac:dyDescent="0.25">
      <c r="K23011"/>
    </row>
    <row r="23012" spans="11:11" x14ac:dyDescent="0.25">
      <c r="K23012"/>
    </row>
    <row r="23013" spans="11:11" x14ac:dyDescent="0.25">
      <c r="K23013" s="133"/>
    </row>
    <row r="23014" spans="11:11" x14ac:dyDescent="0.25">
      <c r="K23014" s="133"/>
    </row>
    <row r="23015" spans="11:11" x14ac:dyDescent="0.25">
      <c r="K23015"/>
    </row>
    <row r="23016" spans="11:11" x14ac:dyDescent="0.25">
      <c r="K23016"/>
    </row>
    <row r="23017" spans="11:11" x14ac:dyDescent="0.25">
      <c r="K23017"/>
    </row>
    <row r="23018" spans="11:11" x14ac:dyDescent="0.25">
      <c r="K23018" s="133"/>
    </row>
    <row r="23019" spans="11:11" x14ac:dyDescent="0.25">
      <c r="K23019" s="133"/>
    </row>
    <row r="23020" spans="11:11" x14ac:dyDescent="0.25">
      <c r="K23020"/>
    </row>
    <row r="23021" spans="11:11" x14ac:dyDescent="0.25">
      <c r="K23021"/>
    </row>
    <row r="23022" spans="11:11" x14ac:dyDescent="0.25">
      <c r="K23022" s="133"/>
    </row>
    <row r="23023" spans="11:11" x14ac:dyDescent="0.25">
      <c r="K23023" s="133"/>
    </row>
    <row r="23024" spans="11:11" x14ac:dyDescent="0.25">
      <c r="K23024"/>
    </row>
    <row r="23025" spans="11:11" x14ac:dyDescent="0.25">
      <c r="K23025"/>
    </row>
    <row r="23026" spans="11:11" x14ac:dyDescent="0.25">
      <c r="K23026"/>
    </row>
    <row r="23027" spans="11:11" x14ac:dyDescent="0.25">
      <c r="K23027" s="133"/>
    </row>
    <row r="23028" spans="11:11" x14ac:dyDescent="0.25">
      <c r="K23028" s="133"/>
    </row>
    <row r="23029" spans="11:11" x14ac:dyDescent="0.25">
      <c r="K23029"/>
    </row>
    <row r="23030" spans="11:11" x14ac:dyDescent="0.25">
      <c r="K23030"/>
    </row>
    <row r="23031" spans="11:11" x14ac:dyDescent="0.25">
      <c r="K23031" s="133"/>
    </row>
    <row r="23032" spans="11:11" x14ac:dyDescent="0.25">
      <c r="K23032" s="133"/>
    </row>
    <row r="23033" spans="11:11" x14ac:dyDescent="0.25">
      <c r="K23033"/>
    </row>
    <row r="23034" spans="11:11" x14ac:dyDescent="0.25">
      <c r="K23034"/>
    </row>
    <row r="23035" spans="11:11" x14ac:dyDescent="0.25">
      <c r="K23035"/>
    </row>
    <row r="23036" spans="11:11" x14ac:dyDescent="0.25">
      <c r="K23036" s="133"/>
    </row>
    <row r="23037" spans="11:11" x14ac:dyDescent="0.25">
      <c r="K23037" s="133"/>
    </row>
    <row r="23038" spans="11:11" x14ac:dyDescent="0.25">
      <c r="K23038"/>
    </row>
    <row r="23039" spans="11:11" x14ac:dyDescent="0.25">
      <c r="K23039"/>
    </row>
    <row r="23040" spans="11:11" x14ac:dyDescent="0.25">
      <c r="K23040" s="133"/>
    </row>
    <row r="23041" spans="11:11" x14ac:dyDescent="0.25">
      <c r="K23041" s="133"/>
    </row>
    <row r="23042" spans="11:11" x14ac:dyDescent="0.25">
      <c r="K23042"/>
    </row>
    <row r="23043" spans="11:11" x14ac:dyDescent="0.25">
      <c r="K23043"/>
    </row>
    <row r="23044" spans="11:11" x14ac:dyDescent="0.25">
      <c r="K23044"/>
    </row>
    <row r="23045" spans="11:11" x14ac:dyDescent="0.25">
      <c r="K23045" s="133"/>
    </row>
    <row r="23046" spans="11:11" x14ac:dyDescent="0.25">
      <c r="K23046" s="133"/>
    </row>
    <row r="23047" spans="11:11" x14ac:dyDescent="0.25">
      <c r="K23047"/>
    </row>
    <row r="23048" spans="11:11" x14ac:dyDescent="0.25">
      <c r="K23048"/>
    </row>
    <row r="23049" spans="11:11" x14ac:dyDescent="0.25">
      <c r="K23049" s="133"/>
    </row>
    <row r="23050" spans="11:11" x14ac:dyDescent="0.25">
      <c r="K23050" s="133"/>
    </row>
    <row r="23051" spans="11:11" x14ac:dyDescent="0.25">
      <c r="K23051"/>
    </row>
    <row r="23052" spans="11:11" x14ac:dyDescent="0.25">
      <c r="K23052"/>
    </row>
    <row r="23053" spans="11:11" x14ac:dyDescent="0.25">
      <c r="K23053"/>
    </row>
    <row r="23054" spans="11:11" x14ac:dyDescent="0.25">
      <c r="K23054" s="133"/>
    </row>
    <row r="23055" spans="11:11" x14ac:dyDescent="0.25">
      <c r="K23055" s="133"/>
    </row>
    <row r="23056" spans="11:11" x14ac:dyDescent="0.25">
      <c r="K23056"/>
    </row>
    <row r="23057" spans="11:11" x14ac:dyDescent="0.25">
      <c r="K23057"/>
    </row>
    <row r="23058" spans="11:11" x14ac:dyDescent="0.25">
      <c r="K23058" s="133"/>
    </row>
    <row r="23059" spans="11:11" x14ac:dyDescent="0.25">
      <c r="K23059" s="133"/>
    </row>
    <row r="23060" spans="11:11" x14ac:dyDescent="0.25">
      <c r="K23060"/>
    </row>
    <row r="23061" spans="11:11" x14ac:dyDescent="0.25">
      <c r="K23061"/>
    </row>
    <row r="23062" spans="11:11" x14ac:dyDescent="0.25">
      <c r="K23062"/>
    </row>
    <row r="23063" spans="11:11" x14ac:dyDescent="0.25">
      <c r="K23063" s="133"/>
    </row>
    <row r="23064" spans="11:11" x14ac:dyDescent="0.25">
      <c r="K23064" s="133"/>
    </row>
    <row r="23065" spans="11:11" x14ac:dyDescent="0.25">
      <c r="K23065"/>
    </row>
    <row r="23066" spans="11:11" x14ac:dyDescent="0.25">
      <c r="K23066"/>
    </row>
    <row r="23067" spans="11:11" x14ac:dyDescent="0.25">
      <c r="K23067" s="133"/>
    </row>
    <row r="23068" spans="11:11" x14ac:dyDescent="0.25">
      <c r="K23068" s="133"/>
    </row>
    <row r="23069" spans="11:11" x14ac:dyDescent="0.25">
      <c r="K23069"/>
    </row>
    <row r="23070" spans="11:11" x14ac:dyDescent="0.25">
      <c r="K23070"/>
    </row>
    <row r="23071" spans="11:11" x14ac:dyDescent="0.25">
      <c r="K23071"/>
    </row>
    <row r="23072" spans="11:11" x14ac:dyDescent="0.25">
      <c r="K23072" s="133"/>
    </row>
    <row r="23073" spans="11:11" x14ac:dyDescent="0.25">
      <c r="K23073" s="133"/>
    </row>
    <row r="23074" spans="11:11" x14ac:dyDescent="0.25">
      <c r="K23074"/>
    </row>
    <row r="23075" spans="11:11" x14ac:dyDescent="0.25">
      <c r="K23075"/>
    </row>
    <row r="23076" spans="11:11" x14ac:dyDescent="0.25">
      <c r="K23076" s="133"/>
    </row>
    <row r="23077" spans="11:11" x14ac:dyDescent="0.25">
      <c r="K23077" s="133"/>
    </row>
    <row r="23078" spans="11:11" x14ac:dyDescent="0.25">
      <c r="K23078"/>
    </row>
    <row r="23079" spans="11:11" x14ac:dyDescent="0.25">
      <c r="K23079"/>
    </row>
    <row r="23080" spans="11:11" x14ac:dyDescent="0.25">
      <c r="K23080"/>
    </row>
    <row r="23081" spans="11:11" x14ac:dyDescent="0.25">
      <c r="K23081" s="133"/>
    </row>
    <row r="23082" spans="11:11" x14ac:dyDescent="0.25">
      <c r="K23082" s="133"/>
    </row>
    <row r="23083" spans="11:11" x14ac:dyDescent="0.25">
      <c r="K23083"/>
    </row>
    <row r="23084" spans="11:11" x14ac:dyDescent="0.25">
      <c r="K23084"/>
    </row>
    <row r="23085" spans="11:11" x14ac:dyDescent="0.25">
      <c r="K23085" s="133"/>
    </row>
    <row r="23086" spans="11:11" x14ac:dyDescent="0.25">
      <c r="K23086" s="133"/>
    </row>
    <row r="23087" spans="11:11" x14ac:dyDescent="0.25">
      <c r="K23087"/>
    </row>
    <row r="23088" spans="11:11" x14ac:dyDescent="0.25">
      <c r="K23088"/>
    </row>
    <row r="23089" spans="11:11" x14ac:dyDescent="0.25">
      <c r="K23089"/>
    </row>
    <row r="23090" spans="11:11" x14ac:dyDescent="0.25">
      <c r="K23090" s="133"/>
    </row>
    <row r="23091" spans="11:11" x14ac:dyDescent="0.25">
      <c r="K23091" s="133"/>
    </row>
    <row r="23092" spans="11:11" x14ac:dyDescent="0.25">
      <c r="K23092"/>
    </row>
    <row r="23093" spans="11:11" x14ac:dyDescent="0.25">
      <c r="K23093"/>
    </row>
    <row r="23094" spans="11:11" x14ac:dyDescent="0.25">
      <c r="K23094" s="133"/>
    </row>
    <row r="23095" spans="11:11" x14ac:dyDescent="0.25">
      <c r="K23095" s="133"/>
    </row>
    <row r="23096" spans="11:11" x14ac:dyDescent="0.25">
      <c r="K23096"/>
    </row>
    <row r="23097" spans="11:11" x14ac:dyDescent="0.25">
      <c r="K23097"/>
    </row>
    <row r="23098" spans="11:11" x14ac:dyDescent="0.25">
      <c r="K23098"/>
    </row>
    <row r="23099" spans="11:11" x14ac:dyDescent="0.25">
      <c r="K23099" s="133"/>
    </row>
    <row r="23100" spans="11:11" x14ac:dyDescent="0.25">
      <c r="K23100" s="133"/>
    </row>
    <row r="23101" spans="11:11" x14ac:dyDescent="0.25">
      <c r="K23101"/>
    </row>
    <row r="23102" spans="11:11" x14ac:dyDescent="0.25">
      <c r="K23102"/>
    </row>
    <row r="23103" spans="11:11" x14ac:dyDescent="0.25">
      <c r="K23103" s="133"/>
    </row>
    <row r="23104" spans="11:11" x14ac:dyDescent="0.25">
      <c r="K23104" s="133"/>
    </row>
    <row r="23105" spans="11:11" x14ac:dyDescent="0.25">
      <c r="K23105"/>
    </row>
    <row r="23106" spans="11:11" x14ac:dyDescent="0.25">
      <c r="K23106"/>
    </row>
    <row r="23107" spans="11:11" x14ac:dyDescent="0.25">
      <c r="K23107"/>
    </row>
    <row r="23108" spans="11:11" x14ac:dyDescent="0.25">
      <c r="K23108" s="133"/>
    </row>
    <row r="23109" spans="11:11" x14ac:dyDescent="0.25">
      <c r="K23109" s="133"/>
    </row>
    <row r="23110" spans="11:11" x14ac:dyDescent="0.25">
      <c r="K23110"/>
    </row>
    <row r="23111" spans="11:11" x14ac:dyDescent="0.25">
      <c r="K23111"/>
    </row>
    <row r="23112" spans="11:11" x14ac:dyDescent="0.25">
      <c r="K23112" s="133"/>
    </row>
    <row r="23113" spans="11:11" x14ac:dyDescent="0.25">
      <c r="K23113" s="133"/>
    </row>
    <row r="23114" spans="11:11" x14ac:dyDescent="0.25">
      <c r="K23114"/>
    </row>
    <row r="23115" spans="11:11" x14ac:dyDescent="0.25">
      <c r="K23115"/>
    </row>
    <row r="23116" spans="11:11" x14ac:dyDescent="0.25">
      <c r="K23116"/>
    </row>
    <row r="23117" spans="11:11" x14ac:dyDescent="0.25">
      <c r="K23117" s="133"/>
    </row>
    <row r="23118" spans="11:11" x14ac:dyDescent="0.25">
      <c r="K23118" s="133"/>
    </row>
    <row r="23119" spans="11:11" x14ac:dyDescent="0.25">
      <c r="K23119"/>
    </row>
    <row r="23120" spans="11:11" x14ac:dyDescent="0.25">
      <c r="K23120"/>
    </row>
    <row r="23121" spans="11:11" x14ac:dyDescent="0.25">
      <c r="K23121" s="133"/>
    </row>
    <row r="23122" spans="11:11" x14ac:dyDescent="0.25">
      <c r="K23122" s="133"/>
    </row>
    <row r="23123" spans="11:11" x14ac:dyDescent="0.25">
      <c r="K23123"/>
    </row>
    <row r="23124" spans="11:11" x14ac:dyDescent="0.25">
      <c r="K23124"/>
    </row>
    <row r="23125" spans="11:11" x14ac:dyDescent="0.25">
      <c r="K23125"/>
    </row>
    <row r="23126" spans="11:11" x14ac:dyDescent="0.25">
      <c r="K23126" s="133"/>
    </row>
    <row r="23127" spans="11:11" x14ac:dyDescent="0.25">
      <c r="K23127" s="133"/>
    </row>
    <row r="23128" spans="11:11" x14ac:dyDescent="0.25">
      <c r="K23128"/>
    </row>
    <row r="23129" spans="11:11" x14ac:dyDescent="0.25">
      <c r="K23129"/>
    </row>
    <row r="23130" spans="11:11" x14ac:dyDescent="0.25">
      <c r="K23130" s="133"/>
    </row>
    <row r="23131" spans="11:11" x14ac:dyDescent="0.25">
      <c r="K23131" s="133"/>
    </row>
    <row r="23132" spans="11:11" x14ac:dyDescent="0.25">
      <c r="K23132"/>
    </row>
    <row r="23133" spans="11:11" x14ac:dyDescent="0.25">
      <c r="K23133"/>
    </row>
    <row r="23134" spans="11:11" x14ac:dyDescent="0.25">
      <c r="K23134"/>
    </row>
    <row r="23135" spans="11:11" x14ac:dyDescent="0.25">
      <c r="K23135" s="133"/>
    </row>
    <row r="23136" spans="11:11" x14ac:dyDescent="0.25">
      <c r="K23136" s="133"/>
    </row>
    <row r="23137" spans="11:11" x14ac:dyDescent="0.25">
      <c r="K23137"/>
    </row>
    <row r="23138" spans="11:11" x14ac:dyDescent="0.25">
      <c r="K23138"/>
    </row>
    <row r="23139" spans="11:11" x14ac:dyDescent="0.25">
      <c r="K23139" s="133"/>
    </row>
    <row r="23140" spans="11:11" x14ac:dyDescent="0.25">
      <c r="K23140" s="133"/>
    </row>
    <row r="23141" spans="11:11" x14ac:dyDescent="0.25">
      <c r="K23141"/>
    </row>
    <row r="23142" spans="11:11" x14ac:dyDescent="0.25">
      <c r="K23142"/>
    </row>
    <row r="23143" spans="11:11" x14ac:dyDescent="0.25">
      <c r="K23143"/>
    </row>
    <row r="23144" spans="11:11" x14ac:dyDescent="0.25">
      <c r="K23144" s="133"/>
    </row>
    <row r="23145" spans="11:11" x14ac:dyDescent="0.25">
      <c r="K23145" s="133"/>
    </row>
    <row r="23146" spans="11:11" x14ac:dyDescent="0.25">
      <c r="K23146"/>
    </row>
    <row r="23147" spans="11:11" x14ac:dyDescent="0.25">
      <c r="K23147"/>
    </row>
    <row r="23148" spans="11:11" x14ac:dyDescent="0.25">
      <c r="K23148" s="133"/>
    </row>
    <row r="23149" spans="11:11" x14ac:dyDescent="0.25">
      <c r="K23149" s="133"/>
    </row>
    <row r="23150" spans="11:11" x14ac:dyDescent="0.25">
      <c r="K23150"/>
    </row>
    <row r="23151" spans="11:11" x14ac:dyDescent="0.25">
      <c r="K23151"/>
    </row>
    <row r="23152" spans="11:11" x14ac:dyDescent="0.25">
      <c r="K23152"/>
    </row>
    <row r="23153" spans="11:11" x14ac:dyDescent="0.25">
      <c r="K23153" s="133"/>
    </row>
    <row r="23154" spans="11:11" x14ac:dyDescent="0.25">
      <c r="K23154" s="133"/>
    </row>
    <row r="23155" spans="11:11" x14ac:dyDescent="0.25">
      <c r="K23155"/>
    </row>
    <row r="23156" spans="11:11" x14ac:dyDescent="0.25">
      <c r="K23156"/>
    </row>
    <row r="23157" spans="11:11" x14ac:dyDescent="0.25">
      <c r="K23157" s="133"/>
    </row>
    <row r="23158" spans="11:11" x14ac:dyDescent="0.25">
      <c r="K23158" s="133"/>
    </row>
    <row r="23159" spans="11:11" x14ac:dyDescent="0.25">
      <c r="K23159"/>
    </row>
    <row r="23160" spans="11:11" x14ac:dyDescent="0.25">
      <c r="K23160"/>
    </row>
    <row r="23161" spans="11:11" x14ac:dyDescent="0.25">
      <c r="K23161"/>
    </row>
    <row r="23162" spans="11:11" x14ac:dyDescent="0.25">
      <c r="K23162" s="133"/>
    </row>
    <row r="23163" spans="11:11" x14ac:dyDescent="0.25">
      <c r="K23163" s="133"/>
    </row>
    <row r="23164" spans="11:11" x14ac:dyDescent="0.25">
      <c r="K23164"/>
    </row>
    <row r="23165" spans="11:11" x14ac:dyDescent="0.25">
      <c r="K23165"/>
    </row>
    <row r="23166" spans="11:11" x14ac:dyDescent="0.25">
      <c r="K23166" s="133"/>
    </row>
    <row r="23167" spans="11:11" x14ac:dyDescent="0.25">
      <c r="K23167" s="133"/>
    </row>
    <row r="23168" spans="11:11" x14ac:dyDescent="0.25">
      <c r="K23168"/>
    </row>
    <row r="23169" spans="11:11" x14ac:dyDescent="0.25">
      <c r="K23169"/>
    </row>
    <row r="23170" spans="11:11" x14ac:dyDescent="0.25">
      <c r="K23170"/>
    </row>
    <row r="23171" spans="11:11" x14ac:dyDescent="0.25">
      <c r="K23171" s="133"/>
    </row>
    <row r="23172" spans="11:11" x14ac:dyDescent="0.25">
      <c r="K23172" s="133"/>
    </row>
    <row r="23173" spans="11:11" x14ac:dyDescent="0.25">
      <c r="K23173"/>
    </row>
    <row r="23174" spans="11:11" x14ac:dyDescent="0.25">
      <c r="K23174"/>
    </row>
    <row r="23175" spans="11:11" x14ac:dyDescent="0.25">
      <c r="K23175" s="133"/>
    </row>
    <row r="23176" spans="11:11" x14ac:dyDescent="0.25">
      <c r="K23176" s="133"/>
    </row>
    <row r="23177" spans="11:11" x14ac:dyDescent="0.25">
      <c r="K23177"/>
    </row>
    <row r="23178" spans="11:11" x14ac:dyDescent="0.25">
      <c r="K23178"/>
    </row>
    <row r="23179" spans="11:11" x14ac:dyDescent="0.25">
      <c r="K23179"/>
    </row>
    <row r="23180" spans="11:11" x14ac:dyDescent="0.25">
      <c r="K23180" s="133"/>
    </row>
    <row r="23181" spans="11:11" x14ac:dyDescent="0.25">
      <c r="K23181" s="133"/>
    </row>
    <row r="23182" spans="11:11" x14ac:dyDescent="0.25">
      <c r="K23182"/>
    </row>
    <row r="23183" spans="11:11" x14ac:dyDescent="0.25">
      <c r="K23183"/>
    </row>
    <row r="23184" spans="11:11" x14ac:dyDescent="0.25">
      <c r="K23184" s="133"/>
    </row>
    <row r="23185" spans="11:11" x14ac:dyDescent="0.25">
      <c r="K23185" s="133"/>
    </row>
    <row r="23186" spans="11:11" x14ac:dyDescent="0.25">
      <c r="K23186"/>
    </row>
    <row r="23187" spans="11:11" x14ac:dyDescent="0.25">
      <c r="K23187"/>
    </row>
    <row r="23188" spans="11:11" x14ac:dyDescent="0.25">
      <c r="K23188"/>
    </row>
    <row r="23189" spans="11:11" x14ac:dyDescent="0.25">
      <c r="K23189" s="133"/>
    </row>
    <row r="23190" spans="11:11" x14ac:dyDescent="0.25">
      <c r="K23190" s="133"/>
    </row>
    <row r="23191" spans="11:11" x14ac:dyDescent="0.25">
      <c r="K23191"/>
    </row>
    <row r="23192" spans="11:11" x14ac:dyDescent="0.25">
      <c r="K23192"/>
    </row>
    <row r="23193" spans="11:11" x14ac:dyDescent="0.25">
      <c r="K23193" s="133"/>
    </row>
    <row r="23194" spans="11:11" x14ac:dyDescent="0.25">
      <c r="K23194" s="133"/>
    </row>
    <row r="23195" spans="11:11" x14ac:dyDescent="0.25">
      <c r="K23195"/>
    </row>
    <row r="23196" spans="11:11" x14ac:dyDescent="0.25">
      <c r="K23196"/>
    </row>
    <row r="23197" spans="11:11" x14ac:dyDescent="0.25">
      <c r="K23197"/>
    </row>
    <row r="23198" spans="11:11" x14ac:dyDescent="0.25">
      <c r="K23198" s="133"/>
    </row>
    <row r="23199" spans="11:11" x14ac:dyDescent="0.25">
      <c r="K23199" s="133"/>
    </row>
    <row r="23200" spans="11:11" x14ac:dyDescent="0.25">
      <c r="K23200"/>
    </row>
    <row r="23201" spans="11:11" x14ac:dyDescent="0.25">
      <c r="K23201"/>
    </row>
    <row r="23202" spans="11:11" x14ac:dyDescent="0.25">
      <c r="K23202" s="133"/>
    </row>
    <row r="23203" spans="11:11" x14ac:dyDescent="0.25">
      <c r="K23203" s="133"/>
    </row>
    <row r="23204" spans="11:11" x14ac:dyDescent="0.25">
      <c r="K23204"/>
    </row>
    <row r="23205" spans="11:11" x14ac:dyDescent="0.25">
      <c r="K23205"/>
    </row>
    <row r="23206" spans="11:11" x14ac:dyDescent="0.25">
      <c r="K23206"/>
    </row>
    <row r="23207" spans="11:11" x14ac:dyDescent="0.25">
      <c r="K23207" s="133"/>
    </row>
    <row r="23208" spans="11:11" x14ac:dyDescent="0.25">
      <c r="K23208" s="133"/>
    </row>
    <row r="23209" spans="11:11" x14ac:dyDescent="0.25">
      <c r="K23209"/>
    </row>
    <row r="23210" spans="11:11" x14ac:dyDescent="0.25">
      <c r="K23210"/>
    </row>
    <row r="23211" spans="11:11" x14ac:dyDescent="0.25">
      <c r="K23211" s="133"/>
    </row>
    <row r="23212" spans="11:11" x14ac:dyDescent="0.25">
      <c r="K23212" s="133"/>
    </row>
    <row r="23213" spans="11:11" x14ac:dyDescent="0.25">
      <c r="K23213"/>
    </row>
    <row r="23214" spans="11:11" x14ac:dyDescent="0.25">
      <c r="K23214"/>
    </row>
    <row r="23215" spans="11:11" x14ac:dyDescent="0.25">
      <c r="K23215"/>
    </row>
    <row r="23216" spans="11:11" x14ac:dyDescent="0.25">
      <c r="K23216" s="133"/>
    </row>
    <row r="23217" spans="11:11" x14ac:dyDescent="0.25">
      <c r="K23217" s="133"/>
    </row>
    <row r="23218" spans="11:11" x14ac:dyDescent="0.25">
      <c r="K23218"/>
    </row>
    <row r="23219" spans="11:11" x14ac:dyDescent="0.25">
      <c r="K23219"/>
    </row>
    <row r="23220" spans="11:11" x14ac:dyDescent="0.25">
      <c r="K23220" s="133"/>
    </row>
    <row r="23221" spans="11:11" x14ac:dyDescent="0.25">
      <c r="K23221" s="133"/>
    </row>
    <row r="23222" spans="11:11" x14ac:dyDescent="0.25">
      <c r="K23222"/>
    </row>
    <row r="23223" spans="11:11" x14ac:dyDescent="0.25">
      <c r="K23223"/>
    </row>
    <row r="23224" spans="11:11" x14ac:dyDescent="0.25">
      <c r="K23224"/>
    </row>
    <row r="23225" spans="11:11" x14ac:dyDescent="0.25">
      <c r="K23225" s="133"/>
    </row>
    <row r="23226" spans="11:11" x14ac:dyDescent="0.25">
      <c r="K23226" s="133"/>
    </row>
    <row r="23227" spans="11:11" x14ac:dyDescent="0.25">
      <c r="K23227"/>
    </row>
    <row r="23228" spans="11:11" x14ac:dyDescent="0.25">
      <c r="K23228"/>
    </row>
    <row r="23229" spans="11:11" x14ac:dyDescent="0.25">
      <c r="K23229" s="133"/>
    </row>
    <row r="23230" spans="11:11" x14ac:dyDescent="0.25">
      <c r="K23230" s="133"/>
    </row>
    <row r="23231" spans="11:11" x14ac:dyDescent="0.25">
      <c r="K23231"/>
    </row>
    <row r="23232" spans="11:11" x14ac:dyDescent="0.25">
      <c r="K23232"/>
    </row>
    <row r="23233" spans="11:11" x14ac:dyDescent="0.25">
      <c r="K23233"/>
    </row>
    <row r="23234" spans="11:11" x14ac:dyDescent="0.25">
      <c r="K23234" s="133"/>
    </row>
    <row r="23235" spans="11:11" x14ac:dyDescent="0.25">
      <c r="K23235" s="133"/>
    </row>
    <row r="23236" spans="11:11" x14ac:dyDescent="0.25">
      <c r="K23236"/>
    </row>
    <row r="23237" spans="11:11" x14ac:dyDescent="0.25">
      <c r="K23237"/>
    </row>
    <row r="23238" spans="11:11" x14ac:dyDescent="0.25">
      <c r="K23238" s="133"/>
    </row>
    <row r="23239" spans="11:11" x14ac:dyDescent="0.25">
      <c r="K23239" s="133"/>
    </row>
    <row r="23240" spans="11:11" x14ac:dyDescent="0.25">
      <c r="K23240"/>
    </row>
    <row r="23241" spans="11:11" x14ac:dyDescent="0.25">
      <c r="K23241"/>
    </row>
    <row r="23242" spans="11:11" x14ac:dyDescent="0.25">
      <c r="K23242"/>
    </row>
    <row r="23243" spans="11:11" x14ac:dyDescent="0.25">
      <c r="K23243" s="133"/>
    </row>
    <row r="23244" spans="11:11" x14ac:dyDescent="0.25">
      <c r="K23244" s="133"/>
    </row>
    <row r="23245" spans="11:11" x14ac:dyDescent="0.25">
      <c r="K23245"/>
    </row>
    <row r="23246" spans="11:11" x14ac:dyDescent="0.25">
      <c r="K23246"/>
    </row>
    <row r="23247" spans="11:11" x14ac:dyDescent="0.25">
      <c r="K23247" s="133"/>
    </row>
    <row r="23248" spans="11:11" x14ac:dyDescent="0.25">
      <c r="K23248" s="133"/>
    </row>
    <row r="23249" spans="11:11" x14ac:dyDescent="0.25">
      <c r="K23249"/>
    </row>
    <row r="23250" spans="11:11" x14ac:dyDescent="0.25">
      <c r="K23250"/>
    </row>
    <row r="23251" spans="11:11" x14ac:dyDescent="0.25">
      <c r="K23251"/>
    </row>
    <row r="23252" spans="11:11" x14ac:dyDescent="0.25">
      <c r="K23252" s="133"/>
    </row>
    <row r="23253" spans="11:11" x14ac:dyDescent="0.25">
      <c r="K23253" s="133"/>
    </row>
    <row r="23254" spans="11:11" x14ac:dyDescent="0.25">
      <c r="K23254"/>
    </row>
    <row r="23255" spans="11:11" x14ac:dyDescent="0.25">
      <c r="K23255"/>
    </row>
    <row r="23256" spans="11:11" x14ac:dyDescent="0.25">
      <c r="K23256" s="133"/>
    </row>
    <row r="23257" spans="11:11" x14ac:dyDescent="0.25">
      <c r="K23257" s="133"/>
    </row>
    <row r="23258" spans="11:11" x14ac:dyDescent="0.25">
      <c r="K23258"/>
    </row>
    <row r="23259" spans="11:11" x14ac:dyDescent="0.25">
      <c r="K23259"/>
    </row>
    <row r="23260" spans="11:11" x14ac:dyDescent="0.25">
      <c r="K23260"/>
    </row>
    <row r="23261" spans="11:11" x14ac:dyDescent="0.25">
      <c r="K23261" s="133"/>
    </row>
    <row r="23262" spans="11:11" x14ac:dyDescent="0.25">
      <c r="K23262" s="133"/>
    </row>
    <row r="23263" spans="11:11" x14ac:dyDescent="0.25">
      <c r="K23263"/>
    </row>
    <row r="23264" spans="11:11" x14ac:dyDescent="0.25">
      <c r="K23264"/>
    </row>
    <row r="23265" spans="11:11" x14ac:dyDescent="0.25">
      <c r="K23265" s="133"/>
    </row>
    <row r="23266" spans="11:11" x14ac:dyDescent="0.25">
      <c r="K23266" s="133"/>
    </row>
    <row r="23267" spans="11:11" x14ac:dyDescent="0.25">
      <c r="K23267"/>
    </row>
    <row r="23268" spans="11:11" x14ac:dyDescent="0.25">
      <c r="K23268"/>
    </row>
    <row r="23269" spans="11:11" x14ac:dyDescent="0.25">
      <c r="K23269"/>
    </row>
    <row r="23270" spans="11:11" x14ac:dyDescent="0.25">
      <c r="K23270" s="133"/>
    </row>
    <row r="23271" spans="11:11" x14ac:dyDescent="0.25">
      <c r="K23271" s="133"/>
    </row>
    <row r="23272" spans="11:11" x14ac:dyDescent="0.25">
      <c r="K23272"/>
    </row>
    <row r="23273" spans="11:11" x14ac:dyDescent="0.25">
      <c r="K23273"/>
    </row>
    <row r="23274" spans="11:11" x14ac:dyDescent="0.25">
      <c r="K23274" s="133"/>
    </row>
    <row r="23275" spans="11:11" x14ac:dyDescent="0.25">
      <c r="K23275" s="133"/>
    </row>
    <row r="23276" spans="11:11" x14ac:dyDescent="0.25">
      <c r="K23276"/>
    </row>
    <row r="23277" spans="11:11" x14ac:dyDescent="0.25">
      <c r="K23277"/>
    </row>
    <row r="23278" spans="11:11" x14ac:dyDescent="0.25">
      <c r="K23278"/>
    </row>
    <row r="23279" spans="11:11" x14ac:dyDescent="0.25">
      <c r="K23279" s="133"/>
    </row>
    <row r="23280" spans="11:11" x14ac:dyDescent="0.25">
      <c r="K23280" s="133"/>
    </row>
    <row r="23281" spans="11:11" x14ac:dyDescent="0.25">
      <c r="K23281"/>
    </row>
    <row r="23282" spans="11:11" x14ac:dyDescent="0.25">
      <c r="K23282"/>
    </row>
    <row r="23283" spans="11:11" x14ac:dyDescent="0.25">
      <c r="K23283" s="133"/>
    </row>
    <row r="23284" spans="11:11" x14ac:dyDescent="0.25">
      <c r="K23284" s="133"/>
    </row>
    <row r="23285" spans="11:11" x14ac:dyDescent="0.25">
      <c r="K23285"/>
    </row>
    <row r="23286" spans="11:11" x14ac:dyDescent="0.25">
      <c r="K23286"/>
    </row>
    <row r="23287" spans="11:11" x14ac:dyDescent="0.25">
      <c r="K23287"/>
    </row>
    <row r="23288" spans="11:11" x14ac:dyDescent="0.25">
      <c r="K23288" s="133"/>
    </row>
    <row r="23289" spans="11:11" x14ac:dyDescent="0.25">
      <c r="K23289" s="133"/>
    </row>
    <row r="23290" spans="11:11" x14ac:dyDescent="0.25">
      <c r="K23290"/>
    </row>
    <row r="23291" spans="11:11" x14ac:dyDescent="0.25">
      <c r="K23291"/>
    </row>
    <row r="23292" spans="11:11" x14ac:dyDescent="0.25">
      <c r="K23292" s="133"/>
    </row>
    <row r="23293" spans="11:11" x14ac:dyDescent="0.25">
      <c r="K23293" s="133"/>
    </row>
    <row r="23294" spans="11:11" x14ac:dyDescent="0.25">
      <c r="K23294"/>
    </row>
    <row r="23295" spans="11:11" x14ac:dyDescent="0.25">
      <c r="K23295"/>
    </row>
    <row r="23296" spans="11:11" x14ac:dyDescent="0.25">
      <c r="K23296"/>
    </row>
    <row r="23297" spans="11:11" x14ac:dyDescent="0.25">
      <c r="K23297" s="133"/>
    </row>
    <row r="23298" spans="11:11" x14ac:dyDescent="0.25">
      <c r="K23298" s="133"/>
    </row>
    <row r="23299" spans="11:11" x14ac:dyDescent="0.25">
      <c r="K23299"/>
    </row>
    <row r="23300" spans="11:11" x14ac:dyDescent="0.25">
      <c r="K23300"/>
    </row>
    <row r="23301" spans="11:11" x14ac:dyDescent="0.25">
      <c r="K23301" s="133"/>
    </row>
    <row r="23302" spans="11:11" x14ac:dyDescent="0.25">
      <c r="K23302" s="133"/>
    </row>
    <row r="23303" spans="11:11" x14ac:dyDescent="0.25">
      <c r="K23303"/>
    </row>
    <row r="23304" spans="11:11" x14ac:dyDescent="0.25">
      <c r="K23304"/>
    </row>
    <row r="23305" spans="11:11" x14ac:dyDescent="0.25">
      <c r="K23305"/>
    </row>
    <row r="23306" spans="11:11" x14ac:dyDescent="0.25">
      <c r="K23306" s="133"/>
    </row>
    <row r="23307" spans="11:11" x14ac:dyDescent="0.25">
      <c r="K23307" s="133"/>
    </row>
    <row r="23308" spans="11:11" x14ac:dyDescent="0.25">
      <c r="K23308"/>
    </row>
    <row r="23309" spans="11:11" x14ac:dyDescent="0.25">
      <c r="K23309"/>
    </row>
    <row r="23310" spans="11:11" x14ac:dyDescent="0.25">
      <c r="K23310" s="133"/>
    </row>
    <row r="23311" spans="11:11" x14ac:dyDescent="0.25">
      <c r="K23311" s="133"/>
    </row>
    <row r="23312" spans="11:11" x14ac:dyDescent="0.25">
      <c r="K23312"/>
    </row>
    <row r="23313" spans="11:11" x14ac:dyDescent="0.25">
      <c r="K23313"/>
    </row>
    <row r="23314" spans="11:11" x14ac:dyDescent="0.25">
      <c r="K23314"/>
    </row>
    <row r="23315" spans="11:11" x14ac:dyDescent="0.25">
      <c r="K23315" s="133"/>
    </row>
    <row r="23316" spans="11:11" x14ac:dyDescent="0.25">
      <c r="K23316" s="133"/>
    </row>
    <row r="23317" spans="11:11" x14ac:dyDescent="0.25">
      <c r="K23317"/>
    </row>
    <row r="23318" spans="11:11" x14ac:dyDescent="0.25">
      <c r="K23318"/>
    </row>
    <row r="23319" spans="11:11" x14ac:dyDescent="0.25">
      <c r="K23319" s="133"/>
    </row>
    <row r="23320" spans="11:11" x14ac:dyDescent="0.25">
      <c r="K23320" s="133"/>
    </row>
    <row r="23321" spans="11:11" x14ac:dyDescent="0.25">
      <c r="K23321"/>
    </row>
    <row r="23322" spans="11:11" x14ac:dyDescent="0.25">
      <c r="K23322"/>
    </row>
    <row r="23323" spans="11:11" x14ac:dyDescent="0.25">
      <c r="K23323"/>
    </row>
    <row r="23324" spans="11:11" x14ac:dyDescent="0.25">
      <c r="K23324" s="133"/>
    </row>
    <row r="23325" spans="11:11" x14ac:dyDescent="0.25">
      <c r="K23325" s="133"/>
    </row>
    <row r="23326" spans="11:11" x14ac:dyDescent="0.25">
      <c r="K23326"/>
    </row>
    <row r="23327" spans="11:11" x14ac:dyDescent="0.25">
      <c r="K23327"/>
    </row>
    <row r="23328" spans="11:11" x14ac:dyDescent="0.25">
      <c r="K23328" s="133"/>
    </row>
    <row r="23329" spans="11:11" x14ac:dyDescent="0.25">
      <c r="K23329" s="133"/>
    </row>
    <row r="23330" spans="11:11" x14ac:dyDescent="0.25">
      <c r="K23330"/>
    </row>
    <row r="23331" spans="11:11" x14ac:dyDescent="0.25">
      <c r="K23331"/>
    </row>
    <row r="23332" spans="11:11" x14ac:dyDescent="0.25">
      <c r="K23332"/>
    </row>
    <row r="23333" spans="11:11" x14ac:dyDescent="0.25">
      <c r="K23333" s="133"/>
    </row>
    <row r="23334" spans="11:11" x14ac:dyDescent="0.25">
      <c r="K23334" s="133"/>
    </row>
    <row r="23335" spans="11:11" x14ac:dyDescent="0.25">
      <c r="K23335"/>
    </row>
    <row r="23336" spans="11:11" x14ac:dyDescent="0.25">
      <c r="K23336"/>
    </row>
    <row r="23337" spans="11:11" x14ac:dyDescent="0.25">
      <c r="K23337" s="133"/>
    </row>
    <row r="23338" spans="11:11" x14ac:dyDescent="0.25">
      <c r="K23338" s="133"/>
    </row>
    <row r="23339" spans="11:11" x14ac:dyDescent="0.25">
      <c r="K23339"/>
    </row>
    <row r="23340" spans="11:11" x14ac:dyDescent="0.25">
      <c r="K23340"/>
    </row>
    <row r="23341" spans="11:11" x14ac:dyDescent="0.25">
      <c r="K23341"/>
    </row>
    <row r="23342" spans="11:11" x14ac:dyDescent="0.25">
      <c r="K23342" s="133"/>
    </row>
    <row r="23343" spans="11:11" x14ac:dyDescent="0.25">
      <c r="K23343" s="133"/>
    </row>
    <row r="23344" spans="11:11" x14ac:dyDescent="0.25">
      <c r="K23344"/>
    </row>
    <row r="23345" spans="11:11" x14ac:dyDescent="0.25">
      <c r="K23345"/>
    </row>
    <row r="23346" spans="11:11" x14ac:dyDescent="0.25">
      <c r="K23346" s="133"/>
    </row>
    <row r="23347" spans="11:11" x14ac:dyDescent="0.25">
      <c r="K23347" s="133"/>
    </row>
    <row r="23348" spans="11:11" x14ac:dyDescent="0.25">
      <c r="K23348"/>
    </row>
    <row r="23349" spans="11:11" x14ac:dyDescent="0.25">
      <c r="K23349"/>
    </row>
    <row r="23350" spans="11:11" x14ac:dyDescent="0.25">
      <c r="K23350"/>
    </row>
    <row r="23351" spans="11:11" x14ac:dyDescent="0.25">
      <c r="K23351" s="133"/>
    </row>
    <row r="23352" spans="11:11" x14ac:dyDescent="0.25">
      <c r="K23352" s="133"/>
    </row>
    <row r="23353" spans="11:11" x14ac:dyDescent="0.25">
      <c r="K23353"/>
    </row>
    <row r="23354" spans="11:11" x14ac:dyDescent="0.25">
      <c r="K23354"/>
    </row>
    <row r="23355" spans="11:11" x14ac:dyDescent="0.25">
      <c r="K23355" s="133"/>
    </row>
    <row r="23356" spans="11:11" x14ac:dyDescent="0.25">
      <c r="K23356" s="133"/>
    </row>
    <row r="23357" spans="11:11" x14ac:dyDescent="0.25">
      <c r="K23357"/>
    </row>
    <row r="23358" spans="11:11" x14ac:dyDescent="0.25">
      <c r="K23358"/>
    </row>
    <row r="23359" spans="11:11" x14ac:dyDescent="0.25">
      <c r="K23359"/>
    </row>
    <row r="23360" spans="11:11" x14ac:dyDescent="0.25">
      <c r="K23360" s="133"/>
    </row>
    <row r="23361" spans="11:11" x14ac:dyDescent="0.25">
      <c r="K23361" s="133"/>
    </row>
    <row r="23362" spans="11:11" x14ac:dyDescent="0.25">
      <c r="K23362"/>
    </row>
    <row r="23363" spans="11:11" x14ac:dyDescent="0.25">
      <c r="K23363"/>
    </row>
    <row r="23364" spans="11:11" x14ac:dyDescent="0.25">
      <c r="K23364" s="133"/>
    </row>
    <row r="23365" spans="11:11" x14ac:dyDescent="0.25">
      <c r="K23365" s="133"/>
    </row>
    <row r="23366" spans="11:11" x14ac:dyDescent="0.25">
      <c r="K23366"/>
    </row>
    <row r="23367" spans="11:11" x14ac:dyDescent="0.25">
      <c r="K23367"/>
    </row>
    <row r="23368" spans="11:11" x14ac:dyDescent="0.25">
      <c r="K23368"/>
    </row>
    <row r="23369" spans="11:11" x14ac:dyDescent="0.25">
      <c r="K23369" s="133"/>
    </row>
    <row r="23370" spans="11:11" x14ac:dyDescent="0.25">
      <c r="K23370" s="133"/>
    </row>
    <row r="23371" spans="11:11" x14ac:dyDescent="0.25">
      <c r="K23371"/>
    </row>
    <row r="23372" spans="11:11" x14ac:dyDescent="0.25">
      <c r="K23372"/>
    </row>
    <row r="23373" spans="11:11" x14ac:dyDescent="0.25">
      <c r="K23373" s="133"/>
    </row>
    <row r="23374" spans="11:11" x14ac:dyDescent="0.25">
      <c r="K23374" s="133"/>
    </row>
    <row r="23375" spans="11:11" x14ac:dyDescent="0.25">
      <c r="K23375"/>
    </row>
    <row r="23376" spans="11:11" x14ac:dyDescent="0.25">
      <c r="K23376"/>
    </row>
    <row r="23377" spans="11:11" x14ac:dyDescent="0.25">
      <c r="K23377"/>
    </row>
    <row r="23378" spans="11:11" x14ac:dyDescent="0.25">
      <c r="K23378" s="133"/>
    </row>
    <row r="23379" spans="11:11" x14ac:dyDescent="0.25">
      <c r="K23379" s="133"/>
    </row>
    <row r="23380" spans="11:11" x14ac:dyDescent="0.25">
      <c r="K23380"/>
    </row>
    <row r="23381" spans="11:11" x14ac:dyDescent="0.25">
      <c r="K23381"/>
    </row>
    <row r="23382" spans="11:11" x14ac:dyDescent="0.25">
      <c r="K23382" s="133"/>
    </row>
    <row r="23383" spans="11:11" x14ac:dyDescent="0.25">
      <c r="K23383" s="133"/>
    </row>
    <row r="23384" spans="11:11" x14ac:dyDescent="0.25">
      <c r="K23384"/>
    </row>
    <row r="23385" spans="11:11" x14ac:dyDescent="0.25">
      <c r="K23385"/>
    </row>
    <row r="23386" spans="11:11" x14ac:dyDescent="0.25">
      <c r="K23386"/>
    </row>
    <row r="23387" spans="11:11" x14ac:dyDescent="0.25">
      <c r="K23387" s="133"/>
    </row>
    <row r="23388" spans="11:11" x14ac:dyDescent="0.25">
      <c r="K23388" s="133"/>
    </row>
    <row r="23389" spans="11:11" x14ac:dyDescent="0.25">
      <c r="K23389"/>
    </row>
    <row r="23390" spans="11:11" x14ac:dyDescent="0.25">
      <c r="K23390"/>
    </row>
    <row r="23391" spans="11:11" x14ac:dyDescent="0.25">
      <c r="K23391" s="133"/>
    </row>
    <row r="23392" spans="11:11" x14ac:dyDescent="0.25">
      <c r="K23392" s="133"/>
    </row>
    <row r="23393" spans="11:11" x14ac:dyDescent="0.25">
      <c r="K23393"/>
    </row>
    <row r="23394" spans="11:11" x14ac:dyDescent="0.25">
      <c r="K23394"/>
    </row>
    <row r="23395" spans="11:11" x14ac:dyDescent="0.25">
      <c r="K23395"/>
    </row>
    <row r="23396" spans="11:11" x14ac:dyDescent="0.25">
      <c r="K23396" s="133"/>
    </row>
    <row r="23397" spans="11:11" x14ac:dyDescent="0.25">
      <c r="K23397" s="133"/>
    </row>
    <row r="23398" spans="11:11" x14ac:dyDescent="0.25">
      <c r="K23398"/>
    </row>
    <row r="23399" spans="11:11" x14ac:dyDescent="0.25">
      <c r="K23399"/>
    </row>
    <row r="23400" spans="11:11" x14ac:dyDescent="0.25">
      <c r="K23400" s="133"/>
    </row>
    <row r="23401" spans="11:11" x14ac:dyDescent="0.25">
      <c r="K23401" s="133"/>
    </row>
    <row r="23402" spans="11:11" x14ac:dyDescent="0.25">
      <c r="K23402"/>
    </row>
    <row r="23403" spans="11:11" x14ac:dyDescent="0.25">
      <c r="K23403"/>
    </row>
    <row r="23404" spans="11:11" x14ac:dyDescent="0.25">
      <c r="K23404"/>
    </row>
    <row r="23405" spans="11:11" x14ac:dyDescent="0.25">
      <c r="K23405" s="133"/>
    </row>
    <row r="23406" spans="11:11" x14ac:dyDescent="0.25">
      <c r="K23406" s="133"/>
    </row>
    <row r="23407" spans="11:11" x14ac:dyDescent="0.25">
      <c r="K23407"/>
    </row>
    <row r="23408" spans="11:11" x14ac:dyDescent="0.25">
      <c r="K23408"/>
    </row>
    <row r="23409" spans="11:11" x14ac:dyDescent="0.25">
      <c r="K23409" s="133"/>
    </row>
    <row r="23410" spans="11:11" x14ac:dyDescent="0.25">
      <c r="K23410" s="133"/>
    </row>
    <row r="23411" spans="11:11" x14ac:dyDescent="0.25">
      <c r="K23411"/>
    </row>
    <row r="23412" spans="11:11" x14ac:dyDescent="0.25">
      <c r="K23412"/>
    </row>
    <row r="23413" spans="11:11" x14ac:dyDescent="0.25">
      <c r="K23413"/>
    </row>
    <row r="23414" spans="11:11" x14ac:dyDescent="0.25">
      <c r="K23414" s="133"/>
    </row>
    <row r="23415" spans="11:11" x14ac:dyDescent="0.25">
      <c r="K23415" s="133"/>
    </row>
    <row r="23416" spans="11:11" x14ac:dyDescent="0.25">
      <c r="K23416"/>
    </row>
    <row r="23417" spans="11:11" x14ac:dyDescent="0.25">
      <c r="K23417"/>
    </row>
    <row r="23418" spans="11:11" x14ac:dyDescent="0.25">
      <c r="K23418" s="133"/>
    </row>
    <row r="23419" spans="11:11" x14ac:dyDescent="0.25">
      <c r="K23419" s="133"/>
    </row>
    <row r="23420" spans="11:11" x14ac:dyDescent="0.25">
      <c r="K23420"/>
    </row>
    <row r="23421" spans="11:11" x14ac:dyDescent="0.25">
      <c r="K23421"/>
    </row>
    <row r="23422" spans="11:11" x14ac:dyDescent="0.25">
      <c r="K23422"/>
    </row>
    <row r="23423" spans="11:11" x14ac:dyDescent="0.25">
      <c r="K23423" s="133"/>
    </row>
    <row r="23424" spans="11:11" x14ac:dyDescent="0.25">
      <c r="K23424" s="133"/>
    </row>
    <row r="23425" spans="11:11" x14ac:dyDescent="0.25">
      <c r="K23425"/>
    </row>
    <row r="23426" spans="11:11" x14ac:dyDescent="0.25">
      <c r="K23426"/>
    </row>
    <row r="23427" spans="11:11" x14ac:dyDescent="0.25">
      <c r="K23427" s="133"/>
    </row>
    <row r="23428" spans="11:11" x14ac:dyDescent="0.25">
      <c r="K23428" s="133"/>
    </row>
    <row r="23429" spans="11:11" x14ac:dyDescent="0.25">
      <c r="K23429"/>
    </row>
    <row r="23430" spans="11:11" x14ac:dyDescent="0.25">
      <c r="K23430"/>
    </row>
    <row r="23431" spans="11:11" x14ac:dyDescent="0.25">
      <c r="K23431"/>
    </row>
    <row r="23432" spans="11:11" x14ac:dyDescent="0.25">
      <c r="K23432" s="133"/>
    </row>
    <row r="23433" spans="11:11" x14ac:dyDescent="0.25">
      <c r="K23433" s="133"/>
    </row>
    <row r="23434" spans="11:11" x14ac:dyDescent="0.25">
      <c r="K23434"/>
    </row>
    <row r="23435" spans="11:11" x14ac:dyDescent="0.25">
      <c r="K23435"/>
    </row>
    <row r="23436" spans="11:11" x14ac:dyDescent="0.25">
      <c r="K23436" s="133"/>
    </row>
    <row r="23437" spans="11:11" x14ac:dyDescent="0.25">
      <c r="K23437" s="133"/>
    </row>
    <row r="23438" spans="11:11" x14ac:dyDescent="0.25">
      <c r="K23438"/>
    </row>
    <row r="23439" spans="11:11" x14ac:dyDescent="0.25">
      <c r="K23439"/>
    </row>
    <row r="23440" spans="11:11" x14ac:dyDescent="0.25">
      <c r="K23440"/>
    </row>
    <row r="23441" spans="11:11" x14ac:dyDescent="0.25">
      <c r="K23441" s="133"/>
    </row>
    <row r="23442" spans="11:11" x14ac:dyDescent="0.25">
      <c r="K23442" s="133"/>
    </row>
    <row r="23443" spans="11:11" x14ac:dyDescent="0.25">
      <c r="K23443"/>
    </row>
    <row r="23444" spans="11:11" x14ac:dyDescent="0.25">
      <c r="K23444"/>
    </row>
    <row r="23445" spans="11:11" x14ac:dyDescent="0.25">
      <c r="K23445" s="133"/>
    </row>
    <row r="23446" spans="11:11" x14ac:dyDescent="0.25">
      <c r="K23446" s="133"/>
    </row>
    <row r="23447" spans="11:11" x14ac:dyDescent="0.25">
      <c r="K23447"/>
    </row>
    <row r="23448" spans="11:11" x14ac:dyDescent="0.25">
      <c r="K23448"/>
    </row>
    <row r="23449" spans="11:11" x14ac:dyDescent="0.25">
      <c r="K23449"/>
    </row>
    <row r="23450" spans="11:11" x14ac:dyDescent="0.25">
      <c r="K23450" s="133"/>
    </row>
    <row r="23451" spans="11:11" x14ac:dyDescent="0.25">
      <c r="K23451" s="133"/>
    </row>
    <row r="23452" spans="11:11" x14ac:dyDescent="0.25">
      <c r="K23452"/>
    </row>
    <row r="23453" spans="11:11" x14ac:dyDescent="0.25">
      <c r="K23453"/>
    </row>
    <row r="23454" spans="11:11" x14ac:dyDescent="0.25">
      <c r="K23454" s="133"/>
    </row>
    <row r="23455" spans="11:11" x14ac:dyDescent="0.25">
      <c r="K23455" s="133"/>
    </row>
    <row r="23456" spans="11:11" x14ac:dyDescent="0.25">
      <c r="K23456"/>
    </row>
    <row r="23457" spans="11:11" x14ac:dyDescent="0.25">
      <c r="K23457"/>
    </row>
    <row r="23458" spans="11:11" x14ac:dyDescent="0.25">
      <c r="K23458"/>
    </row>
    <row r="23459" spans="11:11" x14ac:dyDescent="0.25">
      <c r="K23459" s="133"/>
    </row>
    <row r="23460" spans="11:11" x14ac:dyDescent="0.25">
      <c r="K23460" s="133"/>
    </row>
    <row r="23461" spans="11:11" x14ac:dyDescent="0.25">
      <c r="K23461"/>
    </row>
    <row r="23462" spans="11:11" x14ac:dyDescent="0.25">
      <c r="K23462"/>
    </row>
    <row r="23463" spans="11:11" x14ac:dyDescent="0.25">
      <c r="K23463" s="133"/>
    </row>
    <row r="23464" spans="11:11" x14ac:dyDescent="0.25">
      <c r="K23464" s="133"/>
    </row>
    <row r="23465" spans="11:11" x14ac:dyDescent="0.25">
      <c r="K23465"/>
    </row>
    <row r="23466" spans="11:11" x14ac:dyDescent="0.25">
      <c r="K23466"/>
    </row>
    <row r="23467" spans="11:11" x14ac:dyDescent="0.25">
      <c r="K23467"/>
    </row>
    <row r="23468" spans="11:11" x14ac:dyDescent="0.25">
      <c r="K23468" s="133"/>
    </row>
    <row r="23469" spans="11:11" x14ac:dyDescent="0.25">
      <c r="K23469" s="133"/>
    </row>
    <row r="23470" spans="11:11" x14ac:dyDescent="0.25">
      <c r="K23470"/>
    </row>
    <row r="23471" spans="11:11" x14ac:dyDescent="0.25">
      <c r="K23471"/>
    </row>
    <row r="23472" spans="11:11" x14ac:dyDescent="0.25">
      <c r="K23472" s="133"/>
    </row>
    <row r="23473" spans="11:11" x14ac:dyDescent="0.25">
      <c r="K23473" s="133"/>
    </row>
    <row r="23474" spans="11:11" x14ac:dyDescent="0.25">
      <c r="K23474"/>
    </row>
    <row r="23475" spans="11:11" x14ac:dyDescent="0.25">
      <c r="K23475"/>
    </row>
    <row r="23476" spans="11:11" x14ac:dyDescent="0.25">
      <c r="K23476"/>
    </row>
    <row r="23477" spans="11:11" x14ac:dyDescent="0.25">
      <c r="K23477" s="133"/>
    </row>
    <row r="23478" spans="11:11" x14ac:dyDescent="0.25">
      <c r="K23478" s="133"/>
    </row>
    <row r="23479" spans="11:11" x14ac:dyDescent="0.25">
      <c r="K23479"/>
    </row>
    <row r="23480" spans="11:11" x14ac:dyDescent="0.25">
      <c r="K23480"/>
    </row>
    <row r="23481" spans="11:11" x14ac:dyDescent="0.25">
      <c r="K23481" s="133"/>
    </row>
    <row r="23482" spans="11:11" x14ac:dyDescent="0.25">
      <c r="K23482" s="133"/>
    </row>
    <row r="23483" spans="11:11" x14ac:dyDescent="0.25">
      <c r="K23483"/>
    </row>
    <row r="23484" spans="11:11" x14ac:dyDescent="0.25">
      <c r="K23484"/>
    </row>
    <row r="23485" spans="11:11" x14ac:dyDescent="0.25">
      <c r="K23485"/>
    </row>
    <row r="23486" spans="11:11" x14ac:dyDescent="0.25">
      <c r="K23486" s="133"/>
    </row>
    <row r="23487" spans="11:11" x14ac:dyDescent="0.25">
      <c r="K23487" s="133"/>
    </row>
    <row r="23488" spans="11:11" x14ac:dyDescent="0.25">
      <c r="K23488"/>
    </row>
    <row r="23489" spans="11:11" x14ac:dyDescent="0.25">
      <c r="K23489"/>
    </row>
    <row r="23490" spans="11:11" x14ac:dyDescent="0.25">
      <c r="K23490" s="133"/>
    </row>
    <row r="23491" spans="11:11" x14ac:dyDescent="0.25">
      <c r="K23491" s="133"/>
    </row>
    <row r="23492" spans="11:11" x14ac:dyDescent="0.25">
      <c r="K23492"/>
    </row>
    <row r="23493" spans="11:11" x14ac:dyDescent="0.25">
      <c r="K23493"/>
    </row>
    <row r="23494" spans="11:11" x14ac:dyDescent="0.25">
      <c r="K23494"/>
    </row>
    <row r="23495" spans="11:11" x14ac:dyDescent="0.25">
      <c r="K23495" s="133"/>
    </row>
    <row r="23496" spans="11:11" x14ac:dyDescent="0.25">
      <c r="K23496" s="133"/>
    </row>
    <row r="23497" spans="11:11" x14ac:dyDescent="0.25">
      <c r="K23497"/>
    </row>
    <row r="23498" spans="11:11" x14ac:dyDescent="0.25">
      <c r="K23498"/>
    </row>
    <row r="23499" spans="11:11" x14ac:dyDescent="0.25">
      <c r="K23499" s="133"/>
    </row>
    <row r="23500" spans="11:11" x14ac:dyDescent="0.25">
      <c r="K23500" s="133"/>
    </row>
    <row r="23501" spans="11:11" x14ac:dyDescent="0.25">
      <c r="K23501"/>
    </row>
    <row r="23502" spans="11:11" x14ac:dyDescent="0.25">
      <c r="K23502"/>
    </row>
    <row r="23503" spans="11:11" x14ac:dyDescent="0.25">
      <c r="K23503"/>
    </row>
    <row r="23504" spans="11:11" x14ac:dyDescent="0.25">
      <c r="K23504" s="133"/>
    </row>
    <row r="23505" spans="11:11" x14ac:dyDescent="0.25">
      <c r="K23505" s="133"/>
    </row>
    <row r="23506" spans="11:11" x14ac:dyDescent="0.25">
      <c r="K23506"/>
    </row>
    <row r="23507" spans="11:11" x14ac:dyDescent="0.25">
      <c r="K23507"/>
    </row>
    <row r="23508" spans="11:11" x14ac:dyDescent="0.25">
      <c r="K23508" s="133"/>
    </row>
    <row r="23509" spans="11:11" x14ac:dyDescent="0.25">
      <c r="K23509" s="133"/>
    </row>
    <row r="23510" spans="11:11" x14ac:dyDescent="0.25">
      <c r="K23510"/>
    </row>
    <row r="23511" spans="11:11" x14ac:dyDescent="0.25">
      <c r="K23511"/>
    </row>
    <row r="23512" spans="11:11" x14ac:dyDescent="0.25">
      <c r="K23512"/>
    </row>
    <row r="23513" spans="11:11" x14ac:dyDescent="0.25">
      <c r="K23513" s="133"/>
    </row>
    <row r="23514" spans="11:11" x14ac:dyDescent="0.25">
      <c r="K23514" s="133"/>
    </row>
    <row r="23515" spans="11:11" x14ac:dyDescent="0.25">
      <c r="K23515"/>
    </row>
    <row r="23516" spans="11:11" x14ac:dyDescent="0.25">
      <c r="K23516"/>
    </row>
    <row r="23517" spans="11:11" x14ac:dyDescent="0.25">
      <c r="K23517" s="133"/>
    </row>
    <row r="23518" spans="11:11" x14ac:dyDescent="0.25">
      <c r="K23518" s="133"/>
    </row>
    <row r="23519" spans="11:11" x14ac:dyDescent="0.25">
      <c r="K23519"/>
    </row>
    <row r="23520" spans="11:11" x14ac:dyDescent="0.25">
      <c r="K23520"/>
    </row>
    <row r="23521" spans="11:11" x14ac:dyDescent="0.25">
      <c r="K23521"/>
    </row>
    <row r="23522" spans="11:11" x14ac:dyDescent="0.25">
      <c r="K23522" s="133"/>
    </row>
    <row r="23523" spans="11:11" x14ac:dyDescent="0.25">
      <c r="K23523" s="133"/>
    </row>
    <row r="23524" spans="11:11" x14ac:dyDescent="0.25">
      <c r="K23524"/>
    </row>
    <row r="23525" spans="11:11" x14ac:dyDescent="0.25">
      <c r="K23525"/>
    </row>
    <row r="23526" spans="11:11" x14ac:dyDescent="0.25">
      <c r="K23526" s="133"/>
    </row>
    <row r="23527" spans="11:11" x14ac:dyDescent="0.25">
      <c r="K23527" s="133"/>
    </row>
    <row r="23528" spans="11:11" x14ac:dyDescent="0.25">
      <c r="K23528"/>
    </row>
    <row r="23529" spans="11:11" x14ac:dyDescent="0.25">
      <c r="K23529"/>
    </row>
    <row r="23530" spans="11:11" x14ac:dyDescent="0.25">
      <c r="K23530"/>
    </row>
    <row r="23531" spans="11:11" x14ac:dyDescent="0.25">
      <c r="K23531" s="133"/>
    </row>
    <row r="23532" spans="11:11" x14ac:dyDescent="0.25">
      <c r="K23532" s="133"/>
    </row>
    <row r="23533" spans="11:11" x14ac:dyDescent="0.25">
      <c r="K23533"/>
    </row>
    <row r="23534" spans="11:11" x14ac:dyDescent="0.25">
      <c r="K23534"/>
    </row>
    <row r="23535" spans="11:11" x14ac:dyDescent="0.25">
      <c r="K23535" s="133"/>
    </row>
    <row r="23536" spans="11:11" x14ac:dyDescent="0.25">
      <c r="K23536" s="133"/>
    </row>
    <row r="23537" spans="11:11" x14ac:dyDescent="0.25">
      <c r="K23537"/>
    </row>
    <row r="23538" spans="11:11" x14ac:dyDescent="0.25">
      <c r="K23538"/>
    </row>
    <row r="23539" spans="11:11" x14ac:dyDescent="0.25">
      <c r="K23539"/>
    </row>
    <row r="23540" spans="11:11" x14ac:dyDescent="0.25">
      <c r="K23540" s="133"/>
    </row>
    <row r="23541" spans="11:11" x14ac:dyDescent="0.25">
      <c r="K23541" s="133"/>
    </row>
    <row r="23542" spans="11:11" x14ac:dyDescent="0.25">
      <c r="K23542"/>
    </row>
    <row r="23543" spans="11:11" x14ac:dyDescent="0.25">
      <c r="K23543"/>
    </row>
    <row r="23544" spans="11:11" x14ac:dyDescent="0.25">
      <c r="K23544" s="133"/>
    </row>
    <row r="23545" spans="11:11" x14ac:dyDescent="0.25">
      <c r="K23545" s="133"/>
    </row>
    <row r="23546" spans="11:11" x14ac:dyDescent="0.25">
      <c r="K23546"/>
    </row>
    <row r="23547" spans="11:11" x14ac:dyDescent="0.25">
      <c r="K23547"/>
    </row>
    <row r="23548" spans="11:11" x14ac:dyDescent="0.25">
      <c r="K23548"/>
    </row>
    <row r="23549" spans="11:11" x14ac:dyDescent="0.25">
      <c r="K23549" s="133"/>
    </row>
    <row r="23550" spans="11:11" x14ac:dyDescent="0.25">
      <c r="K23550" s="133"/>
    </row>
    <row r="23551" spans="11:11" x14ac:dyDescent="0.25">
      <c r="K23551"/>
    </row>
    <row r="23552" spans="11:11" x14ac:dyDescent="0.25">
      <c r="K23552"/>
    </row>
    <row r="23553" spans="11:11" x14ac:dyDescent="0.25">
      <c r="K23553" s="133"/>
    </row>
    <row r="23554" spans="11:11" x14ac:dyDescent="0.25">
      <c r="K23554" s="133"/>
    </row>
    <row r="23555" spans="11:11" x14ac:dyDescent="0.25">
      <c r="K23555"/>
    </row>
    <row r="23556" spans="11:11" x14ac:dyDescent="0.25">
      <c r="K23556"/>
    </row>
    <row r="23557" spans="11:11" x14ac:dyDescent="0.25">
      <c r="K23557"/>
    </row>
    <row r="23558" spans="11:11" x14ac:dyDescent="0.25">
      <c r="K23558" s="133"/>
    </row>
    <row r="23559" spans="11:11" x14ac:dyDescent="0.25">
      <c r="K23559" s="133"/>
    </row>
    <row r="23560" spans="11:11" x14ac:dyDescent="0.25">
      <c r="K23560"/>
    </row>
    <row r="23561" spans="11:11" x14ac:dyDescent="0.25">
      <c r="K23561"/>
    </row>
    <row r="23562" spans="11:11" x14ac:dyDescent="0.25">
      <c r="K23562" s="133"/>
    </row>
    <row r="23563" spans="11:11" x14ac:dyDescent="0.25">
      <c r="K23563" s="133"/>
    </row>
    <row r="23564" spans="11:11" x14ac:dyDescent="0.25">
      <c r="K23564"/>
    </row>
    <row r="23565" spans="11:11" x14ac:dyDescent="0.25">
      <c r="K23565"/>
    </row>
    <row r="23566" spans="11:11" x14ac:dyDescent="0.25">
      <c r="K23566"/>
    </row>
    <row r="23567" spans="11:11" x14ac:dyDescent="0.25">
      <c r="K23567" s="133"/>
    </row>
    <row r="23568" spans="11:11" x14ac:dyDescent="0.25">
      <c r="K23568" s="133"/>
    </row>
    <row r="23569" spans="11:11" x14ac:dyDescent="0.25">
      <c r="K23569"/>
    </row>
    <row r="23570" spans="11:11" x14ac:dyDescent="0.25">
      <c r="K23570"/>
    </row>
    <row r="23571" spans="11:11" x14ac:dyDescent="0.25">
      <c r="K23571" s="133"/>
    </row>
    <row r="23572" spans="11:11" x14ac:dyDescent="0.25">
      <c r="K23572" s="133"/>
    </row>
    <row r="23573" spans="11:11" x14ac:dyDescent="0.25">
      <c r="K23573"/>
    </row>
    <row r="23574" spans="11:11" x14ac:dyDescent="0.25">
      <c r="K23574"/>
    </row>
    <row r="23575" spans="11:11" x14ac:dyDescent="0.25">
      <c r="K23575"/>
    </row>
    <row r="23576" spans="11:11" x14ac:dyDescent="0.25">
      <c r="K23576" s="133"/>
    </row>
    <row r="23577" spans="11:11" x14ac:dyDescent="0.25">
      <c r="K23577" s="133"/>
    </row>
    <row r="23578" spans="11:11" x14ac:dyDescent="0.25">
      <c r="K23578"/>
    </row>
    <row r="23579" spans="11:11" x14ac:dyDescent="0.25">
      <c r="K23579"/>
    </row>
    <row r="23580" spans="11:11" x14ac:dyDescent="0.25">
      <c r="K23580" s="133"/>
    </row>
    <row r="23581" spans="11:11" x14ac:dyDescent="0.25">
      <c r="K23581" s="133"/>
    </row>
    <row r="23582" spans="11:11" x14ac:dyDescent="0.25">
      <c r="K23582"/>
    </row>
    <row r="23583" spans="11:11" x14ac:dyDescent="0.25">
      <c r="K23583"/>
    </row>
    <row r="23584" spans="11:11" x14ac:dyDescent="0.25">
      <c r="K23584"/>
    </row>
    <row r="23585" spans="11:11" x14ac:dyDescent="0.25">
      <c r="K23585" s="133"/>
    </row>
    <row r="23586" spans="11:11" x14ac:dyDescent="0.25">
      <c r="K23586" s="133"/>
    </row>
    <row r="23587" spans="11:11" x14ac:dyDescent="0.25">
      <c r="K23587"/>
    </row>
    <row r="23588" spans="11:11" x14ac:dyDescent="0.25">
      <c r="K23588"/>
    </row>
    <row r="23589" spans="11:11" x14ac:dyDescent="0.25">
      <c r="K23589" s="133"/>
    </row>
    <row r="23590" spans="11:11" x14ac:dyDescent="0.25">
      <c r="K23590" s="133"/>
    </row>
    <row r="23591" spans="11:11" x14ac:dyDescent="0.25">
      <c r="K23591"/>
    </row>
    <row r="23592" spans="11:11" x14ac:dyDescent="0.25">
      <c r="K23592"/>
    </row>
    <row r="23593" spans="11:11" x14ac:dyDescent="0.25">
      <c r="K23593"/>
    </row>
    <row r="23594" spans="11:11" x14ac:dyDescent="0.25">
      <c r="K23594" s="133"/>
    </row>
    <row r="23595" spans="11:11" x14ac:dyDescent="0.25">
      <c r="K23595" s="133"/>
    </row>
    <row r="23596" spans="11:11" x14ac:dyDescent="0.25">
      <c r="K23596"/>
    </row>
    <row r="23597" spans="11:11" x14ac:dyDescent="0.25">
      <c r="K23597"/>
    </row>
    <row r="23598" spans="11:11" x14ac:dyDescent="0.25">
      <c r="K23598" s="133"/>
    </row>
    <row r="23599" spans="11:11" x14ac:dyDescent="0.25">
      <c r="K23599" s="133"/>
    </row>
    <row r="23600" spans="11:11" x14ac:dyDescent="0.25">
      <c r="K23600"/>
    </row>
    <row r="23601" spans="11:11" x14ac:dyDescent="0.25">
      <c r="K23601"/>
    </row>
    <row r="23602" spans="11:11" x14ac:dyDescent="0.25">
      <c r="K23602"/>
    </row>
    <row r="23603" spans="11:11" x14ac:dyDescent="0.25">
      <c r="K23603" s="133"/>
    </row>
    <row r="23604" spans="11:11" x14ac:dyDescent="0.25">
      <c r="K23604" s="133"/>
    </row>
    <row r="23605" spans="11:11" x14ac:dyDescent="0.25">
      <c r="K23605"/>
    </row>
    <row r="23606" spans="11:11" x14ac:dyDescent="0.25">
      <c r="K23606"/>
    </row>
    <row r="23607" spans="11:11" x14ac:dyDescent="0.25">
      <c r="K23607" s="133"/>
    </row>
    <row r="23608" spans="11:11" x14ac:dyDescent="0.25">
      <c r="K23608" s="133"/>
    </row>
    <row r="23609" spans="11:11" x14ac:dyDescent="0.25">
      <c r="K23609"/>
    </row>
    <row r="23610" spans="11:11" x14ac:dyDescent="0.25">
      <c r="K23610"/>
    </row>
    <row r="23611" spans="11:11" x14ac:dyDescent="0.25">
      <c r="K23611"/>
    </row>
    <row r="23612" spans="11:11" x14ac:dyDescent="0.25">
      <c r="K23612" s="133"/>
    </row>
    <row r="23613" spans="11:11" x14ac:dyDescent="0.25">
      <c r="K23613" s="133"/>
    </row>
    <row r="23614" spans="11:11" x14ac:dyDescent="0.25">
      <c r="K23614"/>
    </row>
    <row r="23615" spans="11:11" x14ac:dyDescent="0.25">
      <c r="K23615"/>
    </row>
    <row r="23616" spans="11:11" x14ac:dyDescent="0.25">
      <c r="K23616" s="133"/>
    </row>
    <row r="23617" spans="11:11" x14ac:dyDescent="0.25">
      <c r="K23617" s="133"/>
    </row>
    <row r="23618" spans="11:11" x14ac:dyDescent="0.25">
      <c r="K23618"/>
    </row>
    <row r="23619" spans="11:11" x14ac:dyDescent="0.25">
      <c r="K23619"/>
    </row>
    <row r="23620" spans="11:11" x14ac:dyDescent="0.25">
      <c r="K23620"/>
    </row>
    <row r="23621" spans="11:11" x14ac:dyDescent="0.25">
      <c r="K23621" s="133"/>
    </row>
    <row r="23622" spans="11:11" x14ac:dyDescent="0.25">
      <c r="K23622" s="133"/>
    </row>
    <row r="23623" spans="11:11" x14ac:dyDescent="0.25">
      <c r="K23623"/>
    </row>
    <row r="23624" spans="11:11" x14ac:dyDescent="0.25">
      <c r="K23624"/>
    </row>
    <row r="23625" spans="11:11" x14ac:dyDescent="0.25">
      <c r="K23625" s="133"/>
    </row>
    <row r="23626" spans="11:11" x14ac:dyDescent="0.25">
      <c r="K23626" s="133"/>
    </row>
    <row r="23627" spans="11:11" x14ac:dyDescent="0.25">
      <c r="K23627"/>
    </row>
    <row r="23628" spans="11:11" x14ac:dyDescent="0.25">
      <c r="K23628"/>
    </row>
    <row r="23629" spans="11:11" x14ac:dyDescent="0.25">
      <c r="K23629"/>
    </row>
    <row r="23630" spans="11:11" x14ac:dyDescent="0.25">
      <c r="K23630" s="133"/>
    </row>
    <row r="23631" spans="11:11" x14ac:dyDescent="0.25">
      <c r="K23631" s="133"/>
    </row>
    <row r="23632" spans="11:11" x14ac:dyDescent="0.25">
      <c r="K23632"/>
    </row>
    <row r="23633" spans="11:11" x14ac:dyDescent="0.25">
      <c r="K23633"/>
    </row>
    <row r="23634" spans="11:11" x14ac:dyDescent="0.25">
      <c r="K23634" s="133"/>
    </row>
    <row r="23635" spans="11:11" x14ac:dyDescent="0.25">
      <c r="K23635" s="133"/>
    </row>
    <row r="23636" spans="11:11" x14ac:dyDescent="0.25">
      <c r="K23636"/>
    </row>
    <row r="23637" spans="11:11" x14ac:dyDescent="0.25">
      <c r="K23637"/>
    </row>
    <row r="23638" spans="11:11" x14ac:dyDescent="0.25">
      <c r="K23638"/>
    </row>
    <row r="23639" spans="11:11" x14ac:dyDescent="0.25">
      <c r="K23639" s="133"/>
    </row>
    <row r="23640" spans="11:11" x14ac:dyDescent="0.25">
      <c r="K23640" s="133"/>
    </row>
    <row r="23641" spans="11:11" x14ac:dyDescent="0.25">
      <c r="K23641"/>
    </row>
    <row r="23642" spans="11:11" x14ac:dyDescent="0.25">
      <c r="K23642"/>
    </row>
    <row r="23643" spans="11:11" x14ac:dyDescent="0.25">
      <c r="K23643" s="133"/>
    </row>
    <row r="23644" spans="11:11" x14ac:dyDescent="0.25">
      <c r="K23644" s="133"/>
    </row>
    <row r="23645" spans="11:11" x14ac:dyDescent="0.25">
      <c r="K23645"/>
    </row>
    <row r="23646" spans="11:11" x14ac:dyDescent="0.25">
      <c r="K23646"/>
    </row>
    <row r="23647" spans="11:11" x14ac:dyDescent="0.25">
      <c r="K23647"/>
    </row>
    <row r="23648" spans="11:11" x14ac:dyDescent="0.25">
      <c r="K23648" s="133"/>
    </row>
    <row r="23649" spans="11:11" x14ac:dyDescent="0.25">
      <c r="K23649" s="133"/>
    </row>
    <row r="23650" spans="11:11" x14ac:dyDescent="0.25">
      <c r="K23650"/>
    </row>
    <row r="23651" spans="11:11" x14ac:dyDescent="0.25">
      <c r="K23651"/>
    </row>
    <row r="23652" spans="11:11" x14ac:dyDescent="0.25">
      <c r="K23652" s="133"/>
    </row>
    <row r="23653" spans="11:11" x14ac:dyDescent="0.25">
      <c r="K23653" s="133"/>
    </row>
    <row r="23654" spans="11:11" x14ac:dyDescent="0.25">
      <c r="K23654"/>
    </row>
    <row r="23655" spans="11:11" x14ac:dyDescent="0.25">
      <c r="K23655"/>
    </row>
    <row r="23656" spans="11:11" x14ac:dyDescent="0.25">
      <c r="K23656"/>
    </row>
    <row r="23657" spans="11:11" x14ac:dyDescent="0.25">
      <c r="K23657" s="133"/>
    </row>
    <row r="23658" spans="11:11" x14ac:dyDescent="0.25">
      <c r="K23658" s="133"/>
    </row>
    <row r="23659" spans="11:11" x14ac:dyDescent="0.25">
      <c r="K23659"/>
    </row>
    <row r="23660" spans="11:11" x14ac:dyDescent="0.25">
      <c r="K23660"/>
    </row>
    <row r="23661" spans="11:11" x14ac:dyDescent="0.25">
      <c r="K23661" s="133"/>
    </row>
    <row r="23662" spans="11:11" x14ac:dyDescent="0.25">
      <c r="K23662" s="133"/>
    </row>
    <row r="23663" spans="11:11" x14ac:dyDescent="0.25">
      <c r="K23663"/>
    </row>
    <row r="23664" spans="11:11" x14ac:dyDescent="0.25">
      <c r="K23664"/>
    </row>
    <row r="23665" spans="11:11" x14ac:dyDescent="0.25">
      <c r="K23665"/>
    </row>
    <row r="23666" spans="11:11" x14ac:dyDescent="0.25">
      <c r="K23666" s="133"/>
    </row>
    <row r="23667" spans="11:11" x14ac:dyDescent="0.25">
      <c r="K23667" s="133"/>
    </row>
    <row r="23668" spans="11:11" x14ac:dyDescent="0.25">
      <c r="K23668"/>
    </row>
    <row r="23669" spans="11:11" x14ac:dyDescent="0.25">
      <c r="K23669"/>
    </row>
    <row r="23670" spans="11:11" x14ac:dyDescent="0.25">
      <c r="K23670" s="133"/>
    </row>
    <row r="23671" spans="11:11" x14ac:dyDescent="0.25">
      <c r="K23671" s="133"/>
    </row>
    <row r="23672" spans="11:11" x14ac:dyDescent="0.25">
      <c r="K23672"/>
    </row>
    <row r="23673" spans="11:11" x14ac:dyDescent="0.25">
      <c r="K23673"/>
    </row>
    <row r="23674" spans="11:11" x14ac:dyDescent="0.25">
      <c r="K23674"/>
    </row>
    <row r="23675" spans="11:11" x14ac:dyDescent="0.25">
      <c r="K23675" s="133"/>
    </row>
    <row r="23676" spans="11:11" x14ac:dyDescent="0.25">
      <c r="K23676" s="133"/>
    </row>
    <row r="23677" spans="11:11" x14ac:dyDescent="0.25">
      <c r="K23677"/>
    </row>
    <row r="23678" spans="11:11" x14ac:dyDescent="0.25">
      <c r="K23678"/>
    </row>
    <row r="23679" spans="11:11" x14ac:dyDescent="0.25">
      <c r="K23679" s="133"/>
    </row>
    <row r="23680" spans="11:11" x14ac:dyDescent="0.25">
      <c r="K23680" s="133"/>
    </row>
    <row r="23681" spans="11:11" x14ac:dyDescent="0.25">
      <c r="K23681"/>
    </row>
    <row r="23682" spans="11:11" x14ac:dyDescent="0.25">
      <c r="K23682"/>
    </row>
    <row r="23683" spans="11:11" x14ac:dyDescent="0.25">
      <c r="K23683"/>
    </row>
    <row r="23684" spans="11:11" x14ac:dyDescent="0.25">
      <c r="K23684" s="133"/>
    </row>
    <row r="23685" spans="11:11" x14ac:dyDescent="0.25">
      <c r="K23685" s="133"/>
    </row>
    <row r="23686" spans="11:11" x14ac:dyDescent="0.25">
      <c r="K23686"/>
    </row>
    <row r="23687" spans="11:11" x14ac:dyDescent="0.25">
      <c r="K23687"/>
    </row>
    <row r="23688" spans="11:11" x14ac:dyDescent="0.25">
      <c r="K23688" s="133"/>
    </row>
    <row r="23689" spans="11:11" x14ac:dyDescent="0.25">
      <c r="K23689" s="133"/>
    </row>
    <row r="23690" spans="11:11" x14ac:dyDescent="0.25">
      <c r="K23690"/>
    </row>
    <row r="23691" spans="11:11" x14ac:dyDescent="0.25">
      <c r="K23691"/>
    </row>
    <row r="23692" spans="11:11" x14ac:dyDescent="0.25">
      <c r="K23692"/>
    </row>
    <row r="23693" spans="11:11" x14ac:dyDescent="0.25">
      <c r="K23693" s="133"/>
    </row>
    <row r="23694" spans="11:11" x14ac:dyDescent="0.25">
      <c r="K23694" s="133"/>
    </row>
    <row r="23695" spans="11:11" x14ac:dyDescent="0.25">
      <c r="K23695"/>
    </row>
    <row r="23696" spans="11:11" x14ac:dyDescent="0.25">
      <c r="K23696"/>
    </row>
    <row r="23697" spans="11:11" x14ac:dyDescent="0.25">
      <c r="K23697" s="133"/>
    </row>
    <row r="23698" spans="11:11" x14ac:dyDescent="0.25">
      <c r="K23698" s="133"/>
    </row>
    <row r="23699" spans="11:11" x14ac:dyDescent="0.25">
      <c r="K23699"/>
    </row>
    <row r="23700" spans="11:11" x14ac:dyDescent="0.25">
      <c r="K23700"/>
    </row>
    <row r="23701" spans="11:11" x14ac:dyDescent="0.25">
      <c r="K23701"/>
    </row>
    <row r="23702" spans="11:11" x14ac:dyDescent="0.25">
      <c r="K23702" s="133"/>
    </row>
    <row r="23703" spans="11:11" x14ac:dyDescent="0.25">
      <c r="K23703" s="133"/>
    </row>
    <row r="23704" spans="11:11" x14ac:dyDescent="0.25">
      <c r="K23704"/>
    </row>
    <row r="23705" spans="11:11" x14ac:dyDescent="0.25">
      <c r="K23705"/>
    </row>
    <row r="23706" spans="11:11" x14ac:dyDescent="0.25">
      <c r="K23706" s="133"/>
    </row>
    <row r="23707" spans="11:11" x14ac:dyDescent="0.25">
      <c r="K23707" s="133"/>
    </row>
    <row r="23708" spans="11:11" x14ac:dyDescent="0.25">
      <c r="K23708"/>
    </row>
    <row r="23709" spans="11:11" x14ac:dyDescent="0.25">
      <c r="K23709"/>
    </row>
    <row r="23710" spans="11:11" x14ac:dyDescent="0.25">
      <c r="K23710"/>
    </row>
    <row r="23711" spans="11:11" x14ac:dyDescent="0.25">
      <c r="K23711" s="133"/>
    </row>
    <row r="23712" spans="11:11" x14ac:dyDescent="0.25">
      <c r="K23712" s="133"/>
    </row>
    <row r="23713" spans="11:11" x14ac:dyDescent="0.25">
      <c r="K23713"/>
    </row>
    <row r="23714" spans="11:11" x14ac:dyDescent="0.25">
      <c r="K23714"/>
    </row>
    <row r="23715" spans="11:11" x14ac:dyDescent="0.25">
      <c r="K23715" s="133"/>
    </row>
    <row r="23716" spans="11:11" x14ac:dyDescent="0.25">
      <c r="K23716" s="133"/>
    </row>
    <row r="23717" spans="11:11" x14ac:dyDescent="0.25">
      <c r="K23717"/>
    </row>
    <row r="23718" spans="11:11" x14ac:dyDescent="0.25">
      <c r="K23718"/>
    </row>
    <row r="23719" spans="11:11" x14ac:dyDescent="0.25">
      <c r="K23719"/>
    </row>
    <row r="23720" spans="11:11" x14ac:dyDescent="0.25">
      <c r="K23720" s="133"/>
    </row>
    <row r="23721" spans="11:11" x14ac:dyDescent="0.25">
      <c r="K23721" s="133"/>
    </row>
    <row r="23722" spans="11:11" x14ac:dyDescent="0.25">
      <c r="K23722"/>
    </row>
    <row r="23723" spans="11:11" x14ac:dyDescent="0.25">
      <c r="K23723"/>
    </row>
    <row r="23724" spans="11:11" x14ac:dyDescent="0.25">
      <c r="K23724" s="133"/>
    </row>
    <row r="23725" spans="11:11" x14ac:dyDescent="0.25">
      <c r="K23725" s="133"/>
    </row>
    <row r="23726" spans="11:11" x14ac:dyDescent="0.25">
      <c r="K23726"/>
    </row>
    <row r="23727" spans="11:11" x14ac:dyDescent="0.25">
      <c r="K23727"/>
    </row>
    <row r="23728" spans="11:11" x14ac:dyDescent="0.25">
      <c r="K23728"/>
    </row>
    <row r="23729" spans="11:11" x14ac:dyDescent="0.25">
      <c r="K23729" s="133"/>
    </row>
    <row r="23730" spans="11:11" x14ac:dyDescent="0.25">
      <c r="K23730" s="133"/>
    </row>
    <row r="23731" spans="11:11" x14ac:dyDescent="0.25">
      <c r="K23731"/>
    </row>
    <row r="23732" spans="11:11" x14ac:dyDescent="0.25">
      <c r="K23732"/>
    </row>
    <row r="23733" spans="11:11" x14ac:dyDescent="0.25">
      <c r="K23733" s="133"/>
    </row>
    <row r="23734" spans="11:11" x14ac:dyDescent="0.25">
      <c r="K23734" s="133"/>
    </row>
    <row r="23735" spans="11:11" x14ac:dyDescent="0.25">
      <c r="K23735"/>
    </row>
    <row r="23736" spans="11:11" x14ac:dyDescent="0.25">
      <c r="K23736"/>
    </row>
    <row r="23737" spans="11:11" x14ac:dyDescent="0.25">
      <c r="K23737"/>
    </row>
    <row r="23738" spans="11:11" x14ac:dyDescent="0.25">
      <c r="K23738" s="133"/>
    </row>
    <row r="23739" spans="11:11" x14ac:dyDescent="0.25">
      <c r="K23739" s="133"/>
    </row>
    <row r="23740" spans="11:11" x14ac:dyDescent="0.25">
      <c r="K23740"/>
    </row>
    <row r="23741" spans="11:11" x14ac:dyDescent="0.25">
      <c r="K23741"/>
    </row>
    <row r="23742" spans="11:11" x14ac:dyDescent="0.25">
      <c r="K23742" s="133"/>
    </row>
    <row r="23743" spans="11:11" x14ac:dyDescent="0.25">
      <c r="K23743" s="133"/>
    </row>
    <row r="23744" spans="11:11" x14ac:dyDescent="0.25">
      <c r="K23744"/>
    </row>
    <row r="23745" spans="11:11" x14ac:dyDescent="0.25">
      <c r="K23745"/>
    </row>
    <row r="23746" spans="11:11" x14ac:dyDescent="0.25">
      <c r="K23746"/>
    </row>
    <row r="23747" spans="11:11" x14ac:dyDescent="0.25">
      <c r="K23747" s="133"/>
    </row>
    <row r="23748" spans="11:11" x14ac:dyDescent="0.25">
      <c r="K23748" s="133"/>
    </row>
    <row r="23749" spans="11:11" x14ac:dyDescent="0.25">
      <c r="K23749"/>
    </row>
    <row r="23750" spans="11:11" x14ac:dyDescent="0.25">
      <c r="K23750"/>
    </row>
    <row r="23751" spans="11:11" x14ac:dyDescent="0.25">
      <c r="K23751" s="133"/>
    </row>
    <row r="23752" spans="11:11" x14ac:dyDescent="0.25">
      <c r="K23752" s="133"/>
    </row>
    <row r="23753" spans="11:11" x14ac:dyDescent="0.25">
      <c r="K23753"/>
    </row>
    <row r="23754" spans="11:11" x14ac:dyDescent="0.25">
      <c r="K23754"/>
    </row>
    <row r="23755" spans="11:11" x14ac:dyDescent="0.25">
      <c r="K23755"/>
    </row>
    <row r="23756" spans="11:11" x14ac:dyDescent="0.25">
      <c r="K23756" s="133"/>
    </row>
    <row r="23757" spans="11:11" x14ac:dyDescent="0.25">
      <c r="K23757" s="133"/>
    </row>
    <row r="23758" spans="11:11" x14ac:dyDescent="0.25">
      <c r="K23758"/>
    </row>
    <row r="23759" spans="11:11" x14ac:dyDescent="0.25">
      <c r="K23759"/>
    </row>
    <row r="23760" spans="11:11" x14ac:dyDescent="0.25">
      <c r="K23760" s="133"/>
    </row>
    <row r="23761" spans="11:11" x14ac:dyDescent="0.25">
      <c r="K23761" s="133"/>
    </row>
    <row r="23762" spans="11:11" x14ac:dyDescent="0.25">
      <c r="K23762"/>
    </row>
    <row r="23763" spans="11:11" x14ac:dyDescent="0.25">
      <c r="K23763"/>
    </row>
    <row r="23764" spans="11:11" x14ac:dyDescent="0.25">
      <c r="K23764"/>
    </row>
    <row r="23765" spans="11:11" x14ac:dyDescent="0.25">
      <c r="K23765" s="133"/>
    </row>
    <row r="23766" spans="11:11" x14ac:dyDescent="0.25">
      <c r="K23766" s="133"/>
    </row>
    <row r="23767" spans="11:11" x14ac:dyDescent="0.25">
      <c r="K23767"/>
    </row>
    <row r="23768" spans="11:11" x14ac:dyDescent="0.25">
      <c r="K23768"/>
    </row>
    <row r="23769" spans="11:11" x14ac:dyDescent="0.25">
      <c r="K23769" s="133"/>
    </row>
    <row r="23770" spans="11:11" x14ac:dyDescent="0.25">
      <c r="K23770" s="133"/>
    </row>
    <row r="23771" spans="11:11" x14ac:dyDescent="0.25">
      <c r="K23771"/>
    </row>
    <row r="23772" spans="11:11" x14ac:dyDescent="0.25">
      <c r="K23772"/>
    </row>
    <row r="23773" spans="11:11" x14ac:dyDescent="0.25">
      <c r="K23773"/>
    </row>
    <row r="23774" spans="11:11" x14ac:dyDescent="0.25">
      <c r="K23774" s="133"/>
    </row>
    <row r="23775" spans="11:11" x14ac:dyDescent="0.25">
      <c r="K23775" s="133"/>
    </row>
    <row r="23776" spans="11:11" x14ac:dyDescent="0.25">
      <c r="K23776"/>
    </row>
    <row r="23777" spans="11:11" x14ac:dyDescent="0.25">
      <c r="K23777"/>
    </row>
    <row r="23778" spans="11:11" x14ac:dyDescent="0.25">
      <c r="K23778" s="133"/>
    </row>
    <row r="23779" spans="11:11" x14ac:dyDescent="0.25">
      <c r="K23779" s="133"/>
    </row>
    <row r="23780" spans="11:11" x14ac:dyDescent="0.25">
      <c r="K23780"/>
    </row>
    <row r="23781" spans="11:11" x14ac:dyDescent="0.25">
      <c r="K23781"/>
    </row>
    <row r="23782" spans="11:11" x14ac:dyDescent="0.25">
      <c r="K23782"/>
    </row>
    <row r="23783" spans="11:11" x14ac:dyDescent="0.25">
      <c r="K23783" s="133"/>
    </row>
    <row r="23784" spans="11:11" x14ac:dyDescent="0.25">
      <c r="K23784" s="133"/>
    </row>
    <row r="23785" spans="11:11" x14ac:dyDescent="0.25">
      <c r="K23785"/>
    </row>
    <row r="23786" spans="11:11" x14ac:dyDescent="0.25">
      <c r="K23786"/>
    </row>
    <row r="23787" spans="11:11" x14ac:dyDescent="0.25">
      <c r="K23787" s="133"/>
    </row>
    <row r="23788" spans="11:11" x14ac:dyDescent="0.25">
      <c r="K23788" s="133"/>
    </row>
    <row r="23789" spans="11:11" x14ac:dyDescent="0.25">
      <c r="K23789"/>
    </row>
    <row r="23790" spans="11:11" x14ac:dyDescent="0.25">
      <c r="K23790"/>
    </row>
    <row r="23791" spans="11:11" x14ac:dyDescent="0.25">
      <c r="K23791"/>
    </row>
    <row r="23792" spans="11:11" x14ac:dyDescent="0.25">
      <c r="K23792" s="133"/>
    </row>
    <row r="23793" spans="11:11" x14ac:dyDescent="0.25">
      <c r="K23793" s="133"/>
    </row>
    <row r="23794" spans="11:11" x14ac:dyDescent="0.25">
      <c r="K23794"/>
    </row>
    <row r="23795" spans="11:11" x14ac:dyDescent="0.25">
      <c r="K23795"/>
    </row>
    <row r="23796" spans="11:11" x14ac:dyDescent="0.25">
      <c r="K23796" s="133"/>
    </row>
    <row r="23797" spans="11:11" x14ac:dyDescent="0.25">
      <c r="K23797" s="133"/>
    </row>
    <row r="23798" spans="11:11" x14ac:dyDescent="0.25">
      <c r="K23798"/>
    </row>
    <row r="23799" spans="11:11" x14ac:dyDescent="0.25">
      <c r="K23799"/>
    </row>
    <row r="23800" spans="11:11" x14ac:dyDescent="0.25">
      <c r="K23800"/>
    </row>
    <row r="23801" spans="11:11" x14ac:dyDescent="0.25">
      <c r="K23801" s="133"/>
    </row>
    <row r="23802" spans="11:11" x14ac:dyDescent="0.25">
      <c r="K23802" s="133"/>
    </row>
    <row r="23803" spans="11:11" x14ac:dyDescent="0.25">
      <c r="K23803"/>
    </row>
    <row r="23804" spans="11:11" x14ac:dyDescent="0.25">
      <c r="K23804"/>
    </row>
    <row r="23805" spans="11:11" x14ac:dyDescent="0.25">
      <c r="K23805" s="133"/>
    </row>
    <row r="23806" spans="11:11" x14ac:dyDescent="0.25">
      <c r="K23806" s="133"/>
    </row>
    <row r="23807" spans="11:11" x14ac:dyDescent="0.25">
      <c r="K23807"/>
    </row>
    <row r="23808" spans="11:11" x14ac:dyDescent="0.25">
      <c r="K23808"/>
    </row>
    <row r="23809" spans="11:11" x14ac:dyDescent="0.25">
      <c r="K23809"/>
    </row>
    <row r="23810" spans="11:11" x14ac:dyDescent="0.25">
      <c r="K23810" s="133"/>
    </row>
    <row r="23811" spans="11:11" x14ac:dyDescent="0.25">
      <c r="K23811" s="133"/>
    </row>
    <row r="23812" spans="11:11" x14ac:dyDescent="0.25">
      <c r="K23812"/>
    </row>
    <row r="23813" spans="11:11" x14ac:dyDescent="0.25">
      <c r="K23813"/>
    </row>
    <row r="23814" spans="11:11" x14ac:dyDescent="0.25">
      <c r="K23814" s="133"/>
    </row>
    <row r="23815" spans="11:11" x14ac:dyDescent="0.25">
      <c r="K23815" s="133"/>
    </row>
    <row r="23816" spans="11:11" x14ac:dyDescent="0.25">
      <c r="K23816"/>
    </row>
    <row r="23817" spans="11:11" x14ac:dyDescent="0.25">
      <c r="K23817"/>
    </row>
    <row r="23818" spans="11:11" x14ac:dyDescent="0.25">
      <c r="K23818"/>
    </row>
    <row r="23819" spans="11:11" x14ac:dyDescent="0.25">
      <c r="K23819" s="133"/>
    </row>
    <row r="23820" spans="11:11" x14ac:dyDescent="0.25">
      <c r="K23820" s="133"/>
    </row>
    <row r="23821" spans="11:11" x14ac:dyDescent="0.25">
      <c r="K23821"/>
    </row>
    <row r="23822" spans="11:11" x14ac:dyDescent="0.25">
      <c r="K23822"/>
    </row>
    <row r="23823" spans="11:11" x14ac:dyDescent="0.25">
      <c r="K23823" s="133"/>
    </row>
    <row r="23824" spans="11:11" x14ac:dyDescent="0.25">
      <c r="K23824" s="133"/>
    </row>
    <row r="23825" spans="11:11" x14ac:dyDescent="0.25">
      <c r="K23825"/>
    </row>
    <row r="23826" spans="11:11" x14ac:dyDescent="0.25">
      <c r="K23826"/>
    </row>
    <row r="23827" spans="11:11" x14ac:dyDescent="0.25">
      <c r="K23827"/>
    </row>
    <row r="23828" spans="11:11" x14ac:dyDescent="0.25">
      <c r="K23828" s="133"/>
    </row>
    <row r="23829" spans="11:11" x14ac:dyDescent="0.25">
      <c r="K23829" s="133"/>
    </row>
    <row r="23830" spans="11:11" x14ac:dyDescent="0.25">
      <c r="K23830"/>
    </row>
    <row r="23831" spans="11:11" x14ac:dyDescent="0.25">
      <c r="K23831"/>
    </row>
    <row r="23832" spans="11:11" x14ac:dyDescent="0.25">
      <c r="K23832" s="133"/>
    </row>
    <row r="23833" spans="11:11" x14ac:dyDescent="0.25">
      <c r="K23833" s="133"/>
    </row>
    <row r="23834" spans="11:11" x14ac:dyDescent="0.25">
      <c r="K23834"/>
    </row>
    <row r="23835" spans="11:11" x14ac:dyDescent="0.25">
      <c r="K23835"/>
    </row>
    <row r="23836" spans="11:11" x14ac:dyDescent="0.25">
      <c r="K23836"/>
    </row>
    <row r="23837" spans="11:11" x14ac:dyDescent="0.25">
      <c r="K23837" s="133"/>
    </row>
    <row r="23838" spans="11:11" x14ac:dyDescent="0.25">
      <c r="K23838" s="133"/>
    </row>
    <row r="23839" spans="11:11" x14ac:dyDescent="0.25">
      <c r="K23839"/>
    </row>
    <row r="23840" spans="11:11" x14ac:dyDescent="0.25">
      <c r="K23840"/>
    </row>
    <row r="23841" spans="11:11" x14ac:dyDescent="0.25">
      <c r="K23841" s="133"/>
    </row>
    <row r="23842" spans="11:11" x14ac:dyDescent="0.25">
      <c r="K23842" s="133"/>
    </row>
    <row r="23843" spans="11:11" x14ac:dyDescent="0.25">
      <c r="K23843"/>
    </row>
    <row r="23844" spans="11:11" x14ac:dyDescent="0.25">
      <c r="K23844"/>
    </row>
    <row r="23845" spans="11:11" x14ac:dyDescent="0.25">
      <c r="K23845"/>
    </row>
    <row r="23846" spans="11:11" x14ac:dyDescent="0.25">
      <c r="K23846" s="133"/>
    </row>
    <row r="23847" spans="11:11" x14ac:dyDescent="0.25">
      <c r="K23847" s="133"/>
    </row>
    <row r="23848" spans="11:11" x14ac:dyDescent="0.25">
      <c r="K23848"/>
    </row>
    <row r="23849" spans="11:11" x14ac:dyDescent="0.25">
      <c r="K23849"/>
    </row>
    <row r="23850" spans="11:11" x14ac:dyDescent="0.25">
      <c r="K23850" s="133"/>
    </row>
    <row r="23851" spans="11:11" x14ac:dyDescent="0.25">
      <c r="K23851" s="133"/>
    </row>
    <row r="23852" spans="11:11" x14ac:dyDescent="0.25">
      <c r="K23852"/>
    </row>
    <row r="23853" spans="11:11" x14ac:dyDescent="0.25">
      <c r="K23853"/>
    </row>
    <row r="23854" spans="11:11" x14ac:dyDescent="0.25">
      <c r="K23854"/>
    </row>
    <row r="23855" spans="11:11" x14ac:dyDescent="0.25">
      <c r="K23855" s="133"/>
    </row>
    <row r="23856" spans="11:11" x14ac:dyDescent="0.25">
      <c r="K23856" s="133"/>
    </row>
    <row r="23857" spans="11:11" x14ac:dyDescent="0.25">
      <c r="K23857"/>
    </row>
    <row r="23858" spans="11:11" x14ac:dyDescent="0.25">
      <c r="K23858"/>
    </row>
    <row r="23859" spans="11:11" x14ac:dyDescent="0.25">
      <c r="K23859" s="133"/>
    </row>
    <row r="23860" spans="11:11" x14ac:dyDescent="0.25">
      <c r="K23860" s="133"/>
    </row>
    <row r="23861" spans="11:11" x14ac:dyDescent="0.25">
      <c r="K23861"/>
    </row>
    <row r="23862" spans="11:11" x14ac:dyDescent="0.25">
      <c r="K23862"/>
    </row>
    <row r="23863" spans="11:11" x14ac:dyDescent="0.25">
      <c r="K23863"/>
    </row>
    <row r="23864" spans="11:11" x14ac:dyDescent="0.25">
      <c r="K23864" s="133"/>
    </row>
    <row r="23865" spans="11:11" x14ac:dyDescent="0.25">
      <c r="K23865" s="133"/>
    </row>
    <row r="23866" spans="11:11" x14ac:dyDescent="0.25">
      <c r="K23866"/>
    </row>
    <row r="23867" spans="11:11" x14ac:dyDescent="0.25">
      <c r="K23867"/>
    </row>
    <row r="23868" spans="11:11" x14ac:dyDescent="0.25">
      <c r="K23868" s="133"/>
    </row>
    <row r="23869" spans="11:11" x14ac:dyDescent="0.25">
      <c r="K23869" s="133"/>
    </row>
    <row r="23870" spans="11:11" x14ac:dyDescent="0.25">
      <c r="K23870"/>
    </row>
    <row r="23871" spans="11:11" x14ac:dyDescent="0.25">
      <c r="K23871"/>
    </row>
    <row r="23872" spans="11:11" x14ac:dyDescent="0.25">
      <c r="K23872"/>
    </row>
    <row r="23873" spans="11:11" x14ac:dyDescent="0.25">
      <c r="K23873" s="133"/>
    </row>
    <row r="23874" spans="11:11" x14ac:dyDescent="0.25">
      <c r="K23874" s="133"/>
    </row>
    <row r="23875" spans="11:11" x14ac:dyDescent="0.25">
      <c r="K23875"/>
    </row>
    <row r="23876" spans="11:11" x14ac:dyDescent="0.25">
      <c r="K23876"/>
    </row>
    <row r="23877" spans="11:11" x14ac:dyDescent="0.25">
      <c r="K23877" s="133"/>
    </row>
    <row r="23878" spans="11:11" x14ac:dyDescent="0.25">
      <c r="K23878" s="133"/>
    </row>
    <row r="23879" spans="11:11" x14ac:dyDescent="0.25">
      <c r="K23879"/>
    </row>
    <row r="23880" spans="11:11" x14ac:dyDescent="0.25">
      <c r="K23880"/>
    </row>
    <row r="23881" spans="11:11" x14ac:dyDescent="0.25">
      <c r="K23881"/>
    </row>
    <row r="23882" spans="11:11" x14ac:dyDescent="0.25">
      <c r="K23882" s="133"/>
    </row>
    <row r="23883" spans="11:11" x14ac:dyDescent="0.25">
      <c r="K23883" s="133"/>
    </row>
    <row r="23884" spans="11:11" x14ac:dyDescent="0.25">
      <c r="K23884"/>
    </row>
    <row r="23885" spans="11:11" x14ac:dyDescent="0.25">
      <c r="K23885"/>
    </row>
    <row r="23886" spans="11:11" x14ac:dyDescent="0.25">
      <c r="K23886" s="133"/>
    </row>
    <row r="23887" spans="11:11" x14ac:dyDescent="0.25">
      <c r="K23887" s="133"/>
    </row>
    <row r="23888" spans="11:11" x14ac:dyDescent="0.25">
      <c r="K23888"/>
    </row>
    <row r="23889" spans="11:11" x14ac:dyDescent="0.25">
      <c r="K23889"/>
    </row>
    <row r="23890" spans="11:11" x14ac:dyDescent="0.25">
      <c r="K23890"/>
    </row>
    <row r="23891" spans="11:11" x14ac:dyDescent="0.25">
      <c r="K23891" s="133"/>
    </row>
    <row r="23892" spans="11:11" x14ac:dyDescent="0.25">
      <c r="K23892" s="133"/>
    </row>
    <row r="23893" spans="11:11" x14ac:dyDescent="0.25">
      <c r="K23893"/>
    </row>
    <row r="23894" spans="11:11" x14ac:dyDescent="0.25">
      <c r="K23894"/>
    </row>
    <row r="23895" spans="11:11" x14ac:dyDescent="0.25">
      <c r="K23895" s="133"/>
    </row>
    <row r="23896" spans="11:11" x14ac:dyDescent="0.25">
      <c r="K23896" s="133"/>
    </row>
    <row r="23897" spans="11:11" x14ac:dyDescent="0.25">
      <c r="K23897"/>
    </row>
    <row r="23898" spans="11:11" x14ac:dyDescent="0.25">
      <c r="K23898"/>
    </row>
    <row r="23899" spans="11:11" x14ac:dyDescent="0.25">
      <c r="K23899"/>
    </row>
    <row r="23900" spans="11:11" x14ac:dyDescent="0.25">
      <c r="K23900" s="133"/>
    </row>
    <row r="23901" spans="11:11" x14ac:dyDescent="0.25">
      <c r="K23901" s="133"/>
    </row>
    <row r="23902" spans="11:11" x14ac:dyDescent="0.25">
      <c r="K23902"/>
    </row>
    <row r="23903" spans="11:11" x14ac:dyDescent="0.25">
      <c r="K23903"/>
    </row>
    <row r="23904" spans="11:11" x14ac:dyDescent="0.25">
      <c r="K23904" s="133"/>
    </row>
    <row r="23905" spans="11:11" x14ac:dyDescent="0.25">
      <c r="K23905" s="133"/>
    </row>
    <row r="23906" spans="11:11" x14ac:dyDescent="0.25">
      <c r="K23906"/>
    </row>
    <row r="23907" spans="11:11" x14ac:dyDescent="0.25">
      <c r="K23907"/>
    </row>
    <row r="23908" spans="11:11" x14ac:dyDescent="0.25">
      <c r="K23908"/>
    </row>
    <row r="23909" spans="11:11" x14ac:dyDescent="0.25">
      <c r="K23909" s="133"/>
    </row>
    <row r="23910" spans="11:11" x14ac:dyDescent="0.25">
      <c r="K23910" s="133"/>
    </row>
    <row r="23911" spans="11:11" x14ac:dyDescent="0.25">
      <c r="K23911"/>
    </row>
    <row r="23912" spans="11:11" x14ac:dyDescent="0.25">
      <c r="K23912"/>
    </row>
    <row r="23913" spans="11:11" x14ac:dyDescent="0.25">
      <c r="K23913" s="133"/>
    </row>
    <row r="23914" spans="11:11" x14ac:dyDescent="0.25">
      <c r="K23914" s="133"/>
    </row>
    <row r="23915" spans="11:11" x14ac:dyDescent="0.25">
      <c r="K23915"/>
    </row>
    <row r="23916" spans="11:11" x14ac:dyDescent="0.25">
      <c r="K23916"/>
    </row>
    <row r="23917" spans="11:11" x14ac:dyDescent="0.25">
      <c r="K23917"/>
    </row>
    <row r="23918" spans="11:11" x14ac:dyDescent="0.25">
      <c r="K23918" s="133"/>
    </row>
    <row r="23919" spans="11:11" x14ac:dyDescent="0.25">
      <c r="K23919" s="133"/>
    </row>
    <row r="23920" spans="11:11" x14ac:dyDescent="0.25">
      <c r="K23920"/>
    </row>
    <row r="23921" spans="11:11" x14ac:dyDescent="0.25">
      <c r="K23921"/>
    </row>
    <row r="23922" spans="11:11" x14ac:dyDescent="0.25">
      <c r="K23922" s="133"/>
    </row>
    <row r="23923" spans="11:11" x14ac:dyDescent="0.25">
      <c r="K23923" s="133"/>
    </row>
    <row r="23924" spans="11:11" x14ac:dyDescent="0.25">
      <c r="K23924"/>
    </row>
    <row r="23925" spans="11:11" x14ac:dyDescent="0.25">
      <c r="K23925"/>
    </row>
    <row r="23926" spans="11:11" x14ac:dyDescent="0.25">
      <c r="K23926"/>
    </row>
    <row r="23927" spans="11:11" x14ac:dyDescent="0.25">
      <c r="K23927" s="133"/>
    </row>
    <row r="23928" spans="11:11" x14ac:dyDescent="0.25">
      <c r="K23928" s="133"/>
    </row>
    <row r="23929" spans="11:11" x14ac:dyDescent="0.25">
      <c r="K23929"/>
    </row>
    <row r="23930" spans="11:11" x14ac:dyDescent="0.25">
      <c r="K23930"/>
    </row>
    <row r="23931" spans="11:11" x14ac:dyDescent="0.25">
      <c r="K23931" s="133"/>
    </row>
    <row r="23932" spans="11:11" x14ac:dyDescent="0.25">
      <c r="K23932" s="133"/>
    </row>
    <row r="23933" spans="11:11" x14ac:dyDescent="0.25">
      <c r="K23933"/>
    </row>
    <row r="23934" spans="11:11" x14ac:dyDescent="0.25">
      <c r="K23934"/>
    </row>
    <row r="23935" spans="11:11" x14ac:dyDescent="0.25">
      <c r="K23935"/>
    </row>
    <row r="23936" spans="11:11" x14ac:dyDescent="0.25">
      <c r="K23936" s="133"/>
    </row>
    <row r="23937" spans="11:11" x14ac:dyDescent="0.25">
      <c r="K23937" s="133"/>
    </row>
    <row r="23938" spans="11:11" x14ac:dyDescent="0.25">
      <c r="K23938"/>
    </row>
    <row r="23939" spans="11:11" x14ac:dyDescent="0.25">
      <c r="K23939"/>
    </row>
    <row r="23940" spans="11:11" x14ac:dyDescent="0.25">
      <c r="K23940" s="133"/>
    </row>
    <row r="23941" spans="11:11" x14ac:dyDescent="0.25">
      <c r="K23941" s="133"/>
    </row>
    <row r="23942" spans="11:11" x14ac:dyDescent="0.25">
      <c r="K23942"/>
    </row>
    <row r="23943" spans="11:11" x14ac:dyDescent="0.25">
      <c r="K23943"/>
    </row>
    <row r="23944" spans="11:11" x14ac:dyDescent="0.25">
      <c r="K23944"/>
    </row>
    <row r="23945" spans="11:11" x14ac:dyDescent="0.25">
      <c r="K23945" s="133"/>
    </row>
    <row r="23946" spans="11:11" x14ac:dyDescent="0.25">
      <c r="K23946" s="133"/>
    </row>
    <row r="23947" spans="11:11" x14ac:dyDescent="0.25">
      <c r="K23947"/>
    </row>
    <row r="23948" spans="11:11" x14ac:dyDescent="0.25">
      <c r="K23948"/>
    </row>
    <row r="23949" spans="11:11" x14ac:dyDescent="0.25">
      <c r="K23949" s="133"/>
    </row>
    <row r="23950" spans="11:11" x14ac:dyDescent="0.25">
      <c r="K23950" s="133"/>
    </row>
    <row r="23951" spans="11:11" x14ac:dyDescent="0.25">
      <c r="K23951"/>
    </row>
    <row r="23952" spans="11:11" x14ac:dyDescent="0.25">
      <c r="K23952"/>
    </row>
    <row r="23953" spans="11:11" x14ac:dyDescent="0.25">
      <c r="K23953"/>
    </row>
    <row r="23954" spans="11:11" x14ac:dyDescent="0.25">
      <c r="K23954" s="133"/>
    </row>
    <row r="23955" spans="11:11" x14ac:dyDescent="0.25">
      <c r="K23955" s="133"/>
    </row>
    <row r="23956" spans="11:11" x14ac:dyDescent="0.25">
      <c r="K23956"/>
    </row>
    <row r="23957" spans="11:11" x14ac:dyDescent="0.25">
      <c r="K23957"/>
    </row>
    <row r="23958" spans="11:11" x14ac:dyDescent="0.25">
      <c r="K23958" s="133"/>
    </row>
    <row r="23959" spans="11:11" x14ac:dyDescent="0.25">
      <c r="K23959" s="133"/>
    </row>
    <row r="23960" spans="11:11" x14ac:dyDescent="0.25">
      <c r="K23960"/>
    </row>
    <row r="23961" spans="11:11" x14ac:dyDescent="0.25">
      <c r="K23961"/>
    </row>
    <row r="23962" spans="11:11" x14ac:dyDescent="0.25">
      <c r="K23962"/>
    </row>
    <row r="23963" spans="11:11" x14ac:dyDescent="0.25">
      <c r="K23963" s="133"/>
    </row>
    <row r="23964" spans="11:11" x14ac:dyDescent="0.25">
      <c r="K23964" s="133"/>
    </row>
    <row r="23965" spans="11:11" x14ac:dyDescent="0.25">
      <c r="K23965"/>
    </row>
    <row r="23966" spans="11:11" x14ac:dyDescent="0.25">
      <c r="K23966"/>
    </row>
    <row r="23967" spans="11:11" x14ac:dyDescent="0.25">
      <c r="K23967" s="133"/>
    </row>
    <row r="23968" spans="11:11" x14ac:dyDescent="0.25">
      <c r="K23968" s="133"/>
    </row>
    <row r="23969" spans="11:11" x14ac:dyDescent="0.25">
      <c r="K23969"/>
    </row>
    <row r="23970" spans="11:11" x14ac:dyDescent="0.25">
      <c r="K23970"/>
    </row>
    <row r="23971" spans="11:11" x14ac:dyDescent="0.25">
      <c r="K23971"/>
    </row>
    <row r="23972" spans="11:11" x14ac:dyDescent="0.25">
      <c r="K23972" s="133"/>
    </row>
    <row r="23973" spans="11:11" x14ac:dyDescent="0.25">
      <c r="K23973" s="133"/>
    </row>
    <row r="23974" spans="11:11" x14ac:dyDescent="0.25">
      <c r="K23974"/>
    </row>
    <row r="23975" spans="11:11" x14ac:dyDescent="0.25">
      <c r="K23975"/>
    </row>
    <row r="23976" spans="11:11" x14ac:dyDescent="0.25">
      <c r="K23976" s="133"/>
    </row>
    <row r="23977" spans="11:11" x14ac:dyDescent="0.25">
      <c r="K23977" s="133"/>
    </row>
    <row r="23978" spans="11:11" x14ac:dyDescent="0.25">
      <c r="K23978"/>
    </row>
    <row r="23979" spans="11:11" x14ac:dyDescent="0.25">
      <c r="K23979"/>
    </row>
    <row r="23980" spans="11:11" x14ac:dyDescent="0.25">
      <c r="K23980"/>
    </row>
    <row r="23981" spans="11:11" x14ac:dyDescent="0.25">
      <c r="K23981" s="133"/>
    </row>
    <row r="23982" spans="11:11" x14ac:dyDescent="0.25">
      <c r="K23982" s="133"/>
    </row>
    <row r="23983" spans="11:11" x14ac:dyDescent="0.25">
      <c r="K23983"/>
    </row>
    <row r="23984" spans="11:11" x14ac:dyDescent="0.25">
      <c r="K23984"/>
    </row>
    <row r="23985" spans="11:11" x14ac:dyDescent="0.25">
      <c r="K23985" s="133"/>
    </row>
    <row r="23986" spans="11:11" x14ac:dyDescent="0.25">
      <c r="K23986" s="133"/>
    </row>
    <row r="23987" spans="11:11" x14ac:dyDescent="0.25">
      <c r="K23987"/>
    </row>
    <row r="23988" spans="11:11" x14ac:dyDescent="0.25">
      <c r="K23988"/>
    </row>
    <row r="23989" spans="11:11" x14ac:dyDescent="0.25">
      <c r="K23989"/>
    </row>
    <row r="23990" spans="11:11" x14ac:dyDescent="0.25">
      <c r="K23990" s="133"/>
    </row>
    <row r="23991" spans="11:11" x14ac:dyDescent="0.25">
      <c r="K23991" s="133"/>
    </row>
    <row r="23992" spans="11:11" x14ac:dyDescent="0.25">
      <c r="K23992"/>
    </row>
    <row r="23993" spans="11:11" x14ac:dyDescent="0.25">
      <c r="K23993"/>
    </row>
    <row r="23994" spans="11:11" x14ac:dyDescent="0.25">
      <c r="K23994" s="133"/>
    </row>
    <row r="23995" spans="11:11" x14ac:dyDescent="0.25">
      <c r="K23995" s="133"/>
    </row>
    <row r="23996" spans="11:11" x14ac:dyDescent="0.25">
      <c r="K23996"/>
    </row>
    <row r="23997" spans="11:11" x14ac:dyDescent="0.25">
      <c r="K23997"/>
    </row>
    <row r="23998" spans="11:11" x14ac:dyDescent="0.25">
      <c r="K23998"/>
    </row>
    <row r="23999" spans="11:11" x14ac:dyDescent="0.25">
      <c r="K23999" s="133"/>
    </row>
    <row r="24000" spans="11:11" x14ac:dyDescent="0.25">
      <c r="K24000" s="133"/>
    </row>
    <row r="24001" spans="11:11" x14ac:dyDescent="0.25">
      <c r="K24001"/>
    </row>
    <row r="24002" spans="11:11" x14ac:dyDescent="0.25">
      <c r="K24002"/>
    </row>
    <row r="24003" spans="11:11" x14ac:dyDescent="0.25">
      <c r="K24003" s="133"/>
    </row>
    <row r="24004" spans="11:11" x14ac:dyDescent="0.25">
      <c r="K24004" s="133"/>
    </row>
    <row r="24005" spans="11:11" x14ac:dyDescent="0.25">
      <c r="K24005"/>
    </row>
    <row r="24006" spans="11:11" x14ac:dyDescent="0.25">
      <c r="K24006"/>
    </row>
    <row r="24007" spans="11:11" x14ac:dyDescent="0.25">
      <c r="K24007"/>
    </row>
    <row r="24008" spans="11:11" x14ac:dyDescent="0.25">
      <c r="K24008" s="133"/>
    </row>
    <row r="24009" spans="11:11" x14ac:dyDescent="0.25">
      <c r="K24009" s="133"/>
    </row>
    <row r="24010" spans="11:11" x14ac:dyDescent="0.25">
      <c r="K24010"/>
    </row>
    <row r="24011" spans="11:11" x14ac:dyDescent="0.25">
      <c r="K24011"/>
    </row>
    <row r="24012" spans="11:11" x14ac:dyDescent="0.25">
      <c r="K24012" s="133"/>
    </row>
    <row r="24013" spans="11:11" x14ac:dyDescent="0.25">
      <c r="K24013" s="133"/>
    </row>
    <row r="24014" spans="11:11" x14ac:dyDescent="0.25">
      <c r="K24014"/>
    </row>
    <row r="24015" spans="11:11" x14ac:dyDescent="0.25">
      <c r="K24015"/>
    </row>
    <row r="24016" spans="11:11" x14ac:dyDescent="0.25">
      <c r="K24016"/>
    </row>
    <row r="24017" spans="11:11" x14ac:dyDescent="0.25">
      <c r="K24017" s="133"/>
    </row>
    <row r="24018" spans="11:11" x14ac:dyDescent="0.25">
      <c r="K24018" s="133"/>
    </row>
    <row r="24019" spans="11:11" x14ac:dyDescent="0.25">
      <c r="K24019"/>
    </row>
    <row r="24020" spans="11:11" x14ac:dyDescent="0.25">
      <c r="K24020"/>
    </row>
    <row r="24021" spans="11:11" x14ac:dyDescent="0.25">
      <c r="K24021" s="133"/>
    </row>
    <row r="24022" spans="11:11" x14ac:dyDescent="0.25">
      <c r="K24022" s="133"/>
    </row>
    <row r="24023" spans="11:11" x14ac:dyDescent="0.25">
      <c r="K24023"/>
    </row>
    <row r="24024" spans="11:11" x14ac:dyDescent="0.25">
      <c r="K24024"/>
    </row>
    <row r="24025" spans="11:11" x14ac:dyDescent="0.25">
      <c r="K24025"/>
    </row>
    <row r="24026" spans="11:11" x14ac:dyDescent="0.25">
      <c r="K24026" s="133"/>
    </row>
    <row r="24027" spans="11:11" x14ac:dyDescent="0.25">
      <c r="K24027" s="133"/>
    </row>
    <row r="24028" spans="11:11" x14ac:dyDescent="0.25">
      <c r="K24028"/>
    </row>
    <row r="24029" spans="11:11" x14ac:dyDescent="0.25">
      <c r="K24029"/>
    </row>
    <row r="24030" spans="11:11" x14ac:dyDescent="0.25">
      <c r="K24030" s="133"/>
    </row>
    <row r="24031" spans="11:11" x14ac:dyDescent="0.25">
      <c r="K24031" s="133"/>
    </row>
    <row r="24032" spans="11:11" x14ac:dyDescent="0.25">
      <c r="K24032"/>
    </row>
    <row r="24033" spans="11:11" x14ac:dyDescent="0.25">
      <c r="K24033"/>
    </row>
    <row r="24034" spans="11:11" x14ac:dyDescent="0.25">
      <c r="K24034"/>
    </row>
    <row r="24035" spans="11:11" x14ac:dyDescent="0.25">
      <c r="K24035" s="133"/>
    </row>
    <row r="24036" spans="11:11" x14ac:dyDescent="0.25">
      <c r="K24036" s="133"/>
    </row>
    <row r="24037" spans="11:11" x14ac:dyDescent="0.25">
      <c r="K24037"/>
    </row>
    <row r="24038" spans="11:11" x14ac:dyDescent="0.25">
      <c r="K24038"/>
    </row>
    <row r="24039" spans="11:11" x14ac:dyDescent="0.25">
      <c r="K24039" s="133"/>
    </row>
    <row r="24040" spans="11:11" x14ac:dyDescent="0.25">
      <c r="K24040" s="133"/>
    </row>
    <row r="24041" spans="11:11" x14ac:dyDescent="0.25">
      <c r="K24041"/>
    </row>
    <row r="24042" spans="11:11" x14ac:dyDescent="0.25">
      <c r="K24042"/>
    </row>
    <row r="24043" spans="11:11" x14ac:dyDescent="0.25">
      <c r="K24043"/>
    </row>
    <row r="24044" spans="11:11" x14ac:dyDescent="0.25">
      <c r="K24044" s="133"/>
    </row>
    <row r="24045" spans="11:11" x14ac:dyDescent="0.25">
      <c r="K24045" s="133"/>
    </row>
    <row r="24046" spans="11:11" x14ac:dyDescent="0.25">
      <c r="K24046"/>
    </row>
    <row r="24047" spans="11:11" x14ac:dyDescent="0.25">
      <c r="K24047"/>
    </row>
    <row r="24048" spans="11:11" x14ac:dyDescent="0.25">
      <c r="K24048" s="133"/>
    </row>
    <row r="24049" spans="11:11" x14ac:dyDescent="0.25">
      <c r="K24049" s="133"/>
    </row>
    <row r="24050" spans="11:11" x14ac:dyDescent="0.25">
      <c r="K24050"/>
    </row>
    <row r="24051" spans="11:11" x14ac:dyDescent="0.25">
      <c r="K24051"/>
    </row>
    <row r="24052" spans="11:11" x14ac:dyDescent="0.25">
      <c r="K24052"/>
    </row>
    <row r="24053" spans="11:11" x14ac:dyDescent="0.25">
      <c r="K24053" s="133"/>
    </row>
    <row r="24054" spans="11:11" x14ac:dyDescent="0.25">
      <c r="K24054" s="133"/>
    </row>
    <row r="24055" spans="11:11" x14ac:dyDescent="0.25">
      <c r="K24055"/>
    </row>
    <row r="24056" spans="11:11" x14ac:dyDescent="0.25">
      <c r="K24056"/>
    </row>
    <row r="24057" spans="11:11" x14ac:dyDescent="0.25">
      <c r="K24057" s="133"/>
    </row>
    <row r="24058" spans="11:11" x14ac:dyDescent="0.25">
      <c r="K24058" s="133"/>
    </row>
    <row r="24059" spans="11:11" x14ac:dyDescent="0.25">
      <c r="K24059"/>
    </row>
    <row r="24060" spans="11:11" x14ac:dyDescent="0.25">
      <c r="K24060"/>
    </row>
    <row r="24061" spans="11:11" x14ac:dyDescent="0.25">
      <c r="K24061"/>
    </row>
    <row r="24062" spans="11:11" x14ac:dyDescent="0.25">
      <c r="K24062" s="133"/>
    </row>
    <row r="24063" spans="11:11" x14ac:dyDescent="0.25">
      <c r="K24063" s="133"/>
    </row>
    <row r="24064" spans="11:11" x14ac:dyDescent="0.25">
      <c r="K24064"/>
    </row>
    <row r="24065" spans="11:11" x14ac:dyDescent="0.25">
      <c r="K24065"/>
    </row>
    <row r="24066" spans="11:11" x14ac:dyDescent="0.25">
      <c r="K24066" s="133"/>
    </row>
    <row r="24067" spans="11:11" x14ac:dyDescent="0.25">
      <c r="K24067" s="133"/>
    </row>
    <row r="24068" spans="11:11" x14ac:dyDescent="0.25">
      <c r="K24068"/>
    </row>
    <row r="24069" spans="11:11" x14ac:dyDescent="0.25">
      <c r="K24069"/>
    </row>
    <row r="24070" spans="11:11" x14ac:dyDescent="0.25">
      <c r="K24070"/>
    </row>
    <row r="24071" spans="11:11" x14ac:dyDescent="0.25">
      <c r="K24071" s="133"/>
    </row>
    <row r="24072" spans="11:11" x14ac:dyDescent="0.25">
      <c r="K24072" s="133"/>
    </row>
    <row r="24073" spans="11:11" x14ac:dyDescent="0.25">
      <c r="K24073"/>
    </row>
    <row r="24074" spans="11:11" x14ac:dyDescent="0.25">
      <c r="K24074"/>
    </row>
    <row r="24075" spans="11:11" x14ac:dyDescent="0.25">
      <c r="K24075" s="133"/>
    </row>
    <row r="24076" spans="11:11" x14ac:dyDescent="0.25">
      <c r="K24076" s="133"/>
    </row>
    <row r="24077" spans="11:11" x14ac:dyDescent="0.25">
      <c r="K24077"/>
    </row>
    <row r="24078" spans="11:11" x14ac:dyDescent="0.25">
      <c r="K24078"/>
    </row>
    <row r="24079" spans="11:11" x14ac:dyDescent="0.25">
      <c r="K24079"/>
    </row>
    <row r="24080" spans="11:11" x14ac:dyDescent="0.25">
      <c r="K24080" s="133"/>
    </row>
    <row r="24081" spans="11:11" x14ac:dyDescent="0.25">
      <c r="K24081" s="133"/>
    </row>
    <row r="24082" spans="11:11" x14ac:dyDescent="0.25">
      <c r="K24082"/>
    </row>
    <row r="24083" spans="11:11" x14ac:dyDescent="0.25">
      <c r="K24083"/>
    </row>
    <row r="24084" spans="11:11" x14ac:dyDescent="0.25">
      <c r="K24084" s="133"/>
    </row>
    <row r="24085" spans="11:11" x14ac:dyDescent="0.25">
      <c r="K24085" s="133"/>
    </row>
    <row r="24086" spans="11:11" x14ac:dyDescent="0.25">
      <c r="K24086"/>
    </row>
    <row r="24087" spans="11:11" x14ac:dyDescent="0.25">
      <c r="K24087"/>
    </row>
    <row r="24088" spans="11:11" x14ac:dyDescent="0.25">
      <c r="K24088"/>
    </row>
    <row r="24089" spans="11:11" x14ac:dyDescent="0.25">
      <c r="K24089" s="133"/>
    </row>
    <row r="24090" spans="11:11" x14ac:dyDescent="0.25">
      <c r="K24090" s="133"/>
    </row>
    <row r="24091" spans="11:11" x14ac:dyDescent="0.25">
      <c r="K24091"/>
    </row>
    <row r="24092" spans="11:11" x14ac:dyDescent="0.25">
      <c r="K24092"/>
    </row>
    <row r="24093" spans="11:11" x14ac:dyDescent="0.25">
      <c r="K24093" s="133"/>
    </row>
    <row r="24094" spans="11:11" x14ac:dyDescent="0.25">
      <c r="K24094" s="133"/>
    </row>
    <row r="24095" spans="11:11" x14ac:dyDescent="0.25">
      <c r="K24095"/>
    </row>
    <row r="24096" spans="11:11" x14ac:dyDescent="0.25">
      <c r="K24096"/>
    </row>
    <row r="24097" spans="11:11" x14ac:dyDescent="0.25">
      <c r="K24097"/>
    </row>
    <row r="24098" spans="11:11" x14ac:dyDescent="0.25">
      <c r="K24098" s="133"/>
    </row>
    <row r="24099" spans="11:11" x14ac:dyDescent="0.25">
      <c r="K24099" s="133"/>
    </row>
    <row r="24100" spans="11:11" x14ac:dyDescent="0.25">
      <c r="K24100"/>
    </row>
    <row r="24101" spans="11:11" x14ac:dyDescent="0.25">
      <c r="K24101"/>
    </row>
    <row r="24102" spans="11:11" x14ac:dyDescent="0.25">
      <c r="K24102" s="133"/>
    </row>
    <row r="24103" spans="11:11" x14ac:dyDescent="0.25">
      <c r="K24103" s="133"/>
    </row>
    <row r="24104" spans="11:11" x14ac:dyDescent="0.25">
      <c r="K24104"/>
    </row>
    <row r="24105" spans="11:11" x14ac:dyDescent="0.25">
      <c r="K24105"/>
    </row>
    <row r="24106" spans="11:11" x14ac:dyDescent="0.25">
      <c r="K24106"/>
    </row>
    <row r="24107" spans="11:11" x14ac:dyDescent="0.25">
      <c r="K24107" s="133"/>
    </row>
    <row r="24108" spans="11:11" x14ac:dyDescent="0.25">
      <c r="K24108" s="133"/>
    </row>
    <row r="24109" spans="11:11" x14ac:dyDescent="0.25">
      <c r="K24109"/>
    </row>
    <row r="24110" spans="11:11" x14ac:dyDescent="0.25">
      <c r="K24110"/>
    </row>
    <row r="24111" spans="11:11" x14ac:dyDescent="0.25">
      <c r="K24111" s="133"/>
    </row>
    <row r="24112" spans="11:11" x14ac:dyDescent="0.25">
      <c r="K24112" s="133"/>
    </row>
    <row r="24113" spans="11:11" x14ac:dyDescent="0.25">
      <c r="K24113"/>
    </row>
    <row r="24114" spans="11:11" x14ac:dyDescent="0.25">
      <c r="K24114"/>
    </row>
    <row r="24115" spans="11:11" x14ac:dyDescent="0.25">
      <c r="K24115"/>
    </row>
    <row r="24116" spans="11:11" x14ac:dyDescent="0.25">
      <c r="K24116" s="133"/>
    </row>
    <row r="24117" spans="11:11" x14ac:dyDescent="0.25">
      <c r="K24117" s="133"/>
    </row>
    <row r="24118" spans="11:11" x14ac:dyDescent="0.25">
      <c r="K24118"/>
    </row>
    <row r="24119" spans="11:11" x14ac:dyDescent="0.25">
      <c r="K24119"/>
    </row>
    <row r="24120" spans="11:11" x14ac:dyDescent="0.25">
      <c r="K24120" s="133"/>
    </row>
    <row r="24121" spans="11:11" x14ac:dyDescent="0.25">
      <c r="K24121" s="133"/>
    </row>
    <row r="24122" spans="11:11" x14ac:dyDescent="0.25">
      <c r="K24122"/>
    </row>
    <row r="24123" spans="11:11" x14ac:dyDescent="0.25">
      <c r="K24123"/>
    </row>
    <row r="24124" spans="11:11" x14ac:dyDescent="0.25">
      <c r="K24124"/>
    </row>
    <row r="24125" spans="11:11" x14ac:dyDescent="0.25">
      <c r="K24125" s="133"/>
    </row>
    <row r="24126" spans="11:11" x14ac:dyDescent="0.25">
      <c r="K24126" s="133"/>
    </row>
    <row r="24127" spans="11:11" x14ac:dyDescent="0.25">
      <c r="K24127"/>
    </row>
    <row r="24128" spans="11:11" x14ac:dyDescent="0.25">
      <c r="K24128"/>
    </row>
    <row r="24129" spans="11:11" x14ac:dyDescent="0.25">
      <c r="K24129" s="133"/>
    </row>
    <row r="24130" spans="11:11" x14ac:dyDescent="0.25">
      <c r="K24130" s="133"/>
    </row>
    <row r="24131" spans="11:11" x14ac:dyDescent="0.25">
      <c r="K24131"/>
    </row>
    <row r="24132" spans="11:11" x14ac:dyDescent="0.25">
      <c r="K24132"/>
    </row>
    <row r="24133" spans="11:11" x14ac:dyDescent="0.25">
      <c r="K24133"/>
    </row>
    <row r="24134" spans="11:11" x14ac:dyDescent="0.25">
      <c r="K24134" s="133"/>
    </row>
    <row r="24135" spans="11:11" x14ac:dyDescent="0.25">
      <c r="K24135" s="133"/>
    </row>
    <row r="24136" spans="11:11" x14ac:dyDescent="0.25">
      <c r="K24136"/>
    </row>
    <row r="24137" spans="11:11" x14ac:dyDescent="0.25">
      <c r="K24137"/>
    </row>
    <row r="24138" spans="11:11" x14ac:dyDescent="0.25">
      <c r="K24138" s="133"/>
    </row>
    <row r="24139" spans="11:11" x14ac:dyDescent="0.25">
      <c r="K24139" s="133"/>
    </row>
    <row r="24140" spans="11:11" x14ac:dyDescent="0.25">
      <c r="K24140"/>
    </row>
    <row r="24141" spans="11:11" x14ac:dyDescent="0.25">
      <c r="K24141"/>
    </row>
    <row r="24142" spans="11:11" x14ac:dyDescent="0.25">
      <c r="K24142"/>
    </row>
    <row r="24143" spans="11:11" x14ac:dyDescent="0.25">
      <c r="K24143" s="133"/>
    </row>
    <row r="24144" spans="11:11" x14ac:dyDescent="0.25">
      <c r="K24144" s="133"/>
    </row>
    <row r="24145" spans="11:11" x14ac:dyDescent="0.25">
      <c r="K24145"/>
    </row>
    <row r="24146" spans="11:11" x14ac:dyDescent="0.25">
      <c r="K24146"/>
    </row>
    <row r="24147" spans="11:11" x14ac:dyDescent="0.25">
      <c r="K24147" s="133"/>
    </row>
    <row r="24148" spans="11:11" x14ac:dyDescent="0.25">
      <c r="K24148" s="133"/>
    </row>
    <row r="24149" spans="11:11" x14ac:dyDescent="0.25">
      <c r="K24149"/>
    </row>
    <row r="24150" spans="11:11" x14ac:dyDescent="0.25">
      <c r="K24150"/>
    </row>
    <row r="24151" spans="11:11" x14ac:dyDescent="0.25">
      <c r="K24151"/>
    </row>
    <row r="24152" spans="11:11" x14ac:dyDescent="0.25">
      <c r="K24152" s="133"/>
    </row>
    <row r="24153" spans="11:11" x14ac:dyDescent="0.25">
      <c r="K24153" s="133"/>
    </row>
    <row r="24154" spans="11:11" x14ac:dyDescent="0.25">
      <c r="K24154"/>
    </row>
    <row r="24155" spans="11:11" x14ac:dyDescent="0.25">
      <c r="K24155"/>
    </row>
    <row r="24156" spans="11:11" x14ac:dyDescent="0.25">
      <c r="K24156" s="133"/>
    </row>
    <row r="24157" spans="11:11" x14ac:dyDescent="0.25">
      <c r="K24157" s="133"/>
    </row>
    <row r="24158" spans="11:11" x14ac:dyDescent="0.25">
      <c r="K24158"/>
    </row>
    <row r="24159" spans="11:11" x14ac:dyDescent="0.25">
      <c r="K24159"/>
    </row>
    <row r="24160" spans="11:11" x14ac:dyDescent="0.25">
      <c r="K24160"/>
    </row>
    <row r="24161" spans="11:11" x14ac:dyDescent="0.25">
      <c r="K24161" s="133"/>
    </row>
    <row r="24162" spans="11:11" x14ac:dyDescent="0.25">
      <c r="K24162" s="133"/>
    </row>
    <row r="24163" spans="11:11" x14ac:dyDescent="0.25">
      <c r="K24163"/>
    </row>
    <row r="24164" spans="11:11" x14ac:dyDescent="0.25">
      <c r="K24164"/>
    </row>
    <row r="24165" spans="11:11" x14ac:dyDescent="0.25">
      <c r="K24165" s="133"/>
    </row>
    <row r="24166" spans="11:11" x14ac:dyDescent="0.25">
      <c r="K24166" s="133"/>
    </row>
    <row r="24167" spans="11:11" x14ac:dyDescent="0.25">
      <c r="K24167"/>
    </row>
    <row r="24168" spans="11:11" x14ac:dyDescent="0.25">
      <c r="K24168"/>
    </row>
    <row r="24169" spans="11:11" x14ac:dyDescent="0.25">
      <c r="K24169"/>
    </row>
    <row r="24170" spans="11:11" x14ac:dyDescent="0.25">
      <c r="K24170" s="133"/>
    </row>
    <row r="24171" spans="11:11" x14ac:dyDescent="0.25">
      <c r="K24171" s="133"/>
    </row>
    <row r="24172" spans="11:11" x14ac:dyDescent="0.25">
      <c r="K24172"/>
    </row>
    <row r="24173" spans="11:11" x14ac:dyDescent="0.25">
      <c r="K24173"/>
    </row>
    <row r="24174" spans="11:11" x14ac:dyDescent="0.25">
      <c r="K24174" s="133"/>
    </row>
    <row r="24175" spans="11:11" x14ac:dyDescent="0.25">
      <c r="K24175" s="133"/>
    </row>
    <row r="24176" spans="11:11" x14ac:dyDescent="0.25">
      <c r="K24176"/>
    </row>
    <row r="24177" spans="11:11" x14ac:dyDescent="0.25">
      <c r="K24177"/>
    </row>
    <row r="24178" spans="11:11" x14ac:dyDescent="0.25">
      <c r="K24178"/>
    </row>
    <row r="24179" spans="11:11" x14ac:dyDescent="0.25">
      <c r="K24179" s="133"/>
    </row>
    <row r="24180" spans="11:11" x14ac:dyDescent="0.25">
      <c r="K24180" s="133"/>
    </row>
    <row r="24181" spans="11:11" x14ac:dyDescent="0.25">
      <c r="K24181"/>
    </row>
    <row r="24182" spans="11:11" x14ac:dyDescent="0.25">
      <c r="K24182"/>
    </row>
    <row r="24183" spans="11:11" x14ac:dyDescent="0.25">
      <c r="K24183" s="133"/>
    </row>
    <row r="24184" spans="11:11" x14ac:dyDescent="0.25">
      <c r="K24184" s="133"/>
    </row>
    <row r="24185" spans="11:11" x14ac:dyDescent="0.25">
      <c r="K24185"/>
    </row>
    <row r="24186" spans="11:11" x14ac:dyDescent="0.25">
      <c r="K24186"/>
    </row>
    <row r="24187" spans="11:11" x14ac:dyDescent="0.25">
      <c r="K24187"/>
    </row>
    <row r="24188" spans="11:11" x14ac:dyDescent="0.25">
      <c r="K24188" s="133"/>
    </row>
    <row r="24189" spans="11:11" x14ac:dyDescent="0.25">
      <c r="K24189" s="133"/>
    </row>
    <row r="24190" spans="11:11" x14ac:dyDescent="0.25">
      <c r="K24190"/>
    </row>
    <row r="24191" spans="11:11" x14ac:dyDescent="0.25">
      <c r="K24191"/>
    </row>
    <row r="24192" spans="11:11" x14ac:dyDescent="0.25">
      <c r="K24192" s="133"/>
    </row>
    <row r="24193" spans="11:11" x14ac:dyDescent="0.25">
      <c r="K24193" s="133"/>
    </row>
    <row r="24194" spans="11:11" x14ac:dyDescent="0.25">
      <c r="K24194"/>
    </row>
    <row r="24195" spans="11:11" x14ac:dyDescent="0.25">
      <c r="K24195"/>
    </row>
    <row r="24196" spans="11:11" x14ac:dyDescent="0.25">
      <c r="K24196"/>
    </row>
    <row r="24197" spans="11:11" x14ac:dyDescent="0.25">
      <c r="K24197" s="133"/>
    </row>
    <row r="24198" spans="11:11" x14ac:dyDescent="0.25">
      <c r="K24198" s="133"/>
    </row>
    <row r="24199" spans="11:11" x14ac:dyDescent="0.25">
      <c r="K24199"/>
    </row>
    <row r="24200" spans="11:11" x14ac:dyDescent="0.25">
      <c r="K24200"/>
    </row>
    <row r="24201" spans="11:11" x14ac:dyDescent="0.25">
      <c r="K24201" s="133"/>
    </row>
    <row r="24202" spans="11:11" x14ac:dyDescent="0.25">
      <c r="K24202" s="133"/>
    </row>
    <row r="24203" spans="11:11" x14ac:dyDescent="0.25">
      <c r="K24203"/>
    </row>
    <row r="24204" spans="11:11" x14ac:dyDescent="0.25">
      <c r="K24204"/>
    </row>
    <row r="24205" spans="11:11" x14ac:dyDescent="0.25">
      <c r="K24205"/>
    </row>
    <row r="24206" spans="11:11" x14ac:dyDescent="0.25">
      <c r="K24206" s="133"/>
    </row>
    <row r="24207" spans="11:11" x14ac:dyDescent="0.25">
      <c r="K24207" s="133"/>
    </row>
    <row r="24208" spans="11:11" x14ac:dyDescent="0.25">
      <c r="K24208"/>
    </row>
    <row r="24209" spans="11:11" x14ac:dyDescent="0.25">
      <c r="K24209"/>
    </row>
    <row r="24210" spans="11:11" x14ac:dyDescent="0.25">
      <c r="K24210" s="133"/>
    </row>
    <row r="24211" spans="11:11" x14ac:dyDescent="0.25">
      <c r="K24211" s="133"/>
    </row>
    <row r="24212" spans="11:11" x14ac:dyDescent="0.25">
      <c r="K24212"/>
    </row>
    <row r="24213" spans="11:11" x14ac:dyDescent="0.25">
      <c r="K24213"/>
    </row>
    <row r="24214" spans="11:11" x14ac:dyDescent="0.25">
      <c r="K24214"/>
    </row>
    <row r="24215" spans="11:11" x14ac:dyDescent="0.25">
      <c r="K24215" s="133"/>
    </row>
    <row r="24216" spans="11:11" x14ac:dyDescent="0.25">
      <c r="K24216" s="133"/>
    </row>
    <row r="24217" spans="11:11" x14ac:dyDescent="0.25">
      <c r="K24217"/>
    </row>
    <row r="24218" spans="11:11" x14ac:dyDescent="0.25">
      <c r="K24218"/>
    </row>
    <row r="24219" spans="11:11" x14ac:dyDescent="0.25">
      <c r="K24219" s="133"/>
    </row>
    <row r="24220" spans="11:11" x14ac:dyDescent="0.25">
      <c r="K24220" s="133"/>
    </row>
    <row r="24221" spans="11:11" x14ac:dyDescent="0.25">
      <c r="K24221"/>
    </row>
    <row r="24222" spans="11:11" x14ac:dyDescent="0.25">
      <c r="K24222"/>
    </row>
    <row r="24223" spans="11:11" x14ac:dyDescent="0.25">
      <c r="K24223"/>
    </row>
    <row r="24224" spans="11:11" x14ac:dyDescent="0.25">
      <c r="K24224" s="133"/>
    </row>
    <row r="24225" spans="11:11" x14ac:dyDescent="0.25">
      <c r="K24225" s="133"/>
    </row>
    <row r="24226" spans="11:11" x14ac:dyDescent="0.25">
      <c r="K24226"/>
    </row>
    <row r="24227" spans="11:11" x14ac:dyDescent="0.25">
      <c r="K24227"/>
    </row>
    <row r="24228" spans="11:11" x14ac:dyDescent="0.25">
      <c r="K24228" s="133"/>
    </row>
    <row r="24229" spans="11:11" x14ac:dyDescent="0.25">
      <c r="K24229" s="133"/>
    </row>
    <row r="24230" spans="11:11" x14ac:dyDescent="0.25">
      <c r="K24230"/>
    </row>
    <row r="24231" spans="11:11" x14ac:dyDescent="0.25">
      <c r="K24231"/>
    </row>
    <row r="24232" spans="11:11" x14ac:dyDescent="0.25">
      <c r="K24232"/>
    </row>
    <row r="24233" spans="11:11" x14ac:dyDescent="0.25">
      <c r="K24233" s="133"/>
    </row>
    <row r="24234" spans="11:11" x14ac:dyDescent="0.25">
      <c r="K24234" s="133"/>
    </row>
    <row r="24235" spans="11:11" x14ac:dyDescent="0.25">
      <c r="K24235"/>
    </row>
    <row r="24236" spans="11:11" x14ac:dyDescent="0.25">
      <c r="K24236"/>
    </row>
    <row r="24237" spans="11:11" x14ac:dyDescent="0.25">
      <c r="K24237" s="133"/>
    </row>
    <row r="24238" spans="11:11" x14ac:dyDescent="0.25">
      <c r="K24238" s="133"/>
    </row>
    <row r="24239" spans="11:11" x14ac:dyDescent="0.25">
      <c r="K24239"/>
    </row>
    <row r="24240" spans="11:11" x14ac:dyDescent="0.25">
      <c r="K24240"/>
    </row>
    <row r="24241" spans="11:11" x14ac:dyDescent="0.25">
      <c r="K24241"/>
    </row>
    <row r="24242" spans="11:11" x14ac:dyDescent="0.25">
      <c r="K24242" s="133"/>
    </row>
    <row r="24243" spans="11:11" x14ac:dyDescent="0.25">
      <c r="K24243" s="133"/>
    </row>
    <row r="24244" spans="11:11" x14ac:dyDescent="0.25">
      <c r="K24244"/>
    </row>
    <row r="24245" spans="11:11" x14ac:dyDescent="0.25">
      <c r="K24245"/>
    </row>
    <row r="24246" spans="11:11" x14ac:dyDescent="0.25">
      <c r="K24246" s="133"/>
    </row>
    <row r="24247" spans="11:11" x14ac:dyDescent="0.25">
      <c r="K24247" s="133"/>
    </row>
    <row r="24248" spans="11:11" x14ac:dyDescent="0.25">
      <c r="K24248"/>
    </row>
    <row r="24249" spans="11:11" x14ac:dyDescent="0.25">
      <c r="K24249"/>
    </row>
    <row r="24250" spans="11:11" x14ac:dyDescent="0.25">
      <c r="K24250"/>
    </row>
    <row r="24251" spans="11:11" x14ac:dyDescent="0.25">
      <c r="K24251" s="133"/>
    </row>
    <row r="24252" spans="11:11" x14ac:dyDescent="0.25">
      <c r="K24252" s="133"/>
    </row>
    <row r="24253" spans="11:11" x14ac:dyDescent="0.25">
      <c r="K24253"/>
    </row>
    <row r="24254" spans="11:11" x14ac:dyDescent="0.25">
      <c r="K24254"/>
    </row>
    <row r="24255" spans="11:11" x14ac:dyDescent="0.25">
      <c r="K24255" s="133"/>
    </row>
    <row r="24256" spans="11:11" x14ac:dyDescent="0.25">
      <c r="K24256" s="133"/>
    </row>
    <row r="24257" spans="11:11" x14ac:dyDescent="0.25">
      <c r="K24257"/>
    </row>
    <row r="24258" spans="11:11" x14ac:dyDescent="0.25">
      <c r="K24258"/>
    </row>
    <row r="24259" spans="11:11" x14ac:dyDescent="0.25">
      <c r="K24259"/>
    </row>
    <row r="24260" spans="11:11" x14ac:dyDescent="0.25">
      <c r="K24260" s="133"/>
    </row>
    <row r="24261" spans="11:11" x14ac:dyDescent="0.25">
      <c r="K24261" s="133"/>
    </row>
    <row r="24262" spans="11:11" x14ac:dyDescent="0.25">
      <c r="K24262"/>
    </row>
    <row r="24263" spans="11:11" x14ac:dyDescent="0.25">
      <c r="K24263"/>
    </row>
    <row r="24264" spans="11:11" x14ac:dyDescent="0.25">
      <c r="K24264" s="133"/>
    </row>
    <row r="24265" spans="11:11" x14ac:dyDescent="0.25">
      <c r="K24265" s="133"/>
    </row>
    <row r="24266" spans="11:11" x14ac:dyDescent="0.25">
      <c r="K24266"/>
    </row>
    <row r="24267" spans="11:11" x14ac:dyDescent="0.25">
      <c r="K24267"/>
    </row>
    <row r="24268" spans="11:11" x14ac:dyDescent="0.25">
      <c r="K24268"/>
    </row>
    <row r="24269" spans="11:11" x14ac:dyDescent="0.25">
      <c r="K24269" s="133"/>
    </row>
    <row r="24270" spans="11:11" x14ac:dyDescent="0.25">
      <c r="K24270" s="133"/>
    </row>
    <row r="24271" spans="11:11" x14ac:dyDescent="0.25">
      <c r="K24271"/>
    </row>
    <row r="24272" spans="11:11" x14ac:dyDescent="0.25">
      <c r="K24272"/>
    </row>
    <row r="24273" spans="11:11" x14ac:dyDescent="0.25">
      <c r="K24273" s="133"/>
    </row>
    <row r="24274" spans="11:11" x14ac:dyDescent="0.25">
      <c r="K24274" s="133"/>
    </row>
    <row r="24275" spans="11:11" x14ac:dyDescent="0.25">
      <c r="K24275"/>
    </row>
    <row r="24276" spans="11:11" x14ac:dyDescent="0.25">
      <c r="K24276"/>
    </row>
    <row r="24277" spans="11:11" x14ac:dyDescent="0.25">
      <c r="K24277"/>
    </row>
    <row r="24278" spans="11:11" x14ac:dyDescent="0.25">
      <c r="K24278" s="133"/>
    </row>
    <row r="24279" spans="11:11" x14ac:dyDescent="0.25">
      <c r="K24279" s="133"/>
    </row>
    <row r="24280" spans="11:11" x14ac:dyDescent="0.25">
      <c r="K24280"/>
    </row>
    <row r="24281" spans="11:11" x14ac:dyDescent="0.25">
      <c r="K24281"/>
    </row>
    <row r="24282" spans="11:11" x14ac:dyDescent="0.25">
      <c r="K24282" s="133"/>
    </row>
    <row r="24283" spans="11:11" x14ac:dyDescent="0.25">
      <c r="K24283" s="133"/>
    </row>
    <row r="24284" spans="11:11" x14ac:dyDescent="0.25">
      <c r="K24284"/>
    </row>
    <row r="24285" spans="11:11" x14ac:dyDescent="0.25">
      <c r="K24285"/>
    </row>
    <row r="24286" spans="11:11" x14ac:dyDescent="0.25">
      <c r="K24286"/>
    </row>
    <row r="24287" spans="11:11" x14ac:dyDescent="0.25">
      <c r="K24287" s="133"/>
    </row>
    <row r="24288" spans="11:11" x14ac:dyDescent="0.25">
      <c r="K24288" s="133"/>
    </row>
    <row r="24289" spans="11:11" x14ac:dyDescent="0.25">
      <c r="K24289"/>
    </row>
    <row r="24290" spans="11:11" x14ac:dyDescent="0.25">
      <c r="K24290"/>
    </row>
    <row r="24291" spans="11:11" x14ac:dyDescent="0.25">
      <c r="K24291" s="133"/>
    </row>
    <row r="24292" spans="11:11" x14ac:dyDescent="0.25">
      <c r="K24292" s="133"/>
    </row>
    <row r="24293" spans="11:11" x14ac:dyDescent="0.25">
      <c r="K24293"/>
    </row>
    <row r="24294" spans="11:11" x14ac:dyDescent="0.25">
      <c r="K24294"/>
    </row>
    <row r="24295" spans="11:11" x14ac:dyDescent="0.25">
      <c r="K24295"/>
    </row>
    <row r="24296" spans="11:11" x14ac:dyDescent="0.25">
      <c r="K24296" s="133"/>
    </row>
    <row r="24297" spans="11:11" x14ac:dyDescent="0.25">
      <c r="K24297" s="133"/>
    </row>
    <row r="24298" spans="11:11" x14ac:dyDescent="0.25">
      <c r="K24298"/>
    </row>
    <row r="24299" spans="11:11" x14ac:dyDescent="0.25">
      <c r="K24299"/>
    </row>
    <row r="24300" spans="11:11" x14ac:dyDescent="0.25">
      <c r="K24300" s="133"/>
    </row>
    <row r="24301" spans="11:11" x14ac:dyDescent="0.25">
      <c r="K24301" s="133"/>
    </row>
    <row r="24302" spans="11:11" x14ac:dyDescent="0.25">
      <c r="K24302"/>
    </row>
    <row r="24303" spans="11:11" x14ac:dyDescent="0.25">
      <c r="K24303"/>
    </row>
    <row r="24304" spans="11:11" x14ac:dyDescent="0.25">
      <c r="K24304"/>
    </row>
    <row r="24305" spans="11:11" x14ac:dyDescent="0.25">
      <c r="K24305" s="133"/>
    </row>
    <row r="24306" spans="11:11" x14ac:dyDescent="0.25">
      <c r="K24306" s="133"/>
    </row>
    <row r="24307" spans="11:11" x14ac:dyDescent="0.25">
      <c r="K24307"/>
    </row>
    <row r="24308" spans="11:11" x14ac:dyDescent="0.25">
      <c r="K24308"/>
    </row>
    <row r="24309" spans="11:11" x14ac:dyDescent="0.25">
      <c r="K24309" s="133"/>
    </row>
    <row r="24310" spans="11:11" x14ac:dyDescent="0.25">
      <c r="K24310" s="133"/>
    </row>
    <row r="24311" spans="11:11" x14ac:dyDescent="0.25">
      <c r="K24311"/>
    </row>
    <row r="24312" spans="11:11" x14ac:dyDescent="0.25">
      <c r="K24312"/>
    </row>
    <row r="24313" spans="11:11" x14ac:dyDescent="0.25">
      <c r="K24313"/>
    </row>
    <row r="24314" spans="11:11" x14ac:dyDescent="0.25">
      <c r="K24314" s="133"/>
    </row>
    <row r="24315" spans="11:11" x14ac:dyDescent="0.25">
      <c r="K24315" s="133"/>
    </row>
    <row r="24316" spans="11:11" x14ac:dyDescent="0.25">
      <c r="K24316"/>
    </row>
    <row r="24317" spans="11:11" x14ac:dyDescent="0.25">
      <c r="K24317"/>
    </row>
    <row r="24318" spans="11:11" x14ac:dyDescent="0.25">
      <c r="K24318" s="133"/>
    </row>
    <row r="24319" spans="11:11" x14ac:dyDescent="0.25">
      <c r="K24319" s="133"/>
    </row>
    <row r="24320" spans="11:11" x14ac:dyDescent="0.25">
      <c r="K24320"/>
    </row>
    <row r="24321" spans="11:11" x14ac:dyDescent="0.25">
      <c r="K24321"/>
    </row>
    <row r="24322" spans="11:11" x14ac:dyDescent="0.25">
      <c r="K24322"/>
    </row>
    <row r="24323" spans="11:11" x14ac:dyDescent="0.25">
      <c r="K24323" s="133"/>
    </row>
    <row r="24324" spans="11:11" x14ac:dyDescent="0.25">
      <c r="K24324" s="133"/>
    </row>
    <row r="24325" spans="11:11" x14ac:dyDescent="0.25">
      <c r="K24325"/>
    </row>
    <row r="24326" spans="11:11" x14ac:dyDescent="0.25">
      <c r="K24326"/>
    </row>
    <row r="24327" spans="11:11" x14ac:dyDescent="0.25">
      <c r="K24327" s="133"/>
    </row>
    <row r="24328" spans="11:11" x14ac:dyDescent="0.25">
      <c r="K24328" s="133"/>
    </row>
    <row r="24329" spans="11:11" x14ac:dyDescent="0.25">
      <c r="K24329"/>
    </row>
    <row r="24330" spans="11:11" x14ac:dyDescent="0.25">
      <c r="K24330"/>
    </row>
    <row r="24331" spans="11:11" x14ac:dyDescent="0.25">
      <c r="K24331"/>
    </row>
    <row r="24332" spans="11:11" x14ac:dyDescent="0.25">
      <c r="K24332" s="133"/>
    </row>
    <row r="24333" spans="11:11" x14ac:dyDescent="0.25">
      <c r="K24333" s="133"/>
    </row>
    <row r="24334" spans="11:11" x14ac:dyDescent="0.25">
      <c r="K24334"/>
    </row>
    <row r="24335" spans="11:11" x14ac:dyDescent="0.25">
      <c r="K24335"/>
    </row>
    <row r="24336" spans="11:11" x14ac:dyDescent="0.25">
      <c r="K24336" s="133"/>
    </row>
    <row r="24337" spans="11:11" x14ac:dyDescent="0.25">
      <c r="K24337" s="133"/>
    </row>
    <row r="24338" spans="11:11" x14ac:dyDescent="0.25">
      <c r="K24338"/>
    </row>
    <row r="24339" spans="11:11" x14ac:dyDescent="0.25">
      <c r="K24339"/>
    </row>
    <row r="24340" spans="11:11" x14ac:dyDescent="0.25">
      <c r="K24340"/>
    </row>
    <row r="24341" spans="11:11" x14ac:dyDescent="0.25">
      <c r="K24341" s="133"/>
    </row>
    <row r="24342" spans="11:11" x14ac:dyDescent="0.25">
      <c r="K24342" s="133"/>
    </row>
    <row r="24343" spans="11:11" x14ac:dyDescent="0.25">
      <c r="K24343"/>
    </row>
    <row r="24344" spans="11:11" x14ac:dyDescent="0.25">
      <c r="K24344"/>
    </row>
    <row r="24345" spans="11:11" x14ac:dyDescent="0.25">
      <c r="K24345" s="133"/>
    </row>
    <row r="24346" spans="11:11" x14ac:dyDescent="0.25">
      <c r="K24346" s="133"/>
    </row>
    <row r="24347" spans="11:11" x14ac:dyDescent="0.25">
      <c r="K24347"/>
    </row>
    <row r="24348" spans="11:11" x14ac:dyDescent="0.25">
      <c r="K24348"/>
    </row>
    <row r="24349" spans="11:11" x14ac:dyDescent="0.25">
      <c r="K24349"/>
    </row>
    <row r="24350" spans="11:11" x14ac:dyDescent="0.25">
      <c r="K24350" s="133"/>
    </row>
    <row r="24351" spans="11:11" x14ac:dyDescent="0.25">
      <c r="K24351" s="133"/>
    </row>
    <row r="24352" spans="11:11" x14ac:dyDescent="0.25">
      <c r="K24352"/>
    </row>
    <row r="24353" spans="11:11" x14ac:dyDescent="0.25">
      <c r="K24353"/>
    </row>
    <row r="24354" spans="11:11" x14ac:dyDescent="0.25">
      <c r="K24354" s="133"/>
    </row>
    <row r="24355" spans="11:11" x14ac:dyDescent="0.25">
      <c r="K24355" s="133"/>
    </row>
    <row r="24356" spans="11:11" x14ac:dyDescent="0.25">
      <c r="K24356"/>
    </row>
    <row r="24357" spans="11:11" x14ac:dyDescent="0.25">
      <c r="K24357"/>
    </row>
    <row r="24358" spans="11:11" x14ac:dyDescent="0.25">
      <c r="K24358"/>
    </row>
    <row r="24359" spans="11:11" x14ac:dyDescent="0.25">
      <c r="K24359" s="133"/>
    </row>
    <row r="24360" spans="11:11" x14ac:dyDescent="0.25">
      <c r="K24360" s="133"/>
    </row>
    <row r="24361" spans="11:11" x14ac:dyDescent="0.25">
      <c r="K24361"/>
    </row>
    <row r="24362" spans="11:11" x14ac:dyDescent="0.25">
      <c r="K24362"/>
    </row>
    <row r="24363" spans="11:11" x14ac:dyDescent="0.25">
      <c r="K24363" s="133"/>
    </row>
    <row r="24364" spans="11:11" x14ac:dyDescent="0.25">
      <c r="K24364" s="133"/>
    </row>
    <row r="24365" spans="11:11" x14ac:dyDescent="0.25">
      <c r="K24365"/>
    </row>
    <row r="24366" spans="11:11" x14ac:dyDescent="0.25">
      <c r="K24366"/>
    </row>
    <row r="24367" spans="11:11" x14ac:dyDescent="0.25">
      <c r="K24367"/>
    </row>
    <row r="24368" spans="11:11" x14ac:dyDescent="0.25">
      <c r="K24368" s="133"/>
    </row>
    <row r="24369" spans="11:11" x14ac:dyDescent="0.25">
      <c r="K24369" s="133"/>
    </row>
    <row r="24370" spans="11:11" x14ac:dyDescent="0.25">
      <c r="K24370"/>
    </row>
    <row r="24371" spans="11:11" x14ac:dyDescent="0.25">
      <c r="K24371"/>
    </row>
    <row r="24372" spans="11:11" x14ac:dyDescent="0.25">
      <c r="K24372" s="133"/>
    </row>
    <row r="24373" spans="11:11" x14ac:dyDescent="0.25">
      <c r="K24373" s="133"/>
    </row>
    <row r="24374" spans="11:11" x14ac:dyDescent="0.25">
      <c r="K24374"/>
    </row>
    <row r="24375" spans="11:11" x14ac:dyDescent="0.25">
      <c r="K24375"/>
    </row>
    <row r="24376" spans="11:11" x14ac:dyDescent="0.25">
      <c r="K24376"/>
    </row>
    <row r="24377" spans="11:11" x14ac:dyDescent="0.25">
      <c r="K24377" s="133"/>
    </row>
    <row r="24378" spans="11:11" x14ac:dyDescent="0.25">
      <c r="K24378" s="133"/>
    </row>
    <row r="24379" spans="11:11" x14ac:dyDescent="0.25">
      <c r="K24379"/>
    </row>
    <row r="24380" spans="11:11" x14ac:dyDescent="0.25">
      <c r="K24380"/>
    </row>
    <row r="24381" spans="11:11" x14ac:dyDescent="0.25">
      <c r="K24381" s="133"/>
    </row>
    <row r="24382" spans="11:11" x14ac:dyDescent="0.25">
      <c r="K24382" s="133"/>
    </row>
    <row r="24383" spans="11:11" x14ac:dyDescent="0.25">
      <c r="K24383"/>
    </row>
    <row r="24384" spans="11:11" x14ac:dyDescent="0.25">
      <c r="K24384"/>
    </row>
    <row r="24385" spans="11:11" x14ac:dyDescent="0.25">
      <c r="K24385"/>
    </row>
    <row r="24386" spans="11:11" x14ac:dyDescent="0.25">
      <c r="K24386" s="133"/>
    </row>
    <row r="24387" spans="11:11" x14ac:dyDescent="0.25">
      <c r="K24387" s="133"/>
    </row>
    <row r="24388" spans="11:11" x14ac:dyDescent="0.25">
      <c r="K24388"/>
    </row>
    <row r="24389" spans="11:11" x14ac:dyDescent="0.25">
      <c r="K24389"/>
    </row>
    <row r="24390" spans="11:11" x14ac:dyDescent="0.25">
      <c r="K24390" s="133"/>
    </row>
    <row r="24391" spans="11:11" x14ac:dyDescent="0.25">
      <c r="K24391" s="133"/>
    </row>
    <row r="24392" spans="11:11" x14ac:dyDescent="0.25">
      <c r="K24392"/>
    </row>
    <row r="24393" spans="11:11" x14ac:dyDescent="0.25">
      <c r="K24393"/>
    </row>
    <row r="24394" spans="11:11" x14ac:dyDescent="0.25">
      <c r="K24394"/>
    </row>
    <row r="24395" spans="11:11" x14ac:dyDescent="0.25">
      <c r="K24395" s="133"/>
    </row>
    <row r="24396" spans="11:11" x14ac:dyDescent="0.25">
      <c r="K24396" s="133"/>
    </row>
    <row r="24397" spans="11:11" x14ac:dyDescent="0.25">
      <c r="K24397"/>
    </row>
    <row r="24398" spans="11:11" x14ac:dyDescent="0.25">
      <c r="K24398"/>
    </row>
    <row r="24399" spans="11:11" x14ac:dyDescent="0.25">
      <c r="K24399" s="133"/>
    </row>
    <row r="24400" spans="11:11" x14ac:dyDescent="0.25">
      <c r="K24400" s="133"/>
    </row>
    <row r="24401" spans="11:11" x14ac:dyDescent="0.25">
      <c r="K24401"/>
    </row>
    <row r="24402" spans="11:11" x14ac:dyDescent="0.25">
      <c r="K24402"/>
    </row>
    <row r="24403" spans="11:11" x14ac:dyDescent="0.25">
      <c r="K24403"/>
    </row>
    <row r="24404" spans="11:11" x14ac:dyDescent="0.25">
      <c r="K24404" s="133"/>
    </row>
    <row r="24405" spans="11:11" x14ac:dyDescent="0.25">
      <c r="K24405" s="133"/>
    </row>
    <row r="24406" spans="11:11" x14ac:dyDescent="0.25">
      <c r="K24406"/>
    </row>
    <row r="24407" spans="11:11" x14ac:dyDescent="0.25">
      <c r="K24407"/>
    </row>
    <row r="24408" spans="11:11" x14ac:dyDescent="0.25">
      <c r="K24408" s="133"/>
    </row>
    <row r="24409" spans="11:11" x14ac:dyDescent="0.25">
      <c r="K24409" s="133"/>
    </row>
    <row r="24410" spans="11:11" x14ac:dyDescent="0.25">
      <c r="K24410"/>
    </row>
    <row r="24411" spans="11:11" x14ac:dyDescent="0.25">
      <c r="K24411"/>
    </row>
    <row r="24412" spans="11:11" x14ac:dyDescent="0.25">
      <c r="K24412"/>
    </row>
    <row r="24413" spans="11:11" x14ac:dyDescent="0.25">
      <c r="K24413" s="133"/>
    </row>
    <row r="24414" spans="11:11" x14ac:dyDescent="0.25">
      <c r="K24414" s="133"/>
    </row>
    <row r="24415" spans="11:11" x14ac:dyDescent="0.25">
      <c r="K24415"/>
    </row>
    <row r="24416" spans="11:11" x14ac:dyDescent="0.25">
      <c r="K24416"/>
    </row>
    <row r="24417" spans="11:11" x14ac:dyDescent="0.25">
      <c r="K24417" s="133"/>
    </row>
    <row r="24418" spans="11:11" x14ac:dyDescent="0.25">
      <c r="K24418" s="133"/>
    </row>
    <row r="24419" spans="11:11" x14ac:dyDescent="0.25">
      <c r="K24419"/>
    </row>
    <row r="24420" spans="11:11" x14ac:dyDescent="0.25">
      <c r="K24420"/>
    </row>
    <row r="24421" spans="11:11" x14ac:dyDescent="0.25">
      <c r="K24421"/>
    </row>
    <row r="24422" spans="11:11" x14ac:dyDescent="0.25">
      <c r="K24422" s="133"/>
    </row>
    <row r="24423" spans="11:11" x14ac:dyDescent="0.25">
      <c r="K24423" s="133"/>
    </row>
    <row r="24424" spans="11:11" x14ac:dyDescent="0.25">
      <c r="K24424"/>
    </row>
    <row r="24425" spans="11:11" x14ac:dyDescent="0.25">
      <c r="K24425"/>
    </row>
    <row r="24426" spans="11:11" x14ac:dyDescent="0.25">
      <c r="K24426" s="133"/>
    </row>
    <row r="24427" spans="11:11" x14ac:dyDescent="0.25">
      <c r="K24427" s="133"/>
    </row>
    <row r="24428" spans="11:11" x14ac:dyDescent="0.25">
      <c r="K24428"/>
    </row>
    <row r="24429" spans="11:11" x14ac:dyDescent="0.25">
      <c r="K24429"/>
    </row>
    <row r="24430" spans="11:11" x14ac:dyDescent="0.25">
      <c r="K24430"/>
    </row>
    <row r="24431" spans="11:11" x14ac:dyDescent="0.25">
      <c r="K24431" s="133"/>
    </row>
    <row r="24432" spans="11:11" x14ac:dyDescent="0.25">
      <c r="K24432" s="133"/>
    </row>
    <row r="24433" spans="11:11" x14ac:dyDescent="0.25">
      <c r="K24433"/>
    </row>
    <row r="24434" spans="11:11" x14ac:dyDescent="0.25">
      <c r="K24434"/>
    </row>
    <row r="24435" spans="11:11" x14ac:dyDescent="0.25">
      <c r="K24435" s="133"/>
    </row>
    <row r="24436" spans="11:11" x14ac:dyDescent="0.25">
      <c r="K24436" s="133"/>
    </row>
    <row r="24437" spans="11:11" x14ac:dyDescent="0.25">
      <c r="K24437"/>
    </row>
    <row r="24438" spans="11:11" x14ac:dyDescent="0.25">
      <c r="K24438"/>
    </row>
    <row r="24439" spans="11:11" x14ac:dyDescent="0.25">
      <c r="K24439"/>
    </row>
    <row r="24440" spans="11:11" x14ac:dyDescent="0.25">
      <c r="K24440" s="133"/>
    </row>
    <row r="24441" spans="11:11" x14ac:dyDescent="0.25">
      <c r="K24441" s="133"/>
    </row>
    <row r="24442" spans="11:11" x14ac:dyDescent="0.25">
      <c r="K24442"/>
    </row>
    <row r="24443" spans="11:11" x14ac:dyDescent="0.25">
      <c r="K24443"/>
    </row>
    <row r="24444" spans="11:11" x14ac:dyDescent="0.25">
      <c r="K24444" s="133"/>
    </row>
    <row r="24445" spans="11:11" x14ac:dyDescent="0.25">
      <c r="K24445" s="133"/>
    </row>
    <row r="24446" spans="11:11" x14ac:dyDescent="0.25">
      <c r="K24446"/>
    </row>
    <row r="24447" spans="11:11" x14ac:dyDescent="0.25">
      <c r="K24447"/>
    </row>
    <row r="24448" spans="11:11" x14ac:dyDescent="0.25">
      <c r="K24448"/>
    </row>
    <row r="24449" spans="11:11" x14ac:dyDescent="0.25">
      <c r="K24449" s="133"/>
    </row>
    <row r="24450" spans="11:11" x14ac:dyDescent="0.25">
      <c r="K24450" s="133"/>
    </row>
    <row r="24451" spans="11:11" x14ac:dyDescent="0.25">
      <c r="K24451"/>
    </row>
    <row r="24452" spans="11:11" x14ac:dyDescent="0.25">
      <c r="K24452"/>
    </row>
    <row r="24453" spans="11:11" x14ac:dyDescent="0.25">
      <c r="K24453" s="133"/>
    </row>
    <row r="24454" spans="11:11" x14ac:dyDescent="0.25">
      <c r="K24454" s="133"/>
    </row>
    <row r="24455" spans="11:11" x14ac:dyDescent="0.25">
      <c r="K24455"/>
    </row>
    <row r="24456" spans="11:11" x14ac:dyDescent="0.25">
      <c r="K24456"/>
    </row>
    <row r="24457" spans="11:11" x14ac:dyDescent="0.25">
      <c r="K24457"/>
    </row>
    <row r="24458" spans="11:11" x14ac:dyDescent="0.25">
      <c r="K24458" s="133"/>
    </row>
    <row r="24459" spans="11:11" x14ac:dyDescent="0.25">
      <c r="K24459" s="133"/>
    </row>
    <row r="24460" spans="11:11" x14ac:dyDescent="0.25">
      <c r="K24460"/>
    </row>
    <row r="24461" spans="11:11" x14ac:dyDescent="0.25">
      <c r="K24461"/>
    </row>
    <row r="24462" spans="11:11" x14ac:dyDescent="0.25">
      <c r="K24462" s="133"/>
    </row>
    <row r="24463" spans="11:11" x14ac:dyDescent="0.25">
      <c r="K24463" s="133"/>
    </row>
    <row r="24464" spans="11:11" x14ac:dyDescent="0.25">
      <c r="K24464"/>
    </row>
    <row r="24465" spans="11:11" x14ac:dyDescent="0.25">
      <c r="K24465"/>
    </row>
    <row r="24466" spans="11:11" x14ac:dyDescent="0.25">
      <c r="K24466"/>
    </row>
    <row r="24467" spans="11:11" x14ac:dyDescent="0.25">
      <c r="K24467" s="133"/>
    </row>
    <row r="24468" spans="11:11" x14ac:dyDescent="0.25">
      <c r="K24468" s="133"/>
    </row>
    <row r="24469" spans="11:11" x14ac:dyDescent="0.25">
      <c r="K24469"/>
    </row>
    <row r="24470" spans="11:11" x14ac:dyDescent="0.25">
      <c r="K24470"/>
    </row>
    <row r="24471" spans="11:11" x14ac:dyDescent="0.25">
      <c r="K24471" s="133"/>
    </row>
    <row r="24472" spans="11:11" x14ac:dyDescent="0.25">
      <c r="K24472" s="133"/>
    </row>
    <row r="24473" spans="11:11" x14ac:dyDescent="0.25">
      <c r="K24473"/>
    </row>
    <row r="24474" spans="11:11" x14ac:dyDescent="0.25">
      <c r="K24474"/>
    </row>
    <row r="24475" spans="11:11" x14ac:dyDescent="0.25">
      <c r="K24475"/>
    </row>
    <row r="24476" spans="11:11" x14ac:dyDescent="0.25">
      <c r="K24476" s="133"/>
    </row>
    <row r="24477" spans="11:11" x14ac:dyDescent="0.25">
      <c r="K24477" s="133"/>
    </row>
    <row r="24478" spans="11:11" x14ac:dyDescent="0.25">
      <c r="K24478"/>
    </row>
    <row r="24479" spans="11:11" x14ac:dyDescent="0.25">
      <c r="K24479"/>
    </row>
    <row r="24480" spans="11:11" x14ac:dyDescent="0.25">
      <c r="K24480" s="133"/>
    </row>
    <row r="24481" spans="11:11" x14ac:dyDescent="0.25">
      <c r="K24481" s="133"/>
    </row>
    <row r="24482" spans="11:11" x14ac:dyDescent="0.25">
      <c r="K24482"/>
    </row>
    <row r="24483" spans="11:11" x14ac:dyDescent="0.25">
      <c r="K24483"/>
    </row>
    <row r="24484" spans="11:11" x14ac:dyDescent="0.25">
      <c r="K24484"/>
    </row>
    <row r="24485" spans="11:11" x14ac:dyDescent="0.25">
      <c r="K24485" s="133"/>
    </row>
    <row r="24486" spans="11:11" x14ac:dyDescent="0.25">
      <c r="K24486" s="133"/>
    </row>
    <row r="24487" spans="11:11" x14ac:dyDescent="0.25">
      <c r="K24487"/>
    </row>
    <row r="24488" spans="11:11" x14ac:dyDescent="0.25">
      <c r="K24488"/>
    </row>
    <row r="24489" spans="11:11" x14ac:dyDescent="0.25">
      <c r="K24489" s="133"/>
    </row>
    <row r="24490" spans="11:11" x14ac:dyDescent="0.25">
      <c r="K24490" s="133"/>
    </row>
    <row r="24491" spans="11:11" x14ac:dyDescent="0.25">
      <c r="K24491"/>
    </row>
    <row r="24492" spans="11:11" x14ac:dyDescent="0.25">
      <c r="K24492"/>
    </row>
    <row r="24493" spans="11:11" x14ac:dyDescent="0.25">
      <c r="K24493"/>
    </row>
    <row r="24494" spans="11:11" x14ac:dyDescent="0.25">
      <c r="K24494" s="133"/>
    </row>
    <row r="24495" spans="11:11" x14ac:dyDescent="0.25">
      <c r="K24495" s="133"/>
    </row>
    <row r="24496" spans="11:11" x14ac:dyDescent="0.25">
      <c r="K24496"/>
    </row>
    <row r="24497" spans="11:11" x14ac:dyDescent="0.25">
      <c r="K24497"/>
    </row>
    <row r="24498" spans="11:11" x14ac:dyDescent="0.25">
      <c r="K24498" s="133"/>
    </row>
    <row r="24499" spans="11:11" x14ac:dyDescent="0.25">
      <c r="K24499" s="133"/>
    </row>
    <row r="24500" spans="11:11" x14ac:dyDescent="0.25">
      <c r="K24500"/>
    </row>
    <row r="24501" spans="11:11" x14ac:dyDescent="0.25">
      <c r="K24501"/>
    </row>
    <row r="24502" spans="11:11" x14ac:dyDescent="0.25">
      <c r="K24502"/>
    </row>
    <row r="24503" spans="11:11" x14ac:dyDescent="0.25">
      <c r="K24503" s="133"/>
    </row>
    <row r="24504" spans="11:11" x14ac:dyDescent="0.25">
      <c r="K24504" s="133"/>
    </row>
    <row r="24505" spans="11:11" x14ac:dyDescent="0.25">
      <c r="K24505"/>
    </row>
    <row r="24506" spans="11:11" x14ac:dyDescent="0.25">
      <c r="K24506"/>
    </row>
    <row r="24507" spans="11:11" x14ac:dyDescent="0.25">
      <c r="K24507" s="133"/>
    </row>
    <row r="24508" spans="11:11" x14ac:dyDescent="0.25">
      <c r="K24508" s="133"/>
    </row>
    <row r="24509" spans="11:11" x14ac:dyDescent="0.25">
      <c r="K24509"/>
    </row>
    <row r="24510" spans="11:11" x14ac:dyDescent="0.25">
      <c r="K24510"/>
    </row>
    <row r="24511" spans="11:11" x14ac:dyDescent="0.25">
      <c r="K24511"/>
    </row>
    <row r="24512" spans="11:11" x14ac:dyDescent="0.25">
      <c r="K24512" s="133"/>
    </row>
    <row r="24513" spans="11:11" x14ac:dyDescent="0.25">
      <c r="K24513" s="133"/>
    </row>
    <row r="24514" spans="11:11" x14ac:dyDescent="0.25">
      <c r="K24514"/>
    </row>
    <row r="24515" spans="11:11" x14ac:dyDescent="0.25">
      <c r="K24515"/>
    </row>
    <row r="24516" spans="11:11" x14ac:dyDescent="0.25">
      <c r="K24516" s="133"/>
    </row>
    <row r="24517" spans="11:11" x14ac:dyDescent="0.25">
      <c r="K24517" s="133"/>
    </row>
    <row r="24518" spans="11:11" x14ac:dyDescent="0.25">
      <c r="K24518"/>
    </row>
    <row r="24519" spans="11:11" x14ac:dyDescent="0.25">
      <c r="K24519"/>
    </row>
    <row r="24520" spans="11:11" x14ac:dyDescent="0.25">
      <c r="K24520"/>
    </row>
    <row r="24521" spans="11:11" x14ac:dyDescent="0.25">
      <c r="K24521" s="133"/>
    </row>
    <row r="24522" spans="11:11" x14ac:dyDescent="0.25">
      <c r="K24522" s="133"/>
    </row>
    <row r="24523" spans="11:11" x14ac:dyDescent="0.25">
      <c r="K24523"/>
    </row>
    <row r="24524" spans="11:11" x14ac:dyDescent="0.25">
      <c r="K24524"/>
    </row>
    <row r="24525" spans="11:11" x14ac:dyDescent="0.25">
      <c r="K24525" s="133"/>
    </row>
    <row r="24526" spans="11:11" x14ac:dyDescent="0.25">
      <c r="K24526" s="133"/>
    </row>
    <row r="24527" spans="11:11" x14ac:dyDescent="0.25">
      <c r="K24527"/>
    </row>
    <row r="24528" spans="11:11" x14ac:dyDescent="0.25">
      <c r="K24528"/>
    </row>
    <row r="24529" spans="11:11" x14ac:dyDescent="0.25">
      <c r="K24529"/>
    </row>
    <row r="24530" spans="11:11" x14ac:dyDescent="0.25">
      <c r="K24530" s="133"/>
    </row>
    <row r="24531" spans="11:11" x14ac:dyDescent="0.25">
      <c r="K24531" s="133"/>
    </row>
    <row r="24532" spans="11:11" x14ac:dyDescent="0.25">
      <c r="K24532"/>
    </row>
    <row r="24533" spans="11:11" x14ac:dyDescent="0.25">
      <c r="K24533"/>
    </row>
    <row r="24534" spans="11:11" x14ac:dyDescent="0.25">
      <c r="K24534" s="133"/>
    </row>
    <row r="24535" spans="11:11" x14ac:dyDescent="0.25">
      <c r="K24535" s="133"/>
    </row>
    <row r="24536" spans="11:11" x14ac:dyDescent="0.25">
      <c r="K24536"/>
    </row>
    <row r="24537" spans="11:11" x14ac:dyDescent="0.25">
      <c r="K24537"/>
    </row>
    <row r="24538" spans="11:11" x14ac:dyDescent="0.25">
      <c r="K24538"/>
    </row>
    <row r="24539" spans="11:11" x14ac:dyDescent="0.25">
      <c r="K24539" s="133"/>
    </row>
    <row r="24540" spans="11:11" x14ac:dyDescent="0.25">
      <c r="K24540" s="133"/>
    </row>
    <row r="24541" spans="11:11" x14ac:dyDescent="0.25">
      <c r="K24541"/>
    </row>
    <row r="24542" spans="11:11" x14ac:dyDescent="0.25">
      <c r="K24542"/>
    </row>
    <row r="24543" spans="11:11" x14ac:dyDescent="0.25">
      <c r="K24543" s="133"/>
    </row>
    <row r="24544" spans="11:11" x14ac:dyDescent="0.25">
      <c r="K24544" s="133"/>
    </row>
    <row r="24545" spans="11:11" x14ac:dyDescent="0.25">
      <c r="K24545"/>
    </row>
    <row r="24546" spans="11:11" x14ac:dyDescent="0.25">
      <c r="K24546"/>
    </row>
    <row r="24547" spans="11:11" x14ac:dyDescent="0.25">
      <c r="K24547"/>
    </row>
    <row r="24548" spans="11:11" x14ac:dyDescent="0.25">
      <c r="K24548" s="133"/>
    </row>
    <row r="24549" spans="11:11" x14ac:dyDescent="0.25">
      <c r="K24549" s="133"/>
    </row>
    <row r="24550" spans="11:11" x14ac:dyDescent="0.25">
      <c r="K24550"/>
    </row>
    <row r="24551" spans="11:11" x14ac:dyDescent="0.25">
      <c r="K24551"/>
    </row>
    <row r="24552" spans="11:11" x14ac:dyDescent="0.25">
      <c r="K24552" s="133"/>
    </row>
    <row r="24553" spans="11:11" x14ac:dyDescent="0.25">
      <c r="K24553" s="133"/>
    </row>
    <row r="24554" spans="11:11" x14ac:dyDescent="0.25">
      <c r="K24554"/>
    </row>
    <row r="24555" spans="11:11" x14ac:dyDescent="0.25">
      <c r="K24555"/>
    </row>
    <row r="24556" spans="11:11" x14ac:dyDescent="0.25">
      <c r="K24556"/>
    </row>
    <row r="24557" spans="11:11" x14ac:dyDescent="0.25">
      <c r="K24557" s="133"/>
    </row>
    <row r="24558" spans="11:11" x14ac:dyDescent="0.25">
      <c r="K24558" s="133"/>
    </row>
    <row r="24559" spans="11:11" x14ac:dyDescent="0.25">
      <c r="K24559"/>
    </row>
    <row r="24560" spans="11:11" x14ac:dyDescent="0.25">
      <c r="K24560"/>
    </row>
    <row r="24561" spans="11:11" x14ac:dyDescent="0.25">
      <c r="K24561" s="133"/>
    </row>
    <row r="24562" spans="11:11" x14ac:dyDescent="0.25">
      <c r="K24562" s="133"/>
    </row>
    <row r="24563" spans="11:11" x14ac:dyDescent="0.25">
      <c r="K24563"/>
    </row>
    <row r="24564" spans="11:11" x14ac:dyDescent="0.25">
      <c r="K24564"/>
    </row>
    <row r="24565" spans="11:11" x14ac:dyDescent="0.25">
      <c r="K24565"/>
    </row>
    <row r="24566" spans="11:11" x14ac:dyDescent="0.25">
      <c r="K24566" s="133"/>
    </row>
    <row r="24567" spans="11:11" x14ac:dyDescent="0.25">
      <c r="K24567" s="133"/>
    </row>
    <row r="24568" spans="11:11" x14ac:dyDescent="0.25">
      <c r="K24568"/>
    </row>
    <row r="24569" spans="11:11" x14ac:dyDescent="0.25">
      <c r="K24569"/>
    </row>
    <row r="24570" spans="11:11" x14ac:dyDescent="0.25">
      <c r="K24570" s="133"/>
    </row>
    <row r="24571" spans="11:11" x14ac:dyDescent="0.25">
      <c r="K24571" s="133"/>
    </row>
    <row r="24572" spans="11:11" x14ac:dyDescent="0.25">
      <c r="K24572"/>
    </row>
    <row r="24573" spans="11:11" x14ac:dyDescent="0.25">
      <c r="K24573"/>
    </row>
    <row r="24574" spans="11:11" x14ac:dyDescent="0.25">
      <c r="K24574"/>
    </row>
    <row r="24575" spans="11:11" x14ac:dyDescent="0.25">
      <c r="K24575" s="133"/>
    </row>
    <row r="24576" spans="11:11" x14ac:dyDescent="0.25">
      <c r="K24576" s="133"/>
    </row>
    <row r="24577" spans="11:11" x14ac:dyDescent="0.25">
      <c r="K24577"/>
    </row>
    <row r="24578" spans="11:11" x14ac:dyDescent="0.25">
      <c r="K24578"/>
    </row>
    <row r="24579" spans="11:11" x14ac:dyDescent="0.25">
      <c r="K24579" s="133"/>
    </row>
    <row r="24580" spans="11:11" x14ac:dyDescent="0.25">
      <c r="K24580" s="133"/>
    </row>
    <row r="24581" spans="11:11" x14ac:dyDescent="0.25">
      <c r="K24581"/>
    </row>
    <row r="24582" spans="11:11" x14ac:dyDescent="0.25">
      <c r="K24582"/>
    </row>
    <row r="24583" spans="11:11" x14ac:dyDescent="0.25">
      <c r="K24583"/>
    </row>
    <row r="24584" spans="11:11" x14ac:dyDescent="0.25">
      <c r="K24584" s="133"/>
    </row>
    <row r="24585" spans="11:11" x14ac:dyDescent="0.25">
      <c r="K24585" s="133"/>
    </row>
    <row r="24586" spans="11:11" x14ac:dyDescent="0.25">
      <c r="K24586"/>
    </row>
    <row r="24587" spans="11:11" x14ac:dyDescent="0.25">
      <c r="K24587"/>
    </row>
    <row r="24588" spans="11:11" x14ac:dyDescent="0.25">
      <c r="K24588" s="133"/>
    </row>
    <row r="24589" spans="11:11" x14ac:dyDescent="0.25">
      <c r="K24589" s="133"/>
    </row>
    <row r="24590" spans="11:11" x14ac:dyDescent="0.25">
      <c r="K24590"/>
    </row>
    <row r="24591" spans="11:11" x14ac:dyDescent="0.25">
      <c r="K24591"/>
    </row>
    <row r="24592" spans="11:11" x14ac:dyDescent="0.25">
      <c r="K24592"/>
    </row>
    <row r="24593" spans="11:11" x14ac:dyDescent="0.25">
      <c r="K24593" s="133"/>
    </row>
    <row r="24594" spans="11:11" x14ac:dyDescent="0.25">
      <c r="K24594" s="133"/>
    </row>
    <row r="24595" spans="11:11" x14ac:dyDescent="0.25">
      <c r="K24595"/>
    </row>
    <row r="24596" spans="11:11" x14ac:dyDescent="0.25">
      <c r="K24596"/>
    </row>
    <row r="24597" spans="11:11" x14ac:dyDescent="0.25">
      <c r="K24597" s="133"/>
    </row>
    <row r="24598" spans="11:11" x14ac:dyDescent="0.25">
      <c r="K24598" s="133"/>
    </row>
    <row r="24599" spans="11:11" x14ac:dyDescent="0.25">
      <c r="K24599"/>
    </row>
    <row r="24600" spans="11:11" x14ac:dyDescent="0.25">
      <c r="K24600"/>
    </row>
    <row r="24601" spans="11:11" x14ac:dyDescent="0.25">
      <c r="K24601"/>
    </row>
    <row r="24602" spans="11:11" x14ac:dyDescent="0.25">
      <c r="K24602" s="133"/>
    </row>
    <row r="24603" spans="11:11" x14ac:dyDescent="0.25">
      <c r="K24603" s="133"/>
    </row>
    <row r="24604" spans="11:11" x14ac:dyDescent="0.25">
      <c r="K24604"/>
    </row>
    <row r="24605" spans="11:11" x14ac:dyDescent="0.25">
      <c r="K24605"/>
    </row>
    <row r="24606" spans="11:11" x14ac:dyDescent="0.25">
      <c r="K24606" s="133"/>
    </row>
    <row r="24607" spans="11:11" x14ac:dyDescent="0.25">
      <c r="K24607" s="133"/>
    </row>
    <row r="24608" spans="11:11" x14ac:dyDescent="0.25">
      <c r="K24608"/>
    </row>
    <row r="24609" spans="11:11" x14ac:dyDescent="0.25">
      <c r="K24609"/>
    </row>
    <row r="24610" spans="11:11" x14ac:dyDescent="0.25">
      <c r="K24610"/>
    </row>
    <row r="24611" spans="11:11" x14ac:dyDescent="0.25">
      <c r="K24611" s="133"/>
    </row>
    <row r="24612" spans="11:11" x14ac:dyDescent="0.25">
      <c r="K24612" s="133"/>
    </row>
    <row r="24613" spans="11:11" x14ac:dyDescent="0.25">
      <c r="K24613"/>
    </row>
    <row r="24614" spans="11:11" x14ac:dyDescent="0.25">
      <c r="K24614"/>
    </row>
    <row r="24615" spans="11:11" x14ac:dyDescent="0.25">
      <c r="K24615" s="133"/>
    </row>
    <row r="24616" spans="11:11" x14ac:dyDescent="0.25">
      <c r="K24616" s="133"/>
    </row>
    <row r="24617" spans="11:11" x14ac:dyDescent="0.25">
      <c r="K24617"/>
    </row>
    <row r="24618" spans="11:11" x14ac:dyDescent="0.25">
      <c r="K24618"/>
    </row>
    <row r="24619" spans="11:11" x14ac:dyDescent="0.25">
      <c r="K24619"/>
    </row>
    <row r="24620" spans="11:11" x14ac:dyDescent="0.25">
      <c r="K24620" s="133"/>
    </row>
    <row r="24621" spans="11:11" x14ac:dyDescent="0.25">
      <c r="K24621" s="133"/>
    </row>
    <row r="24622" spans="11:11" x14ac:dyDescent="0.25">
      <c r="K24622"/>
    </row>
    <row r="24623" spans="11:11" x14ac:dyDescent="0.25">
      <c r="K24623"/>
    </row>
    <row r="24624" spans="11:11" x14ac:dyDescent="0.25">
      <c r="K24624" s="133"/>
    </row>
    <row r="24625" spans="11:11" x14ac:dyDescent="0.25">
      <c r="K24625" s="133"/>
    </row>
    <row r="24626" spans="11:11" x14ac:dyDescent="0.25">
      <c r="K24626"/>
    </row>
    <row r="24627" spans="11:11" x14ac:dyDescent="0.25">
      <c r="K24627"/>
    </row>
    <row r="24628" spans="11:11" x14ac:dyDescent="0.25">
      <c r="K24628"/>
    </row>
    <row r="24629" spans="11:11" x14ac:dyDescent="0.25">
      <c r="K24629" s="133"/>
    </row>
    <row r="24630" spans="11:11" x14ac:dyDescent="0.25">
      <c r="K24630" s="133"/>
    </row>
    <row r="24631" spans="11:11" x14ac:dyDescent="0.25">
      <c r="K24631"/>
    </row>
    <row r="24632" spans="11:11" x14ac:dyDescent="0.25">
      <c r="K24632"/>
    </row>
    <row r="24633" spans="11:11" x14ac:dyDescent="0.25">
      <c r="K24633" s="133"/>
    </row>
    <row r="24634" spans="11:11" x14ac:dyDescent="0.25">
      <c r="K24634" s="133"/>
    </row>
    <row r="24635" spans="11:11" x14ac:dyDescent="0.25">
      <c r="K24635"/>
    </row>
    <row r="24636" spans="11:11" x14ac:dyDescent="0.25">
      <c r="K24636"/>
    </row>
    <row r="24637" spans="11:11" x14ac:dyDescent="0.25">
      <c r="K24637"/>
    </row>
    <row r="24638" spans="11:11" x14ac:dyDescent="0.25">
      <c r="K24638" s="133"/>
    </row>
    <row r="24639" spans="11:11" x14ac:dyDescent="0.25">
      <c r="K24639" s="133"/>
    </row>
    <row r="24640" spans="11:11" x14ac:dyDescent="0.25">
      <c r="K24640"/>
    </row>
    <row r="24641" spans="11:11" x14ac:dyDescent="0.25">
      <c r="K24641"/>
    </row>
    <row r="24642" spans="11:11" x14ac:dyDescent="0.25">
      <c r="K24642" s="133"/>
    </row>
    <row r="24643" spans="11:11" x14ac:dyDescent="0.25">
      <c r="K24643" s="133"/>
    </row>
    <row r="24644" spans="11:11" x14ac:dyDescent="0.25">
      <c r="K24644"/>
    </row>
    <row r="24645" spans="11:11" x14ac:dyDescent="0.25">
      <c r="K24645"/>
    </row>
    <row r="24646" spans="11:11" x14ac:dyDescent="0.25">
      <c r="K24646"/>
    </row>
    <row r="24647" spans="11:11" x14ac:dyDescent="0.25">
      <c r="K24647" s="133"/>
    </row>
    <row r="24648" spans="11:11" x14ac:dyDescent="0.25">
      <c r="K24648" s="133"/>
    </row>
    <row r="24649" spans="11:11" x14ac:dyDescent="0.25">
      <c r="K24649"/>
    </row>
    <row r="24650" spans="11:11" x14ac:dyDescent="0.25">
      <c r="K24650"/>
    </row>
    <row r="24651" spans="11:11" x14ac:dyDescent="0.25">
      <c r="K24651" s="133"/>
    </row>
    <row r="24652" spans="11:11" x14ac:dyDescent="0.25">
      <c r="K24652" s="133"/>
    </row>
    <row r="24653" spans="11:11" x14ac:dyDescent="0.25">
      <c r="K24653"/>
    </row>
    <row r="24654" spans="11:11" x14ac:dyDescent="0.25">
      <c r="K24654"/>
    </row>
    <row r="24655" spans="11:11" x14ac:dyDescent="0.25">
      <c r="K24655"/>
    </row>
    <row r="24656" spans="11:11" x14ac:dyDescent="0.25">
      <c r="K24656" s="133"/>
    </row>
    <row r="24657" spans="11:11" x14ac:dyDescent="0.25">
      <c r="K24657" s="133"/>
    </row>
    <row r="24658" spans="11:11" x14ac:dyDescent="0.25">
      <c r="K24658"/>
    </row>
    <row r="24659" spans="11:11" x14ac:dyDescent="0.25">
      <c r="K24659"/>
    </row>
    <row r="24660" spans="11:11" x14ac:dyDescent="0.25">
      <c r="K24660" s="133"/>
    </row>
    <row r="24661" spans="11:11" x14ac:dyDescent="0.25">
      <c r="K24661" s="133"/>
    </row>
    <row r="24662" spans="11:11" x14ac:dyDescent="0.25">
      <c r="K24662"/>
    </row>
    <row r="24663" spans="11:11" x14ac:dyDescent="0.25">
      <c r="K24663"/>
    </row>
    <row r="24664" spans="11:11" x14ac:dyDescent="0.25">
      <c r="K24664"/>
    </row>
    <row r="24665" spans="11:11" x14ac:dyDescent="0.25">
      <c r="K24665" s="133"/>
    </row>
    <row r="24666" spans="11:11" x14ac:dyDescent="0.25">
      <c r="K24666" s="133"/>
    </row>
    <row r="24667" spans="11:11" x14ac:dyDescent="0.25">
      <c r="K24667"/>
    </row>
    <row r="24668" spans="11:11" x14ac:dyDescent="0.25">
      <c r="K24668"/>
    </row>
    <row r="24669" spans="11:11" x14ac:dyDescent="0.25">
      <c r="K24669" s="133"/>
    </row>
    <row r="24670" spans="11:11" x14ac:dyDescent="0.25">
      <c r="K24670" s="133"/>
    </row>
    <row r="24671" spans="11:11" x14ac:dyDescent="0.25">
      <c r="K24671"/>
    </row>
    <row r="24672" spans="11:11" x14ac:dyDescent="0.25">
      <c r="K24672"/>
    </row>
    <row r="24673" spans="11:11" x14ac:dyDescent="0.25">
      <c r="K24673"/>
    </row>
    <row r="24674" spans="11:11" x14ac:dyDescent="0.25">
      <c r="K24674" s="133"/>
    </row>
    <row r="24675" spans="11:11" x14ac:dyDescent="0.25">
      <c r="K24675" s="133"/>
    </row>
    <row r="24676" spans="11:11" x14ac:dyDescent="0.25">
      <c r="K24676"/>
    </row>
    <row r="24677" spans="11:11" x14ac:dyDescent="0.25">
      <c r="K24677"/>
    </row>
    <row r="24678" spans="11:11" x14ac:dyDescent="0.25">
      <c r="K24678" s="133"/>
    </row>
    <row r="24679" spans="11:11" x14ac:dyDescent="0.25">
      <c r="K24679" s="133"/>
    </row>
    <row r="24680" spans="11:11" x14ac:dyDescent="0.25">
      <c r="K24680"/>
    </row>
    <row r="24681" spans="11:11" x14ac:dyDescent="0.25">
      <c r="K24681"/>
    </row>
    <row r="24682" spans="11:11" x14ac:dyDescent="0.25">
      <c r="K24682"/>
    </row>
    <row r="24683" spans="11:11" x14ac:dyDescent="0.25">
      <c r="K24683" s="133"/>
    </row>
    <row r="24684" spans="11:11" x14ac:dyDescent="0.25">
      <c r="K24684" s="133"/>
    </row>
    <row r="24685" spans="11:11" x14ac:dyDescent="0.25">
      <c r="K24685"/>
    </row>
    <row r="24686" spans="11:11" x14ac:dyDescent="0.25">
      <c r="K24686"/>
    </row>
    <row r="24687" spans="11:11" x14ac:dyDescent="0.25">
      <c r="K24687" s="133"/>
    </row>
    <row r="24688" spans="11:11" x14ac:dyDescent="0.25">
      <c r="K24688" s="133"/>
    </row>
    <row r="24689" spans="11:11" x14ac:dyDescent="0.25">
      <c r="K24689"/>
    </row>
    <row r="24690" spans="11:11" x14ac:dyDescent="0.25">
      <c r="K24690"/>
    </row>
    <row r="24691" spans="11:11" x14ac:dyDescent="0.25">
      <c r="K24691"/>
    </row>
    <row r="24692" spans="11:11" x14ac:dyDescent="0.25">
      <c r="K24692" s="133"/>
    </row>
    <row r="24693" spans="11:11" x14ac:dyDescent="0.25">
      <c r="K24693" s="133"/>
    </row>
    <row r="24694" spans="11:11" x14ac:dyDescent="0.25">
      <c r="K24694"/>
    </row>
    <row r="24695" spans="11:11" x14ac:dyDescent="0.25">
      <c r="K24695"/>
    </row>
    <row r="24696" spans="11:11" x14ac:dyDescent="0.25">
      <c r="K24696" s="133"/>
    </row>
    <row r="24697" spans="11:11" x14ac:dyDescent="0.25">
      <c r="K24697" s="133"/>
    </row>
    <row r="24698" spans="11:11" x14ac:dyDescent="0.25">
      <c r="K24698"/>
    </row>
    <row r="24699" spans="11:11" x14ac:dyDescent="0.25">
      <c r="K24699"/>
    </row>
    <row r="24700" spans="11:11" x14ac:dyDescent="0.25">
      <c r="K24700"/>
    </row>
    <row r="24701" spans="11:11" x14ac:dyDescent="0.25">
      <c r="K24701" s="133"/>
    </row>
    <row r="24702" spans="11:11" x14ac:dyDescent="0.25">
      <c r="K24702" s="133"/>
    </row>
    <row r="24703" spans="11:11" x14ac:dyDescent="0.25">
      <c r="K24703"/>
    </row>
    <row r="24704" spans="11:11" x14ac:dyDescent="0.25">
      <c r="K24704"/>
    </row>
    <row r="24705" spans="11:11" x14ac:dyDescent="0.25">
      <c r="K24705" s="133"/>
    </row>
    <row r="24706" spans="11:11" x14ac:dyDescent="0.25">
      <c r="K24706" s="133"/>
    </row>
    <row r="24707" spans="11:11" x14ac:dyDescent="0.25">
      <c r="K24707"/>
    </row>
    <row r="24708" spans="11:11" x14ac:dyDescent="0.25">
      <c r="K24708"/>
    </row>
    <row r="24709" spans="11:11" x14ac:dyDescent="0.25">
      <c r="K24709"/>
    </row>
    <row r="24710" spans="11:11" x14ac:dyDescent="0.25">
      <c r="K24710" s="133"/>
    </row>
    <row r="24711" spans="11:11" x14ac:dyDescent="0.25">
      <c r="K24711" s="133"/>
    </row>
    <row r="24712" spans="11:11" x14ac:dyDescent="0.25">
      <c r="K24712"/>
    </row>
    <row r="24713" spans="11:11" x14ac:dyDescent="0.25">
      <c r="K24713"/>
    </row>
    <row r="24714" spans="11:11" x14ac:dyDescent="0.25">
      <c r="K24714" s="133"/>
    </row>
    <row r="24715" spans="11:11" x14ac:dyDescent="0.25">
      <c r="K24715" s="133"/>
    </row>
    <row r="24716" spans="11:11" x14ac:dyDescent="0.25">
      <c r="K24716"/>
    </row>
    <row r="24717" spans="11:11" x14ac:dyDescent="0.25">
      <c r="K24717"/>
    </row>
    <row r="24718" spans="11:11" x14ac:dyDescent="0.25">
      <c r="K24718"/>
    </row>
    <row r="24719" spans="11:11" x14ac:dyDescent="0.25">
      <c r="K24719" s="133"/>
    </row>
    <row r="24720" spans="11:11" x14ac:dyDescent="0.25">
      <c r="K24720" s="133"/>
    </row>
    <row r="24721" spans="11:11" x14ac:dyDescent="0.25">
      <c r="K24721"/>
    </row>
    <row r="24722" spans="11:11" x14ac:dyDescent="0.25">
      <c r="K24722"/>
    </row>
    <row r="24723" spans="11:11" x14ac:dyDescent="0.25">
      <c r="K24723" s="133"/>
    </row>
    <row r="24724" spans="11:11" x14ac:dyDescent="0.25">
      <c r="K24724" s="133"/>
    </row>
    <row r="24725" spans="11:11" x14ac:dyDescent="0.25">
      <c r="K24725"/>
    </row>
    <row r="24726" spans="11:11" x14ac:dyDescent="0.25">
      <c r="K24726"/>
    </row>
    <row r="24727" spans="11:11" x14ac:dyDescent="0.25">
      <c r="K24727"/>
    </row>
    <row r="24728" spans="11:11" x14ac:dyDescent="0.25">
      <c r="K24728" s="133"/>
    </row>
    <row r="24729" spans="11:11" x14ac:dyDescent="0.25">
      <c r="K24729" s="133"/>
    </row>
    <row r="24730" spans="11:11" x14ac:dyDescent="0.25">
      <c r="K24730"/>
    </row>
    <row r="24731" spans="11:11" x14ac:dyDescent="0.25">
      <c r="K24731"/>
    </row>
    <row r="24732" spans="11:11" x14ac:dyDescent="0.25">
      <c r="K24732" s="133"/>
    </row>
    <row r="24733" spans="11:11" x14ac:dyDescent="0.25">
      <c r="K24733" s="133"/>
    </row>
    <row r="24734" spans="11:11" x14ac:dyDescent="0.25">
      <c r="K24734"/>
    </row>
    <row r="24735" spans="11:11" x14ac:dyDescent="0.25">
      <c r="K24735"/>
    </row>
    <row r="24736" spans="11:11" x14ac:dyDescent="0.25">
      <c r="K24736"/>
    </row>
    <row r="24737" spans="11:11" x14ac:dyDescent="0.25">
      <c r="K24737" s="133"/>
    </row>
    <row r="24738" spans="11:11" x14ac:dyDescent="0.25">
      <c r="K24738" s="133"/>
    </row>
    <row r="24739" spans="11:11" x14ac:dyDescent="0.25">
      <c r="K24739"/>
    </row>
    <row r="24740" spans="11:11" x14ac:dyDescent="0.25">
      <c r="K24740"/>
    </row>
    <row r="24741" spans="11:11" x14ac:dyDescent="0.25">
      <c r="K24741" s="133"/>
    </row>
    <row r="24742" spans="11:11" x14ac:dyDescent="0.25">
      <c r="K24742" s="133"/>
    </row>
    <row r="24743" spans="11:11" x14ac:dyDescent="0.25">
      <c r="K24743"/>
    </row>
    <row r="24744" spans="11:11" x14ac:dyDescent="0.25">
      <c r="K24744"/>
    </row>
    <row r="24745" spans="11:11" x14ac:dyDescent="0.25">
      <c r="K24745"/>
    </row>
    <row r="24746" spans="11:11" x14ac:dyDescent="0.25">
      <c r="K24746" s="133"/>
    </row>
    <row r="24747" spans="11:11" x14ac:dyDescent="0.25">
      <c r="K24747" s="133"/>
    </row>
    <row r="24748" spans="11:11" x14ac:dyDescent="0.25">
      <c r="K24748"/>
    </row>
    <row r="24749" spans="11:11" x14ac:dyDescent="0.25">
      <c r="K24749"/>
    </row>
    <row r="24750" spans="11:11" x14ac:dyDescent="0.25">
      <c r="K24750" s="133"/>
    </row>
    <row r="24751" spans="11:11" x14ac:dyDescent="0.25">
      <c r="K24751" s="133"/>
    </row>
    <row r="24752" spans="11:11" x14ac:dyDescent="0.25">
      <c r="K24752"/>
    </row>
    <row r="24753" spans="11:11" x14ac:dyDescent="0.25">
      <c r="K24753"/>
    </row>
    <row r="24754" spans="11:11" x14ac:dyDescent="0.25">
      <c r="K24754"/>
    </row>
    <row r="24755" spans="11:11" x14ac:dyDescent="0.25">
      <c r="K24755" s="133"/>
    </row>
    <row r="24756" spans="11:11" x14ac:dyDescent="0.25">
      <c r="K24756" s="133"/>
    </row>
    <row r="24757" spans="11:11" x14ac:dyDescent="0.25">
      <c r="K24757"/>
    </row>
    <row r="24758" spans="11:11" x14ac:dyDescent="0.25">
      <c r="K24758"/>
    </row>
    <row r="24759" spans="11:11" x14ac:dyDescent="0.25">
      <c r="K24759" s="133"/>
    </row>
    <row r="24760" spans="11:11" x14ac:dyDescent="0.25">
      <c r="K24760" s="133"/>
    </row>
    <row r="24761" spans="11:11" x14ac:dyDescent="0.25">
      <c r="K24761"/>
    </row>
    <row r="24762" spans="11:11" x14ac:dyDescent="0.25">
      <c r="K24762"/>
    </row>
    <row r="24763" spans="11:11" x14ac:dyDescent="0.25">
      <c r="K24763"/>
    </row>
    <row r="24764" spans="11:11" x14ac:dyDescent="0.25">
      <c r="K24764" s="133"/>
    </row>
    <row r="24765" spans="11:11" x14ac:dyDescent="0.25">
      <c r="K24765" s="133"/>
    </row>
    <row r="24766" spans="11:11" x14ac:dyDescent="0.25">
      <c r="K24766"/>
    </row>
    <row r="24767" spans="11:11" x14ac:dyDescent="0.25">
      <c r="K24767"/>
    </row>
    <row r="24768" spans="11:11" x14ac:dyDescent="0.25">
      <c r="K24768" s="133"/>
    </row>
    <row r="24769" spans="11:11" x14ac:dyDescent="0.25">
      <c r="K24769" s="133"/>
    </row>
    <row r="24770" spans="11:11" x14ac:dyDescent="0.25">
      <c r="K24770"/>
    </row>
    <row r="24771" spans="11:11" x14ac:dyDescent="0.25">
      <c r="K24771"/>
    </row>
    <row r="24772" spans="11:11" x14ac:dyDescent="0.25">
      <c r="K24772"/>
    </row>
    <row r="24773" spans="11:11" x14ac:dyDescent="0.25">
      <c r="K24773" s="133"/>
    </row>
    <row r="24774" spans="11:11" x14ac:dyDescent="0.25">
      <c r="K24774" s="133"/>
    </row>
    <row r="24775" spans="11:11" x14ac:dyDescent="0.25">
      <c r="K24775"/>
    </row>
    <row r="24776" spans="11:11" x14ac:dyDescent="0.25">
      <c r="K24776"/>
    </row>
    <row r="24777" spans="11:11" x14ac:dyDescent="0.25">
      <c r="K24777" s="133"/>
    </row>
    <row r="24778" spans="11:11" x14ac:dyDescent="0.25">
      <c r="K24778" s="133"/>
    </row>
    <row r="24779" spans="11:11" x14ac:dyDescent="0.25">
      <c r="K24779"/>
    </row>
    <row r="24780" spans="11:11" x14ac:dyDescent="0.25">
      <c r="K24780"/>
    </row>
    <row r="24781" spans="11:11" x14ac:dyDescent="0.25">
      <c r="K24781"/>
    </row>
    <row r="24782" spans="11:11" x14ac:dyDescent="0.25">
      <c r="K24782" s="133"/>
    </row>
    <row r="24783" spans="11:11" x14ac:dyDescent="0.25">
      <c r="K24783" s="133"/>
    </row>
    <row r="24784" spans="11:11" x14ac:dyDescent="0.25">
      <c r="K24784"/>
    </row>
    <row r="24785" spans="11:11" x14ac:dyDescent="0.25">
      <c r="K24785"/>
    </row>
    <row r="24786" spans="11:11" x14ac:dyDescent="0.25">
      <c r="K24786" s="133"/>
    </row>
    <row r="24787" spans="11:11" x14ac:dyDescent="0.25">
      <c r="K24787" s="133"/>
    </row>
    <row r="24788" spans="11:11" x14ac:dyDescent="0.25">
      <c r="K24788"/>
    </row>
    <row r="24789" spans="11:11" x14ac:dyDescent="0.25">
      <c r="K24789"/>
    </row>
    <row r="24790" spans="11:11" x14ac:dyDescent="0.25">
      <c r="K24790"/>
    </row>
    <row r="24791" spans="11:11" x14ac:dyDescent="0.25">
      <c r="K24791" s="133"/>
    </row>
    <row r="24792" spans="11:11" x14ac:dyDescent="0.25">
      <c r="K24792" s="133"/>
    </row>
    <row r="24793" spans="11:11" x14ac:dyDescent="0.25">
      <c r="K24793"/>
    </row>
    <row r="24794" spans="11:11" x14ac:dyDescent="0.25">
      <c r="K24794"/>
    </row>
    <row r="24795" spans="11:11" x14ac:dyDescent="0.25">
      <c r="K24795" s="133"/>
    </row>
    <row r="24796" spans="11:11" x14ac:dyDescent="0.25">
      <c r="K24796" s="133"/>
    </row>
    <row r="24797" spans="11:11" x14ac:dyDescent="0.25">
      <c r="K24797"/>
    </row>
    <row r="24798" spans="11:11" x14ac:dyDescent="0.25">
      <c r="K24798"/>
    </row>
    <row r="24799" spans="11:11" x14ac:dyDescent="0.25">
      <c r="K24799"/>
    </row>
    <row r="24800" spans="11:11" x14ac:dyDescent="0.25">
      <c r="K24800" s="133"/>
    </row>
    <row r="24801" spans="11:11" x14ac:dyDescent="0.25">
      <c r="K24801" s="133"/>
    </row>
    <row r="24802" spans="11:11" x14ac:dyDescent="0.25">
      <c r="K24802"/>
    </row>
    <row r="24803" spans="11:11" x14ac:dyDescent="0.25">
      <c r="K24803"/>
    </row>
    <row r="24804" spans="11:11" x14ac:dyDescent="0.25">
      <c r="K24804" s="133"/>
    </row>
    <row r="24805" spans="11:11" x14ac:dyDescent="0.25">
      <c r="K24805" s="133"/>
    </row>
    <row r="24806" spans="11:11" x14ac:dyDescent="0.25">
      <c r="K24806"/>
    </row>
    <row r="24807" spans="11:11" x14ac:dyDescent="0.25">
      <c r="K24807"/>
    </row>
    <row r="24808" spans="11:11" x14ac:dyDescent="0.25">
      <c r="K24808"/>
    </row>
    <row r="24809" spans="11:11" x14ac:dyDescent="0.25">
      <c r="K24809" s="133"/>
    </row>
    <row r="24810" spans="11:11" x14ac:dyDescent="0.25">
      <c r="K24810" s="133"/>
    </row>
    <row r="24811" spans="11:11" x14ac:dyDescent="0.25">
      <c r="K24811"/>
    </row>
    <row r="24812" spans="11:11" x14ac:dyDescent="0.25">
      <c r="K24812"/>
    </row>
    <row r="24813" spans="11:11" x14ac:dyDescent="0.25">
      <c r="K24813" s="133"/>
    </row>
    <row r="24814" spans="11:11" x14ac:dyDescent="0.25">
      <c r="K24814" s="133"/>
    </row>
    <row r="24815" spans="11:11" x14ac:dyDescent="0.25">
      <c r="K24815"/>
    </row>
    <row r="24816" spans="11:11" x14ac:dyDescent="0.25">
      <c r="K24816"/>
    </row>
    <row r="24817" spans="11:11" x14ac:dyDescent="0.25">
      <c r="K24817"/>
    </row>
    <row r="24818" spans="11:11" x14ac:dyDescent="0.25">
      <c r="K24818" s="133"/>
    </row>
    <row r="24819" spans="11:11" x14ac:dyDescent="0.25">
      <c r="K24819" s="133"/>
    </row>
    <row r="24820" spans="11:11" x14ac:dyDescent="0.25">
      <c r="K24820"/>
    </row>
    <row r="24821" spans="11:11" x14ac:dyDescent="0.25">
      <c r="K24821"/>
    </row>
    <row r="24822" spans="11:11" x14ac:dyDescent="0.25">
      <c r="K24822" s="133"/>
    </row>
    <row r="24823" spans="11:11" x14ac:dyDescent="0.25">
      <c r="K24823" s="133"/>
    </row>
    <row r="24824" spans="11:11" x14ac:dyDescent="0.25">
      <c r="K24824"/>
    </row>
    <row r="24825" spans="11:11" x14ac:dyDescent="0.25">
      <c r="K24825"/>
    </row>
    <row r="24826" spans="11:11" x14ac:dyDescent="0.25">
      <c r="K24826"/>
    </row>
    <row r="24827" spans="11:11" x14ac:dyDescent="0.25">
      <c r="K24827" s="133"/>
    </row>
    <row r="24828" spans="11:11" x14ac:dyDescent="0.25">
      <c r="K24828" s="133"/>
    </row>
    <row r="24829" spans="11:11" x14ac:dyDescent="0.25">
      <c r="K24829"/>
    </row>
    <row r="24830" spans="11:11" x14ac:dyDescent="0.25">
      <c r="K24830"/>
    </row>
    <row r="24831" spans="11:11" x14ac:dyDescent="0.25">
      <c r="K24831" s="133"/>
    </row>
    <row r="24832" spans="11:11" x14ac:dyDescent="0.25">
      <c r="K24832" s="133"/>
    </row>
    <row r="24833" spans="11:11" x14ac:dyDescent="0.25">
      <c r="K24833"/>
    </row>
    <row r="24834" spans="11:11" x14ac:dyDescent="0.25">
      <c r="K24834"/>
    </row>
    <row r="24835" spans="11:11" x14ac:dyDescent="0.25">
      <c r="K24835"/>
    </row>
    <row r="24836" spans="11:11" x14ac:dyDescent="0.25">
      <c r="K24836" s="133"/>
    </row>
    <row r="24837" spans="11:11" x14ac:dyDescent="0.25">
      <c r="K24837" s="133"/>
    </row>
    <row r="24838" spans="11:11" x14ac:dyDescent="0.25">
      <c r="K24838"/>
    </row>
    <row r="24839" spans="11:11" x14ac:dyDescent="0.25">
      <c r="K24839"/>
    </row>
    <row r="24840" spans="11:11" x14ac:dyDescent="0.25">
      <c r="K24840" s="133"/>
    </row>
    <row r="24841" spans="11:11" x14ac:dyDescent="0.25">
      <c r="K24841" s="133"/>
    </row>
    <row r="24842" spans="11:11" x14ac:dyDescent="0.25">
      <c r="K24842"/>
    </row>
    <row r="24843" spans="11:11" x14ac:dyDescent="0.25">
      <c r="K24843"/>
    </row>
    <row r="24844" spans="11:11" x14ac:dyDescent="0.25">
      <c r="K24844"/>
    </row>
    <row r="24845" spans="11:11" x14ac:dyDescent="0.25">
      <c r="K24845" s="133"/>
    </row>
    <row r="24846" spans="11:11" x14ac:dyDescent="0.25">
      <c r="K24846" s="133"/>
    </row>
    <row r="24847" spans="11:11" x14ac:dyDescent="0.25">
      <c r="K24847"/>
    </row>
    <row r="24848" spans="11:11" x14ac:dyDescent="0.25">
      <c r="K24848"/>
    </row>
    <row r="24849" spans="11:11" x14ac:dyDescent="0.25">
      <c r="K24849" s="133"/>
    </row>
    <row r="24850" spans="11:11" x14ac:dyDescent="0.25">
      <c r="K24850" s="133"/>
    </row>
    <row r="24851" spans="11:11" x14ac:dyDescent="0.25">
      <c r="K24851"/>
    </row>
    <row r="24852" spans="11:11" x14ac:dyDescent="0.25">
      <c r="K24852"/>
    </row>
    <row r="24853" spans="11:11" x14ac:dyDescent="0.25">
      <c r="K24853"/>
    </row>
    <row r="24854" spans="11:11" x14ac:dyDescent="0.25">
      <c r="K24854" s="133"/>
    </row>
    <row r="24855" spans="11:11" x14ac:dyDescent="0.25">
      <c r="K24855" s="133"/>
    </row>
    <row r="24856" spans="11:11" x14ac:dyDescent="0.25">
      <c r="K24856"/>
    </row>
    <row r="24857" spans="11:11" x14ac:dyDescent="0.25">
      <c r="K24857"/>
    </row>
    <row r="24858" spans="11:11" x14ac:dyDescent="0.25">
      <c r="K24858" s="133"/>
    </row>
    <row r="24859" spans="11:11" x14ac:dyDescent="0.25">
      <c r="K24859" s="133"/>
    </row>
    <row r="24860" spans="11:11" x14ac:dyDescent="0.25">
      <c r="K24860"/>
    </row>
    <row r="24861" spans="11:11" x14ac:dyDescent="0.25">
      <c r="K24861"/>
    </row>
    <row r="24862" spans="11:11" x14ac:dyDescent="0.25">
      <c r="K24862"/>
    </row>
    <row r="24863" spans="11:11" x14ac:dyDescent="0.25">
      <c r="K24863" s="133"/>
    </row>
    <row r="24864" spans="11:11" x14ac:dyDescent="0.25">
      <c r="K24864" s="133"/>
    </row>
    <row r="24865" spans="11:11" x14ac:dyDescent="0.25">
      <c r="K24865"/>
    </row>
    <row r="24866" spans="11:11" x14ac:dyDescent="0.25">
      <c r="K24866"/>
    </row>
    <row r="24867" spans="11:11" x14ac:dyDescent="0.25">
      <c r="K24867" s="133"/>
    </row>
    <row r="24868" spans="11:11" x14ac:dyDescent="0.25">
      <c r="K24868" s="133"/>
    </row>
    <row r="24869" spans="11:11" x14ac:dyDescent="0.25">
      <c r="K24869"/>
    </row>
    <row r="24870" spans="11:11" x14ac:dyDescent="0.25">
      <c r="K24870"/>
    </row>
    <row r="24871" spans="11:11" x14ac:dyDescent="0.25">
      <c r="K24871"/>
    </row>
    <row r="24872" spans="11:11" x14ac:dyDescent="0.25">
      <c r="K24872" s="133"/>
    </row>
    <row r="24873" spans="11:11" x14ac:dyDescent="0.25">
      <c r="K24873" s="133"/>
    </row>
    <row r="24874" spans="11:11" x14ac:dyDescent="0.25">
      <c r="K24874"/>
    </row>
    <row r="24875" spans="11:11" x14ac:dyDescent="0.25">
      <c r="K24875"/>
    </row>
    <row r="24876" spans="11:11" x14ac:dyDescent="0.25">
      <c r="K24876" s="133"/>
    </row>
    <row r="24877" spans="11:11" x14ac:dyDescent="0.25">
      <c r="K24877" s="133"/>
    </row>
    <row r="24878" spans="11:11" x14ac:dyDescent="0.25">
      <c r="K24878"/>
    </row>
    <row r="24879" spans="11:11" x14ac:dyDescent="0.25">
      <c r="K24879"/>
    </row>
    <row r="24880" spans="11:11" x14ac:dyDescent="0.25">
      <c r="K24880"/>
    </row>
    <row r="24881" spans="11:11" x14ac:dyDescent="0.25">
      <c r="K24881" s="133"/>
    </row>
    <row r="24882" spans="11:11" x14ac:dyDescent="0.25">
      <c r="K24882" s="133"/>
    </row>
    <row r="24883" spans="11:11" x14ac:dyDescent="0.25">
      <c r="K24883"/>
    </row>
    <row r="24884" spans="11:11" x14ac:dyDescent="0.25">
      <c r="K24884"/>
    </row>
    <row r="24885" spans="11:11" x14ac:dyDescent="0.25">
      <c r="K24885" s="133"/>
    </row>
    <row r="24886" spans="11:11" x14ac:dyDescent="0.25">
      <c r="K24886" s="133"/>
    </row>
    <row r="24887" spans="11:11" x14ac:dyDescent="0.25">
      <c r="K24887"/>
    </row>
    <row r="24888" spans="11:11" x14ac:dyDescent="0.25">
      <c r="K24888"/>
    </row>
    <row r="24889" spans="11:11" x14ac:dyDescent="0.25">
      <c r="K24889"/>
    </row>
    <row r="24890" spans="11:11" x14ac:dyDescent="0.25">
      <c r="K24890" s="133"/>
    </row>
    <row r="24891" spans="11:11" x14ac:dyDescent="0.25">
      <c r="K24891" s="133"/>
    </row>
    <row r="24892" spans="11:11" x14ac:dyDescent="0.25">
      <c r="K24892"/>
    </row>
    <row r="24893" spans="11:11" x14ac:dyDescent="0.25">
      <c r="K24893"/>
    </row>
    <row r="24894" spans="11:11" x14ac:dyDescent="0.25">
      <c r="K24894" s="133"/>
    </row>
    <row r="24895" spans="11:11" x14ac:dyDescent="0.25">
      <c r="K24895" s="133"/>
    </row>
    <row r="24896" spans="11:11" x14ac:dyDescent="0.25">
      <c r="K24896"/>
    </row>
    <row r="24897" spans="11:11" x14ac:dyDescent="0.25">
      <c r="K24897"/>
    </row>
    <row r="24898" spans="11:11" x14ac:dyDescent="0.25">
      <c r="K24898"/>
    </row>
    <row r="24899" spans="11:11" x14ac:dyDescent="0.25">
      <c r="K24899" s="133"/>
    </row>
    <row r="24900" spans="11:11" x14ac:dyDescent="0.25">
      <c r="K24900" s="133"/>
    </row>
    <row r="24901" spans="11:11" x14ac:dyDescent="0.25">
      <c r="K24901"/>
    </row>
    <row r="24902" spans="11:11" x14ac:dyDescent="0.25">
      <c r="K24902"/>
    </row>
    <row r="24903" spans="11:11" x14ac:dyDescent="0.25">
      <c r="K24903" s="133"/>
    </row>
    <row r="24904" spans="11:11" x14ac:dyDescent="0.25">
      <c r="K24904" s="133"/>
    </row>
    <row r="24905" spans="11:11" x14ac:dyDescent="0.25">
      <c r="K24905"/>
    </row>
    <row r="24906" spans="11:11" x14ac:dyDescent="0.25">
      <c r="K24906"/>
    </row>
    <row r="24907" spans="11:11" x14ac:dyDescent="0.25">
      <c r="K24907"/>
    </row>
    <row r="24908" spans="11:11" x14ac:dyDescent="0.25">
      <c r="K24908" s="133"/>
    </row>
    <row r="24909" spans="11:11" x14ac:dyDescent="0.25">
      <c r="K24909" s="133"/>
    </row>
    <row r="24910" spans="11:11" x14ac:dyDescent="0.25">
      <c r="K24910"/>
    </row>
    <row r="24911" spans="11:11" x14ac:dyDescent="0.25">
      <c r="K24911"/>
    </row>
    <row r="24912" spans="11:11" x14ac:dyDescent="0.25">
      <c r="K24912" s="133"/>
    </row>
    <row r="24913" spans="11:11" x14ac:dyDescent="0.25">
      <c r="K24913" s="133"/>
    </row>
    <row r="24914" spans="11:11" x14ac:dyDescent="0.25">
      <c r="K24914"/>
    </row>
    <row r="24915" spans="11:11" x14ac:dyDescent="0.25">
      <c r="K24915"/>
    </row>
    <row r="24916" spans="11:11" x14ac:dyDescent="0.25">
      <c r="K24916"/>
    </row>
    <row r="24917" spans="11:11" x14ac:dyDescent="0.25">
      <c r="K24917" s="133"/>
    </row>
    <row r="24918" spans="11:11" x14ac:dyDescent="0.25">
      <c r="K24918" s="133"/>
    </row>
    <row r="24919" spans="11:11" x14ac:dyDescent="0.25">
      <c r="K24919"/>
    </row>
    <row r="24920" spans="11:11" x14ac:dyDescent="0.25">
      <c r="K24920"/>
    </row>
    <row r="24921" spans="11:11" x14ac:dyDescent="0.25">
      <c r="K24921" s="133"/>
    </row>
    <row r="24922" spans="11:11" x14ac:dyDescent="0.25">
      <c r="K24922" s="133"/>
    </row>
    <row r="24923" spans="11:11" x14ac:dyDescent="0.25">
      <c r="K24923"/>
    </row>
    <row r="24924" spans="11:11" x14ac:dyDescent="0.25">
      <c r="K24924"/>
    </row>
    <row r="24925" spans="11:11" x14ac:dyDescent="0.25">
      <c r="K24925"/>
    </row>
    <row r="24926" spans="11:11" x14ac:dyDescent="0.25">
      <c r="K24926" s="133"/>
    </row>
    <row r="24927" spans="11:11" x14ac:dyDescent="0.25">
      <c r="K24927" s="133"/>
    </row>
    <row r="24928" spans="11:11" x14ac:dyDescent="0.25">
      <c r="K24928"/>
    </row>
    <row r="24929" spans="11:11" x14ac:dyDescent="0.25">
      <c r="K24929"/>
    </row>
    <row r="24930" spans="11:11" x14ac:dyDescent="0.25">
      <c r="K24930" s="133"/>
    </row>
    <row r="24931" spans="11:11" x14ac:dyDescent="0.25">
      <c r="K24931" s="133"/>
    </row>
    <row r="24932" spans="11:11" x14ac:dyDescent="0.25">
      <c r="K24932"/>
    </row>
    <row r="24933" spans="11:11" x14ac:dyDescent="0.25">
      <c r="K24933"/>
    </row>
    <row r="24934" spans="11:11" x14ac:dyDescent="0.25">
      <c r="K24934"/>
    </row>
    <row r="24935" spans="11:11" x14ac:dyDescent="0.25">
      <c r="K24935" s="133"/>
    </row>
    <row r="24936" spans="11:11" x14ac:dyDescent="0.25">
      <c r="K24936" s="133"/>
    </row>
    <row r="24937" spans="11:11" x14ac:dyDescent="0.25">
      <c r="K24937"/>
    </row>
    <row r="24938" spans="11:11" x14ac:dyDescent="0.25">
      <c r="K24938"/>
    </row>
    <row r="24939" spans="11:11" x14ac:dyDescent="0.25">
      <c r="K24939" s="133"/>
    </row>
    <row r="24940" spans="11:11" x14ac:dyDescent="0.25">
      <c r="K24940" s="133"/>
    </row>
    <row r="24941" spans="11:11" x14ac:dyDescent="0.25">
      <c r="K24941"/>
    </row>
    <row r="24942" spans="11:11" x14ac:dyDescent="0.25">
      <c r="K24942"/>
    </row>
    <row r="24943" spans="11:11" x14ac:dyDescent="0.25">
      <c r="K24943"/>
    </row>
    <row r="24944" spans="11:11" x14ac:dyDescent="0.25">
      <c r="K24944" s="133"/>
    </row>
    <row r="24945" spans="11:11" x14ac:dyDescent="0.25">
      <c r="K24945" s="133"/>
    </row>
    <row r="24946" spans="11:11" x14ac:dyDescent="0.25">
      <c r="K24946"/>
    </row>
    <row r="24947" spans="11:11" x14ac:dyDescent="0.25">
      <c r="K24947"/>
    </row>
    <row r="24948" spans="11:11" x14ac:dyDescent="0.25">
      <c r="K24948" s="133"/>
    </row>
    <row r="24949" spans="11:11" x14ac:dyDescent="0.25">
      <c r="K24949" s="133"/>
    </row>
    <row r="24950" spans="11:11" x14ac:dyDescent="0.25">
      <c r="K24950"/>
    </row>
    <row r="24951" spans="11:11" x14ac:dyDescent="0.25">
      <c r="K24951"/>
    </row>
    <row r="24952" spans="11:11" x14ac:dyDescent="0.25">
      <c r="K24952"/>
    </row>
    <row r="24953" spans="11:11" x14ac:dyDescent="0.25">
      <c r="K24953" s="133"/>
    </row>
    <row r="24954" spans="11:11" x14ac:dyDescent="0.25">
      <c r="K24954" s="133"/>
    </row>
    <row r="24955" spans="11:11" x14ac:dyDescent="0.25">
      <c r="K24955"/>
    </row>
    <row r="24956" spans="11:11" x14ac:dyDescent="0.25">
      <c r="K24956"/>
    </row>
    <row r="24957" spans="11:11" x14ac:dyDescent="0.25">
      <c r="K24957" s="133"/>
    </row>
    <row r="24958" spans="11:11" x14ac:dyDescent="0.25">
      <c r="K24958" s="133"/>
    </row>
    <row r="24959" spans="11:11" x14ac:dyDescent="0.25">
      <c r="K24959"/>
    </row>
    <row r="24960" spans="11:11" x14ac:dyDescent="0.25">
      <c r="K24960"/>
    </row>
    <row r="24961" spans="11:11" x14ac:dyDescent="0.25">
      <c r="K24961"/>
    </row>
    <row r="24962" spans="11:11" x14ac:dyDescent="0.25">
      <c r="K24962" s="133"/>
    </row>
    <row r="24963" spans="11:11" x14ac:dyDescent="0.25">
      <c r="K24963" s="133"/>
    </row>
    <row r="24964" spans="11:11" x14ac:dyDescent="0.25">
      <c r="K24964"/>
    </row>
    <row r="24965" spans="11:11" x14ac:dyDescent="0.25">
      <c r="K24965"/>
    </row>
    <row r="24966" spans="11:11" x14ac:dyDescent="0.25">
      <c r="K24966" s="133"/>
    </row>
    <row r="24967" spans="11:11" x14ac:dyDescent="0.25">
      <c r="K24967" s="133"/>
    </row>
    <row r="24968" spans="11:11" x14ac:dyDescent="0.25">
      <c r="K24968"/>
    </row>
    <row r="24969" spans="11:11" x14ac:dyDescent="0.25">
      <c r="K24969"/>
    </row>
    <row r="24970" spans="11:11" x14ac:dyDescent="0.25">
      <c r="K24970"/>
    </row>
    <row r="24971" spans="11:11" x14ac:dyDescent="0.25">
      <c r="K24971" s="133"/>
    </row>
    <row r="24972" spans="11:11" x14ac:dyDescent="0.25">
      <c r="K24972" s="133"/>
    </row>
    <row r="24973" spans="11:11" x14ac:dyDescent="0.25">
      <c r="K24973"/>
    </row>
    <row r="24974" spans="11:11" x14ac:dyDescent="0.25">
      <c r="K24974"/>
    </row>
    <row r="24975" spans="11:11" x14ac:dyDescent="0.25">
      <c r="K24975" s="133"/>
    </row>
    <row r="24976" spans="11:11" x14ac:dyDescent="0.25">
      <c r="K24976" s="133"/>
    </row>
    <row r="24977" spans="11:11" x14ac:dyDescent="0.25">
      <c r="K24977"/>
    </row>
    <row r="24978" spans="11:11" x14ac:dyDescent="0.25">
      <c r="K24978"/>
    </row>
    <row r="24979" spans="11:11" x14ac:dyDescent="0.25">
      <c r="K24979"/>
    </row>
    <row r="24980" spans="11:11" x14ac:dyDescent="0.25">
      <c r="K24980" s="133"/>
    </row>
    <row r="24981" spans="11:11" x14ac:dyDescent="0.25">
      <c r="K24981" s="133"/>
    </row>
    <row r="24982" spans="11:11" x14ac:dyDescent="0.25">
      <c r="K24982"/>
    </row>
    <row r="24983" spans="11:11" x14ac:dyDescent="0.25">
      <c r="K24983"/>
    </row>
    <row r="24984" spans="11:11" x14ac:dyDescent="0.25">
      <c r="K24984" s="133"/>
    </row>
    <row r="24985" spans="11:11" x14ac:dyDescent="0.25">
      <c r="K24985" s="133"/>
    </row>
    <row r="24986" spans="11:11" x14ac:dyDescent="0.25">
      <c r="K24986"/>
    </row>
    <row r="24987" spans="11:11" x14ac:dyDescent="0.25">
      <c r="K24987"/>
    </row>
    <row r="24988" spans="11:11" x14ac:dyDescent="0.25">
      <c r="K24988"/>
    </row>
    <row r="24989" spans="11:11" x14ac:dyDescent="0.25">
      <c r="K24989" s="133"/>
    </row>
    <row r="24990" spans="11:11" x14ac:dyDescent="0.25">
      <c r="K24990" s="133"/>
    </row>
    <row r="24991" spans="11:11" x14ac:dyDescent="0.25">
      <c r="K24991"/>
    </row>
    <row r="24992" spans="11:11" x14ac:dyDescent="0.25">
      <c r="K24992"/>
    </row>
    <row r="24993" spans="11:11" x14ac:dyDescent="0.25">
      <c r="K24993" s="133"/>
    </row>
    <row r="24994" spans="11:11" x14ac:dyDescent="0.25">
      <c r="K24994" s="133"/>
    </row>
    <row r="24995" spans="11:11" x14ac:dyDescent="0.25">
      <c r="K24995"/>
    </row>
    <row r="24996" spans="11:11" x14ac:dyDescent="0.25">
      <c r="K24996"/>
    </row>
    <row r="24997" spans="11:11" x14ac:dyDescent="0.25">
      <c r="K24997"/>
    </row>
    <row r="24998" spans="11:11" x14ac:dyDescent="0.25">
      <c r="K24998" s="133"/>
    </row>
    <row r="24999" spans="11:11" x14ac:dyDescent="0.25">
      <c r="K24999" s="133"/>
    </row>
    <row r="25000" spans="11:11" x14ac:dyDescent="0.25">
      <c r="K25000"/>
    </row>
    <row r="25001" spans="11:11" x14ac:dyDescent="0.25">
      <c r="K25001"/>
    </row>
    <row r="25002" spans="11:11" x14ac:dyDescent="0.25">
      <c r="K25002" s="133"/>
    </row>
    <row r="25003" spans="11:11" x14ac:dyDescent="0.25">
      <c r="K25003" s="133"/>
    </row>
    <row r="25004" spans="11:11" x14ac:dyDescent="0.25">
      <c r="K25004"/>
    </row>
    <row r="25005" spans="11:11" x14ac:dyDescent="0.25">
      <c r="K25005"/>
    </row>
    <row r="25006" spans="11:11" x14ac:dyDescent="0.25">
      <c r="K25006"/>
    </row>
    <row r="25007" spans="11:11" x14ac:dyDescent="0.25">
      <c r="K25007" s="133"/>
    </row>
    <row r="25008" spans="11:11" x14ac:dyDescent="0.25">
      <c r="K25008" s="133"/>
    </row>
    <row r="25009" spans="11:11" x14ac:dyDescent="0.25">
      <c r="K25009"/>
    </row>
    <row r="25010" spans="11:11" x14ac:dyDescent="0.25">
      <c r="K25010"/>
    </row>
    <row r="25011" spans="11:11" x14ac:dyDescent="0.25">
      <c r="K25011" s="133"/>
    </row>
    <row r="25012" spans="11:11" x14ac:dyDescent="0.25">
      <c r="K25012" s="133"/>
    </row>
    <row r="25013" spans="11:11" x14ac:dyDescent="0.25">
      <c r="K25013"/>
    </row>
    <row r="25014" spans="11:11" x14ac:dyDescent="0.25">
      <c r="K25014"/>
    </row>
    <row r="25015" spans="11:11" x14ac:dyDescent="0.25">
      <c r="K25015"/>
    </row>
    <row r="25016" spans="11:11" x14ac:dyDescent="0.25">
      <c r="K25016" s="133"/>
    </row>
    <row r="25017" spans="11:11" x14ac:dyDescent="0.25">
      <c r="K25017" s="133"/>
    </row>
    <row r="25018" spans="11:11" x14ac:dyDescent="0.25">
      <c r="K25018"/>
    </row>
    <row r="25019" spans="11:11" x14ac:dyDescent="0.25">
      <c r="K25019"/>
    </row>
    <row r="25020" spans="11:11" x14ac:dyDescent="0.25">
      <c r="K25020" s="133"/>
    </row>
    <row r="25021" spans="11:11" x14ac:dyDescent="0.25">
      <c r="K25021" s="133"/>
    </row>
    <row r="25022" spans="11:11" x14ac:dyDescent="0.25">
      <c r="K25022"/>
    </row>
    <row r="25023" spans="11:11" x14ac:dyDescent="0.25">
      <c r="K25023"/>
    </row>
    <row r="25024" spans="11:11" x14ac:dyDescent="0.25">
      <c r="K25024"/>
    </row>
    <row r="25025" spans="11:11" x14ac:dyDescent="0.25">
      <c r="K25025" s="133"/>
    </row>
    <row r="25026" spans="11:11" x14ac:dyDescent="0.25">
      <c r="K25026" s="133"/>
    </row>
    <row r="25027" spans="11:11" x14ac:dyDescent="0.25">
      <c r="K25027"/>
    </row>
    <row r="25028" spans="11:11" x14ac:dyDescent="0.25">
      <c r="K25028"/>
    </row>
    <row r="25029" spans="11:11" x14ac:dyDescent="0.25">
      <c r="K25029" s="133"/>
    </row>
    <row r="25030" spans="11:11" x14ac:dyDescent="0.25">
      <c r="K25030" s="133"/>
    </row>
    <row r="25031" spans="11:11" x14ac:dyDescent="0.25">
      <c r="K25031"/>
    </row>
    <row r="25032" spans="11:11" x14ac:dyDescent="0.25">
      <c r="K25032"/>
    </row>
    <row r="25033" spans="11:11" x14ac:dyDescent="0.25">
      <c r="K25033"/>
    </row>
    <row r="25034" spans="11:11" x14ac:dyDescent="0.25">
      <c r="K25034" s="133"/>
    </row>
    <row r="25035" spans="11:11" x14ac:dyDescent="0.25">
      <c r="K25035" s="133"/>
    </row>
    <row r="25036" spans="11:11" x14ac:dyDescent="0.25">
      <c r="K25036"/>
    </row>
    <row r="25037" spans="11:11" x14ac:dyDescent="0.25">
      <c r="K25037"/>
    </row>
    <row r="25038" spans="11:11" x14ac:dyDescent="0.25">
      <c r="K25038" s="133"/>
    </row>
    <row r="25039" spans="11:11" x14ac:dyDescent="0.25">
      <c r="K25039" s="133"/>
    </row>
    <row r="25040" spans="11:11" x14ac:dyDescent="0.25">
      <c r="K25040"/>
    </row>
    <row r="25041" spans="11:11" x14ac:dyDescent="0.25">
      <c r="K25041"/>
    </row>
    <row r="25042" spans="11:11" x14ac:dyDescent="0.25">
      <c r="K25042"/>
    </row>
    <row r="25043" spans="11:11" x14ac:dyDescent="0.25">
      <c r="K25043" s="133"/>
    </row>
    <row r="25044" spans="11:11" x14ac:dyDescent="0.25">
      <c r="K25044" s="133"/>
    </row>
    <row r="25045" spans="11:11" x14ac:dyDescent="0.25">
      <c r="K25045"/>
    </row>
    <row r="25046" spans="11:11" x14ac:dyDescent="0.25">
      <c r="K25046"/>
    </row>
    <row r="25047" spans="11:11" x14ac:dyDescent="0.25">
      <c r="K25047" s="133"/>
    </row>
    <row r="25048" spans="11:11" x14ac:dyDescent="0.25">
      <c r="K25048" s="133"/>
    </row>
    <row r="25049" spans="11:11" x14ac:dyDescent="0.25">
      <c r="K25049"/>
    </row>
    <row r="25050" spans="11:11" x14ac:dyDescent="0.25">
      <c r="K25050"/>
    </row>
    <row r="25051" spans="11:11" x14ac:dyDescent="0.25">
      <c r="K25051"/>
    </row>
    <row r="25052" spans="11:11" x14ac:dyDescent="0.25">
      <c r="K25052" s="133"/>
    </row>
    <row r="25053" spans="11:11" x14ac:dyDescent="0.25">
      <c r="K25053" s="133"/>
    </row>
    <row r="25054" spans="11:11" x14ac:dyDescent="0.25">
      <c r="K25054"/>
    </row>
    <row r="25055" spans="11:11" x14ac:dyDescent="0.25">
      <c r="K25055"/>
    </row>
    <row r="25056" spans="11:11" x14ac:dyDescent="0.25">
      <c r="K25056" s="133"/>
    </row>
    <row r="25057" spans="11:11" x14ac:dyDescent="0.25">
      <c r="K25057" s="133"/>
    </row>
    <row r="25058" spans="11:11" x14ac:dyDescent="0.25">
      <c r="K25058"/>
    </row>
    <row r="25059" spans="11:11" x14ac:dyDescent="0.25">
      <c r="K25059"/>
    </row>
    <row r="25060" spans="11:11" x14ac:dyDescent="0.25">
      <c r="K25060"/>
    </row>
    <row r="25061" spans="11:11" x14ac:dyDescent="0.25">
      <c r="K25061" s="133"/>
    </row>
    <row r="25062" spans="11:11" x14ac:dyDescent="0.25">
      <c r="K25062" s="133"/>
    </row>
    <row r="25063" spans="11:11" x14ac:dyDescent="0.25">
      <c r="K25063"/>
    </row>
    <row r="25064" spans="11:11" x14ac:dyDescent="0.25">
      <c r="K25064"/>
    </row>
    <row r="25065" spans="11:11" x14ac:dyDescent="0.25">
      <c r="K25065" s="133"/>
    </row>
    <row r="25066" spans="11:11" x14ac:dyDescent="0.25">
      <c r="K25066" s="133"/>
    </row>
    <row r="25067" spans="11:11" x14ac:dyDescent="0.25">
      <c r="K25067"/>
    </row>
    <row r="25068" spans="11:11" x14ac:dyDescent="0.25">
      <c r="K25068"/>
    </row>
    <row r="25069" spans="11:11" x14ac:dyDescent="0.25">
      <c r="K25069"/>
    </row>
    <row r="25070" spans="11:11" x14ac:dyDescent="0.25">
      <c r="K25070" s="133"/>
    </row>
    <row r="25071" spans="11:11" x14ac:dyDescent="0.25">
      <c r="K25071" s="133"/>
    </row>
    <row r="25072" spans="11:11" x14ac:dyDescent="0.25">
      <c r="K25072"/>
    </row>
    <row r="25073" spans="11:11" x14ac:dyDescent="0.25">
      <c r="K25073"/>
    </row>
    <row r="25074" spans="11:11" x14ac:dyDescent="0.25">
      <c r="K25074" s="133"/>
    </row>
    <row r="25075" spans="11:11" x14ac:dyDescent="0.25">
      <c r="K25075" s="133"/>
    </row>
    <row r="25076" spans="11:11" x14ac:dyDescent="0.25">
      <c r="K25076"/>
    </row>
    <row r="25077" spans="11:11" x14ac:dyDescent="0.25">
      <c r="K25077"/>
    </row>
    <row r="25078" spans="11:11" x14ac:dyDescent="0.25">
      <c r="K25078"/>
    </row>
    <row r="25079" spans="11:11" x14ac:dyDescent="0.25">
      <c r="K25079" s="133"/>
    </row>
    <row r="25080" spans="11:11" x14ac:dyDescent="0.25">
      <c r="K25080" s="133"/>
    </row>
    <row r="25081" spans="11:11" x14ac:dyDescent="0.25">
      <c r="K25081"/>
    </row>
    <row r="25082" spans="11:11" x14ac:dyDescent="0.25">
      <c r="K25082"/>
    </row>
    <row r="25083" spans="11:11" x14ac:dyDescent="0.25">
      <c r="K25083" s="133"/>
    </row>
    <row r="25084" spans="11:11" x14ac:dyDescent="0.25">
      <c r="K25084" s="133"/>
    </row>
    <row r="25085" spans="11:11" x14ac:dyDescent="0.25">
      <c r="K25085"/>
    </row>
    <row r="25086" spans="11:11" x14ac:dyDescent="0.25">
      <c r="K25086"/>
    </row>
    <row r="25087" spans="11:11" x14ac:dyDescent="0.25">
      <c r="K25087"/>
    </row>
    <row r="25088" spans="11:11" x14ac:dyDescent="0.25">
      <c r="K25088" s="133"/>
    </row>
    <row r="25089" spans="11:11" x14ac:dyDescent="0.25">
      <c r="K25089" s="133"/>
    </row>
    <row r="25090" spans="11:11" x14ac:dyDescent="0.25">
      <c r="K25090"/>
    </row>
    <row r="25091" spans="11:11" x14ac:dyDescent="0.25">
      <c r="K25091"/>
    </row>
    <row r="25092" spans="11:11" x14ac:dyDescent="0.25">
      <c r="K25092" s="133"/>
    </row>
    <row r="25093" spans="11:11" x14ac:dyDescent="0.25">
      <c r="K25093" s="133"/>
    </row>
    <row r="25094" spans="11:11" x14ac:dyDescent="0.25">
      <c r="K25094"/>
    </row>
    <row r="25095" spans="11:11" x14ac:dyDescent="0.25">
      <c r="K25095"/>
    </row>
    <row r="25096" spans="11:11" x14ac:dyDescent="0.25">
      <c r="K25096"/>
    </row>
    <row r="25097" spans="11:11" x14ac:dyDescent="0.25">
      <c r="K25097" s="133"/>
    </row>
    <row r="25098" spans="11:11" x14ac:dyDescent="0.25">
      <c r="K25098" s="133"/>
    </row>
    <row r="25099" spans="11:11" x14ac:dyDescent="0.25">
      <c r="K25099"/>
    </row>
    <row r="25100" spans="11:11" x14ac:dyDescent="0.25">
      <c r="K25100"/>
    </row>
    <row r="25101" spans="11:11" x14ac:dyDescent="0.25">
      <c r="K25101" s="133"/>
    </row>
    <row r="25102" spans="11:11" x14ac:dyDescent="0.25">
      <c r="K25102" s="133"/>
    </row>
    <row r="25103" spans="11:11" x14ac:dyDescent="0.25">
      <c r="K25103"/>
    </row>
    <row r="25104" spans="11:11" x14ac:dyDescent="0.25">
      <c r="K25104"/>
    </row>
    <row r="25105" spans="11:11" x14ac:dyDescent="0.25">
      <c r="K25105"/>
    </row>
    <row r="25106" spans="11:11" x14ac:dyDescent="0.25">
      <c r="K25106" s="133"/>
    </row>
    <row r="25107" spans="11:11" x14ac:dyDescent="0.25">
      <c r="K25107" s="133"/>
    </row>
    <row r="25108" spans="11:11" x14ac:dyDescent="0.25">
      <c r="K25108"/>
    </row>
    <row r="25109" spans="11:11" x14ac:dyDescent="0.25">
      <c r="K25109"/>
    </row>
    <row r="25110" spans="11:11" x14ac:dyDescent="0.25">
      <c r="K25110" s="133"/>
    </row>
    <row r="25111" spans="11:11" x14ac:dyDescent="0.25">
      <c r="K25111" s="133"/>
    </row>
    <row r="25112" spans="11:11" x14ac:dyDescent="0.25">
      <c r="K25112"/>
    </row>
    <row r="25113" spans="11:11" x14ac:dyDescent="0.25">
      <c r="K25113"/>
    </row>
    <row r="25114" spans="11:11" x14ac:dyDescent="0.25">
      <c r="K25114"/>
    </row>
    <row r="25115" spans="11:11" x14ac:dyDescent="0.25">
      <c r="K25115" s="133"/>
    </row>
    <row r="25116" spans="11:11" x14ac:dyDescent="0.25">
      <c r="K25116" s="133"/>
    </row>
    <row r="25117" spans="11:11" x14ac:dyDescent="0.25">
      <c r="K25117"/>
    </row>
    <row r="25118" spans="11:11" x14ac:dyDescent="0.25">
      <c r="K25118"/>
    </row>
    <row r="25119" spans="11:11" x14ac:dyDescent="0.25">
      <c r="K25119" s="133"/>
    </row>
    <row r="25120" spans="11:11" x14ac:dyDescent="0.25">
      <c r="K25120" s="133"/>
    </row>
    <row r="25121" spans="11:11" x14ac:dyDescent="0.25">
      <c r="K25121"/>
    </row>
    <row r="25122" spans="11:11" x14ac:dyDescent="0.25">
      <c r="K25122"/>
    </row>
    <row r="25123" spans="11:11" x14ac:dyDescent="0.25">
      <c r="K25123"/>
    </row>
    <row r="25124" spans="11:11" x14ac:dyDescent="0.25">
      <c r="K25124" s="133"/>
    </row>
    <row r="25125" spans="11:11" x14ac:dyDescent="0.25">
      <c r="K25125" s="133"/>
    </row>
    <row r="25126" spans="11:11" x14ac:dyDescent="0.25">
      <c r="K25126"/>
    </row>
    <row r="25127" spans="11:11" x14ac:dyDescent="0.25">
      <c r="K25127"/>
    </row>
    <row r="25128" spans="11:11" x14ac:dyDescent="0.25">
      <c r="K25128" s="133"/>
    </row>
    <row r="25129" spans="11:11" x14ac:dyDescent="0.25">
      <c r="K25129" s="133"/>
    </row>
    <row r="25130" spans="11:11" x14ac:dyDescent="0.25">
      <c r="K25130"/>
    </row>
    <row r="25131" spans="11:11" x14ac:dyDescent="0.25">
      <c r="K25131"/>
    </row>
    <row r="25132" spans="11:11" x14ac:dyDescent="0.25">
      <c r="K25132"/>
    </row>
    <row r="25133" spans="11:11" x14ac:dyDescent="0.25">
      <c r="K25133" s="133"/>
    </row>
    <row r="25134" spans="11:11" x14ac:dyDescent="0.25">
      <c r="K25134" s="133"/>
    </row>
    <row r="25135" spans="11:11" x14ac:dyDescent="0.25">
      <c r="K25135"/>
    </row>
    <row r="25136" spans="11:11" x14ac:dyDescent="0.25">
      <c r="K25136"/>
    </row>
    <row r="25137" spans="11:11" x14ac:dyDescent="0.25">
      <c r="K25137" s="133"/>
    </row>
    <row r="25138" spans="11:11" x14ac:dyDescent="0.25">
      <c r="K25138" s="133"/>
    </row>
    <row r="25139" spans="11:11" x14ac:dyDescent="0.25">
      <c r="K25139"/>
    </row>
    <row r="25140" spans="11:11" x14ac:dyDescent="0.25">
      <c r="K25140"/>
    </row>
    <row r="25141" spans="11:11" x14ac:dyDescent="0.25">
      <c r="K25141"/>
    </row>
    <row r="25142" spans="11:11" x14ac:dyDescent="0.25">
      <c r="K25142" s="133"/>
    </row>
    <row r="25143" spans="11:11" x14ac:dyDescent="0.25">
      <c r="K25143" s="133"/>
    </row>
    <row r="25144" spans="11:11" x14ac:dyDescent="0.25">
      <c r="K25144"/>
    </row>
    <row r="25145" spans="11:11" x14ac:dyDescent="0.25">
      <c r="K25145"/>
    </row>
    <row r="25146" spans="11:11" x14ac:dyDescent="0.25">
      <c r="K25146" s="133"/>
    </row>
    <row r="25147" spans="11:11" x14ac:dyDescent="0.25">
      <c r="K25147" s="133"/>
    </row>
    <row r="25148" spans="11:11" x14ac:dyDescent="0.25">
      <c r="K25148"/>
    </row>
    <row r="25149" spans="11:11" x14ac:dyDescent="0.25">
      <c r="K25149"/>
    </row>
    <row r="25150" spans="11:11" x14ac:dyDescent="0.25">
      <c r="K25150"/>
    </row>
    <row r="25151" spans="11:11" x14ac:dyDescent="0.25">
      <c r="K25151" s="133"/>
    </row>
    <row r="25152" spans="11:11" x14ac:dyDescent="0.25">
      <c r="K25152" s="133"/>
    </row>
    <row r="25153" spans="11:11" x14ac:dyDescent="0.25">
      <c r="K25153"/>
    </row>
    <row r="25154" spans="11:11" x14ac:dyDescent="0.25">
      <c r="K25154"/>
    </row>
    <row r="25155" spans="11:11" x14ac:dyDescent="0.25">
      <c r="K25155" s="133"/>
    </row>
    <row r="25156" spans="11:11" x14ac:dyDescent="0.25">
      <c r="K25156" s="133"/>
    </row>
    <row r="25157" spans="11:11" x14ac:dyDescent="0.25">
      <c r="K25157"/>
    </row>
    <row r="25158" spans="11:11" x14ac:dyDescent="0.25">
      <c r="K25158"/>
    </row>
    <row r="25159" spans="11:11" x14ac:dyDescent="0.25">
      <c r="K25159"/>
    </row>
    <row r="25160" spans="11:11" x14ac:dyDescent="0.25">
      <c r="K25160" s="133"/>
    </row>
    <row r="25161" spans="11:11" x14ac:dyDescent="0.25">
      <c r="K25161" s="133"/>
    </row>
    <row r="25162" spans="11:11" x14ac:dyDescent="0.25">
      <c r="K25162"/>
    </row>
    <row r="25163" spans="11:11" x14ac:dyDescent="0.25">
      <c r="K25163"/>
    </row>
    <row r="25164" spans="11:11" x14ac:dyDescent="0.25">
      <c r="K25164" s="133"/>
    </row>
    <row r="25165" spans="11:11" x14ac:dyDescent="0.25">
      <c r="K25165" s="133"/>
    </row>
    <row r="25166" spans="11:11" x14ac:dyDescent="0.25">
      <c r="K25166"/>
    </row>
    <row r="25167" spans="11:11" x14ac:dyDescent="0.25">
      <c r="K25167"/>
    </row>
    <row r="25168" spans="11:11" x14ac:dyDescent="0.25">
      <c r="K25168"/>
    </row>
    <row r="25169" spans="11:11" x14ac:dyDescent="0.25">
      <c r="K25169" s="133"/>
    </row>
    <row r="25170" spans="11:11" x14ac:dyDescent="0.25">
      <c r="K25170" s="133"/>
    </row>
    <row r="25171" spans="11:11" x14ac:dyDescent="0.25">
      <c r="K25171"/>
    </row>
    <row r="25172" spans="11:11" x14ac:dyDescent="0.25">
      <c r="K25172"/>
    </row>
    <row r="25173" spans="11:11" x14ac:dyDescent="0.25">
      <c r="K25173" s="133"/>
    </row>
    <row r="25174" spans="11:11" x14ac:dyDescent="0.25">
      <c r="K25174" s="133"/>
    </row>
    <row r="25175" spans="11:11" x14ac:dyDescent="0.25">
      <c r="K25175"/>
    </row>
    <row r="25176" spans="11:11" x14ac:dyDescent="0.25">
      <c r="K25176"/>
    </row>
    <row r="25177" spans="11:11" x14ac:dyDescent="0.25">
      <c r="K25177"/>
    </row>
    <row r="25178" spans="11:11" x14ac:dyDescent="0.25">
      <c r="K25178" s="133"/>
    </row>
    <row r="25179" spans="11:11" x14ac:dyDescent="0.25">
      <c r="K25179" s="133"/>
    </row>
    <row r="25180" spans="11:11" x14ac:dyDescent="0.25">
      <c r="K25180"/>
    </row>
    <row r="25181" spans="11:11" x14ac:dyDescent="0.25">
      <c r="K25181"/>
    </row>
    <row r="25182" spans="11:11" x14ac:dyDescent="0.25">
      <c r="K25182" s="133"/>
    </row>
    <row r="25183" spans="11:11" x14ac:dyDescent="0.25">
      <c r="K25183" s="133"/>
    </row>
    <row r="25184" spans="11:11" x14ac:dyDescent="0.25">
      <c r="K25184"/>
    </row>
    <row r="25185" spans="11:11" x14ac:dyDescent="0.25">
      <c r="K25185"/>
    </row>
    <row r="25186" spans="11:11" x14ac:dyDescent="0.25">
      <c r="K25186"/>
    </row>
    <row r="25187" spans="11:11" x14ac:dyDescent="0.25">
      <c r="K25187" s="133"/>
    </row>
    <row r="25188" spans="11:11" x14ac:dyDescent="0.25">
      <c r="K25188" s="133"/>
    </row>
    <row r="25189" spans="11:11" x14ac:dyDescent="0.25">
      <c r="K25189"/>
    </row>
    <row r="25190" spans="11:11" x14ac:dyDescent="0.25">
      <c r="K25190"/>
    </row>
    <row r="25191" spans="11:11" x14ac:dyDescent="0.25">
      <c r="K25191" s="133"/>
    </row>
    <row r="25192" spans="11:11" x14ac:dyDescent="0.25">
      <c r="K25192" s="133"/>
    </row>
    <row r="25193" spans="11:11" x14ac:dyDescent="0.25">
      <c r="K25193"/>
    </row>
    <row r="25194" spans="11:11" x14ac:dyDescent="0.25">
      <c r="K25194"/>
    </row>
    <row r="25195" spans="11:11" x14ac:dyDescent="0.25">
      <c r="K25195"/>
    </row>
    <row r="25196" spans="11:11" x14ac:dyDescent="0.25">
      <c r="K25196" s="133"/>
    </row>
    <row r="25197" spans="11:11" x14ac:dyDescent="0.25">
      <c r="K25197" s="133"/>
    </row>
    <row r="25198" spans="11:11" x14ac:dyDescent="0.25">
      <c r="K25198"/>
    </row>
    <row r="25199" spans="11:11" x14ac:dyDescent="0.25">
      <c r="K25199"/>
    </row>
    <row r="25200" spans="11:11" x14ac:dyDescent="0.25">
      <c r="K25200" s="133"/>
    </row>
    <row r="25201" spans="11:11" x14ac:dyDescent="0.25">
      <c r="K25201" s="133"/>
    </row>
    <row r="25202" spans="11:11" x14ac:dyDescent="0.25">
      <c r="K25202"/>
    </row>
    <row r="25203" spans="11:11" x14ac:dyDescent="0.25">
      <c r="K25203"/>
    </row>
    <row r="25204" spans="11:11" x14ac:dyDescent="0.25">
      <c r="K25204"/>
    </row>
    <row r="25205" spans="11:11" x14ac:dyDescent="0.25">
      <c r="K25205" s="133"/>
    </row>
    <row r="25206" spans="11:11" x14ac:dyDescent="0.25">
      <c r="K25206" s="133"/>
    </row>
    <row r="25207" spans="11:11" x14ac:dyDescent="0.25">
      <c r="K25207"/>
    </row>
    <row r="25208" spans="11:11" x14ac:dyDescent="0.25">
      <c r="K25208"/>
    </row>
    <row r="25209" spans="11:11" x14ac:dyDescent="0.25">
      <c r="K25209" s="133"/>
    </row>
    <row r="25210" spans="11:11" x14ac:dyDescent="0.25">
      <c r="K25210" s="133"/>
    </row>
    <row r="25211" spans="11:11" x14ac:dyDescent="0.25">
      <c r="K25211"/>
    </row>
    <row r="25212" spans="11:11" x14ac:dyDescent="0.25">
      <c r="K25212"/>
    </row>
    <row r="25213" spans="11:11" x14ac:dyDescent="0.25">
      <c r="K25213"/>
    </row>
    <row r="25214" spans="11:11" x14ac:dyDescent="0.25">
      <c r="K25214" s="133"/>
    </row>
    <row r="25215" spans="11:11" x14ac:dyDescent="0.25">
      <c r="K25215" s="133"/>
    </row>
    <row r="25216" spans="11:11" x14ac:dyDescent="0.25">
      <c r="K25216"/>
    </row>
    <row r="25217" spans="11:11" x14ac:dyDescent="0.25">
      <c r="K25217"/>
    </row>
    <row r="25218" spans="11:11" x14ac:dyDescent="0.25">
      <c r="K25218" s="133"/>
    </row>
    <row r="25219" spans="11:11" x14ac:dyDescent="0.25">
      <c r="K25219" s="133"/>
    </row>
    <row r="25220" spans="11:11" x14ac:dyDescent="0.25">
      <c r="K25220"/>
    </row>
    <row r="25221" spans="11:11" x14ac:dyDescent="0.25">
      <c r="K25221"/>
    </row>
    <row r="25222" spans="11:11" x14ac:dyDescent="0.25">
      <c r="K25222"/>
    </row>
    <row r="25223" spans="11:11" x14ac:dyDescent="0.25">
      <c r="K25223" s="133"/>
    </row>
    <row r="25224" spans="11:11" x14ac:dyDescent="0.25">
      <c r="K25224" s="133"/>
    </row>
    <row r="25225" spans="11:11" x14ac:dyDescent="0.25">
      <c r="K25225"/>
    </row>
    <row r="25226" spans="11:11" x14ac:dyDescent="0.25">
      <c r="K25226"/>
    </row>
    <row r="25227" spans="11:11" x14ac:dyDescent="0.25">
      <c r="K25227" s="133"/>
    </row>
    <row r="25228" spans="11:11" x14ac:dyDescent="0.25">
      <c r="K25228" s="133"/>
    </row>
    <row r="25229" spans="11:11" x14ac:dyDescent="0.25">
      <c r="K25229"/>
    </row>
    <row r="25230" spans="11:11" x14ac:dyDescent="0.25">
      <c r="K25230"/>
    </row>
    <row r="25231" spans="11:11" x14ac:dyDescent="0.25">
      <c r="K25231"/>
    </row>
    <row r="25232" spans="11:11" x14ac:dyDescent="0.25">
      <c r="K25232" s="133"/>
    </row>
    <row r="25233" spans="11:11" x14ac:dyDescent="0.25">
      <c r="K25233" s="133"/>
    </row>
    <row r="25234" spans="11:11" x14ac:dyDescent="0.25">
      <c r="K25234"/>
    </row>
    <row r="25235" spans="11:11" x14ac:dyDescent="0.25">
      <c r="K25235"/>
    </row>
    <row r="25236" spans="11:11" x14ac:dyDescent="0.25">
      <c r="K25236" s="133"/>
    </row>
    <row r="25237" spans="11:11" x14ac:dyDescent="0.25">
      <c r="K25237" s="133"/>
    </row>
    <row r="25238" spans="11:11" x14ac:dyDescent="0.25">
      <c r="K25238"/>
    </row>
    <row r="25239" spans="11:11" x14ac:dyDescent="0.25">
      <c r="K25239"/>
    </row>
    <row r="25240" spans="11:11" x14ac:dyDescent="0.25">
      <c r="K25240"/>
    </row>
    <row r="25241" spans="11:11" x14ac:dyDescent="0.25">
      <c r="K25241" s="133"/>
    </row>
    <row r="25242" spans="11:11" x14ac:dyDescent="0.25">
      <c r="K25242" s="133"/>
    </row>
    <row r="25243" spans="11:11" x14ac:dyDescent="0.25">
      <c r="K25243"/>
    </row>
    <row r="25244" spans="11:11" x14ac:dyDescent="0.25">
      <c r="K25244"/>
    </row>
    <row r="25245" spans="11:11" x14ac:dyDescent="0.25">
      <c r="K25245" s="133"/>
    </row>
    <row r="25246" spans="11:11" x14ac:dyDescent="0.25">
      <c r="K25246" s="133"/>
    </row>
    <row r="25247" spans="11:11" x14ac:dyDescent="0.25">
      <c r="K25247"/>
    </row>
    <row r="25248" spans="11:11" x14ac:dyDescent="0.25">
      <c r="K25248"/>
    </row>
    <row r="25249" spans="11:11" x14ac:dyDescent="0.25">
      <c r="K25249"/>
    </row>
    <row r="25250" spans="11:11" x14ac:dyDescent="0.25">
      <c r="K25250" s="133"/>
    </row>
    <row r="25251" spans="11:11" x14ac:dyDescent="0.25">
      <c r="K25251" s="133"/>
    </row>
    <row r="25252" spans="11:11" x14ac:dyDescent="0.25">
      <c r="K25252"/>
    </row>
    <row r="25253" spans="11:11" x14ac:dyDescent="0.25">
      <c r="K25253"/>
    </row>
    <row r="25254" spans="11:11" x14ac:dyDescent="0.25">
      <c r="K25254" s="133"/>
    </row>
    <row r="25255" spans="11:11" x14ac:dyDescent="0.25">
      <c r="K25255" s="133"/>
    </row>
    <row r="25256" spans="11:11" x14ac:dyDescent="0.25">
      <c r="K25256"/>
    </row>
    <row r="25257" spans="11:11" x14ac:dyDescent="0.25">
      <c r="K25257"/>
    </row>
    <row r="25258" spans="11:11" x14ac:dyDescent="0.25">
      <c r="K25258"/>
    </row>
    <row r="25259" spans="11:11" x14ac:dyDescent="0.25">
      <c r="K25259" s="133"/>
    </row>
    <row r="25260" spans="11:11" x14ac:dyDescent="0.25">
      <c r="K25260" s="133"/>
    </row>
    <row r="25261" spans="11:11" x14ac:dyDescent="0.25">
      <c r="K25261"/>
    </row>
    <row r="25262" spans="11:11" x14ac:dyDescent="0.25">
      <c r="K25262"/>
    </row>
    <row r="25263" spans="11:11" x14ac:dyDescent="0.25">
      <c r="K25263" s="133"/>
    </row>
    <row r="25264" spans="11:11" x14ac:dyDescent="0.25">
      <c r="K25264" s="133"/>
    </row>
    <row r="25265" spans="11:11" x14ac:dyDescent="0.25">
      <c r="K25265"/>
    </row>
    <row r="25266" spans="11:11" x14ac:dyDescent="0.25">
      <c r="K25266"/>
    </row>
    <row r="25267" spans="11:11" x14ac:dyDescent="0.25">
      <c r="K25267"/>
    </row>
    <row r="25268" spans="11:11" x14ac:dyDescent="0.25">
      <c r="K25268" s="133"/>
    </row>
    <row r="25269" spans="11:11" x14ac:dyDescent="0.25">
      <c r="K25269" s="133"/>
    </row>
    <row r="25270" spans="11:11" x14ac:dyDescent="0.25">
      <c r="K25270"/>
    </row>
    <row r="25271" spans="11:11" x14ac:dyDescent="0.25">
      <c r="K25271"/>
    </row>
    <row r="25272" spans="11:11" x14ac:dyDescent="0.25">
      <c r="K25272" s="133"/>
    </row>
    <row r="25273" spans="11:11" x14ac:dyDescent="0.25">
      <c r="K25273" s="133"/>
    </row>
    <row r="25274" spans="11:11" x14ac:dyDescent="0.25">
      <c r="K25274"/>
    </row>
    <row r="25275" spans="11:11" x14ac:dyDescent="0.25">
      <c r="K25275"/>
    </row>
    <row r="25276" spans="11:11" x14ac:dyDescent="0.25">
      <c r="K25276"/>
    </row>
    <row r="25277" spans="11:11" x14ac:dyDescent="0.25">
      <c r="K25277" s="133"/>
    </row>
    <row r="25278" spans="11:11" x14ac:dyDescent="0.25">
      <c r="K25278" s="133"/>
    </row>
    <row r="25279" spans="11:11" x14ac:dyDescent="0.25">
      <c r="K25279"/>
    </row>
    <row r="25280" spans="11:11" x14ac:dyDescent="0.25">
      <c r="K25280"/>
    </row>
    <row r="25281" spans="11:11" x14ac:dyDescent="0.25">
      <c r="K25281" s="133"/>
    </row>
    <row r="25282" spans="11:11" x14ac:dyDescent="0.25">
      <c r="K25282" s="133"/>
    </row>
    <row r="25283" spans="11:11" x14ac:dyDescent="0.25">
      <c r="K25283"/>
    </row>
    <row r="25284" spans="11:11" x14ac:dyDescent="0.25">
      <c r="K25284"/>
    </row>
    <row r="25285" spans="11:11" x14ac:dyDescent="0.25">
      <c r="K25285"/>
    </row>
    <row r="25286" spans="11:11" x14ac:dyDescent="0.25">
      <c r="K25286" s="133"/>
    </row>
    <row r="25287" spans="11:11" x14ac:dyDescent="0.25">
      <c r="K25287" s="133"/>
    </row>
    <row r="25288" spans="11:11" x14ac:dyDescent="0.25">
      <c r="K25288"/>
    </row>
    <row r="25289" spans="11:11" x14ac:dyDescent="0.25">
      <c r="K25289"/>
    </row>
    <row r="25290" spans="11:11" x14ac:dyDescent="0.25">
      <c r="K25290" s="133"/>
    </row>
    <row r="25291" spans="11:11" x14ac:dyDescent="0.25">
      <c r="K25291" s="133"/>
    </row>
    <row r="25292" spans="11:11" x14ac:dyDescent="0.25">
      <c r="K25292"/>
    </row>
    <row r="25293" spans="11:11" x14ac:dyDescent="0.25">
      <c r="K25293"/>
    </row>
    <row r="25294" spans="11:11" x14ac:dyDescent="0.25">
      <c r="K25294"/>
    </row>
    <row r="25295" spans="11:11" x14ac:dyDescent="0.25">
      <c r="K25295" s="133"/>
    </row>
    <row r="25296" spans="11:11" x14ac:dyDescent="0.25">
      <c r="K25296" s="133"/>
    </row>
    <row r="25297" spans="11:11" x14ac:dyDescent="0.25">
      <c r="K25297"/>
    </row>
    <row r="25298" spans="11:11" x14ac:dyDescent="0.25">
      <c r="K25298"/>
    </row>
    <row r="25299" spans="11:11" x14ac:dyDescent="0.25">
      <c r="K25299" s="133"/>
    </row>
    <row r="25300" spans="11:11" x14ac:dyDescent="0.25">
      <c r="K25300" s="133"/>
    </row>
    <row r="25301" spans="11:11" x14ac:dyDescent="0.25">
      <c r="K25301"/>
    </row>
    <row r="25302" spans="11:11" x14ac:dyDescent="0.25">
      <c r="K25302"/>
    </row>
    <row r="25303" spans="11:11" x14ac:dyDescent="0.25">
      <c r="K25303"/>
    </row>
    <row r="25304" spans="11:11" x14ac:dyDescent="0.25">
      <c r="K25304" s="133"/>
    </row>
    <row r="25305" spans="11:11" x14ac:dyDescent="0.25">
      <c r="K25305" s="133"/>
    </row>
    <row r="25306" spans="11:11" x14ac:dyDescent="0.25">
      <c r="K25306"/>
    </row>
    <row r="25307" spans="11:11" x14ac:dyDescent="0.25">
      <c r="K25307"/>
    </row>
    <row r="25308" spans="11:11" x14ac:dyDescent="0.25">
      <c r="K25308" s="133"/>
    </row>
    <row r="25309" spans="11:11" x14ac:dyDescent="0.25">
      <c r="K25309" s="133"/>
    </row>
    <row r="25310" spans="11:11" x14ac:dyDescent="0.25">
      <c r="K25310"/>
    </row>
    <row r="25311" spans="11:11" x14ac:dyDescent="0.25">
      <c r="K25311"/>
    </row>
    <row r="25312" spans="11:11" x14ac:dyDescent="0.25">
      <c r="K25312"/>
    </row>
    <row r="25313" spans="11:11" x14ac:dyDescent="0.25">
      <c r="K25313" s="133"/>
    </row>
    <row r="25314" spans="11:11" x14ac:dyDescent="0.25">
      <c r="K25314" s="133"/>
    </row>
    <row r="25315" spans="11:11" x14ac:dyDescent="0.25">
      <c r="K25315"/>
    </row>
    <row r="25316" spans="11:11" x14ac:dyDescent="0.25">
      <c r="K25316"/>
    </row>
    <row r="25317" spans="11:11" x14ac:dyDescent="0.25">
      <c r="K25317" s="133"/>
    </row>
    <row r="25318" spans="11:11" x14ac:dyDescent="0.25">
      <c r="K25318" s="133"/>
    </row>
    <row r="25319" spans="11:11" x14ac:dyDescent="0.25">
      <c r="K25319"/>
    </row>
    <row r="25320" spans="11:11" x14ac:dyDescent="0.25">
      <c r="K25320"/>
    </row>
    <row r="25321" spans="11:11" x14ac:dyDescent="0.25">
      <c r="K25321"/>
    </row>
    <row r="25322" spans="11:11" x14ac:dyDescent="0.25">
      <c r="K25322" s="133"/>
    </row>
    <row r="25323" spans="11:11" x14ac:dyDescent="0.25">
      <c r="K25323" s="133"/>
    </row>
    <row r="25324" spans="11:11" x14ac:dyDescent="0.25">
      <c r="K25324"/>
    </row>
    <row r="25325" spans="11:11" x14ac:dyDescent="0.25">
      <c r="K25325"/>
    </row>
    <row r="25326" spans="11:11" x14ac:dyDescent="0.25">
      <c r="K25326" s="133"/>
    </row>
    <row r="25327" spans="11:11" x14ac:dyDescent="0.25">
      <c r="K25327" s="133"/>
    </row>
    <row r="25328" spans="11:11" x14ac:dyDescent="0.25">
      <c r="K25328"/>
    </row>
    <row r="25329" spans="11:11" x14ac:dyDescent="0.25">
      <c r="K25329"/>
    </row>
    <row r="25330" spans="11:11" x14ac:dyDescent="0.25">
      <c r="K25330"/>
    </row>
    <row r="25331" spans="11:11" x14ac:dyDescent="0.25">
      <c r="K25331" s="133"/>
    </row>
    <row r="25332" spans="11:11" x14ac:dyDescent="0.25">
      <c r="K25332" s="133"/>
    </row>
    <row r="25333" spans="11:11" x14ac:dyDescent="0.25">
      <c r="K25333"/>
    </row>
    <row r="25334" spans="11:11" x14ac:dyDescent="0.25">
      <c r="K25334"/>
    </row>
    <row r="25335" spans="11:11" x14ac:dyDescent="0.25">
      <c r="K25335" s="133"/>
    </row>
    <row r="25336" spans="11:11" x14ac:dyDescent="0.25">
      <c r="K25336" s="133"/>
    </row>
    <row r="25337" spans="11:11" x14ac:dyDescent="0.25">
      <c r="K25337"/>
    </row>
    <row r="25338" spans="11:11" x14ac:dyDescent="0.25">
      <c r="K25338"/>
    </row>
    <row r="25339" spans="11:11" x14ac:dyDescent="0.25">
      <c r="K25339"/>
    </row>
    <row r="25340" spans="11:11" x14ac:dyDescent="0.25">
      <c r="K25340" s="133"/>
    </row>
    <row r="25341" spans="11:11" x14ac:dyDescent="0.25">
      <c r="K25341" s="133"/>
    </row>
    <row r="25342" spans="11:11" x14ac:dyDescent="0.25">
      <c r="K25342"/>
    </row>
    <row r="25343" spans="11:11" x14ac:dyDescent="0.25">
      <c r="K25343"/>
    </row>
    <row r="25344" spans="11:11" x14ac:dyDescent="0.25">
      <c r="K25344" s="133"/>
    </row>
    <row r="25345" spans="11:11" x14ac:dyDescent="0.25">
      <c r="K25345" s="133"/>
    </row>
    <row r="25346" spans="11:11" x14ac:dyDescent="0.25">
      <c r="K25346"/>
    </row>
    <row r="25347" spans="11:11" x14ac:dyDescent="0.25">
      <c r="K25347"/>
    </row>
    <row r="25348" spans="11:11" x14ac:dyDescent="0.25">
      <c r="K25348"/>
    </row>
    <row r="25349" spans="11:11" x14ac:dyDescent="0.25">
      <c r="K25349" s="133"/>
    </row>
    <row r="25350" spans="11:11" x14ac:dyDescent="0.25">
      <c r="K25350" s="133"/>
    </row>
    <row r="25351" spans="11:11" x14ac:dyDescent="0.25">
      <c r="K25351"/>
    </row>
    <row r="25352" spans="11:11" x14ac:dyDescent="0.25">
      <c r="K25352"/>
    </row>
    <row r="25353" spans="11:11" x14ac:dyDescent="0.25">
      <c r="K25353" s="133"/>
    </row>
    <row r="25354" spans="11:11" x14ac:dyDescent="0.25">
      <c r="K25354" s="133"/>
    </row>
    <row r="25355" spans="11:11" x14ac:dyDescent="0.25">
      <c r="K25355"/>
    </row>
    <row r="25356" spans="11:11" x14ac:dyDescent="0.25">
      <c r="K25356"/>
    </row>
    <row r="25357" spans="11:11" x14ac:dyDescent="0.25">
      <c r="K25357"/>
    </row>
    <row r="25358" spans="11:11" x14ac:dyDescent="0.25">
      <c r="K25358" s="133"/>
    </row>
    <row r="25359" spans="11:11" x14ac:dyDescent="0.25">
      <c r="K25359" s="133"/>
    </row>
    <row r="25360" spans="11:11" x14ac:dyDescent="0.25">
      <c r="K25360"/>
    </row>
    <row r="25361" spans="11:11" x14ac:dyDescent="0.25">
      <c r="K25361"/>
    </row>
    <row r="25362" spans="11:11" x14ac:dyDescent="0.25">
      <c r="K25362" s="133"/>
    </row>
    <row r="25363" spans="11:11" x14ac:dyDescent="0.25">
      <c r="K25363" s="133"/>
    </row>
    <row r="25364" spans="11:11" x14ac:dyDescent="0.25">
      <c r="K25364"/>
    </row>
    <row r="25365" spans="11:11" x14ac:dyDescent="0.25">
      <c r="K25365"/>
    </row>
    <row r="25366" spans="11:11" x14ac:dyDescent="0.25">
      <c r="K25366"/>
    </row>
    <row r="25367" spans="11:11" x14ac:dyDescent="0.25">
      <c r="K25367" s="133"/>
    </row>
    <row r="25368" spans="11:11" x14ac:dyDescent="0.25">
      <c r="K25368" s="133"/>
    </row>
    <row r="25369" spans="11:11" x14ac:dyDescent="0.25">
      <c r="K25369"/>
    </row>
    <row r="25370" spans="11:11" x14ac:dyDescent="0.25">
      <c r="K25370"/>
    </row>
    <row r="25371" spans="11:11" x14ac:dyDescent="0.25">
      <c r="K25371" s="133"/>
    </row>
    <row r="25372" spans="11:11" x14ac:dyDescent="0.25">
      <c r="K25372" s="133"/>
    </row>
    <row r="25373" spans="11:11" x14ac:dyDescent="0.25">
      <c r="K25373"/>
    </row>
    <row r="25374" spans="11:11" x14ac:dyDescent="0.25">
      <c r="K25374"/>
    </row>
    <row r="25375" spans="11:11" x14ac:dyDescent="0.25">
      <c r="K25375"/>
    </row>
    <row r="25376" spans="11:11" x14ac:dyDescent="0.25">
      <c r="K25376" s="133"/>
    </row>
    <row r="25377" spans="11:11" x14ac:dyDescent="0.25">
      <c r="K25377" s="133"/>
    </row>
    <row r="25378" spans="11:11" x14ac:dyDescent="0.25">
      <c r="K25378"/>
    </row>
    <row r="25379" spans="11:11" x14ac:dyDescent="0.25">
      <c r="K25379"/>
    </row>
    <row r="25380" spans="11:11" x14ac:dyDescent="0.25">
      <c r="K25380" s="133"/>
    </row>
    <row r="25381" spans="11:11" x14ac:dyDescent="0.25">
      <c r="K25381" s="133"/>
    </row>
    <row r="25382" spans="11:11" x14ac:dyDescent="0.25">
      <c r="K25382"/>
    </row>
    <row r="25383" spans="11:11" x14ac:dyDescent="0.25">
      <c r="K25383"/>
    </row>
    <row r="25384" spans="11:11" x14ac:dyDescent="0.25">
      <c r="K25384"/>
    </row>
    <row r="25385" spans="11:11" x14ac:dyDescent="0.25">
      <c r="K25385" s="133"/>
    </row>
    <row r="25386" spans="11:11" x14ac:dyDescent="0.25">
      <c r="K25386" s="133"/>
    </row>
    <row r="25387" spans="11:11" x14ac:dyDescent="0.25">
      <c r="K25387"/>
    </row>
    <row r="25388" spans="11:11" x14ac:dyDescent="0.25">
      <c r="K25388"/>
    </row>
    <row r="25389" spans="11:11" x14ac:dyDescent="0.25">
      <c r="K25389" s="133"/>
    </row>
    <row r="25390" spans="11:11" x14ac:dyDescent="0.25">
      <c r="K25390" s="133"/>
    </row>
    <row r="25391" spans="11:11" x14ac:dyDescent="0.25">
      <c r="K25391"/>
    </row>
    <row r="25392" spans="11:11" x14ac:dyDescent="0.25">
      <c r="K25392"/>
    </row>
    <row r="25393" spans="11:11" x14ac:dyDescent="0.25">
      <c r="K25393"/>
    </row>
    <row r="25394" spans="11:11" x14ac:dyDescent="0.25">
      <c r="K25394" s="133"/>
    </row>
    <row r="25395" spans="11:11" x14ac:dyDescent="0.25">
      <c r="K25395" s="133"/>
    </row>
    <row r="25396" spans="11:11" x14ac:dyDescent="0.25">
      <c r="K25396"/>
    </row>
    <row r="25397" spans="11:11" x14ac:dyDescent="0.25">
      <c r="K25397"/>
    </row>
    <row r="25398" spans="11:11" x14ac:dyDescent="0.25">
      <c r="K25398" s="133"/>
    </row>
    <row r="25399" spans="11:11" x14ac:dyDescent="0.25">
      <c r="K25399" s="133"/>
    </row>
    <row r="25400" spans="11:11" x14ac:dyDescent="0.25">
      <c r="K25400"/>
    </row>
    <row r="25401" spans="11:11" x14ac:dyDescent="0.25">
      <c r="K25401"/>
    </row>
    <row r="25402" spans="11:11" x14ac:dyDescent="0.25">
      <c r="K25402"/>
    </row>
    <row r="25403" spans="11:11" x14ac:dyDescent="0.25">
      <c r="K25403" s="133"/>
    </row>
    <row r="25404" spans="11:11" x14ac:dyDescent="0.25">
      <c r="K25404" s="133"/>
    </row>
    <row r="25405" spans="11:11" x14ac:dyDescent="0.25">
      <c r="K25405"/>
    </row>
    <row r="25406" spans="11:11" x14ac:dyDescent="0.25">
      <c r="K25406"/>
    </row>
    <row r="25407" spans="11:11" x14ac:dyDescent="0.25">
      <c r="K25407" s="133"/>
    </row>
    <row r="25408" spans="11:11" x14ac:dyDescent="0.25">
      <c r="K25408" s="133"/>
    </row>
    <row r="25409" spans="11:11" x14ac:dyDescent="0.25">
      <c r="K25409"/>
    </row>
    <row r="25410" spans="11:11" x14ac:dyDescent="0.25">
      <c r="K25410"/>
    </row>
    <row r="25411" spans="11:11" x14ac:dyDescent="0.25">
      <c r="K25411"/>
    </row>
    <row r="25412" spans="11:11" x14ac:dyDescent="0.25">
      <c r="K25412" s="133"/>
    </row>
    <row r="25413" spans="11:11" x14ac:dyDescent="0.25">
      <c r="K25413" s="133"/>
    </row>
    <row r="25414" spans="11:11" x14ac:dyDescent="0.25">
      <c r="K25414"/>
    </row>
    <row r="25415" spans="11:11" x14ac:dyDescent="0.25">
      <c r="K25415"/>
    </row>
    <row r="25416" spans="11:11" x14ac:dyDescent="0.25">
      <c r="K25416" s="133"/>
    </row>
    <row r="25417" spans="11:11" x14ac:dyDescent="0.25">
      <c r="K25417" s="133"/>
    </row>
    <row r="25418" spans="11:11" x14ac:dyDescent="0.25">
      <c r="K25418"/>
    </row>
    <row r="25419" spans="11:11" x14ac:dyDescent="0.25">
      <c r="K25419"/>
    </row>
    <row r="25420" spans="11:11" x14ac:dyDescent="0.25">
      <c r="K25420"/>
    </row>
    <row r="25421" spans="11:11" x14ac:dyDescent="0.25">
      <c r="K25421" s="133"/>
    </row>
    <row r="25422" spans="11:11" x14ac:dyDescent="0.25">
      <c r="K25422" s="133"/>
    </row>
    <row r="25423" spans="11:11" x14ac:dyDescent="0.25">
      <c r="K25423"/>
    </row>
    <row r="25424" spans="11:11" x14ac:dyDescent="0.25">
      <c r="K25424"/>
    </row>
    <row r="25425" spans="11:11" x14ac:dyDescent="0.25">
      <c r="K25425" s="133"/>
    </row>
    <row r="25426" spans="11:11" x14ac:dyDescent="0.25">
      <c r="K25426" s="133"/>
    </row>
    <row r="25427" spans="11:11" x14ac:dyDescent="0.25">
      <c r="K25427"/>
    </row>
    <row r="25428" spans="11:11" x14ac:dyDescent="0.25">
      <c r="K25428"/>
    </row>
    <row r="25429" spans="11:11" x14ac:dyDescent="0.25">
      <c r="K25429"/>
    </row>
    <row r="25430" spans="11:11" x14ac:dyDescent="0.25">
      <c r="K25430" s="133"/>
    </row>
    <row r="25431" spans="11:11" x14ac:dyDescent="0.25">
      <c r="K25431" s="133"/>
    </row>
    <row r="25432" spans="11:11" x14ac:dyDescent="0.25">
      <c r="K25432"/>
    </row>
    <row r="25433" spans="11:11" x14ac:dyDescent="0.25">
      <c r="K25433"/>
    </row>
    <row r="25434" spans="11:11" x14ac:dyDescent="0.25">
      <c r="K25434" s="133"/>
    </row>
    <row r="25435" spans="11:11" x14ac:dyDescent="0.25">
      <c r="K25435" s="133"/>
    </row>
    <row r="25436" spans="11:11" x14ac:dyDescent="0.25">
      <c r="K25436"/>
    </row>
    <row r="25437" spans="11:11" x14ac:dyDescent="0.25">
      <c r="K25437"/>
    </row>
    <row r="25438" spans="11:11" x14ac:dyDescent="0.25">
      <c r="K25438"/>
    </row>
    <row r="25439" spans="11:11" x14ac:dyDescent="0.25">
      <c r="K25439" s="133"/>
    </row>
    <row r="25440" spans="11:11" x14ac:dyDescent="0.25">
      <c r="K25440" s="133"/>
    </row>
    <row r="25441" spans="11:11" x14ac:dyDescent="0.25">
      <c r="K25441"/>
    </row>
    <row r="25442" spans="11:11" x14ac:dyDescent="0.25">
      <c r="K25442"/>
    </row>
    <row r="25443" spans="11:11" x14ac:dyDescent="0.25">
      <c r="K25443" s="133"/>
    </row>
    <row r="25444" spans="11:11" x14ac:dyDescent="0.25">
      <c r="K25444" s="133"/>
    </row>
    <row r="25445" spans="11:11" x14ac:dyDescent="0.25">
      <c r="K25445"/>
    </row>
    <row r="25446" spans="11:11" x14ac:dyDescent="0.25">
      <c r="K25446"/>
    </row>
    <row r="25447" spans="11:11" x14ac:dyDescent="0.25">
      <c r="K25447"/>
    </row>
    <row r="25448" spans="11:11" x14ac:dyDescent="0.25">
      <c r="K25448" s="133"/>
    </row>
    <row r="25449" spans="11:11" x14ac:dyDescent="0.25">
      <c r="K25449" s="133"/>
    </row>
    <row r="25450" spans="11:11" x14ac:dyDescent="0.25">
      <c r="K25450"/>
    </row>
    <row r="25451" spans="11:11" x14ac:dyDescent="0.25">
      <c r="K25451"/>
    </row>
    <row r="25452" spans="11:11" x14ac:dyDescent="0.25">
      <c r="K25452" s="133"/>
    </row>
    <row r="25453" spans="11:11" x14ac:dyDescent="0.25">
      <c r="K25453" s="133"/>
    </row>
    <row r="25454" spans="11:11" x14ac:dyDescent="0.25">
      <c r="K25454"/>
    </row>
    <row r="25455" spans="11:11" x14ac:dyDescent="0.25">
      <c r="K25455"/>
    </row>
    <row r="25456" spans="11:11" x14ac:dyDescent="0.25">
      <c r="K25456"/>
    </row>
    <row r="25457" spans="11:11" x14ac:dyDescent="0.25">
      <c r="K25457" s="133"/>
    </row>
    <row r="25458" spans="11:11" x14ac:dyDescent="0.25">
      <c r="K25458" s="133"/>
    </row>
    <row r="25459" spans="11:11" x14ac:dyDescent="0.25">
      <c r="K25459"/>
    </row>
    <row r="25460" spans="11:11" x14ac:dyDescent="0.25">
      <c r="K25460"/>
    </row>
    <row r="25461" spans="11:11" x14ac:dyDescent="0.25">
      <c r="K25461" s="133"/>
    </row>
    <row r="25462" spans="11:11" x14ac:dyDescent="0.25">
      <c r="K25462" s="133"/>
    </row>
    <row r="25463" spans="11:11" x14ac:dyDescent="0.25">
      <c r="K25463"/>
    </row>
    <row r="25464" spans="11:11" x14ac:dyDescent="0.25">
      <c r="K25464"/>
    </row>
    <row r="25465" spans="11:11" x14ac:dyDescent="0.25">
      <c r="K25465"/>
    </row>
    <row r="25466" spans="11:11" x14ac:dyDescent="0.25">
      <c r="K25466" s="133"/>
    </row>
    <row r="25467" spans="11:11" x14ac:dyDescent="0.25">
      <c r="K25467" s="133"/>
    </row>
    <row r="25468" spans="11:11" x14ac:dyDescent="0.25">
      <c r="K25468"/>
    </row>
    <row r="25469" spans="11:11" x14ac:dyDescent="0.25">
      <c r="K25469"/>
    </row>
    <row r="25470" spans="11:11" x14ac:dyDescent="0.25">
      <c r="K25470" s="133"/>
    </row>
    <row r="25471" spans="11:11" x14ac:dyDescent="0.25">
      <c r="K25471" s="133"/>
    </row>
    <row r="25472" spans="11:11" x14ac:dyDescent="0.25">
      <c r="K25472"/>
    </row>
    <row r="25473" spans="11:11" x14ac:dyDescent="0.25">
      <c r="K25473"/>
    </row>
    <row r="25474" spans="11:11" x14ac:dyDescent="0.25">
      <c r="K25474"/>
    </row>
    <row r="25475" spans="11:11" x14ac:dyDescent="0.25">
      <c r="K25475" s="133"/>
    </row>
    <row r="25476" spans="11:11" x14ac:dyDescent="0.25">
      <c r="K25476" s="133"/>
    </row>
    <row r="25477" spans="11:11" x14ac:dyDescent="0.25">
      <c r="K25477"/>
    </row>
    <row r="25478" spans="11:11" x14ac:dyDescent="0.25">
      <c r="K25478"/>
    </row>
    <row r="25479" spans="11:11" x14ac:dyDescent="0.25">
      <c r="K25479" s="133"/>
    </row>
    <row r="25480" spans="11:11" x14ac:dyDescent="0.25">
      <c r="K25480" s="133"/>
    </row>
    <row r="25481" spans="11:11" x14ac:dyDescent="0.25">
      <c r="K25481"/>
    </row>
    <row r="25482" spans="11:11" x14ac:dyDescent="0.25">
      <c r="K25482"/>
    </row>
    <row r="25483" spans="11:11" x14ac:dyDescent="0.25">
      <c r="K25483"/>
    </row>
    <row r="25484" spans="11:11" x14ac:dyDescent="0.25">
      <c r="K25484" s="133"/>
    </row>
    <row r="25485" spans="11:11" x14ac:dyDescent="0.25">
      <c r="K25485" s="133"/>
    </row>
    <row r="25486" spans="11:11" x14ac:dyDescent="0.25">
      <c r="K25486"/>
    </row>
    <row r="25487" spans="11:11" x14ac:dyDescent="0.25">
      <c r="K25487"/>
    </row>
    <row r="25488" spans="11:11" x14ac:dyDescent="0.25">
      <c r="K25488" s="133"/>
    </row>
    <row r="25489" spans="11:11" x14ac:dyDescent="0.25">
      <c r="K25489" s="133"/>
    </row>
    <row r="25490" spans="11:11" x14ac:dyDescent="0.25">
      <c r="K25490"/>
    </row>
    <row r="25491" spans="11:11" x14ac:dyDescent="0.25">
      <c r="K25491"/>
    </row>
    <row r="25492" spans="11:11" x14ac:dyDescent="0.25">
      <c r="K25492"/>
    </row>
    <row r="25493" spans="11:11" x14ac:dyDescent="0.25">
      <c r="K25493" s="133"/>
    </row>
    <row r="25494" spans="11:11" x14ac:dyDescent="0.25">
      <c r="K25494" s="133"/>
    </row>
    <row r="25495" spans="11:11" x14ac:dyDescent="0.25">
      <c r="K25495"/>
    </row>
    <row r="25496" spans="11:11" x14ac:dyDescent="0.25">
      <c r="K25496"/>
    </row>
    <row r="25497" spans="11:11" x14ac:dyDescent="0.25">
      <c r="K25497" s="133"/>
    </row>
    <row r="25498" spans="11:11" x14ac:dyDescent="0.25">
      <c r="K25498" s="133"/>
    </row>
    <row r="25499" spans="11:11" x14ac:dyDescent="0.25">
      <c r="K25499"/>
    </row>
    <row r="25500" spans="11:11" x14ac:dyDescent="0.25">
      <c r="K25500"/>
    </row>
    <row r="25501" spans="11:11" x14ac:dyDescent="0.25">
      <c r="K25501"/>
    </row>
    <row r="25502" spans="11:11" x14ac:dyDescent="0.25">
      <c r="K25502" s="133"/>
    </row>
    <row r="25503" spans="11:11" x14ac:dyDescent="0.25">
      <c r="K25503" s="133"/>
    </row>
    <row r="25504" spans="11:11" x14ac:dyDescent="0.25">
      <c r="K25504"/>
    </row>
    <row r="25505" spans="11:11" x14ac:dyDescent="0.25">
      <c r="K25505"/>
    </row>
    <row r="25506" spans="11:11" x14ac:dyDescent="0.25">
      <c r="K25506" s="133"/>
    </row>
    <row r="25507" spans="11:11" x14ac:dyDescent="0.25">
      <c r="K25507" s="133"/>
    </row>
    <row r="25508" spans="11:11" x14ac:dyDescent="0.25">
      <c r="K25508"/>
    </row>
    <row r="25509" spans="11:11" x14ac:dyDescent="0.25">
      <c r="K25509"/>
    </row>
    <row r="25510" spans="11:11" x14ac:dyDescent="0.25">
      <c r="K25510"/>
    </row>
    <row r="25511" spans="11:11" x14ac:dyDescent="0.25">
      <c r="K25511" s="133"/>
    </row>
    <row r="25512" spans="11:11" x14ac:dyDescent="0.25">
      <c r="K25512" s="133"/>
    </row>
    <row r="25513" spans="11:11" x14ac:dyDescent="0.25">
      <c r="K25513"/>
    </row>
    <row r="25514" spans="11:11" x14ac:dyDescent="0.25">
      <c r="K25514"/>
    </row>
    <row r="25515" spans="11:11" x14ac:dyDescent="0.25">
      <c r="K25515" s="133"/>
    </row>
    <row r="25516" spans="11:11" x14ac:dyDescent="0.25">
      <c r="K25516" s="133"/>
    </row>
    <row r="25517" spans="11:11" x14ac:dyDescent="0.25">
      <c r="K25517"/>
    </row>
    <row r="25518" spans="11:11" x14ac:dyDescent="0.25">
      <c r="K25518"/>
    </row>
    <row r="25519" spans="11:11" x14ac:dyDescent="0.25">
      <c r="K25519"/>
    </row>
    <row r="25520" spans="11:11" x14ac:dyDescent="0.25">
      <c r="K25520" s="133"/>
    </row>
    <row r="25521" spans="11:11" x14ac:dyDescent="0.25">
      <c r="K25521" s="133"/>
    </row>
    <row r="25522" spans="11:11" x14ac:dyDescent="0.25">
      <c r="K25522"/>
    </row>
    <row r="25523" spans="11:11" x14ac:dyDescent="0.25">
      <c r="K25523"/>
    </row>
    <row r="25524" spans="11:11" x14ac:dyDescent="0.25">
      <c r="K25524" s="133"/>
    </row>
    <row r="25525" spans="11:11" x14ac:dyDescent="0.25">
      <c r="K25525" s="133"/>
    </row>
    <row r="25526" spans="11:11" x14ac:dyDescent="0.25">
      <c r="K25526"/>
    </row>
    <row r="25527" spans="11:11" x14ac:dyDescent="0.25">
      <c r="K25527"/>
    </row>
    <row r="25528" spans="11:11" x14ac:dyDescent="0.25">
      <c r="K25528"/>
    </row>
    <row r="25529" spans="11:11" x14ac:dyDescent="0.25">
      <c r="K25529" s="133"/>
    </row>
    <row r="25530" spans="11:11" x14ac:dyDescent="0.25">
      <c r="K25530" s="133"/>
    </row>
    <row r="25531" spans="11:11" x14ac:dyDescent="0.25">
      <c r="K25531"/>
    </row>
    <row r="25532" spans="11:11" x14ac:dyDescent="0.25">
      <c r="K25532"/>
    </row>
    <row r="25533" spans="11:11" x14ac:dyDescent="0.25">
      <c r="K25533" s="133"/>
    </row>
    <row r="25534" spans="11:11" x14ac:dyDescent="0.25">
      <c r="K25534" s="133"/>
    </row>
    <row r="25535" spans="11:11" x14ac:dyDescent="0.25">
      <c r="K25535"/>
    </row>
    <row r="25536" spans="11:11" x14ac:dyDescent="0.25">
      <c r="K25536"/>
    </row>
    <row r="25537" spans="11:11" x14ac:dyDescent="0.25">
      <c r="K25537"/>
    </row>
    <row r="25538" spans="11:11" x14ac:dyDescent="0.25">
      <c r="K25538" s="133"/>
    </row>
    <row r="25539" spans="11:11" x14ac:dyDescent="0.25">
      <c r="K25539" s="133"/>
    </row>
    <row r="25540" spans="11:11" x14ac:dyDescent="0.25">
      <c r="K25540"/>
    </row>
    <row r="25541" spans="11:11" x14ac:dyDescent="0.25">
      <c r="K25541"/>
    </row>
    <row r="25542" spans="11:11" x14ac:dyDescent="0.25">
      <c r="K25542" s="133"/>
    </row>
    <row r="25543" spans="11:11" x14ac:dyDescent="0.25">
      <c r="K25543" s="133"/>
    </row>
    <row r="25544" spans="11:11" x14ac:dyDescent="0.25">
      <c r="K25544"/>
    </row>
    <row r="25545" spans="11:11" x14ac:dyDescent="0.25">
      <c r="K25545"/>
    </row>
    <row r="25546" spans="11:11" x14ac:dyDescent="0.25">
      <c r="K25546"/>
    </row>
    <row r="25547" spans="11:11" x14ac:dyDescent="0.25">
      <c r="K25547" s="133"/>
    </row>
    <row r="25548" spans="11:11" x14ac:dyDescent="0.25">
      <c r="K25548" s="133"/>
    </row>
    <row r="25549" spans="11:11" x14ac:dyDescent="0.25">
      <c r="K25549"/>
    </row>
    <row r="25550" spans="11:11" x14ac:dyDescent="0.25">
      <c r="K25550"/>
    </row>
    <row r="25551" spans="11:11" x14ac:dyDescent="0.25">
      <c r="K25551" s="133"/>
    </row>
    <row r="25552" spans="11:11" x14ac:dyDescent="0.25">
      <c r="K25552" s="133"/>
    </row>
    <row r="25553" spans="11:11" x14ac:dyDescent="0.25">
      <c r="K25553"/>
    </row>
    <row r="25554" spans="11:11" x14ac:dyDescent="0.25">
      <c r="K25554"/>
    </row>
    <row r="25555" spans="11:11" x14ac:dyDescent="0.25">
      <c r="K25555"/>
    </row>
    <row r="25556" spans="11:11" x14ac:dyDescent="0.25">
      <c r="K25556" s="133"/>
    </row>
    <row r="25557" spans="11:11" x14ac:dyDescent="0.25">
      <c r="K25557" s="133"/>
    </row>
    <row r="25558" spans="11:11" x14ac:dyDescent="0.25">
      <c r="K25558"/>
    </row>
    <row r="25559" spans="11:11" x14ac:dyDescent="0.25">
      <c r="K25559"/>
    </row>
    <row r="25560" spans="11:11" x14ac:dyDescent="0.25">
      <c r="K25560" s="133"/>
    </row>
    <row r="25561" spans="11:11" x14ac:dyDescent="0.25">
      <c r="K25561" s="133"/>
    </row>
    <row r="25562" spans="11:11" x14ac:dyDescent="0.25">
      <c r="K25562"/>
    </row>
    <row r="25563" spans="11:11" x14ac:dyDescent="0.25">
      <c r="K25563"/>
    </row>
    <row r="25564" spans="11:11" x14ac:dyDescent="0.25">
      <c r="K25564"/>
    </row>
    <row r="25565" spans="11:11" x14ac:dyDescent="0.25">
      <c r="K25565" s="133"/>
    </row>
    <row r="25566" spans="11:11" x14ac:dyDescent="0.25">
      <c r="K25566" s="133"/>
    </row>
    <row r="25567" spans="11:11" x14ac:dyDescent="0.25">
      <c r="K25567"/>
    </row>
    <row r="25568" spans="11:11" x14ac:dyDescent="0.25">
      <c r="K25568"/>
    </row>
    <row r="25569" spans="11:11" x14ac:dyDescent="0.25">
      <c r="K25569" s="133"/>
    </row>
    <row r="25570" spans="11:11" x14ac:dyDescent="0.25">
      <c r="K25570" s="133"/>
    </row>
    <row r="25571" spans="11:11" x14ac:dyDescent="0.25">
      <c r="K25571"/>
    </row>
    <row r="25572" spans="11:11" x14ac:dyDescent="0.25">
      <c r="K25572"/>
    </row>
    <row r="25573" spans="11:11" x14ac:dyDescent="0.25">
      <c r="K25573"/>
    </row>
    <row r="25574" spans="11:11" x14ac:dyDescent="0.25">
      <c r="K25574" s="133"/>
    </row>
    <row r="25575" spans="11:11" x14ac:dyDescent="0.25">
      <c r="K25575" s="133"/>
    </row>
    <row r="25576" spans="11:11" x14ac:dyDescent="0.25">
      <c r="K25576"/>
    </row>
    <row r="25577" spans="11:11" x14ac:dyDescent="0.25">
      <c r="K25577"/>
    </row>
    <row r="25578" spans="11:11" x14ac:dyDescent="0.25">
      <c r="K25578" s="133"/>
    </row>
    <row r="25579" spans="11:11" x14ac:dyDescent="0.25">
      <c r="K25579" s="133"/>
    </row>
    <row r="25580" spans="11:11" x14ac:dyDescent="0.25">
      <c r="K25580"/>
    </row>
    <row r="25581" spans="11:11" x14ac:dyDescent="0.25">
      <c r="K25581"/>
    </row>
    <row r="25582" spans="11:11" x14ac:dyDescent="0.25">
      <c r="K25582"/>
    </row>
    <row r="25583" spans="11:11" x14ac:dyDescent="0.25">
      <c r="K25583" s="133"/>
    </row>
    <row r="25584" spans="11:11" x14ac:dyDescent="0.25">
      <c r="K25584" s="133"/>
    </row>
    <row r="25585" spans="11:11" x14ac:dyDescent="0.25">
      <c r="K25585"/>
    </row>
    <row r="25586" spans="11:11" x14ac:dyDescent="0.25">
      <c r="K25586"/>
    </row>
    <row r="25587" spans="11:11" x14ac:dyDescent="0.25">
      <c r="K25587" s="133"/>
    </row>
    <row r="25588" spans="11:11" x14ac:dyDescent="0.25">
      <c r="K25588" s="133"/>
    </row>
    <row r="25589" spans="11:11" x14ac:dyDescent="0.25">
      <c r="K25589"/>
    </row>
    <row r="25590" spans="11:11" x14ac:dyDescent="0.25">
      <c r="K25590"/>
    </row>
    <row r="25591" spans="11:11" x14ac:dyDescent="0.25">
      <c r="K25591"/>
    </row>
    <row r="25592" spans="11:11" x14ac:dyDescent="0.25">
      <c r="K25592" s="133"/>
    </row>
    <row r="25593" spans="11:11" x14ac:dyDescent="0.25">
      <c r="K25593" s="133"/>
    </row>
    <row r="25594" spans="11:11" x14ac:dyDescent="0.25">
      <c r="K25594"/>
    </row>
    <row r="25595" spans="11:11" x14ac:dyDescent="0.25">
      <c r="K25595"/>
    </row>
    <row r="25596" spans="11:11" x14ac:dyDescent="0.25">
      <c r="K25596" s="133"/>
    </row>
    <row r="25597" spans="11:11" x14ac:dyDescent="0.25">
      <c r="K25597" s="133"/>
    </row>
    <row r="25598" spans="11:11" x14ac:dyDescent="0.25">
      <c r="K25598"/>
    </row>
    <row r="25599" spans="11:11" x14ac:dyDescent="0.25">
      <c r="K25599"/>
    </row>
    <row r="25600" spans="11:11" x14ac:dyDescent="0.25">
      <c r="K25600"/>
    </row>
    <row r="25601" spans="11:11" x14ac:dyDescent="0.25">
      <c r="K25601" s="133"/>
    </row>
    <row r="25602" spans="11:11" x14ac:dyDescent="0.25">
      <c r="K25602" s="133"/>
    </row>
    <row r="25603" spans="11:11" x14ac:dyDescent="0.25">
      <c r="K25603"/>
    </row>
    <row r="25604" spans="11:11" x14ac:dyDescent="0.25">
      <c r="K25604"/>
    </row>
    <row r="25605" spans="11:11" x14ac:dyDescent="0.25">
      <c r="K25605" s="133"/>
    </row>
    <row r="25606" spans="11:11" x14ac:dyDescent="0.25">
      <c r="K25606" s="133"/>
    </row>
    <row r="25607" spans="11:11" x14ac:dyDescent="0.25">
      <c r="K25607"/>
    </row>
    <row r="25608" spans="11:11" x14ac:dyDescent="0.25">
      <c r="K25608"/>
    </row>
    <row r="25609" spans="11:11" x14ac:dyDescent="0.25">
      <c r="K25609"/>
    </row>
    <row r="25610" spans="11:11" x14ac:dyDescent="0.25">
      <c r="K25610" s="133"/>
    </row>
    <row r="25611" spans="11:11" x14ac:dyDescent="0.25">
      <c r="K25611" s="133"/>
    </row>
    <row r="25612" spans="11:11" x14ac:dyDescent="0.25">
      <c r="K25612"/>
    </row>
    <row r="25613" spans="11:11" x14ac:dyDescent="0.25">
      <c r="K25613"/>
    </row>
    <row r="25614" spans="11:11" x14ac:dyDescent="0.25">
      <c r="K25614" s="133"/>
    </row>
    <row r="25615" spans="11:11" x14ac:dyDescent="0.25">
      <c r="K25615" s="133"/>
    </row>
    <row r="25616" spans="11:11" x14ac:dyDescent="0.25">
      <c r="K25616"/>
    </row>
    <row r="25617" spans="11:11" x14ac:dyDescent="0.25">
      <c r="K25617"/>
    </row>
    <row r="25618" spans="11:11" x14ac:dyDescent="0.25">
      <c r="K25618"/>
    </row>
    <row r="25619" spans="11:11" x14ac:dyDescent="0.25">
      <c r="K25619" s="133"/>
    </row>
    <row r="25620" spans="11:11" x14ac:dyDescent="0.25">
      <c r="K25620" s="133"/>
    </row>
    <row r="25621" spans="11:11" x14ac:dyDescent="0.25">
      <c r="K25621"/>
    </row>
    <row r="25622" spans="11:11" x14ac:dyDescent="0.25">
      <c r="K25622"/>
    </row>
    <row r="25623" spans="11:11" x14ac:dyDescent="0.25">
      <c r="K25623" s="133"/>
    </row>
    <row r="25624" spans="11:11" x14ac:dyDescent="0.25">
      <c r="K25624" s="133"/>
    </row>
    <row r="25625" spans="11:11" x14ac:dyDescent="0.25">
      <c r="K25625"/>
    </row>
    <row r="25626" spans="11:11" x14ac:dyDescent="0.25">
      <c r="K25626"/>
    </row>
    <row r="25627" spans="11:11" x14ac:dyDescent="0.25">
      <c r="K25627"/>
    </row>
    <row r="25628" spans="11:11" x14ac:dyDescent="0.25">
      <c r="K25628" s="133"/>
    </row>
    <row r="25629" spans="11:11" x14ac:dyDescent="0.25">
      <c r="K25629" s="133"/>
    </row>
    <row r="25630" spans="11:11" x14ac:dyDescent="0.25">
      <c r="K25630"/>
    </row>
    <row r="25631" spans="11:11" x14ac:dyDescent="0.25">
      <c r="K25631"/>
    </row>
    <row r="25632" spans="11:11" x14ac:dyDescent="0.25">
      <c r="K25632" s="133"/>
    </row>
    <row r="25633" spans="11:11" x14ac:dyDescent="0.25">
      <c r="K25633" s="133"/>
    </row>
    <row r="25634" spans="11:11" x14ac:dyDescent="0.25">
      <c r="K25634"/>
    </row>
    <row r="25635" spans="11:11" x14ac:dyDescent="0.25">
      <c r="K25635"/>
    </row>
    <row r="25636" spans="11:11" x14ac:dyDescent="0.25">
      <c r="K25636"/>
    </row>
    <row r="25637" spans="11:11" x14ac:dyDescent="0.25">
      <c r="K25637" s="133"/>
    </row>
    <row r="25638" spans="11:11" x14ac:dyDescent="0.25">
      <c r="K25638" s="133"/>
    </row>
    <row r="25639" spans="11:11" x14ac:dyDescent="0.25">
      <c r="K25639"/>
    </row>
    <row r="25640" spans="11:11" x14ac:dyDescent="0.25">
      <c r="K25640"/>
    </row>
    <row r="25641" spans="11:11" x14ac:dyDescent="0.25">
      <c r="K25641" s="133"/>
    </row>
    <row r="25642" spans="11:11" x14ac:dyDescent="0.25">
      <c r="K25642" s="133"/>
    </row>
    <row r="25643" spans="11:11" x14ac:dyDescent="0.25">
      <c r="K25643"/>
    </row>
    <row r="25644" spans="11:11" x14ac:dyDescent="0.25">
      <c r="K25644"/>
    </row>
    <row r="25645" spans="11:11" x14ac:dyDescent="0.25">
      <c r="K25645"/>
    </row>
    <row r="25646" spans="11:11" x14ac:dyDescent="0.25">
      <c r="K25646" s="133"/>
    </row>
    <row r="25647" spans="11:11" x14ac:dyDescent="0.25">
      <c r="K25647" s="133"/>
    </row>
    <row r="25648" spans="11:11" x14ac:dyDescent="0.25">
      <c r="K25648"/>
    </row>
    <row r="25649" spans="11:11" x14ac:dyDescent="0.25">
      <c r="K25649"/>
    </row>
    <row r="25650" spans="11:11" x14ac:dyDescent="0.25">
      <c r="K25650" s="133"/>
    </row>
    <row r="25651" spans="11:11" x14ac:dyDescent="0.25">
      <c r="K25651" s="133"/>
    </row>
    <row r="25652" spans="11:11" x14ac:dyDescent="0.25">
      <c r="K25652"/>
    </row>
    <row r="25653" spans="11:11" x14ac:dyDescent="0.25">
      <c r="K25653"/>
    </row>
    <row r="25654" spans="11:11" x14ac:dyDescent="0.25">
      <c r="K25654"/>
    </row>
    <row r="25655" spans="11:11" x14ac:dyDescent="0.25">
      <c r="K25655" s="133"/>
    </row>
    <row r="25656" spans="11:11" x14ac:dyDescent="0.25">
      <c r="K25656" s="133"/>
    </row>
    <row r="25657" spans="11:11" x14ac:dyDescent="0.25">
      <c r="K25657"/>
    </row>
    <row r="25658" spans="11:11" x14ac:dyDescent="0.25">
      <c r="K25658"/>
    </row>
    <row r="25659" spans="11:11" x14ac:dyDescent="0.25">
      <c r="K25659" s="133"/>
    </row>
    <row r="25660" spans="11:11" x14ac:dyDescent="0.25">
      <c r="K25660" s="133"/>
    </row>
    <row r="25661" spans="11:11" x14ac:dyDescent="0.25">
      <c r="K25661"/>
    </row>
    <row r="25662" spans="11:11" x14ac:dyDescent="0.25">
      <c r="K25662"/>
    </row>
    <row r="25663" spans="11:11" x14ac:dyDescent="0.25">
      <c r="K25663"/>
    </row>
    <row r="25664" spans="11:11" x14ac:dyDescent="0.25">
      <c r="K25664" s="133"/>
    </row>
    <row r="25665" spans="11:11" x14ac:dyDescent="0.25">
      <c r="K25665" s="133"/>
    </row>
    <row r="25666" spans="11:11" x14ac:dyDescent="0.25">
      <c r="K25666"/>
    </row>
    <row r="25667" spans="11:11" x14ac:dyDescent="0.25">
      <c r="K25667"/>
    </row>
    <row r="25668" spans="11:11" x14ac:dyDescent="0.25">
      <c r="K25668" s="133"/>
    </row>
    <row r="25669" spans="11:11" x14ac:dyDescent="0.25">
      <c r="K25669" s="133"/>
    </row>
    <row r="25670" spans="11:11" x14ac:dyDescent="0.25">
      <c r="K25670"/>
    </row>
    <row r="25671" spans="11:11" x14ac:dyDescent="0.25">
      <c r="K25671"/>
    </row>
    <row r="25672" spans="11:11" x14ac:dyDescent="0.25">
      <c r="K25672"/>
    </row>
    <row r="25673" spans="11:11" x14ac:dyDescent="0.25">
      <c r="K25673" s="133"/>
    </row>
    <row r="25674" spans="11:11" x14ac:dyDescent="0.25">
      <c r="K25674" s="133"/>
    </row>
    <row r="25675" spans="11:11" x14ac:dyDescent="0.25">
      <c r="K25675"/>
    </row>
    <row r="25676" spans="11:11" x14ac:dyDescent="0.25">
      <c r="K25676"/>
    </row>
    <row r="25677" spans="11:11" x14ac:dyDescent="0.25">
      <c r="K25677" s="133"/>
    </row>
    <row r="25678" spans="11:11" x14ac:dyDescent="0.25">
      <c r="K25678" s="133"/>
    </row>
    <row r="25679" spans="11:11" x14ac:dyDescent="0.25">
      <c r="K25679"/>
    </row>
    <row r="25680" spans="11:11" x14ac:dyDescent="0.25">
      <c r="K25680"/>
    </row>
    <row r="25681" spans="11:11" x14ac:dyDescent="0.25">
      <c r="K25681"/>
    </row>
    <row r="25682" spans="11:11" x14ac:dyDescent="0.25">
      <c r="K25682" s="133"/>
    </row>
    <row r="25683" spans="11:11" x14ac:dyDescent="0.25">
      <c r="K25683" s="133"/>
    </row>
    <row r="25684" spans="11:11" x14ac:dyDescent="0.25">
      <c r="K25684"/>
    </row>
    <row r="25685" spans="11:11" x14ac:dyDescent="0.25">
      <c r="K25685"/>
    </row>
    <row r="25686" spans="11:11" x14ac:dyDescent="0.25">
      <c r="K25686" s="133"/>
    </row>
    <row r="25687" spans="11:11" x14ac:dyDescent="0.25">
      <c r="K25687" s="133"/>
    </row>
    <row r="25688" spans="11:11" x14ac:dyDescent="0.25">
      <c r="K25688"/>
    </row>
    <row r="25689" spans="11:11" x14ac:dyDescent="0.25">
      <c r="K25689"/>
    </row>
    <row r="25690" spans="11:11" x14ac:dyDescent="0.25">
      <c r="K25690"/>
    </row>
    <row r="25691" spans="11:11" x14ac:dyDescent="0.25">
      <c r="K25691" s="133"/>
    </row>
    <row r="25692" spans="11:11" x14ac:dyDescent="0.25">
      <c r="K25692" s="133"/>
    </row>
    <row r="25693" spans="11:11" x14ac:dyDescent="0.25">
      <c r="K25693"/>
    </row>
    <row r="25694" spans="11:11" x14ac:dyDescent="0.25">
      <c r="K25694"/>
    </row>
    <row r="25695" spans="11:11" x14ac:dyDescent="0.25">
      <c r="K25695" s="133"/>
    </row>
    <row r="25696" spans="11:11" x14ac:dyDescent="0.25">
      <c r="K25696" s="133"/>
    </row>
    <row r="25697" spans="11:11" x14ac:dyDescent="0.25">
      <c r="K25697"/>
    </row>
    <row r="25698" spans="11:11" x14ac:dyDescent="0.25">
      <c r="K25698"/>
    </row>
    <row r="25699" spans="11:11" x14ac:dyDescent="0.25">
      <c r="K25699"/>
    </row>
    <row r="25700" spans="11:11" x14ac:dyDescent="0.25">
      <c r="K25700" s="133"/>
    </row>
    <row r="25701" spans="11:11" x14ac:dyDescent="0.25">
      <c r="K25701" s="133"/>
    </row>
    <row r="25702" spans="11:11" x14ac:dyDescent="0.25">
      <c r="K25702"/>
    </row>
    <row r="25703" spans="11:11" x14ac:dyDescent="0.25">
      <c r="K25703"/>
    </row>
    <row r="25704" spans="11:11" x14ac:dyDescent="0.25">
      <c r="K25704" s="133"/>
    </row>
    <row r="25705" spans="11:11" x14ac:dyDescent="0.25">
      <c r="K25705" s="133"/>
    </row>
    <row r="25706" spans="11:11" x14ac:dyDescent="0.25">
      <c r="K25706"/>
    </row>
    <row r="25707" spans="11:11" x14ac:dyDescent="0.25">
      <c r="K25707"/>
    </row>
    <row r="25708" spans="11:11" x14ac:dyDescent="0.25">
      <c r="K25708"/>
    </row>
    <row r="25709" spans="11:11" x14ac:dyDescent="0.25">
      <c r="K25709" s="133"/>
    </row>
    <row r="25710" spans="11:11" x14ac:dyDescent="0.25">
      <c r="K25710" s="133"/>
    </row>
    <row r="25711" spans="11:11" x14ac:dyDescent="0.25">
      <c r="K25711"/>
    </row>
    <row r="25712" spans="11:11" x14ac:dyDescent="0.25">
      <c r="K25712"/>
    </row>
    <row r="25713" spans="11:11" x14ac:dyDescent="0.25">
      <c r="K25713" s="133"/>
    </row>
    <row r="25714" spans="11:11" x14ac:dyDescent="0.25">
      <c r="K25714" s="133"/>
    </row>
    <row r="25715" spans="11:11" x14ac:dyDescent="0.25">
      <c r="K25715"/>
    </row>
    <row r="25716" spans="11:11" x14ac:dyDescent="0.25">
      <c r="K25716"/>
    </row>
    <row r="25717" spans="11:11" x14ac:dyDescent="0.25">
      <c r="K25717"/>
    </row>
    <row r="25718" spans="11:11" x14ac:dyDescent="0.25">
      <c r="K25718" s="133"/>
    </row>
    <row r="25719" spans="11:11" x14ac:dyDescent="0.25">
      <c r="K25719" s="133"/>
    </row>
    <row r="25720" spans="11:11" x14ac:dyDescent="0.25">
      <c r="K25720"/>
    </row>
    <row r="25721" spans="11:11" x14ac:dyDescent="0.25">
      <c r="K25721"/>
    </row>
    <row r="25722" spans="11:11" x14ac:dyDescent="0.25">
      <c r="K25722" s="133"/>
    </row>
    <row r="25723" spans="11:11" x14ac:dyDescent="0.25">
      <c r="K25723" s="133"/>
    </row>
    <row r="25724" spans="11:11" x14ac:dyDescent="0.25">
      <c r="K25724"/>
    </row>
    <row r="25725" spans="11:11" x14ac:dyDescent="0.25">
      <c r="K25725"/>
    </row>
    <row r="25726" spans="11:11" x14ac:dyDescent="0.25">
      <c r="K25726"/>
    </row>
    <row r="25727" spans="11:11" x14ac:dyDescent="0.25">
      <c r="K25727" s="133"/>
    </row>
    <row r="25728" spans="11:11" x14ac:dyDescent="0.25">
      <c r="K25728" s="133"/>
    </row>
    <row r="25729" spans="11:11" x14ac:dyDescent="0.25">
      <c r="K25729"/>
    </row>
    <row r="25730" spans="11:11" x14ac:dyDescent="0.25">
      <c r="K25730"/>
    </row>
    <row r="25731" spans="11:11" x14ac:dyDescent="0.25">
      <c r="K25731" s="133"/>
    </row>
    <row r="25732" spans="11:11" x14ac:dyDescent="0.25">
      <c r="K25732" s="133"/>
    </row>
    <row r="25733" spans="11:11" x14ac:dyDescent="0.25">
      <c r="K25733"/>
    </row>
    <row r="25734" spans="11:11" x14ac:dyDescent="0.25">
      <c r="K25734"/>
    </row>
    <row r="25735" spans="11:11" x14ac:dyDescent="0.25">
      <c r="K25735"/>
    </row>
    <row r="25736" spans="11:11" x14ac:dyDescent="0.25">
      <c r="K25736" s="133"/>
    </row>
    <row r="25737" spans="11:11" x14ac:dyDescent="0.25">
      <c r="K25737" s="133"/>
    </row>
    <row r="25738" spans="11:11" x14ac:dyDescent="0.25">
      <c r="K25738"/>
    </row>
    <row r="25739" spans="11:11" x14ac:dyDescent="0.25">
      <c r="K25739"/>
    </row>
    <row r="25740" spans="11:11" x14ac:dyDescent="0.25">
      <c r="K25740" s="133"/>
    </row>
    <row r="25741" spans="11:11" x14ac:dyDescent="0.25">
      <c r="K25741" s="133"/>
    </row>
    <row r="25742" spans="11:11" x14ac:dyDescent="0.25">
      <c r="K25742"/>
    </row>
    <row r="25743" spans="11:11" x14ac:dyDescent="0.25">
      <c r="K25743"/>
    </row>
    <row r="25744" spans="11:11" x14ac:dyDescent="0.25">
      <c r="K25744"/>
    </row>
    <row r="25745" spans="11:11" x14ac:dyDescent="0.25">
      <c r="K25745" s="133"/>
    </row>
    <row r="25746" spans="11:11" x14ac:dyDescent="0.25">
      <c r="K25746" s="133"/>
    </row>
    <row r="25747" spans="11:11" x14ac:dyDescent="0.25">
      <c r="K25747"/>
    </row>
    <row r="25748" spans="11:11" x14ac:dyDescent="0.25">
      <c r="K25748"/>
    </row>
    <row r="25749" spans="11:11" x14ac:dyDescent="0.25">
      <c r="K25749" s="133"/>
    </row>
    <row r="25750" spans="11:11" x14ac:dyDescent="0.25">
      <c r="K25750" s="133"/>
    </row>
    <row r="25751" spans="11:11" x14ac:dyDescent="0.25">
      <c r="K25751"/>
    </row>
    <row r="25752" spans="11:11" x14ac:dyDescent="0.25">
      <c r="K25752"/>
    </row>
    <row r="25753" spans="11:11" x14ac:dyDescent="0.25">
      <c r="K25753"/>
    </row>
    <row r="25754" spans="11:11" x14ac:dyDescent="0.25">
      <c r="K25754" s="133"/>
    </row>
    <row r="25755" spans="11:11" x14ac:dyDescent="0.25">
      <c r="K25755" s="133"/>
    </row>
    <row r="25756" spans="11:11" x14ac:dyDescent="0.25">
      <c r="K25756"/>
    </row>
    <row r="25757" spans="11:11" x14ac:dyDescent="0.25">
      <c r="K25757"/>
    </row>
    <row r="25758" spans="11:11" x14ac:dyDescent="0.25">
      <c r="K25758" s="133"/>
    </row>
    <row r="25759" spans="11:11" x14ac:dyDescent="0.25">
      <c r="K25759" s="133"/>
    </row>
    <row r="25760" spans="11:11" x14ac:dyDescent="0.25">
      <c r="K25760"/>
    </row>
    <row r="25761" spans="11:11" x14ac:dyDescent="0.25">
      <c r="K25761"/>
    </row>
    <row r="25762" spans="11:11" x14ac:dyDescent="0.25">
      <c r="K25762"/>
    </row>
    <row r="25763" spans="11:11" x14ac:dyDescent="0.25">
      <c r="K25763" s="133"/>
    </row>
    <row r="25764" spans="11:11" x14ac:dyDescent="0.25">
      <c r="K25764" s="133"/>
    </row>
    <row r="25765" spans="11:11" x14ac:dyDescent="0.25">
      <c r="K25765"/>
    </row>
    <row r="25766" spans="11:11" x14ac:dyDescent="0.25">
      <c r="K25766"/>
    </row>
    <row r="25767" spans="11:11" x14ac:dyDescent="0.25">
      <c r="K25767" s="133"/>
    </row>
    <row r="25768" spans="11:11" x14ac:dyDescent="0.25">
      <c r="K25768" s="133"/>
    </row>
    <row r="25769" spans="11:11" x14ac:dyDescent="0.25">
      <c r="K25769"/>
    </row>
    <row r="25770" spans="11:11" x14ac:dyDescent="0.25">
      <c r="K25770"/>
    </row>
    <row r="25771" spans="11:11" x14ac:dyDescent="0.25">
      <c r="K25771"/>
    </row>
    <row r="25772" spans="11:11" x14ac:dyDescent="0.25">
      <c r="K25772" s="133"/>
    </row>
    <row r="25773" spans="11:11" x14ac:dyDescent="0.25">
      <c r="K25773" s="133"/>
    </row>
    <row r="25774" spans="11:11" x14ac:dyDescent="0.25">
      <c r="K25774"/>
    </row>
    <row r="25775" spans="11:11" x14ac:dyDescent="0.25">
      <c r="K25775"/>
    </row>
    <row r="25776" spans="11:11" x14ac:dyDescent="0.25">
      <c r="K25776" s="133"/>
    </row>
    <row r="25777" spans="11:11" x14ac:dyDescent="0.25">
      <c r="K25777" s="133"/>
    </row>
    <row r="25778" spans="11:11" x14ac:dyDescent="0.25">
      <c r="K25778"/>
    </row>
    <row r="25779" spans="11:11" x14ac:dyDescent="0.25">
      <c r="K25779"/>
    </row>
    <row r="25780" spans="11:11" x14ac:dyDescent="0.25">
      <c r="K25780"/>
    </row>
    <row r="25781" spans="11:11" x14ac:dyDescent="0.25">
      <c r="K25781" s="133"/>
    </row>
    <row r="25782" spans="11:11" x14ac:dyDescent="0.25">
      <c r="K25782" s="133"/>
    </row>
    <row r="25783" spans="11:11" x14ac:dyDescent="0.25">
      <c r="K25783"/>
    </row>
    <row r="25784" spans="11:11" x14ac:dyDescent="0.25">
      <c r="K25784"/>
    </row>
    <row r="25785" spans="11:11" x14ac:dyDescent="0.25">
      <c r="K25785" s="133"/>
    </row>
    <row r="25786" spans="11:11" x14ac:dyDescent="0.25">
      <c r="K25786" s="133"/>
    </row>
    <row r="25787" spans="11:11" x14ac:dyDescent="0.25">
      <c r="K25787"/>
    </row>
    <row r="25788" spans="11:11" x14ac:dyDescent="0.25">
      <c r="K25788"/>
    </row>
    <row r="25789" spans="11:11" x14ac:dyDescent="0.25">
      <c r="K25789"/>
    </row>
    <row r="25790" spans="11:11" x14ac:dyDescent="0.25">
      <c r="K25790" s="133"/>
    </row>
    <row r="25791" spans="11:11" x14ac:dyDescent="0.25">
      <c r="K25791" s="133"/>
    </row>
    <row r="25792" spans="11:11" x14ac:dyDescent="0.25">
      <c r="K25792"/>
    </row>
    <row r="25793" spans="11:11" x14ac:dyDescent="0.25">
      <c r="K25793"/>
    </row>
    <row r="25794" spans="11:11" x14ac:dyDescent="0.25">
      <c r="K25794" s="133"/>
    </row>
    <row r="25795" spans="11:11" x14ac:dyDescent="0.25">
      <c r="K25795" s="133"/>
    </row>
    <row r="25796" spans="11:11" x14ac:dyDescent="0.25">
      <c r="K25796"/>
    </row>
    <row r="25797" spans="11:11" x14ac:dyDescent="0.25">
      <c r="K25797"/>
    </row>
    <row r="25798" spans="11:11" x14ac:dyDescent="0.25">
      <c r="K25798"/>
    </row>
    <row r="25799" spans="11:11" x14ac:dyDescent="0.25">
      <c r="K25799" s="133"/>
    </row>
    <row r="25800" spans="11:11" x14ac:dyDescent="0.25">
      <c r="K25800" s="133"/>
    </row>
    <row r="25801" spans="11:11" x14ac:dyDescent="0.25">
      <c r="K25801"/>
    </row>
    <row r="25802" spans="11:11" x14ac:dyDescent="0.25">
      <c r="K25802"/>
    </row>
    <row r="25803" spans="11:11" x14ac:dyDescent="0.25">
      <c r="K25803" s="133"/>
    </row>
    <row r="25804" spans="11:11" x14ac:dyDescent="0.25">
      <c r="K25804" s="133"/>
    </row>
    <row r="25805" spans="11:11" x14ac:dyDescent="0.25">
      <c r="K25805"/>
    </row>
    <row r="25806" spans="11:11" x14ac:dyDescent="0.25">
      <c r="K25806"/>
    </row>
    <row r="25807" spans="11:11" x14ac:dyDescent="0.25">
      <c r="K25807"/>
    </row>
    <row r="25808" spans="11:11" x14ac:dyDescent="0.25">
      <c r="K25808" s="133"/>
    </row>
    <row r="25809" spans="11:11" x14ac:dyDescent="0.25">
      <c r="K25809" s="133"/>
    </row>
    <row r="25810" spans="11:11" x14ac:dyDescent="0.25">
      <c r="K25810"/>
    </row>
    <row r="25811" spans="11:11" x14ac:dyDescent="0.25">
      <c r="K25811"/>
    </row>
    <row r="25812" spans="11:11" x14ac:dyDescent="0.25">
      <c r="K25812" s="133"/>
    </row>
    <row r="25813" spans="11:11" x14ac:dyDescent="0.25">
      <c r="K25813" s="133"/>
    </row>
    <row r="25814" spans="11:11" x14ac:dyDescent="0.25">
      <c r="K25814"/>
    </row>
    <row r="25815" spans="11:11" x14ac:dyDescent="0.25">
      <c r="K25815"/>
    </row>
    <row r="25816" spans="11:11" x14ac:dyDescent="0.25">
      <c r="K25816"/>
    </row>
    <row r="25817" spans="11:11" x14ac:dyDescent="0.25">
      <c r="K25817" s="133"/>
    </row>
    <row r="25818" spans="11:11" x14ac:dyDescent="0.25">
      <c r="K25818" s="133"/>
    </row>
    <row r="25819" spans="11:11" x14ac:dyDescent="0.25">
      <c r="K25819"/>
    </row>
    <row r="25820" spans="11:11" x14ac:dyDescent="0.25">
      <c r="K25820"/>
    </row>
    <row r="25821" spans="11:11" x14ac:dyDescent="0.25">
      <c r="K25821" s="133"/>
    </row>
    <row r="25822" spans="11:11" x14ac:dyDescent="0.25">
      <c r="K25822" s="133"/>
    </row>
    <row r="25823" spans="11:11" x14ac:dyDescent="0.25">
      <c r="K25823"/>
    </row>
    <row r="25824" spans="11:11" x14ac:dyDescent="0.25">
      <c r="K25824"/>
    </row>
    <row r="25825" spans="11:11" x14ac:dyDescent="0.25">
      <c r="K25825"/>
    </row>
    <row r="25826" spans="11:11" x14ac:dyDescent="0.25">
      <c r="K25826" s="133"/>
    </row>
    <row r="25827" spans="11:11" x14ac:dyDescent="0.25">
      <c r="K25827" s="133"/>
    </row>
    <row r="25828" spans="11:11" x14ac:dyDescent="0.25">
      <c r="K25828"/>
    </row>
    <row r="25829" spans="11:11" x14ac:dyDescent="0.25">
      <c r="K25829"/>
    </row>
    <row r="25830" spans="11:11" x14ac:dyDescent="0.25">
      <c r="K25830" s="133"/>
    </row>
    <row r="25831" spans="11:11" x14ac:dyDescent="0.25">
      <c r="K25831" s="133"/>
    </row>
    <row r="25832" spans="11:11" x14ac:dyDescent="0.25">
      <c r="K25832"/>
    </row>
    <row r="25833" spans="11:11" x14ac:dyDescent="0.25">
      <c r="K25833"/>
    </row>
    <row r="25834" spans="11:11" x14ac:dyDescent="0.25">
      <c r="K25834"/>
    </row>
    <row r="25835" spans="11:11" x14ac:dyDescent="0.25">
      <c r="K25835" s="133"/>
    </row>
    <row r="25836" spans="11:11" x14ac:dyDescent="0.25">
      <c r="K25836" s="133"/>
    </row>
    <row r="25837" spans="11:11" x14ac:dyDescent="0.25">
      <c r="K25837"/>
    </row>
    <row r="25838" spans="11:11" x14ac:dyDescent="0.25">
      <c r="K25838"/>
    </row>
    <row r="25839" spans="11:11" x14ac:dyDescent="0.25">
      <c r="K25839" s="133"/>
    </row>
    <row r="25840" spans="11:11" x14ac:dyDescent="0.25">
      <c r="K25840" s="133"/>
    </row>
    <row r="25841" spans="11:11" x14ac:dyDescent="0.25">
      <c r="K25841"/>
    </row>
    <row r="25842" spans="11:11" x14ac:dyDescent="0.25">
      <c r="K25842"/>
    </row>
    <row r="25843" spans="11:11" x14ac:dyDescent="0.25">
      <c r="K25843"/>
    </row>
    <row r="25844" spans="11:11" x14ac:dyDescent="0.25">
      <c r="K25844" s="133"/>
    </row>
    <row r="25845" spans="11:11" x14ac:dyDescent="0.25">
      <c r="K25845" s="133"/>
    </row>
    <row r="25846" spans="11:11" x14ac:dyDescent="0.25">
      <c r="K25846"/>
    </row>
    <row r="25847" spans="11:11" x14ac:dyDescent="0.25">
      <c r="K25847"/>
    </row>
    <row r="25848" spans="11:11" x14ac:dyDescent="0.25">
      <c r="K25848" s="133"/>
    </row>
    <row r="25849" spans="11:11" x14ac:dyDescent="0.25">
      <c r="K25849" s="133"/>
    </row>
    <row r="25850" spans="11:11" x14ac:dyDescent="0.25">
      <c r="K25850"/>
    </row>
    <row r="25851" spans="11:11" x14ac:dyDescent="0.25">
      <c r="K25851"/>
    </row>
    <row r="25852" spans="11:11" x14ac:dyDescent="0.25">
      <c r="K25852"/>
    </row>
    <row r="25853" spans="11:11" x14ac:dyDescent="0.25">
      <c r="K25853" s="133"/>
    </row>
    <row r="25854" spans="11:11" x14ac:dyDescent="0.25">
      <c r="K25854" s="133"/>
    </row>
    <row r="25855" spans="11:11" x14ac:dyDescent="0.25">
      <c r="K25855"/>
    </row>
    <row r="25856" spans="11:11" x14ac:dyDescent="0.25">
      <c r="K25856"/>
    </row>
    <row r="25857" spans="11:11" x14ac:dyDescent="0.25">
      <c r="K25857" s="133"/>
    </row>
    <row r="25858" spans="11:11" x14ac:dyDescent="0.25">
      <c r="K25858" s="133"/>
    </row>
    <row r="25859" spans="11:11" x14ac:dyDescent="0.25">
      <c r="K25859"/>
    </row>
    <row r="25860" spans="11:11" x14ac:dyDescent="0.25">
      <c r="K25860"/>
    </row>
    <row r="25861" spans="11:11" x14ac:dyDescent="0.25">
      <c r="K25861"/>
    </row>
    <row r="25862" spans="11:11" x14ac:dyDescent="0.25">
      <c r="K25862" s="133"/>
    </row>
    <row r="25863" spans="11:11" x14ac:dyDescent="0.25">
      <c r="K25863" s="133"/>
    </row>
    <row r="25864" spans="11:11" x14ac:dyDescent="0.25">
      <c r="K25864"/>
    </row>
    <row r="25865" spans="11:11" x14ac:dyDescent="0.25">
      <c r="K25865"/>
    </row>
    <row r="25866" spans="11:11" x14ac:dyDescent="0.25">
      <c r="K25866" s="133"/>
    </row>
    <row r="25867" spans="11:11" x14ac:dyDescent="0.25">
      <c r="K25867" s="133"/>
    </row>
    <row r="25868" spans="11:11" x14ac:dyDescent="0.25">
      <c r="K25868"/>
    </row>
    <row r="25869" spans="11:11" x14ac:dyDescent="0.25">
      <c r="K25869"/>
    </row>
    <row r="25870" spans="11:11" x14ac:dyDescent="0.25">
      <c r="K25870"/>
    </row>
    <row r="25871" spans="11:11" x14ac:dyDescent="0.25">
      <c r="K25871" s="133"/>
    </row>
    <row r="25872" spans="11:11" x14ac:dyDescent="0.25">
      <c r="K25872" s="133"/>
    </row>
    <row r="25873" spans="11:11" x14ac:dyDescent="0.25">
      <c r="K25873"/>
    </row>
    <row r="25874" spans="11:11" x14ac:dyDescent="0.25">
      <c r="K25874"/>
    </row>
    <row r="25875" spans="11:11" x14ac:dyDescent="0.25">
      <c r="K25875" s="133"/>
    </row>
    <row r="25876" spans="11:11" x14ac:dyDescent="0.25">
      <c r="K25876" s="133"/>
    </row>
    <row r="25877" spans="11:11" x14ac:dyDescent="0.25">
      <c r="K25877"/>
    </row>
    <row r="25878" spans="11:11" x14ac:dyDescent="0.25">
      <c r="K25878"/>
    </row>
    <row r="25879" spans="11:11" x14ac:dyDescent="0.25">
      <c r="K25879"/>
    </row>
    <row r="25880" spans="11:11" x14ac:dyDescent="0.25">
      <c r="K25880" s="133"/>
    </row>
    <row r="25881" spans="11:11" x14ac:dyDescent="0.25">
      <c r="K25881" s="133"/>
    </row>
    <row r="25882" spans="11:11" x14ac:dyDescent="0.25">
      <c r="K25882"/>
    </row>
    <row r="25883" spans="11:11" x14ac:dyDescent="0.25">
      <c r="K25883"/>
    </row>
    <row r="25884" spans="11:11" x14ac:dyDescent="0.25">
      <c r="K25884" s="133"/>
    </row>
    <row r="25885" spans="11:11" x14ac:dyDescent="0.25">
      <c r="K25885" s="133"/>
    </row>
    <row r="25886" spans="11:11" x14ac:dyDescent="0.25">
      <c r="K25886"/>
    </row>
    <row r="25887" spans="11:11" x14ac:dyDescent="0.25">
      <c r="K25887"/>
    </row>
    <row r="25888" spans="11:11" x14ac:dyDescent="0.25">
      <c r="K25888"/>
    </row>
    <row r="25889" spans="11:11" x14ac:dyDescent="0.25">
      <c r="K25889" s="133"/>
    </row>
    <row r="25890" spans="11:11" x14ac:dyDescent="0.25">
      <c r="K25890" s="133"/>
    </row>
    <row r="25891" spans="11:11" x14ac:dyDescent="0.25">
      <c r="K25891"/>
    </row>
    <row r="25892" spans="11:11" x14ac:dyDescent="0.25">
      <c r="K25892"/>
    </row>
    <row r="25893" spans="11:11" x14ac:dyDescent="0.25">
      <c r="K25893" s="133"/>
    </row>
    <row r="25894" spans="11:11" x14ac:dyDescent="0.25">
      <c r="K25894" s="133"/>
    </row>
    <row r="25895" spans="11:11" x14ac:dyDescent="0.25">
      <c r="K25895"/>
    </row>
    <row r="25896" spans="11:11" x14ac:dyDescent="0.25">
      <c r="K25896"/>
    </row>
    <row r="25897" spans="11:11" x14ac:dyDescent="0.25">
      <c r="K25897"/>
    </row>
    <row r="25898" spans="11:11" x14ac:dyDescent="0.25">
      <c r="K25898" s="133"/>
    </row>
    <row r="25899" spans="11:11" x14ac:dyDescent="0.25">
      <c r="K25899" s="133"/>
    </row>
    <row r="25900" spans="11:11" x14ac:dyDescent="0.25">
      <c r="K25900"/>
    </row>
    <row r="25901" spans="11:11" x14ac:dyDescent="0.25">
      <c r="K25901"/>
    </row>
    <row r="25902" spans="11:11" x14ac:dyDescent="0.25">
      <c r="K25902" s="133"/>
    </row>
    <row r="25903" spans="11:11" x14ac:dyDescent="0.25">
      <c r="K25903" s="133"/>
    </row>
    <row r="25904" spans="11:11" x14ac:dyDescent="0.25">
      <c r="K25904"/>
    </row>
    <row r="25905" spans="11:11" x14ac:dyDescent="0.25">
      <c r="K25905"/>
    </row>
    <row r="25906" spans="11:11" x14ac:dyDescent="0.25">
      <c r="K25906"/>
    </row>
    <row r="25907" spans="11:11" x14ac:dyDescent="0.25">
      <c r="K25907" s="133"/>
    </row>
    <row r="25908" spans="11:11" x14ac:dyDescent="0.25">
      <c r="K25908" s="133"/>
    </row>
    <row r="25909" spans="11:11" x14ac:dyDescent="0.25">
      <c r="K25909"/>
    </row>
    <row r="25910" spans="11:11" x14ac:dyDescent="0.25">
      <c r="K25910"/>
    </row>
    <row r="25911" spans="11:11" x14ac:dyDescent="0.25">
      <c r="K25911" s="133"/>
    </row>
    <row r="25912" spans="11:11" x14ac:dyDescent="0.25">
      <c r="K25912" s="133"/>
    </row>
    <row r="25913" spans="11:11" x14ac:dyDescent="0.25">
      <c r="K25913"/>
    </row>
    <row r="25914" spans="11:11" x14ac:dyDescent="0.25">
      <c r="K25914"/>
    </row>
    <row r="25915" spans="11:11" x14ac:dyDescent="0.25">
      <c r="K25915"/>
    </row>
    <row r="25916" spans="11:11" x14ac:dyDescent="0.25">
      <c r="K25916" s="133"/>
    </row>
    <row r="25917" spans="11:11" x14ac:dyDescent="0.25">
      <c r="K25917" s="133"/>
    </row>
    <row r="25918" spans="11:11" x14ac:dyDescent="0.25">
      <c r="K25918"/>
    </row>
    <row r="25919" spans="11:11" x14ac:dyDescent="0.25">
      <c r="K25919"/>
    </row>
    <row r="25920" spans="11:11" x14ac:dyDescent="0.25">
      <c r="K25920" s="133"/>
    </row>
    <row r="25921" spans="11:11" x14ac:dyDescent="0.25">
      <c r="K25921" s="133"/>
    </row>
    <row r="25922" spans="11:11" x14ac:dyDescent="0.25">
      <c r="K25922"/>
    </row>
    <row r="25923" spans="11:11" x14ac:dyDescent="0.25">
      <c r="K25923"/>
    </row>
    <row r="25924" spans="11:11" x14ac:dyDescent="0.25">
      <c r="K25924"/>
    </row>
    <row r="25925" spans="11:11" x14ac:dyDescent="0.25">
      <c r="K25925" s="133"/>
    </row>
    <row r="25926" spans="11:11" x14ac:dyDescent="0.25">
      <c r="K25926" s="133"/>
    </row>
    <row r="25927" spans="11:11" x14ac:dyDescent="0.25">
      <c r="K25927"/>
    </row>
    <row r="25928" spans="11:11" x14ac:dyDescent="0.25">
      <c r="K25928"/>
    </row>
    <row r="25929" spans="11:11" x14ac:dyDescent="0.25">
      <c r="K25929" s="133"/>
    </row>
    <row r="25930" spans="11:11" x14ac:dyDescent="0.25">
      <c r="K25930" s="133"/>
    </row>
    <row r="25931" spans="11:11" x14ac:dyDescent="0.25">
      <c r="K25931"/>
    </row>
    <row r="25932" spans="11:11" x14ac:dyDescent="0.25">
      <c r="K25932"/>
    </row>
    <row r="25933" spans="11:11" x14ac:dyDescent="0.25">
      <c r="K25933"/>
    </row>
    <row r="25934" spans="11:11" x14ac:dyDescent="0.25">
      <c r="K25934" s="133"/>
    </row>
    <row r="25935" spans="11:11" x14ac:dyDescent="0.25">
      <c r="K25935" s="133"/>
    </row>
    <row r="25936" spans="11:11" x14ac:dyDescent="0.25">
      <c r="K25936"/>
    </row>
    <row r="25937" spans="11:11" x14ac:dyDescent="0.25">
      <c r="K25937"/>
    </row>
    <row r="25938" spans="11:11" x14ac:dyDescent="0.25">
      <c r="K25938" s="133"/>
    </row>
    <row r="25939" spans="11:11" x14ac:dyDescent="0.25">
      <c r="K25939" s="133"/>
    </row>
    <row r="25940" spans="11:11" x14ac:dyDescent="0.25">
      <c r="K25940"/>
    </row>
    <row r="25941" spans="11:11" x14ac:dyDescent="0.25">
      <c r="K25941"/>
    </row>
    <row r="25942" spans="11:11" x14ac:dyDescent="0.25">
      <c r="K25942"/>
    </row>
    <row r="25943" spans="11:11" x14ac:dyDescent="0.25">
      <c r="K25943" s="133"/>
    </row>
    <row r="25944" spans="11:11" x14ac:dyDescent="0.25">
      <c r="K25944" s="133"/>
    </row>
    <row r="25945" spans="11:11" x14ac:dyDescent="0.25">
      <c r="K25945"/>
    </row>
    <row r="25946" spans="11:11" x14ac:dyDescent="0.25">
      <c r="K25946"/>
    </row>
    <row r="25947" spans="11:11" x14ac:dyDescent="0.25">
      <c r="K25947" s="133"/>
    </row>
    <row r="25948" spans="11:11" x14ac:dyDescent="0.25">
      <c r="K25948" s="133"/>
    </row>
    <row r="25949" spans="11:11" x14ac:dyDescent="0.25">
      <c r="K25949"/>
    </row>
    <row r="25950" spans="11:11" x14ac:dyDescent="0.25">
      <c r="K25950"/>
    </row>
    <row r="25951" spans="11:11" x14ac:dyDescent="0.25">
      <c r="K25951"/>
    </row>
    <row r="25952" spans="11:11" x14ac:dyDescent="0.25">
      <c r="K25952" s="133"/>
    </row>
    <row r="25953" spans="11:11" x14ac:dyDescent="0.25">
      <c r="K25953" s="133"/>
    </row>
    <row r="25954" spans="11:11" x14ac:dyDescent="0.25">
      <c r="K25954"/>
    </row>
    <row r="25955" spans="11:11" x14ac:dyDescent="0.25">
      <c r="K25955"/>
    </row>
    <row r="25956" spans="11:11" x14ac:dyDescent="0.25">
      <c r="K25956" s="133"/>
    </row>
    <row r="25957" spans="11:11" x14ac:dyDescent="0.25">
      <c r="K25957" s="133"/>
    </row>
    <row r="25958" spans="11:11" x14ac:dyDescent="0.25">
      <c r="K25958"/>
    </row>
    <row r="25959" spans="11:11" x14ac:dyDescent="0.25">
      <c r="K25959"/>
    </row>
    <row r="25960" spans="11:11" x14ac:dyDescent="0.25">
      <c r="K25960"/>
    </row>
    <row r="25961" spans="11:11" x14ac:dyDescent="0.25">
      <c r="K25961" s="133"/>
    </row>
    <row r="25962" spans="11:11" x14ac:dyDescent="0.25">
      <c r="K25962" s="133"/>
    </row>
    <row r="25963" spans="11:11" x14ac:dyDescent="0.25">
      <c r="K25963"/>
    </row>
    <row r="25964" spans="11:11" x14ac:dyDescent="0.25">
      <c r="K25964"/>
    </row>
    <row r="25965" spans="11:11" x14ac:dyDescent="0.25">
      <c r="K25965" s="133"/>
    </row>
    <row r="25966" spans="11:11" x14ac:dyDescent="0.25">
      <c r="K25966" s="133"/>
    </row>
    <row r="25967" spans="11:11" x14ac:dyDescent="0.25">
      <c r="K25967"/>
    </row>
    <row r="25968" spans="11:11" x14ac:dyDescent="0.25">
      <c r="K25968"/>
    </row>
    <row r="25969" spans="11:11" x14ac:dyDescent="0.25">
      <c r="K25969"/>
    </row>
    <row r="25970" spans="11:11" x14ac:dyDescent="0.25">
      <c r="K25970" s="133"/>
    </row>
    <row r="25971" spans="11:11" x14ac:dyDescent="0.25">
      <c r="K25971" s="133"/>
    </row>
    <row r="25972" spans="11:11" x14ac:dyDescent="0.25">
      <c r="K25972"/>
    </row>
    <row r="25973" spans="11:11" x14ac:dyDescent="0.25">
      <c r="K25973"/>
    </row>
    <row r="25974" spans="11:11" x14ac:dyDescent="0.25">
      <c r="K25974" s="133"/>
    </row>
    <row r="25975" spans="11:11" x14ac:dyDescent="0.25">
      <c r="K25975" s="133"/>
    </row>
    <row r="25976" spans="11:11" x14ac:dyDescent="0.25">
      <c r="K25976"/>
    </row>
    <row r="25977" spans="11:11" x14ac:dyDescent="0.25">
      <c r="K25977"/>
    </row>
    <row r="25978" spans="11:11" x14ac:dyDescent="0.25">
      <c r="K25978"/>
    </row>
    <row r="25979" spans="11:11" x14ac:dyDescent="0.25">
      <c r="K25979" s="133"/>
    </row>
    <row r="25980" spans="11:11" x14ac:dyDescent="0.25">
      <c r="K25980" s="133"/>
    </row>
    <row r="25981" spans="11:11" x14ac:dyDescent="0.25">
      <c r="K25981"/>
    </row>
    <row r="25982" spans="11:11" x14ac:dyDescent="0.25">
      <c r="K25982"/>
    </row>
    <row r="25983" spans="11:11" x14ac:dyDescent="0.25">
      <c r="K25983" s="133"/>
    </row>
    <row r="25984" spans="11:11" x14ac:dyDescent="0.25">
      <c r="K25984" s="133"/>
    </row>
    <row r="25985" spans="11:11" x14ac:dyDescent="0.25">
      <c r="K25985"/>
    </row>
    <row r="25986" spans="11:11" x14ac:dyDescent="0.25">
      <c r="K25986"/>
    </row>
    <row r="25987" spans="11:11" x14ac:dyDescent="0.25">
      <c r="K25987"/>
    </row>
    <row r="25988" spans="11:11" x14ac:dyDescent="0.25">
      <c r="K25988" s="133"/>
    </row>
    <row r="25989" spans="11:11" x14ac:dyDescent="0.25">
      <c r="K25989" s="133"/>
    </row>
    <row r="25990" spans="11:11" x14ac:dyDescent="0.25">
      <c r="K25990"/>
    </row>
    <row r="25991" spans="11:11" x14ac:dyDescent="0.25">
      <c r="K25991"/>
    </row>
    <row r="25992" spans="11:11" x14ac:dyDescent="0.25">
      <c r="K25992" s="133"/>
    </row>
    <row r="25993" spans="11:11" x14ac:dyDescent="0.25">
      <c r="K25993" s="133"/>
    </row>
    <row r="25994" spans="11:11" x14ac:dyDescent="0.25">
      <c r="K25994"/>
    </row>
    <row r="25995" spans="11:11" x14ac:dyDescent="0.25">
      <c r="K25995"/>
    </row>
    <row r="25996" spans="11:11" x14ac:dyDescent="0.25">
      <c r="K25996"/>
    </row>
    <row r="25997" spans="11:11" x14ac:dyDescent="0.25">
      <c r="K25997" s="133"/>
    </row>
    <row r="25998" spans="11:11" x14ac:dyDescent="0.25">
      <c r="K25998" s="133"/>
    </row>
    <row r="25999" spans="11:11" x14ac:dyDescent="0.25">
      <c r="K25999"/>
    </row>
    <row r="26000" spans="11:11" x14ac:dyDescent="0.25">
      <c r="K26000"/>
    </row>
    <row r="26001" spans="11:11" x14ac:dyDescent="0.25">
      <c r="K26001" s="133"/>
    </row>
    <row r="26002" spans="11:11" x14ac:dyDescent="0.25">
      <c r="K26002" s="133"/>
    </row>
    <row r="26003" spans="11:11" x14ac:dyDescent="0.25">
      <c r="K26003"/>
    </row>
    <row r="26004" spans="11:11" x14ac:dyDescent="0.25">
      <c r="K26004"/>
    </row>
    <row r="26005" spans="11:11" x14ac:dyDescent="0.25">
      <c r="K26005"/>
    </row>
    <row r="26006" spans="11:11" x14ac:dyDescent="0.25">
      <c r="K26006" s="133"/>
    </row>
    <row r="26007" spans="11:11" x14ac:dyDescent="0.25">
      <c r="K26007" s="133"/>
    </row>
    <row r="26008" spans="11:11" x14ac:dyDescent="0.25">
      <c r="K26008"/>
    </row>
    <row r="26009" spans="11:11" x14ac:dyDescent="0.25">
      <c r="K26009"/>
    </row>
    <row r="26010" spans="11:11" x14ac:dyDescent="0.25">
      <c r="K26010" s="133"/>
    </row>
    <row r="26011" spans="11:11" x14ac:dyDescent="0.25">
      <c r="K26011" s="133"/>
    </row>
    <row r="26012" spans="11:11" x14ac:dyDescent="0.25">
      <c r="K26012"/>
    </row>
    <row r="26013" spans="11:11" x14ac:dyDescent="0.25">
      <c r="K26013"/>
    </row>
    <row r="26014" spans="11:11" x14ac:dyDescent="0.25">
      <c r="K26014"/>
    </row>
    <row r="26015" spans="11:11" x14ac:dyDescent="0.25">
      <c r="K26015" s="133"/>
    </row>
    <row r="26016" spans="11:11" x14ac:dyDescent="0.25">
      <c r="K26016" s="133"/>
    </row>
    <row r="26017" spans="11:11" x14ac:dyDescent="0.25">
      <c r="K26017"/>
    </row>
    <row r="26018" spans="11:11" x14ac:dyDescent="0.25">
      <c r="K26018"/>
    </row>
    <row r="26019" spans="11:11" x14ac:dyDescent="0.25">
      <c r="K26019" s="133"/>
    </row>
    <row r="26020" spans="11:11" x14ac:dyDescent="0.25">
      <c r="K26020" s="133"/>
    </row>
    <row r="26021" spans="11:11" x14ac:dyDescent="0.25">
      <c r="K26021"/>
    </row>
    <row r="26022" spans="11:11" x14ac:dyDescent="0.25">
      <c r="K26022"/>
    </row>
    <row r="26023" spans="11:11" x14ac:dyDescent="0.25">
      <c r="K26023"/>
    </row>
    <row r="26024" spans="11:11" x14ac:dyDescent="0.25">
      <c r="K26024" s="133"/>
    </row>
    <row r="26025" spans="11:11" x14ac:dyDescent="0.25">
      <c r="K26025" s="133"/>
    </row>
    <row r="26026" spans="11:11" x14ac:dyDescent="0.25">
      <c r="K26026"/>
    </row>
    <row r="26027" spans="11:11" x14ac:dyDescent="0.25">
      <c r="K26027"/>
    </row>
    <row r="26028" spans="11:11" x14ac:dyDescent="0.25">
      <c r="K26028" s="133"/>
    </row>
    <row r="26029" spans="11:11" x14ac:dyDescent="0.25">
      <c r="K26029" s="133"/>
    </row>
    <row r="26030" spans="11:11" x14ac:dyDescent="0.25">
      <c r="K26030"/>
    </row>
    <row r="26031" spans="11:11" x14ac:dyDescent="0.25">
      <c r="K26031"/>
    </row>
    <row r="26032" spans="11:11" x14ac:dyDescent="0.25">
      <c r="K26032"/>
    </row>
    <row r="26033" spans="11:11" x14ac:dyDescent="0.25">
      <c r="K26033" s="133"/>
    </row>
    <row r="26034" spans="11:11" x14ac:dyDescent="0.25">
      <c r="K26034" s="133"/>
    </row>
    <row r="26035" spans="11:11" x14ac:dyDescent="0.25">
      <c r="K26035"/>
    </row>
    <row r="26036" spans="11:11" x14ac:dyDescent="0.25">
      <c r="K26036"/>
    </row>
    <row r="26037" spans="11:11" x14ac:dyDescent="0.25">
      <c r="K26037" s="133"/>
    </row>
    <row r="26038" spans="11:11" x14ac:dyDescent="0.25">
      <c r="K26038" s="133"/>
    </row>
    <row r="26039" spans="11:11" x14ac:dyDescent="0.25">
      <c r="K26039"/>
    </row>
    <row r="26040" spans="11:11" x14ac:dyDescent="0.25">
      <c r="K26040"/>
    </row>
    <row r="26041" spans="11:11" x14ac:dyDescent="0.25">
      <c r="K26041"/>
    </row>
    <row r="26042" spans="11:11" x14ac:dyDescent="0.25">
      <c r="K26042" s="133"/>
    </row>
    <row r="26043" spans="11:11" x14ac:dyDescent="0.25">
      <c r="K26043" s="133"/>
    </row>
    <row r="26044" spans="11:11" x14ac:dyDescent="0.25">
      <c r="K26044"/>
    </row>
    <row r="26045" spans="11:11" x14ac:dyDescent="0.25">
      <c r="K26045"/>
    </row>
    <row r="26046" spans="11:11" x14ac:dyDescent="0.25">
      <c r="K26046" s="133"/>
    </row>
    <row r="26047" spans="11:11" x14ac:dyDescent="0.25">
      <c r="K26047" s="133"/>
    </row>
    <row r="26048" spans="11:11" x14ac:dyDescent="0.25">
      <c r="K26048"/>
    </row>
    <row r="26049" spans="11:11" x14ac:dyDescent="0.25">
      <c r="K26049"/>
    </row>
    <row r="26050" spans="11:11" x14ac:dyDescent="0.25">
      <c r="K26050"/>
    </row>
    <row r="26051" spans="11:11" x14ac:dyDescent="0.25">
      <c r="K26051" s="133"/>
    </row>
    <row r="26052" spans="11:11" x14ac:dyDescent="0.25">
      <c r="K26052" s="133"/>
    </row>
    <row r="26053" spans="11:11" x14ac:dyDescent="0.25">
      <c r="K26053"/>
    </row>
    <row r="26054" spans="11:11" x14ac:dyDescent="0.25">
      <c r="K26054"/>
    </row>
    <row r="26055" spans="11:11" x14ac:dyDescent="0.25">
      <c r="K26055" s="133"/>
    </row>
    <row r="26056" spans="11:11" x14ac:dyDescent="0.25">
      <c r="K26056" s="133"/>
    </row>
    <row r="26057" spans="11:11" x14ac:dyDescent="0.25">
      <c r="K26057"/>
    </row>
    <row r="26058" spans="11:11" x14ac:dyDescent="0.25">
      <c r="K26058"/>
    </row>
    <row r="26059" spans="11:11" x14ac:dyDescent="0.25">
      <c r="K26059"/>
    </row>
    <row r="26060" spans="11:11" x14ac:dyDescent="0.25">
      <c r="K26060" s="133"/>
    </row>
    <row r="26061" spans="11:11" x14ac:dyDescent="0.25">
      <c r="K26061" s="133"/>
    </row>
    <row r="26062" spans="11:11" x14ac:dyDescent="0.25">
      <c r="K26062"/>
    </row>
    <row r="26063" spans="11:11" x14ac:dyDescent="0.25">
      <c r="K26063"/>
    </row>
    <row r="26064" spans="11:11" x14ac:dyDescent="0.25">
      <c r="K26064" s="133"/>
    </row>
    <row r="26065" spans="11:11" x14ac:dyDescent="0.25">
      <c r="K26065" s="133"/>
    </row>
    <row r="26066" spans="11:11" x14ac:dyDescent="0.25">
      <c r="K26066"/>
    </row>
    <row r="26067" spans="11:11" x14ac:dyDescent="0.25">
      <c r="K26067"/>
    </row>
    <row r="26068" spans="11:11" x14ac:dyDescent="0.25">
      <c r="K26068"/>
    </row>
    <row r="26069" spans="11:11" x14ac:dyDescent="0.25">
      <c r="K26069" s="133"/>
    </row>
    <row r="26070" spans="11:11" x14ac:dyDescent="0.25">
      <c r="K26070" s="133"/>
    </row>
    <row r="26071" spans="11:11" x14ac:dyDescent="0.25">
      <c r="K26071"/>
    </row>
    <row r="26072" spans="11:11" x14ac:dyDescent="0.25">
      <c r="K26072"/>
    </row>
    <row r="26073" spans="11:11" x14ac:dyDescent="0.25">
      <c r="K26073" s="133"/>
    </row>
    <row r="26074" spans="11:11" x14ac:dyDescent="0.25">
      <c r="K26074" s="133"/>
    </row>
    <row r="26075" spans="11:11" x14ac:dyDescent="0.25">
      <c r="K26075"/>
    </row>
    <row r="26076" spans="11:11" x14ac:dyDescent="0.25">
      <c r="K26076"/>
    </row>
    <row r="26077" spans="11:11" x14ac:dyDescent="0.25">
      <c r="K26077"/>
    </row>
    <row r="26078" spans="11:11" x14ac:dyDescent="0.25">
      <c r="K26078" s="133"/>
    </row>
    <row r="26079" spans="11:11" x14ac:dyDescent="0.25">
      <c r="K26079" s="133"/>
    </row>
    <row r="26080" spans="11:11" x14ac:dyDescent="0.25">
      <c r="K26080"/>
    </row>
    <row r="26081" spans="11:11" x14ac:dyDescent="0.25">
      <c r="K26081"/>
    </row>
    <row r="26082" spans="11:11" x14ac:dyDescent="0.25">
      <c r="K26082" s="133"/>
    </row>
    <row r="26083" spans="11:11" x14ac:dyDescent="0.25">
      <c r="K26083" s="133"/>
    </row>
    <row r="26084" spans="11:11" x14ac:dyDescent="0.25">
      <c r="K26084"/>
    </row>
    <row r="26085" spans="11:11" x14ac:dyDescent="0.25">
      <c r="K26085"/>
    </row>
    <row r="26086" spans="11:11" x14ac:dyDescent="0.25">
      <c r="K26086"/>
    </row>
    <row r="26087" spans="11:11" x14ac:dyDescent="0.25">
      <c r="K26087" s="133"/>
    </row>
    <row r="26088" spans="11:11" x14ac:dyDescent="0.25">
      <c r="K26088" s="133"/>
    </row>
    <row r="26089" spans="11:11" x14ac:dyDescent="0.25">
      <c r="K26089"/>
    </row>
    <row r="26090" spans="11:11" x14ac:dyDescent="0.25">
      <c r="K26090"/>
    </row>
    <row r="26091" spans="11:11" x14ac:dyDescent="0.25">
      <c r="K26091" s="133"/>
    </row>
    <row r="26092" spans="11:11" x14ac:dyDescent="0.25">
      <c r="K26092" s="133"/>
    </row>
    <row r="26093" spans="11:11" x14ac:dyDescent="0.25">
      <c r="K26093"/>
    </row>
    <row r="26094" spans="11:11" x14ac:dyDescent="0.25">
      <c r="K26094"/>
    </row>
    <row r="26095" spans="11:11" x14ac:dyDescent="0.25">
      <c r="K26095"/>
    </row>
    <row r="26096" spans="11:11" x14ac:dyDescent="0.25">
      <c r="K26096" s="133"/>
    </row>
    <row r="26097" spans="11:11" x14ac:dyDescent="0.25">
      <c r="K26097" s="133"/>
    </row>
    <row r="26098" spans="11:11" x14ac:dyDescent="0.25">
      <c r="K26098"/>
    </row>
    <row r="26099" spans="11:11" x14ac:dyDescent="0.25">
      <c r="K26099"/>
    </row>
    <row r="26100" spans="11:11" x14ac:dyDescent="0.25">
      <c r="K26100" s="133"/>
    </row>
    <row r="26101" spans="11:11" x14ac:dyDescent="0.25">
      <c r="K26101" s="133"/>
    </row>
    <row r="26102" spans="11:11" x14ac:dyDescent="0.25">
      <c r="K26102"/>
    </row>
    <row r="26103" spans="11:11" x14ac:dyDescent="0.25">
      <c r="K26103"/>
    </row>
    <row r="26104" spans="11:11" x14ac:dyDescent="0.25">
      <c r="K26104"/>
    </row>
    <row r="26105" spans="11:11" x14ac:dyDescent="0.25">
      <c r="K26105" s="133"/>
    </row>
    <row r="26106" spans="11:11" x14ac:dyDescent="0.25">
      <c r="K26106" s="133"/>
    </row>
    <row r="26107" spans="11:11" x14ac:dyDescent="0.25">
      <c r="K26107"/>
    </row>
    <row r="26108" spans="11:11" x14ac:dyDescent="0.25">
      <c r="K26108"/>
    </row>
    <row r="26109" spans="11:11" x14ac:dyDescent="0.25">
      <c r="K26109" s="133"/>
    </row>
    <row r="26110" spans="11:11" x14ac:dyDescent="0.25">
      <c r="K26110" s="133"/>
    </row>
    <row r="26111" spans="11:11" x14ac:dyDescent="0.25">
      <c r="K26111"/>
    </row>
    <row r="26112" spans="11:11" x14ac:dyDescent="0.25">
      <c r="K26112"/>
    </row>
    <row r="26113" spans="11:11" x14ac:dyDescent="0.25">
      <c r="K26113"/>
    </row>
    <row r="26114" spans="11:11" x14ac:dyDescent="0.25">
      <c r="K26114" s="133"/>
    </row>
    <row r="26115" spans="11:11" x14ac:dyDescent="0.25">
      <c r="K26115" s="133"/>
    </row>
    <row r="26116" spans="11:11" x14ac:dyDescent="0.25">
      <c r="K26116"/>
    </row>
    <row r="26117" spans="11:11" x14ac:dyDescent="0.25">
      <c r="K26117"/>
    </row>
    <row r="26118" spans="11:11" x14ac:dyDescent="0.25">
      <c r="K26118" s="133"/>
    </row>
    <row r="26119" spans="11:11" x14ac:dyDescent="0.25">
      <c r="K26119" s="133"/>
    </row>
    <row r="26120" spans="11:11" x14ac:dyDescent="0.25">
      <c r="K26120"/>
    </row>
    <row r="26121" spans="11:11" x14ac:dyDescent="0.25">
      <c r="K26121"/>
    </row>
    <row r="26122" spans="11:11" x14ac:dyDescent="0.25">
      <c r="K26122"/>
    </row>
    <row r="26123" spans="11:11" x14ac:dyDescent="0.25">
      <c r="K26123" s="133"/>
    </row>
    <row r="26124" spans="11:11" x14ac:dyDescent="0.25">
      <c r="K26124" s="133"/>
    </row>
    <row r="26125" spans="11:11" x14ac:dyDescent="0.25">
      <c r="K26125"/>
    </row>
    <row r="26126" spans="11:11" x14ac:dyDescent="0.25">
      <c r="K26126"/>
    </row>
    <row r="26127" spans="11:11" x14ac:dyDescent="0.25">
      <c r="K26127" s="133"/>
    </row>
    <row r="26128" spans="11:11" x14ac:dyDescent="0.25">
      <c r="K26128" s="133"/>
    </row>
    <row r="26129" spans="11:11" x14ac:dyDescent="0.25">
      <c r="K26129"/>
    </row>
    <row r="26130" spans="11:11" x14ac:dyDescent="0.25">
      <c r="K26130"/>
    </row>
    <row r="26131" spans="11:11" x14ac:dyDescent="0.25">
      <c r="K26131"/>
    </row>
    <row r="26132" spans="11:11" x14ac:dyDescent="0.25">
      <c r="K26132" s="133"/>
    </row>
    <row r="26133" spans="11:11" x14ac:dyDescent="0.25">
      <c r="K26133" s="133"/>
    </row>
    <row r="26134" spans="11:11" x14ac:dyDescent="0.25">
      <c r="K26134"/>
    </row>
    <row r="26135" spans="11:11" x14ac:dyDescent="0.25">
      <c r="K26135"/>
    </row>
    <row r="26136" spans="11:11" x14ac:dyDescent="0.25">
      <c r="K26136" s="133"/>
    </row>
    <row r="26137" spans="11:11" x14ac:dyDescent="0.25">
      <c r="K26137" s="133"/>
    </row>
    <row r="26138" spans="11:11" x14ac:dyDescent="0.25">
      <c r="K26138"/>
    </row>
    <row r="26139" spans="11:11" x14ac:dyDescent="0.25">
      <c r="K26139"/>
    </row>
    <row r="26140" spans="11:11" x14ac:dyDescent="0.25">
      <c r="K26140"/>
    </row>
    <row r="26141" spans="11:11" x14ac:dyDescent="0.25">
      <c r="K26141" s="133"/>
    </row>
    <row r="26142" spans="11:11" x14ac:dyDescent="0.25">
      <c r="K26142" s="133"/>
    </row>
    <row r="26143" spans="11:11" x14ac:dyDescent="0.25">
      <c r="K26143"/>
    </row>
    <row r="26144" spans="11:11" x14ac:dyDescent="0.25">
      <c r="K26144"/>
    </row>
    <row r="26145" spans="11:11" x14ac:dyDescent="0.25">
      <c r="K26145" s="133"/>
    </row>
    <row r="26146" spans="11:11" x14ac:dyDescent="0.25">
      <c r="K26146" s="133"/>
    </row>
    <row r="26147" spans="11:11" x14ac:dyDescent="0.25">
      <c r="K26147"/>
    </row>
    <row r="26148" spans="11:11" x14ac:dyDescent="0.25">
      <c r="K26148"/>
    </row>
    <row r="26149" spans="11:11" x14ac:dyDescent="0.25">
      <c r="K26149"/>
    </row>
    <row r="26150" spans="11:11" x14ac:dyDescent="0.25">
      <c r="K26150" s="133"/>
    </row>
    <row r="26151" spans="11:11" x14ac:dyDescent="0.25">
      <c r="K26151" s="133"/>
    </row>
    <row r="26152" spans="11:11" x14ac:dyDescent="0.25">
      <c r="K26152"/>
    </row>
    <row r="26153" spans="11:11" x14ac:dyDescent="0.25">
      <c r="K26153"/>
    </row>
    <row r="26154" spans="11:11" x14ac:dyDescent="0.25">
      <c r="K26154" s="133"/>
    </row>
    <row r="26155" spans="11:11" x14ac:dyDescent="0.25">
      <c r="K26155" s="133"/>
    </row>
    <row r="26156" spans="11:11" x14ac:dyDescent="0.25">
      <c r="K26156"/>
    </row>
    <row r="26157" spans="11:11" x14ac:dyDescent="0.25">
      <c r="K26157"/>
    </row>
    <row r="26158" spans="11:11" x14ac:dyDescent="0.25">
      <c r="K26158"/>
    </row>
    <row r="26159" spans="11:11" x14ac:dyDescent="0.25">
      <c r="K26159" s="133"/>
    </row>
    <row r="26160" spans="11:11" x14ac:dyDescent="0.25">
      <c r="K26160" s="133"/>
    </row>
    <row r="26161" spans="11:11" x14ac:dyDescent="0.25">
      <c r="K26161"/>
    </row>
    <row r="26162" spans="11:11" x14ac:dyDescent="0.25">
      <c r="K26162"/>
    </row>
    <row r="26163" spans="11:11" x14ac:dyDescent="0.25">
      <c r="K26163" s="133"/>
    </row>
    <row r="26164" spans="11:11" x14ac:dyDescent="0.25">
      <c r="K26164" s="133"/>
    </row>
    <row r="26165" spans="11:11" x14ac:dyDescent="0.25">
      <c r="K26165"/>
    </row>
    <row r="26166" spans="11:11" x14ac:dyDescent="0.25">
      <c r="K26166"/>
    </row>
    <row r="26167" spans="11:11" x14ac:dyDescent="0.25">
      <c r="K26167"/>
    </row>
    <row r="26168" spans="11:11" x14ac:dyDescent="0.25">
      <c r="K26168" s="133"/>
    </row>
    <row r="26169" spans="11:11" x14ac:dyDescent="0.25">
      <c r="K26169" s="133"/>
    </row>
    <row r="26170" spans="11:11" x14ac:dyDescent="0.25">
      <c r="K26170"/>
    </row>
    <row r="26171" spans="11:11" x14ac:dyDescent="0.25">
      <c r="K26171"/>
    </row>
    <row r="26172" spans="11:11" x14ac:dyDescent="0.25">
      <c r="K26172" s="133"/>
    </row>
    <row r="26173" spans="11:11" x14ac:dyDescent="0.25">
      <c r="K26173" s="133"/>
    </row>
    <row r="26174" spans="11:11" x14ac:dyDescent="0.25">
      <c r="K26174"/>
    </row>
    <row r="26175" spans="11:11" x14ac:dyDescent="0.25">
      <c r="K26175"/>
    </row>
    <row r="26176" spans="11:11" x14ac:dyDescent="0.25">
      <c r="K26176"/>
    </row>
    <row r="26177" spans="11:11" x14ac:dyDescent="0.25">
      <c r="K26177" s="133"/>
    </row>
    <row r="26178" spans="11:11" x14ac:dyDescent="0.25">
      <c r="K26178" s="133"/>
    </row>
    <row r="26179" spans="11:11" x14ac:dyDescent="0.25">
      <c r="K26179"/>
    </row>
    <row r="26180" spans="11:11" x14ac:dyDescent="0.25">
      <c r="K26180"/>
    </row>
    <row r="26181" spans="11:11" x14ac:dyDescent="0.25">
      <c r="K26181" s="133"/>
    </row>
    <row r="26182" spans="11:11" x14ac:dyDescent="0.25">
      <c r="K26182" s="133"/>
    </row>
    <row r="26183" spans="11:11" x14ac:dyDescent="0.25">
      <c r="K26183"/>
    </row>
    <row r="26184" spans="11:11" x14ac:dyDescent="0.25">
      <c r="K26184"/>
    </row>
    <row r="26185" spans="11:11" x14ac:dyDescent="0.25">
      <c r="K26185"/>
    </row>
    <row r="26186" spans="11:11" x14ac:dyDescent="0.25">
      <c r="K26186" s="133"/>
    </row>
    <row r="26187" spans="11:11" x14ac:dyDescent="0.25">
      <c r="K26187" s="133"/>
    </row>
    <row r="26188" spans="11:11" x14ac:dyDescent="0.25">
      <c r="K26188"/>
    </row>
    <row r="26189" spans="11:11" x14ac:dyDescent="0.25">
      <c r="K26189"/>
    </row>
    <row r="26190" spans="11:11" x14ac:dyDescent="0.25">
      <c r="K26190" s="133"/>
    </row>
    <row r="26191" spans="11:11" x14ac:dyDescent="0.25">
      <c r="K26191" s="133"/>
    </row>
    <row r="26192" spans="11:11" x14ac:dyDescent="0.25">
      <c r="K26192"/>
    </row>
    <row r="26193" spans="11:11" x14ac:dyDescent="0.25">
      <c r="K26193"/>
    </row>
    <row r="26194" spans="11:11" x14ac:dyDescent="0.25">
      <c r="K26194"/>
    </row>
    <row r="26195" spans="11:11" x14ac:dyDescent="0.25">
      <c r="K26195" s="133"/>
    </row>
    <row r="26196" spans="11:11" x14ac:dyDescent="0.25">
      <c r="K26196" s="133"/>
    </row>
    <row r="26197" spans="11:11" x14ac:dyDescent="0.25">
      <c r="K26197"/>
    </row>
    <row r="26198" spans="11:11" x14ac:dyDescent="0.25">
      <c r="K26198"/>
    </row>
    <row r="26199" spans="11:11" x14ac:dyDescent="0.25">
      <c r="K26199" s="133"/>
    </row>
    <row r="26200" spans="11:11" x14ac:dyDescent="0.25">
      <c r="K26200" s="133"/>
    </row>
    <row r="26201" spans="11:11" x14ac:dyDescent="0.25">
      <c r="K26201"/>
    </row>
    <row r="26202" spans="11:11" x14ac:dyDescent="0.25">
      <c r="K26202"/>
    </row>
    <row r="26203" spans="11:11" x14ac:dyDescent="0.25">
      <c r="K26203"/>
    </row>
    <row r="26204" spans="11:11" x14ac:dyDescent="0.25">
      <c r="K26204" s="133"/>
    </row>
    <row r="26205" spans="11:11" x14ac:dyDescent="0.25">
      <c r="K26205" s="133"/>
    </row>
    <row r="26206" spans="11:11" x14ac:dyDescent="0.25">
      <c r="K26206"/>
    </row>
    <row r="26207" spans="11:11" x14ac:dyDescent="0.25">
      <c r="K26207"/>
    </row>
    <row r="26208" spans="11:11" x14ac:dyDescent="0.25">
      <c r="K26208" s="133"/>
    </row>
    <row r="26209" spans="11:11" x14ac:dyDescent="0.25">
      <c r="K26209" s="133"/>
    </row>
    <row r="26210" spans="11:11" x14ac:dyDescent="0.25">
      <c r="K26210"/>
    </row>
    <row r="26211" spans="11:11" x14ac:dyDescent="0.25">
      <c r="K26211"/>
    </row>
    <row r="26212" spans="11:11" x14ac:dyDescent="0.25">
      <c r="K26212"/>
    </row>
    <row r="26213" spans="11:11" x14ac:dyDescent="0.25">
      <c r="K26213" s="133"/>
    </row>
    <row r="26214" spans="11:11" x14ac:dyDescent="0.25">
      <c r="K26214" s="133"/>
    </row>
    <row r="26215" spans="11:11" x14ac:dyDescent="0.25">
      <c r="K26215"/>
    </row>
    <row r="26216" spans="11:11" x14ac:dyDescent="0.25">
      <c r="K26216"/>
    </row>
    <row r="26217" spans="11:11" x14ac:dyDescent="0.25">
      <c r="K26217" s="133"/>
    </row>
    <row r="26218" spans="11:11" x14ac:dyDescent="0.25">
      <c r="K26218" s="133"/>
    </row>
    <row r="26219" spans="11:11" x14ac:dyDescent="0.25">
      <c r="K26219"/>
    </row>
    <row r="26220" spans="11:11" x14ac:dyDescent="0.25">
      <c r="K26220"/>
    </row>
    <row r="26221" spans="11:11" x14ac:dyDescent="0.25">
      <c r="K26221"/>
    </row>
    <row r="26222" spans="11:11" x14ac:dyDescent="0.25">
      <c r="K26222" s="133"/>
    </row>
    <row r="26223" spans="11:11" x14ac:dyDescent="0.25">
      <c r="K26223" s="133"/>
    </row>
    <row r="26224" spans="11:11" x14ac:dyDescent="0.25">
      <c r="K26224"/>
    </row>
    <row r="26225" spans="11:11" x14ac:dyDescent="0.25">
      <c r="K26225"/>
    </row>
    <row r="26226" spans="11:11" x14ac:dyDescent="0.25">
      <c r="K26226" s="133"/>
    </row>
    <row r="26227" spans="11:11" x14ac:dyDescent="0.25">
      <c r="K26227" s="133"/>
    </row>
    <row r="26228" spans="11:11" x14ac:dyDescent="0.25">
      <c r="K26228"/>
    </row>
    <row r="26229" spans="11:11" x14ac:dyDescent="0.25">
      <c r="K26229"/>
    </row>
    <row r="26230" spans="11:11" x14ac:dyDescent="0.25">
      <c r="K26230"/>
    </row>
    <row r="26231" spans="11:11" x14ac:dyDescent="0.25">
      <c r="K26231" s="133"/>
    </row>
    <row r="26232" spans="11:11" x14ac:dyDescent="0.25">
      <c r="K26232" s="133"/>
    </row>
    <row r="26233" spans="11:11" x14ac:dyDescent="0.25">
      <c r="K26233"/>
    </row>
    <row r="26234" spans="11:11" x14ac:dyDescent="0.25">
      <c r="K26234"/>
    </row>
    <row r="26235" spans="11:11" x14ac:dyDescent="0.25">
      <c r="K26235" s="133"/>
    </row>
    <row r="26236" spans="11:11" x14ac:dyDescent="0.25">
      <c r="K26236" s="133"/>
    </row>
    <row r="26237" spans="11:11" x14ac:dyDescent="0.25">
      <c r="K26237"/>
    </row>
    <row r="26238" spans="11:11" x14ac:dyDescent="0.25">
      <c r="K26238"/>
    </row>
    <row r="26239" spans="11:11" x14ac:dyDescent="0.25">
      <c r="K26239"/>
    </row>
    <row r="26240" spans="11:11" x14ac:dyDescent="0.25">
      <c r="K26240" s="133"/>
    </row>
    <row r="26241" spans="11:11" x14ac:dyDescent="0.25">
      <c r="K26241" s="133"/>
    </row>
    <row r="26242" spans="11:11" x14ac:dyDescent="0.25">
      <c r="K26242"/>
    </row>
    <row r="26243" spans="11:11" x14ac:dyDescent="0.25">
      <c r="K26243"/>
    </row>
    <row r="26244" spans="11:11" x14ac:dyDescent="0.25">
      <c r="K26244" s="133"/>
    </row>
    <row r="26245" spans="11:11" x14ac:dyDescent="0.25">
      <c r="K26245" s="133"/>
    </row>
    <row r="26246" spans="11:11" x14ac:dyDescent="0.25">
      <c r="K26246"/>
    </row>
    <row r="26247" spans="11:11" x14ac:dyDescent="0.25">
      <c r="K26247"/>
    </row>
    <row r="26248" spans="11:11" x14ac:dyDescent="0.25">
      <c r="K26248"/>
    </row>
    <row r="26249" spans="11:11" x14ac:dyDescent="0.25">
      <c r="K26249" s="133"/>
    </row>
    <row r="26250" spans="11:11" x14ac:dyDescent="0.25">
      <c r="K26250" s="133"/>
    </row>
    <row r="26251" spans="11:11" x14ac:dyDescent="0.25">
      <c r="K26251"/>
    </row>
    <row r="26252" spans="11:11" x14ac:dyDescent="0.25">
      <c r="K26252"/>
    </row>
    <row r="26253" spans="11:11" x14ac:dyDescent="0.25">
      <c r="K26253" s="133"/>
    </row>
    <row r="26254" spans="11:11" x14ac:dyDescent="0.25">
      <c r="K26254" s="133"/>
    </row>
    <row r="26255" spans="11:11" x14ac:dyDescent="0.25">
      <c r="K26255"/>
    </row>
    <row r="26256" spans="11:11" x14ac:dyDescent="0.25">
      <c r="K26256"/>
    </row>
    <row r="26257" spans="11:11" x14ac:dyDescent="0.25">
      <c r="K26257"/>
    </row>
    <row r="26258" spans="11:11" x14ac:dyDescent="0.25">
      <c r="K26258" s="133"/>
    </row>
    <row r="26259" spans="11:11" x14ac:dyDescent="0.25">
      <c r="K26259" s="133"/>
    </row>
    <row r="26260" spans="11:11" x14ac:dyDescent="0.25">
      <c r="K26260"/>
    </row>
    <row r="26261" spans="11:11" x14ac:dyDescent="0.25">
      <c r="K26261"/>
    </row>
    <row r="26262" spans="11:11" x14ac:dyDescent="0.25">
      <c r="K26262" s="133"/>
    </row>
    <row r="26263" spans="11:11" x14ac:dyDescent="0.25">
      <c r="K26263" s="133"/>
    </row>
    <row r="26264" spans="11:11" x14ac:dyDescent="0.25">
      <c r="K26264"/>
    </row>
    <row r="26265" spans="11:11" x14ac:dyDescent="0.25">
      <c r="K26265"/>
    </row>
    <row r="26266" spans="11:11" x14ac:dyDescent="0.25">
      <c r="K26266"/>
    </row>
    <row r="26267" spans="11:11" x14ac:dyDescent="0.25">
      <c r="K26267" s="133"/>
    </row>
    <row r="26268" spans="11:11" x14ac:dyDescent="0.25">
      <c r="K26268" s="133"/>
    </row>
    <row r="26269" spans="11:11" x14ac:dyDescent="0.25">
      <c r="K26269"/>
    </row>
    <row r="26270" spans="11:11" x14ac:dyDescent="0.25">
      <c r="K26270"/>
    </row>
    <row r="26271" spans="11:11" x14ac:dyDescent="0.25">
      <c r="K26271" s="133"/>
    </row>
    <row r="26272" spans="11:11" x14ac:dyDescent="0.25">
      <c r="K26272" s="133"/>
    </row>
    <row r="26273" spans="11:11" x14ac:dyDescent="0.25">
      <c r="K26273"/>
    </row>
    <row r="26274" spans="11:11" x14ac:dyDescent="0.25">
      <c r="K26274"/>
    </row>
    <row r="26275" spans="11:11" x14ac:dyDescent="0.25">
      <c r="K26275"/>
    </row>
    <row r="26276" spans="11:11" x14ac:dyDescent="0.25">
      <c r="K26276" s="133"/>
    </row>
    <row r="26277" spans="11:11" x14ac:dyDescent="0.25">
      <c r="K26277" s="133"/>
    </row>
    <row r="26278" spans="11:11" x14ac:dyDescent="0.25">
      <c r="K26278"/>
    </row>
    <row r="26279" spans="11:11" x14ac:dyDescent="0.25">
      <c r="K26279"/>
    </row>
    <row r="26280" spans="11:11" x14ac:dyDescent="0.25">
      <c r="K26280" s="133"/>
    </row>
    <row r="26281" spans="11:11" x14ac:dyDescent="0.25">
      <c r="K26281" s="133"/>
    </row>
    <row r="26282" spans="11:11" x14ac:dyDescent="0.25">
      <c r="K26282"/>
    </row>
    <row r="26283" spans="11:11" x14ac:dyDescent="0.25">
      <c r="K26283"/>
    </row>
    <row r="26284" spans="11:11" x14ac:dyDescent="0.25">
      <c r="K26284"/>
    </row>
    <row r="26285" spans="11:11" x14ac:dyDescent="0.25">
      <c r="K26285" s="133"/>
    </row>
    <row r="26286" spans="11:11" x14ac:dyDescent="0.25">
      <c r="K26286" s="133"/>
    </row>
    <row r="26287" spans="11:11" x14ac:dyDescent="0.25">
      <c r="K26287"/>
    </row>
    <row r="26288" spans="11:11" x14ac:dyDescent="0.25">
      <c r="K26288"/>
    </row>
    <row r="26289" spans="11:11" x14ac:dyDescent="0.25">
      <c r="K26289" s="133"/>
    </row>
    <row r="26290" spans="11:11" x14ac:dyDescent="0.25">
      <c r="K26290" s="133"/>
    </row>
    <row r="26291" spans="11:11" x14ac:dyDescent="0.25">
      <c r="K26291"/>
    </row>
    <row r="26292" spans="11:11" x14ac:dyDescent="0.25">
      <c r="K26292"/>
    </row>
    <row r="26293" spans="11:11" x14ac:dyDescent="0.25">
      <c r="K26293"/>
    </row>
    <row r="26294" spans="11:11" x14ac:dyDescent="0.25">
      <c r="K26294" s="133"/>
    </row>
    <row r="26295" spans="11:11" x14ac:dyDescent="0.25">
      <c r="K26295" s="133"/>
    </row>
    <row r="26296" spans="11:11" x14ac:dyDescent="0.25">
      <c r="K26296"/>
    </row>
    <row r="26297" spans="11:11" x14ac:dyDescent="0.25">
      <c r="K26297"/>
    </row>
    <row r="26298" spans="11:11" x14ac:dyDescent="0.25">
      <c r="K26298" s="133"/>
    </row>
    <row r="26299" spans="11:11" x14ac:dyDescent="0.25">
      <c r="K26299" s="133"/>
    </row>
    <row r="26300" spans="11:11" x14ac:dyDescent="0.25">
      <c r="K26300"/>
    </row>
    <row r="26301" spans="11:11" x14ac:dyDescent="0.25">
      <c r="K26301"/>
    </row>
    <row r="26302" spans="11:11" x14ac:dyDescent="0.25">
      <c r="K26302"/>
    </row>
    <row r="26303" spans="11:11" x14ac:dyDescent="0.25">
      <c r="K26303" s="133"/>
    </row>
    <row r="26304" spans="11:11" x14ac:dyDescent="0.25">
      <c r="K26304" s="133"/>
    </row>
    <row r="26305" spans="11:11" x14ac:dyDescent="0.25">
      <c r="K26305"/>
    </row>
    <row r="26306" spans="11:11" x14ac:dyDescent="0.25">
      <c r="K26306"/>
    </row>
    <row r="26307" spans="11:11" x14ac:dyDescent="0.25">
      <c r="K26307" s="133"/>
    </row>
    <row r="26308" spans="11:11" x14ac:dyDescent="0.25">
      <c r="K26308" s="133"/>
    </row>
    <row r="26309" spans="11:11" x14ac:dyDescent="0.25">
      <c r="K26309"/>
    </row>
    <row r="26310" spans="11:11" x14ac:dyDescent="0.25">
      <c r="K26310"/>
    </row>
    <row r="26311" spans="11:11" x14ac:dyDescent="0.25">
      <c r="K26311"/>
    </row>
    <row r="26312" spans="11:11" x14ac:dyDescent="0.25">
      <c r="K26312" s="133"/>
    </row>
    <row r="26313" spans="11:11" x14ac:dyDescent="0.25">
      <c r="K26313" s="133"/>
    </row>
    <row r="26314" spans="11:11" x14ac:dyDescent="0.25">
      <c r="K26314"/>
    </row>
    <row r="26315" spans="11:11" x14ac:dyDescent="0.25">
      <c r="K26315"/>
    </row>
    <row r="26316" spans="11:11" x14ac:dyDescent="0.25">
      <c r="K26316" s="133"/>
    </row>
    <row r="26317" spans="11:11" x14ac:dyDescent="0.25">
      <c r="K26317" s="133"/>
    </row>
    <row r="26318" spans="11:11" x14ac:dyDescent="0.25">
      <c r="K26318"/>
    </row>
    <row r="26319" spans="11:11" x14ac:dyDescent="0.25">
      <c r="K26319"/>
    </row>
    <row r="26320" spans="11:11" x14ac:dyDescent="0.25">
      <c r="K26320"/>
    </row>
    <row r="26321" spans="11:11" x14ac:dyDescent="0.25">
      <c r="K26321" s="133"/>
    </row>
    <row r="26322" spans="11:11" x14ac:dyDescent="0.25">
      <c r="K26322" s="133"/>
    </row>
    <row r="26323" spans="11:11" x14ac:dyDescent="0.25">
      <c r="K26323"/>
    </row>
    <row r="26324" spans="11:11" x14ac:dyDescent="0.25">
      <c r="K26324"/>
    </row>
    <row r="26325" spans="11:11" x14ac:dyDescent="0.25">
      <c r="K26325" s="133"/>
    </row>
    <row r="26326" spans="11:11" x14ac:dyDescent="0.25">
      <c r="K26326" s="133"/>
    </row>
    <row r="26327" spans="11:11" x14ac:dyDescent="0.25">
      <c r="K26327"/>
    </row>
    <row r="26328" spans="11:11" x14ac:dyDescent="0.25">
      <c r="K26328"/>
    </row>
    <row r="26329" spans="11:11" x14ac:dyDescent="0.25">
      <c r="K26329"/>
    </row>
    <row r="26330" spans="11:11" x14ac:dyDescent="0.25">
      <c r="K26330" s="133"/>
    </row>
    <row r="26331" spans="11:11" x14ac:dyDescent="0.25">
      <c r="K26331" s="133"/>
    </row>
    <row r="26332" spans="11:11" x14ac:dyDescent="0.25">
      <c r="K26332"/>
    </row>
    <row r="26333" spans="11:11" x14ac:dyDescent="0.25">
      <c r="K26333"/>
    </row>
    <row r="26334" spans="11:11" x14ac:dyDescent="0.25">
      <c r="K26334" s="133"/>
    </row>
    <row r="26335" spans="11:11" x14ac:dyDescent="0.25">
      <c r="K26335" s="133"/>
    </row>
    <row r="26336" spans="11:11" x14ac:dyDescent="0.25">
      <c r="K26336"/>
    </row>
    <row r="26337" spans="11:11" x14ac:dyDescent="0.25">
      <c r="K26337"/>
    </row>
    <row r="26338" spans="11:11" x14ac:dyDescent="0.25">
      <c r="K26338"/>
    </row>
    <row r="26339" spans="11:11" x14ac:dyDescent="0.25">
      <c r="K26339" s="133"/>
    </row>
    <row r="26340" spans="11:11" x14ac:dyDescent="0.25">
      <c r="K26340" s="133"/>
    </row>
    <row r="26341" spans="11:11" x14ac:dyDescent="0.25">
      <c r="K26341"/>
    </row>
    <row r="26342" spans="11:11" x14ac:dyDescent="0.25">
      <c r="K26342"/>
    </row>
    <row r="26343" spans="11:11" x14ac:dyDescent="0.25">
      <c r="K26343" s="133"/>
    </row>
    <row r="26344" spans="11:11" x14ac:dyDescent="0.25">
      <c r="K26344" s="133"/>
    </row>
    <row r="26345" spans="11:11" x14ac:dyDescent="0.25">
      <c r="K26345"/>
    </row>
    <row r="26346" spans="11:11" x14ac:dyDescent="0.25">
      <c r="K26346"/>
    </row>
    <row r="26347" spans="11:11" x14ac:dyDescent="0.25">
      <c r="K26347"/>
    </row>
    <row r="26348" spans="11:11" x14ac:dyDescent="0.25">
      <c r="K26348" s="133"/>
    </row>
    <row r="26349" spans="11:11" x14ac:dyDescent="0.25">
      <c r="K26349" s="133"/>
    </row>
    <row r="26350" spans="11:11" x14ac:dyDescent="0.25">
      <c r="K26350"/>
    </row>
    <row r="26351" spans="11:11" x14ac:dyDescent="0.25">
      <c r="K26351"/>
    </row>
    <row r="26352" spans="11:11" x14ac:dyDescent="0.25">
      <c r="K26352" s="133"/>
    </row>
    <row r="26353" spans="11:11" x14ac:dyDescent="0.25">
      <c r="K26353" s="133"/>
    </row>
    <row r="26354" spans="11:11" x14ac:dyDescent="0.25">
      <c r="K26354"/>
    </row>
    <row r="26355" spans="11:11" x14ac:dyDescent="0.25">
      <c r="K26355"/>
    </row>
    <row r="26356" spans="11:11" x14ac:dyDescent="0.25">
      <c r="K26356"/>
    </row>
    <row r="26357" spans="11:11" x14ac:dyDescent="0.25">
      <c r="K26357" s="133"/>
    </row>
    <row r="26358" spans="11:11" x14ac:dyDescent="0.25">
      <c r="K26358" s="133"/>
    </row>
    <row r="26359" spans="11:11" x14ac:dyDescent="0.25">
      <c r="K26359"/>
    </row>
    <row r="26360" spans="11:11" x14ac:dyDescent="0.25">
      <c r="K26360"/>
    </row>
    <row r="26361" spans="11:11" x14ac:dyDescent="0.25">
      <c r="K26361" s="133"/>
    </row>
    <row r="26362" spans="11:11" x14ac:dyDescent="0.25">
      <c r="K26362" s="133"/>
    </row>
    <row r="26363" spans="11:11" x14ac:dyDescent="0.25">
      <c r="K26363"/>
    </row>
    <row r="26364" spans="11:11" x14ac:dyDescent="0.25">
      <c r="K26364"/>
    </row>
    <row r="26365" spans="11:11" x14ac:dyDescent="0.25">
      <c r="K26365"/>
    </row>
    <row r="26366" spans="11:11" x14ac:dyDescent="0.25">
      <c r="K26366" s="133"/>
    </row>
    <row r="26367" spans="11:11" x14ac:dyDescent="0.25">
      <c r="K26367" s="133"/>
    </row>
    <row r="26368" spans="11:11" x14ac:dyDescent="0.25">
      <c r="K26368"/>
    </row>
    <row r="26369" spans="11:11" x14ac:dyDescent="0.25">
      <c r="K26369"/>
    </row>
    <row r="26370" spans="11:11" x14ac:dyDescent="0.25">
      <c r="K26370" s="133"/>
    </row>
    <row r="26371" spans="11:11" x14ac:dyDescent="0.25">
      <c r="K26371" s="133"/>
    </row>
    <row r="26372" spans="11:11" x14ac:dyDescent="0.25">
      <c r="K26372"/>
    </row>
    <row r="26373" spans="11:11" x14ac:dyDescent="0.25">
      <c r="K26373"/>
    </row>
    <row r="26374" spans="11:11" x14ac:dyDescent="0.25">
      <c r="K26374"/>
    </row>
    <row r="26375" spans="11:11" x14ac:dyDescent="0.25">
      <c r="K26375" s="133"/>
    </row>
    <row r="26376" spans="11:11" x14ac:dyDescent="0.25">
      <c r="K26376" s="133"/>
    </row>
    <row r="26377" spans="11:11" x14ac:dyDescent="0.25">
      <c r="K26377"/>
    </row>
    <row r="26378" spans="11:11" x14ac:dyDescent="0.25">
      <c r="K26378"/>
    </row>
    <row r="26379" spans="11:11" x14ac:dyDescent="0.25">
      <c r="K26379" s="133"/>
    </row>
    <row r="26380" spans="11:11" x14ac:dyDescent="0.25">
      <c r="K26380" s="133"/>
    </row>
    <row r="26381" spans="11:11" x14ac:dyDescent="0.25">
      <c r="K26381"/>
    </row>
    <row r="26382" spans="11:11" x14ac:dyDescent="0.25">
      <c r="K26382"/>
    </row>
    <row r="26383" spans="11:11" x14ac:dyDescent="0.25">
      <c r="K26383"/>
    </row>
    <row r="26384" spans="11:11" x14ac:dyDescent="0.25">
      <c r="K26384" s="133"/>
    </row>
    <row r="26385" spans="11:11" x14ac:dyDescent="0.25">
      <c r="K26385" s="133"/>
    </row>
    <row r="26386" spans="11:11" x14ac:dyDescent="0.25">
      <c r="K26386"/>
    </row>
    <row r="26387" spans="11:11" x14ac:dyDescent="0.25">
      <c r="K26387"/>
    </row>
    <row r="26388" spans="11:11" x14ac:dyDescent="0.25">
      <c r="K26388" s="133"/>
    </row>
    <row r="26389" spans="11:11" x14ac:dyDescent="0.25">
      <c r="K26389" s="133"/>
    </row>
    <row r="26390" spans="11:11" x14ac:dyDescent="0.25">
      <c r="K26390"/>
    </row>
    <row r="26391" spans="11:11" x14ac:dyDescent="0.25">
      <c r="K26391"/>
    </row>
    <row r="26392" spans="11:11" x14ac:dyDescent="0.25">
      <c r="K26392"/>
    </row>
    <row r="26393" spans="11:11" x14ac:dyDescent="0.25">
      <c r="K26393" s="133"/>
    </row>
    <row r="26394" spans="11:11" x14ac:dyDescent="0.25">
      <c r="K26394" s="133"/>
    </row>
    <row r="26395" spans="11:11" x14ac:dyDescent="0.25">
      <c r="K26395"/>
    </row>
    <row r="26396" spans="11:11" x14ac:dyDescent="0.25">
      <c r="K26396"/>
    </row>
    <row r="26397" spans="11:11" x14ac:dyDescent="0.25">
      <c r="K26397" s="133"/>
    </row>
    <row r="26398" spans="11:11" x14ac:dyDescent="0.25">
      <c r="K26398" s="133"/>
    </row>
    <row r="26399" spans="11:11" x14ac:dyDescent="0.25">
      <c r="K26399"/>
    </row>
    <row r="26400" spans="11:11" x14ac:dyDescent="0.25">
      <c r="K26400"/>
    </row>
    <row r="26401" spans="11:11" x14ac:dyDescent="0.25">
      <c r="K26401"/>
    </row>
    <row r="26402" spans="11:11" x14ac:dyDescent="0.25">
      <c r="K26402" s="133"/>
    </row>
    <row r="26403" spans="11:11" x14ac:dyDescent="0.25">
      <c r="K26403" s="133"/>
    </row>
    <row r="26404" spans="11:11" x14ac:dyDescent="0.25">
      <c r="K26404"/>
    </row>
    <row r="26405" spans="11:11" x14ac:dyDescent="0.25">
      <c r="K26405"/>
    </row>
    <row r="26406" spans="11:11" x14ac:dyDescent="0.25">
      <c r="K26406" s="133"/>
    </row>
    <row r="26407" spans="11:11" x14ac:dyDescent="0.25">
      <c r="K26407" s="133"/>
    </row>
    <row r="26408" spans="11:11" x14ac:dyDescent="0.25">
      <c r="K26408"/>
    </row>
    <row r="26409" spans="11:11" x14ac:dyDescent="0.25">
      <c r="K26409"/>
    </row>
    <row r="26410" spans="11:11" x14ac:dyDescent="0.25">
      <c r="K26410"/>
    </row>
    <row r="26411" spans="11:11" x14ac:dyDescent="0.25">
      <c r="K26411" s="133"/>
    </row>
    <row r="26412" spans="11:11" x14ac:dyDescent="0.25">
      <c r="K26412" s="133"/>
    </row>
    <row r="26413" spans="11:11" x14ac:dyDescent="0.25">
      <c r="K26413"/>
    </row>
    <row r="26414" spans="11:11" x14ac:dyDescent="0.25">
      <c r="K26414"/>
    </row>
    <row r="26415" spans="11:11" x14ac:dyDescent="0.25">
      <c r="K26415" s="133"/>
    </row>
    <row r="26416" spans="11:11" x14ac:dyDescent="0.25">
      <c r="K26416" s="133"/>
    </row>
    <row r="26417" spans="11:11" x14ac:dyDescent="0.25">
      <c r="K26417"/>
    </row>
    <row r="26418" spans="11:11" x14ac:dyDescent="0.25">
      <c r="K26418"/>
    </row>
    <row r="26419" spans="11:11" x14ac:dyDescent="0.25">
      <c r="K26419"/>
    </row>
    <row r="26420" spans="11:11" x14ac:dyDescent="0.25">
      <c r="K26420" s="133"/>
    </row>
    <row r="26421" spans="11:11" x14ac:dyDescent="0.25">
      <c r="K26421" s="133"/>
    </row>
    <row r="26422" spans="11:11" x14ac:dyDescent="0.25">
      <c r="K26422"/>
    </row>
    <row r="26423" spans="11:11" x14ac:dyDescent="0.25">
      <c r="K26423"/>
    </row>
    <row r="26424" spans="11:11" x14ac:dyDescent="0.25">
      <c r="K26424" s="133"/>
    </row>
    <row r="26425" spans="11:11" x14ac:dyDescent="0.25">
      <c r="K26425" s="133"/>
    </row>
    <row r="26426" spans="11:11" x14ac:dyDescent="0.25">
      <c r="K26426"/>
    </row>
    <row r="26427" spans="11:11" x14ac:dyDescent="0.25">
      <c r="K26427"/>
    </row>
    <row r="26428" spans="11:11" x14ac:dyDescent="0.25">
      <c r="K26428"/>
    </row>
    <row r="26429" spans="11:11" x14ac:dyDescent="0.25">
      <c r="K26429" s="133"/>
    </row>
    <row r="26430" spans="11:11" x14ac:dyDescent="0.25">
      <c r="K26430" s="133"/>
    </row>
    <row r="26431" spans="11:11" x14ac:dyDescent="0.25">
      <c r="K26431"/>
    </row>
    <row r="26432" spans="11:11" x14ac:dyDescent="0.25">
      <c r="K26432"/>
    </row>
    <row r="26433" spans="11:11" x14ac:dyDescent="0.25">
      <c r="K26433" s="133"/>
    </row>
    <row r="26434" spans="11:11" x14ac:dyDescent="0.25">
      <c r="K26434" s="133"/>
    </row>
    <row r="26435" spans="11:11" x14ac:dyDescent="0.25">
      <c r="K26435"/>
    </row>
    <row r="26436" spans="11:11" x14ac:dyDescent="0.25">
      <c r="K26436"/>
    </row>
    <row r="26437" spans="11:11" x14ac:dyDescent="0.25">
      <c r="K26437"/>
    </row>
    <row r="26438" spans="11:11" x14ac:dyDescent="0.25">
      <c r="K26438" s="133"/>
    </row>
    <row r="26439" spans="11:11" x14ac:dyDescent="0.25">
      <c r="K26439" s="133"/>
    </row>
    <row r="26440" spans="11:11" x14ac:dyDescent="0.25">
      <c r="K26440"/>
    </row>
    <row r="26441" spans="11:11" x14ac:dyDescent="0.25">
      <c r="K26441"/>
    </row>
    <row r="26442" spans="11:11" x14ac:dyDescent="0.25">
      <c r="K26442" s="133"/>
    </row>
    <row r="26443" spans="11:11" x14ac:dyDescent="0.25">
      <c r="K26443" s="133"/>
    </row>
    <row r="26444" spans="11:11" x14ac:dyDescent="0.25">
      <c r="K26444"/>
    </row>
    <row r="26445" spans="11:11" x14ac:dyDescent="0.25">
      <c r="K26445"/>
    </row>
    <row r="26446" spans="11:11" x14ac:dyDescent="0.25">
      <c r="K26446"/>
    </row>
    <row r="26447" spans="11:11" x14ac:dyDescent="0.25">
      <c r="K26447" s="133"/>
    </row>
    <row r="26448" spans="11:11" x14ac:dyDescent="0.25">
      <c r="K26448" s="133"/>
    </row>
    <row r="26449" spans="11:11" x14ac:dyDescent="0.25">
      <c r="K26449"/>
    </row>
    <row r="26450" spans="11:11" x14ac:dyDescent="0.25">
      <c r="K26450"/>
    </row>
    <row r="26451" spans="11:11" x14ac:dyDescent="0.25">
      <c r="K26451" s="133"/>
    </row>
    <row r="26452" spans="11:11" x14ac:dyDescent="0.25">
      <c r="K26452" s="133"/>
    </row>
    <row r="26453" spans="11:11" x14ac:dyDescent="0.25">
      <c r="K26453"/>
    </row>
    <row r="26454" spans="11:11" x14ac:dyDescent="0.25">
      <c r="K26454"/>
    </row>
    <row r="26455" spans="11:11" x14ac:dyDescent="0.25">
      <c r="K26455"/>
    </row>
    <row r="26456" spans="11:11" x14ac:dyDescent="0.25">
      <c r="K26456" s="133"/>
    </row>
    <row r="26457" spans="11:11" x14ac:dyDescent="0.25">
      <c r="K26457" s="133"/>
    </row>
    <row r="26458" spans="11:11" x14ac:dyDescent="0.25">
      <c r="K26458"/>
    </row>
    <row r="26459" spans="11:11" x14ac:dyDescent="0.25">
      <c r="K26459"/>
    </row>
    <row r="26460" spans="11:11" x14ac:dyDescent="0.25">
      <c r="K26460" s="133"/>
    </row>
    <row r="26461" spans="11:11" x14ac:dyDescent="0.25">
      <c r="K26461" s="133"/>
    </row>
    <row r="26462" spans="11:11" x14ac:dyDescent="0.25">
      <c r="K26462"/>
    </row>
    <row r="26463" spans="11:11" x14ac:dyDescent="0.25">
      <c r="K26463"/>
    </row>
    <row r="26464" spans="11:11" x14ac:dyDescent="0.25">
      <c r="K26464"/>
    </row>
    <row r="26465" spans="11:11" x14ac:dyDescent="0.25">
      <c r="K26465" s="133"/>
    </row>
    <row r="26466" spans="11:11" x14ac:dyDescent="0.25">
      <c r="K26466" s="133"/>
    </row>
    <row r="26467" spans="11:11" x14ac:dyDescent="0.25">
      <c r="K26467"/>
    </row>
    <row r="26468" spans="11:11" x14ac:dyDescent="0.25">
      <c r="K26468"/>
    </row>
    <row r="26469" spans="11:11" x14ac:dyDescent="0.25">
      <c r="K26469" s="133"/>
    </row>
    <row r="26470" spans="11:11" x14ac:dyDescent="0.25">
      <c r="K26470" s="133"/>
    </row>
    <row r="26471" spans="11:11" x14ac:dyDescent="0.25">
      <c r="K26471"/>
    </row>
    <row r="26472" spans="11:11" x14ac:dyDescent="0.25">
      <c r="K26472"/>
    </row>
    <row r="26473" spans="11:11" x14ac:dyDescent="0.25">
      <c r="K26473"/>
    </row>
    <row r="26474" spans="11:11" x14ac:dyDescent="0.25">
      <c r="K26474" s="133"/>
    </row>
    <row r="26475" spans="11:11" x14ac:dyDescent="0.25">
      <c r="K26475" s="133"/>
    </row>
    <row r="26476" spans="11:11" x14ac:dyDescent="0.25">
      <c r="K26476"/>
    </row>
    <row r="26477" spans="11:11" x14ac:dyDescent="0.25">
      <c r="K26477"/>
    </row>
    <row r="26478" spans="11:11" x14ac:dyDescent="0.25">
      <c r="K26478" s="133"/>
    </row>
    <row r="26479" spans="11:11" x14ac:dyDescent="0.25">
      <c r="K26479" s="133"/>
    </row>
    <row r="26480" spans="11:11" x14ac:dyDescent="0.25">
      <c r="K26480"/>
    </row>
    <row r="26481" spans="11:11" x14ac:dyDescent="0.25">
      <c r="K26481"/>
    </row>
    <row r="26482" spans="11:11" x14ac:dyDescent="0.25">
      <c r="K26482"/>
    </row>
    <row r="26483" spans="11:11" x14ac:dyDescent="0.25">
      <c r="K26483" s="133"/>
    </row>
    <row r="26484" spans="11:11" x14ac:dyDescent="0.25">
      <c r="K26484" s="133"/>
    </row>
    <row r="26485" spans="11:11" x14ac:dyDescent="0.25">
      <c r="K26485"/>
    </row>
    <row r="26486" spans="11:11" x14ac:dyDescent="0.25">
      <c r="K26486"/>
    </row>
    <row r="26487" spans="11:11" x14ac:dyDescent="0.25">
      <c r="K26487" s="133"/>
    </row>
    <row r="26488" spans="11:11" x14ac:dyDescent="0.25">
      <c r="K26488" s="133"/>
    </row>
    <row r="26489" spans="11:11" x14ac:dyDescent="0.25">
      <c r="K26489"/>
    </row>
    <row r="26490" spans="11:11" x14ac:dyDescent="0.25">
      <c r="K26490"/>
    </row>
    <row r="26491" spans="11:11" x14ac:dyDescent="0.25">
      <c r="K26491"/>
    </row>
    <row r="26492" spans="11:11" x14ac:dyDescent="0.25">
      <c r="K26492" s="133"/>
    </row>
    <row r="26493" spans="11:11" x14ac:dyDescent="0.25">
      <c r="K26493" s="133"/>
    </row>
    <row r="26494" spans="11:11" x14ac:dyDescent="0.25">
      <c r="K26494"/>
    </row>
    <row r="26495" spans="11:11" x14ac:dyDescent="0.25">
      <c r="K26495"/>
    </row>
    <row r="26496" spans="11:11" x14ac:dyDescent="0.25">
      <c r="K26496" s="133"/>
    </row>
    <row r="26497" spans="11:11" x14ac:dyDescent="0.25">
      <c r="K26497" s="133"/>
    </row>
    <row r="26498" spans="11:11" x14ac:dyDescent="0.25">
      <c r="K26498"/>
    </row>
    <row r="26499" spans="11:11" x14ac:dyDescent="0.25">
      <c r="K26499"/>
    </row>
    <row r="26500" spans="11:11" x14ac:dyDescent="0.25">
      <c r="K26500"/>
    </row>
    <row r="26501" spans="11:11" x14ac:dyDescent="0.25">
      <c r="K26501" s="133"/>
    </row>
    <row r="26502" spans="11:11" x14ac:dyDescent="0.25">
      <c r="K26502" s="133"/>
    </row>
    <row r="26503" spans="11:11" x14ac:dyDescent="0.25">
      <c r="K26503"/>
    </row>
    <row r="26504" spans="11:11" x14ac:dyDescent="0.25">
      <c r="K26504"/>
    </row>
    <row r="26505" spans="11:11" x14ac:dyDescent="0.25">
      <c r="K26505" s="133"/>
    </row>
    <row r="26506" spans="11:11" x14ac:dyDescent="0.25">
      <c r="K26506" s="133"/>
    </row>
    <row r="26507" spans="11:11" x14ac:dyDescent="0.25">
      <c r="K26507"/>
    </row>
    <row r="26508" spans="11:11" x14ac:dyDescent="0.25">
      <c r="K26508"/>
    </row>
    <row r="26509" spans="11:11" x14ac:dyDescent="0.25">
      <c r="K26509"/>
    </row>
    <row r="26510" spans="11:11" x14ac:dyDescent="0.25">
      <c r="K26510" s="133"/>
    </row>
    <row r="26511" spans="11:11" x14ac:dyDescent="0.25">
      <c r="K26511" s="133"/>
    </row>
    <row r="26512" spans="11:11" x14ac:dyDescent="0.25">
      <c r="K26512"/>
    </row>
    <row r="26513" spans="11:11" x14ac:dyDescent="0.25">
      <c r="K26513"/>
    </row>
    <row r="26514" spans="11:11" x14ac:dyDescent="0.25">
      <c r="K26514" s="133"/>
    </row>
    <row r="26515" spans="11:11" x14ac:dyDescent="0.25">
      <c r="K26515" s="133"/>
    </row>
    <row r="26516" spans="11:11" x14ac:dyDescent="0.25">
      <c r="K26516"/>
    </row>
    <row r="26517" spans="11:11" x14ac:dyDescent="0.25">
      <c r="K26517"/>
    </row>
    <row r="26518" spans="11:11" x14ac:dyDescent="0.25">
      <c r="K26518"/>
    </row>
    <row r="26519" spans="11:11" x14ac:dyDescent="0.25">
      <c r="K26519" s="133"/>
    </row>
    <row r="26520" spans="11:11" x14ac:dyDescent="0.25">
      <c r="K26520" s="133"/>
    </row>
    <row r="26521" spans="11:11" x14ac:dyDescent="0.25">
      <c r="K26521"/>
    </row>
    <row r="26522" spans="11:11" x14ac:dyDescent="0.25">
      <c r="K26522"/>
    </row>
    <row r="26523" spans="11:11" x14ac:dyDescent="0.25">
      <c r="K26523" s="133"/>
    </row>
    <row r="26524" spans="11:11" x14ac:dyDescent="0.25">
      <c r="K26524" s="133"/>
    </row>
    <row r="26525" spans="11:11" x14ac:dyDescent="0.25">
      <c r="K26525"/>
    </row>
    <row r="26526" spans="11:11" x14ac:dyDescent="0.25">
      <c r="K26526"/>
    </row>
    <row r="26527" spans="11:11" x14ac:dyDescent="0.25">
      <c r="K26527"/>
    </row>
    <row r="26528" spans="11:11" x14ac:dyDescent="0.25">
      <c r="K26528" s="133"/>
    </row>
    <row r="26529" spans="11:11" x14ac:dyDescent="0.25">
      <c r="K26529" s="133"/>
    </row>
    <row r="26530" spans="11:11" x14ac:dyDescent="0.25">
      <c r="K26530"/>
    </row>
    <row r="26531" spans="11:11" x14ac:dyDescent="0.25">
      <c r="K26531"/>
    </row>
    <row r="26532" spans="11:11" x14ac:dyDescent="0.25">
      <c r="K26532" s="133"/>
    </row>
    <row r="26533" spans="11:11" x14ac:dyDescent="0.25">
      <c r="K26533" s="133"/>
    </row>
    <row r="26534" spans="11:11" x14ac:dyDescent="0.25">
      <c r="K26534"/>
    </row>
    <row r="26535" spans="11:11" x14ac:dyDescent="0.25">
      <c r="K26535"/>
    </row>
    <row r="26536" spans="11:11" x14ac:dyDescent="0.25">
      <c r="K26536"/>
    </row>
    <row r="26537" spans="11:11" x14ac:dyDescent="0.25">
      <c r="K26537" s="133"/>
    </row>
    <row r="26538" spans="11:11" x14ac:dyDescent="0.25">
      <c r="K26538" s="133"/>
    </row>
    <row r="26539" spans="11:11" x14ac:dyDescent="0.25">
      <c r="K26539"/>
    </row>
    <row r="26540" spans="11:11" x14ac:dyDescent="0.25">
      <c r="K26540"/>
    </row>
    <row r="26541" spans="11:11" x14ac:dyDescent="0.25">
      <c r="K26541" s="133"/>
    </row>
    <row r="26542" spans="11:11" x14ac:dyDescent="0.25">
      <c r="K26542" s="133"/>
    </row>
    <row r="26543" spans="11:11" x14ac:dyDescent="0.25">
      <c r="K26543"/>
    </row>
    <row r="26544" spans="11:11" x14ac:dyDescent="0.25">
      <c r="K26544"/>
    </row>
    <row r="26545" spans="11:11" x14ac:dyDescent="0.25">
      <c r="K26545"/>
    </row>
    <row r="26546" spans="11:11" x14ac:dyDescent="0.25">
      <c r="K26546" s="133"/>
    </row>
    <row r="26547" spans="11:11" x14ac:dyDescent="0.25">
      <c r="K26547" s="133"/>
    </row>
    <row r="26548" spans="11:11" x14ac:dyDescent="0.25">
      <c r="K26548"/>
    </row>
    <row r="26549" spans="11:11" x14ac:dyDescent="0.25">
      <c r="K26549"/>
    </row>
    <row r="26550" spans="11:11" x14ac:dyDescent="0.25">
      <c r="K26550" s="133"/>
    </row>
    <row r="26551" spans="11:11" x14ac:dyDescent="0.25">
      <c r="K26551" s="133"/>
    </row>
    <row r="26552" spans="11:11" x14ac:dyDescent="0.25">
      <c r="K26552"/>
    </row>
    <row r="26553" spans="11:11" x14ac:dyDescent="0.25">
      <c r="K26553"/>
    </row>
    <row r="26554" spans="11:11" x14ac:dyDescent="0.25">
      <c r="K26554"/>
    </row>
    <row r="26555" spans="11:11" x14ac:dyDescent="0.25">
      <c r="K26555" s="133"/>
    </row>
    <row r="26556" spans="11:11" x14ac:dyDescent="0.25">
      <c r="K26556" s="133"/>
    </row>
    <row r="26557" spans="11:11" x14ac:dyDescent="0.25">
      <c r="K26557"/>
    </row>
    <row r="26558" spans="11:11" x14ac:dyDescent="0.25">
      <c r="K26558"/>
    </row>
    <row r="26559" spans="11:11" x14ac:dyDescent="0.25">
      <c r="K26559" s="133"/>
    </row>
    <row r="26560" spans="11:11" x14ac:dyDescent="0.25">
      <c r="K26560" s="133"/>
    </row>
    <row r="26561" spans="11:11" x14ac:dyDescent="0.25">
      <c r="K26561"/>
    </row>
    <row r="26562" spans="11:11" x14ac:dyDescent="0.25">
      <c r="K26562"/>
    </row>
    <row r="26563" spans="11:11" x14ac:dyDescent="0.25">
      <c r="K26563"/>
    </row>
    <row r="26564" spans="11:11" x14ac:dyDescent="0.25">
      <c r="K26564" s="133"/>
    </row>
    <row r="26565" spans="11:11" x14ac:dyDescent="0.25">
      <c r="K26565" s="133"/>
    </row>
    <row r="26566" spans="11:11" x14ac:dyDescent="0.25">
      <c r="K26566"/>
    </row>
    <row r="26567" spans="11:11" x14ac:dyDescent="0.25">
      <c r="K26567"/>
    </row>
    <row r="26568" spans="11:11" x14ac:dyDescent="0.25">
      <c r="K26568" s="133"/>
    </row>
    <row r="26569" spans="11:11" x14ac:dyDescent="0.25">
      <c r="K26569" s="133"/>
    </row>
    <row r="26570" spans="11:11" x14ac:dyDescent="0.25">
      <c r="K26570"/>
    </row>
    <row r="26571" spans="11:11" x14ac:dyDescent="0.25">
      <c r="K26571"/>
    </row>
    <row r="26572" spans="11:11" x14ac:dyDescent="0.25">
      <c r="K26572"/>
    </row>
    <row r="26573" spans="11:11" x14ac:dyDescent="0.25">
      <c r="K26573" s="133"/>
    </row>
    <row r="26574" spans="11:11" x14ac:dyDescent="0.25">
      <c r="K26574" s="133"/>
    </row>
    <row r="26575" spans="11:11" x14ac:dyDescent="0.25">
      <c r="K26575"/>
    </row>
    <row r="26576" spans="11:11" x14ac:dyDescent="0.25">
      <c r="K26576"/>
    </row>
    <row r="26577" spans="11:11" x14ac:dyDescent="0.25">
      <c r="K26577" s="133"/>
    </row>
    <row r="26578" spans="11:11" x14ac:dyDescent="0.25">
      <c r="K26578" s="133"/>
    </row>
    <row r="26579" spans="11:11" x14ac:dyDescent="0.25">
      <c r="K26579"/>
    </row>
    <row r="26580" spans="11:11" x14ac:dyDescent="0.25">
      <c r="K26580"/>
    </row>
    <row r="26581" spans="11:11" x14ac:dyDescent="0.25">
      <c r="K26581"/>
    </row>
    <row r="26582" spans="11:11" x14ac:dyDescent="0.25">
      <c r="K26582" s="133"/>
    </row>
    <row r="26583" spans="11:11" x14ac:dyDescent="0.25">
      <c r="K26583" s="133"/>
    </row>
    <row r="26584" spans="11:11" x14ac:dyDescent="0.25">
      <c r="K26584"/>
    </row>
    <row r="26585" spans="11:11" x14ac:dyDescent="0.25">
      <c r="K26585"/>
    </row>
    <row r="26586" spans="11:11" x14ac:dyDescent="0.25">
      <c r="K26586" s="133"/>
    </row>
    <row r="26587" spans="11:11" x14ac:dyDescent="0.25">
      <c r="K26587" s="133"/>
    </row>
    <row r="26588" spans="11:11" x14ac:dyDescent="0.25">
      <c r="K26588"/>
    </row>
    <row r="26589" spans="11:11" x14ac:dyDescent="0.25">
      <c r="K26589"/>
    </row>
    <row r="26590" spans="11:11" x14ac:dyDescent="0.25">
      <c r="K26590"/>
    </row>
    <row r="26591" spans="11:11" x14ac:dyDescent="0.25">
      <c r="K26591" s="133"/>
    </row>
    <row r="26592" spans="11:11" x14ac:dyDescent="0.25">
      <c r="K26592" s="133"/>
    </row>
    <row r="26593" spans="11:11" x14ac:dyDescent="0.25">
      <c r="K26593"/>
    </row>
    <row r="26594" spans="11:11" x14ac:dyDescent="0.25">
      <c r="K26594"/>
    </row>
    <row r="26595" spans="11:11" x14ac:dyDescent="0.25">
      <c r="K26595" s="133"/>
    </row>
    <row r="26596" spans="11:11" x14ac:dyDescent="0.25">
      <c r="K26596" s="133"/>
    </row>
    <row r="26597" spans="11:11" x14ac:dyDescent="0.25">
      <c r="K26597"/>
    </row>
    <row r="26598" spans="11:11" x14ac:dyDescent="0.25">
      <c r="K26598"/>
    </row>
    <row r="26599" spans="11:11" x14ac:dyDescent="0.25">
      <c r="K26599"/>
    </row>
    <row r="26600" spans="11:11" x14ac:dyDescent="0.25">
      <c r="K26600" s="133"/>
    </row>
    <row r="26601" spans="11:11" x14ac:dyDescent="0.25">
      <c r="K26601" s="133"/>
    </row>
    <row r="26602" spans="11:11" x14ac:dyDescent="0.25">
      <c r="K26602"/>
    </row>
    <row r="26603" spans="11:11" x14ac:dyDescent="0.25">
      <c r="K26603"/>
    </row>
    <row r="26604" spans="11:11" x14ac:dyDescent="0.25">
      <c r="K26604" s="133"/>
    </row>
    <row r="26605" spans="11:11" x14ac:dyDescent="0.25">
      <c r="K26605" s="133"/>
    </row>
    <row r="26606" spans="11:11" x14ac:dyDescent="0.25">
      <c r="K26606"/>
    </row>
    <row r="26607" spans="11:11" x14ac:dyDescent="0.25">
      <c r="K26607"/>
    </row>
    <row r="26608" spans="11:11" x14ac:dyDescent="0.25">
      <c r="K26608"/>
    </row>
    <row r="26609" spans="11:11" x14ac:dyDescent="0.25">
      <c r="K26609" s="133"/>
    </row>
    <row r="26610" spans="11:11" x14ac:dyDescent="0.25">
      <c r="K26610" s="133"/>
    </row>
    <row r="26611" spans="11:11" x14ac:dyDescent="0.25">
      <c r="K26611"/>
    </row>
    <row r="26612" spans="11:11" x14ac:dyDescent="0.25">
      <c r="K26612"/>
    </row>
    <row r="26613" spans="11:11" x14ac:dyDescent="0.25">
      <c r="K26613" s="133"/>
    </row>
    <row r="26614" spans="11:11" x14ac:dyDescent="0.25">
      <c r="K26614" s="133"/>
    </row>
    <row r="26615" spans="11:11" x14ac:dyDescent="0.25">
      <c r="K26615"/>
    </row>
    <row r="26616" spans="11:11" x14ac:dyDescent="0.25">
      <c r="K26616"/>
    </row>
    <row r="26617" spans="11:11" x14ac:dyDescent="0.25">
      <c r="K26617"/>
    </row>
    <row r="26618" spans="11:11" x14ac:dyDescent="0.25">
      <c r="K26618" s="133"/>
    </row>
    <row r="26619" spans="11:11" x14ac:dyDescent="0.25">
      <c r="K26619" s="133"/>
    </row>
    <row r="26620" spans="11:11" x14ac:dyDescent="0.25">
      <c r="K26620"/>
    </row>
    <row r="26621" spans="11:11" x14ac:dyDescent="0.25">
      <c r="K26621"/>
    </row>
    <row r="26622" spans="11:11" x14ac:dyDescent="0.25">
      <c r="K26622" s="133"/>
    </row>
    <row r="26623" spans="11:11" x14ac:dyDescent="0.25">
      <c r="K26623" s="133"/>
    </row>
    <row r="26624" spans="11:11" x14ac:dyDescent="0.25">
      <c r="K26624"/>
    </row>
    <row r="26625" spans="11:11" x14ac:dyDescent="0.25">
      <c r="K26625"/>
    </row>
    <row r="26626" spans="11:11" x14ac:dyDescent="0.25">
      <c r="K26626"/>
    </row>
    <row r="26627" spans="11:11" x14ac:dyDescent="0.25">
      <c r="K26627" s="133"/>
    </row>
    <row r="26628" spans="11:11" x14ac:dyDescent="0.25">
      <c r="K26628" s="133"/>
    </row>
    <row r="26629" spans="11:11" x14ac:dyDescent="0.25">
      <c r="K26629"/>
    </row>
    <row r="26630" spans="11:11" x14ac:dyDescent="0.25">
      <c r="K26630"/>
    </row>
    <row r="26631" spans="11:11" x14ac:dyDescent="0.25">
      <c r="K26631" s="133"/>
    </row>
    <row r="26632" spans="11:11" x14ac:dyDescent="0.25">
      <c r="K26632" s="133"/>
    </row>
    <row r="26633" spans="11:11" x14ac:dyDescent="0.25">
      <c r="K26633"/>
    </row>
    <row r="26634" spans="11:11" x14ac:dyDescent="0.25">
      <c r="K26634"/>
    </row>
    <row r="26635" spans="11:11" x14ac:dyDescent="0.25">
      <c r="K26635"/>
    </row>
    <row r="26636" spans="11:11" x14ac:dyDescent="0.25">
      <c r="K26636" s="133"/>
    </row>
    <row r="26637" spans="11:11" x14ac:dyDescent="0.25">
      <c r="K26637" s="133"/>
    </row>
    <row r="26638" spans="11:11" x14ac:dyDescent="0.25">
      <c r="K26638"/>
    </row>
    <row r="26639" spans="11:11" x14ac:dyDescent="0.25">
      <c r="K26639"/>
    </row>
    <row r="26640" spans="11:11" x14ac:dyDescent="0.25">
      <c r="K26640" s="133"/>
    </row>
    <row r="26641" spans="11:11" x14ac:dyDescent="0.25">
      <c r="K26641" s="133"/>
    </row>
    <row r="26642" spans="11:11" x14ac:dyDescent="0.25">
      <c r="K26642"/>
    </row>
    <row r="26643" spans="11:11" x14ac:dyDescent="0.25">
      <c r="K26643"/>
    </row>
    <row r="26644" spans="11:11" x14ac:dyDescent="0.25">
      <c r="K26644"/>
    </row>
    <row r="26645" spans="11:11" x14ac:dyDescent="0.25">
      <c r="K26645" s="133"/>
    </row>
    <row r="26646" spans="11:11" x14ac:dyDescent="0.25">
      <c r="K26646" s="133"/>
    </row>
    <row r="26647" spans="11:11" x14ac:dyDescent="0.25">
      <c r="K26647"/>
    </row>
    <row r="26648" spans="11:11" x14ac:dyDescent="0.25">
      <c r="K26648"/>
    </row>
    <row r="26649" spans="11:11" x14ac:dyDescent="0.25">
      <c r="K26649" s="133"/>
    </row>
    <row r="26650" spans="11:11" x14ac:dyDescent="0.25">
      <c r="K26650" s="133"/>
    </row>
    <row r="26651" spans="11:11" x14ac:dyDescent="0.25">
      <c r="K26651"/>
    </row>
    <row r="26652" spans="11:11" x14ac:dyDescent="0.25">
      <c r="K26652"/>
    </row>
    <row r="26653" spans="11:11" x14ac:dyDescent="0.25">
      <c r="K26653"/>
    </row>
    <row r="26654" spans="11:11" x14ac:dyDescent="0.25">
      <c r="K26654" s="133"/>
    </row>
    <row r="26655" spans="11:11" x14ac:dyDescent="0.25">
      <c r="K26655" s="133"/>
    </row>
    <row r="26656" spans="11:11" x14ac:dyDescent="0.25">
      <c r="K26656"/>
    </row>
    <row r="26657" spans="11:11" x14ac:dyDescent="0.25">
      <c r="K26657"/>
    </row>
    <row r="26658" spans="11:11" x14ac:dyDescent="0.25">
      <c r="K26658" s="133"/>
    </row>
    <row r="26659" spans="11:11" x14ac:dyDescent="0.25">
      <c r="K26659" s="133"/>
    </row>
    <row r="26660" spans="11:11" x14ac:dyDescent="0.25">
      <c r="K26660"/>
    </row>
    <row r="26661" spans="11:11" x14ac:dyDescent="0.25">
      <c r="K26661"/>
    </row>
    <row r="26662" spans="11:11" x14ac:dyDescent="0.25">
      <c r="K26662"/>
    </row>
    <row r="26663" spans="11:11" x14ac:dyDescent="0.25">
      <c r="K26663" s="133"/>
    </row>
    <row r="26664" spans="11:11" x14ac:dyDescent="0.25">
      <c r="K26664" s="133"/>
    </row>
    <row r="26665" spans="11:11" x14ac:dyDescent="0.25">
      <c r="K26665"/>
    </row>
    <row r="26666" spans="11:11" x14ac:dyDescent="0.25">
      <c r="K26666"/>
    </row>
    <row r="26667" spans="11:11" x14ac:dyDescent="0.25">
      <c r="K26667" s="133"/>
    </row>
    <row r="26668" spans="11:11" x14ac:dyDescent="0.25">
      <c r="K26668" s="133"/>
    </row>
    <row r="26669" spans="11:11" x14ac:dyDescent="0.25">
      <c r="K26669"/>
    </row>
    <row r="26670" spans="11:11" x14ac:dyDescent="0.25">
      <c r="K26670"/>
    </row>
    <row r="26671" spans="11:11" x14ac:dyDescent="0.25">
      <c r="K26671"/>
    </row>
    <row r="26672" spans="11:11" x14ac:dyDescent="0.25">
      <c r="K26672" s="133"/>
    </row>
    <row r="26673" spans="11:11" x14ac:dyDescent="0.25">
      <c r="K26673" s="133"/>
    </row>
    <row r="26674" spans="11:11" x14ac:dyDescent="0.25">
      <c r="K26674"/>
    </row>
    <row r="26675" spans="11:11" x14ac:dyDescent="0.25">
      <c r="K26675"/>
    </row>
    <row r="26676" spans="11:11" x14ac:dyDescent="0.25">
      <c r="K26676" s="133"/>
    </row>
    <row r="26677" spans="11:11" x14ac:dyDescent="0.25">
      <c r="K26677" s="133"/>
    </row>
    <row r="26678" spans="11:11" x14ac:dyDescent="0.25">
      <c r="K26678"/>
    </row>
    <row r="26679" spans="11:11" x14ac:dyDescent="0.25">
      <c r="K26679"/>
    </row>
    <row r="26680" spans="11:11" x14ac:dyDescent="0.25">
      <c r="K26680"/>
    </row>
    <row r="26681" spans="11:11" x14ac:dyDescent="0.25">
      <c r="K26681" s="133"/>
    </row>
    <row r="26682" spans="11:11" x14ac:dyDescent="0.25">
      <c r="K26682" s="133"/>
    </row>
    <row r="26683" spans="11:11" x14ac:dyDescent="0.25">
      <c r="K26683"/>
    </row>
    <row r="26684" spans="11:11" x14ac:dyDescent="0.25">
      <c r="K26684"/>
    </row>
    <row r="26685" spans="11:11" x14ac:dyDescent="0.25">
      <c r="K26685" s="133"/>
    </row>
    <row r="26686" spans="11:11" x14ac:dyDescent="0.25">
      <c r="K26686" s="133"/>
    </row>
    <row r="26687" spans="11:11" x14ac:dyDescent="0.25">
      <c r="K26687"/>
    </row>
    <row r="26688" spans="11:11" x14ac:dyDescent="0.25">
      <c r="K26688"/>
    </row>
    <row r="26689" spans="11:11" x14ac:dyDescent="0.25">
      <c r="K26689"/>
    </row>
    <row r="26690" spans="11:11" x14ac:dyDescent="0.25">
      <c r="K26690" s="133"/>
    </row>
    <row r="26691" spans="11:11" x14ac:dyDescent="0.25">
      <c r="K26691" s="133"/>
    </row>
    <row r="26692" spans="11:11" x14ac:dyDescent="0.25">
      <c r="K26692"/>
    </row>
    <row r="26693" spans="11:11" x14ac:dyDescent="0.25">
      <c r="K26693"/>
    </row>
    <row r="26694" spans="11:11" x14ac:dyDescent="0.25">
      <c r="K26694" s="133"/>
    </row>
    <row r="26695" spans="11:11" x14ac:dyDescent="0.25">
      <c r="K26695" s="133"/>
    </row>
    <row r="26696" spans="11:11" x14ac:dyDescent="0.25">
      <c r="K26696"/>
    </row>
    <row r="26697" spans="11:11" x14ac:dyDescent="0.25">
      <c r="K26697"/>
    </row>
    <row r="26698" spans="11:11" x14ac:dyDescent="0.25">
      <c r="K26698"/>
    </row>
    <row r="26699" spans="11:11" x14ac:dyDescent="0.25">
      <c r="K26699" s="133"/>
    </row>
    <row r="26700" spans="11:11" x14ac:dyDescent="0.25">
      <c r="K26700" s="133"/>
    </row>
    <row r="26701" spans="11:11" x14ac:dyDescent="0.25">
      <c r="K26701"/>
    </row>
    <row r="26702" spans="11:11" x14ac:dyDescent="0.25">
      <c r="K26702"/>
    </row>
    <row r="26703" spans="11:11" x14ac:dyDescent="0.25">
      <c r="K26703" s="133"/>
    </row>
    <row r="26704" spans="11:11" x14ac:dyDescent="0.25">
      <c r="K26704" s="133"/>
    </row>
    <row r="26705" spans="11:11" x14ac:dyDescent="0.25">
      <c r="K26705"/>
    </row>
    <row r="26706" spans="11:11" x14ac:dyDescent="0.25">
      <c r="K26706"/>
    </row>
    <row r="26707" spans="11:11" x14ac:dyDescent="0.25">
      <c r="K26707"/>
    </row>
    <row r="26708" spans="11:11" x14ac:dyDescent="0.25">
      <c r="K26708" s="133"/>
    </row>
    <row r="26709" spans="11:11" x14ac:dyDescent="0.25">
      <c r="K26709" s="133"/>
    </row>
    <row r="26710" spans="11:11" x14ac:dyDescent="0.25">
      <c r="K26710"/>
    </row>
    <row r="26711" spans="11:11" x14ac:dyDescent="0.25">
      <c r="K26711"/>
    </row>
    <row r="26712" spans="11:11" x14ac:dyDescent="0.25">
      <c r="K26712" s="133"/>
    </row>
    <row r="26713" spans="11:11" x14ac:dyDescent="0.25">
      <c r="K26713" s="133"/>
    </row>
    <row r="26714" spans="11:11" x14ac:dyDescent="0.25">
      <c r="K26714"/>
    </row>
    <row r="26715" spans="11:11" x14ac:dyDescent="0.25">
      <c r="K26715"/>
    </row>
    <row r="26716" spans="11:11" x14ac:dyDescent="0.25">
      <c r="K26716"/>
    </row>
    <row r="26717" spans="11:11" x14ac:dyDescent="0.25">
      <c r="K26717" s="133"/>
    </row>
    <row r="26718" spans="11:11" x14ac:dyDescent="0.25">
      <c r="K26718" s="133"/>
    </row>
    <row r="26719" spans="11:11" x14ac:dyDescent="0.25">
      <c r="K26719"/>
    </row>
    <row r="26720" spans="11:11" x14ac:dyDescent="0.25">
      <c r="K26720"/>
    </row>
    <row r="26721" spans="11:11" x14ac:dyDescent="0.25">
      <c r="K26721" s="133"/>
    </row>
    <row r="26722" spans="11:11" x14ac:dyDescent="0.25">
      <c r="K26722" s="133"/>
    </row>
    <row r="26723" spans="11:11" x14ac:dyDescent="0.25">
      <c r="K26723"/>
    </row>
    <row r="26724" spans="11:11" x14ac:dyDescent="0.25">
      <c r="K26724"/>
    </row>
    <row r="26725" spans="11:11" x14ac:dyDescent="0.25">
      <c r="K26725"/>
    </row>
    <row r="26726" spans="11:11" x14ac:dyDescent="0.25">
      <c r="K26726" s="133"/>
    </row>
    <row r="26727" spans="11:11" x14ac:dyDescent="0.25">
      <c r="K26727" s="133"/>
    </row>
    <row r="26728" spans="11:11" x14ac:dyDescent="0.25">
      <c r="K26728"/>
    </row>
    <row r="26729" spans="11:11" x14ac:dyDescent="0.25">
      <c r="K26729"/>
    </row>
    <row r="26730" spans="11:11" x14ac:dyDescent="0.25">
      <c r="K26730" s="133"/>
    </row>
    <row r="26731" spans="11:11" x14ac:dyDescent="0.25">
      <c r="K26731" s="133"/>
    </row>
    <row r="26732" spans="11:11" x14ac:dyDescent="0.25">
      <c r="K26732"/>
    </row>
    <row r="26733" spans="11:11" x14ac:dyDescent="0.25">
      <c r="K26733"/>
    </row>
    <row r="26734" spans="11:11" x14ac:dyDescent="0.25">
      <c r="K26734"/>
    </row>
    <row r="26735" spans="11:11" x14ac:dyDescent="0.25">
      <c r="K26735" s="133"/>
    </row>
    <row r="26736" spans="11:11" x14ac:dyDescent="0.25">
      <c r="K26736" s="133"/>
    </row>
    <row r="26737" spans="11:11" x14ac:dyDescent="0.25">
      <c r="K26737"/>
    </row>
    <row r="26738" spans="11:11" x14ac:dyDescent="0.25">
      <c r="K26738"/>
    </row>
    <row r="26739" spans="11:11" x14ac:dyDescent="0.25">
      <c r="K26739" s="133"/>
    </row>
    <row r="26740" spans="11:11" x14ac:dyDescent="0.25">
      <c r="K26740" s="133"/>
    </row>
    <row r="26741" spans="11:11" x14ac:dyDescent="0.25">
      <c r="K26741"/>
    </row>
    <row r="26742" spans="11:11" x14ac:dyDescent="0.25">
      <c r="K26742"/>
    </row>
    <row r="26743" spans="11:11" x14ac:dyDescent="0.25">
      <c r="K26743"/>
    </row>
    <row r="26744" spans="11:11" x14ac:dyDescent="0.25">
      <c r="K26744" s="133"/>
    </row>
    <row r="26745" spans="11:11" x14ac:dyDescent="0.25">
      <c r="K26745" s="133"/>
    </row>
    <row r="26746" spans="11:11" x14ac:dyDescent="0.25">
      <c r="K26746"/>
    </row>
    <row r="26747" spans="11:11" x14ac:dyDescent="0.25">
      <c r="K26747"/>
    </row>
    <row r="26748" spans="11:11" x14ac:dyDescent="0.25">
      <c r="K26748" s="133"/>
    </row>
    <row r="26749" spans="11:11" x14ac:dyDescent="0.25">
      <c r="K26749" s="133"/>
    </row>
    <row r="26750" spans="11:11" x14ac:dyDescent="0.25">
      <c r="K26750"/>
    </row>
    <row r="26751" spans="11:11" x14ac:dyDescent="0.25">
      <c r="K26751"/>
    </row>
    <row r="26752" spans="11:11" x14ac:dyDescent="0.25">
      <c r="K26752"/>
    </row>
    <row r="26753" spans="11:11" x14ac:dyDescent="0.25">
      <c r="K26753" s="133"/>
    </row>
    <row r="26754" spans="11:11" x14ac:dyDescent="0.25">
      <c r="K26754" s="133"/>
    </row>
    <row r="26755" spans="11:11" x14ac:dyDescent="0.25">
      <c r="K26755"/>
    </row>
    <row r="26756" spans="11:11" x14ac:dyDescent="0.25">
      <c r="K26756"/>
    </row>
    <row r="26757" spans="11:11" x14ac:dyDescent="0.25">
      <c r="K26757" s="133"/>
    </row>
    <row r="26758" spans="11:11" x14ac:dyDescent="0.25">
      <c r="K26758" s="133"/>
    </row>
    <row r="26759" spans="11:11" x14ac:dyDescent="0.25">
      <c r="K26759"/>
    </row>
    <row r="26760" spans="11:11" x14ac:dyDescent="0.25">
      <c r="K26760"/>
    </row>
    <row r="26761" spans="11:11" x14ac:dyDescent="0.25">
      <c r="K26761"/>
    </row>
    <row r="26762" spans="11:11" x14ac:dyDescent="0.25">
      <c r="K26762" s="133"/>
    </row>
    <row r="26763" spans="11:11" x14ac:dyDescent="0.25">
      <c r="K26763" s="133"/>
    </row>
    <row r="26764" spans="11:11" x14ac:dyDescent="0.25">
      <c r="K26764"/>
    </row>
    <row r="26765" spans="11:11" x14ac:dyDescent="0.25">
      <c r="K26765"/>
    </row>
    <row r="26766" spans="11:11" x14ac:dyDescent="0.25">
      <c r="K26766" s="133"/>
    </row>
    <row r="26767" spans="11:11" x14ac:dyDescent="0.25">
      <c r="K26767" s="133"/>
    </row>
    <row r="26768" spans="11:11" x14ac:dyDescent="0.25">
      <c r="K26768"/>
    </row>
    <row r="26769" spans="11:11" x14ac:dyDescent="0.25">
      <c r="K26769"/>
    </row>
    <row r="26770" spans="11:11" x14ac:dyDescent="0.25">
      <c r="K26770"/>
    </row>
    <row r="26771" spans="11:11" x14ac:dyDescent="0.25">
      <c r="K26771" s="133"/>
    </row>
    <row r="26772" spans="11:11" x14ac:dyDescent="0.25">
      <c r="K26772" s="133"/>
    </row>
    <row r="26773" spans="11:11" x14ac:dyDescent="0.25">
      <c r="K26773"/>
    </row>
    <row r="26774" spans="11:11" x14ac:dyDescent="0.25">
      <c r="K26774"/>
    </row>
    <row r="26775" spans="11:11" x14ac:dyDescent="0.25">
      <c r="K26775" s="133"/>
    </row>
    <row r="26776" spans="11:11" x14ac:dyDescent="0.25">
      <c r="K26776" s="133"/>
    </row>
    <row r="26777" spans="11:11" x14ac:dyDescent="0.25">
      <c r="K26777"/>
    </row>
    <row r="26778" spans="11:11" x14ac:dyDescent="0.25">
      <c r="K26778"/>
    </row>
    <row r="26779" spans="11:11" x14ac:dyDescent="0.25">
      <c r="K26779"/>
    </row>
    <row r="26780" spans="11:11" x14ac:dyDescent="0.25">
      <c r="K26780" s="133"/>
    </row>
    <row r="26781" spans="11:11" x14ac:dyDescent="0.25">
      <c r="K26781" s="133"/>
    </row>
    <row r="26782" spans="11:11" x14ac:dyDescent="0.25">
      <c r="K26782"/>
    </row>
    <row r="26783" spans="11:11" x14ac:dyDescent="0.25">
      <c r="K26783"/>
    </row>
    <row r="26784" spans="11:11" x14ac:dyDescent="0.25">
      <c r="K26784" s="133"/>
    </row>
    <row r="26785" spans="11:11" x14ac:dyDescent="0.25">
      <c r="K26785" s="133"/>
    </row>
    <row r="26786" spans="11:11" x14ac:dyDescent="0.25">
      <c r="K26786"/>
    </row>
    <row r="26787" spans="11:11" x14ac:dyDescent="0.25">
      <c r="K26787"/>
    </row>
    <row r="26788" spans="11:11" x14ac:dyDescent="0.25">
      <c r="K26788"/>
    </row>
    <row r="26789" spans="11:11" x14ac:dyDescent="0.25">
      <c r="K26789" s="133"/>
    </row>
    <row r="26790" spans="11:11" x14ac:dyDescent="0.25">
      <c r="K26790" s="133"/>
    </row>
    <row r="26791" spans="11:11" x14ac:dyDescent="0.25">
      <c r="K26791"/>
    </row>
    <row r="26792" spans="11:11" x14ac:dyDescent="0.25">
      <c r="K26792"/>
    </row>
    <row r="26793" spans="11:11" x14ac:dyDescent="0.25">
      <c r="K26793" s="133"/>
    </row>
    <row r="26794" spans="11:11" x14ac:dyDescent="0.25">
      <c r="K26794" s="133"/>
    </row>
    <row r="26795" spans="11:11" x14ac:dyDescent="0.25">
      <c r="K26795"/>
    </row>
    <row r="26796" spans="11:11" x14ac:dyDescent="0.25">
      <c r="K26796"/>
    </row>
    <row r="26797" spans="11:11" x14ac:dyDescent="0.25">
      <c r="K26797"/>
    </row>
    <row r="26798" spans="11:11" x14ac:dyDescent="0.25">
      <c r="K26798" s="133"/>
    </row>
    <row r="26799" spans="11:11" x14ac:dyDescent="0.25">
      <c r="K26799" s="133"/>
    </row>
    <row r="26800" spans="11:11" x14ac:dyDescent="0.25">
      <c r="K26800"/>
    </row>
    <row r="26801" spans="11:11" x14ac:dyDescent="0.25">
      <c r="K26801"/>
    </row>
    <row r="26802" spans="11:11" x14ac:dyDescent="0.25">
      <c r="K26802" s="133"/>
    </row>
    <row r="26803" spans="11:11" x14ac:dyDescent="0.25">
      <c r="K26803" s="133"/>
    </row>
    <row r="26804" spans="11:11" x14ac:dyDescent="0.25">
      <c r="K26804"/>
    </row>
    <row r="26805" spans="11:11" x14ac:dyDescent="0.25">
      <c r="K26805"/>
    </row>
    <row r="26806" spans="11:11" x14ac:dyDescent="0.25">
      <c r="K26806"/>
    </row>
    <row r="26807" spans="11:11" x14ac:dyDescent="0.25">
      <c r="K26807" s="133"/>
    </row>
    <row r="26808" spans="11:11" x14ac:dyDescent="0.25">
      <c r="K26808" s="133"/>
    </row>
    <row r="26809" spans="11:11" x14ac:dyDescent="0.25">
      <c r="K26809"/>
    </row>
    <row r="26810" spans="11:11" x14ac:dyDescent="0.25">
      <c r="K26810"/>
    </row>
    <row r="26811" spans="11:11" x14ac:dyDescent="0.25">
      <c r="K26811" s="133"/>
    </row>
    <row r="26812" spans="11:11" x14ac:dyDescent="0.25">
      <c r="K26812" s="133"/>
    </row>
    <row r="26813" spans="11:11" x14ac:dyDescent="0.25">
      <c r="K26813"/>
    </row>
    <row r="26814" spans="11:11" x14ac:dyDescent="0.25">
      <c r="K26814"/>
    </row>
    <row r="26815" spans="11:11" x14ac:dyDescent="0.25">
      <c r="K26815"/>
    </row>
    <row r="26816" spans="11:11" x14ac:dyDescent="0.25">
      <c r="K26816" s="133"/>
    </row>
    <row r="26817" spans="11:11" x14ac:dyDescent="0.25">
      <c r="K26817" s="133"/>
    </row>
    <row r="26818" spans="11:11" x14ac:dyDescent="0.25">
      <c r="K26818"/>
    </row>
    <row r="26819" spans="11:11" x14ac:dyDescent="0.25">
      <c r="K26819"/>
    </row>
    <row r="26820" spans="11:11" x14ac:dyDescent="0.25">
      <c r="K26820" s="133"/>
    </row>
    <row r="26821" spans="11:11" x14ac:dyDescent="0.25">
      <c r="K26821" s="133"/>
    </row>
    <row r="26822" spans="11:11" x14ac:dyDescent="0.25">
      <c r="K26822"/>
    </row>
    <row r="26823" spans="11:11" x14ac:dyDescent="0.25">
      <c r="K26823"/>
    </row>
    <row r="26824" spans="11:11" x14ac:dyDescent="0.25">
      <c r="K26824"/>
    </row>
    <row r="26825" spans="11:11" x14ac:dyDescent="0.25">
      <c r="K26825" s="133"/>
    </row>
    <row r="26826" spans="11:11" x14ac:dyDescent="0.25">
      <c r="K26826" s="133"/>
    </row>
    <row r="26827" spans="11:11" x14ac:dyDescent="0.25">
      <c r="K26827"/>
    </row>
    <row r="26828" spans="11:11" x14ac:dyDescent="0.25">
      <c r="K26828"/>
    </row>
    <row r="26829" spans="11:11" x14ac:dyDescent="0.25">
      <c r="K26829" s="133"/>
    </row>
    <row r="26830" spans="11:11" x14ac:dyDescent="0.25">
      <c r="K26830" s="133"/>
    </row>
    <row r="26831" spans="11:11" x14ac:dyDescent="0.25">
      <c r="K26831"/>
    </row>
    <row r="26832" spans="11:11" x14ac:dyDescent="0.25">
      <c r="K26832"/>
    </row>
    <row r="26833" spans="11:11" x14ac:dyDescent="0.25">
      <c r="K26833"/>
    </row>
    <row r="26834" spans="11:11" x14ac:dyDescent="0.25">
      <c r="K26834" s="133"/>
    </row>
    <row r="26835" spans="11:11" x14ac:dyDescent="0.25">
      <c r="K26835" s="133"/>
    </row>
    <row r="26836" spans="11:11" x14ac:dyDescent="0.25">
      <c r="K26836"/>
    </row>
    <row r="26837" spans="11:11" x14ac:dyDescent="0.25">
      <c r="K26837"/>
    </row>
    <row r="26838" spans="11:11" x14ac:dyDescent="0.25">
      <c r="K26838" s="133"/>
    </row>
    <row r="26839" spans="11:11" x14ac:dyDescent="0.25">
      <c r="K26839" s="133"/>
    </row>
    <row r="26840" spans="11:11" x14ac:dyDescent="0.25">
      <c r="K26840"/>
    </row>
    <row r="26841" spans="11:11" x14ac:dyDescent="0.25">
      <c r="K26841"/>
    </row>
    <row r="26842" spans="11:11" x14ac:dyDescent="0.25">
      <c r="K26842"/>
    </row>
    <row r="26843" spans="11:11" x14ac:dyDescent="0.25">
      <c r="K26843" s="133"/>
    </row>
    <row r="26844" spans="11:11" x14ac:dyDescent="0.25">
      <c r="K26844" s="133"/>
    </row>
    <row r="26845" spans="11:11" x14ac:dyDescent="0.25">
      <c r="K26845"/>
    </row>
    <row r="26846" spans="11:11" x14ac:dyDescent="0.25">
      <c r="K26846"/>
    </row>
    <row r="26847" spans="11:11" x14ac:dyDescent="0.25">
      <c r="K26847" s="133"/>
    </row>
    <row r="26848" spans="11:11" x14ac:dyDescent="0.25">
      <c r="K26848" s="133"/>
    </row>
    <row r="26849" spans="11:11" x14ac:dyDescent="0.25">
      <c r="K26849"/>
    </row>
    <row r="26850" spans="11:11" x14ac:dyDescent="0.25">
      <c r="K26850"/>
    </row>
    <row r="26851" spans="11:11" x14ac:dyDescent="0.25">
      <c r="K26851"/>
    </row>
    <row r="26852" spans="11:11" x14ac:dyDescent="0.25">
      <c r="K26852" s="133"/>
    </row>
    <row r="26853" spans="11:11" x14ac:dyDescent="0.25">
      <c r="K26853" s="133"/>
    </row>
    <row r="26854" spans="11:11" x14ac:dyDescent="0.25">
      <c r="K26854"/>
    </row>
    <row r="26855" spans="11:11" x14ac:dyDescent="0.25">
      <c r="K26855"/>
    </row>
    <row r="26856" spans="11:11" x14ac:dyDescent="0.25">
      <c r="K26856" s="133"/>
    </row>
    <row r="26857" spans="11:11" x14ac:dyDescent="0.25">
      <c r="K26857" s="133"/>
    </row>
    <row r="26858" spans="11:11" x14ac:dyDescent="0.25">
      <c r="K26858"/>
    </row>
    <row r="26859" spans="11:11" x14ac:dyDescent="0.25">
      <c r="K26859"/>
    </row>
    <row r="26860" spans="11:11" x14ac:dyDescent="0.25">
      <c r="K26860"/>
    </row>
    <row r="26861" spans="11:11" x14ac:dyDescent="0.25">
      <c r="K26861" s="133"/>
    </row>
    <row r="26862" spans="11:11" x14ac:dyDescent="0.25">
      <c r="K26862" s="133"/>
    </row>
    <row r="26863" spans="11:11" x14ac:dyDescent="0.25">
      <c r="K26863"/>
    </row>
    <row r="26864" spans="11:11" x14ac:dyDescent="0.25">
      <c r="K26864"/>
    </row>
    <row r="26865" spans="11:11" x14ac:dyDescent="0.25">
      <c r="K26865" s="133"/>
    </row>
    <row r="26866" spans="11:11" x14ac:dyDescent="0.25">
      <c r="K26866" s="133"/>
    </row>
    <row r="26867" spans="11:11" x14ac:dyDescent="0.25">
      <c r="K26867"/>
    </row>
    <row r="26868" spans="11:11" x14ac:dyDescent="0.25">
      <c r="K26868"/>
    </row>
    <row r="26869" spans="11:11" x14ac:dyDescent="0.25">
      <c r="K26869"/>
    </row>
    <row r="26870" spans="11:11" x14ac:dyDescent="0.25">
      <c r="K26870" s="133"/>
    </row>
    <row r="26871" spans="11:11" x14ac:dyDescent="0.25">
      <c r="K26871" s="133"/>
    </row>
    <row r="26872" spans="11:11" x14ac:dyDescent="0.25">
      <c r="K26872"/>
    </row>
    <row r="26873" spans="11:11" x14ac:dyDescent="0.25">
      <c r="K26873"/>
    </row>
    <row r="26874" spans="11:11" x14ac:dyDescent="0.25">
      <c r="K26874" s="133"/>
    </row>
    <row r="26875" spans="11:11" x14ac:dyDescent="0.25">
      <c r="K26875" s="133"/>
    </row>
    <row r="26876" spans="11:11" x14ac:dyDescent="0.25">
      <c r="K26876"/>
    </row>
    <row r="26877" spans="11:11" x14ac:dyDescent="0.25">
      <c r="K26877"/>
    </row>
    <row r="26878" spans="11:11" x14ac:dyDescent="0.25">
      <c r="K26878"/>
    </row>
    <row r="26879" spans="11:11" x14ac:dyDescent="0.25">
      <c r="K26879" s="133"/>
    </row>
    <row r="26880" spans="11:11" x14ac:dyDescent="0.25">
      <c r="K26880" s="133"/>
    </row>
    <row r="26881" spans="11:11" x14ac:dyDescent="0.25">
      <c r="K26881"/>
    </row>
    <row r="26882" spans="11:11" x14ac:dyDescent="0.25">
      <c r="K26882"/>
    </row>
    <row r="26883" spans="11:11" x14ac:dyDescent="0.25">
      <c r="K26883" s="133"/>
    </row>
    <row r="26884" spans="11:11" x14ac:dyDescent="0.25">
      <c r="K26884" s="133"/>
    </row>
    <row r="26885" spans="11:11" x14ac:dyDescent="0.25">
      <c r="K26885"/>
    </row>
    <row r="26886" spans="11:11" x14ac:dyDescent="0.25">
      <c r="K26886"/>
    </row>
    <row r="26887" spans="11:11" x14ac:dyDescent="0.25">
      <c r="K26887"/>
    </row>
    <row r="26888" spans="11:11" x14ac:dyDescent="0.25">
      <c r="K26888" s="133"/>
    </row>
    <row r="26889" spans="11:11" x14ac:dyDescent="0.25">
      <c r="K26889" s="133"/>
    </row>
    <row r="26890" spans="11:11" x14ac:dyDescent="0.25">
      <c r="K26890"/>
    </row>
    <row r="26891" spans="11:11" x14ac:dyDescent="0.25">
      <c r="K26891"/>
    </row>
    <row r="26892" spans="11:11" x14ac:dyDescent="0.25">
      <c r="K26892" s="133"/>
    </row>
    <row r="26893" spans="11:11" x14ac:dyDescent="0.25">
      <c r="K26893" s="133"/>
    </row>
    <row r="26894" spans="11:11" x14ac:dyDescent="0.25">
      <c r="K26894"/>
    </row>
    <row r="26895" spans="11:11" x14ac:dyDescent="0.25">
      <c r="K26895"/>
    </row>
    <row r="26896" spans="11:11" x14ac:dyDescent="0.25">
      <c r="K26896"/>
    </row>
    <row r="26897" spans="11:11" x14ac:dyDescent="0.25">
      <c r="K26897" s="133"/>
    </row>
    <row r="26898" spans="11:11" x14ac:dyDescent="0.25">
      <c r="K26898" s="133"/>
    </row>
    <row r="26899" spans="11:11" x14ac:dyDescent="0.25">
      <c r="K26899"/>
    </row>
    <row r="26900" spans="11:11" x14ac:dyDescent="0.25">
      <c r="K26900"/>
    </row>
    <row r="26901" spans="11:11" x14ac:dyDescent="0.25">
      <c r="K26901" s="133"/>
    </row>
    <row r="26902" spans="11:11" x14ac:dyDescent="0.25">
      <c r="K26902" s="133"/>
    </row>
    <row r="26903" spans="11:11" x14ac:dyDescent="0.25">
      <c r="K26903"/>
    </row>
    <row r="26904" spans="11:11" x14ac:dyDescent="0.25">
      <c r="K26904"/>
    </row>
    <row r="26905" spans="11:11" x14ac:dyDescent="0.25">
      <c r="K26905"/>
    </row>
    <row r="26906" spans="11:11" x14ac:dyDescent="0.25">
      <c r="K26906" s="133"/>
    </row>
    <row r="26907" spans="11:11" x14ac:dyDescent="0.25">
      <c r="K26907" s="133"/>
    </row>
    <row r="26908" spans="11:11" x14ac:dyDescent="0.25">
      <c r="K26908"/>
    </row>
    <row r="26909" spans="11:11" x14ac:dyDescent="0.25">
      <c r="K26909"/>
    </row>
    <row r="26910" spans="11:11" x14ac:dyDescent="0.25">
      <c r="K26910" s="133"/>
    </row>
    <row r="26911" spans="11:11" x14ac:dyDescent="0.25">
      <c r="K26911" s="133"/>
    </row>
    <row r="26912" spans="11:11" x14ac:dyDescent="0.25">
      <c r="K26912"/>
    </row>
    <row r="26913" spans="11:11" x14ac:dyDescent="0.25">
      <c r="K26913"/>
    </row>
    <row r="26914" spans="11:11" x14ac:dyDescent="0.25">
      <c r="K26914"/>
    </row>
    <row r="26915" spans="11:11" x14ac:dyDescent="0.25">
      <c r="K26915" s="133"/>
    </row>
    <row r="26916" spans="11:11" x14ac:dyDescent="0.25">
      <c r="K26916" s="133"/>
    </row>
    <row r="26917" spans="11:11" x14ac:dyDescent="0.25">
      <c r="K26917"/>
    </row>
    <row r="26918" spans="11:11" x14ac:dyDescent="0.25">
      <c r="K26918"/>
    </row>
    <row r="26919" spans="11:11" x14ac:dyDescent="0.25">
      <c r="K26919" s="133"/>
    </row>
    <row r="26920" spans="11:11" x14ac:dyDescent="0.25">
      <c r="K26920" s="133"/>
    </row>
    <row r="26921" spans="11:11" x14ac:dyDescent="0.25">
      <c r="K26921"/>
    </row>
    <row r="26922" spans="11:11" x14ac:dyDescent="0.25">
      <c r="K26922"/>
    </row>
    <row r="26923" spans="11:11" x14ac:dyDescent="0.25">
      <c r="K26923"/>
    </row>
    <row r="26924" spans="11:11" x14ac:dyDescent="0.25">
      <c r="K26924" s="133"/>
    </row>
    <row r="26925" spans="11:11" x14ac:dyDescent="0.25">
      <c r="K26925" s="133"/>
    </row>
    <row r="26926" spans="11:11" x14ac:dyDescent="0.25">
      <c r="K26926"/>
    </row>
    <row r="26927" spans="11:11" x14ac:dyDescent="0.25">
      <c r="K26927"/>
    </row>
    <row r="26928" spans="11:11" x14ac:dyDescent="0.25">
      <c r="K26928" s="133"/>
    </row>
    <row r="26929" spans="11:11" x14ac:dyDescent="0.25">
      <c r="K26929" s="133"/>
    </row>
    <row r="26930" spans="11:11" x14ac:dyDescent="0.25">
      <c r="K26930"/>
    </row>
    <row r="26931" spans="11:11" x14ac:dyDescent="0.25">
      <c r="K26931"/>
    </row>
    <row r="26932" spans="11:11" x14ac:dyDescent="0.25">
      <c r="K26932"/>
    </row>
    <row r="26933" spans="11:11" x14ac:dyDescent="0.25">
      <c r="K26933" s="133"/>
    </row>
    <row r="26934" spans="11:11" x14ac:dyDescent="0.25">
      <c r="K26934" s="133"/>
    </row>
    <row r="26935" spans="11:11" x14ac:dyDescent="0.25">
      <c r="K26935"/>
    </row>
    <row r="26936" spans="11:11" x14ac:dyDescent="0.25">
      <c r="K26936"/>
    </row>
    <row r="26937" spans="11:11" x14ac:dyDescent="0.25">
      <c r="K26937" s="133"/>
    </row>
    <row r="26938" spans="11:11" x14ac:dyDescent="0.25">
      <c r="K26938" s="133"/>
    </row>
    <row r="26939" spans="11:11" x14ac:dyDescent="0.25">
      <c r="K26939"/>
    </row>
    <row r="26940" spans="11:11" x14ac:dyDescent="0.25">
      <c r="K26940"/>
    </row>
    <row r="26941" spans="11:11" x14ac:dyDescent="0.25">
      <c r="K26941"/>
    </row>
    <row r="26942" spans="11:11" x14ac:dyDescent="0.25">
      <c r="K26942" s="133"/>
    </row>
    <row r="26943" spans="11:11" x14ac:dyDescent="0.25">
      <c r="K26943" s="133"/>
    </row>
    <row r="26944" spans="11:11" x14ac:dyDescent="0.25">
      <c r="K26944"/>
    </row>
    <row r="26945" spans="11:11" x14ac:dyDescent="0.25">
      <c r="K26945"/>
    </row>
    <row r="26946" spans="11:11" x14ac:dyDescent="0.25">
      <c r="K26946" s="133"/>
    </row>
    <row r="26947" spans="11:11" x14ac:dyDescent="0.25">
      <c r="K26947" s="133"/>
    </row>
    <row r="26948" spans="11:11" x14ac:dyDescent="0.25">
      <c r="K26948"/>
    </row>
    <row r="26949" spans="11:11" x14ac:dyDescent="0.25">
      <c r="K26949"/>
    </row>
    <row r="26950" spans="11:11" x14ac:dyDescent="0.25">
      <c r="K26950"/>
    </row>
    <row r="26951" spans="11:11" x14ac:dyDescent="0.25">
      <c r="K26951" s="133"/>
    </row>
    <row r="26952" spans="11:11" x14ac:dyDescent="0.25">
      <c r="K26952" s="133"/>
    </row>
    <row r="26953" spans="11:11" x14ac:dyDescent="0.25">
      <c r="K26953"/>
    </row>
    <row r="26954" spans="11:11" x14ac:dyDescent="0.25">
      <c r="K26954"/>
    </row>
    <row r="26955" spans="11:11" x14ac:dyDescent="0.25">
      <c r="K26955" s="133"/>
    </row>
    <row r="26956" spans="11:11" x14ac:dyDescent="0.25">
      <c r="K26956" s="133"/>
    </row>
    <row r="26957" spans="11:11" x14ac:dyDescent="0.25">
      <c r="K26957"/>
    </row>
    <row r="26958" spans="11:11" x14ac:dyDescent="0.25">
      <c r="K26958"/>
    </row>
    <row r="26959" spans="11:11" x14ac:dyDescent="0.25">
      <c r="K26959"/>
    </row>
    <row r="26960" spans="11:11" x14ac:dyDescent="0.25">
      <c r="K26960" s="133"/>
    </row>
    <row r="26961" spans="11:11" x14ac:dyDescent="0.25">
      <c r="K26961" s="133"/>
    </row>
    <row r="26962" spans="11:11" x14ac:dyDescent="0.25">
      <c r="K26962"/>
    </row>
    <row r="26963" spans="11:11" x14ac:dyDescent="0.25">
      <c r="K26963"/>
    </row>
    <row r="26964" spans="11:11" x14ac:dyDescent="0.25">
      <c r="K26964" s="133"/>
    </row>
    <row r="26965" spans="11:11" x14ac:dyDescent="0.25">
      <c r="K26965" s="133"/>
    </row>
    <row r="26966" spans="11:11" x14ac:dyDescent="0.25">
      <c r="K26966"/>
    </row>
    <row r="26967" spans="11:11" x14ac:dyDescent="0.25">
      <c r="K26967"/>
    </row>
    <row r="26968" spans="11:11" x14ac:dyDescent="0.25">
      <c r="K26968"/>
    </row>
    <row r="26969" spans="11:11" x14ac:dyDescent="0.25">
      <c r="K26969" s="133"/>
    </row>
    <row r="26970" spans="11:11" x14ac:dyDescent="0.25">
      <c r="K26970" s="133"/>
    </row>
    <row r="26971" spans="11:11" x14ac:dyDescent="0.25">
      <c r="K26971"/>
    </row>
    <row r="26972" spans="11:11" x14ac:dyDescent="0.25">
      <c r="K26972"/>
    </row>
    <row r="26973" spans="11:11" x14ac:dyDescent="0.25">
      <c r="K26973" s="133"/>
    </row>
    <row r="26974" spans="11:11" x14ac:dyDescent="0.25">
      <c r="K26974" s="133"/>
    </row>
    <row r="26975" spans="11:11" x14ac:dyDescent="0.25">
      <c r="K26975"/>
    </row>
    <row r="26976" spans="11:11" x14ac:dyDescent="0.25">
      <c r="K26976"/>
    </row>
    <row r="26977" spans="11:11" x14ac:dyDescent="0.25">
      <c r="K26977"/>
    </row>
    <row r="26978" spans="11:11" x14ac:dyDescent="0.25">
      <c r="K26978" s="133"/>
    </row>
    <row r="26979" spans="11:11" x14ac:dyDescent="0.25">
      <c r="K26979" s="133"/>
    </row>
    <row r="26980" spans="11:11" x14ac:dyDescent="0.25">
      <c r="K26980"/>
    </row>
    <row r="26981" spans="11:11" x14ac:dyDescent="0.25">
      <c r="K26981"/>
    </row>
    <row r="26982" spans="11:11" x14ac:dyDescent="0.25">
      <c r="K26982" s="133"/>
    </row>
    <row r="26983" spans="11:11" x14ac:dyDescent="0.25">
      <c r="K26983" s="133"/>
    </row>
    <row r="26984" spans="11:11" x14ac:dyDescent="0.25">
      <c r="K26984"/>
    </row>
    <row r="26985" spans="11:11" x14ac:dyDescent="0.25">
      <c r="K26985"/>
    </row>
    <row r="26986" spans="11:11" x14ac:dyDescent="0.25">
      <c r="K26986"/>
    </row>
    <row r="26987" spans="11:11" x14ac:dyDescent="0.25">
      <c r="K26987" s="133"/>
    </row>
    <row r="26988" spans="11:11" x14ac:dyDescent="0.25">
      <c r="K26988" s="133"/>
    </row>
    <row r="26989" spans="11:11" x14ac:dyDescent="0.25">
      <c r="K26989"/>
    </row>
    <row r="26990" spans="11:11" x14ac:dyDescent="0.25">
      <c r="K26990"/>
    </row>
    <row r="26991" spans="11:11" x14ac:dyDescent="0.25">
      <c r="K26991" s="133"/>
    </row>
    <row r="26992" spans="11:11" x14ac:dyDescent="0.25">
      <c r="K26992" s="133"/>
    </row>
    <row r="26993" spans="11:11" x14ac:dyDescent="0.25">
      <c r="K26993"/>
    </row>
    <row r="26994" spans="11:11" x14ac:dyDescent="0.25">
      <c r="K26994"/>
    </row>
    <row r="26995" spans="11:11" x14ac:dyDescent="0.25">
      <c r="K26995"/>
    </row>
    <row r="26996" spans="11:11" x14ac:dyDescent="0.25">
      <c r="K26996" s="133"/>
    </row>
    <row r="26997" spans="11:11" x14ac:dyDescent="0.25">
      <c r="K26997" s="133"/>
    </row>
    <row r="26998" spans="11:11" x14ac:dyDescent="0.25">
      <c r="K26998"/>
    </row>
    <row r="26999" spans="11:11" x14ac:dyDescent="0.25">
      <c r="K26999"/>
    </row>
    <row r="27000" spans="11:11" x14ac:dyDescent="0.25">
      <c r="K27000" s="133"/>
    </row>
    <row r="27001" spans="11:11" x14ac:dyDescent="0.25">
      <c r="K27001" s="133"/>
    </row>
    <row r="27002" spans="11:11" x14ac:dyDescent="0.25">
      <c r="K27002"/>
    </row>
    <row r="27003" spans="11:11" x14ac:dyDescent="0.25">
      <c r="K27003"/>
    </row>
    <row r="27004" spans="11:11" x14ac:dyDescent="0.25">
      <c r="K27004"/>
    </row>
    <row r="27005" spans="11:11" x14ac:dyDescent="0.25">
      <c r="K27005" s="133"/>
    </row>
    <row r="27006" spans="11:11" x14ac:dyDescent="0.25">
      <c r="K27006" s="133"/>
    </row>
    <row r="27007" spans="11:11" x14ac:dyDescent="0.25">
      <c r="K27007"/>
    </row>
    <row r="27008" spans="11:11" x14ac:dyDescent="0.25">
      <c r="K27008"/>
    </row>
    <row r="27009" spans="11:11" x14ac:dyDescent="0.25">
      <c r="K27009" s="133"/>
    </row>
    <row r="27010" spans="11:11" x14ac:dyDescent="0.25">
      <c r="K27010" s="133"/>
    </row>
    <row r="27011" spans="11:11" x14ac:dyDescent="0.25">
      <c r="K27011"/>
    </row>
    <row r="27012" spans="11:11" x14ac:dyDescent="0.25">
      <c r="K27012"/>
    </row>
    <row r="27013" spans="11:11" x14ac:dyDescent="0.25">
      <c r="K27013"/>
    </row>
    <row r="27014" spans="11:11" x14ac:dyDescent="0.25">
      <c r="K27014" s="133"/>
    </row>
    <row r="27015" spans="11:11" x14ac:dyDescent="0.25">
      <c r="K27015" s="133"/>
    </row>
    <row r="27016" spans="11:11" x14ac:dyDescent="0.25">
      <c r="K27016"/>
    </row>
    <row r="27017" spans="11:11" x14ac:dyDescent="0.25">
      <c r="K27017"/>
    </row>
    <row r="27018" spans="11:11" x14ac:dyDescent="0.25">
      <c r="K27018" s="133"/>
    </row>
    <row r="27019" spans="11:11" x14ac:dyDescent="0.25">
      <c r="K27019" s="133"/>
    </row>
    <row r="27020" spans="11:11" x14ac:dyDescent="0.25">
      <c r="K27020"/>
    </row>
    <row r="27021" spans="11:11" x14ac:dyDescent="0.25">
      <c r="K27021"/>
    </row>
    <row r="27022" spans="11:11" x14ac:dyDescent="0.25">
      <c r="K27022"/>
    </row>
    <row r="27023" spans="11:11" x14ac:dyDescent="0.25">
      <c r="K27023" s="133"/>
    </row>
    <row r="27024" spans="11:11" x14ac:dyDescent="0.25">
      <c r="K27024" s="133"/>
    </row>
    <row r="27025" spans="11:11" x14ac:dyDescent="0.25">
      <c r="K27025"/>
    </row>
    <row r="27026" spans="11:11" x14ac:dyDescent="0.25">
      <c r="K27026"/>
    </row>
    <row r="27027" spans="11:11" x14ac:dyDescent="0.25">
      <c r="K27027" s="133"/>
    </row>
    <row r="27028" spans="11:11" x14ac:dyDescent="0.25">
      <c r="K27028" s="133"/>
    </row>
    <row r="27029" spans="11:11" x14ac:dyDescent="0.25">
      <c r="K27029"/>
    </row>
    <row r="27030" spans="11:11" x14ac:dyDescent="0.25">
      <c r="K27030"/>
    </row>
    <row r="27031" spans="11:11" x14ac:dyDescent="0.25">
      <c r="K27031"/>
    </row>
    <row r="27032" spans="11:11" x14ac:dyDescent="0.25">
      <c r="K27032" s="133"/>
    </row>
    <row r="27033" spans="11:11" x14ac:dyDescent="0.25">
      <c r="K27033" s="133"/>
    </row>
    <row r="27034" spans="11:11" x14ac:dyDescent="0.25">
      <c r="K27034"/>
    </row>
    <row r="27035" spans="11:11" x14ac:dyDescent="0.25">
      <c r="K27035"/>
    </row>
    <row r="27036" spans="11:11" x14ac:dyDescent="0.25">
      <c r="K27036" s="133"/>
    </row>
    <row r="27037" spans="11:11" x14ac:dyDescent="0.25">
      <c r="K27037" s="133"/>
    </row>
    <row r="27038" spans="11:11" x14ac:dyDescent="0.25">
      <c r="K27038"/>
    </row>
    <row r="27039" spans="11:11" x14ac:dyDescent="0.25">
      <c r="K27039"/>
    </row>
    <row r="27040" spans="11:11" x14ac:dyDescent="0.25">
      <c r="K27040"/>
    </row>
    <row r="27041" spans="11:11" x14ac:dyDescent="0.25">
      <c r="K27041" s="133"/>
    </row>
    <row r="27042" spans="11:11" x14ac:dyDescent="0.25">
      <c r="K27042" s="133"/>
    </row>
    <row r="27043" spans="11:11" x14ac:dyDescent="0.25">
      <c r="K27043"/>
    </row>
    <row r="27044" spans="11:11" x14ac:dyDescent="0.25">
      <c r="K27044"/>
    </row>
    <row r="27045" spans="11:11" x14ac:dyDescent="0.25">
      <c r="K27045" s="133"/>
    </row>
    <row r="27046" spans="11:11" x14ac:dyDescent="0.25">
      <c r="K27046" s="133"/>
    </row>
    <row r="27047" spans="11:11" x14ac:dyDescent="0.25">
      <c r="K27047"/>
    </row>
    <row r="27048" spans="11:11" x14ac:dyDescent="0.25">
      <c r="K27048"/>
    </row>
    <row r="27049" spans="11:11" x14ac:dyDescent="0.25">
      <c r="K27049"/>
    </row>
    <row r="27050" spans="11:11" x14ac:dyDescent="0.25">
      <c r="K27050" s="133"/>
    </row>
    <row r="27051" spans="11:11" x14ac:dyDescent="0.25">
      <c r="K27051" s="133"/>
    </row>
    <row r="27052" spans="11:11" x14ac:dyDescent="0.25">
      <c r="K27052"/>
    </row>
    <row r="27053" spans="11:11" x14ac:dyDescent="0.25">
      <c r="K27053"/>
    </row>
    <row r="27054" spans="11:11" x14ac:dyDescent="0.25">
      <c r="K27054" s="133"/>
    </row>
    <row r="27055" spans="11:11" x14ac:dyDescent="0.25">
      <c r="K27055" s="133"/>
    </row>
    <row r="27056" spans="11:11" x14ac:dyDescent="0.25">
      <c r="K27056"/>
    </row>
    <row r="27057" spans="11:11" x14ac:dyDescent="0.25">
      <c r="K27057"/>
    </row>
    <row r="27058" spans="11:11" x14ac:dyDescent="0.25">
      <c r="K27058"/>
    </row>
    <row r="27059" spans="11:11" x14ac:dyDescent="0.25">
      <c r="K27059" s="133"/>
    </row>
    <row r="27060" spans="11:11" x14ac:dyDescent="0.25">
      <c r="K27060" s="133"/>
    </row>
    <row r="27061" spans="11:11" x14ac:dyDescent="0.25">
      <c r="K27061"/>
    </row>
    <row r="27062" spans="11:11" x14ac:dyDescent="0.25">
      <c r="K27062"/>
    </row>
    <row r="27063" spans="11:11" x14ac:dyDescent="0.25">
      <c r="K27063" s="133"/>
    </row>
    <row r="27064" spans="11:11" x14ac:dyDescent="0.25">
      <c r="K27064" s="133"/>
    </row>
    <row r="27065" spans="11:11" x14ac:dyDescent="0.25">
      <c r="K27065"/>
    </row>
    <row r="27066" spans="11:11" x14ac:dyDescent="0.25">
      <c r="K27066"/>
    </row>
    <row r="27067" spans="11:11" x14ac:dyDescent="0.25">
      <c r="K27067"/>
    </row>
    <row r="27068" spans="11:11" x14ac:dyDescent="0.25">
      <c r="K27068" s="133"/>
    </row>
    <row r="27069" spans="11:11" x14ac:dyDescent="0.25">
      <c r="K27069" s="133"/>
    </row>
    <row r="27070" spans="11:11" x14ac:dyDescent="0.25">
      <c r="K27070"/>
    </row>
    <row r="27071" spans="11:11" x14ac:dyDescent="0.25">
      <c r="K27071"/>
    </row>
    <row r="27072" spans="11:11" x14ac:dyDescent="0.25">
      <c r="K27072" s="133"/>
    </row>
    <row r="27073" spans="11:11" x14ac:dyDescent="0.25">
      <c r="K27073" s="133"/>
    </row>
    <row r="27074" spans="11:11" x14ac:dyDescent="0.25">
      <c r="K27074"/>
    </row>
    <row r="27075" spans="11:11" x14ac:dyDescent="0.25">
      <c r="K27075"/>
    </row>
    <row r="27076" spans="11:11" x14ac:dyDescent="0.25">
      <c r="K27076"/>
    </row>
    <row r="27077" spans="11:11" x14ac:dyDescent="0.25">
      <c r="K27077" s="133"/>
    </row>
    <row r="27078" spans="11:11" x14ac:dyDescent="0.25">
      <c r="K27078" s="133"/>
    </row>
    <row r="27079" spans="11:11" x14ac:dyDescent="0.25">
      <c r="K27079"/>
    </row>
    <row r="27080" spans="11:11" x14ac:dyDescent="0.25">
      <c r="K27080"/>
    </row>
    <row r="27081" spans="11:11" x14ac:dyDescent="0.25">
      <c r="K27081" s="133"/>
    </row>
    <row r="27082" spans="11:11" x14ac:dyDescent="0.25">
      <c r="K27082" s="133"/>
    </row>
    <row r="27083" spans="11:11" x14ac:dyDescent="0.25">
      <c r="K27083"/>
    </row>
    <row r="27084" spans="11:11" x14ac:dyDescent="0.25">
      <c r="K27084"/>
    </row>
    <row r="27085" spans="11:11" x14ac:dyDescent="0.25">
      <c r="K27085"/>
    </row>
    <row r="27086" spans="11:11" x14ac:dyDescent="0.25">
      <c r="K27086" s="133"/>
    </row>
    <row r="27087" spans="11:11" x14ac:dyDescent="0.25">
      <c r="K27087" s="133"/>
    </row>
    <row r="27088" spans="11:11" x14ac:dyDescent="0.25">
      <c r="K27088"/>
    </row>
    <row r="27089" spans="11:11" x14ac:dyDescent="0.25">
      <c r="K27089"/>
    </row>
    <row r="27090" spans="11:11" x14ac:dyDescent="0.25">
      <c r="K27090" s="133"/>
    </row>
    <row r="27091" spans="11:11" x14ac:dyDescent="0.25">
      <c r="K27091" s="133"/>
    </row>
    <row r="27092" spans="11:11" x14ac:dyDescent="0.25">
      <c r="K27092"/>
    </row>
    <row r="27093" spans="11:11" x14ac:dyDescent="0.25">
      <c r="K27093"/>
    </row>
    <row r="27094" spans="11:11" x14ac:dyDescent="0.25">
      <c r="K27094"/>
    </row>
    <row r="27095" spans="11:11" x14ac:dyDescent="0.25">
      <c r="K27095" s="133"/>
    </row>
    <row r="27096" spans="11:11" x14ac:dyDescent="0.25">
      <c r="K27096" s="133"/>
    </row>
    <row r="27097" spans="11:11" x14ac:dyDescent="0.25">
      <c r="K27097"/>
    </row>
    <row r="27098" spans="11:11" x14ac:dyDescent="0.25">
      <c r="K27098"/>
    </row>
    <row r="27099" spans="11:11" x14ac:dyDescent="0.25">
      <c r="K27099" s="133"/>
    </row>
    <row r="27100" spans="11:11" x14ac:dyDescent="0.25">
      <c r="K27100" s="133"/>
    </row>
    <row r="27101" spans="11:11" x14ac:dyDescent="0.25">
      <c r="K27101"/>
    </row>
    <row r="27102" spans="11:11" x14ac:dyDescent="0.25">
      <c r="K27102"/>
    </row>
    <row r="27103" spans="11:11" x14ac:dyDescent="0.25">
      <c r="K27103"/>
    </row>
    <row r="27104" spans="11:11" x14ac:dyDescent="0.25">
      <c r="K27104" s="133"/>
    </row>
    <row r="27105" spans="11:11" x14ac:dyDescent="0.25">
      <c r="K27105" s="133"/>
    </row>
    <row r="27106" spans="11:11" x14ac:dyDescent="0.25">
      <c r="K27106"/>
    </row>
    <row r="27107" spans="11:11" x14ac:dyDescent="0.25">
      <c r="K27107"/>
    </row>
    <row r="27108" spans="11:11" x14ac:dyDescent="0.25">
      <c r="K27108" s="133"/>
    </row>
    <row r="27109" spans="11:11" x14ac:dyDescent="0.25">
      <c r="K27109" s="133"/>
    </row>
    <row r="27110" spans="11:11" x14ac:dyDescent="0.25">
      <c r="K27110"/>
    </row>
    <row r="27111" spans="11:11" x14ac:dyDescent="0.25">
      <c r="K27111"/>
    </row>
    <row r="27112" spans="11:11" x14ac:dyDescent="0.25">
      <c r="K27112"/>
    </row>
    <row r="27113" spans="11:11" x14ac:dyDescent="0.25">
      <c r="K27113" s="133"/>
    </row>
    <row r="27114" spans="11:11" x14ac:dyDescent="0.25">
      <c r="K27114" s="133"/>
    </row>
    <row r="27115" spans="11:11" x14ac:dyDescent="0.25">
      <c r="K27115"/>
    </row>
    <row r="27116" spans="11:11" x14ac:dyDescent="0.25">
      <c r="K27116"/>
    </row>
    <row r="27117" spans="11:11" x14ac:dyDescent="0.25">
      <c r="K27117" s="133"/>
    </row>
    <row r="27118" spans="11:11" x14ac:dyDescent="0.25">
      <c r="K27118" s="133"/>
    </row>
    <row r="27119" spans="11:11" x14ac:dyDescent="0.25">
      <c r="K27119"/>
    </row>
    <row r="27120" spans="11:11" x14ac:dyDescent="0.25">
      <c r="K27120"/>
    </row>
    <row r="27121" spans="11:11" x14ac:dyDescent="0.25">
      <c r="K27121"/>
    </row>
    <row r="27122" spans="11:11" x14ac:dyDescent="0.25">
      <c r="K27122" s="133"/>
    </row>
    <row r="27123" spans="11:11" x14ac:dyDescent="0.25">
      <c r="K27123" s="133"/>
    </row>
    <row r="27124" spans="11:11" x14ac:dyDescent="0.25">
      <c r="K27124"/>
    </row>
    <row r="27125" spans="11:11" x14ac:dyDescent="0.25">
      <c r="K27125"/>
    </row>
    <row r="27126" spans="11:11" x14ac:dyDescent="0.25">
      <c r="K27126" s="133"/>
    </row>
    <row r="27127" spans="11:11" x14ac:dyDescent="0.25">
      <c r="K27127" s="133"/>
    </row>
    <row r="27128" spans="11:11" x14ac:dyDescent="0.25">
      <c r="K27128"/>
    </row>
    <row r="27129" spans="11:11" x14ac:dyDescent="0.25">
      <c r="K27129"/>
    </row>
    <row r="27130" spans="11:11" x14ac:dyDescent="0.25">
      <c r="K27130"/>
    </row>
    <row r="27131" spans="11:11" x14ac:dyDescent="0.25">
      <c r="K27131" s="133"/>
    </row>
    <row r="27132" spans="11:11" x14ac:dyDescent="0.25">
      <c r="K27132" s="133"/>
    </row>
    <row r="27133" spans="11:11" x14ac:dyDescent="0.25">
      <c r="K27133"/>
    </row>
    <row r="27134" spans="11:11" x14ac:dyDescent="0.25">
      <c r="K27134"/>
    </row>
    <row r="27135" spans="11:11" x14ac:dyDescent="0.25">
      <c r="K27135" s="133"/>
    </row>
    <row r="27136" spans="11:11" x14ac:dyDescent="0.25">
      <c r="K27136" s="133"/>
    </row>
    <row r="27137" spans="11:11" x14ac:dyDescent="0.25">
      <c r="K27137"/>
    </row>
    <row r="27138" spans="11:11" x14ac:dyDescent="0.25">
      <c r="K27138"/>
    </row>
    <row r="27139" spans="11:11" x14ac:dyDescent="0.25">
      <c r="K27139"/>
    </row>
    <row r="27140" spans="11:11" x14ac:dyDescent="0.25">
      <c r="K27140" s="133"/>
    </row>
    <row r="27141" spans="11:11" x14ac:dyDescent="0.25">
      <c r="K27141" s="133"/>
    </row>
    <row r="27142" spans="11:11" x14ac:dyDescent="0.25">
      <c r="K27142"/>
    </row>
    <row r="27143" spans="11:11" x14ac:dyDescent="0.25">
      <c r="K27143"/>
    </row>
    <row r="27144" spans="11:11" x14ac:dyDescent="0.25">
      <c r="K27144" s="133"/>
    </row>
    <row r="27145" spans="11:11" x14ac:dyDescent="0.25">
      <c r="K27145" s="133"/>
    </row>
    <row r="27146" spans="11:11" x14ac:dyDescent="0.25">
      <c r="K27146"/>
    </row>
    <row r="27147" spans="11:11" x14ac:dyDescent="0.25">
      <c r="K27147"/>
    </row>
    <row r="27148" spans="11:11" x14ac:dyDescent="0.25">
      <c r="K27148"/>
    </row>
    <row r="27149" spans="11:11" x14ac:dyDescent="0.25">
      <c r="K27149" s="133"/>
    </row>
    <row r="27150" spans="11:11" x14ac:dyDescent="0.25">
      <c r="K27150" s="133"/>
    </row>
    <row r="27151" spans="11:11" x14ac:dyDescent="0.25">
      <c r="K27151"/>
    </row>
    <row r="27152" spans="11:11" x14ac:dyDescent="0.25">
      <c r="K27152"/>
    </row>
    <row r="27153" spans="11:11" x14ac:dyDescent="0.25">
      <c r="K27153" s="133"/>
    </row>
    <row r="27154" spans="11:11" x14ac:dyDescent="0.25">
      <c r="K27154" s="133"/>
    </row>
    <row r="27155" spans="11:11" x14ac:dyDescent="0.25">
      <c r="K27155"/>
    </row>
    <row r="27156" spans="11:11" x14ac:dyDescent="0.25">
      <c r="K27156"/>
    </row>
    <row r="27157" spans="11:11" x14ac:dyDescent="0.25">
      <c r="K27157"/>
    </row>
    <row r="27158" spans="11:11" x14ac:dyDescent="0.25">
      <c r="K27158" s="133"/>
    </row>
    <row r="27159" spans="11:11" x14ac:dyDescent="0.25">
      <c r="K27159" s="133"/>
    </row>
    <row r="27160" spans="11:11" x14ac:dyDescent="0.25">
      <c r="K27160"/>
    </row>
    <row r="27161" spans="11:11" x14ac:dyDescent="0.25">
      <c r="K27161"/>
    </row>
    <row r="27162" spans="11:11" x14ac:dyDescent="0.25">
      <c r="K27162" s="133"/>
    </row>
    <row r="27163" spans="11:11" x14ac:dyDescent="0.25">
      <c r="K27163" s="133"/>
    </row>
    <row r="27164" spans="11:11" x14ac:dyDescent="0.25">
      <c r="K27164"/>
    </row>
    <row r="27165" spans="11:11" x14ac:dyDescent="0.25">
      <c r="K27165"/>
    </row>
    <row r="27166" spans="11:11" x14ac:dyDescent="0.25">
      <c r="K27166"/>
    </row>
    <row r="27167" spans="11:11" x14ac:dyDescent="0.25">
      <c r="K27167" s="133"/>
    </row>
    <row r="27168" spans="11:11" x14ac:dyDescent="0.25">
      <c r="K27168" s="133"/>
    </row>
    <row r="27169" spans="11:11" x14ac:dyDescent="0.25">
      <c r="K27169"/>
    </row>
    <row r="27170" spans="11:11" x14ac:dyDescent="0.25">
      <c r="K27170"/>
    </row>
    <row r="27171" spans="11:11" x14ac:dyDescent="0.25">
      <c r="K27171" s="133"/>
    </row>
    <row r="27172" spans="11:11" x14ac:dyDescent="0.25">
      <c r="K27172" s="133"/>
    </row>
    <row r="27173" spans="11:11" x14ac:dyDescent="0.25">
      <c r="K27173"/>
    </row>
    <row r="27174" spans="11:11" x14ac:dyDescent="0.25">
      <c r="K27174"/>
    </row>
    <row r="27175" spans="11:11" x14ac:dyDescent="0.25">
      <c r="K27175"/>
    </row>
    <row r="27176" spans="11:11" x14ac:dyDescent="0.25">
      <c r="K27176" s="133"/>
    </row>
    <row r="27177" spans="11:11" x14ac:dyDescent="0.25">
      <c r="K27177" s="133"/>
    </row>
    <row r="27178" spans="11:11" x14ac:dyDescent="0.25">
      <c r="K27178"/>
    </row>
    <row r="27179" spans="11:11" x14ac:dyDescent="0.25">
      <c r="K27179"/>
    </row>
    <row r="27180" spans="11:11" x14ac:dyDescent="0.25">
      <c r="K27180" s="133"/>
    </row>
    <row r="27181" spans="11:11" x14ac:dyDescent="0.25">
      <c r="K27181" s="133"/>
    </row>
    <row r="27182" spans="11:11" x14ac:dyDescent="0.25">
      <c r="K27182"/>
    </row>
    <row r="27183" spans="11:11" x14ac:dyDescent="0.25">
      <c r="K27183"/>
    </row>
    <row r="27184" spans="11:11" x14ac:dyDescent="0.25">
      <c r="K27184"/>
    </row>
    <row r="27185" spans="11:11" x14ac:dyDescent="0.25">
      <c r="K27185" s="133"/>
    </row>
    <row r="27186" spans="11:11" x14ac:dyDescent="0.25">
      <c r="K27186" s="133"/>
    </row>
    <row r="27187" spans="11:11" x14ac:dyDescent="0.25">
      <c r="K27187"/>
    </row>
    <row r="27188" spans="11:11" x14ac:dyDescent="0.25">
      <c r="K27188"/>
    </row>
    <row r="27189" spans="11:11" x14ac:dyDescent="0.25">
      <c r="K27189" s="133"/>
    </row>
    <row r="27190" spans="11:11" x14ac:dyDescent="0.25">
      <c r="K27190" s="133"/>
    </row>
    <row r="27191" spans="11:11" x14ac:dyDescent="0.25">
      <c r="K27191"/>
    </row>
    <row r="27192" spans="11:11" x14ac:dyDescent="0.25">
      <c r="K27192"/>
    </row>
    <row r="27193" spans="11:11" x14ac:dyDescent="0.25">
      <c r="K27193"/>
    </row>
    <row r="27194" spans="11:11" x14ac:dyDescent="0.25">
      <c r="K27194" s="133"/>
    </row>
    <row r="27195" spans="11:11" x14ac:dyDescent="0.25">
      <c r="K27195" s="133"/>
    </row>
    <row r="27196" spans="11:11" x14ac:dyDescent="0.25">
      <c r="K27196"/>
    </row>
    <row r="27197" spans="11:11" x14ac:dyDescent="0.25">
      <c r="K27197"/>
    </row>
    <row r="27198" spans="11:11" x14ac:dyDescent="0.25">
      <c r="K27198" s="133"/>
    </row>
    <row r="27199" spans="11:11" x14ac:dyDescent="0.25">
      <c r="K27199" s="133"/>
    </row>
    <row r="27200" spans="11:11" x14ac:dyDescent="0.25">
      <c r="K27200"/>
    </row>
    <row r="27201" spans="11:11" x14ac:dyDescent="0.25">
      <c r="K27201"/>
    </row>
    <row r="27202" spans="11:11" x14ac:dyDescent="0.25">
      <c r="K27202"/>
    </row>
    <row r="27203" spans="11:11" x14ac:dyDescent="0.25">
      <c r="K27203" s="133"/>
    </row>
    <row r="27204" spans="11:11" x14ac:dyDescent="0.25">
      <c r="K27204" s="133"/>
    </row>
    <row r="27205" spans="11:11" x14ac:dyDescent="0.25">
      <c r="K27205"/>
    </row>
    <row r="27206" spans="11:11" x14ac:dyDescent="0.25">
      <c r="K27206"/>
    </row>
    <row r="27207" spans="11:11" x14ac:dyDescent="0.25">
      <c r="K27207" s="133"/>
    </row>
    <row r="27208" spans="11:11" x14ac:dyDescent="0.25">
      <c r="K27208" s="133"/>
    </row>
    <row r="27209" spans="11:11" x14ac:dyDescent="0.25">
      <c r="K27209"/>
    </row>
    <row r="27210" spans="11:11" x14ac:dyDescent="0.25">
      <c r="K27210"/>
    </row>
    <row r="27211" spans="11:11" x14ac:dyDescent="0.25">
      <c r="K27211"/>
    </row>
    <row r="27212" spans="11:11" x14ac:dyDescent="0.25">
      <c r="K27212" s="133"/>
    </row>
    <row r="27213" spans="11:11" x14ac:dyDescent="0.25">
      <c r="K27213" s="133"/>
    </row>
    <row r="27214" spans="11:11" x14ac:dyDescent="0.25">
      <c r="K27214"/>
    </row>
    <row r="27215" spans="11:11" x14ac:dyDescent="0.25">
      <c r="K27215"/>
    </row>
    <row r="27216" spans="11:11" x14ac:dyDescent="0.25">
      <c r="K27216" s="133"/>
    </row>
    <row r="27217" spans="11:11" x14ac:dyDescent="0.25">
      <c r="K27217" s="133"/>
    </row>
    <row r="27218" spans="11:11" x14ac:dyDescent="0.25">
      <c r="K27218"/>
    </row>
    <row r="27219" spans="11:11" x14ac:dyDescent="0.25">
      <c r="K27219"/>
    </row>
    <row r="27220" spans="11:11" x14ac:dyDescent="0.25">
      <c r="K27220"/>
    </row>
    <row r="27221" spans="11:11" x14ac:dyDescent="0.25">
      <c r="K27221" s="133"/>
    </row>
    <row r="27222" spans="11:11" x14ac:dyDescent="0.25">
      <c r="K27222" s="133"/>
    </row>
    <row r="27223" spans="11:11" x14ac:dyDescent="0.25">
      <c r="K27223"/>
    </row>
    <row r="27224" spans="11:11" x14ac:dyDescent="0.25">
      <c r="K27224"/>
    </row>
    <row r="27225" spans="11:11" x14ac:dyDescent="0.25">
      <c r="K27225" s="133"/>
    </row>
    <row r="27226" spans="11:11" x14ac:dyDescent="0.25">
      <c r="K27226" s="133"/>
    </row>
    <row r="27227" spans="11:11" x14ac:dyDescent="0.25">
      <c r="K27227"/>
    </row>
    <row r="27228" spans="11:11" x14ac:dyDescent="0.25">
      <c r="K27228"/>
    </row>
    <row r="27229" spans="11:11" x14ac:dyDescent="0.25">
      <c r="K27229"/>
    </row>
    <row r="27230" spans="11:11" x14ac:dyDescent="0.25">
      <c r="K27230" s="133"/>
    </row>
    <row r="27231" spans="11:11" x14ac:dyDescent="0.25">
      <c r="K27231" s="133"/>
    </row>
    <row r="27232" spans="11:11" x14ac:dyDescent="0.25">
      <c r="K27232"/>
    </row>
    <row r="27233" spans="11:11" x14ac:dyDescent="0.25">
      <c r="K27233"/>
    </row>
    <row r="27234" spans="11:11" x14ac:dyDescent="0.25">
      <c r="K27234" s="133"/>
    </row>
    <row r="27235" spans="11:11" x14ac:dyDescent="0.25">
      <c r="K27235" s="133"/>
    </row>
    <row r="27236" spans="11:11" x14ac:dyDescent="0.25">
      <c r="K27236"/>
    </row>
    <row r="27237" spans="11:11" x14ac:dyDescent="0.25">
      <c r="K27237"/>
    </row>
    <row r="27238" spans="11:11" x14ac:dyDescent="0.25">
      <c r="K27238"/>
    </row>
    <row r="27239" spans="11:11" x14ac:dyDescent="0.25">
      <c r="K27239" s="133"/>
    </row>
    <row r="27240" spans="11:11" x14ac:dyDescent="0.25">
      <c r="K27240" s="133"/>
    </row>
    <row r="27241" spans="11:11" x14ac:dyDescent="0.25">
      <c r="K27241"/>
    </row>
    <row r="27242" spans="11:11" x14ac:dyDescent="0.25">
      <c r="K27242"/>
    </row>
    <row r="27243" spans="11:11" x14ac:dyDescent="0.25">
      <c r="K27243" s="133"/>
    </row>
    <row r="27244" spans="11:11" x14ac:dyDescent="0.25">
      <c r="K27244" s="133"/>
    </row>
    <row r="27245" spans="11:11" x14ac:dyDescent="0.25">
      <c r="K27245"/>
    </row>
    <row r="27246" spans="11:11" x14ac:dyDescent="0.25">
      <c r="K27246"/>
    </row>
    <row r="27247" spans="11:11" x14ac:dyDescent="0.25">
      <c r="K27247"/>
    </row>
    <row r="27248" spans="11:11" x14ac:dyDescent="0.25">
      <c r="K27248" s="133"/>
    </row>
    <row r="27249" spans="11:11" x14ac:dyDescent="0.25">
      <c r="K27249" s="133"/>
    </row>
    <row r="27250" spans="11:11" x14ac:dyDescent="0.25">
      <c r="K27250"/>
    </row>
    <row r="27251" spans="11:11" x14ac:dyDescent="0.25">
      <c r="K27251"/>
    </row>
    <row r="27252" spans="11:11" x14ac:dyDescent="0.25">
      <c r="K27252" s="133"/>
    </row>
    <row r="27253" spans="11:11" x14ac:dyDescent="0.25">
      <c r="K27253" s="133"/>
    </row>
    <row r="27254" spans="11:11" x14ac:dyDescent="0.25">
      <c r="K27254"/>
    </row>
    <row r="27255" spans="11:11" x14ac:dyDescent="0.25">
      <c r="K27255"/>
    </row>
    <row r="27256" spans="11:11" x14ac:dyDescent="0.25">
      <c r="K27256"/>
    </row>
    <row r="27257" spans="11:11" x14ac:dyDescent="0.25">
      <c r="K27257" s="133"/>
    </row>
    <row r="27258" spans="11:11" x14ac:dyDescent="0.25">
      <c r="K27258" s="133"/>
    </row>
    <row r="27259" spans="11:11" x14ac:dyDescent="0.25">
      <c r="K27259"/>
    </row>
    <row r="27260" spans="11:11" x14ac:dyDescent="0.25">
      <c r="K27260"/>
    </row>
    <row r="27261" spans="11:11" x14ac:dyDescent="0.25">
      <c r="K27261" s="133"/>
    </row>
    <row r="27262" spans="11:11" x14ac:dyDescent="0.25">
      <c r="K27262" s="133"/>
    </row>
    <row r="27263" spans="11:11" x14ac:dyDescent="0.25">
      <c r="K27263"/>
    </row>
    <row r="27264" spans="11:11" x14ac:dyDescent="0.25">
      <c r="K27264"/>
    </row>
    <row r="27265" spans="11:11" x14ac:dyDescent="0.25">
      <c r="K27265"/>
    </row>
    <row r="27266" spans="11:11" x14ac:dyDescent="0.25">
      <c r="K27266" s="133"/>
    </row>
    <row r="27267" spans="11:11" x14ac:dyDescent="0.25">
      <c r="K27267" s="133"/>
    </row>
    <row r="27268" spans="11:11" x14ac:dyDescent="0.25">
      <c r="K27268"/>
    </row>
    <row r="27269" spans="11:11" x14ac:dyDescent="0.25">
      <c r="K27269"/>
    </row>
    <row r="27270" spans="11:11" x14ac:dyDescent="0.25">
      <c r="K27270" s="133"/>
    </row>
    <row r="27271" spans="11:11" x14ac:dyDescent="0.25">
      <c r="K27271" s="133"/>
    </row>
    <row r="27272" spans="11:11" x14ac:dyDescent="0.25">
      <c r="K27272"/>
    </row>
    <row r="27273" spans="11:11" x14ac:dyDescent="0.25">
      <c r="K27273"/>
    </row>
    <row r="27274" spans="11:11" x14ac:dyDescent="0.25">
      <c r="K27274"/>
    </row>
    <row r="27275" spans="11:11" x14ac:dyDescent="0.25">
      <c r="K27275" s="133"/>
    </row>
    <row r="27276" spans="11:11" x14ac:dyDescent="0.25">
      <c r="K27276" s="133"/>
    </row>
    <row r="27277" spans="11:11" x14ac:dyDescent="0.25">
      <c r="K27277"/>
    </row>
    <row r="27278" spans="11:11" x14ac:dyDescent="0.25">
      <c r="K27278"/>
    </row>
    <row r="27279" spans="11:11" x14ac:dyDescent="0.25">
      <c r="K27279" s="133"/>
    </row>
    <row r="27280" spans="11:11" x14ac:dyDescent="0.25">
      <c r="K27280" s="133"/>
    </row>
    <row r="27281" spans="11:11" x14ac:dyDescent="0.25">
      <c r="K27281"/>
    </row>
    <row r="27282" spans="11:11" x14ac:dyDescent="0.25">
      <c r="K27282"/>
    </row>
    <row r="27283" spans="11:11" x14ac:dyDescent="0.25">
      <c r="K27283"/>
    </row>
    <row r="27284" spans="11:11" x14ac:dyDescent="0.25">
      <c r="K27284" s="133"/>
    </row>
    <row r="27285" spans="11:11" x14ac:dyDescent="0.25">
      <c r="K27285" s="133"/>
    </row>
    <row r="27286" spans="11:11" x14ac:dyDescent="0.25">
      <c r="K27286"/>
    </row>
    <row r="27287" spans="11:11" x14ac:dyDescent="0.25">
      <c r="K27287"/>
    </row>
    <row r="27288" spans="11:11" x14ac:dyDescent="0.25">
      <c r="K27288" s="133"/>
    </row>
    <row r="27289" spans="11:11" x14ac:dyDescent="0.25">
      <c r="K27289" s="133"/>
    </row>
    <row r="27290" spans="11:11" x14ac:dyDescent="0.25">
      <c r="K27290"/>
    </row>
    <row r="27291" spans="11:11" x14ac:dyDescent="0.25">
      <c r="K27291"/>
    </row>
    <row r="27292" spans="11:11" x14ac:dyDescent="0.25">
      <c r="K27292"/>
    </row>
    <row r="27293" spans="11:11" x14ac:dyDescent="0.25">
      <c r="K27293" s="133"/>
    </row>
    <row r="27294" spans="11:11" x14ac:dyDescent="0.25">
      <c r="K27294" s="133"/>
    </row>
    <row r="27295" spans="11:11" x14ac:dyDescent="0.25">
      <c r="K27295"/>
    </row>
    <row r="27296" spans="11:11" x14ac:dyDescent="0.25">
      <c r="K27296"/>
    </row>
    <row r="27297" spans="11:11" x14ac:dyDescent="0.25">
      <c r="K27297" s="133"/>
    </row>
    <row r="27298" spans="11:11" x14ac:dyDescent="0.25">
      <c r="K27298" s="133"/>
    </row>
    <row r="27299" spans="11:11" x14ac:dyDescent="0.25">
      <c r="K27299"/>
    </row>
    <row r="27300" spans="11:11" x14ac:dyDescent="0.25">
      <c r="K27300"/>
    </row>
    <row r="27301" spans="11:11" x14ac:dyDescent="0.25">
      <c r="K27301"/>
    </row>
    <row r="27302" spans="11:11" x14ac:dyDescent="0.25">
      <c r="K27302" s="133"/>
    </row>
    <row r="27303" spans="11:11" x14ac:dyDescent="0.25">
      <c r="K27303" s="133"/>
    </row>
    <row r="27304" spans="11:11" x14ac:dyDescent="0.25">
      <c r="K27304"/>
    </row>
    <row r="27305" spans="11:11" x14ac:dyDescent="0.25">
      <c r="K27305"/>
    </row>
    <row r="27306" spans="11:11" x14ac:dyDescent="0.25">
      <c r="K27306" s="133"/>
    </row>
    <row r="27307" spans="11:11" x14ac:dyDescent="0.25">
      <c r="K27307" s="133"/>
    </row>
    <row r="27308" spans="11:11" x14ac:dyDescent="0.25">
      <c r="K27308"/>
    </row>
    <row r="27309" spans="11:11" x14ac:dyDescent="0.25">
      <c r="K27309"/>
    </row>
    <row r="27310" spans="11:11" x14ac:dyDescent="0.25">
      <c r="K27310"/>
    </row>
    <row r="27311" spans="11:11" x14ac:dyDescent="0.25">
      <c r="K27311" s="133"/>
    </row>
    <row r="27312" spans="11:11" x14ac:dyDescent="0.25">
      <c r="K27312" s="133"/>
    </row>
    <row r="27313" spans="11:11" x14ac:dyDescent="0.25">
      <c r="K27313"/>
    </row>
    <row r="27314" spans="11:11" x14ac:dyDescent="0.25">
      <c r="K27314"/>
    </row>
    <row r="27315" spans="11:11" x14ac:dyDescent="0.25">
      <c r="K27315" s="133"/>
    </row>
    <row r="27316" spans="11:11" x14ac:dyDescent="0.25">
      <c r="K27316" s="133"/>
    </row>
    <row r="27317" spans="11:11" x14ac:dyDescent="0.25">
      <c r="K27317"/>
    </row>
    <row r="27318" spans="11:11" x14ac:dyDescent="0.25">
      <c r="K27318"/>
    </row>
    <row r="27319" spans="11:11" x14ac:dyDescent="0.25">
      <c r="K27319"/>
    </row>
    <row r="27320" spans="11:11" x14ac:dyDescent="0.25">
      <c r="K27320" s="133"/>
    </row>
    <row r="27321" spans="11:11" x14ac:dyDescent="0.25">
      <c r="K27321" s="133"/>
    </row>
    <row r="27322" spans="11:11" x14ac:dyDescent="0.25">
      <c r="K27322"/>
    </row>
    <row r="27323" spans="11:11" x14ac:dyDescent="0.25">
      <c r="K27323"/>
    </row>
    <row r="27324" spans="11:11" x14ac:dyDescent="0.25">
      <c r="K27324" s="133"/>
    </row>
    <row r="27325" spans="11:11" x14ac:dyDescent="0.25">
      <c r="K27325" s="133"/>
    </row>
    <row r="27326" spans="11:11" x14ac:dyDescent="0.25">
      <c r="K27326"/>
    </row>
    <row r="27327" spans="11:11" x14ac:dyDescent="0.25">
      <c r="K27327"/>
    </row>
    <row r="27328" spans="11:11" x14ac:dyDescent="0.25">
      <c r="K27328"/>
    </row>
    <row r="27329" spans="11:11" x14ac:dyDescent="0.25">
      <c r="K27329" s="133"/>
    </row>
    <row r="27330" spans="11:11" x14ac:dyDescent="0.25">
      <c r="K27330" s="133"/>
    </row>
    <row r="27331" spans="11:11" x14ac:dyDescent="0.25">
      <c r="K27331"/>
    </row>
    <row r="27332" spans="11:11" x14ac:dyDescent="0.25">
      <c r="K27332"/>
    </row>
    <row r="27333" spans="11:11" x14ac:dyDescent="0.25">
      <c r="K27333" s="133"/>
    </row>
    <row r="27334" spans="11:11" x14ac:dyDescent="0.25">
      <c r="K27334" s="133"/>
    </row>
    <row r="27335" spans="11:11" x14ac:dyDescent="0.25">
      <c r="K27335"/>
    </row>
    <row r="27336" spans="11:11" x14ac:dyDescent="0.25">
      <c r="K27336"/>
    </row>
    <row r="27337" spans="11:11" x14ac:dyDescent="0.25">
      <c r="K27337"/>
    </row>
    <row r="27338" spans="11:11" x14ac:dyDescent="0.25">
      <c r="K27338" s="133"/>
    </row>
    <row r="27339" spans="11:11" x14ac:dyDescent="0.25">
      <c r="K27339" s="133"/>
    </row>
    <row r="27340" spans="11:11" x14ac:dyDescent="0.25">
      <c r="K27340"/>
    </row>
    <row r="27341" spans="11:11" x14ac:dyDescent="0.25">
      <c r="K27341"/>
    </row>
    <row r="27342" spans="11:11" x14ac:dyDescent="0.25">
      <c r="K27342" s="133"/>
    </row>
    <row r="27343" spans="11:11" x14ac:dyDescent="0.25">
      <c r="K27343" s="133"/>
    </row>
    <row r="27344" spans="11:11" x14ac:dyDescent="0.25">
      <c r="K27344"/>
    </row>
    <row r="27345" spans="11:11" x14ac:dyDescent="0.25">
      <c r="K27345"/>
    </row>
    <row r="27346" spans="11:11" x14ac:dyDescent="0.25">
      <c r="K27346"/>
    </row>
    <row r="27347" spans="11:11" x14ac:dyDescent="0.25">
      <c r="K27347" s="133"/>
    </row>
    <row r="27348" spans="11:11" x14ac:dyDescent="0.25">
      <c r="K27348" s="133"/>
    </row>
    <row r="27349" spans="11:11" x14ac:dyDescent="0.25">
      <c r="K27349"/>
    </row>
    <row r="27350" spans="11:11" x14ac:dyDescent="0.25">
      <c r="K27350"/>
    </row>
    <row r="27351" spans="11:11" x14ac:dyDescent="0.25">
      <c r="K27351" s="133"/>
    </row>
    <row r="27352" spans="11:11" x14ac:dyDescent="0.25">
      <c r="K27352" s="133"/>
    </row>
    <row r="27353" spans="11:11" x14ac:dyDescent="0.25">
      <c r="K27353"/>
    </row>
    <row r="27354" spans="11:11" x14ac:dyDescent="0.25">
      <c r="K27354"/>
    </row>
    <row r="27355" spans="11:11" x14ac:dyDescent="0.25">
      <c r="K27355"/>
    </row>
    <row r="27356" spans="11:11" x14ac:dyDescent="0.25">
      <c r="K27356" s="133"/>
    </row>
    <row r="27357" spans="11:11" x14ac:dyDescent="0.25">
      <c r="K27357" s="133"/>
    </row>
    <row r="27358" spans="11:11" x14ac:dyDescent="0.25">
      <c r="K27358"/>
    </row>
    <row r="27359" spans="11:11" x14ac:dyDescent="0.25">
      <c r="K27359"/>
    </row>
    <row r="27360" spans="11:11" x14ac:dyDescent="0.25">
      <c r="K27360" s="133"/>
    </row>
    <row r="27361" spans="11:11" x14ac:dyDescent="0.25">
      <c r="K27361" s="133"/>
    </row>
    <row r="27362" spans="11:11" x14ac:dyDescent="0.25">
      <c r="K27362"/>
    </row>
    <row r="27363" spans="11:11" x14ac:dyDescent="0.25">
      <c r="K27363"/>
    </row>
    <row r="27364" spans="11:11" x14ac:dyDescent="0.25">
      <c r="K27364"/>
    </row>
    <row r="27365" spans="11:11" x14ac:dyDescent="0.25">
      <c r="K27365" s="133"/>
    </row>
    <row r="27366" spans="11:11" x14ac:dyDescent="0.25">
      <c r="K27366" s="133"/>
    </row>
    <row r="27367" spans="11:11" x14ac:dyDescent="0.25">
      <c r="K27367"/>
    </row>
    <row r="27368" spans="11:11" x14ac:dyDescent="0.25">
      <c r="K27368"/>
    </row>
    <row r="27369" spans="11:11" x14ac:dyDescent="0.25">
      <c r="K27369" s="133"/>
    </row>
    <row r="27370" spans="11:11" x14ac:dyDescent="0.25">
      <c r="K27370" s="133"/>
    </row>
    <row r="27371" spans="11:11" x14ac:dyDescent="0.25">
      <c r="K27371"/>
    </row>
    <row r="27372" spans="11:11" x14ac:dyDescent="0.25">
      <c r="K27372"/>
    </row>
    <row r="27373" spans="11:11" x14ac:dyDescent="0.25">
      <c r="K27373"/>
    </row>
    <row r="27374" spans="11:11" x14ac:dyDescent="0.25">
      <c r="K27374" s="133"/>
    </row>
    <row r="27375" spans="11:11" x14ac:dyDescent="0.25">
      <c r="K27375" s="133"/>
    </row>
    <row r="27376" spans="11:11" x14ac:dyDescent="0.25">
      <c r="K27376"/>
    </row>
    <row r="27377" spans="11:11" x14ac:dyDescent="0.25">
      <c r="K27377"/>
    </row>
    <row r="27378" spans="11:11" x14ac:dyDescent="0.25">
      <c r="K27378" s="133"/>
    </row>
    <row r="27379" spans="11:11" x14ac:dyDescent="0.25">
      <c r="K27379" s="133"/>
    </row>
    <row r="27380" spans="11:11" x14ac:dyDescent="0.25">
      <c r="K27380"/>
    </row>
    <row r="27381" spans="11:11" x14ac:dyDescent="0.25">
      <c r="K27381"/>
    </row>
    <row r="27382" spans="11:11" x14ac:dyDescent="0.25">
      <c r="K27382"/>
    </row>
    <row r="27383" spans="11:11" x14ac:dyDescent="0.25">
      <c r="K27383" s="133"/>
    </row>
    <row r="27384" spans="11:11" x14ac:dyDescent="0.25">
      <c r="K27384" s="133"/>
    </row>
    <row r="27385" spans="11:11" x14ac:dyDescent="0.25">
      <c r="K27385"/>
    </row>
    <row r="27386" spans="11:11" x14ac:dyDescent="0.25">
      <c r="K27386"/>
    </row>
    <row r="27387" spans="11:11" x14ac:dyDescent="0.25">
      <c r="K27387" s="133"/>
    </row>
    <row r="27388" spans="11:11" x14ac:dyDescent="0.25">
      <c r="K27388" s="133"/>
    </row>
    <row r="27389" spans="11:11" x14ac:dyDescent="0.25">
      <c r="K27389"/>
    </row>
    <row r="27390" spans="11:11" x14ac:dyDescent="0.25">
      <c r="K27390"/>
    </row>
    <row r="27391" spans="11:11" x14ac:dyDescent="0.25">
      <c r="K27391"/>
    </row>
    <row r="27392" spans="11:11" x14ac:dyDescent="0.25">
      <c r="K27392" s="133"/>
    </row>
    <row r="27393" spans="11:11" x14ac:dyDescent="0.25">
      <c r="K27393" s="133"/>
    </row>
    <row r="27394" spans="11:11" x14ac:dyDescent="0.25">
      <c r="K27394"/>
    </row>
    <row r="27395" spans="11:11" x14ac:dyDescent="0.25">
      <c r="K27395"/>
    </row>
    <row r="27396" spans="11:11" x14ac:dyDescent="0.25">
      <c r="K27396" s="133"/>
    </row>
    <row r="27397" spans="11:11" x14ac:dyDescent="0.25">
      <c r="K27397" s="133"/>
    </row>
    <row r="27398" spans="11:11" x14ac:dyDescent="0.25">
      <c r="K27398"/>
    </row>
    <row r="27399" spans="11:11" x14ac:dyDescent="0.25">
      <c r="K27399"/>
    </row>
    <row r="27400" spans="11:11" x14ac:dyDescent="0.25">
      <c r="K27400"/>
    </row>
    <row r="27401" spans="11:11" x14ac:dyDescent="0.25">
      <c r="K27401" s="133"/>
    </row>
    <row r="27402" spans="11:11" x14ac:dyDescent="0.25">
      <c r="K27402" s="133"/>
    </row>
    <row r="27403" spans="11:11" x14ac:dyDescent="0.25">
      <c r="K27403"/>
    </row>
    <row r="27404" spans="11:11" x14ac:dyDescent="0.25">
      <c r="K27404"/>
    </row>
    <row r="27405" spans="11:11" x14ac:dyDescent="0.25">
      <c r="K27405" s="133"/>
    </row>
    <row r="27406" spans="11:11" x14ac:dyDescent="0.25">
      <c r="K27406" s="133"/>
    </row>
    <row r="27407" spans="11:11" x14ac:dyDescent="0.25">
      <c r="K27407"/>
    </row>
    <row r="27408" spans="11:11" x14ac:dyDescent="0.25">
      <c r="K27408"/>
    </row>
    <row r="27409" spans="11:11" x14ac:dyDescent="0.25">
      <c r="K27409"/>
    </row>
    <row r="27410" spans="11:11" x14ac:dyDescent="0.25">
      <c r="K27410" s="133"/>
    </row>
    <row r="27411" spans="11:11" x14ac:dyDescent="0.25">
      <c r="K27411" s="133"/>
    </row>
    <row r="27412" spans="11:11" x14ac:dyDescent="0.25">
      <c r="K27412"/>
    </row>
    <row r="27413" spans="11:11" x14ac:dyDescent="0.25">
      <c r="K27413"/>
    </row>
    <row r="27414" spans="11:11" x14ac:dyDescent="0.25">
      <c r="K27414" s="133"/>
    </row>
    <row r="27415" spans="11:11" x14ac:dyDescent="0.25">
      <c r="K27415" s="133"/>
    </row>
    <row r="27416" spans="11:11" x14ac:dyDescent="0.25">
      <c r="K27416"/>
    </row>
    <row r="27417" spans="11:11" x14ac:dyDescent="0.25">
      <c r="K27417"/>
    </row>
    <row r="27418" spans="11:11" x14ac:dyDescent="0.25">
      <c r="K27418"/>
    </row>
    <row r="27419" spans="11:11" x14ac:dyDescent="0.25">
      <c r="K27419" s="133"/>
    </row>
    <row r="27420" spans="11:11" x14ac:dyDescent="0.25">
      <c r="K27420" s="133"/>
    </row>
    <row r="27421" spans="11:11" x14ac:dyDescent="0.25">
      <c r="K27421"/>
    </row>
    <row r="27422" spans="11:11" x14ac:dyDescent="0.25">
      <c r="K27422"/>
    </row>
    <row r="27423" spans="11:11" x14ac:dyDescent="0.25">
      <c r="K27423" s="133"/>
    </row>
    <row r="27424" spans="11:11" x14ac:dyDescent="0.25">
      <c r="K27424" s="133"/>
    </row>
    <row r="27425" spans="11:11" x14ac:dyDescent="0.25">
      <c r="K27425"/>
    </row>
    <row r="27426" spans="11:11" x14ac:dyDescent="0.25">
      <c r="K27426"/>
    </row>
    <row r="27427" spans="11:11" x14ac:dyDescent="0.25">
      <c r="K27427"/>
    </row>
    <row r="27428" spans="11:11" x14ac:dyDescent="0.25">
      <c r="K27428" s="133"/>
    </row>
    <row r="27429" spans="11:11" x14ac:dyDescent="0.25">
      <c r="K27429" s="133"/>
    </row>
    <row r="27430" spans="11:11" x14ac:dyDescent="0.25">
      <c r="K27430"/>
    </row>
    <row r="27431" spans="11:11" x14ac:dyDescent="0.25">
      <c r="K27431"/>
    </row>
    <row r="27432" spans="11:11" x14ac:dyDescent="0.25">
      <c r="K27432" s="133"/>
    </row>
    <row r="27433" spans="11:11" x14ac:dyDescent="0.25">
      <c r="K27433" s="133"/>
    </row>
    <row r="27434" spans="11:11" x14ac:dyDescent="0.25">
      <c r="K27434"/>
    </row>
    <row r="27435" spans="11:11" x14ac:dyDescent="0.25">
      <c r="K27435"/>
    </row>
    <row r="27436" spans="11:11" x14ac:dyDescent="0.25">
      <c r="K27436"/>
    </row>
    <row r="27437" spans="11:11" x14ac:dyDescent="0.25">
      <c r="K27437" s="133"/>
    </row>
    <row r="27438" spans="11:11" x14ac:dyDescent="0.25">
      <c r="K27438" s="133"/>
    </row>
    <row r="27439" spans="11:11" x14ac:dyDescent="0.25">
      <c r="K27439"/>
    </row>
    <row r="27440" spans="11:11" x14ac:dyDescent="0.25">
      <c r="K27440"/>
    </row>
    <row r="27441" spans="11:11" x14ac:dyDescent="0.25">
      <c r="K27441" s="133"/>
    </row>
    <row r="27442" spans="11:11" x14ac:dyDescent="0.25">
      <c r="K27442" s="133"/>
    </row>
    <row r="27443" spans="11:11" x14ac:dyDescent="0.25">
      <c r="K27443"/>
    </row>
    <row r="27444" spans="11:11" x14ac:dyDescent="0.25">
      <c r="K27444"/>
    </row>
    <row r="27445" spans="11:11" x14ac:dyDescent="0.25">
      <c r="K27445"/>
    </row>
    <row r="27446" spans="11:11" x14ac:dyDescent="0.25">
      <c r="K27446" s="133"/>
    </row>
    <row r="27447" spans="11:11" x14ac:dyDescent="0.25">
      <c r="K27447" s="133"/>
    </row>
    <row r="27448" spans="11:11" x14ac:dyDescent="0.25">
      <c r="K27448"/>
    </row>
    <row r="27449" spans="11:11" x14ac:dyDescent="0.25">
      <c r="K27449"/>
    </row>
    <row r="27450" spans="11:11" x14ac:dyDescent="0.25">
      <c r="K27450" s="133"/>
    </row>
    <row r="27451" spans="11:11" x14ac:dyDescent="0.25">
      <c r="K27451" s="133"/>
    </row>
    <row r="27452" spans="11:11" x14ac:dyDescent="0.25">
      <c r="K27452"/>
    </row>
    <row r="27453" spans="11:11" x14ac:dyDescent="0.25">
      <c r="K27453"/>
    </row>
    <row r="27454" spans="11:11" x14ac:dyDescent="0.25">
      <c r="K27454"/>
    </row>
    <row r="27455" spans="11:11" x14ac:dyDescent="0.25">
      <c r="K27455" s="133"/>
    </row>
    <row r="27456" spans="11:11" x14ac:dyDescent="0.25">
      <c r="K27456" s="133"/>
    </row>
    <row r="27457" spans="11:11" x14ac:dyDescent="0.25">
      <c r="K27457"/>
    </row>
    <row r="27458" spans="11:11" x14ac:dyDescent="0.25">
      <c r="K27458"/>
    </row>
    <row r="27459" spans="11:11" x14ac:dyDescent="0.25">
      <c r="K27459" s="133"/>
    </row>
    <row r="27460" spans="11:11" x14ac:dyDescent="0.25">
      <c r="K27460" s="133"/>
    </row>
    <row r="27461" spans="11:11" x14ac:dyDescent="0.25">
      <c r="K27461"/>
    </row>
    <row r="27462" spans="11:11" x14ac:dyDescent="0.25">
      <c r="K27462"/>
    </row>
    <row r="27463" spans="11:11" x14ac:dyDescent="0.25">
      <c r="K27463"/>
    </row>
    <row r="27464" spans="11:11" x14ac:dyDescent="0.25">
      <c r="K27464" s="133"/>
    </row>
    <row r="27465" spans="11:11" x14ac:dyDescent="0.25">
      <c r="K27465" s="133"/>
    </row>
    <row r="27466" spans="11:11" x14ac:dyDescent="0.25">
      <c r="K27466"/>
    </row>
    <row r="27467" spans="11:11" x14ac:dyDescent="0.25">
      <c r="K27467"/>
    </row>
    <row r="27468" spans="11:11" x14ac:dyDescent="0.25">
      <c r="K27468" s="133"/>
    </row>
    <row r="27469" spans="11:11" x14ac:dyDescent="0.25">
      <c r="K27469" s="133"/>
    </row>
    <row r="27470" spans="11:11" x14ac:dyDescent="0.25">
      <c r="K27470"/>
    </row>
    <row r="27471" spans="11:11" x14ac:dyDescent="0.25">
      <c r="K27471"/>
    </row>
    <row r="27472" spans="11:11" x14ac:dyDescent="0.25">
      <c r="K27472"/>
    </row>
    <row r="27473" spans="11:11" x14ac:dyDescent="0.25">
      <c r="K27473" s="133"/>
    </row>
    <row r="27474" spans="11:11" x14ac:dyDescent="0.25">
      <c r="K27474" s="133"/>
    </row>
    <row r="27475" spans="11:11" x14ac:dyDescent="0.25">
      <c r="K27475"/>
    </row>
    <row r="27476" spans="11:11" x14ac:dyDescent="0.25">
      <c r="K27476"/>
    </row>
    <row r="27477" spans="11:11" x14ac:dyDescent="0.25">
      <c r="K27477" s="133"/>
    </row>
    <row r="27478" spans="11:11" x14ac:dyDescent="0.25">
      <c r="K27478" s="133"/>
    </row>
    <row r="27479" spans="11:11" x14ac:dyDescent="0.25">
      <c r="K27479"/>
    </row>
    <row r="27480" spans="11:11" x14ac:dyDescent="0.25">
      <c r="K27480"/>
    </row>
    <row r="27481" spans="11:11" x14ac:dyDescent="0.25">
      <c r="K27481"/>
    </row>
    <row r="27482" spans="11:11" x14ac:dyDescent="0.25">
      <c r="K27482" s="133"/>
    </row>
    <row r="27483" spans="11:11" x14ac:dyDescent="0.25">
      <c r="K27483" s="133"/>
    </row>
    <row r="27484" spans="11:11" x14ac:dyDescent="0.25">
      <c r="K27484"/>
    </row>
    <row r="27485" spans="11:11" x14ac:dyDescent="0.25">
      <c r="K27485"/>
    </row>
    <row r="27486" spans="11:11" x14ac:dyDescent="0.25">
      <c r="K27486" s="133"/>
    </row>
    <row r="27487" spans="11:11" x14ac:dyDescent="0.25">
      <c r="K27487" s="133"/>
    </row>
    <row r="27488" spans="11:11" x14ac:dyDescent="0.25">
      <c r="K27488"/>
    </row>
    <row r="27489" spans="11:11" x14ac:dyDescent="0.25">
      <c r="K27489"/>
    </row>
    <row r="27490" spans="11:11" x14ac:dyDescent="0.25">
      <c r="K27490"/>
    </row>
    <row r="27491" spans="11:11" x14ac:dyDescent="0.25">
      <c r="K27491" s="133"/>
    </row>
    <row r="27492" spans="11:11" x14ac:dyDescent="0.25">
      <c r="K27492" s="133"/>
    </row>
    <row r="27493" spans="11:11" x14ac:dyDescent="0.25">
      <c r="K27493"/>
    </row>
    <row r="27494" spans="11:11" x14ac:dyDescent="0.25">
      <c r="K27494"/>
    </row>
    <row r="27495" spans="11:11" x14ac:dyDescent="0.25">
      <c r="K27495" s="133"/>
    </row>
    <row r="27496" spans="11:11" x14ac:dyDescent="0.25">
      <c r="K27496" s="133"/>
    </row>
    <row r="27497" spans="11:11" x14ac:dyDescent="0.25">
      <c r="K27497"/>
    </row>
    <row r="27498" spans="11:11" x14ac:dyDescent="0.25">
      <c r="K27498"/>
    </row>
    <row r="27499" spans="11:11" x14ac:dyDescent="0.25">
      <c r="K27499"/>
    </row>
    <row r="27500" spans="11:11" x14ac:dyDescent="0.25">
      <c r="K27500" s="133"/>
    </row>
    <row r="27501" spans="11:11" x14ac:dyDescent="0.25">
      <c r="K27501" s="133"/>
    </row>
    <row r="27502" spans="11:11" x14ac:dyDescent="0.25">
      <c r="K27502"/>
    </row>
    <row r="27503" spans="11:11" x14ac:dyDescent="0.25">
      <c r="K27503"/>
    </row>
    <row r="27504" spans="11:11" x14ac:dyDescent="0.25">
      <c r="K27504" s="133"/>
    </row>
    <row r="27505" spans="11:11" x14ac:dyDescent="0.25">
      <c r="K27505" s="133"/>
    </row>
    <row r="27506" spans="11:11" x14ac:dyDescent="0.25">
      <c r="K27506"/>
    </row>
    <row r="27507" spans="11:11" x14ac:dyDescent="0.25">
      <c r="K27507"/>
    </row>
    <row r="27508" spans="11:11" x14ac:dyDescent="0.25">
      <c r="K27508"/>
    </row>
    <row r="27509" spans="11:11" x14ac:dyDescent="0.25">
      <c r="K27509" s="133"/>
    </row>
    <row r="27510" spans="11:11" x14ac:dyDescent="0.25">
      <c r="K27510" s="133"/>
    </row>
    <row r="27511" spans="11:11" x14ac:dyDescent="0.25">
      <c r="K27511"/>
    </row>
    <row r="27512" spans="11:11" x14ac:dyDescent="0.25">
      <c r="K27512"/>
    </row>
    <row r="27513" spans="11:11" x14ac:dyDescent="0.25">
      <c r="K27513" s="133"/>
    </row>
    <row r="27514" spans="11:11" x14ac:dyDescent="0.25">
      <c r="K27514" s="133"/>
    </row>
    <row r="27515" spans="11:11" x14ac:dyDescent="0.25">
      <c r="K27515"/>
    </row>
    <row r="27516" spans="11:11" x14ac:dyDescent="0.25">
      <c r="K27516"/>
    </row>
    <row r="27517" spans="11:11" x14ac:dyDescent="0.25">
      <c r="K27517"/>
    </row>
    <row r="27518" spans="11:11" x14ac:dyDescent="0.25">
      <c r="K27518" s="133"/>
    </row>
    <row r="27519" spans="11:11" x14ac:dyDescent="0.25">
      <c r="K27519" s="133"/>
    </row>
    <row r="27520" spans="11:11" x14ac:dyDescent="0.25">
      <c r="K27520"/>
    </row>
    <row r="27521" spans="11:11" x14ac:dyDescent="0.25">
      <c r="K27521"/>
    </row>
    <row r="27522" spans="11:11" x14ac:dyDescent="0.25">
      <c r="K27522" s="133"/>
    </row>
    <row r="27523" spans="11:11" x14ac:dyDescent="0.25">
      <c r="K27523" s="133"/>
    </row>
    <row r="27524" spans="11:11" x14ac:dyDescent="0.25">
      <c r="K27524"/>
    </row>
    <row r="27525" spans="11:11" x14ac:dyDescent="0.25">
      <c r="K27525"/>
    </row>
    <row r="27526" spans="11:11" x14ac:dyDescent="0.25">
      <c r="K27526"/>
    </row>
    <row r="27527" spans="11:11" x14ac:dyDescent="0.25">
      <c r="K27527" s="133"/>
    </row>
    <row r="27528" spans="11:11" x14ac:dyDescent="0.25">
      <c r="K27528" s="133"/>
    </row>
    <row r="27529" spans="11:11" x14ac:dyDescent="0.25">
      <c r="K27529"/>
    </row>
    <row r="27530" spans="11:11" x14ac:dyDescent="0.25">
      <c r="K27530"/>
    </row>
    <row r="27531" spans="11:11" x14ac:dyDescent="0.25">
      <c r="K27531" s="133"/>
    </row>
    <row r="27532" spans="11:11" x14ac:dyDescent="0.25">
      <c r="K27532" s="133"/>
    </row>
    <row r="27533" spans="11:11" x14ac:dyDescent="0.25">
      <c r="K27533"/>
    </row>
    <row r="27534" spans="11:11" x14ac:dyDescent="0.25">
      <c r="K27534"/>
    </row>
    <row r="27535" spans="11:11" x14ac:dyDescent="0.25">
      <c r="K27535"/>
    </row>
    <row r="27536" spans="11:11" x14ac:dyDescent="0.25">
      <c r="K27536" s="133"/>
    </row>
    <row r="27537" spans="11:11" x14ac:dyDescent="0.25">
      <c r="K27537" s="133"/>
    </row>
    <row r="27538" spans="11:11" x14ac:dyDescent="0.25">
      <c r="K27538"/>
    </row>
    <row r="27539" spans="11:11" x14ac:dyDescent="0.25">
      <c r="K27539"/>
    </row>
    <row r="27540" spans="11:11" x14ac:dyDescent="0.25">
      <c r="K27540" s="133"/>
    </row>
    <row r="27541" spans="11:11" x14ac:dyDescent="0.25">
      <c r="K27541" s="133"/>
    </row>
    <row r="27542" spans="11:11" x14ac:dyDescent="0.25">
      <c r="K27542"/>
    </row>
    <row r="27543" spans="11:11" x14ac:dyDescent="0.25">
      <c r="K27543"/>
    </row>
    <row r="27544" spans="11:11" x14ac:dyDescent="0.25">
      <c r="K27544"/>
    </row>
    <row r="27545" spans="11:11" x14ac:dyDescent="0.25">
      <c r="K27545" s="133"/>
    </row>
    <row r="27546" spans="11:11" x14ac:dyDescent="0.25">
      <c r="K27546" s="133"/>
    </row>
    <row r="27547" spans="11:11" x14ac:dyDescent="0.25">
      <c r="K27547"/>
    </row>
    <row r="27548" spans="11:11" x14ac:dyDescent="0.25">
      <c r="K27548"/>
    </row>
    <row r="27549" spans="11:11" x14ac:dyDescent="0.25">
      <c r="K27549" s="133"/>
    </row>
    <row r="27550" spans="11:11" x14ac:dyDescent="0.25">
      <c r="K27550" s="133"/>
    </row>
    <row r="27551" spans="11:11" x14ac:dyDescent="0.25">
      <c r="K27551"/>
    </row>
    <row r="27552" spans="11:11" x14ac:dyDescent="0.25">
      <c r="K27552"/>
    </row>
    <row r="27553" spans="11:11" x14ac:dyDescent="0.25">
      <c r="K27553"/>
    </row>
    <row r="27554" spans="11:11" x14ac:dyDescent="0.25">
      <c r="K27554" s="133"/>
    </row>
    <row r="27555" spans="11:11" x14ac:dyDescent="0.25">
      <c r="K27555" s="133"/>
    </row>
    <row r="27556" spans="11:11" x14ac:dyDescent="0.25">
      <c r="K27556"/>
    </row>
    <row r="27557" spans="11:11" x14ac:dyDescent="0.25">
      <c r="K27557"/>
    </row>
    <row r="27558" spans="11:11" x14ac:dyDescent="0.25">
      <c r="K27558" s="133"/>
    </row>
    <row r="27559" spans="11:11" x14ac:dyDescent="0.25">
      <c r="K27559" s="133"/>
    </row>
    <row r="27560" spans="11:11" x14ac:dyDescent="0.25">
      <c r="K27560"/>
    </row>
    <row r="27561" spans="11:11" x14ac:dyDescent="0.25">
      <c r="K27561"/>
    </row>
    <row r="27562" spans="11:11" x14ac:dyDescent="0.25">
      <c r="K27562"/>
    </row>
    <row r="27563" spans="11:11" x14ac:dyDescent="0.25">
      <c r="K27563" s="133"/>
    </row>
    <row r="27564" spans="11:11" x14ac:dyDescent="0.25">
      <c r="K27564" s="133"/>
    </row>
    <row r="27565" spans="11:11" x14ac:dyDescent="0.25">
      <c r="K27565"/>
    </row>
    <row r="27566" spans="11:11" x14ac:dyDescent="0.25">
      <c r="K27566"/>
    </row>
    <row r="27567" spans="11:11" x14ac:dyDescent="0.25">
      <c r="K27567" s="133"/>
    </row>
    <row r="27568" spans="11:11" x14ac:dyDescent="0.25">
      <c r="K27568" s="133"/>
    </row>
    <row r="27569" spans="11:11" x14ac:dyDescent="0.25">
      <c r="K27569"/>
    </row>
    <row r="27570" spans="11:11" x14ac:dyDescent="0.25">
      <c r="K27570"/>
    </row>
    <row r="27571" spans="11:11" x14ac:dyDescent="0.25">
      <c r="K27571"/>
    </row>
    <row r="27572" spans="11:11" x14ac:dyDescent="0.25">
      <c r="K27572" s="133"/>
    </row>
    <row r="27573" spans="11:11" x14ac:dyDescent="0.25">
      <c r="K27573" s="133"/>
    </row>
    <row r="27574" spans="11:11" x14ac:dyDescent="0.25">
      <c r="K27574"/>
    </row>
    <row r="27575" spans="11:11" x14ac:dyDescent="0.25">
      <c r="K27575"/>
    </row>
    <row r="27576" spans="11:11" x14ac:dyDescent="0.25">
      <c r="K27576" s="133"/>
    </row>
    <row r="27577" spans="11:11" x14ac:dyDescent="0.25">
      <c r="K27577" s="133"/>
    </row>
    <row r="27578" spans="11:11" x14ac:dyDescent="0.25">
      <c r="K27578"/>
    </row>
    <row r="27579" spans="11:11" x14ac:dyDescent="0.25">
      <c r="K27579"/>
    </row>
    <row r="27580" spans="11:11" x14ac:dyDescent="0.25">
      <c r="K27580"/>
    </row>
    <row r="27581" spans="11:11" x14ac:dyDescent="0.25">
      <c r="K27581" s="133"/>
    </row>
    <row r="27582" spans="11:11" x14ac:dyDescent="0.25">
      <c r="K27582" s="133"/>
    </row>
    <row r="27583" spans="11:11" x14ac:dyDescent="0.25">
      <c r="K27583"/>
    </row>
    <row r="27584" spans="11:11" x14ac:dyDescent="0.25">
      <c r="K27584"/>
    </row>
    <row r="27585" spans="11:11" x14ac:dyDescent="0.25">
      <c r="K27585" s="133"/>
    </row>
    <row r="27586" spans="11:11" x14ac:dyDescent="0.25">
      <c r="K27586" s="133"/>
    </row>
    <row r="27587" spans="11:11" x14ac:dyDescent="0.25">
      <c r="K27587"/>
    </row>
    <row r="27588" spans="11:11" x14ac:dyDescent="0.25">
      <c r="K27588"/>
    </row>
    <row r="27589" spans="11:11" x14ac:dyDescent="0.25">
      <c r="K27589"/>
    </row>
    <row r="27590" spans="11:11" x14ac:dyDescent="0.25">
      <c r="K27590" s="133"/>
    </row>
    <row r="27591" spans="11:11" x14ac:dyDescent="0.25">
      <c r="K27591" s="133"/>
    </row>
    <row r="27592" spans="11:11" x14ac:dyDescent="0.25">
      <c r="K27592"/>
    </row>
    <row r="27593" spans="11:11" x14ac:dyDescent="0.25">
      <c r="K27593"/>
    </row>
    <row r="27594" spans="11:11" x14ac:dyDescent="0.25">
      <c r="K27594" s="133"/>
    </row>
    <row r="27595" spans="11:11" x14ac:dyDescent="0.25">
      <c r="K27595" s="133"/>
    </row>
    <row r="27596" spans="11:11" x14ac:dyDescent="0.25">
      <c r="K27596"/>
    </row>
    <row r="27597" spans="11:11" x14ac:dyDescent="0.25">
      <c r="K27597"/>
    </row>
    <row r="27598" spans="11:11" x14ac:dyDescent="0.25">
      <c r="K27598"/>
    </row>
    <row r="27599" spans="11:11" x14ac:dyDescent="0.25">
      <c r="K27599" s="133"/>
    </row>
    <row r="27600" spans="11:11" x14ac:dyDescent="0.25">
      <c r="K27600" s="133"/>
    </row>
    <row r="27601" spans="11:11" x14ac:dyDescent="0.25">
      <c r="K27601"/>
    </row>
    <row r="27602" spans="11:11" x14ac:dyDescent="0.25">
      <c r="K27602"/>
    </row>
    <row r="27603" spans="11:11" x14ac:dyDescent="0.25">
      <c r="K27603" s="133"/>
    </row>
    <row r="27604" spans="11:11" x14ac:dyDescent="0.25">
      <c r="K27604" s="133"/>
    </row>
    <row r="27605" spans="11:11" x14ac:dyDescent="0.25">
      <c r="K27605"/>
    </row>
    <row r="27606" spans="11:11" x14ac:dyDescent="0.25">
      <c r="K27606"/>
    </row>
    <row r="27607" spans="11:11" x14ac:dyDescent="0.25">
      <c r="K27607"/>
    </row>
    <row r="27608" spans="11:11" x14ac:dyDescent="0.25">
      <c r="K27608" s="133"/>
    </row>
    <row r="27609" spans="11:11" x14ac:dyDescent="0.25">
      <c r="K27609" s="133"/>
    </row>
    <row r="27610" spans="11:11" x14ac:dyDescent="0.25">
      <c r="K27610"/>
    </row>
    <row r="27611" spans="11:11" x14ac:dyDescent="0.25">
      <c r="K27611"/>
    </row>
    <row r="27612" spans="11:11" x14ac:dyDescent="0.25">
      <c r="K27612" s="133"/>
    </row>
    <row r="27613" spans="11:11" x14ac:dyDescent="0.25">
      <c r="K27613" s="133"/>
    </row>
    <row r="27614" spans="11:11" x14ac:dyDescent="0.25">
      <c r="K27614"/>
    </row>
    <row r="27615" spans="11:11" x14ac:dyDescent="0.25">
      <c r="K27615"/>
    </row>
    <row r="27616" spans="11:11" x14ac:dyDescent="0.25">
      <c r="K27616"/>
    </row>
    <row r="27617" spans="11:11" x14ac:dyDescent="0.25">
      <c r="K27617" s="133"/>
    </row>
    <row r="27618" spans="11:11" x14ac:dyDescent="0.25">
      <c r="K27618" s="133"/>
    </row>
    <row r="27619" spans="11:11" x14ac:dyDescent="0.25">
      <c r="K27619"/>
    </row>
    <row r="27620" spans="11:11" x14ac:dyDescent="0.25">
      <c r="K27620"/>
    </row>
    <row r="27621" spans="11:11" x14ac:dyDescent="0.25">
      <c r="K27621" s="133"/>
    </row>
    <row r="27622" spans="11:11" x14ac:dyDescent="0.25">
      <c r="K27622" s="133"/>
    </row>
    <row r="27623" spans="11:11" x14ac:dyDescent="0.25">
      <c r="K27623"/>
    </row>
    <row r="27624" spans="11:11" x14ac:dyDescent="0.25">
      <c r="K27624"/>
    </row>
    <row r="27625" spans="11:11" x14ac:dyDescent="0.25">
      <c r="K27625"/>
    </row>
    <row r="27626" spans="11:11" x14ac:dyDescent="0.25">
      <c r="K27626" s="133"/>
    </row>
    <row r="27627" spans="11:11" x14ac:dyDescent="0.25">
      <c r="K27627" s="133"/>
    </row>
    <row r="27628" spans="11:11" x14ac:dyDescent="0.25">
      <c r="K27628"/>
    </row>
    <row r="27629" spans="11:11" x14ac:dyDescent="0.25">
      <c r="K27629"/>
    </row>
    <row r="27630" spans="11:11" x14ac:dyDescent="0.25">
      <c r="K27630" s="133"/>
    </row>
    <row r="27631" spans="11:11" x14ac:dyDescent="0.25">
      <c r="K27631" s="133"/>
    </row>
    <row r="27632" spans="11:11" x14ac:dyDescent="0.25">
      <c r="K27632"/>
    </row>
    <row r="27633" spans="11:11" x14ac:dyDescent="0.25">
      <c r="K27633"/>
    </row>
    <row r="27634" spans="11:11" x14ac:dyDescent="0.25">
      <c r="K27634"/>
    </row>
    <row r="27635" spans="11:11" x14ac:dyDescent="0.25">
      <c r="K27635" s="133"/>
    </row>
    <row r="27636" spans="11:11" x14ac:dyDescent="0.25">
      <c r="K27636" s="133"/>
    </row>
    <row r="27637" spans="11:11" x14ac:dyDescent="0.25">
      <c r="K27637"/>
    </row>
    <row r="27638" spans="11:11" x14ac:dyDescent="0.25">
      <c r="K27638"/>
    </row>
    <row r="27639" spans="11:11" x14ac:dyDescent="0.25">
      <c r="K27639" s="133"/>
    </row>
    <row r="27640" spans="11:11" x14ac:dyDescent="0.25">
      <c r="K27640" s="133"/>
    </row>
    <row r="27641" spans="11:11" x14ac:dyDescent="0.25">
      <c r="K27641"/>
    </row>
    <row r="27642" spans="11:11" x14ac:dyDescent="0.25">
      <c r="K27642"/>
    </row>
    <row r="27643" spans="11:11" x14ac:dyDescent="0.25">
      <c r="K27643"/>
    </row>
    <row r="27644" spans="11:11" x14ac:dyDescent="0.25">
      <c r="K27644" s="133"/>
    </row>
    <row r="27645" spans="11:11" x14ac:dyDescent="0.25">
      <c r="K27645" s="133"/>
    </row>
    <row r="27646" spans="11:11" x14ac:dyDescent="0.25">
      <c r="K27646"/>
    </row>
    <row r="27647" spans="11:11" x14ac:dyDescent="0.25">
      <c r="K27647"/>
    </row>
    <row r="27648" spans="11:11" x14ac:dyDescent="0.25">
      <c r="K27648" s="133"/>
    </row>
    <row r="27649" spans="11:11" x14ac:dyDescent="0.25">
      <c r="K27649" s="133"/>
    </row>
    <row r="27650" spans="11:11" x14ac:dyDescent="0.25">
      <c r="K27650"/>
    </row>
    <row r="27651" spans="11:11" x14ac:dyDescent="0.25">
      <c r="K27651"/>
    </row>
    <row r="27652" spans="11:11" x14ac:dyDescent="0.25">
      <c r="K27652"/>
    </row>
    <row r="27653" spans="11:11" x14ac:dyDescent="0.25">
      <c r="K27653" s="133"/>
    </row>
    <row r="27654" spans="11:11" x14ac:dyDescent="0.25">
      <c r="K27654" s="133"/>
    </row>
    <row r="27655" spans="11:11" x14ac:dyDescent="0.25">
      <c r="K27655"/>
    </row>
    <row r="27656" spans="11:11" x14ac:dyDescent="0.25">
      <c r="K27656"/>
    </row>
    <row r="27657" spans="11:11" x14ac:dyDescent="0.25">
      <c r="K27657" s="133"/>
    </row>
    <row r="27658" spans="11:11" x14ac:dyDescent="0.25">
      <c r="K27658" s="133"/>
    </row>
    <row r="27659" spans="11:11" x14ac:dyDescent="0.25">
      <c r="K27659"/>
    </row>
    <row r="27660" spans="11:11" x14ac:dyDescent="0.25">
      <c r="K27660"/>
    </row>
    <row r="27661" spans="11:11" x14ac:dyDescent="0.25">
      <c r="K27661"/>
    </row>
    <row r="27662" spans="11:11" x14ac:dyDescent="0.25">
      <c r="K27662" s="133"/>
    </row>
    <row r="27663" spans="11:11" x14ac:dyDescent="0.25">
      <c r="K27663" s="133"/>
    </row>
    <row r="27664" spans="11:11" x14ac:dyDescent="0.25">
      <c r="K27664"/>
    </row>
    <row r="27665" spans="11:11" x14ac:dyDescent="0.25">
      <c r="K27665"/>
    </row>
    <row r="27666" spans="11:11" x14ac:dyDescent="0.25">
      <c r="K27666" s="133"/>
    </row>
    <row r="27667" spans="11:11" x14ac:dyDescent="0.25">
      <c r="K27667" s="133"/>
    </row>
    <row r="27668" spans="11:11" x14ac:dyDescent="0.25">
      <c r="K27668"/>
    </row>
    <row r="27669" spans="11:11" x14ac:dyDescent="0.25">
      <c r="K27669"/>
    </row>
    <row r="27670" spans="11:11" x14ac:dyDescent="0.25">
      <c r="K27670"/>
    </row>
    <row r="27671" spans="11:11" x14ac:dyDescent="0.25">
      <c r="K27671" s="133"/>
    </row>
    <row r="27672" spans="11:11" x14ac:dyDescent="0.25">
      <c r="K27672" s="133"/>
    </row>
    <row r="27673" spans="11:11" x14ac:dyDescent="0.25">
      <c r="K27673"/>
    </row>
    <row r="27674" spans="11:11" x14ac:dyDescent="0.25">
      <c r="K27674"/>
    </row>
    <row r="27675" spans="11:11" x14ac:dyDescent="0.25">
      <c r="K27675" s="133"/>
    </row>
    <row r="27676" spans="11:11" x14ac:dyDescent="0.25">
      <c r="K27676" s="133"/>
    </row>
    <row r="27677" spans="11:11" x14ac:dyDescent="0.25">
      <c r="K27677"/>
    </row>
    <row r="27678" spans="11:11" x14ac:dyDescent="0.25">
      <c r="K27678"/>
    </row>
    <row r="27679" spans="11:11" x14ac:dyDescent="0.25">
      <c r="K27679"/>
    </row>
    <row r="27680" spans="11:11" x14ac:dyDescent="0.25">
      <c r="K27680" s="133"/>
    </row>
    <row r="27681" spans="11:11" x14ac:dyDescent="0.25">
      <c r="K27681" s="133"/>
    </row>
    <row r="27682" spans="11:11" x14ac:dyDescent="0.25">
      <c r="K27682"/>
    </row>
    <row r="27683" spans="11:11" x14ac:dyDescent="0.25">
      <c r="K27683"/>
    </row>
    <row r="27684" spans="11:11" x14ac:dyDescent="0.25">
      <c r="K27684" s="133"/>
    </row>
    <row r="27685" spans="11:11" x14ac:dyDescent="0.25">
      <c r="K27685" s="133"/>
    </row>
    <row r="27686" spans="11:11" x14ac:dyDescent="0.25">
      <c r="K27686"/>
    </row>
    <row r="27687" spans="11:11" x14ac:dyDescent="0.25">
      <c r="K27687"/>
    </row>
    <row r="27688" spans="11:11" x14ac:dyDescent="0.25">
      <c r="K27688"/>
    </row>
    <row r="27689" spans="11:11" x14ac:dyDescent="0.25">
      <c r="K27689" s="133"/>
    </row>
    <row r="27690" spans="11:11" x14ac:dyDescent="0.25">
      <c r="K27690" s="133"/>
    </row>
    <row r="27691" spans="11:11" x14ac:dyDescent="0.25">
      <c r="K27691"/>
    </row>
    <row r="27692" spans="11:11" x14ac:dyDescent="0.25">
      <c r="K27692"/>
    </row>
    <row r="27693" spans="11:11" x14ac:dyDescent="0.25">
      <c r="K27693" s="133"/>
    </row>
    <row r="27694" spans="11:11" x14ac:dyDescent="0.25">
      <c r="K27694" s="133"/>
    </row>
    <row r="27695" spans="11:11" x14ac:dyDescent="0.25">
      <c r="K27695"/>
    </row>
    <row r="27696" spans="11:11" x14ac:dyDescent="0.25">
      <c r="K27696"/>
    </row>
    <row r="27697" spans="11:11" x14ac:dyDescent="0.25">
      <c r="K27697"/>
    </row>
    <row r="27698" spans="11:11" x14ac:dyDescent="0.25">
      <c r="K27698" s="133"/>
    </row>
    <row r="27699" spans="11:11" x14ac:dyDescent="0.25">
      <c r="K27699" s="133"/>
    </row>
    <row r="27700" spans="11:11" x14ac:dyDescent="0.25">
      <c r="K27700"/>
    </row>
    <row r="27701" spans="11:11" x14ac:dyDescent="0.25">
      <c r="K27701"/>
    </row>
    <row r="27702" spans="11:11" x14ac:dyDescent="0.25">
      <c r="K27702" s="133"/>
    </row>
    <row r="27703" spans="11:11" x14ac:dyDescent="0.25">
      <c r="K27703" s="133"/>
    </row>
    <row r="27704" spans="11:11" x14ac:dyDescent="0.25">
      <c r="K27704"/>
    </row>
    <row r="27705" spans="11:11" x14ac:dyDescent="0.25">
      <c r="K27705"/>
    </row>
    <row r="27706" spans="11:11" x14ac:dyDescent="0.25">
      <c r="K27706"/>
    </row>
    <row r="27707" spans="11:11" x14ac:dyDescent="0.25">
      <c r="K27707" s="133"/>
    </row>
    <row r="27708" spans="11:11" x14ac:dyDescent="0.25">
      <c r="K27708" s="133"/>
    </row>
    <row r="27709" spans="11:11" x14ac:dyDescent="0.25">
      <c r="K27709"/>
    </row>
    <row r="27710" spans="11:11" x14ac:dyDescent="0.25">
      <c r="K27710"/>
    </row>
    <row r="27711" spans="11:11" x14ac:dyDescent="0.25">
      <c r="K27711" s="133"/>
    </row>
    <row r="27712" spans="11:11" x14ac:dyDescent="0.25">
      <c r="K27712" s="133"/>
    </row>
    <row r="27713" spans="11:11" x14ac:dyDescent="0.25">
      <c r="K27713"/>
    </row>
    <row r="27714" spans="11:11" x14ac:dyDescent="0.25">
      <c r="K27714"/>
    </row>
    <row r="27715" spans="11:11" x14ac:dyDescent="0.25">
      <c r="K27715"/>
    </row>
    <row r="27716" spans="11:11" x14ac:dyDescent="0.25">
      <c r="K27716" s="133"/>
    </row>
    <row r="27717" spans="11:11" x14ac:dyDescent="0.25">
      <c r="K27717" s="133"/>
    </row>
    <row r="27718" spans="11:11" x14ac:dyDescent="0.25">
      <c r="K27718"/>
    </row>
    <row r="27719" spans="11:11" x14ac:dyDescent="0.25">
      <c r="K27719"/>
    </row>
    <row r="27720" spans="11:11" x14ac:dyDescent="0.25">
      <c r="K27720" s="133"/>
    </row>
    <row r="27721" spans="11:11" x14ac:dyDescent="0.25">
      <c r="K27721" s="133"/>
    </row>
    <row r="27722" spans="11:11" x14ac:dyDescent="0.25">
      <c r="K27722"/>
    </row>
    <row r="27723" spans="11:11" x14ac:dyDescent="0.25">
      <c r="K27723"/>
    </row>
    <row r="27724" spans="11:11" x14ac:dyDescent="0.25">
      <c r="K27724"/>
    </row>
    <row r="27725" spans="11:11" x14ac:dyDescent="0.25">
      <c r="K27725" s="133"/>
    </row>
    <row r="27726" spans="11:11" x14ac:dyDescent="0.25">
      <c r="K27726" s="133"/>
    </row>
    <row r="27727" spans="11:11" x14ac:dyDescent="0.25">
      <c r="K27727"/>
    </row>
    <row r="27728" spans="11:11" x14ac:dyDescent="0.25">
      <c r="K27728"/>
    </row>
    <row r="27729" spans="11:11" x14ac:dyDescent="0.25">
      <c r="K27729" s="133"/>
    </row>
    <row r="27730" spans="11:11" x14ac:dyDescent="0.25">
      <c r="K27730" s="133"/>
    </row>
    <row r="27731" spans="11:11" x14ac:dyDescent="0.25">
      <c r="K27731"/>
    </row>
    <row r="27732" spans="11:11" x14ac:dyDescent="0.25">
      <c r="K27732"/>
    </row>
    <row r="27733" spans="11:11" x14ac:dyDescent="0.25">
      <c r="K27733"/>
    </row>
    <row r="27734" spans="11:11" x14ac:dyDescent="0.25">
      <c r="K27734" s="133"/>
    </row>
    <row r="27735" spans="11:11" x14ac:dyDescent="0.25">
      <c r="K27735" s="133"/>
    </row>
    <row r="27736" spans="11:11" x14ac:dyDescent="0.25">
      <c r="K27736"/>
    </row>
    <row r="27737" spans="11:11" x14ac:dyDescent="0.25">
      <c r="K27737"/>
    </row>
    <row r="27738" spans="11:11" x14ac:dyDescent="0.25">
      <c r="K27738" s="133"/>
    </row>
    <row r="27739" spans="11:11" x14ac:dyDescent="0.25">
      <c r="K27739" s="133"/>
    </row>
    <row r="27740" spans="11:11" x14ac:dyDescent="0.25">
      <c r="K27740"/>
    </row>
    <row r="27741" spans="11:11" x14ac:dyDescent="0.25">
      <c r="K27741"/>
    </row>
    <row r="27742" spans="11:11" x14ac:dyDescent="0.25">
      <c r="K27742"/>
    </row>
    <row r="27743" spans="11:11" x14ac:dyDescent="0.25">
      <c r="K27743" s="133"/>
    </row>
    <row r="27744" spans="11:11" x14ac:dyDescent="0.25">
      <c r="K27744" s="133"/>
    </row>
    <row r="27745" spans="11:11" x14ac:dyDescent="0.25">
      <c r="K27745"/>
    </row>
    <row r="27746" spans="11:11" x14ac:dyDescent="0.25">
      <c r="K27746"/>
    </row>
    <row r="27747" spans="11:11" x14ac:dyDescent="0.25">
      <c r="K27747" s="133"/>
    </row>
    <row r="27748" spans="11:11" x14ac:dyDescent="0.25">
      <c r="K27748" s="133"/>
    </row>
    <row r="27749" spans="11:11" x14ac:dyDescent="0.25">
      <c r="K27749"/>
    </row>
    <row r="27750" spans="11:11" x14ac:dyDescent="0.25">
      <c r="K27750"/>
    </row>
    <row r="27751" spans="11:11" x14ac:dyDescent="0.25">
      <c r="K27751"/>
    </row>
    <row r="27752" spans="11:11" x14ac:dyDescent="0.25">
      <c r="K27752" s="133"/>
    </row>
    <row r="27753" spans="11:11" x14ac:dyDescent="0.25">
      <c r="K27753" s="133"/>
    </row>
    <row r="27754" spans="11:11" x14ac:dyDescent="0.25">
      <c r="K27754"/>
    </row>
    <row r="27755" spans="11:11" x14ac:dyDescent="0.25">
      <c r="K27755"/>
    </row>
    <row r="27756" spans="11:11" x14ac:dyDescent="0.25">
      <c r="K27756" s="133"/>
    </row>
    <row r="27757" spans="11:11" x14ac:dyDescent="0.25">
      <c r="K27757" s="133"/>
    </row>
    <row r="27758" spans="11:11" x14ac:dyDescent="0.25">
      <c r="K27758"/>
    </row>
    <row r="27759" spans="11:11" x14ac:dyDescent="0.25">
      <c r="K27759"/>
    </row>
    <row r="27760" spans="11:11" x14ac:dyDescent="0.25">
      <c r="K27760"/>
    </row>
    <row r="27761" spans="11:11" x14ac:dyDescent="0.25">
      <c r="K27761" s="133"/>
    </row>
    <row r="27762" spans="11:11" x14ac:dyDescent="0.25">
      <c r="K27762" s="133"/>
    </row>
    <row r="27763" spans="11:11" x14ac:dyDescent="0.25">
      <c r="K27763"/>
    </row>
    <row r="27764" spans="11:11" x14ac:dyDescent="0.25">
      <c r="K27764"/>
    </row>
    <row r="27765" spans="11:11" x14ac:dyDescent="0.25">
      <c r="K27765" s="133"/>
    </row>
    <row r="27766" spans="11:11" x14ac:dyDescent="0.25">
      <c r="K27766" s="133"/>
    </row>
    <row r="27767" spans="11:11" x14ac:dyDescent="0.25">
      <c r="K27767"/>
    </row>
    <row r="27768" spans="11:11" x14ac:dyDescent="0.25">
      <c r="K27768"/>
    </row>
    <row r="27769" spans="11:11" x14ac:dyDescent="0.25">
      <c r="K27769"/>
    </row>
    <row r="27770" spans="11:11" x14ac:dyDescent="0.25">
      <c r="K27770" s="133"/>
    </row>
    <row r="27771" spans="11:11" x14ac:dyDescent="0.25">
      <c r="K27771" s="133"/>
    </row>
    <row r="27772" spans="11:11" x14ac:dyDescent="0.25">
      <c r="K27772"/>
    </row>
    <row r="27773" spans="11:11" x14ac:dyDescent="0.25">
      <c r="K27773"/>
    </row>
    <row r="27774" spans="11:11" x14ac:dyDescent="0.25">
      <c r="K27774" s="133"/>
    </row>
    <row r="27775" spans="11:11" x14ac:dyDescent="0.25">
      <c r="K27775" s="133"/>
    </row>
    <row r="27776" spans="11:11" x14ac:dyDescent="0.25">
      <c r="K27776"/>
    </row>
    <row r="27777" spans="11:11" x14ac:dyDescent="0.25">
      <c r="K27777"/>
    </row>
    <row r="27778" spans="11:11" x14ac:dyDescent="0.25">
      <c r="K27778"/>
    </row>
    <row r="27779" spans="11:11" x14ac:dyDescent="0.25">
      <c r="K27779" s="133"/>
    </row>
    <row r="27780" spans="11:11" x14ac:dyDescent="0.25">
      <c r="K27780" s="133"/>
    </row>
    <row r="27781" spans="11:11" x14ac:dyDescent="0.25">
      <c r="K27781"/>
    </row>
    <row r="27782" spans="11:11" x14ac:dyDescent="0.25">
      <c r="K27782"/>
    </row>
    <row r="27783" spans="11:11" x14ac:dyDescent="0.25">
      <c r="K27783" s="133"/>
    </row>
    <row r="27784" spans="11:11" x14ac:dyDescent="0.25">
      <c r="K27784" s="133"/>
    </row>
    <row r="27785" spans="11:11" x14ac:dyDescent="0.25">
      <c r="K27785"/>
    </row>
    <row r="27786" spans="11:11" x14ac:dyDescent="0.25">
      <c r="K27786"/>
    </row>
    <row r="27787" spans="11:11" x14ac:dyDescent="0.25">
      <c r="K27787"/>
    </row>
    <row r="27788" spans="11:11" x14ac:dyDescent="0.25">
      <c r="K27788" s="133"/>
    </row>
    <row r="27789" spans="11:11" x14ac:dyDescent="0.25">
      <c r="K27789" s="133"/>
    </row>
    <row r="27790" spans="11:11" x14ac:dyDescent="0.25">
      <c r="K27790"/>
    </row>
    <row r="27791" spans="11:11" x14ac:dyDescent="0.25">
      <c r="K27791"/>
    </row>
    <row r="27792" spans="11:11" x14ac:dyDescent="0.25">
      <c r="K27792" s="133"/>
    </row>
    <row r="27793" spans="11:11" x14ac:dyDescent="0.25">
      <c r="K27793" s="133"/>
    </row>
    <row r="27794" spans="11:11" x14ac:dyDescent="0.25">
      <c r="K27794"/>
    </row>
    <row r="27795" spans="11:11" x14ac:dyDescent="0.25">
      <c r="K27795"/>
    </row>
    <row r="27796" spans="11:11" x14ac:dyDescent="0.25">
      <c r="K27796"/>
    </row>
    <row r="27797" spans="11:11" x14ac:dyDescent="0.25">
      <c r="K27797" s="133"/>
    </row>
    <row r="27798" spans="11:11" x14ac:dyDescent="0.25">
      <c r="K27798" s="133"/>
    </row>
    <row r="27799" spans="11:11" x14ac:dyDescent="0.25">
      <c r="K27799"/>
    </row>
    <row r="27800" spans="11:11" x14ac:dyDescent="0.25">
      <c r="K27800"/>
    </row>
    <row r="27801" spans="11:11" x14ac:dyDescent="0.25">
      <c r="K27801" s="133"/>
    </row>
    <row r="27802" spans="11:11" x14ac:dyDescent="0.25">
      <c r="K27802" s="133"/>
    </row>
    <row r="27803" spans="11:11" x14ac:dyDescent="0.25">
      <c r="K27803"/>
    </row>
    <row r="27804" spans="11:11" x14ac:dyDescent="0.25">
      <c r="K27804"/>
    </row>
    <row r="27805" spans="11:11" x14ac:dyDescent="0.25">
      <c r="K27805"/>
    </row>
    <row r="27806" spans="11:11" x14ac:dyDescent="0.25">
      <c r="K27806" s="133"/>
    </row>
    <row r="27807" spans="11:11" x14ac:dyDescent="0.25">
      <c r="K27807" s="133"/>
    </row>
    <row r="27808" spans="11:11" x14ac:dyDescent="0.25">
      <c r="K27808"/>
    </row>
    <row r="27809" spans="11:11" x14ac:dyDescent="0.25">
      <c r="K27809"/>
    </row>
    <row r="27810" spans="11:11" x14ac:dyDescent="0.25">
      <c r="K27810" s="133"/>
    </row>
    <row r="27811" spans="11:11" x14ac:dyDescent="0.25">
      <c r="K27811" s="133"/>
    </row>
    <row r="27812" spans="11:11" x14ac:dyDescent="0.25">
      <c r="K27812"/>
    </row>
    <row r="27813" spans="11:11" x14ac:dyDescent="0.25">
      <c r="K27813"/>
    </row>
    <row r="27814" spans="11:11" x14ac:dyDescent="0.25">
      <c r="K27814"/>
    </row>
    <row r="27815" spans="11:11" x14ac:dyDescent="0.25">
      <c r="K27815" s="133"/>
    </row>
    <row r="27816" spans="11:11" x14ac:dyDescent="0.25">
      <c r="K27816" s="133"/>
    </row>
    <row r="27817" spans="11:11" x14ac:dyDescent="0.25">
      <c r="K27817"/>
    </row>
    <row r="27818" spans="11:11" x14ac:dyDescent="0.25">
      <c r="K27818"/>
    </row>
    <row r="27819" spans="11:11" x14ac:dyDescent="0.25">
      <c r="K27819" s="133"/>
    </row>
    <row r="27820" spans="11:11" x14ac:dyDescent="0.25">
      <c r="K27820" s="133"/>
    </row>
    <row r="27821" spans="11:11" x14ac:dyDescent="0.25">
      <c r="K27821"/>
    </row>
    <row r="27822" spans="11:11" x14ac:dyDescent="0.25">
      <c r="K27822"/>
    </row>
    <row r="27823" spans="11:11" x14ac:dyDescent="0.25">
      <c r="K27823"/>
    </row>
    <row r="27824" spans="11:11" x14ac:dyDescent="0.25">
      <c r="K27824" s="133"/>
    </row>
    <row r="27825" spans="11:11" x14ac:dyDescent="0.25">
      <c r="K27825" s="133"/>
    </row>
    <row r="27826" spans="11:11" x14ac:dyDescent="0.25">
      <c r="K27826"/>
    </row>
    <row r="27827" spans="11:11" x14ac:dyDescent="0.25">
      <c r="K27827"/>
    </row>
    <row r="27828" spans="11:11" x14ac:dyDescent="0.25">
      <c r="K27828" s="133"/>
    </row>
    <row r="27829" spans="11:11" x14ac:dyDescent="0.25">
      <c r="K27829" s="133"/>
    </row>
    <row r="27830" spans="11:11" x14ac:dyDescent="0.25">
      <c r="K27830"/>
    </row>
    <row r="27831" spans="11:11" x14ac:dyDescent="0.25">
      <c r="K27831"/>
    </row>
    <row r="27832" spans="11:11" x14ac:dyDescent="0.25">
      <c r="K27832"/>
    </row>
    <row r="27833" spans="11:11" x14ac:dyDescent="0.25">
      <c r="K27833" s="133"/>
    </row>
    <row r="27834" spans="11:11" x14ac:dyDescent="0.25">
      <c r="K27834" s="133"/>
    </row>
    <row r="27835" spans="11:11" x14ac:dyDescent="0.25">
      <c r="K27835"/>
    </row>
    <row r="27836" spans="11:11" x14ac:dyDescent="0.25">
      <c r="K27836"/>
    </row>
    <row r="27837" spans="11:11" x14ac:dyDescent="0.25">
      <c r="K27837" s="133"/>
    </row>
    <row r="27838" spans="11:11" x14ac:dyDescent="0.25">
      <c r="K27838" s="133"/>
    </row>
    <row r="27839" spans="11:11" x14ac:dyDescent="0.25">
      <c r="K27839"/>
    </row>
    <row r="27840" spans="11:11" x14ac:dyDescent="0.25">
      <c r="K27840"/>
    </row>
    <row r="27841" spans="11:11" x14ac:dyDescent="0.25">
      <c r="K27841"/>
    </row>
    <row r="27842" spans="11:11" x14ac:dyDescent="0.25">
      <c r="K27842" s="133"/>
    </row>
    <row r="27843" spans="11:11" x14ac:dyDescent="0.25">
      <c r="K27843" s="133"/>
    </row>
    <row r="27844" spans="11:11" x14ac:dyDescent="0.25">
      <c r="K27844"/>
    </row>
    <row r="27845" spans="11:11" x14ac:dyDescent="0.25">
      <c r="K27845"/>
    </row>
    <row r="27846" spans="11:11" x14ac:dyDescent="0.25">
      <c r="K27846" s="133"/>
    </row>
    <row r="27847" spans="11:11" x14ac:dyDescent="0.25">
      <c r="K27847" s="133"/>
    </row>
    <row r="27848" spans="11:11" x14ac:dyDescent="0.25">
      <c r="K27848"/>
    </row>
    <row r="27849" spans="11:11" x14ac:dyDescent="0.25">
      <c r="K27849"/>
    </row>
    <row r="27850" spans="11:11" x14ac:dyDescent="0.25">
      <c r="K27850"/>
    </row>
    <row r="27851" spans="11:11" x14ac:dyDescent="0.25">
      <c r="K27851" s="133"/>
    </row>
    <row r="27852" spans="11:11" x14ac:dyDescent="0.25">
      <c r="K27852" s="133"/>
    </row>
    <row r="27853" spans="11:11" x14ac:dyDescent="0.25">
      <c r="K27853"/>
    </row>
    <row r="27854" spans="11:11" x14ac:dyDescent="0.25">
      <c r="K27854"/>
    </row>
    <row r="27855" spans="11:11" x14ac:dyDescent="0.25">
      <c r="K27855" s="133"/>
    </row>
    <row r="27856" spans="11:11" x14ac:dyDescent="0.25">
      <c r="K27856" s="133"/>
    </row>
    <row r="27857" spans="11:11" x14ac:dyDescent="0.25">
      <c r="K27857"/>
    </row>
    <row r="27858" spans="11:11" x14ac:dyDescent="0.25">
      <c r="K27858"/>
    </row>
    <row r="27859" spans="11:11" x14ac:dyDescent="0.25">
      <c r="K27859"/>
    </row>
    <row r="27860" spans="11:11" x14ac:dyDescent="0.25">
      <c r="K27860" s="133"/>
    </row>
    <row r="27861" spans="11:11" x14ac:dyDescent="0.25">
      <c r="K27861" s="133"/>
    </row>
    <row r="27862" spans="11:11" x14ac:dyDescent="0.25">
      <c r="K27862"/>
    </row>
    <row r="27863" spans="11:11" x14ac:dyDescent="0.25">
      <c r="K27863"/>
    </row>
    <row r="27864" spans="11:11" x14ac:dyDescent="0.25">
      <c r="K27864" s="133"/>
    </row>
    <row r="27865" spans="11:11" x14ac:dyDescent="0.25">
      <c r="K27865" s="133"/>
    </row>
    <row r="27866" spans="11:11" x14ac:dyDescent="0.25">
      <c r="K27866"/>
    </row>
    <row r="27867" spans="11:11" x14ac:dyDescent="0.25">
      <c r="K27867"/>
    </row>
    <row r="27868" spans="11:11" x14ac:dyDescent="0.25">
      <c r="K27868"/>
    </row>
    <row r="27869" spans="11:11" x14ac:dyDescent="0.25">
      <c r="K27869" s="133"/>
    </row>
    <row r="27870" spans="11:11" x14ac:dyDescent="0.25">
      <c r="K27870" s="133"/>
    </row>
    <row r="27871" spans="11:11" x14ac:dyDescent="0.25">
      <c r="K27871"/>
    </row>
    <row r="27872" spans="11:11" x14ac:dyDescent="0.25">
      <c r="K27872"/>
    </row>
    <row r="27873" spans="11:11" x14ac:dyDescent="0.25">
      <c r="K27873" s="133"/>
    </row>
    <row r="27874" spans="11:11" x14ac:dyDescent="0.25">
      <c r="K27874" s="133"/>
    </row>
    <row r="27875" spans="11:11" x14ac:dyDescent="0.25">
      <c r="K27875"/>
    </row>
    <row r="27876" spans="11:11" x14ac:dyDescent="0.25">
      <c r="K27876"/>
    </row>
    <row r="27877" spans="11:11" x14ac:dyDescent="0.25">
      <c r="K27877"/>
    </row>
    <row r="27878" spans="11:11" x14ac:dyDescent="0.25">
      <c r="K27878" s="133"/>
    </row>
    <row r="27879" spans="11:11" x14ac:dyDescent="0.25">
      <c r="K27879" s="133"/>
    </row>
    <row r="27880" spans="11:11" x14ac:dyDescent="0.25">
      <c r="K27880"/>
    </row>
    <row r="27881" spans="11:11" x14ac:dyDescent="0.25">
      <c r="K27881"/>
    </row>
    <row r="27882" spans="11:11" x14ac:dyDescent="0.25">
      <c r="K27882" s="133"/>
    </row>
    <row r="27883" spans="11:11" x14ac:dyDescent="0.25">
      <c r="K27883" s="133"/>
    </row>
    <row r="27884" spans="11:11" x14ac:dyDescent="0.25">
      <c r="K27884"/>
    </row>
    <row r="27885" spans="11:11" x14ac:dyDescent="0.25">
      <c r="K27885"/>
    </row>
    <row r="27886" spans="11:11" x14ac:dyDescent="0.25">
      <c r="K27886"/>
    </row>
    <row r="27887" spans="11:11" x14ac:dyDescent="0.25">
      <c r="K27887" s="133"/>
    </row>
    <row r="27888" spans="11:11" x14ac:dyDescent="0.25">
      <c r="K27888" s="133"/>
    </row>
    <row r="27889" spans="11:11" x14ac:dyDescent="0.25">
      <c r="K27889"/>
    </row>
    <row r="27890" spans="11:11" x14ac:dyDescent="0.25">
      <c r="K27890"/>
    </row>
    <row r="27891" spans="11:11" x14ac:dyDescent="0.25">
      <c r="K27891" s="133"/>
    </row>
    <row r="27892" spans="11:11" x14ac:dyDescent="0.25">
      <c r="K27892" s="133"/>
    </row>
    <row r="27893" spans="11:11" x14ac:dyDescent="0.25">
      <c r="K27893"/>
    </row>
    <row r="27894" spans="11:11" x14ac:dyDescent="0.25">
      <c r="K27894"/>
    </row>
    <row r="27895" spans="11:11" x14ac:dyDescent="0.25">
      <c r="K27895"/>
    </row>
    <row r="27896" spans="11:11" x14ac:dyDescent="0.25">
      <c r="K27896" s="133"/>
    </row>
    <row r="27897" spans="11:11" x14ac:dyDescent="0.25">
      <c r="K27897" s="133"/>
    </row>
    <row r="27898" spans="11:11" x14ac:dyDescent="0.25">
      <c r="K27898"/>
    </row>
    <row r="27899" spans="11:11" x14ac:dyDescent="0.25">
      <c r="K27899"/>
    </row>
    <row r="27900" spans="11:11" x14ac:dyDescent="0.25">
      <c r="K27900" s="133"/>
    </row>
    <row r="27901" spans="11:11" x14ac:dyDescent="0.25">
      <c r="K27901" s="133"/>
    </row>
    <row r="27902" spans="11:11" x14ac:dyDescent="0.25">
      <c r="K27902"/>
    </row>
    <row r="27903" spans="11:11" x14ac:dyDescent="0.25">
      <c r="K27903"/>
    </row>
    <row r="27904" spans="11:11" x14ac:dyDescent="0.25">
      <c r="K27904"/>
    </row>
    <row r="27905" spans="11:11" x14ac:dyDescent="0.25">
      <c r="K27905" s="133"/>
    </row>
    <row r="27906" spans="11:11" x14ac:dyDescent="0.25">
      <c r="K27906" s="133"/>
    </row>
    <row r="27907" spans="11:11" x14ac:dyDescent="0.25">
      <c r="K27907"/>
    </row>
    <row r="27908" spans="11:11" x14ac:dyDescent="0.25">
      <c r="K27908"/>
    </row>
    <row r="27909" spans="11:11" x14ac:dyDescent="0.25">
      <c r="K27909" s="133"/>
    </row>
    <row r="27910" spans="11:11" x14ac:dyDescent="0.25">
      <c r="K27910" s="133"/>
    </row>
    <row r="27911" spans="11:11" x14ac:dyDescent="0.25">
      <c r="K27911"/>
    </row>
    <row r="27912" spans="11:11" x14ac:dyDescent="0.25">
      <c r="K27912"/>
    </row>
    <row r="27913" spans="11:11" x14ac:dyDescent="0.25">
      <c r="K27913"/>
    </row>
    <row r="27914" spans="11:11" x14ac:dyDescent="0.25">
      <c r="K27914" s="133"/>
    </row>
    <row r="27915" spans="11:11" x14ac:dyDescent="0.25">
      <c r="K27915" s="133"/>
    </row>
    <row r="27916" spans="11:11" x14ac:dyDescent="0.25">
      <c r="K27916"/>
    </row>
    <row r="27917" spans="11:11" x14ac:dyDescent="0.25">
      <c r="K27917"/>
    </row>
    <row r="27918" spans="11:11" x14ac:dyDescent="0.25">
      <c r="K27918" s="133"/>
    </row>
    <row r="27919" spans="11:11" x14ac:dyDescent="0.25">
      <c r="K27919" s="133"/>
    </row>
    <row r="27920" spans="11:11" x14ac:dyDescent="0.25">
      <c r="K27920"/>
    </row>
    <row r="27921" spans="11:11" x14ac:dyDescent="0.25">
      <c r="K27921"/>
    </row>
    <row r="27922" spans="11:11" x14ac:dyDescent="0.25">
      <c r="K27922"/>
    </row>
    <row r="27923" spans="11:11" x14ac:dyDescent="0.25">
      <c r="K27923" s="133"/>
    </row>
    <row r="27924" spans="11:11" x14ac:dyDescent="0.25">
      <c r="K27924" s="133"/>
    </row>
    <row r="27925" spans="11:11" x14ac:dyDescent="0.25">
      <c r="K27925"/>
    </row>
    <row r="27926" spans="11:11" x14ac:dyDescent="0.25">
      <c r="K27926"/>
    </row>
    <row r="27927" spans="11:11" x14ac:dyDescent="0.25">
      <c r="K27927" s="133"/>
    </row>
    <row r="27928" spans="11:11" x14ac:dyDescent="0.25">
      <c r="K27928" s="133"/>
    </row>
    <row r="27929" spans="11:11" x14ac:dyDescent="0.25">
      <c r="K27929"/>
    </row>
    <row r="27930" spans="11:11" x14ac:dyDescent="0.25">
      <c r="K27930"/>
    </row>
    <row r="27931" spans="11:11" x14ac:dyDescent="0.25">
      <c r="K27931"/>
    </row>
    <row r="27932" spans="11:11" x14ac:dyDescent="0.25">
      <c r="K27932" s="133"/>
    </row>
    <row r="27933" spans="11:11" x14ac:dyDescent="0.25">
      <c r="K27933" s="133"/>
    </row>
    <row r="27934" spans="11:11" x14ac:dyDescent="0.25">
      <c r="K27934"/>
    </row>
    <row r="27935" spans="11:11" x14ac:dyDescent="0.25">
      <c r="K27935"/>
    </row>
    <row r="27936" spans="11:11" x14ac:dyDescent="0.25">
      <c r="K27936" s="133"/>
    </row>
    <row r="27937" spans="11:11" x14ac:dyDescent="0.25">
      <c r="K27937" s="133"/>
    </row>
    <row r="27938" spans="11:11" x14ac:dyDescent="0.25">
      <c r="K27938"/>
    </row>
    <row r="27939" spans="11:11" x14ac:dyDescent="0.25">
      <c r="K27939"/>
    </row>
    <row r="27940" spans="11:11" x14ac:dyDescent="0.25">
      <c r="K27940"/>
    </row>
    <row r="27941" spans="11:11" x14ac:dyDescent="0.25">
      <c r="K27941" s="133"/>
    </row>
    <row r="27942" spans="11:11" x14ac:dyDescent="0.25">
      <c r="K27942" s="133"/>
    </row>
    <row r="27943" spans="11:11" x14ac:dyDescent="0.25">
      <c r="K27943"/>
    </row>
    <row r="27944" spans="11:11" x14ac:dyDescent="0.25">
      <c r="K27944"/>
    </row>
    <row r="27945" spans="11:11" x14ac:dyDescent="0.25">
      <c r="K27945" s="133"/>
    </row>
    <row r="27946" spans="11:11" x14ac:dyDescent="0.25">
      <c r="K27946" s="133"/>
    </row>
    <row r="27947" spans="11:11" x14ac:dyDescent="0.25">
      <c r="K27947"/>
    </row>
    <row r="27948" spans="11:11" x14ac:dyDescent="0.25">
      <c r="K27948"/>
    </row>
    <row r="27949" spans="11:11" x14ac:dyDescent="0.25">
      <c r="K27949"/>
    </row>
    <row r="27950" spans="11:11" x14ac:dyDescent="0.25">
      <c r="K27950" s="133"/>
    </row>
    <row r="27951" spans="11:11" x14ac:dyDescent="0.25">
      <c r="K27951" s="133"/>
    </row>
    <row r="27952" spans="11:11" x14ac:dyDescent="0.25">
      <c r="K27952"/>
    </row>
    <row r="27953" spans="11:11" x14ac:dyDescent="0.25">
      <c r="K27953"/>
    </row>
    <row r="27954" spans="11:11" x14ac:dyDescent="0.25">
      <c r="K27954" s="133"/>
    </row>
    <row r="27955" spans="11:11" x14ac:dyDescent="0.25">
      <c r="K27955" s="133"/>
    </row>
    <row r="27956" spans="11:11" x14ac:dyDescent="0.25">
      <c r="K27956"/>
    </row>
    <row r="27957" spans="11:11" x14ac:dyDescent="0.25">
      <c r="K27957"/>
    </row>
    <row r="27958" spans="11:11" x14ac:dyDescent="0.25">
      <c r="K27958"/>
    </row>
    <row r="27959" spans="11:11" x14ac:dyDescent="0.25">
      <c r="K27959" s="133"/>
    </row>
    <row r="27960" spans="11:11" x14ac:dyDescent="0.25">
      <c r="K27960" s="133"/>
    </row>
    <row r="27961" spans="11:11" x14ac:dyDescent="0.25">
      <c r="K27961"/>
    </row>
    <row r="27962" spans="11:11" x14ac:dyDescent="0.25">
      <c r="K27962"/>
    </row>
    <row r="27963" spans="11:11" x14ac:dyDescent="0.25">
      <c r="K27963" s="133"/>
    </row>
    <row r="27964" spans="11:11" x14ac:dyDescent="0.25">
      <c r="K27964" s="133"/>
    </row>
    <row r="27965" spans="11:11" x14ac:dyDescent="0.25">
      <c r="K27965"/>
    </row>
    <row r="27966" spans="11:11" x14ac:dyDescent="0.25">
      <c r="K27966"/>
    </row>
    <row r="27967" spans="11:11" x14ac:dyDescent="0.25">
      <c r="K27967"/>
    </row>
    <row r="27968" spans="11:11" x14ac:dyDescent="0.25">
      <c r="K27968" s="133"/>
    </row>
    <row r="27969" spans="11:11" x14ac:dyDescent="0.25">
      <c r="K27969" s="133"/>
    </row>
    <row r="27970" spans="11:11" x14ac:dyDescent="0.25">
      <c r="K27970"/>
    </row>
    <row r="27971" spans="11:11" x14ac:dyDescent="0.25">
      <c r="K27971"/>
    </row>
    <row r="27972" spans="11:11" x14ac:dyDescent="0.25">
      <c r="K27972" s="133"/>
    </row>
    <row r="27973" spans="11:11" x14ac:dyDescent="0.25">
      <c r="K27973" s="133"/>
    </row>
    <row r="27974" spans="11:11" x14ac:dyDescent="0.25">
      <c r="K27974"/>
    </row>
    <row r="27975" spans="11:11" x14ac:dyDescent="0.25">
      <c r="K27975"/>
    </row>
    <row r="27976" spans="11:11" x14ac:dyDescent="0.25">
      <c r="K27976"/>
    </row>
    <row r="27977" spans="11:11" x14ac:dyDescent="0.25">
      <c r="K27977" s="133"/>
    </row>
    <row r="27978" spans="11:11" x14ac:dyDescent="0.25">
      <c r="K27978" s="133"/>
    </row>
    <row r="27979" spans="11:11" x14ac:dyDescent="0.25">
      <c r="K27979"/>
    </row>
    <row r="27980" spans="11:11" x14ac:dyDescent="0.25">
      <c r="K27980"/>
    </row>
    <row r="27981" spans="11:11" x14ac:dyDescent="0.25">
      <c r="K27981" s="133"/>
    </row>
    <row r="27982" spans="11:11" x14ac:dyDescent="0.25">
      <c r="K27982" s="133"/>
    </row>
    <row r="27983" spans="11:11" x14ac:dyDescent="0.25">
      <c r="K27983"/>
    </row>
    <row r="27984" spans="11:11" x14ac:dyDescent="0.25">
      <c r="K27984"/>
    </row>
    <row r="27985" spans="11:11" x14ac:dyDescent="0.25">
      <c r="K27985"/>
    </row>
    <row r="27986" spans="11:11" x14ac:dyDescent="0.25">
      <c r="K27986" s="133"/>
    </row>
    <row r="27987" spans="11:11" x14ac:dyDescent="0.25">
      <c r="K27987" s="133"/>
    </row>
    <row r="27988" spans="11:11" x14ac:dyDescent="0.25">
      <c r="K27988"/>
    </row>
    <row r="27989" spans="11:11" x14ac:dyDescent="0.25">
      <c r="K27989"/>
    </row>
    <row r="27990" spans="11:11" x14ac:dyDescent="0.25">
      <c r="K27990" s="133"/>
    </row>
    <row r="27991" spans="11:11" x14ac:dyDescent="0.25">
      <c r="K27991" s="133"/>
    </row>
    <row r="27992" spans="11:11" x14ac:dyDescent="0.25">
      <c r="K27992"/>
    </row>
    <row r="27993" spans="11:11" x14ac:dyDescent="0.25">
      <c r="K27993"/>
    </row>
    <row r="27994" spans="11:11" x14ac:dyDescent="0.25">
      <c r="K27994"/>
    </row>
    <row r="27995" spans="11:11" x14ac:dyDescent="0.25">
      <c r="K27995" s="133"/>
    </row>
    <row r="27996" spans="11:11" x14ac:dyDescent="0.25">
      <c r="K27996" s="133"/>
    </row>
    <row r="27997" spans="11:11" x14ac:dyDescent="0.25">
      <c r="K27997"/>
    </row>
    <row r="27998" spans="11:11" x14ac:dyDescent="0.25">
      <c r="K27998"/>
    </row>
    <row r="27999" spans="11:11" x14ac:dyDescent="0.25">
      <c r="K27999" s="133"/>
    </row>
    <row r="28000" spans="11:11" x14ac:dyDescent="0.25">
      <c r="K28000" s="133"/>
    </row>
    <row r="28001" spans="11:11" x14ac:dyDescent="0.25">
      <c r="K28001"/>
    </row>
    <row r="28002" spans="11:11" x14ac:dyDescent="0.25">
      <c r="K28002"/>
    </row>
    <row r="28003" spans="11:11" x14ac:dyDescent="0.25">
      <c r="K28003"/>
    </row>
    <row r="28004" spans="11:11" x14ac:dyDescent="0.25">
      <c r="K28004" s="133"/>
    </row>
    <row r="28005" spans="11:11" x14ac:dyDescent="0.25">
      <c r="K28005" s="133"/>
    </row>
    <row r="28006" spans="11:11" x14ac:dyDescent="0.25">
      <c r="K28006"/>
    </row>
    <row r="28007" spans="11:11" x14ac:dyDescent="0.25">
      <c r="K28007"/>
    </row>
    <row r="28008" spans="11:11" x14ac:dyDescent="0.25">
      <c r="K28008" s="133"/>
    </row>
    <row r="28009" spans="11:11" x14ac:dyDescent="0.25">
      <c r="K28009" s="133"/>
    </row>
    <row r="28010" spans="11:11" x14ac:dyDescent="0.25">
      <c r="K28010"/>
    </row>
    <row r="28011" spans="11:11" x14ac:dyDescent="0.25">
      <c r="K28011"/>
    </row>
    <row r="28012" spans="11:11" x14ac:dyDescent="0.25">
      <c r="K28012"/>
    </row>
    <row r="28013" spans="11:11" x14ac:dyDescent="0.25">
      <c r="K28013" s="133"/>
    </row>
    <row r="28014" spans="11:11" x14ac:dyDescent="0.25">
      <c r="K28014" s="133"/>
    </row>
    <row r="28015" spans="11:11" x14ac:dyDescent="0.25">
      <c r="K28015"/>
    </row>
    <row r="28016" spans="11:11" x14ac:dyDescent="0.25">
      <c r="K28016"/>
    </row>
    <row r="28017" spans="11:11" x14ac:dyDescent="0.25">
      <c r="K28017" s="133"/>
    </row>
    <row r="28018" spans="11:11" x14ac:dyDescent="0.25">
      <c r="K28018" s="133"/>
    </row>
    <row r="28019" spans="11:11" x14ac:dyDescent="0.25">
      <c r="K28019"/>
    </row>
    <row r="28020" spans="11:11" x14ac:dyDescent="0.25">
      <c r="K28020"/>
    </row>
    <row r="28021" spans="11:11" x14ac:dyDescent="0.25">
      <c r="K28021"/>
    </row>
    <row r="28022" spans="11:11" x14ac:dyDescent="0.25">
      <c r="K28022" s="133"/>
    </row>
    <row r="28023" spans="11:11" x14ac:dyDescent="0.25">
      <c r="K28023" s="133"/>
    </row>
    <row r="28024" spans="11:11" x14ac:dyDescent="0.25">
      <c r="K28024"/>
    </row>
    <row r="28025" spans="11:11" x14ac:dyDescent="0.25">
      <c r="K28025"/>
    </row>
    <row r="28026" spans="11:11" x14ac:dyDescent="0.25">
      <c r="K28026" s="133"/>
    </row>
    <row r="28027" spans="11:11" x14ac:dyDescent="0.25">
      <c r="K28027" s="133"/>
    </row>
    <row r="28028" spans="11:11" x14ac:dyDescent="0.25">
      <c r="K28028"/>
    </row>
    <row r="28029" spans="11:11" x14ac:dyDescent="0.25">
      <c r="K28029"/>
    </row>
    <row r="28030" spans="11:11" x14ac:dyDescent="0.25">
      <c r="K28030"/>
    </row>
    <row r="28031" spans="11:11" x14ac:dyDescent="0.25">
      <c r="K28031" s="133"/>
    </row>
    <row r="28032" spans="11:11" x14ac:dyDescent="0.25">
      <c r="K28032" s="133"/>
    </row>
    <row r="28033" spans="11:11" x14ac:dyDescent="0.25">
      <c r="K28033"/>
    </row>
    <row r="28034" spans="11:11" x14ac:dyDescent="0.25">
      <c r="K28034"/>
    </row>
    <row r="28035" spans="11:11" x14ac:dyDescent="0.25">
      <c r="K28035" s="133"/>
    </row>
    <row r="28036" spans="11:11" x14ac:dyDescent="0.25">
      <c r="K28036" s="133"/>
    </row>
    <row r="28037" spans="11:11" x14ac:dyDescent="0.25">
      <c r="K28037"/>
    </row>
    <row r="28038" spans="11:11" x14ac:dyDescent="0.25">
      <c r="K28038"/>
    </row>
    <row r="28039" spans="11:11" x14ac:dyDescent="0.25">
      <c r="K28039"/>
    </row>
    <row r="28040" spans="11:11" x14ac:dyDescent="0.25">
      <c r="K28040" s="133"/>
    </row>
    <row r="28041" spans="11:11" x14ac:dyDescent="0.25">
      <c r="K28041" s="133"/>
    </row>
    <row r="28042" spans="11:11" x14ac:dyDescent="0.25">
      <c r="K28042"/>
    </row>
    <row r="28043" spans="11:11" x14ac:dyDescent="0.25">
      <c r="K28043"/>
    </row>
    <row r="28044" spans="11:11" x14ac:dyDescent="0.25">
      <c r="K28044" s="133"/>
    </row>
    <row r="28045" spans="11:11" x14ac:dyDescent="0.25">
      <c r="K28045" s="133"/>
    </row>
    <row r="28046" spans="11:11" x14ac:dyDescent="0.25">
      <c r="K28046"/>
    </row>
    <row r="28047" spans="11:11" x14ac:dyDescent="0.25">
      <c r="K28047"/>
    </row>
    <row r="28048" spans="11:11" x14ac:dyDescent="0.25">
      <c r="K28048"/>
    </row>
    <row r="28049" spans="11:11" x14ac:dyDescent="0.25">
      <c r="K28049" s="133"/>
    </row>
    <row r="28050" spans="11:11" x14ac:dyDescent="0.25">
      <c r="K28050" s="133"/>
    </row>
    <row r="28051" spans="11:11" x14ac:dyDescent="0.25">
      <c r="K28051"/>
    </row>
    <row r="28052" spans="11:11" x14ac:dyDescent="0.25">
      <c r="K28052"/>
    </row>
    <row r="28053" spans="11:11" x14ac:dyDescent="0.25">
      <c r="K28053" s="133"/>
    </row>
    <row r="28054" spans="11:11" x14ac:dyDescent="0.25">
      <c r="K28054" s="133"/>
    </row>
    <row r="28055" spans="11:11" x14ac:dyDescent="0.25">
      <c r="K28055"/>
    </row>
    <row r="28056" spans="11:11" x14ac:dyDescent="0.25">
      <c r="K28056"/>
    </row>
    <row r="28057" spans="11:11" x14ac:dyDescent="0.25">
      <c r="K28057"/>
    </row>
    <row r="28058" spans="11:11" x14ac:dyDescent="0.25">
      <c r="K28058" s="133"/>
    </row>
    <row r="28059" spans="11:11" x14ac:dyDescent="0.25">
      <c r="K28059" s="133"/>
    </row>
    <row r="28060" spans="11:11" x14ac:dyDescent="0.25">
      <c r="K28060"/>
    </row>
    <row r="28061" spans="11:11" x14ac:dyDescent="0.25">
      <c r="K28061"/>
    </row>
    <row r="28062" spans="11:11" x14ac:dyDescent="0.25">
      <c r="K28062" s="133"/>
    </row>
    <row r="28063" spans="11:11" x14ac:dyDescent="0.25">
      <c r="K28063" s="133"/>
    </row>
    <row r="28064" spans="11:11" x14ac:dyDescent="0.25">
      <c r="K28064"/>
    </row>
    <row r="28065" spans="11:11" x14ac:dyDescent="0.25">
      <c r="K28065"/>
    </row>
    <row r="28066" spans="11:11" x14ac:dyDescent="0.25">
      <c r="K28066"/>
    </row>
    <row r="28067" spans="11:11" x14ac:dyDescent="0.25">
      <c r="K28067" s="133"/>
    </row>
    <row r="28068" spans="11:11" x14ac:dyDescent="0.25">
      <c r="K28068" s="133"/>
    </row>
    <row r="28069" spans="11:11" x14ac:dyDescent="0.25">
      <c r="K28069"/>
    </row>
    <row r="28070" spans="11:11" x14ac:dyDescent="0.25">
      <c r="K28070"/>
    </row>
    <row r="28071" spans="11:11" x14ac:dyDescent="0.25">
      <c r="K28071" s="133"/>
    </row>
    <row r="28072" spans="11:11" x14ac:dyDescent="0.25">
      <c r="K28072" s="133"/>
    </row>
    <row r="28073" spans="11:11" x14ac:dyDescent="0.25">
      <c r="K28073"/>
    </row>
    <row r="28074" spans="11:11" x14ac:dyDescent="0.25">
      <c r="K28074"/>
    </row>
    <row r="28075" spans="11:11" x14ac:dyDescent="0.25">
      <c r="K28075"/>
    </row>
    <row r="28076" spans="11:11" x14ac:dyDescent="0.25">
      <c r="K28076" s="133"/>
    </row>
    <row r="28077" spans="11:11" x14ac:dyDescent="0.25">
      <c r="K28077" s="133"/>
    </row>
    <row r="28078" spans="11:11" x14ac:dyDescent="0.25">
      <c r="K28078"/>
    </row>
    <row r="28079" spans="11:11" x14ac:dyDescent="0.25">
      <c r="K28079"/>
    </row>
    <row r="28080" spans="11:11" x14ac:dyDescent="0.25">
      <c r="K28080" s="133"/>
    </row>
    <row r="28081" spans="11:11" x14ac:dyDescent="0.25">
      <c r="K28081" s="133"/>
    </row>
    <row r="28082" spans="11:11" x14ac:dyDescent="0.25">
      <c r="K28082"/>
    </row>
    <row r="28083" spans="11:11" x14ac:dyDescent="0.25">
      <c r="K28083"/>
    </row>
    <row r="28084" spans="11:11" x14ac:dyDescent="0.25">
      <c r="K28084"/>
    </row>
    <row r="28085" spans="11:11" x14ac:dyDescent="0.25">
      <c r="K28085" s="133"/>
    </row>
    <row r="28086" spans="11:11" x14ac:dyDescent="0.25">
      <c r="K28086" s="133"/>
    </row>
    <row r="28087" spans="11:11" x14ac:dyDescent="0.25">
      <c r="K28087"/>
    </row>
    <row r="28088" spans="11:11" x14ac:dyDescent="0.25">
      <c r="K28088"/>
    </row>
    <row r="28089" spans="11:11" x14ac:dyDescent="0.25">
      <c r="K28089" s="133"/>
    </row>
    <row r="28090" spans="11:11" x14ac:dyDescent="0.25">
      <c r="K28090" s="133"/>
    </row>
    <row r="28091" spans="11:11" x14ac:dyDescent="0.25">
      <c r="K28091"/>
    </row>
    <row r="28092" spans="11:11" x14ac:dyDescent="0.25">
      <c r="K28092"/>
    </row>
    <row r="28093" spans="11:11" x14ac:dyDescent="0.25">
      <c r="K28093"/>
    </row>
    <row r="28094" spans="11:11" x14ac:dyDescent="0.25">
      <c r="K28094" s="133"/>
    </row>
    <row r="28095" spans="11:11" x14ac:dyDescent="0.25">
      <c r="K28095" s="133"/>
    </row>
    <row r="28096" spans="11:11" x14ac:dyDescent="0.25">
      <c r="K28096"/>
    </row>
    <row r="28097" spans="11:11" x14ac:dyDescent="0.25">
      <c r="K28097"/>
    </row>
    <row r="28098" spans="11:11" x14ac:dyDescent="0.25">
      <c r="K28098" s="133"/>
    </row>
    <row r="28099" spans="11:11" x14ac:dyDescent="0.25">
      <c r="K28099" s="133"/>
    </row>
    <row r="28100" spans="11:11" x14ac:dyDescent="0.25">
      <c r="K28100"/>
    </row>
    <row r="28101" spans="11:11" x14ac:dyDescent="0.25">
      <c r="K28101"/>
    </row>
    <row r="28102" spans="11:11" x14ac:dyDescent="0.25">
      <c r="K28102"/>
    </row>
    <row r="28103" spans="11:11" x14ac:dyDescent="0.25">
      <c r="K28103" s="133"/>
    </row>
    <row r="28104" spans="11:11" x14ac:dyDescent="0.25">
      <c r="K28104" s="133"/>
    </row>
    <row r="28105" spans="11:11" x14ac:dyDescent="0.25">
      <c r="K28105"/>
    </row>
    <row r="28106" spans="11:11" x14ac:dyDescent="0.25">
      <c r="K28106"/>
    </row>
    <row r="28107" spans="11:11" x14ac:dyDescent="0.25">
      <c r="K28107" s="133"/>
    </row>
    <row r="28108" spans="11:11" x14ac:dyDescent="0.25">
      <c r="K28108" s="133"/>
    </row>
    <row r="28109" spans="11:11" x14ac:dyDescent="0.25">
      <c r="K28109"/>
    </row>
    <row r="28110" spans="11:11" x14ac:dyDescent="0.25">
      <c r="K28110"/>
    </row>
    <row r="28111" spans="11:11" x14ac:dyDescent="0.25">
      <c r="K28111"/>
    </row>
    <row r="28112" spans="11:11" x14ac:dyDescent="0.25">
      <c r="K28112" s="133"/>
    </row>
    <row r="28113" spans="11:11" x14ac:dyDescent="0.25">
      <c r="K28113" s="133"/>
    </row>
    <row r="28114" spans="11:11" x14ac:dyDescent="0.25">
      <c r="K28114"/>
    </row>
    <row r="28115" spans="11:11" x14ac:dyDescent="0.25">
      <c r="K28115"/>
    </row>
    <row r="28116" spans="11:11" x14ac:dyDescent="0.25">
      <c r="K28116" s="133"/>
    </row>
    <row r="28117" spans="11:11" x14ac:dyDescent="0.25">
      <c r="K28117" s="133"/>
    </row>
    <row r="28118" spans="11:11" x14ac:dyDescent="0.25">
      <c r="K28118"/>
    </row>
    <row r="28119" spans="11:11" x14ac:dyDescent="0.25">
      <c r="K28119"/>
    </row>
    <row r="28120" spans="11:11" x14ac:dyDescent="0.25">
      <c r="K28120"/>
    </row>
    <row r="28121" spans="11:11" x14ac:dyDescent="0.25">
      <c r="K28121" s="133"/>
    </row>
    <row r="28122" spans="11:11" x14ac:dyDescent="0.25">
      <c r="K28122" s="133"/>
    </row>
    <row r="28123" spans="11:11" x14ac:dyDescent="0.25">
      <c r="K28123"/>
    </row>
    <row r="28124" spans="11:11" x14ac:dyDescent="0.25">
      <c r="K28124"/>
    </row>
    <row r="28125" spans="11:11" x14ac:dyDescent="0.25">
      <c r="K28125" s="133"/>
    </row>
    <row r="28126" spans="11:11" x14ac:dyDescent="0.25">
      <c r="K28126" s="133"/>
    </row>
    <row r="28127" spans="11:11" x14ac:dyDescent="0.25">
      <c r="K28127"/>
    </row>
    <row r="28128" spans="11:11" x14ac:dyDescent="0.25">
      <c r="K28128"/>
    </row>
    <row r="28129" spans="11:11" x14ac:dyDescent="0.25">
      <c r="K28129"/>
    </row>
    <row r="28130" spans="11:11" x14ac:dyDescent="0.25">
      <c r="K28130" s="133"/>
    </row>
    <row r="28131" spans="11:11" x14ac:dyDescent="0.25">
      <c r="K28131" s="133"/>
    </row>
    <row r="28132" spans="11:11" x14ac:dyDescent="0.25">
      <c r="K28132"/>
    </row>
    <row r="28133" spans="11:11" x14ac:dyDescent="0.25">
      <c r="K28133"/>
    </row>
    <row r="28134" spans="11:11" x14ac:dyDescent="0.25">
      <c r="K28134" s="133"/>
    </row>
    <row r="28135" spans="11:11" x14ac:dyDescent="0.25">
      <c r="K28135" s="133"/>
    </row>
    <row r="28136" spans="11:11" x14ac:dyDescent="0.25">
      <c r="K28136"/>
    </row>
    <row r="28137" spans="11:11" x14ac:dyDescent="0.25">
      <c r="K28137"/>
    </row>
    <row r="28138" spans="11:11" x14ac:dyDescent="0.25">
      <c r="K28138"/>
    </row>
    <row r="28139" spans="11:11" x14ac:dyDescent="0.25">
      <c r="K28139" s="133"/>
    </row>
    <row r="28140" spans="11:11" x14ac:dyDescent="0.25">
      <c r="K28140" s="133"/>
    </row>
    <row r="28141" spans="11:11" x14ac:dyDescent="0.25">
      <c r="K28141"/>
    </row>
    <row r="28142" spans="11:11" x14ac:dyDescent="0.25">
      <c r="K28142"/>
    </row>
    <row r="28143" spans="11:11" x14ac:dyDescent="0.25">
      <c r="K28143" s="133"/>
    </row>
    <row r="28144" spans="11:11" x14ac:dyDescent="0.25">
      <c r="K28144" s="133"/>
    </row>
    <row r="28145" spans="11:11" x14ac:dyDescent="0.25">
      <c r="K28145"/>
    </row>
    <row r="28146" spans="11:11" x14ac:dyDescent="0.25">
      <c r="K28146"/>
    </row>
    <row r="28147" spans="11:11" x14ac:dyDescent="0.25">
      <c r="K28147"/>
    </row>
    <row r="28148" spans="11:11" x14ac:dyDescent="0.25">
      <c r="K28148" s="133"/>
    </row>
    <row r="28149" spans="11:11" x14ac:dyDescent="0.25">
      <c r="K28149" s="133"/>
    </row>
    <row r="28150" spans="11:11" x14ac:dyDescent="0.25">
      <c r="K28150"/>
    </row>
    <row r="28151" spans="11:11" x14ac:dyDescent="0.25">
      <c r="K28151"/>
    </row>
    <row r="28152" spans="11:11" x14ac:dyDescent="0.25">
      <c r="K28152" s="133"/>
    </row>
    <row r="28153" spans="11:11" x14ac:dyDescent="0.25">
      <c r="K28153" s="133"/>
    </row>
    <row r="28154" spans="11:11" x14ac:dyDescent="0.25">
      <c r="K28154"/>
    </row>
    <row r="28155" spans="11:11" x14ac:dyDescent="0.25">
      <c r="K28155"/>
    </row>
    <row r="28156" spans="11:11" x14ac:dyDescent="0.25">
      <c r="K28156"/>
    </row>
    <row r="28157" spans="11:11" x14ac:dyDescent="0.25">
      <c r="K28157" s="133"/>
    </row>
    <row r="28158" spans="11:11" x14ac:dyDescent="0.25">
      <c r="K28158" s="133"/>
    </row>
    <row r="28159" spans="11:11" x14ac:dyDescent="0.25">
      <c r="K28159"/>
    </row>
    <row r="28160" spans="11:11" x14ac:dyDescent="0.25">
      <c r="K28160"/>
    </row>
    <row r="28161" spans="11:11" x14ac:dyDescent="0.25">
      <c r="K28161" s="133"/>
    </row>
    <row r="28162" spans="11:11" x14ac:dyDescent="0.25">
      <c r="K28162" s="133"/>
    </row>
    <row r="28163" spans="11:11" x14ac:dyDescent="0.25">
      <c r="K28163"/>
    </row>
    <row r="28164" spans="11:11" x14ac:dyDescent="0.25">
      <c r="K28164"/>
    </row>
    <row r="28165" spans="11:11" x14ac:dyDescent="0.25">
      <c r="K28165"/>
    </row>
    <row r="28166" spans="11:11" x14ac:dyDescent="0.25">
      <c r="K28166" s="133"/>
    </row>
    <row r="28167" spans="11:11" x14ac:dyDescent="0.25">
      <c r="K28167" s="133"/>
    </row>
    <row r="28168" spans="11:11" x14ac:dyDescent="0.25">
      <c r="K28168"/>
    </row>
    <row r="28169" spans="11:11" x14ac:dyDescent="0.25">
      <c r="K28169"/>
    </row>
    <row r="28170" spans="11:11" x14ac:dyDescent="0.25">
      <c r="K28170" s="133"/>
    </row>
    <row r="28171" spans="11:11" x14ac:dyDescent="0.25">
      <c r="K28171" s="133"/>
    </row>
    <row r="28172" spans="11:11" x14ac:dyDescent="0.25">
      <c r="K28172"/>
    </row>
    <row r="28173" spans="11:11" x14ac:dyDescent="0.25">
      <c r="K28173"/>
    </row>
    <row r="28174" spans="11:11" x14ac:dyDescent="0.25">
      <c r="K28174"/>
    </row>
    <row r="28175" spans="11:11" x14ac:dyDescent="0.25">
      <c r="K28175" s="133"/>
    </row>
    <row r="28176" spans="11:11" x14ac:dyDescent="0.25">
      <c r="K28176" s="133"/>
    </row>
    <row r="28177" spans="11:11" x14ac:dyDescent="0.25">
      <c r="K28177"/>
    </row>
    <row r="28178" spans="11:11" x14ac:dyDescent="0.25">
      <c r="K28178"/>
    </row>
    <row r="28179" spans="11:11" x14ac:dyDescent="0.25">
      <c r="K28179" s="133"/>
    </row>
    <row r="28180" spans="11:11" x14ac:dyDescent="0.25">
      <c r="K28180" s="133"/>
    </row>
    <row r="28181" spans="11:11" x14ac:dyDescent="0.25">
      <c r="K28181"/>
    </row>
    <row r="28182" spans="11:11" x14ac:dyDescent="0.25">
      <c r="K28182"/>
    </row>
    <row r="28183" spans="11:11" x14ac:dyDescent="0.25">
      <c r="K28183"/>
    </row>
    <row r="28184" spans="11:11" x14ac:dyDescent="0.25">
      <c r="K28184" s="133"/>
    </row>
    <row r="28185" spans="11:11" x14ac:dyDescent="0.25">
      <c r="K28185" s="133"/>
    </row>
    <row r="28186" spans="11:11" x14ac:dyDescent="0.25">
      <c r="K28186"/>
    </row>
    <row r="28187" spans="11:11" x14ac:dyDescent="0.25">
      <c r="K28187"/>
    </row>
    <row r="28188" spans="11:11" x14ac:dyDescent="0.25">
      <c r="K28188" s="133"/>
    </row>
    <row r="28189" spans="11:11" x14ac:dyDescent="0.25">
      <c r="K28189" s="133"/>
    </row>
    <row r="28190" spans="11:11" x14ac:dyDescent="0.25">
      <c r="K28190"/>
    </row>
    <row r="28191" spans="11:11" x14ac:dyDescent="0.25">
      <c r="K28191"/>
    </row>
    <row r="28192" spans="11:11" x14ac:dyDescent="0.25">
      <c r="K28192"/>
    </row>
    <row r="28193" spans="11:11" x14ac:dyDescent="0.25">
      <c r="K28193" s="133"/>
    </row>
    <row r="28194" spans="11:11" x14ac:dyDescent="0.25">
      <c r="K28194" s="133"/>
    </row>
    <row r="28195" spans="11:11" x14ac:dyDescent="0.25">
      <c r="K28195"/>
    </row>
    <row r="28196" spans="11:11" x14ac:dyDescent="0.25">
      <c r="K28196"/>
    </row>
    <row r="28197" spans="11:11" x14ac:dyDescent="0.25">
      <c r="K28197" s="133"/>
    </row>
    <row r="28198" spans="11:11" x14ac:dyDescent="0.25">
      <c r="K28198" s="133"/>
    </row>
    <row r="28199" spans="11:11" x14ac:dyDescent="0.25">
      <c r="K28199"/>
    </row>
    <row r="28200" spans="11:11" x14ac:dyDescent="0.25">
      <c r="K28200"/>
    </row>
    <row r="28201" spans="11:11" x14ac:dyDescent="0.25">
      <c r="K28201"/>
    </row>
    <row r="28202" spans="11:11" x14ac:dyDescent="0.25">
      <c r="K28202" s="133"/>
    </row>
    <row r="28203" spans="11:11" x14ac:dyDescent="0.25">
      <c r="K28203" s="133"/>
    </row>
    <row r="28204" spans="11:11" x14ac:dyDescent="0.25">
      <c r="K28204"/>
    </row>
    <row r="28205" spans="11:11" x14ac:dyDescent="0.25">
      <c r="K28205"/>
    </row>
    <row r="28206" spans="11:11" x14ac:dyDescent="0.25">
      <c r="K28206" s="133"/>
    </row>
    <row r="28207" spans="11:11" x14ac:dyDescent="0.25">
      <c r="K28207" s="133"/>
    </row>
    <row r="28208" spans="11:11" x14ac:dyDescent="0.25">
      <c r="K28208"/>
    </row>
    <row r="28209" spans="11:11" x14ac:dyDescent="0.25">
      <c r="K28209"/>
    </row>
    <row r="28210" spans="11:11" x14ac:dyDescent="0.25">
      <c r="K28210"/>
    </row>
    <row r="28211" spans="11:11" x14ac:dyDescent="0.25">
      <c r="K28211" s="133"/>
    </row>
    <row r="28212" spans="11:11" x14ac:dyDescent="0.25">
      <c r="K28212" s="133"/>
    </row>
    <row r="28213" spans="11:11" x14ac:dyDescent="0.25">
      <c r="K28213"/>
    </row>
    <row r="28214" spans="11:11" x14ac:dyDescent="0.25">
      <c r="K28214"/>
    </row>
    <row r="28215" spans="11:11" x14ac:dyDescent="0.25">
      <c r="K28215" s="133"/>
    </row>
    <row r="28216" spans="11:11" x14ac:dyDescent="0.25">
      <c r="K28216" s="133"/>
    </row>
    <row r="28217" spans="11:11" x14ac:dyDescent="0.25">
      <c r="K28217"/>
    </row>
    <row r="28218" spans="11:11" x14ac:dyDescent="0.25">
      <c r="K28218"/>
    </row>
    <row r="28219" spans="11:11" x14ac:dyDescent="0.25">
      <c r="K28219"/>
    </row>
    <row r="28220" spans="11:11" x14ac:dyDescent="0.25">
      <c r="K28220" s="133"/>
    </row>
    <row r="28221" spans="11:11" x14ac:dyDescent="0.25">
      <c r="K28221" s="133"/>
    </row>
    <row r="28222" spans="11:11" x14ac:dyDescent="0.25">
      <c r="K28222"/>
    </row>
    <row r="28223" spans="11:11" x14ac:dyDescent="0.25">
      <c r="K28223"/>
    </row>
    <row r="28224" spans="11:11" x14ac:dyDescent="0.25">
      <c r="K28224" s="133"/>
    </row>
    <row r="28225" spans="11:11" x14ac:dyDescent="0.25">
      <c r="K28225" s="133"/>
    </row>
    <row r="28226" spans="11:11" x14ac:dyDescent="0.25">
      <c r="K28226"/>
    </row>
    <row r="28227" spans="11:11" x14ac:dyDescent="0.25">
      <c r="K28227"/>
    </row>
    <row r="28228" spans="11:11" x14ac:dyDescent="0.25">
      <c r="K28228"/>
    </row>
    <row r="28229" spans="11:11" x14ac:dyDescent="0.25">
      <c r="K28229" s="133"/>
    </row>
    <row r="28230" spans="11:11" x14ac:dyDescent="0.25">
      <c r="K28230" s="133"/>
    </row>
    <row r="28231" spans="11:11" x14ac:dyDescent="0.25">
      <c r="K28231"/>
    </row>
    <row r="28232" spans="11:11" x14ac:dyDescent="0.25">
      <c r="K28232"/>
    </row>
    <row r="28233" spans="11:11" x14ac:dyDescent="0.25">
      <c r="K28233" s="133"/>
    </row>
    <row r="28234" spans="11:11" x14ac:dyDescent="0.25">
      <c r="K28234" s="133"/>
    </row>
    <row r="28235" spans="11:11" x14ac:dyDescent="0.25">
      <c r="K28235"/>
    </row>
    <row r="28236" spans="11:11" x14ac:dyDescent="0.25">
      <c r="K28236"/>
    </row>
    <row r="28237" spans="11:11" x14ac:dyDescent="0.25">
      <c r="K28237"/>
    </row>
    <row r="28238" spans="11:11" x14ac:dyDescent="0.25">
      <c r="K28238" s="133"/>
    </row>
    <row r="28239" spans="11:11" x14ac:dyDescent="0.25">
      <c r="K28239" s="133"/>
    </row>
    <row r="28240" spans="11:11" x14ac:dyDescent="0.25">
      <c r="K28240"/>
    </row>
    <row r="28241" spans="11:11" x14ac:dyDescent="0.25">
      <c r="K28241"/>
    </row>
    <row r="28242" spans="11:11" x14ac:dyDescent="0.25">
      <c r="K28242" s="133"/>
    </row>
    <row r="28243" spans="11:11" x14ac:dyDescent="0.25">
      <c r="K28243" s="133"/>
    </row>
    <row r="28244" spans="11:11" x14ac:dyDescent="0.25">
      <c r="K28244"/>
    </row>
    <row r="28245" spans="11:11" x14ac:dyDescent="0.25">
      <c r="K28245"/>
    </row>
    <row r="28246" spans="11:11" x14ac:dyDescent="0.25">
      <c r="K28246"/>
    </row>
    <row r="28247" spans="11:11" x14ac:dyDescent="0.25">
      <c r="K28247" s="133"/>
    </row>
    <row r="28248" spans="11:11" x14ac:dyDescent="0.25">
      <c r="K28248" s="133"/>
    </row>
    <row r="28249" spans="11:11" x14ac:dyDescent="0.25">
      <c r="K28249"/>
    </row>
    <row r="28250" spans="11:11" x14ac:dyDescent="0.25">
      <c r="K28250"/>
    </row>
    <row r="28251" spans="11:11" x14ac:dyDescent="0.25">
      <c r="K28251" s="133"/>
    </row>
    <row r="28252" spans="11:11" x14ac:dyDescent="0.25">
      <c r="K28252" s="133"/>
    </row>
    <row r="28253" spans="11:11" x14ac:dyDescent="0.25">
      <c r="K28253"/>
    </row>
    <row r="28254" spans="11:11" x14ac:dyDescent="0.25">
      <c r="K28254"/>
    </row>
    <row r="28255" spans="11:11" x14ac:dyDescent="0.25">
      <c r="K28255"/>
    </row>
    <row r="28256" spans="11:11" x14ac:dyDescent="0.25">
      <c r="K28256" s="133"/>
    </row>
    <row r="28257" spans="11:11" x14ac:dyDescent="0.25">
      <c r="K28257" s="133"/>
    </row>
    <row r="28258" spans="11:11" x14ac:dyDescent="0.25">
      <c r="K28258"/>
    </row>
    <row r="28259" spans="11:11" x14ac:dyDescent="0.25">
      <c r="K28259"/>
    </row>
    <row r="28260" spans="11:11" x14ac:dyDescent="0.25">
      <c r="K28260" s="133"/>
    </row>
    <row r="28261" spans="11:11" x14ac:dyDescent="0.25">
      <c r="K28261" s="133"/>
    </row>
    <row r="28262" spans="11:11" x14ac:dyDescent="0.25">
      <c r="K28262"/>
    </row>
    <row r="28263" spans="11:11" x14ac:dyDescent="0.25">
      <c r="K28263"/>
    </row>
    <row r="28264" spans="11:11" x14ac:dyDescent="0.25">
      <c r="K28264"/>
    </row>
    <row r="28265" spans="11:11" x14ac:dyDescent="0.25">
      <c r="K28265" s="133"/>
    </row>
    <row r="28266" spans="11:11" x14ac:dyDescent="0.25">
      <c r="K28266" s="133"/>
    </row>
    <row r="28267" spans="11:11" x14ac:dyDescent="0.25">
      <c r="K28267"/>
    </row>
    <row r="28268" spans="11:11" x14ac:dyDescent="0.25">
      <c r="K28268"/>
    </row>
    <row r="28269" spans="11:11" x14ac:dyDescent="0.25">
      <c r="K28269" s="133"/>
    </row>
    <row r="28270" spans="11:11" x14ac:dyDescent="0.25">
      <c r="K28270" s="133"/>
    </row>
    <row r="28271" spans="11:11" x14ac:dyDescent="0.25">
      <c r="K28271"/>
    </row>
    <row r="28272" spans="11:11" x14ac:dyDescent="0.25">
      <c r="K28272"/>
    </row>
    <row r="28273" spans="11:11" x14ac:dyDescent="0.25">
      <c r="K28273"/>
    </row>
    <row r="28274" spans="11:11" x14ac:dyDescent="0.25">
      <c r="K28274" s="133"/>
    </row>
    <row r="28275" spans="11:11" x14ac:dyDescent="0.25">
      <c r="K28275" s="133"/>
    </row>
    <row r="28276" spans="11:11" x14ac:dyDescent="0.25">
      <c r="K28276"/>
    </row>
    <row r="28277" spans="11:11" x14ac:dyDescent="0.25">
      <c r="K28277"/>
    </row>
    <row r="28278" spans="11:11" x14ac:dyDescent="0.25">
      <c r="K28278" s="133"/>
    </row>
    <row r="28279" spans="11:11" x14ac:dyDescent="0.25">
      <c r="K28279" s="133"/>
    </row>
    <row r="28280" spans="11:11" x14ac:dyDescent="0.25">
      <c r="K28280"/>
    </row>
    <row r="28281" spans="11:11" x14ac:dyDescent="0.25">
      <c r="K28281"/>
    </row>
    <row r="28282" spans="11:11" x14ac:dyDescent="0.25">
      <c r="K28282"/>
    </row>
    <row r="28283" spans="11:11" x14ac:dyDescent="0.25">
      <c r="K28283" s="133"/>
    </row>
    <row r="28284" spans="11:11" x14ac:dyDescent="0.25">
      <c r="K28284" s="133"/>
    </row>
    <row r="28285" spans="11:11" x14ac:dyDescent="0.25">
      <c r="K28285"/>
    </row>
    <row r="28286" spans="11:11" x14ac:dyDescent="0.25">
      <c r="K28286"/>
    </row>
    <row r="28287" spans="11:11" x14ac:dyDescent="0.25">
      <c r="K28287" s="133"/>
    </row>
    <row r="28288" spans="11:11" x14ac:dyDescent="0.25">
      <c r="K28288" s="133"/>
    </row>
    <row r="28289" spans="11:11" x14ac:dyDescent="0.25">
      <c r="K28289"/>
    </row>
    <row r="28290" spans="11:11" x14ac:dyDescent="0.25">
      <c r="K28290"/>
    </row>
    <row r="28291" spans="11:11" x14ac:dyDescent="0.25">
      <c r="K28291"/>
    </row>
    <row r="28292" spans="11:11" x14ac:dyDescent="0.25">
      <c r="K28292" s="133"/>
    </row>
    <row r="28293" spans="11:11" x14ac:dyDescent="0.25">
      <c r="K28293" s="133"/>
    </row>
    <row r="28294" spans="11:11" x14ac:dyDescent="0.25">
      <c r="K28294"/>
    </row>
    <row r="28295" spans="11:11" x14ac:dyDescent="0.25">
      <c r="K28295"/>
    </row>
    <row r="28296" spans="11:11" x14ac:dyDescent="0.25">
      <c r="K28296" s="133"/>
    </row>
    <row r="28297" spans="11:11" x14ac:dyDescent="0.25">
      <c r="K28297" s="133"/>
    </row>
    <row r="28298" spans="11:11" x14ac:dyDescent="0.25">
      <c r="K28298"/>
    </row>
    <row r="28299" spans="11:11" x14ac:dyDescent="0.25">
      <c r="K28299"/>
    </row>
    <row r="28300" spans="11:11" x14ac:dyDescent="0.25">
      <c r="K28300"/>
    </row>
    <row r="28301" spans="11:11" x14ac:dyDescent="0.25">
      <c r="K28301" s="133"/>
    </row>
    <row r="28302" spans="11:11" x14ac:dyDescent="0.25">
      <c r="K28302" s="133"/>
    </row>
    <row r="28303" spans="11:11" x14ac:dyDescent="0.25">
      <c r="K28303"/>
    </row>
    <row r="28304" spans="11:11" x14ac:dyDescent="0.25">
      <c r="K28304"/>
    </row>
    <row r="28305" spans="11:11" x14ac:dyDescent="0.25">
      <c r="K28305" s="133"/>
    </row>
    <row r="28306" spans="11:11" x14ac:dyDescent="0.25">
      <c r="K28306" s="133"/>
    </row>
    <row r="28307" spans="11:11" x14ac:dyDescent="0.25">
      <c r="K28307"/>
    </row>
    <row r="28308" spans="11:11" x14ac:dyDescent="0.25">
      <c r="K28308"/>
    </row>
    <row r="28309" spans="11:11" x14ac:dyDescent="0.25">
      <c r="K28309"/>
    </row>
    <row r="28310" spans="11:11" x14ac:dyDescent="0.25">
      <c r="K28310" s="133"/>
    </row>
    <row r="28311" spans="11:11" x14ac:dyDescent="0.25">
      <c r="K28311" s="133"/>
    </row>
    <row r="28312" spans="11:11" x14ac:dyDescent="0.25">
      <c r="K28312"/>
    </row>
    <row r="28313" spans="11:11" x14ac:dyDescent="0.25">
      <c r="K28313"/>
    </row>
    <row r="28314" spans="11:11" x14ac:dyDescent="0.25">
      <c r="K28314" s="133"/>
    </row>
    <row r="28315" spans="11:11" x14ac:dyDescent="0.25">
      <c r="K28315" s="133"/>
    </row>
    <row r="28316" spans="11:11" x14ac:dyDescent="0.25">
      <c r="K28316"/>
    </row>
    <row r="28317" spans="11:11" x14ac:dyDescent="0.25">
      <c r="K28317"/>
    </row>
    <row r="28318" spans="11:11" x14ac:dyDescent="0.25">
      <c r="K28318"/>
    </row>
    <row r="28319" spans="11:11" x14ac:dyDescent="0.25">
      <c r="K28319" s="133"/>
    </row>
    <row r="28320" spans="11:11" x14ac:dyDescent="0.25">
      <c r="K28320" s="133"/>
    </row>
    <row r="28321" spans="11:11" x14ac:dyDescent="0.25">
      <c r="K28321"/>
    </row>
    <row r="28322" spans="11:11" x14ac:dyDescent="0.25">
      <c r="K28322"/>
    </row>
    <row r="28323" spans="11:11" x14ac:dyDescent="0.25">
      <c r="K28323" s="133"/>
    </row>
    <row r="28324" spans="11:11" x14ac:dyDescent="0.25">
      <c r="K28324" s="133"/>
    </row>
    <row r="28325" spans="11:11" x14ac:dyDescent="0.25">
      <c r="K28325"/>
    </row>
    <row r="28326" spans="11:11" x14ac:dyDescent="0.25">
      <c r="K28326"/>
    </row>
    <row r="28327" spans="11:11" x14ac:dyDescent="0.25">
      <c r="K28327"/>
    </row>
    <row r="28328" spans="11:11" x14ac:dyDescent="0.25">
      <c r="K28328" s="133"/>
    </row>
    <row r="28329" spans="11:11" x14ac:dyDescent="0.25">
      <c r="K28329" s="133"/>
    </row>
    <row r="28330" spans="11:11" x14ac:dyDescent="0.25">
      <c r="K28330"/>
    </row>
    <row r="28331" spans="11:11" x14ac:dyDescent="0.25">
      <c r="K28331"/>
    </row>
    <row r="28332" spans="11:11" x14ac:dyDescent="0.25">
      <c r="K28332" s="133"/>
    </row>
    <row r="28333" spans="11:11" x14ac:dyDescent="0.25">
      <c r="K28333" s="133"/>
    </row>
    <row r="28334" spans="11:11" x14ac:dyDescent="0.25">
      <c r="K28334"/>
    </row>
    <row r="28335" spans="11:11" x14ac:dyDescent="0.25">
      <c r="K28335"/>
    </row>
    <row r="28336" spans="11:11" x14ac:dyDescent="0.25">
      <c r="K28336"/>
    </row>
    <row r="28337" spans="11:11" x14ac:dyDescent="0.25">
      <c r="K28337" s="133"/>
    </row>
    <row r="28338" spans="11:11" x14ac:dyDescent="0.25">
      <c r="K28338" s="133"/>
    </row>
    <row r="28339" spans="11:11" x14ac:dyDescent="0.25">
      <c r="K28339"/>
    </row>
    <row r="28340" spans="11:11" x14ac:dyDescent="0.25">
      <c r="K28340"/>
    </row>
    <row r="28341" spans="11:11" x14ac:dyDescent="0.25">
      <c r="K28341" s="133"/>
    </row>
    <row r="28342" spans="11:11" x14ac:dyDescent="0.25">
      <c r="K28342" s="133"/>
    </row>
    <row r="28343" spans="11:11" x14ac:dyDescent="0.25">
      <c r="K28343"/>
    </row>
    <row r="28344" spans="11:11" x14ac:dyDescent="0.25">
      <c r="K28344"/>
    </row>
    <row r="28345" spans="11:11" x14ac:dyDescent="0.25">
      <c r="K28345"/>
    </row>
    <row r="28346" spans="11:11" x14ac:dyDescent="0.25">
      <c r="K28346" s="133"/>
    </row>
    <row r="28347" spans="11:11" x14ac:dyDescent="0.25">
      <c r="K28347" s="133"/>
    </row>
    <row r="28348" spans="11:11" x14ac:dyDescent="0.25">
      <c r="K28348"/>
    </row>
    <row r="28349" spans="11:11" x14ac:dyDescent="0.25">
      <c r="K28349"/>
    </row>
    <row r="28350" spans="11:11" x14ac:dyDescent="0.25">
      <c r="K28350" s="133"/>
    </row>
    <row r="28351" spans="11:11" x14ac:dyDescent="0.25">
      <c r="K28351" s="133"/>
    </row>
    <row r="28352" spans="11:11" x14ac:dyDescent="0.25">
      <c r="K28352"/>
    </row>
    <row r="28353" spans="11:11" x14ac:dyDescent="0.25">
      <c r="K28353"/>
    </row>
    <row r="28354" spans="11:11" x14ac:dyDescent="0.25">
      <c r="K28354"/>
    </row>
    <row r="28355" spans="11:11" x14ac:dyDescent="0.25">
      <c r="K28355" s="133"/>
    </row>
    <row r="28356" spans="11:11" x14ac:dyDescent="0.25">
      <c r="K28356" s="133"/>
    </row>
    <row r="28357" spans="11:11" x14ac:dyDescent="0.25">
      <c r="K28357"/>
    </row>
    <row r="28358" spans="11:11" x14ac:dyDescent="0.25">
      <c r="K28358"/>
    </row>
    <row r="28359" spans="11:11" x14ac:dyDescent="0.25">
      <c r="K28359" s="133"/>
    </row>
    <row r="28360" spans="11:11" x14ac:dyDescent="0.25">
      <c r="K28360" s="133"/>
    </row>
    <row r="28361" spans="11:11" x14ac:dyDescent="0.25">
      <c r="K28361"/>
    </row>
    <row r="28362" spans="11:11" x14ac:dyDescent="0.25">
      <c r="K28362"/>
    </row>
    <row r="28363" spans="11:11" x14ac:dyDescent="0.25">
      <c r="K28363"/>
    </row>
    <row r="28364" spans="11:11" x14ac:dyDescent="0.25">
      <c r="K28364" s="133"/>
    </row>
    <row r="28365" spans="11:11" x14ac:dyDescent="0.25">
      <c r="K28365" s="133"/>
    </row>
    <row r="28366" spans="11:11" x14ac:dyDescent="0.25">
      <c r="K28366"/>
    </row>
    <row r="28367" spans="11:11" x14ac:dyDescent="0.25">
      <c r="K28367"/>
    </row>
    <row r="28368" spans="11:11" x14ac:dyDescent="0.25">
      <c r="K28368" s="133"/>
    </row>
    <row r="28369" spans="11:11" x14ac:dyDescent="0.25">
      <c r="K28369" s="133"/>
    </row>
    <row r="28370" spans="11:11" x14ac:dyDescent="0.25">
      <c r="K28370"/>
    </row>
    <row r="28371" spans="11:11" x14ac:dyDescent="0.25">
      <c r="K28371"/>
    </row>
    <row r="28372" spans="11:11" x14ac:dyDescent="0.25">
      <c r="K28372"/>
    </row>
    <row r="28373" spans="11:11" x14ac:dyDescent="0.25">
      <c r="K28373" s="133"/>
    </row>
    <row r="28374" spans="11:11" x14ac:dyDescent="0.25">
      <c r="K28374" s="133"/>
    </row>
    <row r="28375" spans="11:11" x14ac:dyDescent="0.25">
      <c r="K28375"/>
    </row>
    <row r="28376" spans="11:11" x14ac:dyDescent="0.25">
      <c r="K28376"/>
    </row>
    <row r="28377" spans="11:11" x14ac:dyDescent="0.25">
      <c r="K28377" s="133"/>
    </row>
    <row r="28378" spans="11:11" x14ac:dyDescent="0.25">
      <c r="K28378" s="133"/>
    </row>
    <row r="28379" spans="11:11" x14ac:dyDescent="0.25">
      <c r="K28379"/>
    </row>
    <row r="28380" spans="11:11" x14ac:dyDescent="0.25">
      <c r="K28380"/>
    </row>
    <row r="28381" spans="11:11" x14ac:dyDescent="0.25">
      <c r="K28381"/>
    </row>
    <row r="28382" spans="11:11" x14ac:dyDescent="0.25">
      <c r="K28382" s="133"/>
    </row>
    <row r="28383" spans="11:11" x14ac:dyDescent="0.25">
      <c r="K28383" s="133"/>
    </row>
    <row r="28384" spans="11:11" x14ac:dyDescent="0.25">
      <c r="K28384"/>
    </row>
    <row r="28385" spans="11:11" x14ac:dyDescent="0.25">
      <c r="K28385"/>
    </row>
    <row r="28386" spans="11:11" x14ac:dyDescent="0.25">
      <c r="K28386" s="133"/>
    </row>
    <row r="28387" spans="11:11" x14ac:dyDescent="0.25">
      <c r="K28387" s="133"/>
    </row>
    <row r="28388" spans="11:11" x14ac:dyDescent="0.25">
      <c r="K28388"/>
    </row>
    <row r="28389" spans="11:11" x14ac:dyDescent="0.25">
      <c r="K28389"/>
    </row>
    <row r="28390" spans="11:11" x14ac:dyDescent="0.25">
      <c r="K28390"/>
    </row>
    <row r="28391" spans="11:11" x14ac:dyDescent="0.25">
      <c r="K28391" s="133"/>
    </row>
    <row r="28392" spans="11:11" x14ac:dyDescent="0.25">
      <c r="K28392" s="133"/>
    </row>
    <row r="28393" spans="11:11" x14ac:dyDescent="0.25">
      <c r="K28393"/>
    </row>
    <row r="28394" spans="11:11" x14ac:dyDescent="0.25">
      <c r="K28394"/>
    </row>
    <row r="28395" spans="11:11" x14ac:dyDescent="0.25">
      <c r="K28395" s="133"/>
    </row>
    <row r="28396" spans="11:11" x14ac:dyDescent="0.25">
      <c r="K28396" s="133"/>
    </row>
    <row r="28397" spans="11:11" x14ac:dyDescent="0.25">
      <c r="K28397"/>
    </row>
    <row r="28398" spans="11:11" x14ac:dyDescent="0.25">
      <c r="K28398"/>
    </row>
    <row r="28399" spans="11:11" x14ac:dyDescent="0.25">
      <c r="K28399"/>
    </row>
    <row r="28400" spans="11:11" x14ac:dyDescent="0.25">
      <c r="K28400" s="133"/>
    </row>
    <row r="28401" spans="11:11" x14ac:dyDescent="0.25">
      <c r="K28401" s="133"/>
    </row>
    <row r="28402" spans="11:11" x14ac:dyDescent="0.25">
      <c r="K28402"/>
    </row>
    <row r="28403" spans="11:11" x14ac:dyDescent="0.25">
      <c r="K28403"/>
    </row>
    <row r="28404" spans="11:11" x14ac:dyDescent="0.25">
      <c r="K28404" s="133"/>
    </row>
    <row r="28405" spans="11:11" x14ac:dyDescent="0.25">
      <c r="K28405" s="133"/>
    </row>
    <row r="28406" spans="11:11" x14ac:dyDescent="0.25">
      <c r="K28406"/>
    </row>
    <row r="28407" spans="11:11" x14ac:dyDescent="0.25">
      <c r="K28407"/>
    </row>
    <row r="28408" spans="11:11" x14ac:dyDescent="0.25">
      <c r="K28408"/>
    </row>
    <row r="28409" spans="11:11" x14ac:dyDescent="0.25">
      <c r="K28409" s="133"/>
    </row>
    <row r="28410" spans="11:11" x14ac:dyDescent="0.25">
      <c r="K28410" s="133"/>
    </row>
    <row r="28411" spans="11:11" x14ac:dyDescent="0.25">
      <c r="K28411"/>
    </row>
    <row r="28412" spans="11:11" x14ac:dyDescent="0.25">
      <c r="K28412"/>
    </row>
    <row r="28413" spans="11:11" x14ac:dyDescent="0.25">
      <c r="K28413" s="133"/>
    </row>
    <row r="28414" spans="11:11" x14ac:dyDescent="0.25">
      <c r="K28414" s="133"/>
    </row>
    <row r="28415" spans="11:11" x14ac:dyDescent="0.25">
      <c r="K28415"/>
    </row>
    <row r="28416" spans="11:11" x14ac:dyDescent="0.25">
      <c r="K28416"/>
    </row>
    <row r="28417" spans="11:11" x14ac:dyDescent="0.25">
      <c r="K28417"/>
    </row>
    <row r="28418" spans="11:11" x14ac:dyDescent="0.25">
      <c r="K28418" s="133"/>
    </row>
    <row r="28419" spans="11:11" x14ac:dyDescent="0.25">
      <c r="K28419" s="133"/>
    </row>
    <row r="28420" spans="11:11" x14ac:dyDescent="0.25">
      <c r="K28420"/>
    </row>
    <row r="28421" spans="11:11" x14ac:dyDescent="0.25">
      <c r="K28421"/>
    </row>
    <row r="28422" spans="11:11" x14ac:dyDescent="0.25">
      <c r="K28422" s="133"/>
    </row>
    <row r="28423" spans="11:11" x14ac:dyDescent="0.25">
      <c r="K28423" s="133"/>
    </row>
    <row r="28424" spans="11:11" x14ac:dyDescent="0.25">
      <c r="K28424"/>
    </row>
    <row r="28425" spans="11:11" x14ac:dyDescent="0.25">
      <c r="K28425"/>
    </row>
    <row r="28426" spans="11:11" x14ac:dyDescent="0.25">
      <c r="K28426"/>
    </row>
    <row r="28427" spans="11:11" x14ac:dyDescent="0.25">
      <c r="K28427" s="133"/>
    </row>
    <row r="28428" spans="11:11" x14ac:dyDescent="0.25">
      <c r="K28428" s="133"/>
    </row>
    <row r="28429" spans="11:11" x14ac:dyDescent="0.25">
      <c r="K28429"/>
    </row>
    <row r="28430" spans="11:11" x14ac:dyDescent="0.25">
      <c r="K28430"/>
    </row>
    <row r="28431" spans="11:11" x14ac:dyDescent="0.25">
      <c r="K28431" s="133"/>
    </row>
    <row r="28432" spans="11:11" x14ac:dyDescent="0.25">
      <c r="K28432" s="133"/>
    </row>
    <row r="28433" spans="11:11" x14ac:dyDescent="0.25">
      <c r="K28433"/>
    </row>
    <row r="28434" spans="11:11" x14ac:dyDescent="0.25">
      <c r="K28434"/>
    </row>
    <row r="28435" spans="11:11" x14ac:dyDescent="0.25">
      <c r="K28435"/>
    </row>
    <row r="28436" spans="11:11" x14ac:dyDescent="0.25">
      <c r="K28436" s="133"/>
    </row>
    <row r="28437" spans="11:11" x14ac:dyDescent="0.25">
      <c r="K28437" s="133"/>
    </row>
    <row r="28438" spans="11:11" x14ac:dyDescent="0.25">
      <c r="K28438"/>
    </row>
    <row r="28439" spans="11:11" x14ac:dyDescent="0.25">
      <c r="K28439"/>
    </row>
    <row r="28440" spans="11:11" x14ac:dyDescent="0.25">
      <c r="K28440" s="133"/>
    </row>
    <row r="28441" spans="11:11" x14ac:dyDescent="0.25">
      <c r="K28441" s="133"/>
    </row>
    <row r="28442" spans="11:11" x14ac:dyDescent="0.25">
      <c r="K28442"/>
    </row>
    <row r="28443" spans="11:11" x14ac:dyDescent="0.25">
      <c r="K28443"/>
    </row>
    <row r="28444" spans="11:11" x14ac:dyDescent="0.25">
      <c r="K28444"/>
    </row>
    <row r="28445" spans="11:11" x14ac:dyDescent="0.25">
      <c r="K28445" s="133"/>
    </row>
    <row r="28446" spans="11:11" x14ac:dyDescent="0.25">
      <c r="K28446" s="133"/>
    </row>
    <row r="28447" spans="11:11" x14ac:dyDescent="0.25">
      <c r="K28447"/>
    </row>
    <row r="28448" spans="11:11" x14ac:dyDescent="0.25">
      <c r="K28448"/>
    </row>
    <row r="28449" spans="11:11" x14ac:dyDescent="0.25">
      <c r="K28449" s="133"/>
    </row>
    <row r="28450" spans="11:11" x14ac:dyDescent="0.25">
      <c r="K28450" s="133"/>
    </row>
    <row r="28451" spans="11:11" x14ac:dyDescent="0.25">
      <c r="K28451"/>
    </row>
    <row r="28452" spans="11:11" x14ac:dyDescent="0.25">
      <c r="K28452"/>
    </row>
    <row r="28453" spans="11:11" x14ac:dyDescent="0.25">
      <c r="K28453"/>
    </row>
    <row r="28454" spans="11:11" x14ac:dyDescent="0.25">
      <c r="K28454" s="133"/>
    </row>
    <row r="28455" spans="11:11" x14ac:dyDescent="0.25">
      <c r="K28455" s="133"/>
    </row>
    <row r="28456" spans="11:11" x14ac:dyDescent="0.25">
      <c r="K28456"/>
    </row>
    <row r="28457" spans="11:11" x14ac:dyDescent="0.25">
      <c r="K28457"/>
    </row>
    <row r="28458" spans="11:11" x14ac:dyDescent="0.25">
      <c r="K28458" s="133"/>
    </row>
    <row r="28459" spans="11:11" x14ac:dyDescent="0.25">
      <c r="K28459" s="133"/>
    </row>
    <row r="28460" spans="11:11" x14ac:dyDescent="0.25">
      <c r="K28460"/>
    </row>
    <row r="28461" spans="11:11" x14ac:dyDescent="0.25">
      <c r="K28461"/>
    </row>
    <row r="28462" spans="11:11" x14ac:dyDescent="0.25">
      <c r="K28462"/>
    </row>
    <row r="28463" spans="11:11" x14ac:dyDescent="0.25">
      <c r="K28463" s="133"/>
    </row>
    <row r="28464" spans="11:11" x14ac:dyDescent="0.25">
      <c r="K28464" s="133"/>
    </row>
    <row r="28465" spans="11:11" x14ac:dyDescent="0.25">
      <c r="K28465"/>
    </row>
    <row r="28466" spans="11:11" x14ac:dyDescent="0.25">
      <c r="K28466"/>
    </row>
    <row r="28467" spans="11:11" x14ac:dyDescent="0.25">
      <c r="K28467" s="133"/>
    </row>
    <row r="28468" spans="11:11" x14ac:dyDescent="0.25">
      <c r="K28468" s="133"/>
    </row>
    <row r="28469" spans="11:11" x14ac:dyDescent="0.25">
      <c r="K28469"/>
    </row>
    <row r="28470" spans="11:11" x14ac:dyDescent="0.25">
      <c r="K28470"/>
    </row>
    <row r="28471" spans="11:11" x14ac:dyDescent="0.25">
      <c r="K28471"/>
    </row>
    <row r="28472" spans="11:11" x14ac:dyDescent="0.25">
      <c r="K28472" s="133"/>
    </row>
    <row r="28473" spans="11:11" x14ac:dyDescent="0.25">
      <c r="K28473" s="133"/>
    </row>
    <row r="28474" spans="11:11" x14ac:dyDescent="0.25">
      <c r="K28474"/>
    </row>
    <row r="28475" spans="11:11" x14ac:dyDescent="0.25">
      <c r="K28475"/>
    </row>
    <row r="28476" spans="11:11" x14ac:dyDescent="0.25">
      <c r="K28476" s="133"/>
    </row>
    <row r="28477" spans="11:11" x14ac:dyDescent="0.25">
      <c r="K28477" s="133"/>
    </row>
    <row r="28478" spans="11:11" x14ac:dyDescent="0.25">
      <c r="K28478"/>
    </row>
    <row r="28479" spans="11:11" x14ac:dyDescent="0.25">
      <c r="K28479"/>
    </row>
    <row r="28480" spans="11:11" x14ac:dyDescent="0.25">
      <c r="K28480"/>
    </row>
    <row r="28481" spans="11:11" x14ac:dyDescent="0.25">
      <c r="K28481" s="133"/>
    </row>
    <row r="28482" spans="11:11" x14ac:dyDescent="0.25">
      <c r="K28482" s="133"/>
    </row>
    <row r="28483" spans="11:11" x14ac:dyDescent="0.25">
      <c r="K28483"/>
    </row>
    <row r="28484" spans="11:11" x14ac:dyDescent="0.25">
      <c r="K28484"/>
    </row>
    <row r="28485" spans="11:11" x14ac:dyDescent="0.25">
      <c r="K28485" s="133"/>
    </row>
    <row r="28486" spans="11:11" x14ac:dyDescent="0.25">
      <c r="K28486" s="133"/>
    </row>
    <row r="28487" spans="11:11" x14ac:dyDescent="0.25">
      <c r="K28487"/>
    </row>
    <row r="28488" spans="11:11" x14ac:dyDescent="0.25">
      <c r="K28488"/>
    </row>
    <row r="28489" spans="11:11" x14ac:dyDescent="0.25">
      <c r="K28489"/>
    </row>
    <row r="28490" spans="11:11" x14ac:dyDescent="0.25">
      <c r="K28490" s="133"/>
    </row>
    <row r="28491" spans="11:11" x14ac:dyDescent="0.25">
      <c r="K28491" s="133"/>
    </row>
    <row r="28492" spans="11:11" x14ac:dyDescent="0.25">
      <c r="K28492"/>
    </row>
    <row r="28493" spans="11:11" x14ac:dyDescent="0.25">
      <c r="K28493"/>
    </row>
    <row r="28494" spans="11:11" x14ac:dyDescent="0.25">
      <c r="K28494" s="133"/>
    </row>
    <row r="28495" spans="11:11" x14ac:dyDescent="0.25">
      <c r="K28495" s="133"/>
    </row>
    <row r="28496" spans="11:11" x14ac:dyDescent="0.25">
      <c r="K28496"/>
    </row>
    <row r="28497" spans="11:11" x14ac:dyDescent="0.25">
      <c r="K28497"/>
    </row>
    <row r="28498" spans="11:11" x14ac:dyDescent="0.25">
      <c r="K28498"/>
    </row>
    <row r="28499" spans="11:11" x14ac:dyDescent="0.25">
      <c r="K28499" s="133"/>
    </row>
    <row r="28500" spans="11:11" x14ac:dyDescent="0.25">
      <c r="K28500" s="133"/>
    </row>
    <row r="28501" spans="11:11" x14ac:dyDescent="0.25">
      <c r="K28501"/>
    </row>
    <row r="28502" spans="11:11" x14ac:dyDescent="0.25">
      <c r="K28502"/>
    </row>
    <row r="28503" spans="11:11" x14ac:dyDescent="0.25">
      <c r="K28503" s="133"/>
    </row>
    <row r="28504" spans="11:11" x14ac:dyDescent="0.25">
      <c r="K28504" s="133"/>
    </row>
    <row r="28505" spans="11:11" x14ac:dyDescent="0.25">
      <c r="K28505"/>
    </row>
    <row r="28506" spans="11:11" x14ac:dyDescent="0.25">
      <c r="K28506"/>
    </row>
    <row r="28507" spans="11:11" x14ac:dyDescent="0.25">
      <c r="K28507"/>
    </row>
    <row r="28508" spans="11:11" x14ac:dyDescent="0.25">
      <c r="K28508" s="133"/>
    </row>
    <row r="28509" spans="11:11" x14ac:dyDescent="0.25">
      <c r="K28509" s="133"/>
    </row>
    <row r="28510" spans="11:11" x14ac:dyDescent="0.25">
      <c r="K28510"/>
    </row>
    <row r="28511" spans="11:11" x14ac:dyDescent="0.25">
      <c r="K28511"/>
    </row>
    <row r="28512" spans="11:11" x14ac:dyDescent="0.25">
      <c r="K28512" s="133"/>
    </row>
    <row r="28513" spans="11:11" x14ac:dyDescent="0.25">
      <c r="K28513" s="133"/>
    </row>
    <row r="28514" spans="11:11" x14ac:dyDescent="0.25">
      <c r="K28514"/>
    </row>
    <row r="28515" spans="11:11" x14ac:dyDescent="0.25">
      <c r="K28515"/>
    </row>
    <row r="28516" spans="11:11" x14ac:dyDescent="0.25">
      <c r="K28516"/>
    </row>
    <row r="28517" spans="11:11" x14ac:dyDescent="0.25">
      <c r="K28517" s="133"/>
    </row>
    <row r="28518" spans="11:11" x14ac:dyDescent="0.25">
      <c r="K28518" s="133"/>
    </row>
    <row r="28519" spans="11:11" x14ac:dyDescent="0.25">
      <c r="K28519"/>
    </row>
    <row r="28520" spans="11:11" x14ac:dyDescent="0.25">
      <c r="K28520"/>
    </row>
    <row r="28521" spans="11:11" x14ac:dyDescent="0.25">
      <c r="K28521" s="133"/>
    </row>
    <row r="28522" spans="11:11" x14ac:dyDescent="0.25">
      <c r="K28522" s="133"/>
    </row>
    <row r="28523" spans="11:11" x14ac:dyDescent="0.25">
      <c r="K28523"/>
    </row>
    <row r="28524" spans="11:11" x14ac:dyDescent="0.25">
      <c r="K28524"/>
    </row>
    <row r="28525" spans="11:11" x14ac:dyDescent="0.25">
      <c r="K28525"/>
    </row>
    <row r="28526" spans="11:11" x14ac:dyDescent="0.25">
      <c r="K28526" s="133"/>
    </row>
    <row r="28527" spans="11:11" x14ac:dyDescent="0.25">
      <c r="K28527" s="133"/>
    </row>
    <row r="28528" spans="11:11" x14ac:dyDescent="0.25">
      <c r="K28528"/>
    </row>
    <row r="28529" spans="11:11" x14ac:dyDescent="0.25">
      <c r="K28529"/>
    </row>
    <row r="28530" spans="11:11" x14ac:dyDescent="0.25">
      <c r="K28530" s="133"/>
    </row>
    <row r="28531" spans="11:11" x14ac:dyDescent="0.25">
      <c r="K28531" s="133"/>
    </row>
    <row r="28532" spans="11:11" x14ac:dyDescent="0.25">
      <c r="K28532"/>
    </row>
    <row r="28533" spans="11:11" x14ac:dyDescent="0.25">
      <c r="K28533"/>
    </row>
    <row r="28534" spans="11:11" x14ac:dyDescent="0.25">
      <c r="K28534"/>
    </row>
    <row r="28535" spans="11:11" x14ac:dyDescent="0.25">
      <c r="K28535" s="133"/>
    </row>
    <row r="28536" spans="11:11" x14ac:dyDescent="0.25">
      <c r="K28536" s="133"/>
    </row>
    <row r="28537" spans="11:11" x14ac:dyDescent="0.25">
      <c r="K28537"/>
    </row>
    <row r="28538" spans="11:11" x14ac:dyDescent="0.25">
      <c r="K28538"/>
    </row>
    <row r="28539" spans="11:11" x14ac:dyDescent="0.25">
      <c r="K28539" s="133"/>
    </row>
    <row r="28540" spans="11:11" x14ac:dyDescent="0.25">
      <c r="K28540" s="133"/>
    </row>
    <row r="28541" spans="11:11" x14ac:dyDescent="0.25">
      <c r="K28541"/>
    </row>
    <row r="28542" spans="11:11" x14ac:dyDescent="0.25">
      <c r="K28542"/>
    </row>
    <row r="28543" spans="11:11" x14ac:dyDescent="0.25">
      <c r="K28543"/>
    </row>
    <row r="28544" spans="11:11" x14ac:dyDescent="0.25">
      <c r="K28544" s="133"/>
    </row>
    <row r="28545" spans="11:11" x14ac:dyDescent="0.25">
      <c r="K28545" s="133"/>
    </row>
    <row r="28546" spans="11:11" x14ac:dyDescent="0.25">
      <c r="K28546"/>
    </row>
    <row r="28547" spans="11:11" x14ac:dyDescent="0.25">
      <c r="K28547"/>
    </row>
    <row r="28548" spans="11:11" x14ac:dyDescent="0.25">
      <c r="K28548" s="133"/>
    </row>
    <row r="28549" spans="11:11" x14ac:dyDescent="0.25">
      <c r="K28549" s="133"/>
    </row>
    <row r="28550" spans="11:11" x14ac:dyDescent="0.25">
      <c r="K28550"/>
    </row>
    <row r="28551" spans="11:11" x14ac:dyDescent="0.25">
      <c r="K28551"/>
    </row>
    <row r="28552" spans="11:11" x14ac:dyDescent="0.25">
      <c r="K28552"/>
    </row>
    <row r="28553" spans="11:11" x14ac:dyDescent="0.25">
      <c r="K28553" s="133"/>
    </row>
    <row r="28554" spans="11:11" x14ac:dyDescent="0.25">
      <c r="K28554" s="133"/>
    </row>
    <row r="28555" spans="11:11" x14ac:dyDescent="0.25">
      <c r="K28555"/>
    </row>
    <row r="28556" spans="11:11" x14ac:dyDescent="0.25">
      <c r="K28556"/>
    </row>
    <row r="28557" spans="11:11" x14ac:dyDescent="0.25">
      <c r="K28557" s="133"/>
    </row>
    <row r="28558" spans="11:11" x14ac:dyDescent="0.25">
      <c r="K28558" s="133"/>
    </row>
    <row r="28559" spans="11:11" x14ac:dyDescent="0.25">
      <c r="K28559"/>
    </row>
    <row r="28560" spans="11:11" x14ac:dyDescent="0.25">
      <c r="K28560"/>
    </row>
    <row r="28561" spans="11:11" x14ac:dyDescent="0.25">
      <c r="K28561"/>
    </row>
    <row r="28562" spans="11:11" x14ac:dyDescent="0.25">
      <c r="K28562" s="133"/>
    </row>
    <row r="28563" spans="11:11" x14ac:dyDescent="0.25">
      <c r="K28563" s="133"/>
    </row>
    <row r="28564" spans="11:11" x14ac:dyDescent="0.25">
      <c r="K28564"/>
    </row>
    <row r="28565" spans="11:11" x14ac:dyDescent="0.25">
      <c r="K28565"/>
    </row>
    <row r="28566" spans="11:11" x14ac:dyDescent="0.25">
      <c r="K28566" s="133"/>
    </row>
    <row r="28567" spans="11:11" x14ac:dyDescent="0.25">
      <c r="K28567" s="133"/>
    </row>
    <row r="28568" spans="11:11" x14ac:dyDescent="0.25">
      <c r="K28568"/>
    </row>
    <row r="28569" spans="11:11" x14ac:dyDescent="0.25">
      <c r="K28569"/>
    </row>
    <row r="28570" spans="11:11" x14ac:dyDescent="0.25">
      <c r="K28570"/>
    </row>
    <row r="28571" spans="11:11" x14ac:dyDescent="0.25">
      <c r="K28571" s="133"/>
    </row>
    <row r="28572" spans="11:11" x14ac:dyDescent="0.25">
      <c r="K28572" s="133"/>
    </row>
    <row r="28573" spans="11:11" x14ac:dyDescent="0.25">
      <c r="K28573"/>
    </row>
    <row r="28574" spans="11:11" x14ac:dyDescent="0.25">
      <c r="K28574"/>
    </row>
    <row r="28575" spans="11:11" x14ac:dyDescent="0.25">
      <c r="K28575" s="133"/>
    </row>
    <row r="28576" spans="11:11" x14ac:dyDescent="0.25">
      <c r="K28576" s="133"/>
    </row>
    <row r="28577" spans="11:11" x14ac:dyDescent="0.25">
      <c r="K28577"/>
    </row>
    <row r="28578" spans="11:11" x14ac:dyDescent="0.25">
      <c r="K28578"/>
    </row>
    <row r="28579" spans="11:11" x14ac:dyDescent="0.25">
      <c r="K28579"/>
    </row>
    <row r="28580" spans="11:11" x14ac:dyDescent="0.25">
      <c r="K28580" s="133"/>
    </row>
    <row r="28581" spans="11:11" x14ac:dyDescent="0.25">
      <c r="K28581" s="133"/>
    </row>
    <row r="28582" spans="11:11" x14ac:dyDescent="0.25">
      <c r="K28582"/>
    </row>
    <row r="28583" spans="11:11" x14ac:dyDescent="0.25">
      <c r="K28583"/>
    </row>
    <row r="28584" spans="11:11" x14ac:dyDescent="0.25">
      <c r="K28584" s="133"/>
    </row>
    <row r="28585" spans="11:11" x14ac:dyDescent="0.25">
      <c r="K28585" s="133"/>
    </row>
    <row r="28586" spans="11:11" x14ac:dyDescent="0.25">
      <c r="K28586"/>
    </row>
    <row r="28587" spans="11:11" x14ac:dyDescent="0.25">
      <c r="K28587"/>
    </row>
    <row r="28588" spans="11:11" x14ac:dyDescent="0.25">
      <c r="K28588"/>
    </row>
    <row r="28589" spans="11:11" x14ac:dyDescent="0.25">
      <c r="K28589" s="133"/>
    </row>
    <row r="28590" spans="11:11" x14ac:dyDescent="0.25">
      <c r="K28590" s="133"/>
    </row>
    <row r="28591" spans="11:11" x14ac:dyDescent="0.25">
      <c r="K28591"/>
    </row>
    <row r="28592" spans="11:11" x14ac:dyDescent="0.25">
      <c r="K28592"/>
    </row>
    <row r="28593" spans="11:11" x14ac:dyDescent="0.25">
      <c r="K28593" s="133"/>
    </row>
    <row r="28594" spans="11:11" x14ac:dyDescent="0.25">
      <c r="K28594" s="133"/>
    </row>
    <row r="28595" spans="11:11" x14ac:dyDescent="0.25">
      <c r="K28595"/>
    </row>
    <row r="28596" spans="11:11" x14ac:dyDescent="0.25">
      <c r="K28596"/>
    </row>
    <row r="28597" spans="11:11" x14ac:dyDescent="0.25">
      <c r="K28597"/>
    </row>
    <row r="28598" spans="11:11" x14ac:dyDescent="0.25">
      <c r="K28598" s="133"/>
    </row>
    <row r="28599" spans="11:11" x14ac:dyDescent="0.25">
      <c r="K28599" s="133"/>
    </row>
    <row r="28600" spans="11:11" x14ac:dyDescent="0.25">
      <c r="K28600"/>
    </row>
    <row r="28601" spans="11:11" x14ac:dyDescent="0.25">
      <c r="K28601"/>
    </row>
    <row r="28602" spans="11:11" x14ac:dyDescent="0.25">
      <c r="K28602" s="133"/>
    </row>
    <row r="28603" spans="11:11" x14ac:dyDescent="0.25">
      <c r="K28603" s="133"/>
    </row>
    <row r="28604" spans="11:11" x14ac:dyDescent="0.25">
      <c r="K28604"/>
    </row>
    <row r="28605" spans="11:11" x14ac:dyDescent="0.25">
      <c r="K28605"/>
    </row>
    <row r="28606" spans="11:11" x14ac:dyDescent="0.25">
      <c r="K28606"/>
    </row>
    <row r="28607" spans="11:11" x14ac:dyDescent="0.25">
      <c r="K28607" s="133"/>
    </row>
    <row r="28608" spans="11:11" x14ac:dyDescent="0.25">
      <c r="K28608" s="133"/>
    </row>
    <row r="28609" spans="11:11" x14ac:dyDescent="0.25">
      <c r="K28609"/>
    </row>
    <row r="28610" spans="11:11" x14ac:dyDescent="0.25">
      <c r="K28610"/>
    </row>
    <row r="28611" spans="11:11" x14ac:dyDescent="0.25">
      <c r="K28611" s="133"/>
    </row>
    <row r="28612" spans="11:11" x14ac:dyDescent="0.25">
      <c r="K28612" s="133"/>
    </row>
    <row r="28613" spans="11:11" x14ac:dyDescent="0.25">
      <c r="K28613"/>
    </row>
    <row r="28614" spans="11:11" x14ac:dyDescent="0.25">
      <c r="K28614"/>
    </row>
    <row r="28615" spans="11:11" x14ac:dyDescent="0.25">
      <c r="K28615"/>
    </row>
    <row r="28616" spans="11:11" x14ac:dyDescent="0.25">
      <c r="K28616" s="133"/>
    </row>
    <row r="28617" spans="11:11" x14ac:dyDescent="0.25">
      <c r="K28617" s="133"/>
    </row>
    <row r="28618" spans="11:11" x14ac:dyDescent="0.25">
      <c r="K28618"/>
    </row>
    <row r="28619" spans="11:11" x14ac:dyDescent="0.25">
      <c r="K28619"/>
    </row>
    <row r="28620" spans="11:11" x14ac:dyDescent="0.25">
      <c r="K28620" s="133"/>
    </row>
    <row r="28621" spans="11:11" x14ac:dyDescent="0.25">
      <c r="K28621" s="133"/>
    </row>
    <row r="28622" spans="11:11" x14ac:dyDescent="0.25">
      <c r="K28622"/>
    </row>
    <row r="28623" spans="11:11" x14ac:dyDescent="0.25">
      <c r="K28623"/>
    </row>
    <row r="28624" spans="11:11" x14ac:dyDescent="0.25">
      <c r="K28624"/>
    </row>
    <row r="28625" spans="11:11" x14ac:dyDescent="0.25">
      <c r="K28625" s="133"/>
    </row>
    <row r="28626" spans="11:11" x14ac:dyDescent="0.25">
      <c r="K28626" s="133"/>
    </row>
    <row r="28627" spans="11:11" x14ac:dyDescent="0.25">
      <c r="K28627"/>
    </row>
    <row r="28628" spans="11:11" x14ac:dyDescent="0.25">
      <c r="K28628"/>
    </row>
    <row r="28629" spans="11:11" x14ac:dyDescent="0.25">
      <c r="K28629" s="133"/>
    </row>
    <row r="28630" spans="11:11" x14ac:dyDescent="0.25">
      <c r="K28630" s="133"/>
    </row>
    <row r="28631" spans="11:11" x14ac:dyDescent="0.25">
      <c r="K28631"/>
    </row>
    <row r="28632" spans="11:11" x14ac:dyDescent="0.25">
      <c r="K28632"/>
    </row>
    <row r="28633" spans="11:11" x14ac:dyDescent="0.25">
      <c r="K28633"/>
    </row>
    <row r="28634" spans="11:11" x14ac:dyDescent="0.25">
      <c r="K28634" s="133"/>
    </row>
    <row r="28635" spans="11:11" x14ac:dyDescent="0.25">
      <c r="K28635" s="133"/>
    </row>
    <row r="28636" spans="11:11" x14ac:dyDescent="0.25">
      <c r="K28636"/>
    </row>
    <row r="28637" spans="11:11" x14ac:dyDescent="0.25">
      <c r="K28637"/>
    </row>
    <row r="28638" spans="11:11" x14ac:dyDescent="0.25">
      <c r="K28638" s="133"/>
    </row>
    <row r="28639" spans="11:11" x14ac:dyDescent="0.25">
      <c r="K28639" s="133"/>
    </row>
    <row r="28640" spans="11:11" x14ac:dyDescent="0.25">
      <c r="K28640"/>
    </row>
    <row r="28641" spans="11:11" x14ac:dyDescent="0.25">
      <c r="K28641"/>
    </row>
    <row r="28642" spans="11:11" x14ac:dyDescent="0.25">
      <c r="K28642"/>
    </row>
    <row r="28643" spans="11:11" x14ac:dyDescent="0.25">
      <c r="K28643" s="133"/>
    </row>
    <row r="28644" spans="11:11" x14ac:dyDescent="0.25">
      <c r="K28644" s="133"/>
    </row>
    <row r="28645" spans="11:11" x14ac:dyDescent="0.25">
      <c r="K28645"/>
    </row>
    <row r="28646" spans="11:11" x14ac:dyDescent="0.25">
      <c r="K28646"/>
    </row>
    <row r="28647" spans="11:11" x14ac:dyDescent="0.25">
      <c r="K28647" s="133"/>
    </row>
    <row r="28648" spans="11:11" x14ac:dyDescent="0.25">
      <c r="K28648" s="133"/>
    </row>
    <row r="28649" spans="11:11" x14ac:dyDescent="0.25">
      <c r="K28649"/>
    </row>
    <row r="28650" spans="11:11" x14ac:dyDescent="0.25">
      <c r="K28650"/>
    </row>
    <row r="28651" spans="11:11" x14ac:dyDescent="0.25">
      <c r="K28651"/>
    </row>
    <row r="28652" spans="11:11" x14ac:dyDescent="0.25">
      <c r="K28652" s="133"/>
    </row>
    <row r="28653" spans="11:11" x14ac:dyDescent="0.25">
      <c r="K28653" s="133"/>
    </row>
    <row r="28654" spans="11:11" x14ac:dyDescent="0.25">
      <c r="K28654"/>
    </row>
    <row r="28655" spans="11:11" x14ac:dyDescent="0.25">
      <c r="K28655"/>
    </row>
    <row r="28656" spans="11:11" x14ac:dyDescent="0.25">
      <c r="K28656" s="133"/>
    </row>
    <row r="28657" spans="11:11" x14ac:dyDescent="0.25">
      <c r="K28657" s="133"/>
    </row>
    <row r="28658" spans="11:11" x14ac:dyDescent="0.25">
      <c r="K28658"/>
    </row>
    <row r="28659" spans="11:11" x14ac:dyDescent="0.25">
      <c r="K28659"/>
    </row>
    <row r="28660" spans="11:11" x14ac:dyDescent="0.25">
      <c r="K28660"/>
    </row>
    <row r="28661" spans="11:11" x14ac:dyDescent="0.25">
      <c r="K28661" s="133"/>
    </row>
    <row r="28662" spans="11:11" x14ac:dyDescent="0.25">
      <c r="K28662" s="133"/>
    </row>
    <row r="28663" spans="11:11" x14ac:dyDescent="0.25">
      <c r="K28663"/>
    </row>
    <row r="28664" spans="11:11" x14ac:dyDescent="0.25">
      <c r="K28664"/>
    </row>
    <row r="28665" spans="11:11" x14ac:dyDescent="0.25">
      <c r="K28665" s="133"/>
    </row>
    <row r="28666" spans="11:11" x14ac:dyDescent="0.25">
      <c r="K28666" s="133"/>
    </row>
    <row r="28667" spans="11:11" x14ac:dyDescent="0.25">
      <c r="K28667"/>
    </row>
    <row r="28668" spans="11:11" x14ac:dyDescent="0.25">
      <c r="K28668"/>
    </row>
    <row r="28669" spans="11:11" x14ac:dyDescent="0.25">
      <c r="K28669"/>
    </row>
    <row r="28670" spans="11:11" x14ac:dyDescent="0.25">
      <c r="K28670" s="133"/>
    </row>
    <row r="28671" spans="11:11" x14ac:dyDescent="0.25">
      <c r="K28671" s="133"/>
    </row>
    <row r="28672" spans="11:11" x14ac:dyDescent="0.25">
      <c r="K28672"/>
    </row>
    <row r="28673" spans="11:11" x14ac:dyDescent="0.25">
      <c r="K28673"/>
    </row>
    <row r="28674" spans="11:11" x14ac:dyDescent="0.25">
      <c r="K28674" s="133"/>
    </row>
    <row r="28675" spans="11:11" x14ac:dyDescent="0.25">
      <c r="K28675" s="133"/>
    </row>
    <row r="28676" spans="11:11" x14ac:dyDescent="0.25">
      <c r="K28676"/>
    </row>
    <row r="28677" spans="11:11" x14ac:dyDescent="0.25">
      <c r="K28677"/>
    </row>
    <row r="28678" spans="11:11" x14ac:dyDescent="0.25">
      <c r="K28678"/>
    </row>
    <row r="28679" spans="11:11" x14ac:dyDescent="0.25">
      <c r="K28679" s="133"/>
    </row>
    <row r="28680" spans="11:11" x14ac:dyDescent="0.25">
      <c r="K28680" s="133"/>
    </row>
    <row r="28681" spans="11:11" x14ac:dyDescent="0.25">
      <c r="K28681"/>
    </row>
    <row r="28682" spans="11:11" x14ac:dyDescent="0.25">
      <c r="K28682"/>
    </row>
    <row r="28683" spans="11:11" x14ac:dyDescent="0.25">
      <c r="K28683" s="133"/>
    </row>
    <row r="28684" spans="11:11" x14ac:dyDescent="0.25">
      <c r="K28684" s="133"/>
    </row>
    <row r="28685" spans="11:11" x14ac:dyDescent="0.25">
      <c r="K28685"/>
    </row>
    <row r="28686" spans="11:11" x14ac:dyDescent="0.25">
      <c r="K28686"/>
    </row>
    <row r="28687" spans="11:11" x14ac:dyDescent="0.25">
      <c r="K28687"/>
    </row>
    <row r="28688" spans="11:11" x14ac:dyDescent="0.25">
      <c r="K28688" s="133"/>
    </row>
    <row r="28689" spans="11:11" x14ac:dyDescent="0.25">
      <c r="K28689" s="133"/>
    </row>
    <row r="28690" spans="11:11" x14ac:dyDescent="0.25">
      <c r="K28690"/>
    </row>
    <row r="28691" spans="11:11" x14ac:dyDescent="0.25">
      <c r="K28691"/>
    </row>
    <row r="28692" spans="11:11" x14ac:dyDescent="0.25">
      <c r="K28692" s="133"/>
    </row>
    <row r="28693" spans="11:11" x14ac:dyDescent="0.25">
      <c r="K28693" s="133"/>
    </row>
    <row r="28694" spans="11:11" x14ac:dyDescent="0.25">
      <c r="K28694"/>
    </row>
    <row r="28695" spans="11:11" x14ac:dyDescent="0.25">
      <c r="K28695"/>
    </row>
    <row r="28696" spans="11:11" x14ac:dyDescent="0.25">
      <c r="K28696"/>
    </row>
    <row r="28697" spans="11:11" x14ac:dyDescent="0.25">
      <c r="K28697" s="133"/>
    </row>
    <row r="28698" spans="11:11" x14ac:dyDescent="0.25">
      <c r="K28698" s="133"/>
    </row>
    <row r="28699" spans="11:11" x14ac:dyDescent="0.25">
      <c r="K28699"/>
    </row>
    <row r="28700" spans="11:11" x14ac:dyDescent="0.25">
      <c r="K28700"/>
    </row>
    <row r="28701" spans="11:11" x14ac:dyDescent="0.25">
      <c r="K28701" s="133"/>
    </row>
    <row r="28702" spans="11:11" x14ac:dyDescent="0.25">
      <c r="K28702" s="133"/>
    </row>
    <row r="28703" spans="11:11" x14ac:dyDescent="0.25">
      <c r="K28703"/>
    </row>
    <row r="28704" spans="11:11" x14ac:dyDescent="0.25">
      <c r="K28704"/>
    </row>
    <row r="28705" spans="11:11" x14ac:dyDescent="0.25">
      <c r="K28705"/>
    </row>
    <row r="28706" spans="11:11" x14ac:dyDescent="0.25">
      <c r="K28706" s="133"/>
    </row>
    <row r="28707" spans="11:11" x14ac:dyDescent="0.25">
      <c r="K28707" s="133"/>
    </row>
    <row r="28708" spans="11:11" x14ac:dyDescent="0.25">
      <c r="K28708"/>
    </row>
    <row r="28709" spans="11:11" x14ac:dyDescent="0.25">
      <c r="K28709"/>
    </row>
    <row r="28710" spans="11:11" x14ac:dyDescent="0.25">
      <c r="K28710" s="133"/>
    </row>
    <row r="28711" spans="11:11" x14ac:dyDescent="0.25">
      <c r="K28711" s="133"/>
    </row>
    <row r="28712" spans="11:11" x14ac:dyDescent="0.25">
      <c r="K28712"/>
    </row>
    <row r="28713" spans="11:11" x14ac:dyDescent="0.25">
      <c r="K28713"/>
    </row>
    <row r="28714" spans="11:11" x14ac:dyDescent="0.25">
      <c r="K28714"/>
    </row>
    <row r="28715" spans="11:11" x14ac:dyDescent="0.25">
      <c r="K28715" s="133"/>
    </row>
    <row r="28716" spans="11:11" x14ac:dyDescent="0.25">
      <c r="K28716" s="133"/>
    </row>
    <row r="28717" spans="11:11" x14ac:dyDescent="0.25">
      <c r="K28717"/>
    </row>
    <row r="28718" spans="11:11" x14ac:dyDescent="0.25">
      <c r="K28718"/>
    </row>
    <row r="28719" spans="11:11" x14ac:dyDescent="0.25">
      <c r="K28719" s="133"/>
    </row>
    <row r="28720" spans="11:11" x14ac:dyDescent="0.25">
      <c r="K28720" s="133"/>
    </row>
    <row r="28721" spans="11:11" x14ac:dyDescent="0.25">
      <c r="K28721"/>
    </row>
    <row r="28722" spans="11:11" x14ac:dyDescent="0.25">
      <c r="K28722"/>
    </row>
    <row r="28723" spans="11:11" x14ac:dyDescent="0.25">
      <c r="K28723"/>
    </row>
    <row r="28724" spans="11:11" x14ac:dyDescent="0.25">
      <c r="K28724" s="133"/>
    </row>
    <row r="28725" spans="11:11" x14ac:dyDescent="0.25">
      <c r="K28725" s="133"/>
    </row>
    <row r="28726" spans="11:11" x14ac:dyDescent="0.25">
      <c r="K28726"/>
    </row>
    <row r="28727" spans="11:11" x14ac:dyDescent="0.25">
      <c r="K28727"/>
    </row>
    <row r="28728" spans="11:11" x14ac:dyDescent="0.25">
      <c r="K28728" s="133"/>
    </row>
    <row r="28729" spans="11:11" x14ac:dyDescent="0.25">
      <c r="K28729" s="133"/>
    </row>
    <row r="28730" spans="11:11" x14ac:dyDescent="0.25">
      <c r="K28730"/>
    </row>
    <row r="28731" spans="11:11" x14ac:dyDescent="0.25">
      <c r="K28731"/>
    </row>
    <row r="28732" spans="11:11" x14ac:dyDescent="0.25">
      <c r="K28732"/>
    </row>
    <row r="28733" spans="11:11" x14ac:dyDescent="0.25">
      <c r="K28733" s="133"/>
    </row>
    <row r="28734" spans="11:11" x14ac:dyDescent="0.25">
      <c r="K28734" s="133"/>
    </row>
    <row r="28735" spans="11:11" x14ac:dyDescent="0.25">
      <c r="K28735"/>
    </row>
    <row r="28736" spans="11:11" x14ac:dyDescent="0.25">
      <c r="K28736"/>
    </row>
    <row r="28737" spans="11:11" x14ac:dyDescent="0.25">
      <c r="K28737" s="133"/>
    </row>
    <row r="28738" spans="11:11" x14ac:dyDescent="0.25">
      <c r="K28738" s="133"/>
    </row>
    <row r="28739" spans="11:11" x14ac:dyDescent="0.25">
      <c r="K28739"/>
    </row>
    <row r="28740" spans="11:11" x14ac:dyDescent="0.25">
      <c r="K28740"/>
    </row>
    <row r="28741" spans="11:11" x14ac:dyDescent="0.25">
      <c r="K28741"/>
    </row>
    <row r="28742" spans="11:11" x14ac:dyDescent="0.25">
      <c r="K28742" s="133"/>
    </row>
    <row r="28743" spans="11:11" x14ac:dyDescent="0.25">
      <c r="K28743" s="133"/>
    </row>
    <row r="28744" spans="11:11" x14ac:dyDescent="0.25">
      <c r="K28744"/>
    </row>
    <row r="28745" spans="11:11" x14ac:dyDescent="0.25">
      <c r="K28745"/>
    </row>
    <row r="28746" spans="11:11" x14ac:dyDescent="0.25">
      <c r="K28746" s="133"/>
    </row>
    <row r="28747" spans="11:11" x14ac:dyDescent="0.25">
      <c r="K28747" s="133"/>
    </row>
    <row r="28748" spans="11:11" x14ac:dyDescent="0.25">
      <c r="K28748"/>
    </row>
    <row r="28749" spans="11:11" x14ac:dyDescent="0.25">
      <c r="K28749"/>
    </row>
    <row r="28750" spans="11:11" x14ac:dyDescent="0.25">
      <c r="K28750"/>
    </row>
    <row r="28751" spans="11:11" x14ac:dyDescent="0.25">
      <c r="K28751" s="133"/>
    </row>
    <row r="28752" spans="11:11" x14ac:dyDescent="0.25">
      <c r="K28752" s="133"/>
    </row>
    <row r="28753" spans="11:11" x14ac:dyDescent="0.25">
      <c r="K28753"/>
    </row>
    <row r="28754" spans="11:11" x14ac:dyDescent="0.25">
      <c r="K28754"/>
    </row>
    <row r="28755" spans="11:11" x14ac:dyDescent="0.25">
      <c r="K28755" s="133"/>
    </row>
    <row r="28756" spans="11:11" x14ac:dyDescent="0.25">
      <c r="K28756" s="133"/>
    </row>
    <row r="28757" spans="11:11" x14ac:dyDescent="0.25">
      <c r="K28757"/>
    </row>
    <row r="28758" spans="11:11" x14ac:dyDescent="0.25">
      <c r="K28758"/>
    </row>
    <row r="28759" spans="11:11" x14ac:dyDescent="0.25">
      <c r="K28759"/>
    </row>
    <row r="28760" spans="11:11" x14ac:dyDescent="0.25">
      <c r="K28760" s="133"/>
    </row>
    <row r="28761" spans="11:11" x14ac:dyDescent="0.25">
      <c r="K28761" s="133"/>
    </row>
    <row r="28762" spans="11:11" x14ac:dyDescent="0.25">
      <c r="K28762"/>
    </row>
    <row r="28763" spans="11:11" x14ac:dyDescent="0.25">
      <c r="K28763"/>
    </row>
    <row r="28764" spans="11:11" x14ac:dyDescent="0.25">
      <c r="K28764" s="133"/>
    </row>
    <row r="28765" spans="11:11" x14ac:dyDescent="0.25">
      <c r="K28765" s="133"/>
    </row>
    <row r="28766" spans="11:11" x14ac:dyDescent="0.25">
      <c r="K28766"/>
    </row>
    <row r="28767" spans="11:11" x14ac:dyDescent="0.25">
      <c r="K28767"/>
    </row>
    <row r="28768" spans="11:11" x14ac:dyDescent="0.25">
      <c r="K28768"/>
    </row>
    <row r="28769" spans="11:11" x14ac:dyDescent="0.25">
      <c r="K28769" s="133"/>
    </row>
    <row r="28770" spans="11:11" x14ac:dyDescent="0.25">
      <c r="K28770" s="133"/>
    </row>
    <row r="28771" spans="11:11" x14ac:dyDescent="0.25">
      <c r="K28771"/>
    </row>
    <row r="28772" spans="11:11" x14ac:dyDescent="0.25">
      <c r="K28772"/>
    </row>
    <row r="28773" spans="11:11" x14ac:dyDescent="0.25">
      <c r="K28773" s="133"/>
    </row>
    <row r="28774" spans="11:11" x14ac:dyDescent="0.25">
      <c r="K28774" s="133"/>
    </row>
    <row r="28775" spans="11:11" x14ac:dyDescent="0.25">
      <c r="K28775"/>
    </row>
    <row r="28776" spans="11:11" x14ac:dyDescent="0.25">
      <c r="K28776"/>
    </row>
    <row r="28777" spans="11:11" x14ac:dyDescent="0.25">
      <c r="K28777"/>
    </row>
    <row r="28778" spans="11:11" x14ac:dyDescent="0.25">
      <c r="K28778" s="133"/>
    </row>
    <row r="28779" spans="11:11" x14ac:dyDescent="0.25">
      <c r="K28779" s="133"/>
    </row>
    <row r="28780" spans="11:11" x14ac:dyDescent="0.25">
      <c r="K28780"/>
    </row>
    <row r="28781" spans="11:11" x14ac:dyDescent="0.25">
      <c r="K28781"/>
    </row>
    <row r="28782" spans="11:11" x14ac:dyDescent="0.25">
      <c r="K28782" s="133"/>
    </row>
    <row r="28783" spans="11:11" x14ac:dyDescent="0.25">
      <c r="K28783" s="133"/>
    </row>
    <row r="28784" spans="11:11" x14ac:dyDescent="0.25">
      <c r="K28784"/>
    </row>
    <row r="28785" spans="11:11" x14ac:dyDescent="0.25">
      <c r="K28785"/>
    </row>
    <row r="28786" spans="11:11" x14ac:dyDescent="0.25">
      <c r="K28786"/>
    </row>
    <row r="28787" spans="11:11" x14ac:dyDescent="0.25">
      <c r="K28787" s="133"/>
    </row>
    <row r="28788" spans="11:11" x14ac:dyDescent="0.25">
      <c r="K28788" s="133"/>
    </row>
    <row r="28789" spans="11:11" x14ac:dyDescent="0.25">
      <c r="K28789"/>
    </row>
    <row r="28790" spans="11:11" x14ac:dyDescent="0.25">
      <c r="K28790"/>
    </row>
    <row r="28791" spans="11:11" x14ac:dyDescent="0.25">
      <c r="K28791" s="133"/>
    </row>
    <row r="28792" spans="11:11" x14ac:dyDescent="0.25">
      <c r="K28792" s="133"/>
    </row>
    <row r="28793" spans="11:11" x14ac:dyDescent="0.25">
      <c r="K28793"/>
    </row>
    <row r="28794" spans="11:11" x14ac:dyDescent="0.25">
      <c r="K28794"/>
    </row>
    <row r="28795" spans="11:11" x14ac:dyDescent="0.25">
      <c r="K28795"/>
    </row>
    <row r="28796" spans="11:11" x14ac:dyDescent="0.25">
      <c r="K28796" s="133"/>
    </row>
    <row r="28797" spans="11:11" x14ac:dyDescent="0.25">
      <c r="K28797" s="133"/>
    </row>
    <row r="28798" spans="11:11" x14ac:dyDescent="0.25">
      <c r="K28798"/>
    </row>
    <row r="28799" spans="11:11" x14ac:dyDescent="0.25">
      <c r="K28799"/>
    </row>
    <row r="28800" spans="11:11" x14ac:dyDescent="0.25">
      <c r="K28800" s="133"/>
    </row>
    <row r="28801" spans="11:11" x14ac:dyDescent="0.25">
      <c r="K28801" s="133"/>
    </row>
    <row r="28802" spans="11:11" x14ac:dyDescent="0.25">
      <c r="K28802"/>
    </row>
    <row r="28803" spans="11:11" x14ac:dyDescent="0.25">
      <c r="K28803"/>
    </row>
    <row r="28804" spans="11:11" x14ac:dyDescent="0.25">
      <c r="K28804"/>
    </row>
    <row r="28805" spans="11:11" x14ac:dyDescent="0.25">
      <c r="K28805" s="133"/>
    </row>
    <row r="28806" spans="11:11" x14ac:dyDescent="0.25">
      <c r="K28806" s="133"/>
    </row>
    <row r="28807" spans="11:11" x14ac:dyDescent="0.25">
      <c r="K28807"/>
    </row>
    <row r="28808" spans="11:11" x14ac:dyDescent="0.25">
      <c r="K28808"/>
    </row>
    <row r="28809" spans="11:11" x14ac:dyDescent="0.25">
      <c r="K28809" s="133"/>
    </row>
    <row r="28810" spans="11:11" x14ac:dyDescent="0.25">
      <c r="K28810" s="133"/>
    </row>
    <row r="28811" spans="11:11" x14ac:dyDescent="0.25">
      <c r="K28811"/>
    </row>
    <row r="28812" spans="11:11" x14ac:dyDescent="0.25">
      <c r="K28812"/>
    </row>
    <row r="28813" spans="11:11" x14ac:dyDescent="0.25">
      <c r="K28813"/>
    </row>
    <row r="28814" spans="11:11" x14ac:dyDescent="0.25">
      <c r="K28814" s="133"/>
    </row>
    <row r="28815" spans="11:11" x14ac:dyDescent="0.25">
      <c r="K28815" s="133"/>
    </row>
    <row r="28816" spans="11:11" x14ac:dyDescent="0.25">
      <c r="K28816"/>
    </row>
    <row r="28817" spans="11:11" x14ac:dyDescent="0.25">
      <c r="K28817"/>
    </row>
    <row r="28818" spans="11:11" x14ac:dyDescent="0.25">
      <c r="K28818" s="133"/>
    </row>
    <row r="28819" spans="11:11" x14ac:dyDescent="0.25">
      <c r="K28819" s="133"/>
    </row>
    <row r="28820" spans="11:11" x14ac:dyDescent="0.25">
      <c r="K28820"/>
    </row>
    <row r="28821" spans="11:11" x14ac:dyDescent="0.25">
      <c r="K28821"/>
    </row>
    <row r="28822" spans="11:11" x14ac:dyDescent="0.25">
      <c r="K28822"/>
    </row>
    <row r="28823" spans="11:11" x14ac:dyDescent="0.25">
      <c r="K28823" s="133"/>
    </row>
    <row r="28824" spans="11:11" x14ac:dyDescent="0.25">
      <c r="K28824" s="133"/>
    </row>
    <row r="28825" spans="11:11" x14ac:dyDescent="0.25">
      <c r="K28825"/>
    </row>
    <row r="28826" spans="11:11" x14ac:dyDescent="0.25">
      <c r="K28826"/>
    </row>
    <row r="28827" spans="11:11" x14ac:dyDescent="0.25">
      <c r="K28827" s="133"/>
    </row>
    <row r="28828" spans="11:11" x14ac:dyDescent="0.25">
      <c r="K28828" s="133"/>
    </row>
    <row r="28829" spans="11:11" x14ac:dyDescent="0.25">
      <c r="K28829"/>
    </row>
    <row r="28830" spans="11:11" x14ac:dyDescent="0.25">
      <c r="K28830"/>
    </row>
    <row r="28831" spans="11:11" x14ac:dyDescent="0.25">
      <c r="K28831"/>
    </row>
    <row r="28832" spans="11:11" x14ac:dyDescent="0.25">
      <c r="K28832" s="133"/>
    </row>
    <row r="28833" spans="11:11" x14ac:dyDescent="0.25">
      <c r="K28833" s="133"/>
    </row>
    <row r="28834" spans="11:11" x14ac:dyDescent="0.25">
      <c r="K28834"/>
    </row>
    <row r="28835" spans="11:11" x14ac:dyDescent="0.25">
      <c r="K28835"/>
    </row>
    <row r="28836" spans="11:11" x14ac:dyDescent="0.25">
      <c r="K28836" s="133"/>
    </row>
    <row r="28837" spans="11:11" x14ac:dyDescent="0.25">
      <c r="K28837" s="133"/>
    </row>
    <row r="28838" spans="11:11" x14ac:dyDescent="0.25">
      <c r="K28838"/>
    </row>
    <row r="28839" spans="11:11" x14ac:dyDescent="0.25">
      <c r="K28839"/>
    </row>
    <row r="28840" spans="11:11" x14ac:dyDescent="0.25">
      <c r="K28840"/>
    </row>
    <row r="28841" spans="11:11" x14ac:dyDescent="0.25">
      <c r="K28841" s="133"/>
    </row>
    <row r="28842" spans="11:11" x14ac:dyDescent="0.25">
      <c r="K28842" s="133"/>
    </row>
    <row r="28843" spans="11:11" x14ac:dyDescent="0.25">
      <c r="K28843"/>
    </row>
    <row r="28844" spans="11:11" x14ac:dyDescent="0.25">
      <c r="K28844"/>
    </row>
    <row r="28845" spans="11:11" x14ac:dyDescent="0.25">
      <c r="K28845" s="133"/>
    </row>
    <row r="28846" spans="11:11" x14ac:dyDescent="0.25">
      <c r="K28846" s="133"/>
    </row>
    <row r="28847" spans="11:11" x14ac:dyDescent="0.25">
      <c r="K28847"/>
    </row>
    <row r="28848" spans="11:11" x14ac:dyDescent="0.25">
      <c r="K28848"/>
    </row>
    <row r="28849" spans="11:11" x14ac:dyDescent="0.25">
      <c r="K28849"/>
    </row>
    <row r="28850" spans="11:11" x14ac:dyDescent="0.25">
      <c r="K28850" s="133"/>
    </row>
    <row r="28851" spans="11:11" x14ac:dyDescent="0.25">
      <c r="K28851" s="133"/>
    </row>
    <row r="28852" spans="11:11" x14ac:dyDescent="0.25">
      <c r="K28852"/>
    </row>
    <row r="28853" spans="11:11" x14ac:dyDescent="0.25">
      <c r="K28853"/>
    </row>
    <row r="28854" spans="11:11" x14ac:dyDescent="0.25">
      <c r="K28854" s="133"/>
    </row>
    <row r="28855" spans="11:11" x14ac:dyDescent="0.25">
      <c r="K28855" s="133"/>
    </row>
    <row r="28856" spans="11:11" x14ac:dyDescent="0.25">
      <c r="K28856"/>
    </row>
    <row r="28857" spans="11:11" x14ac:dyDescent="0.25">
      <c r="K28857"/>
    </row>
    <row r="28858" spans="11:11" x14ac:dyDescent="0.25">
      <c r="K28858"/>
    </row>
    <row r="28859" spans="11:11" x14ac:dyDescent="0.25">
      <c r="K28859" s="133"/>
    </row>
    <row r="28860" spans="11:11" x14ac:dyDescent="0.25">
      <c r="K28860" s="133"/>
    </row>
    <row r="28861" spans="11:11" x14ac:dyDescent="0.25">
      <c r="K28861"/>
    </row>
    <row r="28862" spans="11:11" x14ac:dyDescent="0.25">
      <c r="K28862"/>
    </row>
    <row r="28863" spans="11:11" x14ac:dyDescent="0.25">
      <c r="K28863" s="133"/>
    </row>
    <row r="28864" spans="11:11" x14ac:dyDescent="0.25">
      <c r="K28864" s="133"/>
    </row>
    <row r="28865" spans="11:11" x14ac:dyDescent="0.25">
      <c r="K28865"/>
    </row>
    <row r="28866" spans="11:11" x14ac:dyDescent="0.25">
      <c r="K28866"/>
    </row>
    <row r="28867" spans="11:11" x14ac:dyDescent="0.25">
      <c r="K28867"/>
    </row>
    <row r="28868" spans="11:11" x14ac:dyDescent="0.25">
      <c r="K28868" s="133"/>
    </row>
    <row r="28869" spans="11:11" x14ac:dyDescent="0.25">
      <c r="K28869" s="133"/>
    </row>
    <row r="28870" spans="11:11" x14ac:dyDescent="0.25">
      <c r="K28870"/>
    </row>
    <row r="28871" spans="11:11" x14ac:dyDescent="0.25">
      <c r="K28871"/>
    </row>
    <row r="28872" spans="11:11" x14ac:dyDescent="0.25">
      <c r="K28872" s="133"/>
    </row>
    <row r="28873" spans="11:11" x14ac:dyDescent="0.25">
      <c r="K28873" s="133"/>
    </row>
    <row r="28874" spans="11:11" x14ac:dyDescent="0.25">
      <c r="K28874"/>
    </row>
    <row r="28875" spans="11:11" x14ac:dyDescent="0.25">
      <c r="K28875"/>
    </row>
    <row r="28876" spans="11:11" x14ac:dyDescent="0.25">
      <c r="K28876"/>
    </row>
    <row r="28877" spans="11:11" x14ac:dyDescent="0.25">
      <c r="K28877" s="133"/>
    </row>
    <row r="28878" spans="11:11" x14ac:dyDescent="0.25">
      <c r="K28878" s="133"/>
    </row>
    <row r="28879" spans="11:11" x14ac:dyDescent="0.25">
      <c r="K28879"/>
    </row>
    <row r="28880" spans="11:11" x14ac:dyDescent="0.25">
      <c r="K28880"/>
    </row>
    <row r="28881" spans="11:11" x14ac:dyDescent="0.25">
      <c r="K28881" s="133"/>
    </row>
    <row r="28882" spans="11:11" x14ac:dyDescent="0.25">
      <c r="K28882" s="133"/>
    </row>
    <row r="28883" spans="11:11" x14ac:dyDescent="0.25">
      <c r="K28883"/>
    </row>
    <row r="28884" spans="11:11" x14ac:dyDescent="0.25">
      <c r="K28884"/>
    </row>
    <row r="28885" spans="11:11" x14ac:dyDescent="0.25">
      <c r="K28885"/>
    </row>
    <row r="28886" spans="11:11" x14ac:dyDescent="0.25">
      <c r="K28886" s="133"/>
    </row>
    <row r="28887" spans="11:11" x14ac:dyDescent="0.25">
      <c r="K28887" s="133"/>
    </row>
    <row r="28888" spans="11:11" x14ac:dyDescent="0.25">
      <c r="K28888"/>
    </row>
    <row r="28889" spans="11:11" x14ac:dyDescent="0.25">
      <c r="K28889"/>
    </row>
    <row r="28890" spans="11:11" x14ac:dyDescent="0.25">
      <c r="K28890" s="133"/>
    </row>
    <row r="28891" spans="11:11" x14ac:dyDescent="0.25">
      <c r="K28891" s="133"/>
    </row>
    <row r="28892" spans="11:11" x14ac:dyDescent="0.25">
      <c r="K28892"/>
    </row>
    <row r="28893" spans="11:11" x14ac:dyDescent="0.25">
      <c r="K28893"/>
    </row>
    <row r="28894" spans="11:11" x14ac:dyDescent="0.25">
      <c r="K28894"/>
    </row>
    <row r="28895" spans="11:11" x14ac:dyDescent="0.25">
      <c r="K28895" s="133"/>
    </row>
    <row r="28896" spans="11:11" x14ac:dyDescent="0.25">
      <c r="K28896" s="133"/>
    </row>
    <row r="28897" spans="11:11" x14ac:dyDescent="0.25">
      <c r="K28897"/>
    </row>
    <row r="28898" spans="11:11" x14ac:dyDescent="0.25">
      <c r="K28898"/>
    </row>
    <row r="28899" spans="11:11" x14ac:dyDescent="0.25">
      <c r="K28899" s="133"/>
    </row>
    <row r="28900" spans="11:11" x14ac:dyDescent="0.25">
      <c r="K28900" s="133"/>
    </row>
    <row r="28901" spans="11:11" x14ac:dyDescent="0.25">
      <c r="K28901"/>
    </row>
    <row r="28902" spans="11:11" x14ac:dyDescent="0.25">
      <c r="K28902"/>
    </row>
    <row r="28903" spans="11:11" x14ac:dyDescent="0.25">
      <c r="K28903"/>
    </row>
    <row r="28904" spans="11:11" x14ac:dyDescent="0.25">
      <c r="K28904" s="133"/>
    </row>
    <row r="28905" spans="11:11" x14ac:dyDescent="0.25">
      <c r="K28905" s="133"/>
    </row>
    <row r="28906" spans="11:11" x14ac:dyDescent="0.25">
      <c r="K28906"/>
    </row>
    <row r="28907" spans="11:11" x14ac:dyDescent="0.25">
      <c r="K28907"/>
    </row>
    <row r="28908" spans="11:11" x14ac:dyDescent="0.25">
      <c r="K28908" s="133"/>
    </row>
    <row r="28909" spans="11:11" x14ac:dyDescent="0.25">
      <c r="K28909" s="133"/>
    </row>
    <row r="28910" spans="11:11" x14ac:dyDescent="0.25">
      <c r="K28910"/>
    </row>
    <row r="28911" spans="11:11" x14ac:dyDescent="0.25">
      <c r="K28911"/>
    </row>
    <row r="28912" spans="11:11" x14ac:dyDescent="0.25">
      <c r="K28912"/>
    </row>
    <row r="28913" spans="11:11" x14ac:dyDescent="0.25">
      <c r="K28913" s="133"/>
    </row>
    <row r="28914" spans="11:11" x14ac:dyDescent="0.25">
      <c r="K28914" s="133"/>
    </row>
    <row r="28915" spans="11:11" x14ac:dyDescent="0.25">
      <c r="K28915"/>
    </row>
    <row r="28916" spans="11:11" x14ac:dyDescent="0.25">
      <c r="K28916"/>
    </row>
    <row r="28917" spans="11:11" x14ac:dyDescent="0.25">
      <c r="K28917" s="133"/>
    </row>
    <row r="28918" spans="11:11" x14ac:dyDescent="0.25">
      <c r="K28918" s="133"/>
    </row>
    <row r="28919" spans="11:11" x14ac:dyDescent="0.25">
      <c r="K28919"/>
    </row>
    <row r="28920" spans="11:11" x14ac:dyDescent="0.25">
      <c r="K28920"/>
    </row>
    <row r="28921" spans="11:11" x14ac:dyDescent="0.25">
      <c r="K28921"/>
    </row>
    <row r="28922" spans="11:11" x14ac:dyDescent="0.25">
      <c r="K28922" s="133"/>
    </row>
    <row r="28923" spans="11:11" x14ac:dyDescent="0.25">
      <c r="K28923" s="133"/>
    </row>
    <row r="28924" spans="11:11" x14ac:dyDescent="0.25">
      <c r="K28924"/>
    </row>
    <row r="28925" spans="11:11" x14ac:dyDescent="0.25">
      <c r="K28925"/>
    </row>
    <row r="28926" spans="11:11" x14ac:dyDescent="0.25">
      <c r="K28926" s="133"/>
    </row>
    <row r="28927" spans="11:11" x14ac:dyDescent="0.25">
      <c r="K28927" s="133"/>
    </row>
    <row r="28928" spans="11:11" x14ac:dyDescent="0.25">
      <c r="K28928"/>
    </row>
    <row r="28929" spans="11:11" x14ac:dyDescent="0.25">
      <c r="K28929"/>
    </row>
    <row r="28930" spans="11:11" x14ac:dyDescent="0.25">
      <c r="K28930"/>
    </row>
    <row r="28931" spans="11:11" x14ac:dyDescent="0.25">
      <c r="K28931" s="133"/>
    </row>
    <row r="28932" spans="11:11" x14ac:dyDescent="0.25">
      <c r="K28932" s="133"/>
    </row>
    <row r="28933" spans="11:11" x14ac:dyDescent="0.25">
      <c r="K28933"/>
    </row>
    <row r="28934" spans="11:11" x14ac:dyDescent="0.25">
      <c r="K28934"/>
    </row>
    <row r="28935" spans="11:11" x14ac:dyDescent="0.25">
      <c r="K28935" s="133"/>
    </row>
    <row r="28936" spans="11:11" x14ac:dyDescent="0.25">
      <c r="K28936" s="133"/>
    </row>
    <row r="28937" spans="11:11" x14ac:dyDescent="0.25">
      <c r="K28937"/>
    </row>
    <row r="28938" spans="11:11" x14ac:dyDescent="0.25">
      <c r="K28938"/>
    </row>
    <row r="28939" spans="11:11" x14ac:dyDescent="0.25">
      <c r="K28939"/>
    </row>
    <row r="28940" spans="11:11" x14ac:dyDescent="0.25">
      <c r="K28940" s="133"/>
    </row>
    <row r="28941" spans="11:11" x14ac:dyDescent="0.25">
      <c r="K28941" s="133"/>
    </row>
    <row r="28942" spans="11:11" x14ac:dyDescent="0.25">
      <c r="K28942"/>
    </row>
    <row r="28943" spans="11:11" x14ac:dyDescent="0.25">
      <c r="K28943"/>
    </row>
    <row r="28944" spans="11:11" x14ac:dyDescent="0.25">
      <c r="K28944" s="133"/>
    </row>
    <row r="28945" spans="11:11" x14ac:dyDescent="0.25">
      <c r="K28945" s="133"/>
    </row>
    <row r="28946" spans="11:11" x14ac:dyDescent="0.25">
      <c r="K28946"/>
    </row>
    <row r="28947" spans="11:11" x14ac:dyDescent="0.25">
      <c r="K28947"/>
    </row>
    <row r="28948" spans="11:11" x14ac:dyDescent="0.25">
      <c r="K28948"/>
    </row>
    <row r="28949" spans="11:11" x14ac:dyDescent="0.25">
      <c r="K28949" s="133"/>
    </row>
    <row r="28950" spans="11:11" x14ac:dyDescent="0.25">
      <c r="K28950" s="133"/>
    </row>
    <row r="28951" spans="11:11" x14ac:dyDescent="0.25">
      <c r="K28951"/>
    </row>
    <row r="28952" spans="11:11" x14ac:dyDescent="0.25">
      <c r="K28952"/>
    </row>
    <row r="28953" spans="11:11" x14ac:dyDescent="0.25">
      <c r="K28953" s="133"/>
    </row>
    <row r="28954" spans="11:11" x14ac:dyDescent="0.25">
      <c r="K28954" s="133"/>
    </row>
    <row r="28955" spans="11:11" x14ac:dyDescent="0.25">
      <c r="K28955"/>
    </row>
    <row r="28956" spans="11:11" x14ac:dyDescent="0.25">
      <c r="K28956"/>
    </row>
    <row r="28957" spans="11:11" x14ac:dyDescent="0.25">
      <c r="K28957"/>
    </row>
    <row r="28958" spans="11:11" x14ac:dyDescent="0.25">
      <c r="K28958" s="133"/>
    </row>
    <row r="28959" spans="11:11" x14ac:dyDescent="0.25">
      <c r="K28959" s="133"/>
    </row>
    <row r="28960" spans="11:11" x14ac:dyDescent="0.25">
      <c r="K28960"/>
    </row>
    <row r="28961" spans="11:11" x14ac:dyDescent="0.25">
      <c r="K28961"/>
    </row>
    <row r="28962" spans="11:11" x14ac:dyDescent="0.25">
      <c r="K28962" s="133"/>
    </row>
    <row r="28963" spans="11:11" x14ac:dyDescent="0.25">
      <c r="K28963" s="133"/>
    </row>
    <row r="28964" spans="11:11" x14ac:dyDescent="0.25">
      <c r="K28964"/>
    </row>
    <row r="28965" spans="11:11" x14ac:dyDescent="0.25">
      <c r="K28965"/>
    </row>
    <row r="28966" spans="11:11" x14ac:dyDescent="0.25">
      <c r="K28966"/>
    </row>
    <row r="28967" spans="11:11" x14ac:dyDescent="0.25">
      <c r="K28967" s="133"/>
    </row>
    <row r="28968" spans="11:11" x14ac:dyDescent="0.25">
      <c r="K28968" s="133"/>
    </row>
    <row r="28969" spans="11:11" x14ac:dyDescent="0.25">
      <c r="K28969"/>
    </row>
    <row r="28970" spans="11:11" x14ac:dyDescent="0.25">
      <c r="K28970"/>
    </row>
    <row r="28971" spans="11:11" x14ac:dyDescent="0.25">
      <c r="K28971" s="133"/>
    </row>
    <row r="28972" spans="11:11" x14ac:dyDescent="0.25">
      <c r="K28972" s="133"/>
    </row>
    <row r="28973" spans="11:11" x14ac:dyDescent="0.25">
      <c r="K28973"/>
    </row>
    <row r="28974" spans="11:11" x14ac:dyDescent="0.25">
      <c r="K28974"/>
    </row>
    <row r="28975" spans="11:11" x14ac:dyDescent="0.25">
      <c r="K28975"/>
    </row>
    <row r="28976" spans="11:11" x14ac:dyDescent="0.25">
      <c r="K28976" s="133"/>
    </row>
    <row r="28977" spans="11:11" x14ac:dyDescent="0.25">
      <c r="K28977" s="133"/>
    </row>
    <row r="28978" spans="11:11" x14ac:dyDescent="0.25">
      <c r="K28978"/>
    </row>
    <row r="28979" spans="11:11" x14ac:dyDescent="0.25">
      <c r="K28979"/>
    </row>
    <row r="28980" spans="11:11" x14ac:dyDescent="0.25">
      <c r="K28980" s="133"/>
    </row>
    <row r="28981" spans="11:11" x14ac:dyDescent="0.25">
      <c r="K28981" s="133"/>
    </row>
    <row r="28982" spans="11:11" x14ac:dyDescent="0.25">
      <c r="K28982"/>
    </row>
    <row r="28983" spans="11:11" x14ac:dyDescent="0.25">
      <c r="K28983"/>
    </row>
    <row r="28984" spans="11:11" x14ac:dyDescent="0.25">
      <c r="K28984"/>
    </row>
    <row r="28985" spans="11:11" x14ac:dyDescent="0.25">
      <c r="K28985" s="133"/>
    </row>
    <row r="28986" spans="11:11" x14ac:dyDescent="0.25">
      <c r="K28986" s="133"/>
    </row>
    <row r="28987" spans="11:11" x14ac:dyDescent="0.25">
      <c r="K28987"/>
    </row>
    <row r="28988" spans="11:11" x14ac:dyDescent="0.25">
      <c r="K28988"/>
    </row>
    <row r="28989" spans="11:11" x14ac:dyDescent="0.25">
      <c r="K28989" s="133"/>
    </row>
    <row r="28990" spans="11:11" x14ac:dyDescent="0.25">
      <c r="K28990" s="133"/>
    </row>
    <row r="28991" spans="11:11" x14ac:dyDescent="0.25">
      <c r="K28991"/>
    </row>
    <row r="28992" spans="11:11" x14ac:dyDescent="0.25">
      <c r="K28992"/>
    </row>
    <row r="28993" spans="11:11" x14ac:dyDescent="0.25">
      <c r="K28993"/>
    </row>
    <row r="28994" spans="11:11" x14ac:dyDescent="0.25">
      <c r="K28994" s="133"/>
    </row>
    <row r="28995" spans="11:11" x14ac:dyDescent="0.25">
      <c r="K28995" s="133"/>
    </row>
    <row r="28996" spans="11:11" x14ac:dyDescent="0.25">
      <c r="K28996"/>
    </row>
    <row r="28997" spans="11:11" x14ac:dyDescent="0.25">
      <c r="K28997"/>
    </row>
    <row r="28998" spans="11:11" x14ac:dyDescent="0.25">
      <c r="K28998" s="133"/>
    </row>
    <row r="28999" spans="11:11" x14ac:dyDescent="0.25">
      <c r="K28999" s="133"/>
    </row>
    <row r="29000" spans="11:11" x14ac:dyDescent="0.25">
      <c r="K29000"/>
    </row>
    <row r="29001" spans="11:11" x14ac:dyDescent="0.25">
      <c r="K29001"/>
    </row>
    <row r="29002" spans="11:11" x14ac:dyDescent="0.25">
      <c r="K29002"/>
    </row>
    <row r="29003" spans="11:11" x14ac:dyDescent="0.25">
      <c r="K29003" s="133"/>
    </row>
    <row r="29004" spans="11:11" x14ac:dyDescent="0.25">
      <c r="K29004" s="133"/>
    </row>
    <row r="29005" spans="11:11" x14ac:dyDescent="0.25">
      <c r="K29005"/>
    </row>
    <row r="29006" spans="11:11" x14ac:dyDescent="0.25">
      <c r="K29006"/>
    </row>
    <row r="29007" spans="11:11" x14ac:dyDescent="0.25">
      <c r="K29007" s="133"/>
    </row>
    <row r="29008" spans="11:11" x14ac:dyDescent="0.25">
      <c r="K29008" s="133"/>
    </row>
    <row r="29009" spans="11:11" x14ac:dyDescent="0.25">
      <c r="K29009"/>
    </row>
    <row r="29010" spans="11:11" x14ac:dyDescent="0.25">
      <c r="K29010"/>
    </row>
    <row r="29011" spans="11:11" x14ac:dyDescent="0.25">
      <c r="K29011"/>
    </row>
    <row r="29012" spans="11:11" x14ac:dyDescent="0.25">
      <c r="K29012" s="133"/>
    </row>
    <row r="29013" spans="11:11" x14ac:dyDescent="0.25">
      <c r="K29013" s="133"/>
    </row>
    <row r="29014" spans="11:11" x14ac:dyDescent="0.25">
      <c r="K29014"/>
    </row>
    <row r="29015" spans="11:11" x14ac:dyDescent="0.25">
      <c r="K29015"/>
    </row>
    <row r="29016" spans="11:11" x14ac:dyDescent="0.25">
      <c r="K29016" s="133"/>
    </row>
    <row r="29017" spans="11:11" x14ac:dyDescent="0.25">
      <c r="K29017" s="133"/>
    </row>
    <row r="29018" spans="11:11" x14ac:dyDescent="0.25">
      <c r="K29018"/>
    </row>
    <row r="29019" spans="11:11" x14ac:dyDescent="0.25">
      <c r="K29019"/>
    </row>
    <row r="29020" spans="11:11" x14ac:dyDescent="0.25">
      <c r="K29020"/>
    </row>
    <row r="29021" spans="11:11" x14ac:dyDescent="0.25">
      <c r="K29021" s="133"/>
    </row>
    <row r="29022" spans="11:11" x14ac:dyDescent="0.25">
      <c r="K29022" s="133"/>
    </row>
    <row r="29023" spans="11:11" x14ac:dyDescent="0.25">
      <c r="K29023"/>
    </row>
    <row r="29024" spans="11:11" x14ac:dyDescent="0.25">
      <c r="K29024"/>
    </row>
    <row r="29025" spans="11:11" x14ac:dyDescent="0.25">
      <c r="K29025" s="133"/>
    </row>
    <row r="29026" spans="11:11" x14ac:dyDescent="0.25">
      <c r="K29026" s="133"/>
    </row>
    <row r="29027" spans="11:11" x14ac:dyDescent="0.25">
      <c r="K29027"/>
    </row>
    <row r="29028" spans="11:11" x14ac:dyDescent="0.25">
      <c r="K29028"/>
    </row>
    <row r="29029" spans="11:11" x14ac:dyDescent="0.25">
      <c r="K29029"/>
    </row>
    <row r="29030" spans="11:11" x14ac:dyDescent="0.25">
      <c r="K29030" s="133"/>
    </row>
    <row r="29031" spans="11:11" x14ac:dyDescent="0.25">
      <c r="K29031" s="133"/>
    </row>
    <row r="29032" spans="11:11" x14ac:dyDescent="0.25">
      <c r="K29032"/>
    </row>
    <row r="29033" spans="11:11" x14ac:dyDescent="0.25">
      <c r="K29033"/>
    </row>
    <row r="29034" spans="11:11" x14ac:dyDescent="0.25">
      <c r="K29034" s="133"/>
    </row>
    <row r="29035" spans="11:11" x14ac:dyDescent="0.25">
      <c r="K29035" s="133"/>
    </row>
    <row r="29036" spans="11:11" x14ac:dyDescent="0.25">
      <c r="K29036"/>
    </row>
    <row r="29037" spans="11:11" x14ac:dyDescent="0.25">
      <c r="K29037"/>
    </row>
    <row r="29038" spans="11:11" x14ac:dyDescent="0.25">
      <c r="K29038"/>
    </row>
    <row r="29039" spans="11:11" x14ac:dyDescent="0.25">
      <c r="K29039" s="133"/>
    </row>
    <row r="29040" spans="11:11" x14ac:dyDescent="0.25">
      <c r="K29040" s="133"/>
    </row>
    <row r="29041" spans="11:11" x14ac:dyDescent="0.25">
      <c r="K29041"/>
    </row>
    <row r="29042" spans="11:11" x14ac:dyDescent="0.25">
      <c r="K29042"/>
    </row>
    <row r="29043" spans="11:11" x14ac:dyDescent="0.25">
      <c r="K29043" s="133"/>
    </row>
    <row r="29044" spans="11:11" x14ac:dyDescent="0.25">
      <c r="K29044" s="133"/>
    </row>
    <row r="29045" spans="11:11" x14ac:dyDescent="0.25">
      <c r="K29045"/>
    </row>
    <row r="29046" spans="11:11" x14ac:dyDescent="0.25">
      <c r="K29046"/>
    </row>
    <row r="29047" spans="11:11" x14ac:dyDescent="0.25">
      <c r="K29047"/>
    </row>
    <row r="29048" spans="11:11" x14ac:dyDescent="0.25">
      <c r="K29048" s="133"/>
    </row>
    <row r="29049" spans="11:11" x14ac:dyDescent="0.25">
      <c r="K29049" s="133"/>
    </row>
    <row r="29050" spans="11:11" x14ac:dyDescent="0.25">
      <c r="K29050"/>
    </row>
    <row r="29051" spans="11:11" x14ac:dyDescent="0.25">
      <c r="K29051"/>
    </row>
    <row r="29052" spans="11:11" x14ac:dyDescent="0.25">
      <c r="K29052" s="133"/>
    </row>
    <row r="29053" spans="11:11" x14ac:dyDescent="0.25">
      <c r="K29053" s="133"/>
    </row>
    <row r="29054" spans="11:11" x14ac:dyDescent="0.25">
      <c r="K29054"/>
    </row>
    <row r="29055" spans="11:11" x14ac:dyDescent="0.25">
      <c r="K29055"/>
    </row>
    <row r="29056" spans="11:11" x14ac:dyDescent="0.25">
      <c r="K29056"/>
    </row>
    <row r="29057" spans="11:11" x14ac:dyDescent="0.25">
      <c r="K29057" s="133"/>
    </row>
    <row r="29058" spans="11:11" x14ac:dyDescent="0.25">
      <c r="K29058" s="133"/>
    </row>
    <row r="29059" spans="11:11" x14ac:dyDescent="0.25">
      <c r="K29059"/>
    </row>
    <row r="29060" spans="11:11" x14ac:dyDescent="0.25">
      <c r="K29060"/>
    </row>
    <row r="29061" spans="11:11" x14ac:dyDescent="0.25">
      <c r="K29061" s="133"/>
    </row>
    <row r="29062" spans="11:11" x14ac:dyDescent="0.25">
      <c r="K29062" s="133"/>
    </row>
    <row r="29063" spans="11:11" x14ac:dyDescent="0.25">
      <c r="K29063"/>
    </row>
    <row r="29064" spans="11:11" x14ac:dyDescent="0.25">
      <c r="K29064"/>
    </row>
    <row r="29065" spans="11:11" x14ac:dyDescent="0.25">
      <c r="K29065"/>
    </row>
    <row r="29066" spans="11:11" x14ac:dyDescent="0.25">
      <c r="K29066" s="133"/>
    </row>
    <row r="29067" spans="11:11" x14ac:dyDescent="0.25">
      <c r="K29067" s="133"/>
    </row>
    <row r="29068" spans="11:11" x14ac:dyDescent="0.25">
      <c r="K29068"/>
    </row>
    <row r="29069" spans="11:11" x14ac:dyDescent="0.25">
      <c r="K29069"/>
    </row>
    <row r="29070" spans="11:11" x14ac:dyDescent="0.25">
      <c r="K29070" s="133"/>
    </row>
    <row r="29071" spans="11:11" x14ac:dyDescent="0.25">
      <c r="K29071" s="133"/>
    </row>
    <row r="29072" spans="11:11" x14ac:dyDescent="0.25">
      <c r="K29072"/>
    </row>
    <row r="29073" spans="11:11" x14ac:dyDescent="0.25">
      <c r="K29073"/>
    </row>
    <row r="29074" spans="11:11" x14ac:dyDescent="0.25">
      <c r="K29074"/>
    </row>
    <row r="29075" spans="11:11" x14ac:dyDescent="0.25">
      <c r="K29075" s="133"/>
    </row>
    <row r="29076" spans="11:11" x14ac:dyDescent="0.25">
      <c r="K29076" s="133"/>
    </row>
    <row r="29077" spans="11:11" x14ac:dyDescent="0.25">
      <c r="K29077"/>
    </row>
    <row r="29078" spans="11:11" x14ac:dyDescent="0.25">
      <c r="K29078"/>
    </row>
    <row r="29079" spans="11:11" x14ac:dyDescent="0.25">
      <c r="K29079" s="133"/>
    </row>
    <row r="29080" spans="11:11" x14ac:dyDescent="0.25">
      <c r="K29080" s="133"/>
    </row>
    <row r="29081" spans="11:11" x14ac:dyDescent="0.25">
      <c r="K29081"/>
    </row>
    <row r="29082" spans="11:11" x14ac:dyDescent="0.25">
      <c r="K29082"/>
    </row>
    <row r="29083" spans="11:11" x14ac:dyDescent="0.25">
      <c r="K29083"/>
    </row>
    <row r="29084" spans="11:11" x14ac:dyDescent="0.25">
      <c r="K29084" s="133"/>
    </row>
    <row r="29085" spans="11:11" x14ac:dyDescent="0.25">
      <c r="K29085" s="133"/>
    </row>
    <row r="29086" spans="11:11" x14ac:dyDescent="0.25">
      <c r="K29086"/>
    </row>
    <row r="29087" spans="11:11" x14ac:dyDescent="0.25">
      <c r="K29087"/>
    </row>
    <row r="29088" spans="11:11" x14ac:dyDescent="0.25">
      <c r="K29088" s="133"/>
    </row>
    <row r="29089" spans="11:11" x14ac:dyDescent="0.25">
      <c r="K29089" s="133"/>
    </row>
    <row r="29090" spans="11:11" x14ac:dyDescent="0.25">
      <c r="K29090"/>
    </row>
    <row r="29091" spans="11:11" x14ac:dyDescent="0.25">
      <c r="K29091"/>
    </row>
    <row r="29092" spans="11:11" x14ac:dyDescent="0.25">
      <c r="K29092"/>
    </row>
    <row r="29093" spans="11:11" x14ac:dyDescent="0.25">
      <c r="K29093" s="133"/>
    </row>
    <row r="29094" spans="11:11" x14ac:dyDescent="0.25">
      <c r="K29094" s="133"/>
    </row>
    <row r="29095" spans="11:11" x14ac:dyDescent="0.25">
      <c r="K29095"/>
    </row>
    <row r="29096" spans="11:11" x14ac:dyDescent="0.25">
      <c r="K29096"/>
    </row>
    <row r="29097" spans="11:11" x14ac:dyDescent="0.25">
      <c r="K29097" s="133"/>
    </row>
    <row r="29098" spans="11:11" x14ac:dyDescent="0.25">
      <c r="K29098" s="133"/>
    </row>
    <row r="29099" spans="11:11" x14ac:dyDescent="0.25">
      <c r="K29099"/>
    </row>
    <row r="29100" spans="11:11" x14ac:dyDescent="0.25">
      <c r="K29100"/>
    </row>
    <row r="29101" spans="11:11" x14ac:dyDescent="0.25">
      <c r="K29101"/>
    </row>
    <row r="29102" spans="11:11" x14ac:dyDescent="0.25">
      <c r="K29102" s="133"/>
    </row>
    <row r="29103" spans="11:11" x14ac:dyDescent="0.25">
      <c r="K29103" s="133"/>
    </row>
    <row r="29104" spans="11:11" x14ac:dyDescent="0.25">
      <c r="K29104"/>
    </row>
    <row r="29105" spans="11:11" x14ac:dyDescent="0.25">
      <c r="K29105"/>
    </row>
    <row r="29106" spans="11:11" x14ac:dyDescent="0.25">
      <c r="K29106" s="133"/>
    </row>
    <row r="29107" spans="11:11" x14ac:dyDescent="0.25">
      <c r="K29107" s="133"/>
    </row>
    <row r="29108" spans="11:11" x14ac:dyDescent="0.25">
      <c r="K29108"/>
    </row>
    <row r="29109" spans="11:11" x14ac:dyDescent="0.25">
      <c r="K29109"/>
    </row>
    <row r="29110" spans="11:11" x14ac:dyDescent="0.25">
      <c r="K29110"/>
    </row>
    <row r="29111" spans="11:11" x14ac:dyDescent="0.25">
      <c r="K29111" s="133"/>
    </row>
    <row r="29112" spans="11:11" x14ac:dyDescent="0.25">
      <c r="K29112" s="133"/>
    </row>
    <row r="29113" spans="11:11" x14ac:dyDescent="0.25">
      <c r="K29113"/>
    </row>
    <row r="29114" spans="11:11" x14ac:dyDescent="0.25">
      <c r="K29114"/>
    </row>
    <row r="29115" spans="11:11" x14ac:dyDescent="0.25">
      <c r="K29115" s="133"/>
    </row>
    <row r="29116" spans="11:11" x14ac:dyDescent="0.25">
      <c r="K29116" s="133"/>
    </row>
    <row r="29117" spans="11:11" x14ac:dyDescent="0.25">
      <c r="K29117"/>
    </row>
    <row r="29118" spans="11:11" x14ac:dyDescent="0.25">
      <c r="K29118"/>
    </row>
    <row r="29119" spans="11:11" x14ac:dyDescent="0.25">
      <c r="K29119"/>
    </row>
    <row r="29120" spans="11:11" x14ac:dyDescent="0.25">
      <c r="K29120" s="133"/>
    </row>
    <row r="29121" spans="11:11" x14ac:dyDescent="0.25">
      <c r="K29121" s="133"/>
    </row>
    <row r="29122" spans="11:11" x14ac:dyDescent="0.25">
      <c r="K29122"/>
    </row>
    <row r="29123" spans="11:11" x14ac:dyDescent="0.25">
      <c r="K29123"/>
    </row>
    <row r="29124" spans="11:11" x14ac:dyDescent="0.25">
      <c r="K29124" s="133"/>
    </row>
    <row r="29125" spans="11:11" x14ac:dyDescent="0.25">
      <c r="K29125" s="133"/>
    </row>
    <row r="29126" spans="11:11" x14ac:dyDescent="0.25">
      <c r="K29126"/>
    </row>
    <row r="29127" spans="11:11" x14ac:dyDescent="0.25">
      <c r="K29127"/>
    </row>
    <row r="29128" spans="11:11" x14ac:dyDescent="0.25">
      <c r="K29128"/>
    </row>
    <row r="29129" spans="11:11" x14ac:dyDescent="0.25">
      <c r="K29129" s="133"/>
    </row>
    <row r="29130" spans="11:11" x14ac:dyDescent="0.25">
      <c r="K29130" s="133"/>
    </row>
    <row r="29131" spans="11:11" x14ac:dyDescent="0.25">
      <c r="K29131"/>
    </row>
    <row r="29132" spans="11:11" x14ac:dyDescent="0.25">
      <c r="K29132"/>
    </row>
    <row r="29133" spans="11:11" x14ac:dyDescent="0.25">
      <c r="K29133" s="133"/>
    </row>
    <row r="29134" spans="11:11" x14ac:dyDescent="0.25">
      <c r="K29134" s="133"/>
    </row>
    <row r="29135" spans="11:11" x14ac:dyDescent="0.25">
      <c r="K29135"/>
    </row>
    <row r="29136" spans="11:11" x14ac:dyDescent="0.25">
      <c r="K29136"/>
    </row>
    <row r="29137" spans="11:11" x14ac:dyDescent="0.25">
      <c r="K29137"/>
    </row>
    <row r="29138" spans="11:11" x14ac:dyDescent="0.25">
      <c r="K29138" s="133"/>
    </row>
    <row r="29139" spans="11:11" x14ac:dyDescent="0.25">
      <c r="K29139" s="133"/>
    </row>
    <row r="29140" spans="11:11" x14ac:dyDescent="0.25">
      <c r="K29140"/>
    </row>
    <row r="29141" spans="11:11" x14ac:dyDescent="0.25">
      <c r="K29141"/>
    </row>
    <row r="29142" spans="11:11" x14ac:dyDescent="0.25">
      <c r="K29142" s="133"/>
    </row>
    <row r="29143" spans="11:11" x14ac:dyDescent="0.25">
      <c r="K29143" s="133"/>
    </row>
    <row r="29144" spans="11:11" x14ac:dyDescent="0.25">
      <c r="K29144"/>
    </row>
    <row r="29145" spans="11:11" x14ac:dyDescent="0.25">
      <c r="K29145"/>
    </row>
    <row r="29146" spans="11:11" x14ac:dyDescent="0.25">
      <c r="K29146"/>
    </row>
    <row r="29147" spans="11:11" x14ac:dyDescent="0.25">
      <c r="K29147" s="133"/>
    </row>
    <row r="29148" spans="11:11" x14ac:dyDescent="0.25">
      <c r="K29148" s="133"/>
    </row>
    <row r="29149" spans="11:11" x14ac:dyDescent="0.25">
      <c r="K29149"/>
    </row>
    <row r="29150" spans="11:11" x14ac:dyDescent="0.25">
      <c r="K29150"/>
    </row>
    <row r="29151" spans="11:11" x14ac:dyDescent="0.25">
      <c r="K29151" s="133"/>
    </row>
    <row r="29152" spans="11:11" x14ac:dyDescent="0.25">
      <c r="K29152" s="133"/>
    </row>
    <row r="29153" spans="11:11" x14ac:dyDescent="0.25">
      <c r="K29153"/>
    </row>
    <row r="29154" spans="11:11" x14ac:dyDescent="0.25">
      <c r="K29154"/>
    </row>
    <row r="29155" spans="11:11" x14ac:dyDescent="0.25">
      <c r="K29155"/>
    </row>
    <row r="29156" spans="11:11" x14ac:dyDescent="0.25">
      <c r="K29156" s="133"/>
    </row>
    <row r="29157" spans="11:11" x14ac:dyDescent="0.25">
      <c r="K29157" s="133"/>
    </row>
    <row r="29158" spans="11:11" x14ac:dyDescent="0.25">
      <c r="K29158"/>
    </row>
    <row r="29159" spans="11:11" x14ac:dyDescent="0.25">
      <c r="K29159"/>
    </row>
    <row r="29160" spans="11:11" x14ac:dyDescent="0.25">
      <c r="K29160" s="133"/>
    </row>
    <row r="29161" spans="11:11" x14ac:dyDescent="0.25">
      <c r="K29161" s="133"/>
    </row>
    <row r="29162" spans="11:11" x14ac:dyDescent="0.25">
      <c r="K29162"/>
    </row>
    <row r="29163" spans="11:11" x14ac:dyDescent="0.25">
      <c r="K29163"/>
    </row>
    <row r="29164" spans="11:11" x14ac:dyDescent="0.25">
      <c r="K29164"/>
    </row>
    <row r="29165" spans="11:11" x14ac:dyDescent="0.25">
      <c r="K29165" s="133"/>
    </row>
    <row r="29166" spans="11:11" x14ac:dyDescent="0.25">
      <c r="K29166" s="133"/>
    </row>
    <row r="29167" spans="11:11" x14ac:dyDescent="0.25">
      <c r="K29167"/>
    </row>
    <row r="29168" spans="11:11" x14ac:dyDescent="0.25">
      <c r="K29168"/>
    </row>
    <row r="29169" spans="11:11" x14ac:dyDescent="0.25">
      <c r="K29169" s="133"/>
    </row>
    <row r="29170" spans="11:11" x14ac:dyDescent="0.25">
      <c r="K29170" s="133"/>
    </row>
    <row r="29171" spans="11:11" x14ac:dyDescent="0.25">
      <c r="K29171"/>
    </row>
    <row r="29172" spans="11:11" x14ac:dyDescent="0.25">
      <c r="K29172"/>
    </row>
    <row r="29173" spans="11:11" x14ac:dyDescent="0.25">
      <c r="K29173"/>
    </row>
    <row r="29174" spans="11:11" x14ac:dyDescent="0.25">
      <c r="K29174" s="133"/>
    </row>
    <row r="29175" spans="11:11" x14ac:dyDescent="0.25">
      <c r="K29175" s="133"/>
    </row>
    <row r="29176" spans="11:11" x14ac:dyDescent="0.25">
      <c r="K29176"/>
    </row>
    <row r="29177" spans="11:11" x14ac:dyDescent="0.25">
      <c r="K29177"/>
    </row>
    <row r="29178" spans="11:11" x14ac:dyDescent="0.25">
      <c r="K29178" s="133"/>
    </row>
    <row r="29179" spans="11:11" x14ac:dyDescent="0.25">
      <c r="K29179" s="133"/>
    </row>
    <row r="29180" spans="11:11" x14ac:dyDescent="0.25">
      <c r="K29180"/>
    </row>
    <row r="29181" spans="11:11" x14ac:dyDescent="0.25">
      <c r="K29181"/>
    </row>
    <row r="29182" spans="11:11" x14ac:dyDescent="0.25">
      <c r="K29182"/>
    </row>
    <row r="29183" spans="11:11" x14ac:dyDescent="0.25">
      <c r="K29183" s="133"/>
    </row>
    <row r="29184" spans="11:11" x14ac:dyDescent="0.25">
      <c r="K29184" s="133"/>
    </row>
    <row r="29185" spans="11:11" x14ac:dyDescent="0.25">
      <c r="K29185"/>
    </row>
    <row r="29186" spans="11:11" x14ac:dyDescent="0.25">
      <c r="K29186"/>
    </row>
    <row r="29187" spans="11:11" x14ac:dyDescent="0.25">
      <c r="K29187" s="133"/>
    </row>
    <row r="29188" spans="11:11" x14ac:dyDescent="0.25">
      <c r="K29188" s="133"/>
    </row>
    <row r="29189" spans="11:11" x14ac:dyDescent="0.25">
      <c r="K29189"/>
    </row>
    <row r="29190" spans="11:11" x14ac:dyDescent="0.25">
      <c r="K29190"/>
    </row>
    <row r="29191" spans="11:11" x14ac:dyDescent="0.25">
      <c r="K29191"/>
    </row>
    <row r="29192" spans="11:11" x14ac:dyDescent="0.25">
      <c r="K29192" s="133"/>
    </row>
    <row r="29193" spans="11:11" x14ac:dyDescent="0.25">
      <c r="K29193" s="133"/>
    </row>
    <row r="29194" spans="11:11" x14ac:dyDescent="0.25">
      <c r="K29194"/>
    </row>
    <row r="29195" spans="11:11" x14ac:dyDescent="0.25">
      <c r="K29195"/>
    </row>
    <row r="29196" spans="11:11" x14ac:dyDescent="0.25">
      <c r="K29196" s="133"/>
    </row>
    <row r="29197" spans="11:11" x14ac:dyDescent="0.25">
      <c r="K29197" s="133"/>
    </row>
    <row r="29198" spans="11:11" x14ac:dyDescent="0.25">
      <c r="K29198"/>
    </row>
    <row r="29199" spans="11:11" x14ac:dyDescent="0.25">
      <c r="K29199"/>
    </row>
    <row r="29200" spans="11:11" x14ac:dyDescent="0.25">
      <c r="K29200"/>
    </row>
    <row r="29201" spans="11:11" x14ac:dyDescent="0.25">
      <c r="K29201" s="133"/>
    </row>
    <row r="29202" spans="11:11" x14ac:dyDescent="0.25">
      <c r="K29202" s="133"/>
    </row>
    <row r="29203" spans="11:11" x14ac:dyDescent="0.25">
      <c r="K29203"/>
    </row>
    <row r="29204" spans="11:11" x14ac:dyDescent="0.25">
      <c r="K29204"/>
    </row>
    <row r="29205" spans="11:11" x14ac:dyDescent="0.25">
      <c r="K29205" s="133"/>
    </row>
    <row r="29206" spans="11:11" x14ac:dyDescent="0.25">
      <c r="K29206" s="133"/>
    </row>
    <row r="29207" spans="11:11" x14ac:dyDescent="0.25">
      <c r="K29207"/>
    </row>
    <row r="29208" spans="11:11" x14ac:dyDescent="0.25">
      <c r="K29208"/>
    </row>
    <row r="29209" spans="11:11" x14ac:dyDescent="0.25">
      <c r="K29209"/>
    </row>
    <row r="29210" spans="11:11" x14ac:dyDescent="0.25">
      <c r="K29210" s="133"/>
    </row>
    <row r="29211" spans="11:11" x14ac:dyDescent="0.25">
      <c r="K29211" s="133"/>
    </row>
    <row r="29212" spans="11:11" x14ac:dyDescent="0.25">
      <c r="K29212"/>
    </row>
    <row r="29213" spans="11:11" x14ac:dyDescent="0.25">
      <c r="K29213"/>
    </row>
    <row r="29214" spans="11:11" x14ac:dyDescent="0.25">
      <c r="K29214" s="133"/>
    </row>
    <row r="29215" spans="11:11" x14ac:dyDescent="0.25">
      <c r="K29215" s="133"/>
    </row>
    <row r="29216" spans="11:11" x14ac:dyDescent="0.25">
      <c r="K29216"/>
    </row>
    <row r="29217" spans="11:11" x14ac:dyDescent="0.25">
      <c r="K29217"/>
    </row>
    <row r="29218" spans="11:11" x14ac:dyDescent="0.25">
      <c r="K29218"/>
    </row>
    <row r="29219" spans="11:11" x14ac:dyDescent="0.25">
      <c r="K29219" s="133"/>
    </row>
    <row r="29220" spans="11:11" x14ac:dyDescent="0.25">
      <c r="K29220" s="133"/>
    </row>
    <row r="29221" spans="11:11" x14ac:dyDescent="0.25">
      <c r="K29221"/>
    </row>
    <row r="29222" spans="11:11" x14ac:dyDescent="0.25">
      <c r="K29222"/>
    </row>
    <row r="29223" spans="11:11" x14ac:dyDescent="0.25">
      <c r="K29223" s="133"/>
    </row>
    <row r="29224" spans="11:11" x14ac:dyDescent="0.25">
      <c r="K29224" s="133"/>
    </row>
    <row r="29225" spans="11:11" x14ac:dyDescent="0.25">
      <c r="K29225"/>
    </row>
    <row r="29226" spans="11:11" x14ac:dyDescent="0.25">
      <c r="K29226"/>
    </row>
    <row r="29227" spans="11:11" x14ac:dyDescent="0.25">
      <c r="K29227"/>
    </row>
    <row r="29228" spans="11:11" x14ac:dyDescent="0.25">
      <c r="K29228" s="133"/>
    </row>
    <row r="29229" spans="11:11" x14ac:dyDescent="0.25">
      <c r="K29229" s="133"/>
    </row>
    <row r="29230" spans="11:11" x14ac:dyDescent="0.25">
      <c r="K29230"/>
    </row>
    <row r="29231" spans="11:11" x14ac:dyDescent="0.25">
      <c r="K29231"/>
    </row>
    <row r="29232" spans="11:11" x14ac:dyDescent="0.25">
      <c r="K29232" s="133"/>
    </row>
    <row r="29233" spans="11:11" x14ac:dyDescent="0.25">
      <c r="K29233" s="133"/>
    </row>
    <row r="29234" spans="11:11" x14ac:dyDescent="0.25">
      <c r="K29234"/>
    </row>
    <row r="29235" spans="11:11" x14ac:dyDescent="0.25">
      <c r="K29235"/>
    </row>
    <row r="29236" spans="11:11" x14ac:dyDescent="0.25">
      <c r="K29236"/>
    </row>
    <row r="29237" spans="11:11" x14ac:dyDescent="0.25">
      <c r="K29237" s="133"/>
    </row>
    <row r="29238" spans="11:11" x14ac:dyDescent="0.25">
      <c r="K29238" s="133"/>
    </row>
    <row r="29239" spans="11:11" x14ac:dyDescent="0.25">
      <c r="K29239"/>
    </row>
    <row r="29240" spans="11:11" x14ac:dyDescent="0.25">
      <c r="K29240"/>
    </row>
    <row r="29241" spans="11:11" x14ac:dyDescent="0.25">
      <c r="K29241" s="133"/>
    </row>
    <row r="29242" spans="11:11" x14ac:dyDescent="0.25">
      <c r="K29242" s="133"/>
    </row>
    <row r="29243" spans="11:11" x14ac:dyDescent="0.25">
      <c r="K29243"/>
    </row>
    <row r="29244" spans="11:11" x14ac:dyDescent="0.25">
      <c r="K29244"/>
    </row>
    <row r="29245" spans="11:11" x14ac:dyDescent="0.25">
      <c r="K29245"/>
    </row>
    <row r="29246" spans="11:11" x14ac:dyDescent="0.25">
      <c r="K29246" s="133"/>
    </row>
    <row r="29247" spans="11:11" x14ac:dyDescent="0.25">
      <c r="K29247" s="133"/>
    </row>
    <row r="29248" spans="11:11" x14ac:dyDescent="0.25">
      <c r="K29248"/>
    </row>
    <row r="29249" spans="11:11" x14ac:dyDescent="0.25">
      <c r="K29249"/>
    </row>
    <row r="29250" spans="11:11" x14ac:dyDescent="0.25">
      <c r="K29250" s="133"/>
    </row>
    <row r="29251" spans="11:11" x14ac:dyDescent="0.25">
      <c r="K29251" s="133"/>
    </row>
    <row r="29252" spans="11:11" x14ac:dyDescent="0.25">
      <c r="K29252"/>
    </row>
    <row r="29253" spans="11:11" x14ac:dyDescent="0.25">
      <c r="K29253"/>
    </row>
    <row r="29254" spans="11:11" x14ac:dyDescent="0.25">
      <c r="K29254"/>
    </row>
    <row r="29255" spans="11:11" x14ac:dyDescent="0.25">
      <c r="K29255" s="133"/>
    </row>
    <row r="29256" spans="11:11" x14ac:dyDescent="0.25">
      <c r="K29256" s="133"/>
    </row>
    <row r="29257" spans="11:11" x14ac:dyDescent="0.25">
      <c r="K29257"/>
    </row>
    <row r="29258" spans="11:11" x14ac:dyDescent="0.25">
      <c r="K29258"/>
    </row>
    <row r="29259" spans="11:11" x14ac:dyDescent="0.25">
      <c r="K29259" s="133"/>
    </row>
    <row r="29260" spans="11:11" x14ac:dyDescent="0.25">
      <c r="K29260" s="133"/>
    </row>
    <row r="29261" spans="11:11" x14ac:dyDescent="0.25">
      <c r="K29261"/>
    </row>
    <row r="29262" spans="11:11" x14ac:dyDescent="0.25">
      <c r="K29262"/>
    </row>
    <row r="29263" spans="11:11" x14ac:dyDescent="0.25">
      <c r="K29263"/>
    </row>
    <row r="29264" spans="11:11" x14ac:dyDescent="0.25">
      <c r="K29264" s="133"/>
    </row>
    <row r="29265" spans="11:11" x14ac:dyDescent="0.25">
      <c r="K29265" s="133"/>
    </row>
    <row r="29266" spans="11:11" x14ac:dyDescent="0.25">
      <c r="K29266"/>
    </row>
    <row r="29267" spans="11:11" x14ac:dyDescent="0.25">
      <c r="K29267"/>
    </row>
    <row r="29268" spans="11:11" x14ac:dyDescent="0.25">
      <c r="K29268" s="133"/>
    </row>
    <row r="29269" spans="11:11" x14ac:dyDescent="0.25">
      <c r="K29269" s="133"/>
    </row>
    <row r="29270" spans="11:11" x14ac:dyDescent="0.25">
      <c r="K29270"/>
    </row>
    <row r="29271" spans="11:11" x14ac:dyDescent="0.25">
      <c r="K29271"/>
    </row>
    <row r="29272" spans="11:11" x14ac:dyDescent="0.25">
      <c r="K29272"/>
    </row>
    <row r="29273" spans="11:11" x14ac:dyDescent="0.25">
      <c r="K29273" s="133"/>
    </row>
    <row r="29274" spans="11:11" x14ac:dyDescent="0.25">
      <c r="K29274" s="133"/>
    </row>
    <row r="29275" spans="11:11" x14ac:dyDescent="0.25">
      <c r="K29275"/>
    </row>
    <row r="29276" spans="11:11" x14ac:dyDescent="0.25">
      <c r="K29276"/>
    </row>
    <row r="29277" spans="11:11" x14ac:dyDescent="0.25">
      <c r="K29277" s="133"/>
    </row>
    <row r="29278" spans="11:11" x14ac:dyDescent="0.25">
      <c r="K29278" s="133"/>
    </row>
    <row r="29279" spans="11:11" x14ac:dyDescent="0.25">
      <c r="K29279"/>
    </row>
    <row r="29280" spans="11:11" x14ac:dyDescent="0.25">
      <c r="K29280"/>
    </row>
    <row r="29281" spans="11:11" x14ac:dyDescent="0.25">
      <c r="K29281"/>
    </row>
    <row r="29282" spans="11:11" x14ac:dyDescent="0.25">
      <c r="K29282" s="133"/>
    </row>
    <row r="29283" spans="11:11" x14ac:dyDescent="0.25">
      <c r="K29283" s="133"/>
    </row>
    <row r="29284" spans="11:11" x14ac:dyDescent="0.25">
      <c r="K29284"/>
    </row>
    <row r="29285" spans="11:11" x14ac:dyDescent="0.25">
      <c r="K29285"/>
    </row>
    <row r="29286" spans="11:11" x14ac:dyDescent="0.25">
      <c r="K29286" s="133"/>
    </row>
    <row r="29287" spans="11:11" x14ac:dyDescent="0.25">
      <c r="K29287" s="133"/>
    </row>
    <row r="29288" spans="11:11" x14ac:dyDescent="0.25">
      <c r="K29288"/>
    </row>
    <row r="29289" spans="11:11" x14ac:dyDescent="0.25">
      <c r="K29289"/>
    </row>
    <row r="29290" spans="11:11" x14ac:dyDescent="0.25">
      <c r="K29290"/>
    </row>
    <row r="29291" spans="11:11" x14ac:dyDescent="0.25">
      <c r="K29291" s="133"/>
    </row>
    <row r="29292" spans="11:11" x14ac:dyDescent="0.25">
      <c r="K29292" s="133"/>
    </row>
    <row r="29293" spans="11:11" x14ac:dyDescent="0.25">
      <c r="K29293"/>
    </row>
    <row r="29294" spans="11:11" x14ac:dyDescent="0.25">
      <c r="K29294"/>
    </row>
    <row r="29295" spans="11:11" x14ac:dyDescent="0.25">
      <c r="K29295" s="133"/>
    </row>
    <row r="29296" spans="11:11" x14ac:dyDescent="0.25">
      <c r="K29296" s="133"/>
    </row>
    <row r="29297" spans="11:11" x14ac:dyDescent="0.25">
      <c r="K29297"/>
    </row>
    <row r="29298" spans="11:11" x14ac:dyDescent="0.25">
      <c r="K29298"/>
    </row>
    <row r="29299" spans="11:11" x14ac:dyDescent="0.25">
      <c r="K29299"/>
    </row>
    <row r="29300" spans="11:11" x14ac:dyDescent="0.25">
      <c r="K29300" s="133"/>
    </row>
    <row r="29301" spans="11:11" x14ac:dyDescent="0.25">
      <c r="K29301" s="133"/>
    </row>
    <row r="29302" spans="11:11" x14ac:dyDescent="0.25">
      <c r="K29302"/>
    </row>
    <row r="29303" spans="11:11" x14ac:dyDescent="0.25">
      <c r="K29303"/>
    </row>
    <row r="29304" spans="11:11" x14ac:dyDescent="0.25">
      <c r="K29304" s="133"/>
    </row>
    <row r="29305" spans="11:11" x14ac:dyDescent="0.25">
      <c r="K29305" s="133"/>
    </row>
    <row r="29306" spans="11:11" x14ac:dyDescent="0.25">
      <c r="K29306"/>
    </row>
    <row r="29307" spans="11:11" x14ac:dyDescent="0.25">
      <c r="K29307"/>
    </row>
    <row r="29308" spans="11:11" x14ac:dyDescent="0.25">
      <c r="K29308"/>
    </row>
    <row r="29309" spans="11:11" x14ac:dyDescent="0.25">
      <c r="K29309" s="133"/>
    </row>
    <row r="29310" spans="11:11" x14ac:dyDescent="0.25">
      <c r="K29310" s="133"/>
    </row>
    <row r="29311" spans="11:11" x14ac:dyDescent="0.25">
      <c r="K29311"/>
    </row>
    <row r="29312" spans="11:11" x14ac:dyDescent="0.25">
      <c r="K29312"/>
    </row>
    <row r="29313" spans="11:11" x14ac:dyDescent="0.25">
      <c r="K29313" s="133"/>
    </row>
    <row r="29314" spans="11:11" x14ac:dyDescent="0.25">
      <c r="K29314" s="133"/>
    </row>
    <row r="29315" spans="11:11" x14ac:dyDescent="0.25">
      <c r="K29315"/>
    </row>
    <row r="29316" spans="11:11" x14ac:dyDescent="0.25">
      <c r="K29316"/>
    </row>
    <row r="29317" spans="11:11" x14ac:dyDescent="0.25">
      <c r="K29317"/>
    </row>
    <row r="29318" spans="11:11" x14ac:dyDescent="0.25">
      <c r="K29318" s="133"/>
    </row>
    <row r="29319" spans="11:11" x14ac:dyDescent="0.25">
      <c r="K29319" s="133"/>
    </row>
    <row r="29320" spans="11:11" x14ac:dyDescent="0.25">
      <c r="K29320"/>
    </row>
    <row r="29321" spans="11:11" x14ac:dyDescent="0.25">
      <c r="K29321"/>
    </row>
    <row r="29322" spans="11:11" x14ac:dyDescent="0.25">
      <c r="K29322" s="133"/>
    </row>
    <row r="29323" spans="11:11" x14ac:dyDescent="0.25">
      <c r="K29323" s="133"/>
    </row>
    <row r="29324" spans="11:11" x14ac:dyDescent="0.25">
      <c r="K29324"/>
    </row>
    <row r="29325" spans="11:11" x14ac:dyDescent="0.25">
      <c r="K29325"/>
    </row>
    <row r="29326" spans="11:11" x14ac:dyDescent="0.25">
      <c r="K29326"/>
    </row>
    <row r="29327" spans="11:11" x14ac:dyDescent="0.25">
      <c r="K29327" s="133"/>
    </row>
    <row r="29328" spans="11:11" x14ac:dyDescent="0.25">
      <c r="K29328" s="133"/>
    </row>
    <row r="29329" spans="11:11" x14ac:dyDescent="0.25">
      <c r="K29329"/>
    </row>
    <row r="29330" spans="11:11" x14ac:dyDescent="0.25">
      <c r="K29330"/>
    </row>
    <row r="29331" spans="11:11" x14ac:dyDescent="0.25">
      <c r="K29331" s="133"/>
    </row>
    <row r="29332" spans="11:11" x14ac:dyDescent="0.25">
      <c r="K29332" s="133"/>
    </row>
    <row r="29333" spans="11:11" x14ac:dyDescent="0.25">
      <c r="K29333"/>
    </row>
    <row r="29334" spans="11:11" x14ac:dyDescent="0.25">
      <c r="K29334"/>
    </row>
    <row r="29335" spans="11:11" x14ac:dyDescent="0.25">
      <c r="K29335"/>
    </row>
    <row r="29336" spans="11:11" x14ac:dyDescent="0.25">
      <c r="K29336" s="133"/>
    </row>
    <row r="29337" spans="11:11" x14ac:dyDescent="0.25">
      <c r="K29337" s="133"/>
    </row>
    <row r="29338" spans="11:11" x14ac:dyDescent="0.25">
      <c r="K29338"/>
    </row>
    <row r="29339" spans="11:11" x14ac:dyDescent="0.25">
      <c r="K29339"/>
    </row>
    <row r="29340" spans="11:11" x14ac:dyDescent="0.25">
      <c r="K29340" s="133"/>
    </row>
    <row r="29341" spans="11:11" x14ac:dyDescent="0.25">
      <c r="K29341" s="133"/>
    </row>
    <row r="29342" spans="11:11" x14ac:dyDescent="0.25">
      <c r="K29342"/>
    </row>
    <row r="29343" spans="11:11" x14ac:dyDescent="0.25">
      <c r="K29343"/>
    </row>
    <row r="29344" spans="11:11" x14ac:dyDescent="0.25">
      <c r="K29344"/>
    </row>
    <row r="29345" spans="11:11" x14ac:dyDescent="0.25">
      <c r="K29345" s="133"/>
    </row>
    <row r="29346" spans="11:11" x14ac:dyDescent="0.25">
      <c r="K29346" s="133"/>
    </row>
    <row r="29347" spans="11:11" x14ac:dyDescent="0.25">
      <c r="K29347"/>
    </row>
    <row r="29348" spans="11:11" x14ac:dyDescent="0.25">
      <c r="K29348"/>
    </row>
    <row r="29349" spans="11:11" x14ac:dyDescent="0.25">
      <c r="K29349" s="133"/>
    </row>
    <row r="29350" spans="11:11" x14ac:dyDescent="0.25">
      <c r="K29350" s="133"/>
    </row>
    <row r="29351" spans="11:11" x14ac:dyDescent="0.25">
      <c r="K29351"/>
    </row>
    <row r="29352" spans="11:11" x14ac:dyDescent="0.25">
      <c r="K29352"/>
    </row>
    <row r="29353" spans="11:11" x14ac:dyDescent="0.25">
      <c r="K29353"/>
    </row>
    <row r="29354" spans="11:11" x14ac:dyDescent="0.25">
      <c r="K29354" s="133"/>
    </row>
    <row r="29355" spans="11:11" x14ac:dyDescent="0.25">
      <c r="K29355" s="133"/>
    </row>
    <row r="29356" spans="11:11" x14ac:dyDescent="0.25">
      <c r="K29356"/>
    </row>
    <row r="29357" spans="11:11" x14ac:dyDescent="0.25">
      <c r="K29357"/>
    </row>
    <row r="29358" spans="11:11" x14ac:dyDescent="0.25">
      <c r="K29358" s="133"/>
    </row>
    <row r="29359" spans="11:11" x14ac:dyDescent="0.25">
      <c r="K29359" s="133"/>
    </row>
    <row r="29360" spans="11:11" x14ac:dyDescent="0.25">
      <c r="K29360"/>
    </row>
    <row r="29361" spans="11:11" x14ac:dyDescent="0.25">
      <c r="K29361"/>
    </row>
    <row r="29362" spans="11:11" x14ac:dyDescent="0.25">
      <c r="K29362"/>
    </row>
    <row r="29363" spans="11:11" x14ac:dyDescent="0.25">
      <c r="K29363" s="133"/>
    </row>
    <row r="29364" spans="11:11" x14ac:dyDescent="0.25">
      <c r="K29364" s="133"/>
    </row>
    <row r="29365" spans="11:11" x14ac:dyDescent="0.25">
      <c r="K29365"/>
    </row>
    <row r="29366" spans="11:11" x14ac:dyDescent="0.25">
      <c r="K29366"/>
    </row>
    <row r="29367" spans="11:11" x14ac:dyDescent="0.25">
      <c r="K29367" s="133"/>
    </row>
    <row r="29368" spans="11:11" x14ac:dyDescent="0.25">
      <c r="K29368" s="133"/>
    </row>
    <row r="29369" spans="11:11" x14ac:dyDescent="0.25">
      <c r="K29369"/>
    </row>
    <row r="29370" spans="11:11" x14ac:dyDescent="0.25">
      <c r="K29370"/>
    </row>
    <row r="29371" spans="11:11" x14ac:dyDescent="0.25">
      <c r="K29371"/>
    </row>
    <row r="29372" spans="11:11" x14ac:dyDescent="0.25">
      <c r="K29372" s="133"/>
    </row>
    <row r="29373" spans="11:11" x14ac:dyDescent="0.25">
      <c r="K29373" s="133"/>
    </row>
    <row r="29374" spans="11:11" x14ac:dyDescent="0.25">
      <c r="K29374"/>
    </row>
    <row r="29375" spans="11:11" x14ac:dyDescent="0.25">
      <c r="K29375"/>
    </row>
    <row r="29376" spans="11:11" x14ac:dyDescent="0.25">
      <c r="K29376" s="133"/>
    </row>
    <row r="29377" spans="11:11" x14ac:dyDescent="0.25">
      <c r="K29377" s="133"/>
    </row>
    <row r="29378" spans="11:11" x14ac:dyDescent="0.25">
      <c r="K29378"/>
    </row>
    <row r="29379" spans="11:11" x14ac:dyDescent="0.25">
      <c r="K29379"/>
    </row>
    <row r="29380" spans="11:11" x14ac:dyDescent="0.25">
      <c r="K29380"/>
    </row>
    <row r="29381" spans="11:11" x14ac:dyDescent="0.25">
      <c r="K29381" s="133"/>
    </row>
    <row r="29382" spans="11:11" x14ac:dyDescent="0.25">
      <c r="K29382" s="133"/>
    </row>
    <row r="29383" spans="11:11" x14ac:dyDescent="0.25">
      <c r="K29383"/>
    </row>
    <row r="29384" spans="11:11" x14ac:dyDescent="0.25">
      <c r="K29384"/>
    </row>
    <row r="29385" spans="11:11" x14ac:dyDescent="0.25">
      <c r="K29385" s="133"/>
    </row>
    <row r="29386" spans="11:11" x14ac:dyDescent="0.25">
      <c r="K29386" s="133"/>
    </row>
    <row r="29387" spans="11:11" x14ac:dyDescent="0.25">
      <c r="K29387"/>
    </row>
    <row r="29388" spans="11:11" x14ac:dyDescent="0.25">
      <c r="K29388"/>
    </row>
    <row r="29389" spans="11:11" x14ac:dyDescent="0.25">
      <c r="K29389"/>
    </row>
    <row r="29390" spans="11:11" x14ac:dyDescent="0.25">
      <c r="K29390" s="133"/>
    </row>
    <row r="29391" spans="11:11" x14ac:dyDescent="0.25">
      <c r="K29391" s="133"/>
    </row>
    <row r="29392" spans="11:11" x14ac:dyDescent="0.25">
      <c r="K29392"/>
    </row>
    <row r="29393" spans="11:11" x14ac:dyDescent="0.25">
      <c r="K29393"/>
    </row>
    <row r="29394" spans="11:11" x14ac:dyDescent="0.25">
      <c r="K29394" s="133"/>
    </row>
    <row r="29395" spans="11:11" x14ac:dyDescent="0.25">
      <c r="K29395" s="133"/>
    </row>
    <row r="29396" spans="11:11" x14ac:dyDescent="0.25">
      <c r="K29396"/>
    </row>
    <row r="29397" spans="11:11" x14ac:dyDescent="0.25">
      <c r="K29397"/>
    </row>
    <row r="29398" spans="11:11" x14ac:dyDescent="0.25">
      <c r="K29398"/>
    </row>
    <row r="29399" spans="11:11" x14ac:dyDescent="0.25">
      <c r="K29399" s="133"/>
    </row>
    <row r="29400" spans="11:11" x14ac:dyDescent="0.25">
      <c r="K29400" s="133"/>
    </row>
    <row r="29401" spans="11:11" x14ac:dyDescent="0.25">
      <c r="K29401"/>
    </row>
    <row r="29402" spans="11:11" x14ac:dyDescent="0.25">
      <c r="K29402"/>
    </row>
    <row r="29403" spans="11:11" x14ac:dyDescent="0.25">
      <c r="K29403" s="133"/>
    </row>
    <row r="29404" spans="11:11" x14ac:dyDescent="0.25">
      <c r="K29404" s="133"/>
    </row>
    <row r="29405" spans="11:11" x14ac:dyDescent="0.25">
      <c r="K29405"/>
    </row>
    <row r="29406" spans="11:11" x14ac:dyDescent="0.25">
      <c r="K29406"/>
    </row>
    <row r="29407" spans="11:11" x14ac:dyDescent="0.25">
      <c r="K29407"/>
    </row>
    <row r="29408" spans="11:11" x14ac:dyDescent="0.25">
      <c r="K29408" s="133"/>
    </row>
    <row r="29409" spans="11:11" x14ac:dyDescent="0.25">
      <c r="K29409" s="133"/>
    </row>
    <row r="29410" spans="11:11" x14ac:dyDescent="0.25">
      <c r="K29410"/>
    </row>
    <row r="29411" spans="11:11" x14ac:dyDescent="0.25">
      <c r="K29411"/>
    </row>
    <row r="29412" spans="11:11" x14ac:dyDescent="0.25">
      <c r="K29412" s="133"/>
    </row>
    <row r="29413" spans="11:11" x14ac:dyDescent="0.25">
      <c r="K29413" s="133"/>
    </row>
    <row r="29414" spans="11:11" x14ac:dyDescent="0.25">
      <c r="K29414"/>
    </row>
    <row r="29415" spans="11:11" x14ac:dyDescent="0.25">
      <c r="K29415"/>
    </row>
    <row r="29416" spans="11:11" x14ac:dyDescent="0.25">
      <c r="K29416"/>
    </row>
    <row r="29417" spans="11:11" x14ac:dyDescent="0.25">
      <c r="K29417" s="133"/>
    </row>
    <row r="29418" spans="11:11" x14ac:dyDescent="0.25">
      <c r="K29418" s="133"/>
    </row>
    <row r="29419" spans="11:11" x14ac:dyDescent="0.25">
      <c r="K29419"/>
    </row>
    <row r="29420" spans="11:11" x14ac:dyDescent="0.25">
      <c r="K29420"/>
    </row>
    <row r="29421" spans="11:11" x14ac:dyDescent="0.25">
      <c r="K29421" s="133"/>
    </row>
    <row r="29422" spans="11:11" x14ac:dyDescent="0.25">
      <c r="K29422" s="133"/>
    </row>
    <row r="29423" spans="11:11" x14ac:dyDescent="0.25">
      <c r="K29423"/>
    </row>
    <row r="29424" spans="11:11" x14ac:dyDescent="0.25">
      <c r="K29424"/>
    </row>
    <row r="29425" spans="11:11" x14ac:dyDescent="0.25">
      <c r="K29425"/>
    </row>
    <row r="29426" spans="11:11" x14ac:dyDescent="0.25">
      <c r="K29426" s="133"/>
    </row>
    <row r="29427" spans="11:11" x14ac:dyDescent="0.25">
      <c r="K29427" s="133"/>
    </row>
    <row r="29428" spans="11:11" x14ac:dyDescent="0.25">
      <c r="K29428"/>
    </row>
    <row r="29429" spans="11:11" x14ac:dyDescent="0.25">
      <c r="K29429"/>
    </row>
    <row r="29430" spans="11:11" x14ac:dyDescent="0.25">
      <c r="K29430" s="133"/>
    </row>
    <row r="29431" spans="11:11" x14ac:dyDescent="0.25">
      <c r="K29431" s="133"/>
    </row>
    <row r="29432" spans="11:11" x14ac:dyDescent="0.25">
      <c r="K29432"/>
    </row>
    <row r="29433" spans="11:11" x14ac:dyDescent="0.25">
      <c r="K29433"/>
    </row>
    <row r="29434" spans="11:11" x14ac:dyDescent="0.25">
      <c r="K29434"/>
    </row>
    <row r="29435" spans="11:11" x14ac:dyDescent="0.25">
      <c r="K29435" s="133"/>
    </row>
    <row r="29436" spans="11:11" x14ac:dyDescent="0.25">
      <c r="K29436" s="133"/>
    </row>
    <row r="29437" spans="11:11" x14ac:dyDescent="0.25">
      <c r="K29437"/>
    </row>
    <row r="29438" spans="11:11" x14ac:dyDescent="0.25">
      <c r="K29438"/>
    </row>
    <row r="29439" spans="11:11" x14ac:dyDescent="0.25">
      <c r="K29439" s="133"/>
    </row>
    <row r="29440" spans="11:11" x14ac:dyDescent="0.25">
      <c r="K29440" s="133"/>
    </row>
    <row r="29441" spans="11:11" x14ac:dyDescent="0.25">
      <c r="K29441"/>
    </row>
    <row r="29442" spans="11:11" x14ac:dyDescent="0.25">
      <c r="K29442"/>
    </row>
    <row r="29443" spans="11:11" x14ac:dyDescent="0.25">
      <c r="K29443"/>
    </row>
    <row r="29444" spans="11:11" x14ac:dyDescent="0.25">
      <c r="K29444" s="133"/>
    </row>
    <row r="29445" spans="11:11" x14ac:dyDescent="0.25">
      <c r="K29445" s="133"/>
    </row>
    <row r="29446" spans="11:11" x14ac:dyDescent="0.25">
      <c r="K29446"/>
    </row>
    <row r="29447" spans="11:11" x14ac:dyDescent="0.25">
      <c r="K29447"/>
    </row>
    <row r="29448" spans="11:11" x14ac:dyDescent="0.25">
      <c r="K29448" s="133"/>
    </row>
    <row r="29449" spans="11:11" x14ac:dyDescent="0.25">
      <c r="K29449" s="133"/>
    </row>
    <row r="29450" spans="11:11" x14ac:dyDescent="0.25">
      <c r="K29450"/>
    </row>
    <row r="29451" spans="11:11" x14ac:dyDescent="0.25">
      <c r="K29451"/>
    </row>
    <row r="29452" spans="11:11" x14ac:dyDescent="0.25">
      <c r="K29452"/>
    </row>
    <row r="29453" spans="11:11" x14ac:dyDescent="0.25">
      <c r="K29453" s="133"/>
    </row>
    <row r="29454" spans="11:11" x14ac:dyDescent="0.25">
      <c r="K29454" s="133"/>
    </row>
    <row r="29455" spans="11:11" x14ac:dyDescent="0.25">
      <c r="K29455"/>
    </row>
    <row r="29456" spans="11:11" x14ac:dyDescent="0.25">
      <c r="K29456"/>
    </row>
    <row r="29457" spans="11:11" x14ac:dyDescent="0.25">
      <c r="K29457" s="133"/>
    </row>
    <row r="29458" spans="11:11" x14ac:dyDescent="0.25">
      <c r="K29458" s="133"/>
    </row>
    <row r="29459" spans="11:11" x14ac:dyDescent="0.25">
      <c r="K29459"/>
    </row>
    <row r="29460" spans="11:11" x14ac:dyDescent="0.25">
      <c r="K29460"/>
    </row>
    <row r="29461" spans="11:11" x14ac:dyDescent="0.25">
      <c r="K29461"/>
    </row>
    <row r="29462" spans="11:11" x14ac:dyDescent="0.25">
      <c r="K29462" s="133"/>
    </row>
    <row r="29463" spans="11:11" x14ac:dyDescent="0.25">
      <c r="K29463" s="133"/>
    </row>
    <row r="29464" spans="11:11" x14ac:dyDescent="0.25">
      <c r="K29464"/>
    </row>
    <row r="29465" spans="11:11" x14ac:dyDescent="0.25">
      <c r="K29465"/>
    </row>
    <row r="29466" spans="11:11" x14ac:dyDescent="0.25">
      <c r="K29466" s="133"/>
    </row>
    <row r="29467" spans="11:11" x14ac:dyDescent="0.25">
      <c r="K29467" s="133"/>
    </row>
    <row r="29468" spans="11:11" x14ac:dyDescent="0.25">
      <c r="K29468"/>
    </row>
    <row r="29469" spans="11:11" x14ac:dyDescent="0.25">
      <c r="K29469"/>
    </row>
    <row r="29470" spans="11:11" x14ac:dyDescent="0.25">
      <c r="K29470"/>
    </row>
    <row r="29471" spans="11:11" x14ac:dyDescent="0.25">
      <c r="K29471" s="133"/>
    </row>
    <row r="29472" spans="11:11" x14ac:dyDescent="0.25">
      <c r="K29472" s="133"/>
    </row>
    <row r="29473" spans="11:11" x14ac:dyDescent="0.25">
      <c r="K29473"/>
    </row>
    <row r="29474" spans="11:11" x14ac:dyDescent="0.25">
      <c r="K29474"/>
    </row>
    <row r="29475" spans="11:11" x14ac:dyDescent="0.25">
      <c r="K29475" s="133"/>
    </row>
    <row r="29476" spans="11:11" x14ac:dyDescent="0.25">
      <c r="K29476" s="133"/>
    </row>
    <row r="29477" spans="11:11" x14ac:dyDescent="0.25">
      <c r="K29477"/>
    </row>
    <row r="29478" spans="11:11" x14ac:dyDescent="0.25">
      <c r="K29478"/>
    </row>
    <row r="29479" spans="11:11" x14ac:dyDescent="0.25">
      <c r="K29479"/>
    </row>
    <row r="29480" spans="11:11" x14ac:dyDescent="0.25">
      <c r="K29480" s="133"/>
    </row>
    <row r="29481" spans="11:11" x14ac:dyDescent="0.25">
      <c r="K29481" s="133"/>
    </row>
    <row r="29482" spans="11:11" x14ac:dyDescent="0.25">
      <c r="K29482"/>
    </row>
    <row r="29483" spans="11:11" x14ac:dyDescent="0.25">
      <c r="K29483"/>
    </row>
    <row r="29484" spans="11:11" x14ac:dyDescent="0.25">
      <c r="K29484" s="133"/>
    </row>
    <row r="29485" spans="11:11" x14ac:dyDescent="0.25">
      <c r="K29485" s="133"/>
    </row>
    <row r="29486" spans="11:11" x14ac:dyDescent="0.25">
      <c r="K29486"/>
    </row>
    <row r="29487" spans="11:11" x14ac:dyDescent="0.25">
      <c r="K29487"/>
    </row>
    <row r="29488" spans="11:11" x14ac:dyDescent="0.25">
      <c r="K29488"/>
    </row>
    <row r="29489" spans="11:11" x14ac:dyDescent="0.25">
      <c r="K29489" s="133"/>
    </row>
    <row r="29490" spans="11:11" x14ac:dyDescent="0.25">
      <c r="K29490" s="133"/>
    </row>
    <row r="29491" spans="11:11" x14ac:dyDescent="0.25">
      <c r="K29491"/>
    </row>
    <row r="29492" spans="11:11" x14ac:dyDescent="0.25">
      <c r="K29492"/>
    </row>
    <row r="29493" spans="11:11" x14ac:dyDescent="0.25">
      <c r="K29493" s="133"/>
    </row>
    <row r="29494" spans="11:11" x14ac:dyDescent="0.25">
      <c r="K29494" s="133"/>
    </row>
    <row r="29495" spans="11:11" x14ac:dyDescent="0.25">
      <c r="K29495"/>
    </row>
    <row r="29496" spans="11:11" x14ac:dyDescent="0.25">
      <c r="K29496"/>
    </row>
    <row r="29497" spans="11:11" x14ac:dyDescent="0.25">
      <c r="K29497"/>
    </row>
    <row r="29498" spans="11:11" x14ac:dyDescent="0.25">
      <c r="K29498" s="133"/>
    </row>
    <row r="29499" spans="11:11" x14ac:dyDescent="0.25">
      <c r="K29499" s="133"/>
    </row>
    <row r="29500" spans="11:11" x14ac:dyDescent="0.25">
      <c r="K29500"/>
    </row>
    <row r="29501" spans="11:11" x14ac:dyDescent="0.25">
      <c r="K29501"/>
    </row>
    <row r="29502" spans="11:11" x14ac:dyDescent="0.25">
      <c r="K29502" s="133"/>
    </row>
    <row r="29503" spans="11:11" x14ac:dyDescent="0.25">
      <c r="K29503" s="133"/>
    </row>
    <row r="29504" spans="11:11" x14ac:dyDescent="0.25">
      <c r="K29504"/>
    </row>
    <row r="29505" spans="11:11" x14ac:dyDescent="0.25">
      <c r="K29505"/>
    </row>
    <row r="29506" spans="11:11" x14ac:dyDescent="0.25">
      <c r="K29506"/>
    </row>
    <row r="29507" spans="11:11" x14ac:dyDescent="0.25">
      <c r="K29507" s="133"/>
    </row>
    <row r="29508" spans="11:11" x14ac:dyDescent="0.25">
      <c r="K29508" s="133"/>
    </row>
    <row r="29509" spans="11:11" x14ac:dyDescent="0.25">
      <c r="K29509"/>
    </row>
    <row r="29510" spans="11:11" x14ac:dyDescent="0.25">
      <c r="K29510"/>
    </row>
    <row r="29511" spans="11:11" x14ac:dyDescent="0.25">
      <c r="K29511" s="133"/>
    </row>
    <row r="29512" spans="11:11" x14ac:dyDescent="0.25">
      <c r="K29512" s="133"/>
    </row>
    <row r="29513" spans="11:11" x14ac:dyDescent="0.25">
      <c r="K29513"/>
    </row>
    <row r="29514" spans="11:11" x14ac:dyDescent="0.25">
      <c r="K29514"/>
    </row>
    <row r="29515" spans="11:11" x14ac:dyDescent="0.25">
      <c r="K29515"/>
    </row>
    <row r="29516" spans="11:11" x14ac:dyDescent="0.25">
      <c r="K29516" s="133"/>
    </row>
    <row r="29517" spans="11:11" x14ac:dyDescent="0.25">
      <c r="K29517" s="133"/>
    </row>
    <row r="29518" spans="11:11" x14ac:dyDescent="0.25">
      <c r="K29518"/>
    </row>
    <row r="29519" spans="11:11" x14ac:dyDescent="0.25">
      <c r="K29519"/>
    </row>
    <row r="29520" spans="11:11" x14ac:dyDescent="0.25">
      <c r="K29520" s="133"/>
    </row>
    <row r="29521" spans="11:11" x14ac:dyDescent="0.25">
      <c r="K29521" s="133"/>
    </row>
    <row r="29522" spans="11:11" x14ac:dyDescent="0.25">
      <c r="K29522"/>
    </row>
    <row r="29523" spans="11:11" x14ac:dyDescent="0.25">
      <c r="K29523"/>
    </row>
    <row r="29524" spans="11:11" x14ac:dyDescent="0.25">
      <c r="K29524"/>
    </row>
    <row r="29525" spans="11:11" x14ac:dyDescent="0.25">
      <c r="K29525" s="133"/>
    </row>
    <row r="29526" spans="11:11" x14ac:dyDescent="0.25">
      <c r="K29526" s="133"/>
    </row>
    <row r="29527" spans="11:11" x14ac:dyDescent="0.25">
      <c r="K29527"/>
    </row>
    <row r="29528" spans="11:11" x14ac:dyDescent="0.25">
      <c r="K29528"/>
    </row>
    <row r="29529" spans="11:11" x14ac:dyDescent="0.25">
      <c r="K29529" s="133"/>
    </row>
    <row r="29530" spans="11:11" x14ac:dyDescent="0.25">
      <c r="K29530" s="133"/>
    </row>
    <row r="29531" spans="11:11" x14ac:dyDescent="0.25">
      <c r="K29531"/>
    </row>
    <row r="29532" spans="11:11" x14ac:dyDescent="0.25">
      <c r="K29532"/>
    </row>
    <row r="29533" spans="11:11" x14ac:dyDescent="0.25">
      <c r="K29533"/>
    </row>
    <row r="29534" spans="11:11" x14ac:dyDescent="0.25">
      <c r="K29534" s="133"/>
    </row>
    <row r="29535" spans="11:11" x14ac:dyDescent="0.25">
      <c r="K29535" s="133"/>
    </row>
    <row r="29536" spans="11:11" x14ac:dyDescent="0.25">
      <c r="K29536"/>
    </row>
    <row r="29537" spans="11:11" x14ac:dyDescent="0.25">
      <c r="K29537"/>
    </row>
    <row r="29538" spans="11:11" x14ac:dyDescent="0.25">
      <c r="K29538" s="133"/>
    </row>
    <row r="29539" spans="11:11" x14ac:dyDescent="0.25">
      <c r="K29539" s="133"/>
    </row>
    <row r="29540" spans="11:11" x14ac:dyDescent="0.25">
      <c r="K29540"/>
    </row>
    <row r="29541" spans="11:11" x14ac:dyDescent="0.25">
      <c r="K29541"/>
    </row>
    <row r="29542" spans="11:11" x14ac:dyDescent="0.25">
      <c r="K29542"/>
    </row>
    <row r="29543" spans="11:11" x14ac:dyDescent="0.25">
      <c r="K29543" s="133"/>
    </row>
    <row r="29544" spans="11:11" x14ac:dyDescent="0.25">
      <c r="K29544" s="133"/>
    </row>
    <row r="29545" spans="11:11" x14ac:dyDescent="0.25">
      <c r="K29545"/>
    </row>
    <row r="29546" spans="11:11" x14ac:dyDescent="0.25">
      <c r="K29546"/>
    </row>
    <row r="29547" spans="11:11" x14ac:dyDescent="0.25">
      <c r="K29547" s="133"/>
    </row>
    <row r="29548" spans="11:11" x14ac:dyDescent="0.25">
      <c r="K29548" s="133"/>
    </row>
    <row r="29549" spans="11:11" x14ac:dyDescent="0.25">
      <c r="K29549"/>
    </row>
    <row r="29550" spans="11:11" x14ac:dyDescent="0.25">
      <c r="K29550"/>
    </row>
    <row r="29551" spans="11:11" x14ac:dyDescent="0.25">
      <c r="K29551"/>
    </row>
    <row r="29552" spans="11:11" x14ac:dyDescent="0.25">
      <c r="K29552" s="133"/>
    </row>
    <row r="29553" spans="11:11" x14ac:dyDescent="0.25">
      <c r="K29553" s="133"/>
    </row>
    <row r="29554" spans="11:11" x14ac:dyDescent="0.25">
      <c r="K29554"/>
    </row>
    <row r="29555" spans="11:11" x14ac:dyDescent="0.25">
      <c r="K29555"/>
    </row>
    <row r="29556" spans="11:11" x14ac:dyDescent="0.25">
      <c r="K29556" s="133"/>
    </row>
    <row r="29557" spans="11:11" x14ac:dyDescent="0.25">
      <c r="K29557" s="133"/>
    </row>
    <row r="29558" spans="11:11" x14ac:dyDescent="0.25">
      <c r="K29558"/>
    </row>
    <row r="29559" spans="11:11" x14ac:dyDescent="0.25">
      <c r="K29559"/>
    </row>
    <row r="29560" spans="11:11" x14ac:dyDescent="0.25">
      <c r="K29560"/>
    </row>
    <row r="29561" spans="11:11" x14ac:dyDescent="0.25">
      <c r="K29561" s="133"/>
    </row>
    <row r="29562" spans="11:11" x14ac:dyDescent="0.25">
      <c r="K29562" s="133"/>
    </row>
    <row r="29563" spans="11:11" x14ac:dyDescent="0.25">
      <c r="K29563"/>
    </row>
    <row r="29564" spans="11:11" x14ac:dyDescent="0.25">
      <c r="K29564"/>
    </row>
    <row r="29565" spans="11:11" x14ac:dyDescent="0.25">
      <c r="K29565" s="133"/>
    </row>
    <row r="29566" spans="11:11" x14ac:dyDescent="0.25">
      <c r="K29566" s="133"/>
    </row>
    <row r="29567" spans="11:11" x14ac:dyDescent="0.25">
      <c r="K29567"/>
    </row>
    <row r="29568" spans="11:11" x14ac:dyDescent="0.25">
      <c r="K29568"/>
    </row>
    <row r="29569" spans="11:11" x14ac:dyDescent="0.25">
      <c r="K29569"/>
    </row>
    <row r="29570" spans="11:11" x14ac:dyDescent="0.25">
      <c r="K29570" s="133"/>
    </row>
    <row r="29571" spans="11:11" x14ac:dyDescent="0.25">
      <c r="K29571" s="133"/>
    </row>
    <row r="29572" spans="11:11" x14ac:dyDescent="0.25">
      <c r="K29572"/>
    </row>
    <row r="29573" spans="11:11" x14ac:dyDescent="0.25">
      <c r="K29573"/>
    </row>
    <row r="29574" spans="11:11" x14ac:dyDescent="0.25">
      <c r="K29574" s="133"/>
    </row>
    <row r="29575" spans="11:11" x14ac:dyDescent="0.25">
      <c r="K29575" s="133"/>
    </row>
    <row r="29576" spans="11:11" x14ac:dyDescent="0.25">
      <c r="K29576"/>
    </row>
    <row r="29577" spans="11:11" x14ac:dyDescent="0.25">
      <c r="K29577"/>
    </row>
    <row r="29578" spans="11:11" x14ac:dyDescent="0.25">
      <c r="K29578"/>
    </row>
    <row r="29579" spans="11:11" x14ac:dyDescent="0.25">
      <c r="K29579" s="133"/>
    </row>
    <row r="29580" spans="11:11" x14ac:dyDescent="0.25">
      <c r="K29580" s="133"/>
    </row>
    <row r="29581" spans="11:11" x14ac:dyDescent="0.25">
      <c r="K29581"/>
    </row>
    <row r="29582" spans="11:11" x14ac:dyDescent="0.25">
      <c r="K29582"/>
    </row>
    <row r="29583" spans="11:11" x14ac:dyDescent="0.25">
      <c r="K29583" s="133"/>
    </row>
    <row r="29584" spans="11:11" x14ac:dyDescent="0.25">
      <c r="K29584" s="133"/>
    </row>
    <row r="29585" spans="11:11" x14ac:dyDescent="0.25">
      <c r="K29585"/>
    </row>
    <row r="29586" spans="11:11" x14ac:dyDescent="0.25">
      <c r="K29586"/>
    </row>
    <row r="29587" spans="11:11" x14ac:dyDescent="0.25">
      <c r="K29587"/>
    </row>
    <row r="29588" spans="11:11" x14ac:dyDescent="0.25">
      <c r="K29588" s="133"/>
    </row>
    <row r="29589" spans="11:11" x14ac:dyDescent="0.25">
      <c r="K29589" s="133"/>
    </row>
    <row r="29590" spans="11:11" x14ac:dyDescent="0.25">
      <c r="K29590"/>
    </row>
    <row r="29591" spans="11:11" x14ac:dyDescent="0.25">
      <c r="K29591"/>
    </row>
    <row r="29592" spans="11:11" x14ac:dyDescent="0.25">
      <c r="K29592" s="133"/>
    </row>
    <row r="29593" spans="11:11" x14ac:dyDescent="0.25">
      <c r="K29593" s="133"/>
    </row>
    <row r="29594" spans="11:11" x14ac:dyDescent="0.25">
      <c r="K29594"/>
    </row>
    <row r="29595" spans="11:11" x14ac:dyDescent="0.25">
      <c r="K29595"/>
    </row>
    <row r="29596" spans="11:11" x14ac:dyDescent="0.25">
      <c r="K29596"/>
    </row>
    <row r="29597" spans="11:11" x14ac:dyDescent="0.25">
      <c r="K29597" s="133"/>
    </row>
    <row r="29598" spans="11:11" x14ac:dyDescent="0.25">
      <c r="K29598" s="133"/>
    </row>
    <row r="29599" spans="11:11" x14ac:dyDescent="0.25">
      <c r="K29599"/>
    </row>
    <row r="29600" spans="11:11" x14ac:dyDescent="0.25">
      <c r="K29600"/>
    </row>
    <row r="29601" spans="11:11" x14ac:dyDescent="0.25">
      <c r="K29601" s="133"/>
    </row>
    <row r="29602" spans="11:11" x14ac:dyDescent="0.25">
      <c r="K29602" s="133"/>
    </row>
    <row r="29603" spans="11:11" x14ac:dyDescent="0.25">
      <c r="K29603"/>
    </row>
    <row r="29604" spans="11:11" x14ac:dyDescent="0.25">
      <c r="K29604"/>
    </row>
    <row r="29605" spans="11:11" x14ac:dyDescent="0.25">
      <c r="K29605"/>
    </row>
    <row r="29606" spans="11:11" x14ac:dyDescent="0.25">
      <c r="K29606" s="133"/>
    </row>
    <row r="29607" spans="11:11" x14ac:dyDescent="0.25">
      <c r="K29607" s="133"/>
    </row>
    <row r="29608" spans="11:11" x14ac:dyDescent="0.25">
      <c r="K29608"/>
    </row>
    <row r="29609" spans="11:11" x14ac:dyDescent="0.25">
      <c r="K29609"/>
    </row>
    <row r="29610" spans="11:11" x14ac:dyDescent="0.25">
      <c r="K29610" s="133"/>
    </row>
    <row r="29611" spans="11:11" x14ac:dyDescent="0.25">
      <c r="K29611" s="133"/>
    </row>
    <row r="29612" spans="11:11" x14ac:dyDescent="0.25">
      <c r="K29612"/>
    </row>
    <row r="29613" spans="11:11" x14ac:dyDescent="0.25">
      <c r="K29613"/>
    </row>
    <row r="29614" spans="11:11" x14ac:dyDescent="0.25">
      <c r="K29614"/>
    </row>
    <row r="29615" spans="11:11" x14ac:dyDescent="0.25">
      <c r="K29615" s="133"/>
    </row>
    <row r="29616" spans="11:11" x14ac:dyDescent="0.25">
      <c r="K29616" s="133"/>
    </row>
    <row r="29617" spans="11:11" x14ac:dyDescent="0.25">
      <c r="K29617"/>
    </row>
    <row r="29618" spans="11:11" x14ac:dyDescent="0.25">
      <c r="K29618"/>
    </row>
    <row r="29619" spans="11:11" x14ac:dyDescent="0.25">
      <c r="K29619" s="133"/>
    </row>
    <row r="29620" spans="11:11" x14ac:dyDescent="0.25">
      <c r="K29620" s="133"/>
    </row>
    <row r="29621" spans="11:11" x14ac:dyDescent="0.25">
      <c r="K29621"/>
    </row>
    <row r="29622" spans="11:11" x14ac:dyDescent="0.25">
      <c r="K29622"/>
    </row>
    <row r="29623" spans="11:11" x14ac:dyDescent="0.25">
      <c r="K29623"/>
    </row>
    <row r="29624" spans="11:11" x14ac:dyDescent="0.25">
      <c r="K29624" s="133"/>
    </row>
    <row r="29625" spans="11:11" x14ac:dyDescent="0.25">
      <c r="K29625" s="133"/>
    </row>
    <row r="29626" spans="11:11" x14ac:dyDescent="0.25">
      <c r="K29626"/>
    </row>
    <row r="29627" spans="11:11" x14ac:dyDescent="0.25">
      <c r="K29627"/>
    </row>
    <row r="29628" spans="11:11" x14ac:dyDescent="0.25">
      <c r="K29628" s="133"/>
    </row>
    <row r="29629" spans="11:11" x14ac:dyDescent="0.25">
      <c r="K29629" s="133"/>
    </row>
    <row r="29630" spans="11:11" x14ac:dyDescent="0.25">
      <c r="K29630"/>
    </row>
    <row r="29631" spans="11:11" x14ac:dyDescent="0.25">
      <c r="K29631"/>
    </row>
    <row r="29632" spans="11:11" x14ac:dyDescent="0.25">
      <c r="K29632"/>
    </row>
    <row r="29633" spans="11:11" x14ac:dyDescent="0.25">
      <c r="K29633" s="133"/>
    </row>
    <row r="29634" spans="11:11" x14ac:dyDescent="0.25">
      <c r="K29634" s="133"/>
    </row>
    <row r="29635" spans="11:11" x14ac:dyDescent="0.25">
      <c r="K29635"/>
    </row>
    <row r="29636" spans="11:11" x14ac:dyDescent="0.25">
      <c r="K29636"/>
    </row>
    <row r="29637" spans="11:11" x14ac:dyDescent="0.25">
      <c r="K29637" s="133"/>
    </row>
    <row r="29638" spans="11:11" x14ac:dyDescent="0.25">
      <c r="K29638" s="133"/>
    </row>
    <row r="29639" spans="11:11" x14ac:dyDescent="0.25">
      <c r="K29639"/>
    </row>
    <row r="29640" spans="11:11" x14ac:dyDescent="0.25">
      <c r="K29640"/>
    </row>
    <row r="29641" spans="11:11" x14ac:dyDescent="0.25">
      <c r="K29641"/>
    </row>
    <row r="29642" spans="11:11" x14ac:dyDescent="0.25">
      <c r="K29642" s="133"/>
    </row>
    <row r="29643" spans="11:11" x14ac:dyDescent="0.25">
      <c r="K29643" s="133"/>
    </row>
    <row r="29644" spans="11:11" x14ac:dyDescent="0.25">
      <c r="K29644"/>
    </row>
    <row r="29645" spans="11:11" x14ac:dyDescent="0.25">
      <c r="K29645"/>
    </row>
    <row r="29646" spans="11:11" x14ac:dyDescent="0.25">
      <c r="K29646" s="133"/>
    </row>
    <row r="29647" spans="11:11" x14ac:dyDescent="0.25">
      <c r="K29647" s="133"/>
    </row>
    <row r="29648" spans="11:11" x14ac:dyDescent="0.25">
      <c r="K29648"/>
    </row>
    <row r="29649" spans="11:11" x14ac:dyDescent="0.25">
      <c r="K29649"/>
    </row>
    <row r="29650" spans="11:11" x14ac:dyDescent="0.25">
      <c r="K29650"/>
    </row>
    <row r="29651" spans="11:11" x14ac:dyDescent="0.25">
      <c r="K29651" s="133"/>
    </row>
    <row r="29652" spans="11:11" x14ac:dyDescent="0.25">
      <c r="K29652" s="133"/>
    </row>
    <row r="29653" spans="11:11" x14ac:dyDescent="0.25">
      <c r="K29653"/>
    </row>
    <row r="29654" spans="11:11" x14ac:dyDescent="0.25">
      <c r="K29654"/>
    </row>
    <row r="29655" spans="11:11" x14ac:dyDescent="0.25">
      <c r="K29655" s="133"/>
    </row>
    <row r="29656" spans="11:11" x14ac:dyDescent="0.25">
      <c r="K29656" s="133"/>
    </row>
    <row r="29657" spans="11:11" x14ac:dyDescent="0.25">
      <c r="K29657"/>
    </row>
    <row r="29658" spans="11:11" x14ac:dyDescent="0.25">
      <c r="K29658"/>
    </row>
    <row r="29659" spans="11:11" x14ac:dyDescent="0.25">
      <c r="K29659"/>
    </row>
    <row r="29660" spans="11:11" x14ac:dyDescent="0.25">
      <c r="K29660" s="133"/>
    </row>
    <row r="29661" spans="11:11" x14ac:dyDescent="0.25">
      <c r="K29661" s="133"/>
    </row>
    <row r="29662" spans="11:11" x14ac:dyDescent="0.25">
      <c r="K29662"/>
    </row>
    <row r="29663" spans="11:11" x14ac:dyDescent="0.25">
      <c r="K29663"/>
    </row>
    <row r="29664" spans="11:11" x14ac:dyDescent="0.25">
      <c r="K29664" s="133"/>
    </row>
    <row r="29665" spans="11:11" x14ac:dyDescent="0.25">
      <c r="K29665" s="133"/>
    </row>
    <row r="29666" spans="11:11" x14ac:dyDescent="0.25">
      <c r="K29666"/>
    </row>
    <row r="29667" spans="11:11" x14ac:dyDescent="0.25">
      <c r="K29667"/>
    </row>
    <row r="29668" spans="11:11" x14ac:dyDescent="0.25">
      <c r="K29668"/>
    </row>
    <row r="29669" spans="11:11" x14ac:dyDescent="0.25">
      <c r="K29669" s="133"/>
    </row>
    <row r="29670" spans="11:11" x14ac:dyDescent="0.25">
      <c r="K29670" s="133"/>
    </row>
    <row r="29671" spans="11:11" x14ac:dyDescent="0.25">
      <c r="K29671"/>
    </row>
    <row r="29672" spans="11:11" x14ac:dyDescent="0.25">
      <c r="K29672"/>
    </row>
    <row r="29673" spans="11:11" x14ac:dyDescent="0.25">
      <c r="K29673" s="133"/>
    </row>
    <row r="29674" spans="11:11" x14ac:dyDescent="0.25">
      <c r="K29674" s="133"/>
    </row>
    <row r="29675" spans="11:11" x14ac:dyDescent="0.25">
      <c r="K29675"/>
    </row>
    <row r="29676" spans="11:11" x14ac:dyDescent="0.25">
      <c r="K29676"/>
    </row>
    <row r="29677" spans="11:11" x14ac:dyDescent="0.25">
      <c r="K29677"/>
    </row>
    <row r="29678" spans="11:11" x14ac:dyDescent="0.25">
      <c r="K29678" s="133"/>
    </row>
    <row r="29679" spans="11:11" x14ac:dyDescent="0.25">
      <c r="K29679" s="133"/>
    </row>
    <row r="29680" spans="11:11" x14ac:dyDescent="0.25">
      <c r="K29680"/>
    </row>
    <row r="29681" spans="11:11" x14ac:dyDescent="0.25">
      <c r="K29681"/>
    </row>
    <row r="29682" spans="11:11" x14ac:dyDescent="0.25">
      <c r="K29682" s="133"/>
    </row>
    <row r="29683" spans="11:11" x14ac:dyDescent="0.25">
      <c r="K29683" s="133"/>
    </row>
    <row r="29684" spans="11:11" x14ac:dyDescent="0.25">
      <c r="K29684"/>
    </row>
    <row r="29685" spans="11:11" x14ac:dyDescent="0.25">
      <c r="K29685"/>
    </row>
    <row r="29686" spans="11:11" x14ac:dyDescent="0.25">
      <c r="K29686"/>
    </row>
    <row r="29687" spans="11:11" x14ac:dyDescent="0.25">
      <c r="K29687" s="133"/>
    </row>
    <row r="29688" spans="11:11" x14ac:dyDescent="0.25">
      <c r="K29688" s="133"/>
    </row>
    <row r="29689" spans="11:11" x14ac:dyDescent="0.25">
      <c r="K29689"/>
    </row>
    <row r="29690" spans="11:11" x14ac:dyDescent="0.25">
      <c r="K29690"/>
    </row>
    <row r="29691" spans="11:11" x14ac:dyDescent="0.25">
      <c r="K29691" s="133"/>
    </row>
    <row r="29692" spans="11:11" x14ac:dyDescent="0.25">
      <c r="K29692" s="133"/>
    </row>
    <row r="29693" spans="11:11" x14ac:dyDescent="0.25">
      <c r="K29693"/>
    </row>
    <row r="29694" spans="11:11" x14ac:dyDescent="0.25">
      <c r="K29694"/>
    </row>
    <row r="29695" spans="11:11" x14ac:dyDescent="0.25">
      <c r="K29695"/>
    </row>
    <row r="29696" spans="11:11" x14ac:dyDescent="0.25">
      <c r="K29696" s="133"/>
    </row>
    <row r="29697" spans="11:11" x14ac:dyDescent="0.25">
      <c r="K29697" s="133"/>
    </row>
    <row r="29698" spans="11:11" x14ac:dyDescent="0.25">
      <c r="K29698"/>
    </row>
    <row r="29699" spans="11:11" x14ac:dyDescent="0.25">
      <c r="K29699"/>
    </row>
    <row r="29700" spans="11:11" x14ac:dyDescent="0.25">
      <c r="K29700" s="133"/>
    </row>
    <row r="29701" spans="11:11" x14ac:dyDescent="0.25">
      <c r="K29701" s="133"/>
    </row>
    <row r="29702" spans="11:11" x14ac:dyDescent="0.25">
      <c r="K29702"/>
    </row>
    <row r="29703" spans="11:11" x14ac:dyDescent="0.25">
      <c r="K29703"/>
    </row>
    <row r="29704" spans="11:11" x14ac:dyDescent="0.25">
      <c r="K29704"/>
    </row>
    <row r="29705" spans="11:11" x14ac:dyDescent="0.25">
      <c r="K29705" s="133"/>
    </row>
    <row r="29706" spans="11:11" x14ac:dyDescent="0.25">
      <c r="K29706" s="133"/>
    </row>
    <row r="29707" spans="11:11" x14ac:dyDescent="0.25">
      <c r="K29707"/>
    </row>
    <row r="29708" spans="11:11" x14ac:dyDescent="0.25">
      <c r="K29708"/>
    </row>
    <row r="29709" spans="11:11" x14ac:dyDescent="0.25">
      <c r="K29709" s="133"/>
    </row>
    <row r="29710" spans="11:11" x14ac:dyDescent="0.25">
      <c r="K29710" s="133"/>
    </row>
    <row r="29711" spans="11:11" x14ac:dyDescent="0.25">
      <c r="K29711"/>
    </row>
    <row r="29712" spans="11:11" x14ac:dyDescent="0.25">
      <c r="K29712"/>
    </row>
    <row r="29713" spans="11:11" x14ac:dyDescent="0.25">
      <c r="K29713"/>
    </row>
    <row r="29714" spans="11:11" x14ac:dyDescent="0.25">
      <c r="K29714" s="133"/>
    </row>
    <row r="29715" spans="11:11" x14ac:dyDescent="0.25">
      <c r="K29715" s="133"/>
    </row>
    <row r="29716" spans="11:11" x14ac:dyDescent="0.25">
      <c r="K29716"/>
    </row>
    <row r="29717" spans="11:11" x14ac:dyDescent="0.25">
      <c r="K29717"/>
    </row>
    <row r="29718" spans="11:11" x14ac:dyDescent="0.25">
      <c r="K29718" s="133"/>
    </row>
    <row r="29719" spans="11:11" x14ac:dyDescent="0.25">
      <c r="K29719" s="133"/>
    </row>
    <row r="29720" spans="11:11" x14ac:dyDescent="0.25">
      <c r="K29720"/>
    </row>
    <row r="29721" spans="11:11" x14ac:dyDescent="0.25">
      <c r="K29721"/>
    </row>
    <row r="29722" spans="11:11" x14ac:dyDescent="0.25">
      <c r="K29722"/>
    </row>
    <row r="29723" spans="11:11" x14ac:dyDescent="0.25">
      <c r="K29723" s="133"/>
    </row>
    <row r="29724" spans="11:11" x14ac:dyDescent="0.25">
      <c r="K29724" s="133"/>
    </row>
    <row r="29725" spans="11:11" x14ac:dyDescent="0.25">
      <c r="K29725"/>
    </row>
    <row r="29726" spans="11:11" x14ac:dyDescent="0.25">
      <c r="K29726"/>
    </row>
    <row r="29727" spans="11:11" x14ac:dyDescent="0.25">
      <c r="K29727" s="133"/>
    </row>
    <row r="29728" spans="11:11" x14ac:dyDescent="0.25">
      <c r="K29728" s="133"/>
    </row>
    <row r="29729" spans="11:11" x14ac:dyDescent="0.25">
      <c r="K29729"/>
    </row>
    <row r="29730" spans="11:11" x14ac:dyDescent="0.25">
      <c r="K29730"/>
    </row>
    <row r="29731" spans="11:11" x14ac:dyDescent="0.25">
      <c r="K29731"/>
    </row>
    <row r="29732" spans="11:11" x14ac:dyDescent="0.25">
      <c r="K29732" s="133"/>
    </row>
    <row r="29733" spans="11:11" x14ac:dyDescent="0.25">
      <c r="K29733" s="133"/>
    </row>
    <row r="29734" spans="11:11" x14ac:dyDescent="0.25">
      <c r="K29734"/>
    </row>
    <row r="29735" spans="11:11" x14ac:dyDescent="0.25">
      <c r="K29735"/>
    </row>
    <row r="29736" spans="11:11" x14ac:dyDescent="0.25">
      <c r="K29736" s="133"/>
    </row>
    <row r="29737" spans="11:11" x14ac:dyDescent="0.25">
      <c r="K29737" s="133"/>
    </row>
    <row r="29738" spans="11:11" x14ac:dyDescent="0.25">
      <c r="K29738"/>
    </row>
    <row r="29739" spans="11:11" x14ac:dyDescent="0.25">
      <c r="K29739"/>
    </row>
    <row r="29740" spans="11:11" x14ac:dyDescent="0.25">
      <c r="K29740"/>
    </row>
    <row r="29741" spans="11:11" x14ac:dyDescent="0.25">
      <c r="K29741" s="133"/>
    </row>
    <row r="29742" spans="11:11" x14ac:dyDescent="0.25">
      <c r="K29742" s="133"/>
    </row>
    <row r="29743" spans="11:11" x14ac:dyDescent="0.25">
      <c r="K29743"/>
    </row>
    <row r="29744" spans="11:11" x14ac:dyDescent="0.25">
      <c r="K29744"/>
    </row>
    <row r="29745" spans="11:11" x14ac:dyDescent="0.25">
      <c r="K29745" s="133"/>
    </row>
    <row r="29746" spans="11:11" x14ac:dyDescent="0.25">
      <c r="K29746" s="133"/>
    </row>
    <row r="29747" spans="11:11" x14ac:dyDescent="0.25">
      <c r="K29747"/>
    </row>
    <row r="29748" spans="11:11" x14ac:dyDescent="0.25">
      <c r="K29748"/>
    </row>
    <row r="29749" spans="11:11" x14ac:dyDescent="0.25">
      <c r="K29749"/>
    </row>
    <row r="29750" spans="11:11" x14ac:dyDescent="0.25">
      <c r="K29750" s="133"/>
    </row>
    <row r="29751" spans="11:11" x14ac:dyDescent="0.25">
      <c r="K29751" s="133"/>
    </row>
    <row r="29752" spans="11:11" x14ac:dyDescent="0.25">
      <c r="K29752"/>
    </row>
    <row r="29753" spans="11:11" x14ac:dyDescent="0.25">
      <c r="K29753"/>
    </row>
    <row r="29754" spans="11:11" x14ac:dyDescent="0.25">
      <c r="K29754" s="133"/>
    </row>
    <row r="29755" spans="11:11" x14ac:dyDescent="0.25">
      <c r="K29755" s="133"/>
    </row>
    <row r="29756" spans="11:11" x14ac:dyDescent="0.25">
      <c r="K29756"/>
    </row>
    <row r="29757" spans="11:11" x14ac:dyDescent="0.25">
      <c r="K29757"/>
    </row>
    <row r="29758" spans="11:11" x14ac:dyDescent="0.25">
      <c r="K29758"/>
    </row>
    <row r="29759" spans="11:11" x14ac:dyDescent="0.25">
      <c r="K29759" s="133"/>
    </row>
    <row r="29760" spans="11:11" x14ac:dyDescent="0.25">
      <c r="K29760" s="133"/>
    </row>
    <row r="29761" spans="11:11" x14ac:dyDescent="0.25">
      <c r="K29761"/>
    </row>
    <row r="29762" spans="11:11" x14ac:dyDescent="0.25">
      <c r="K29762"/>
    </row>
    <row r="29763" spans="11:11" x14ac:dyDescent="0.25">
      <c r="K29763" s="133"/>
    </row>
    <row r="29764" spans="11:11" x14ac:dyDescent="0.25">
      <c r="K29764" s="133"/>
    </row>
    <row r="29765" spans="11:11" x14ac:dyDescent="0.25">
      <c r="K29765"/>
    </row>
    <row r="29766" spans="11:11" x14ac:dyDescent="0.25">
      <c r="K29766"/>
    </row>
    <row r="29767" spans="11:11" x14ac:dyDescent="0.25">
      <c r="K29767"/>
    </row>
    <row r="29768" spans="11:11" x14ac:dyDescent="0.25">
      <c r="K29768" s="133"/>
    </row>
    <row r="29769" spans="11:11" x14ac:dyDescent="0.25">
      <c r="K29769" s="133"/>
    </row>
    <row r="29770" spans="11:11" x14ac:dyDescent="0.25">
      <c r="K29770"/>
    </row>
    <row r="29771" spans="11:11" x14ac:dyDescent="0.25">
      <c r="K29771"/>
    </row>
    <row r="29772" spans="11:11" x14ac:dyDescent="0.25">
      <c r="K29772" s="133"/>
    </row>
    <row r="29773" spans="11:11" x14ac:dyDescent="0.25">
      <c r="K29773" s="133"/>
    </row>
    <row r="29774" spans="11:11" x14ac:dyDescent="0.25">
      <c r="K29774"/>
    </row>
    <row r="29775" spans="11:11" x14ac:dyDescent="0.25">
      <c r="K29775"/>
    </row>
    <row r="29776" spans="11:11" x14ac:dyDescent="0.25">
      <c r="K29776"/>
    </row>
    <row r="29777" spans="11:11" x14ac:dyDescent="0.25">
      <c r="K29777" s="133"/>
    </row>
    <row r="29778" spans="11:11" x14ac:dyDescent="0.25">
      <c r="K29778" s="133"/>
    </row>
    <row r="29779" spans="11:11" x14ac:dyDescent="0.25">
      <c r="K29779"/>
    </row>
    <row r="29780" spans="11:11" x14ac:dyDescent="0.25">
      <c r="K29780"/>
    </row>
    <row r="29781" spans="11:11" x14ac:dyDescent="0.25">
      <c r="K29781" s="133"/>
    </row>
    <row r="29782" spans="11:11" x14ac:dyDescent="0.25">
      <c r="K29782" s="133"/>
    </row>
    <row r="29783" spans="11:11" x14ac:dyDescent="0.25">
      <c r="K29783"/>
    </row>
    <row r="29784" spans="11:11" x14ac:dyDescent="0.25">
      <c r="K29784"/>
    </row>
    <row r="29785" spans="11:11" x14ac:dyDescent="0.25">
      <c r="K29785"/>
    </row>
    <row r="29786" spans="11:11" x14ac:dyDescent="0.25">
      <c r="K29786" s="133"/>
    </row>
    <row r="29787" spans="11:11" x14ac:dyDescent="0.25">
      <c r="K29787" s="133"/>
    </row>
    <row r="29788" spans="11:11" x14ac:dyDescent="0.25">
      <c r="K29788"/>
    </row>
    <row r="29789" spans="11:11" x14ac:dyDescent="0.25">
      <c r="K29789"/>
    </row>
    <row r="29790" spans="11:11" x14ac:dyDescent="0.25">
      <c r="K29790" s="133"/>
    </row>
    <row r="29791" spans="11:11" x14ac:dyDescent="0.25">
      <c r="K29791" s="133"/>
    </row>
    <row r="29792" spans="11:11" x14ac:dyDescent="0.25">
      <c r="K29792"/>
    </row>
    <row r="29793" spans="11:11" x14ac:dyDescent="0.25">
      <c r="K29793"/>
    </row>
    <row r="29794" spans="11:11" x14ac:dyDescent="0.25">
      <c r="K29794"/>
    </row>
    <row r="29795" spans="11:11" x14ac:dyDescent="0.25">
      <c r="K29795" s="133"/>
    </row>
    <row r="29796" spans="11:11" x14ac:dyDescent="0.25">
      <c r="K29796" s="133"/>
    </row>
    <row r="29797" spans="11:11" x14ac:dyDescent="0.25">
      <c r="K29797"/>
    </row>
    <row r="29798" spans="11:11" x14ac:dyDescent="0.25">
      <c r="K29798"/>
    </row>
    <row r="29799" spans="11:11" x14ac:dyDescent="0.25">
      <c r="K29799" s="133"/>
    </row>
    <row r="29800" spans="11:11" x14ac:dyDescent="0.25">
      <c r="K29800" s="133"/>
    </row>
    <row r="29801" spans="11:11" x14ac:dyDescent="0.25">
      <c r="K29801"/>
    </row>
    <row r="29802" spans="11:11" x14ac:dyDescent="0.25">
      <c r="K29802"/>
    </row>
    <row r="29803" spans="11:11" x14ac:dyDescent="0.25">
      <c r="K29803"/>
    </row>
    <row r="29804" spans="11:11" x14ac:dyDescent="0.25">
      <c r="K29804" s="133"/>
    </row>
    <row r="29805" spans="11:11" x14ac:dyDescent="0.25">
      <c r="K29805" s="133"/>
    </row>
    <row r="29806" spans="11:11" x14ac:dyDescent="0.25">
      <c r="K29806"/>
    </row>
    <row r="29807" spans="11:11" x14ac:dyDescent="0.25">
      <c r="K29807"/>
    </row>
    <row r="29808" spans="11:11" x14ac:dyDescent="0.25">
      <c r="K29808" s="133"/>
    </row>
    <row r="29809" spans="11:11" x14ac:dyDescent="0.25">
      <c r="K29809" s="133"/>
    </row>
    <row r="29810" spans="11:11" x14ac:dyDescent="0.25">
      <c r="K29810"/>
    </row>
    <row r="29811" spans="11:11" x14ac:dyDescent="0.25">
      <c r="K29811"/>
    </row>
    <row r="29812" spans="11:11" x14ac:dyDescent="0.25">
      <c r="K29812"/>
    </row>
    <row r="29813" spans="11:11" x14ac:dyDescent="0.25">
      <c r="K29813" s="133"/>
    </row>
    <row r="29814" spans="11:11" x14ac:dyDescent="0.25">
      <c r="K29814" s="133"/>
    </row>
    <row r="29815" spans="11:11" x14ac:dyDescent="0.25">
      <c r="K29815"/>
    </row>
    <row r="29816" spans="11:11" x14ac:dyDescent="0.25">
      <c r="K29816"/>
    </row>
    <row r="29817" spans="11:11" x14ac:dyDescent="0.25">
      <c r="K29817" s="133"/>
    </row>
    <row r="29818" spans="11:11" x14ac:dyDescent="0.25">
      <c r="K29818" s="133"/>
    </row>
    <row r="29819" spans="11:11" x14ac:dyDescent="0.25">
      <c r="K29819"/>
    </row>
    <row r="29820" spans="11:11" x14ac:dyDescent="0.25">
      <c r="K29820"/>
    </row>
    <row r="29821" spans="11:11" x14ac:dyDescent="0.25">
      <c r="K29821"/>
    </row>
    <row r="29822" spans="11:11" x14ac:dyDescent="0.25">
      <c r="K29822" s="133"/>
    </row>
    <row r="29823" spans="11:11" x14ac:dyDescent="0.25">
      <c r="K29823" s="133"/>
    </row>
    <row r="29824" spans="11:11" x14ac:dyDescent="0.25">
      <c r="K29824"/>
    </row>
    <row r="29825" spans="11:11" x14ac:dyDescent="0.25">
      <c r="K29825"/>
    </row>
    <row r="29826" spans="11:11" x14ac:dyDescent="0.25">
      <c r="K29826" s="133"/>
    </row>
    <row r="29827" spans="11:11" x14ac:dyDescent="0.25">
      <c r="K29827" s="133"/>
    </row>
    <row r="29828" spans="11:11" x14ac:dyDescent="0.25">
      <c r="K29828"/>
    </row>
    <row r="29829" spans="11:11" x14ac:dyDescent="0.25">
      <c r="K29829"/>
    </row>
    <row r="29830" spans="11:11" x14ac:dyDescent="0.25">
      <c r="K29830"/>
    </row>
    <row r="29831" spans="11:11" x14ac:dyDescent="0.25">
      <c r="K29831" s="133"/>
    </row>
    <row r="29832" spans="11:11" x14ac:dyDescent="0.25">
      <c r="K29832" s="133"/>
    </row>
    <row r="29833" spans="11:11" x14ac:dyDescent="0.25">
      <c r="K29833"/>
    </row>
    <row r="29834" spans="11:11" x14ac:dyDescent="0.25">
      <c r="K29834"/>
    </row>
    <row r="29835" spans="11:11" x14ac:dyDescent="0.25">
      <c r="K29835" s="133"/>
    </row>
    <row r="29836" spans="11:11" x14ac:dyDescent="0.25">
      <c r="K29836" s="133"/>
    </row>
    <row r="29837" spans="11:11" x14ac:dyDescent="0.25">
      <c r="K29837"/>
    </row>
    <row r="29838" spans="11:11" x14ac:dyDescent="0.25">
      <c r="K29838"/>
    </row>
    <row r="29839" spans="11:11" x14ac:dyDescent="0.25">
      <c r="K29839"/>
    </row>
    <row r="29840" spans="11:11" x14ac:dyDescent="0.25">
      <c r="K29840" s="133"/>
    </row>
    <row r="29841" spans="11:11" x14ac:dyDescent="0.25">
      <c r="K29841" s="133"/>
    </row>
    <row r="29842" spans="11:11" x14ac:dyDescent="0.25">
      <c r="K29842"/>
    </row>
    <row r="29843" spans="11:11" x14ac:dyDescent="0.25">
      <c r="K29843"/>
    </row>
    <row r="29844" spans="11:11" x14ac:dyDescent="0.25">
      <c r="K29844" s="133"/>
    </row>
    <row r="29845" spans="11:11" x14ac:dyDescent="0.25">
      <c r="K29845" s="133"/>
    </row>
    <row r="29846" spans="11:11" x14ac:dyDescent="0.25">
      <c r="K29846"/>
    </row>
    <row r="29847" spans="11:11" x14ac:dyDescent="0.25">
      <c r="K29847"/>
    </row>
    <row r="29848" spans="11:11" x14ac:dyDescent="0.25">
      <c r="K29848"/>
    </row>
    <row r="29849" spans="11:11" x14ac:dyDescent="0.25">
      <c r="K29849" s="133"/>
    </row>
    <row r="29850" spans="11:11" x14ac:dyDescent="0.25">
      <c r="K29850" s="133"/>
    </row>
    <row r="29851" spans="11:11" x14ac:dyDescent="0.25">
      <c r="K29851"/>
    </row>
    <row r="29852" spans="11:11" x14ac:dyDescent="0.25">
      <c r="K29852"/>
    </row>
    <row r="29853" spans="11:11" x14ac:dyDescent="0.25">
      <c r="K29853" s="133"/>
    </row>
    <row r="29854" spans="11:11" x14ac:dyDescent="0.25">
      <c r="K29854" s="133"/>
    </row>
    <row r="29855" spans="11:11" x14ac:dyDescent="0.25">
      <c r="K29855"/>
    </row>
    <row r="29856" spans="11:11" x14ac:dyDescent="0.25">
      <c r="K29856"/>
    </row>
    <row r="29857" spans="11:11" x14ac:dyDescent="0.25">
      <c r="K29857"/>
    </row>
    <row r="29858" spans="11:11" x14ac:dyDescent="0.25">
      <c r="K29858" s="133"/>
    </row>
    <row r="29859" spans="11:11" x14ac:dyDescent="0.25">
      <c r="K29859" s="133"/>
    </row>
    <row r="29860" spans="11:11" x14ac:dyDescent="0.25">
      <c r="K29860"/>
    </row>
    <row r="29861" spans="11:11" x14ac:dyDescent="0.25">
      <c r="K29861"/>
    </row>
    <row r="29862" spans="11:11" x14ac:dyDescent="0.25">
      <c r="K29862" s="133"/>
    </row>
    <row r="29863" spans="11:11" x14ac:dyDescent="0.25">
      <c r="K29863" s="133"/>
    </row>
    <row r="29864" spans="11:11" x14ac:dyDescent="0.25">
      <c r="K29864"/>
    </row>
    <row r="29865" spans="11:11" x14ac:dyDescent="0.25">
      <c r="K29865"/>
    </row>
    <row r="29866" spans="11:11" x14ac:dyDescent="0.25">
      <c r="K29866"/>
    </row>
    <row r="29867" spans="11:11" x14ac:dyDescent="0.25">
      <c r="K29867" s="133"/>
    </row>
    <row r="29868" spans="11:11" x14ac:dyDescent="0.25">
      <c r="K29868" s="133"/>
    </row>
    <row r="29869" spans="11:11" x14ac:dyDescent="0.25">
      <c r="K29869"/>
    </row>
    <row r="29870" spans="11:11" x14ac:dyDescent="0.25">
      <c r="K29870"/>
    </row>
    <row r="29871" spans="11:11" x14ac:dyDescent="0.25">
      <c r="K29871" s="133"/>
    </row>
    <row r="29872" spans="11:11" x14ac:dyDescent="0.25">
      <c r="K29872" s="133"/>
    </row>
    <row r="29873" spans="11:11" x14ac:dyDescent="0.25">
      <c r="K29873"/>
    </row>
    <row r="29874" spans="11:11" x14ac:dyDescent="0.25">
      <c r="K29874"/>
    </row>
    <row r="29875" spans="11:11" x14ac:dyDescent="0.25">
      <c r="K29875"/>
    </row>
    <row r="29876" spans="11:11" x14ac:dyDescent="0.25">
      <c r="K29876" s="133"/>
    </row>
    <row r="29877" spans="11:11" x14ac:dyDescent="0.25">
      <c r="K29877" s="133"/>
    </row>
    <row r="29878" spans="11:11" x14ac:dyDescent="0.25">
      <c r="K29878"/>
    </row>
    <row r="29879" spans="11:11" x14ac:dyDescent="0.25">
      <c r="K29879"/>
    </row>
    <row r="29880" spans="11:11" x14ac:dyDescent="0.25">
      <c r="K29880" s="133"/>
    </row>
    <row r="29881" spans="11:11" x14ac:dyDescent="0.25">
      <c r="K29881" s="133"/>
    </row>
    <row r="29882" spans="11:11" x14ac:dyDescent="0.25">
      <c r="K29882"/>
    </row>
    <row r="29883" spans="11:11" x14ac:dyDescent="0.25">
      <c r="K29883"/>
    </row>
    <row r="29884" spans="11:11" x14ac:dyDescent="0.25">
      <c r="K29884"/>
    </row>
    <row r="29885" spans="11:11" x14ac:dyDescent="0.25">
      <c r="K29885" s="133"/>
    </row>
    <row r="29886" spans="11:11" x14ac:dyDescent="0.25">
      <c r="K29886" s="133"/>
    </row>
    <row r="29887" spans="11:11" x14ac:dyDescent="0.25">
      <c r="K29887"/>
    </row>
    <row r="29888" spans="11:11" x14ac:dyDescent="0.25">
      <c r="K29888"/>
    </row>
    <row r="29889" spans="11:11" x14ac:dyDescent="0.25">
      <c r="K29889" s="133"/>
    </row>
    <row r="29890" spans="11:11" x14ac:dyDescent="0.25">
      <c r="K29890" s="133"/>
    </row>
    <row r="29891" spans="11:11" x14ac:dyDescent="0.25">
      <c r="K29891"/>
    </row>
    <row r="29892" spans="11:11" x14ac:dyDescent="0.25">
      <c r="K29892"/>
    </row>
    <row r="29893" spans="11:11" x14ac:dyDescent="0.25">
      <c r="K29893"/>
    </row>
    <row r="29894" spans="11:11" x14ac:dyDescent="0.25">
      <c r="K29894" s="133"/>
    </row>
    <row r="29895" spans="11:11" x14ac:dyDescent="0.25">
      <c r="K29895" s="133"/>
    </row>
    <row r="29896" spans="11:11" x14ac:dyDescent="0.25">
      <c r="K29896"/>
    </row>
    <row r="29897" spans="11:11" x14ac:dyDescent="0.25">
      <c r="K29897"/>
    </row>
    <row r="29898" spans="11:11" x14ac:dyDescent="0.25">
      <c r="K29898" s="133"/>
    </row>
    <row r="29899" spans="11:11" x14ac:dyDescent="0.25">
      <c r="K29899" s="133"/>
    </row>
    <row r="29900" spans="11:11" x14ac:dyDescent="0.25">
      <c r="K29900"/>
    </row>
    <row r="29901" spans="11:11" x14ac:dyDescent="0.25">
      <c r="K29901"/>
    </row>
    <row r="29902" spans="11:11" x14ac:dyDescent="0.25">
      <c r="K29902"/>
    </row>
    <row r="29903" spans="11:11" x14ac:dyDescent="0.25">
      <c r="K29903" s="133"/>
    </row>
    <row r="29904" spans="11:11" x14ac:dyDescent="0.25">
      <c r="K29904" s="133"/>
    </row>
    <row r="29905" spans="11:11" x14ac:dyDescent="0.25">
      <c r="K29905"/>
    </row>
    <row r="29906" spans="11:11" x14ac:dyDescent="0.25">
      <c r="K29906"/>
    </row>
    <row r="29907" spans="11:11" x14ac:dyDescent="0.25">
      <c r="K29907" s="133"/>
    </row>
    <row r="29908" spans="11:11" x14ac:dyDescent="0.25">
      <c r="K29908" s="133"/>
    </row>
    <row r="29909" spans="11:11" x14ac:dyDescent="0.25">
      <c r="K29909"/>
    </row>
    <row r="29910" spans="11:11" x14ac:dyDescent="0.25">
      <c r="K29910"/>
    </row>
    <row r="29911" spans="11:11" x14ac:dyDescent="0.25">
      <c r="K29911"/>
    </row>
    <row r="29912" spans="11:11" x14ac:dyDescent="0.25">
      <c r="K29912" s="133"/>
    </row>
    <row r="29913" spans="11:11" x14ac:dyDescent="0.25">
      <c r="K29913" s="133"/>
    </row>
    <row r="29914" spans="11:11" x14ac:dyDescent="0.25">
      <c r="K29914"/>
    </row>
    <row r="29915" spans="11:11" x14ac:dyDescent="0.25">
      <c r="K29915"/>
    </row>
    <row r="29916" spans="11:11" x14ac:dyDescent="0.25">
      <c r="K29916" s="133"/>
    </row>
    <row r="29917" spans="11:11" x14ac:dyDescent="0.25">
      <c r="K29917" s="133"/>
    </row>
    <row r="29918" spans="11:11" x14ac:dyDescent="0.25">
      <c r="K29918"/>
    </row>
    <row r="29919" spans="11:11" x14ac:dyDescent="0.25">
      <c r="K29919"/>
    </row>
    <row r="29920" spans="11:11" x14ac:dyDescent="0.25">
      <c r="K29920"/>
    </row>
    <row r="29921" spans="11:11" x14ac:dyDescent="0.25">
      <c r="K29921" s="133"/>
    </row>
    <row r="29922" spans="11:11" x14ac:dyDescent="0.25">
      <c r="K29922" s="133"/>
    </row>
    <row r="29923" spans="11:11" x14ac:dyDescent="0.25">
      <c r="K29923"/>
    </row>
    <row r="29924" spans="11:11" x14ac:dyDescent="0.25">
      <c r="K29924"/>
    </row>
    <row r="29925" spans="11:11" x14ac:dyDescent="0.25">
      <c r="K29925" s="133"/>
    </row>
    <row r="29926" spans="11:11" x14ac:dyDescent="0.25">
      <c r="K29926" s="133"/>
    </row>
    <row r="29927" spans="11:11" x14ac:dyDescent="0.25">
      <c r="K29927"/>
    </row>
    <row r="29928" spans="11:11" x14ac:dyDescent="0.25">
      <c r="K29928"/>
    </row>
    <row r="29929" spans="11:11" x14ac:dyDescent="0.25">
      <c r="K29929"/>
    </row>
    <row r="29930" spans="11:11" x14ac:dyDescent="0.25">
      <c r="K29930" s="133"/>
    </row>
    <row r="29931" spans="11:11" x14ac:dyDescent="0.25">
      <c r="K29931" s="133"/>
    </row>
    <row r="29932" spans="11:11" x14ac:dyDescent="0.25">
      <c r="K29932"/>
    </row>
    <row r="29933" spans="11:11" x14ac:dyDescent="0.25">
      <c r="K29933"/>
    </row>
    <row r="29934" spans="11:11" x14ac:dyDescent="0.25">
      <c r="K29934" s="133"/>
    </row>
    <row r="29935" spans="11:11" x14ac:dyDescent="0.25">
      <c r="K29935" s="133"/>
    </row>
    <row r="29936" spans="11:11" x14ac:dyDescent="0.25">
      <c r="K29936"/>
    </row>
    <row r="29937" spans="11:11" x14ac:dyDescent="0.25">
      <c r="K29937"/>
    </row>
    <row r="29938" spans="11:11" x14ac:dyDescent="0.25">
      <c r="K29938"/>
    </row>
    <row r="29939" spans="11:11" x14ac:dyDescent="0.25">
      <c r="K29939" s="133"/>
    </row>
    <row r="29940" spans="11:11" x14ac:dyDescent="0.25">
      <c r="K29940" s="133"/>
    </row>
    <row r="29941" spans="11:11" x14ac:dyDescent="0.25">
      <c r="K29941"/>
    </row>
    <row r="29942" spans="11:11" x14ac:dyDescent="0.25">
      <c r="K29942"/>
    </row>
    <row r="29943" spans="11:11" x14ac:dyDescent="0.25">
      <c r="K29943" s="133"/>
    </row>
    <row r="29944" spans="11:11" x14ac:dyDescent="0.25">
      <c r="K29944" s="133"/>
    </row>
    <row r="29945" spans="11:11" x14ac:dyDescent="0.25">
      <c r="K29945"/>
    </row>
    <row r="29946" spans="11:11" x14ac:dyDescent="0.25">
      <c r="K29946"/>
    </row>
    <row r="29947" spans="11:11" x14ac:dyDescent="0.25">
      <c r="K29947"/>
    </row>
    <row r="29948" spans="11:11" x14ac:dyDescent="0.25">
      <c r="K29948" s="133"/>
    </row>
    <row r="29949" spans="11:11" x14ac:dyDescent="0.25">
      <c r="K29949" s="133"/>
    </row>
    <row r="29950" spans="11:11" x14ac:dyDescent="0.25">
      <c r="K29950"/>
    </row>
    <row r="29951" spans="11:11" x14ac:dyDescent="0.25">
      <c r="K29951"/>
    </row>
    <row r="29952" spans="11:11" x14ac:dyDescent="0.25">
      <c r="K29952" s="133"/>
    </row>
    <row r="29953" spans="11:11" x14ac:dyDescent="0.25">
      <c r="K29953" s="133"/>
    </row>
    <row r="29954" spans="11:11" x14ac:dyDescent="0.25">
      <c r="K29954"/>
    </row>
    <row r="29955" spans="11:11" x14ac:dyDescent="0.25">
      <c r="K29955"/>
    </row>
    <row r="29956" spans="11:11" x14ac:dyDescent="0.25">
      <c r="K29956"/>
    </row>
    <row r="29957" spans="11:11" x14ac:dyDescent="0.25">
      <c r="K29957" s="133"/>
    </row>
    <row r="29958" spans="11:11" x14ac:dyDescent="0.25">
      <c r="K29958" s="133"/>
    </row>
    <row r="29959" spans="11:11" x14ac:dyDescent="0.25">
      <c r="K29959"/>
    </row>
    <row r="29960" spans="11:11" x14ac:dyDescent="0.25">
      <c r="K29960"/>
    </row>
    <row r="29961" spans="11:11" x14ac:dyDescent="0.25">
      <c r="K29961" s="133"/>
    </row>
    <row r="29962" spans="11:11" x14ac:dyDescent="0.25">
      <c r="K29962" s="133"/>
    </row>
    <row r="29963" spans="11:11" x14ac:dyDescent="0.25">
      <c r="K29963"/>
    </row>
    <row r="29964" spans="11:11" x14ac:dyDescent="0.25">
      <c r="K29964"/>
    </row>
    <row r="29965" spans="11:11" x14ac:dyDescent="0.25">
      <c r="K29965"/>
    </row>
    <row r="29966" spans="11:11" x14ac:dyDescent="0.25">
      <c r="K29966" s="133"/>
    </row>
    <row r="29967" spans="11:11" x14ac:dyDescent="0.25">
      <c r="K29967" s="133"/>
    </row>
    <row r="29968" spans="11:11" x14ac:dyDescent="0.25">
      <c r="K29968"/>
    </row>
    <row r="29969" spans="11:11" x14ac:dyDescent="0.25">
      <c r="K29969"/>
    </row>
    <row r="29970" spans="11:11" x14ac:dyDescent="0.25">
      <c r="K29970" s="133"/>
    </row>
    <row r="29971" spans="11:11" x14ac:dyDescent="0.25">
      <c r="K29971" s="133"/>
    </row>
    <row r="29972" spans="11:11" x14ac:dyDescent="0.25">
      <c r="K29972"/>
    </row>
    <row r="29973" spans="11:11" x14ac:dyDescent="0.25">
      <c r="K29973"/>
    </row>
    <row r="29974" spans="11:11" x14ac:dyDescent="0.25">
      <c r="K29974"/>
    </row>
    <row r="29975" spans="11:11" x14ac:dyDescent="0.25">
      <c r="K29975" s="133"/>
    </row>
    <row r="29976" spans="11:11" x14ac:dyDescent="0.25">
      <c r="K29976" s="133"/>
    </row>
    <row r="29977" spans="11:11" x14ac:dyDescent="0.25">
      <c r="K29977"/>
    </row>
    <row r="29978" spans="11:11" x14ac:dyDescent="0.25">
      <c r="K29978"/>
    </row>
    <row r="29979" spans="11:11" x14ac:dyDescent="0.25">
      <c r="K29979" s="133"/>
    </row>
    <row r="29980" spans="11:11" x14ac:dyDescent="0.25">
      <c r="K29980" s="133"/>
    </row>
    <row r="29981" spans="11:11" x14ac:dyDescent="0.25">
      <c r="K29981"/>
    </row>
    <row r="29982" spans="11:11" x14ac:dyDescent="0.25">
      <c r="K29982"/>
    </row>
    <row r="29983" spans="11:11" x14ac:dyDescent="0.25">
      <c r="K29983"/>
    </row>
    <row r="29984" spans="11:11" x14ac:dyDescent="0.25">
      <c r="K29984" s="133"/>
    </row>
    <row r="29985" spans="11:11" x14ac:dyDescent="0.25">
      <c r="K29985" s="133"/>
    </row>
    <row r="29986" spans="11:11" x14ac:dyDescent="0.25">
      <c r="K29986"/>
    </row>
    <row r="29987" spans="11:11" x14ac:dyDescent="0.25">
      <c r="K29987"/>
    </row>
    <row r="29988" spans="11:11" x14ac:dyDescent="0.25">
      <c r="K29988" s="133"/>
    </row>
    <row r="29989" spans="11:11" x14ac:dyDescent="0.25">
      <c r="K29989" s="133"/>
    </row>
    <row r="29990" spans="11:11" x14ac:dyDescent="0.25">
      <c r="K29990"/>
    </row>
    <row r="29991" spans="11:11" x14ac:dyDescent="0.25">
      <c r="K29991"/>
    </row>
    <row r="29992" spans="11:11" x14ac:dyDescent="0.25">
      <c r="K29992"/>
    </row>
    <row r="29993" spans="11:11" x14ac:dyDescent="0.25">
      <c r="K29993" s="133"/>
    </row>
    <row r="29994" spans="11:11" x14ac:dyDescent="0.25">
      <c r="K29994" s="133"/>
    </row>
    <row r="29995" spans="11:11" x14ac:dyDescent="0.25">
      <c r="K29995"/>
    </row>
    <row r="29996" spans="11:11" x14ac:dyDescent="0.25">
      <c r="K29996"/>
    </row>
    <row r="29997" spans="11:11" x14ac:dyDescent="0.25">
      <c r="K29997" s="133"/>
    </row>
    <row r="29998" spans="11:11" x14ac:dyDescent="0.25">
      <c r="K29998" s="133"/>
    </row>
    <row r="29999" spans="11:11" x14ac:dyDescent="0.25">
      <c r="K29999"/>
    </row>
    <row r="30000" spans="11:11" x14ac:dyDescent="0.25">
      <c r="K30000"/>
    </row>
    <row r="30001" spans="11:11" x14ac:dyDescent="0.25">
      <c r="K30001"/>
    </row>
    <row r="30002" spans="11:11" x14ac:dyDescent="0.25">
      <c r="K30002" s="133"/>
    </row>
    <row r="30003" spans="11:11" x14ac:dyDescent="0.25">
      <c r="K30003" s="133"/>
    </row>
    <row r="30004" spans="11:11" x14ac:dyDescent="0.25">
      <c r="K30004"/>
    </row>
    <row r="30005" spans="11:11" x14ac:dyDescent="0.25">
      <c r="K30005"/>
    </row>
    <row r="30006" spans="11:11" x14ac:dyDescent="0.25">
      <c r="K30006" s="133"/>
    </row>
    <row r="30007" spans="11:11" x14ac:dyDescent="0.25">
      <c r="K30007" s="133"/>
    </row>
    <row r="30008" spans="11:11" x14ac:dyDescent="0.25">
      <c r="K30008"/>
    </row>
    <row r="30009" spans="11:11" x14ac:dyDescent="0.25">
      <c r="K30009"/>
    </row>
    <row r="30010" spans="11:11" x14ac:dyDescent="0.25">
      <c r="K30010"/>
    </row>
    <row r="30011" spans="11:11" x14ac:dyDescent="0.25">
      <c r="K30011" s="133"/>
    </row>
    <row r="30012" spans="11:11" x14ac:dyDescent="0.25">
      <c r="K30012" s="133"/>
    </row>
    <row r="30013" spans="11:11" x14ac:dyDescent="0.25">
      <c r="K30013"/>
    </row>
    <row r="30014" spans="11:11" x14ac:dyDescent="0.25">
      <c r="K30014"/>
    </row>
    <row r="30015" spans="11:11" x14ac:dyDescent="0.25">
      <c r="K30015" s="133"/>
    </row>
    <row r="30016" spans="11:11" x14ac:dyDescent="0.25">
      <c r="K30016" s="133"/>
    </row>
    <row r="30017" spans="11:11" x14ac:dyDescent="0.25">
      <c r="K30017"/>
    </row>
    <row r="30018" spans="11:11" x14ac:dyDescent="0.25">
      <c r="K30018"/>
    </row>
    <row r="30019" spans="11:11" x14ac:dyDescent="0.25">
      <c r="K30019"/>
    </row>
    <row r="30020" spans="11:11" x14ac:dyDescent="0.25">
      <c r="K30020" s="133"/>
    </row>
    <row r="30021" spans="11:11" x14ac:dyDescent="0.25">
      <c r="K30021" s="133"/>
    </row>
    <row r="30022" spans="11:11" x14ac:dyDescent="0.25">
      <c r="K30022"/>
    </row>
    <row r="30023" spans="11:11" x14ac:dyDescent="0.25">
      <c r="K30023"/>
    </row>
    <row r="30024" spans="11:11" x14ac:dyDescent="0.25">
      <c r="K30024" s="133"/>
    </row>
    <row r="30025" spans="11:11" x14ac:dyDescent="0.25">
      <c r="K30025" s="133"/>
    </row>
    <row r="30026" spans="11:11" x14ac:dyDescent="0.25">
      <c r="K30026"/>
    </row>
    <row r="30027" spans="11:11" x14ac:dyDescent="0.25">
      <c r="K30027"/>
    </row>
    <row r="30028" spans="11:11" x14ac:dyDescent="0.25">
      <c r="K30028"/>
    </row>
    <row r="30029" spans="11:11" x14ac:dyDescent="0.25">
      <c r="K30029" s="133"/>
    </row>
    <row r="30030" spans="11:11" x14ac:dyDescent="0.25">
      <c r="K30030" s="133"/>
    </row>
    <row r="30031" spans="11:11" x14ac:dyDescent="0.25">
      <c r="K30031"/>
    </row>
    <row r="30032" spans="11:11" x14ac:dyDescent="0.25">
      <c r="K30032"/>
    </row>
    <row r="30033" spans="11:11" x14ac:dyDescent="0.25">
      <c r="K30033" s="133"/>
    </row>
    <row r="30034" spans="11:11" x14ac:dyDescent="0.25">
      <c r="K30034" s="133"/>
    </row>
    <row r="30035" spans="11:11" x14ac:dyDescent="0.25">
      <c r="K30035"/>
    </row>
    <row r="30036" spans="11:11" x14ac:dyDescent="0.25">
      <c r="K30036"/>
    </row>
    <row r="30037" spans="11:11" x14ac:dyDescent="0.25">
      <c r="K30037"/>
    </row>
    <row r="30038" spans="11:11" x14ac:dyDescent="0.25">
      <c r="K30038" s="133"/>
    </row>
    <row r="30039" spans="11:11" x14ac:dyDescent="0.25">
      <c r="K30039" s="133"/>
    </row>
    <row r="30040" spans="11:11" x14ac:dyDescent="0.25">
      <c r="K30040"/>
    </row>
    <row r="30041" spans="11:11" x14ac:dyDescent="0.25">
      <c r="K30041"/>
    </row>
    <row r="30042" spans="11:11" x14ac:dyDescent="0.25">
      <c r="K30042" s="133"/>
    </row>
    <row r="30043" spans="11:11" x14ac:dyDescent="0.25">
      <c r="K30043" s="133"/>
    </row>
    <row r="30044" spans="11:11" x14ac:dyDescent="0.25">
      <c r="K30044"/>
    </row>
    <row r="30045" spans="11:11" x14ac:dyDescent="0.25">
      <c r="K30045"/>
    </row>
    <row r="30046" spans="11:11" x14ac:dyDescent="0.25">
      <c r="K30046"/>
    </row>
    <row r="30047" spans="11:11" x14ac:dyDescent="0.25">
      <c r="K30047" s="133"/>
    </row>
    <row r="30048" spans="11:11" x14ac:dyDescent="0.25">
      <c r="K30048" s="133"/>
    </row>
    <row r="30049" spans="11:11" x14ac:dyDescent="0.25">
      <c r="K30049"/>
    </row>
    <row r="30050" spans="11:11" x14ac:dyDescent="0.25">
      <c r="K30050"/>
    </row>
    <row r="30051" spans="11:11" x14ac:dyDescent="0.25">
      <c r="K30051" s="133"/>
    </row>
    <row r="30052" spans="11:11" x14ac:dyDescent="0.25">
      <c r="K30052" s="133"/>
    </row>
    <row r="30053" spans="11:11" x14ac:dyDescent="0.25">
      <c r="K30053"/>
    </row>
    <row r="30054" spans="11:11" x14ac:dyDescent="0.25">
      <c r="K30054"/>
    </row>
    <row r="30055" spans="11:11" x14ac:dyDescent="0.25">
      <c r="K30055"/>
    </row>
    <row r="30056" spans="11:11" x14ac:dyDescent="0.25">
      <c r="K30056" s="133"/>
    </row>
    <row r="30057" spans="11:11" x14ac:dyDescent="0.25">
      <c r="K30057" s="133"/>
    </row>
    <row r="30058" spans="11:11" x14ac:dyDescent="0.25">
      <c r="K30058"/>
    </row>
    <row r="30059" spans="11:11" x14ac:dyDescent="0.25">
      <c r="K30059"/>
    </row>
    <row r="30060" spans="11:11" x14ac:dyDescent="0.25">
      <c r="K30060" s="133"/>
    </row>
    <row r="30061" spans="11:11" x14ac:dyDescent="0.25">
      <c r="K30061" s="133"/>
    </row>
    <row r="30062" spans="11:11" x14ac:dyDescent="0.25">
      <c r="K30062"/>
    </row>
    <row r="30063" spans="11:11" x14ac:dyDescent="0.25">
      <c r="K30063"/>
    </row>
    <row r="30064" spans="11:11" x14ac:dyDescent="0.25">
      <c r="K30064"/>
    </row>
    <row r="30065" spans="11:11" x14ac:dyDescent="0.25">
      <c r="K30065" s="133"/>
    </row>
    <row r="30066" spans="11:11" x14ac:dyDescent="0.25">
      <c r="K30066" s="133"/>
    </row>
    <row r="30067" spans="11:11" x14ac:dyDescent="0.25">
      <c r="K30067"/>
    </row>
    <row r="30068" spans="11:11" x14ac:dyDescent="0.25">
      <c r="K30068"/>
    </row>
    <row r="30069" spans="11:11" x14ac:dyDescent="0.25">
      <c r="K30069" s="133"/>
    </row>
    <row r="30070" spans="11:11" x14ac:dyDescent="0.25">
      <c r="K30070" s="133"/>
    </row>
    <row r="30071" spans="11:11" x14ac:dyDescent="0.25">
      <c r="K30071"/>
    </row>
    <row r="30072" spans="11:11" x14ac:dyDescent="0.25">
      <c r="K30072"/>
    </row>
    <row r="30073" spans="11:11" x14ac:dyDescent="0.25">
      <c r="K30073"/>
    </row>
    <row r="30074" spans="11:11" x14ac:dyDescent="0.25">
      <c r="K30074" s="133"/>
    </row>
    <row r="30075" spans="11:11" x14ac:dyDescent="0.25">
      <c r="K30075" s="133"/>
    </row>
    <row r="30076" spans="11:11" x14ac:dyDescent="0.25">
      <c r="K30076"/>
    </row>
    <row r="30077" spans="11:11" x14ac:dyDescent="0.25">
      <c r="K30077"/>
    </row>
    <row r="30078" spans="11:11" x14ac:dyDescent="0.25">
      <c r="K30078" s="133"/>
    </row>
    <row r="30079" spans="11:11" x14ac:dyDescent="0.25">
      <c r="K30079" s="133"/>
    </row>
    <row r="30080" spans="11:11" x14ac:dyDescent="0.25">
      <c r="K30080"/>
    </row>
    <row r="30081" spans="11:11" x14ac:dyDescent="0.25">
      <c r="K30081"/>
    </row>
    <row r="30082" spans="11:11" x14ac:dyDescent="0.25">
      <c r="K30082"/>
    </row>
    <row r="30083" spans="11:11" x14ac:dyDescent="0.25">
      <c r="K30083" s="133"/>
    </row>
    <row r="30084" spans="11:11" x14ac:dyDescent="0.25">
      <c r="K30084" s="133"/>
    </row>
    <row r="30085" spans="11:11" x14ac:dyDescent="0.25">
      <c r="K30085"/>
    </row>
    <row r="30086" spans="11:11" x14ac:dyDescent="0.25">
      <c r="K30086"/>
    </row>
    <row r="30087" spans="11:11" x14ac:dyDescent="0.25">
      <c r="K30087" s="133"/>
    </row>
    <row r="30088" spans="11:11" x14ac:dyDescent="0.25">
      <c r="K30088" s="133"/>
    </row>
    <row r="30089" spans="11:11" x14ac:dyDescent="0.25">
      <c r="K30089"/>
    </row>
    <row r="30090" spans="11:11" x14ac:dyDescent="0.25">
      <c r="K30090"/>
    </row>
    <row r="30091" spans="11:11" x14ac:dyDescent="0.25">
      <c r="K30091"/>
    </row>
    <row r="30092" spans="11:11" x14ac:dyDescent="0.25">
      <c r="K30092" s="133"/>
    </row>
    <row r="30093" spans="11:11" x14ac:dyDescent="0.25">
      <c r="K30093" s="133"/>
    </row>
    <row r="30094" spans="11:11" x14ac:dyDescent="0.25">
      <c r="K30094"/>
    </row>
    <row r="30095" spans="11:11" x14ac:dyDescent="0.25">
      <c r="K30095"/>
    </row>
    <row r="30096" spans="11:11" x14ac:dyDescent="0.25">
      <c r="K30096" s="133"/>
    </row>
    <row r="30097" spans="11:11" x14ac:dyDescent="0.25">
      <c r="K30097" s="133"/>
    </row>
    <row r="30098" spans="11:11" x14ac:dyDescent="0.25">
      <c r="K30098"/>
    </row>
    <row r="30099" spans="11:11" x14ac:dyDescent="0.25">
      <c r="K30099"/>
    </row>
    <row r="30100" spans="11:11" x14ac:dyDescent="0.25">
      <c r="K30100"/>
    </row>
    <row r="30101" spans="11:11" x14ac:dyDescent="0.25">
      <c r="K30101" s="133"/>
    </row>
    <row r="30102" spans="11:11" x14ac:dyDescent="0.25">
      <c r="K30102" s="133"/>
    </row>
    <row r="30103" spans="11:11" x14ac:dyDescent="0.25">
      <c r="K30103"/>
    </row>
    <row r="30104" spans="11:11" x14ac:dyDescent="0.25">
      <c r="K30104"/>
    </row>
    <row r="30105" spans="11:11" x14ac:dyDescent="0.25">
      <c r="K30105" s="133"/>
    </row>
    <row r="30106" spans="11:11" x14ac:dyDescent="0.25">
      <c r="K30106" s="133"/>
    </row>
    <row r="30107" spans="11:11" x14ac:dyDescent="0.25">
      <c r="K30107"/>
    </row>
    <row r="30108" spans="11:11" x14ac:dyDescent="0.25">
      <c r="K30108"/>
    </row>
    <row r="30109" spans="11:11" x14ac:dyDescent="0.25">
      <c r="K30109"/>
    </row>
    <row r="30110" spans="11:11" x14ac:dyDescent="0.25">
      <c r="K30110" s="133"/>
    </row>
    <row r="30111" spans="11:11" x14ac:dyDescent="0.25">
      <c r="K30111" s="133"/>
    </row>
    <row r="30112" spans="11:11" x14ac:dyDescent="0.25">
      <c r="K30112"/>
    </row>
    <row r="30113" spans="11:11" x14ac:dyDescent="0.25">
      <c r="K30113"/>
    </row>
    <row r="30114" spans="11:11" x14ac:dyDescent="0.25">
      <c r="K30114" s="133"/>
    </row>
    <row r="30115" spans="11:11" x14ac:dyDescent="0.25">
      <c r="K30115" s="133"/>
    </row>
    <row r="30116" spans="11:11" x14ac:dyDescent="0.25">
      <c r="K30116"/>
    </row>
    <row r="30117" spans="11:11" x14ac:dyDescent="0.25">
      <c r="K30117"/>
    </row>
    <row r="30118" spans="11:11" x14ac:dyDescent="0.25">
      <c r="K30118"/>
    </row>
    <row r="30119" spans="11:11" x14ac:dyDescent="0.25">
      <c r="K30119" s="133"/>
    </row>
    <row r="30120" spans="11:11" x14ac:dyDescent="0.25">
      <c r="K30120" s="133"/>
    </row>
    <row r="30121" spans="11:11" x14ac:dyDescent="0.25">
      <c r="K30121"/>
    </row>
    <row r="30122" spans="11:11" x14ac:dyDescent="0.25">
      <c r="K30122"/>
    </row>
    <row r="30123" spans="11:11" x14ac:dyDescent="0.25">
      <c r="K30123" s="133"/>
    </row>
    <row r="30124" spans="11:11" x14ac:dyDescent="0.25">
      <c r="K30124" s="133"/>
    </row>
    <row r="30125" spans="11:11" x14ac:dyDescent="0.25">
      <c r="K30125"/>
    </row>
    <row r="30126" spans="11:11" x14ac:dyDescent="0.25">
      <c r="K30126"/>
    </row>
    <row r="30127" spans="11:11" x14ac:dyDescent="0.25">
      <c r="K30127"/>
    </row>
    <row r="30128" spans="11:11" x14ac:dyDescent="0.25">
      <c r="K30128" s="133"/>
    </row>
    <row r="30129" spans="11:11" x14ac:dyDescent="0.25">
      <c r="K30129" s="133"/>
    </row>
    <row r="30130" spans="11:11" x14ac:dyDescent="0.25">
      <c r="K30130"/>
    </row>
    <row r="30131" spans="11:11" x14ac:dyDescent="0.25">
      <c r="K30131"/>
    </row>
    <row r="30132" spans="11:11" x14ac:dyDescent="0.25">
      <c r="K30132" s="133"/>
    </row>
    <row r="30133" spans="11:11" x14ac:dyDescent="0.25">
      <c r="K30133" s="133"/>
    </row>
    <row r="30134" spans="11:11" x14ac:dyDescent="0.25">
      <c r="K30134"/>
    </row>
    <row r="30135" spans="11:11" x14ac:dyDescent="0.25">
      <c r="K30135"/>
    </row>
    <row r="30136" spans="11:11" x14ac:dyDescent="0.25">
      <c r="K30136"/>
    </row>
    <row r="30137" spans="11:11" x14ac:dyDescent="0.25">
      <c r="K30137" s="133"/>
    </row>
    <row r="30138" spans="11:11" x14ac:dyDescent="0.25">
      <c r="K30138" s="133"/>
    </row>
    <row r="30139" spans="11:11" x14ac:dyDescent="0.25">
      <c r="K30139"/>
    </row>
    <row r="30140" spans="11:11" x14ac:dyDescent="0.25">
      <c r="K30140"/>
    </row>
    <row r="30141" spans="11:11" x14ac:dyDescent="0.25">
      <c r="K30141" s="133"/>
    </row>
    <row r="30142" spans="11:11" x14ac:dyDescent="0.25">
      <c r="K30142" s="133"/>
    </row>
    <row r="30143" spans="11:11" x14ac:dyDescent="0.25">
      <c r="K30143"/>
    </row>
    <row r="30144" spans="11:11" x14ac:dyDescent="0.25">
      <c r="K30144"/>
    </row>
    <row r="30145" spans="11:11" x14ac:dyDescent="0.25">
      <c r="K30145"/>
    </row>
    <row r="30146" spans="11:11" x14ac:dyDescent="0.25">
      <c r="K30146" s="133"/>
    </row>
    <row r="30147" spans="11:11" x14ac:dyDescent="0.25">
      <c r="K30147" s="133"/>
    </row>
    <row r="30148" spans="11:11" x14ac:dyDescent="0.25">
      <c r="K30148"/>
    </row>
    <row r="30149" spans="11:11" x14ac:dyDescent="0.25">
      <c r="K30149"/>
    </row>
    <row r="30150" spans="11:11" x14ac:dyDescent="0.25">
      <c r="K30150" s="133"/>
    </row>
    <row r="30151" spans="11:11" x14ac:dyDescent="0.25">
      <c r="K30151" s="133"/>
    </row>
    <row r="30152" spans="11:11" x14ac:dyDescent="0.25">
      <c r="K30152"/>
    </row>
    <row r="30153" spans="11:11" x14ac:dyDescent="0.25">
      <c r="K30153"/>
    </row>
    <row r="30154" spans="11:11" x14ac:dyDescent="0.25">
      <c r="K30154"/>
    </row>
    <row r="30155" spans="11:11" x14ac:dyDescent="0.25">
      <c r="K30155" s="133"/>
    </row>
    <row r="30156" spans="11:11" x14ac:dyDescent="0.25">
      <c r="K30156" s="133"/>
    </row>
    <row r="30157" spans="11:11" x14ac:dyDescent="0.25">
      <c r="K30157"/>
    </row>
    <row r="30158" spans="11:11" x14ac:dyDescent="0.25">
      <c r="K30158"/>
    </row>
    <row r="30159" spans="11:11" x14ac:dyDescent="0.25">
      <c r="K30159" s="133"/>
    </row>
    <row r="30160" spans="11:11" x14ac:dyDescent="0.25">
      <c r="K30160" s="133"/>
    </row>
    <row r="30161" spans="11:11" x14ac:dyDescent="0.25">
      <c r="K30161"/>
    </row>
    <row r="30162" spans="11:11" x14ac:dyDescent="0.25">
      <c r="K30162"/>
    </row>
    <row r="30163" spans="11:11" x14ac:dyDescent="0.25">
      <c r="K30163"/>
    </row>
    <row r="30164" spans="11:11" x14ac:dyDescent="0.25">
      <c r="K30164" s="133"/>
    </row>
    <row r="30165" spans="11:11" x14ac:dyDescent="0.25">
      <c r="K30165" s="133"/>
    </row>
    <row r="30166" spans="11:11" x14ac:dyDescent="0.25">
      <c r="K30166"/>
    </row>
    <row r="30167" spans="11:11" x14ac:dyDescent="0.25">
      <c r="K30167"/>
    </row>
    <row r="30168" spans="11:11" x14ac:dyDescent="0.25">
      <c r="K30168" s="133"/>
    </row>
    <row r="30169" spans="11:11" x14ac:dyDescent="0.25">
      <c r="K30169" s="133"/>
    </row>
    <row r="30170" spans="11:11" x14ac:dyDescent="0.25">
      <c r="K30170"/>
    </row>
    <row r="30171" spans="11:11" x14ac:dyDescent="0.25">
      <c r="K30171"/>
    </row>
    <row r="30172" spans="11:11" x14ac:dyDescent="0.25">
      <c r="K30172"/>
    </row>
    <row r="30173" spans="11:11" x14ac:dyDescent="0.25">
      <c r="K30173" s="133"/>
    </row>
    <row r="30174" spans="11:11" x14ac:dyDescent="0.25">
      <c r="K30174" s="133"/>
    </row>
    <row r="30175" spans="11:11" x14ac:dyDescent="0.25">
      <c r="K30175"/>
    </row>
    <row r="30176" spans="11:11" x14ac:dyDescent="0.25">
      <c r="K30176"/>
    </row>
    <row r="30177" spans="11:11" x14ac:dyDescent="0.25">
      <c r="K30177" s="133"/>
    </row>
    <row r="30178" spans="11:11" x14ac:dyDescent="0.25">
      <c r="K30178" s="133"/>
    </row>
    <row r="30179" spans="11:11" x14ac:dyDescent="0.25">
      <c r="K30179"/>
    </row>
    <row r="30180" spans="11:11" x14ac:dyDescent="0.25">
      <c r="K30180"/>
    </row>
    <row r="30181" spans="11:11" x14ac:dyDescent="0.25">
      <c r="K30181"/>
    </row>
    <row r="30182" spans="11:11" x14ac:dyDescent="0.25">
      <c r="K30182" s="133"/>
    </row>
    <row r="30183" spans="11:11" x14ac:dyDescent="0.25">
      <c r="K30183" s="133"/>
    </row>
    <row r="30184" spans="11:11" x14ac:dyDescent="0.25">
      <c r="K30184"/>
    </row>
    <row r="30185" spans="11:11" x14ac:dyDescent="0.25">
      <c r="K30185"/>
    </row>
    <row r="30186" spans="11:11" x14ac:dyDescent="0.25">
      <c r="K30186" s="133"/>
    </row>
    <row r="30187" spans="11:11" x14ac:dyDescent="0.25">
      <c r="K30187" s="133"/>
    </row>
    <row r="30188" spans="11:11" x14ac:dyDescent="0.25">
      <c r="K30188"/>
    </row>
    <row r="30189" spans="11:11" x14ac:dyDescent="0.25">
      <c r="K30189"/>
    </row>
    <row r="30190" spans="11:11" x14ac:dyDescent="0.25">
      <c r="K30190"/>
    </row>
    <row r="30191" spans="11:11" x14ac:dyDescent="0.25">
      <c r="K30191" s="133"/>
    </row>
    <row r="30192" spans="11:11" x14ac:dyDescent="0.25">
      <c r="K30192" s="133"/>
    </row>
    <row r="30193" spans="11:11" x14ac:dyDescent="0.25">
      <c r="K30193"/>
    </row>
    <row r="30194" spans="11:11" x14ac:dyDescent="0.25">
      <c r="K30194"/>
    </row>
    <row r="30195" spans="11:11" x14ac:dyDescent="0.25">
      <c r="K30195" s="133"/>
    </row>
    <row r="30196" spans="11:11" x14ac:dyDescent="0.25">
      <c r="K30196" s="133"/>
    </row>
    <row r="30197" spans="11:11" x14ac:dyDescent="0.25">
      <c r="K30197"/>
    </row>
    <row r="30198" spans="11:11" x14ac:dyDescent="0.25">
      <c r="K30198"/>
    </row>
    <row r="30199" spans="11:11" x14ac:dyDescent="0.25">
      <c r="K30199"/>
    </row>
    <row r="30200" spans="11:11" x14ac:dyDescent="0.25">
      <c r="K30200" s="133"/>
    </row>
    <row r="30201" spans="11:11" x14ac:dyDescent="0.25">
      <c r="K30201" s="133"/>
    </row>
    <row r="30202" spans="11:11" x14ac:dyDescent="0.25">
      <c r="K30202"/>
    </row>
    <row r="30203" spans="11:11" x14ac:dyDescent="0.25">
      <c r="K30203"/>
    </row>
    <row r="30204" spans="11:11" x14ac:dyDescent="0.25">
      <c r="K30204" s="133"/>
    </row>
    <row r="30205" spans="11:11" x14ac:dyDescent="0.25">
      <c r="K30205" s="133"/>
    </row>
    <row r="30206" spans="11:11" x14ac:dyDescent="0.25">
      <c r="K30206"/>
    </row>
    <row r="30207" spans="11:11" x14ac:dyDescent="0.25">
      <c r="K30207"/>
    </row>
    <row r="30208" spans="11:11" x14ac:dyDescent="0.25">
      <c r="K30208"/>
    </row>
    <row r="30209" spans="11:11" x14ac:dyDescent="0.25">
      <c r="K30209" s="133"/>
    </row>
    <row r="30210" spans="11:11" x14ac:dyDescent="0.25">
      <c r="K30210" s="133"/>
    </row>
    <row r="30211" spans="11:11" x14ac:dyDescent="0.25">
      <c r="K30211"/>
    </row>
    <row r="30212" spans="11:11" x14ac:dyDescent="0.25">
      <c r="K30212"/>
    </row>
    <row r="30213" spans="11:11" x14ac:dyDescent="0.25">
      <c r="K30213" s="133"/>
    </row>
    <row r="30214" spans="11:11" x14ac:dyDescent="0.25">
      <c r="K30214" s="133"/>
    </row>
    <row r="30215" spans="11:11" x14ac:dyDescent="0.25">
      <c r="K30215"/>
    </row>
    <row r="30216" spans="11:11" x14ac:dyDescent="0.25">
      <c r="K30216"/>
    </row>
    <row r="30217" spans="11:11" x14ac:dyDescent="0.25">
      <c r="K30217"/>
    </row>
    <row r="30218" spans="11:11" x14ac:dyDescent="0.25">
      <c r="K30218" s="133"/>
    </row>
    <row r="30219" spans="11:11" x14ac:dyDescent="0.25">
      <c r="K30219" s="133"/>
    </row>
    <row r="30220" spans="11:11" x14ac:dyDescent="0.25">
      <c r="K30220"/>
    </row>
    <row r="30221" spans="11:11" x14ac:dyDescent="0.25">
      <c r="K30221"/>
    </row>
    <row r="30222" spans="11:11" x14ac:dyDescent="0.25">
      <c r="K30222" s="133"/>
    </row>
    <row r="30223" spans="11:11" x14ac:dyDescent="0.25">
      <c r="K30223" s="133"/>
    </row>
    <row r="30224" spans="11:11" x14ac:dyDescent="0.25">
      <c r="K30224"/>
    </row>
    <row r="30225" spans="11:11" x14ac:dyDescent="0.25">
      <c r="K30225"/>
    </row>
    <row r="30226" spans="11:11" x14ac:dyDescent="0.25">
      <c r="K30226"/>
    </row>
    <row r="30227" spans="11:11" x14ac:dyDescent="0.25">
      <c r="K30227" s="133"/>
    </row>
    <row r="30228" spans="11:11" x14ac:dyDescent="0.25">
      <c r="K30228" s="133"/>
    </row>
    <row r="30229" spans="11:11" x14ac:dyDescent="0.25">
      <c r="K30229"/>
    </row>
    <row r="30230" spans="11:11" x14ac:dyDescent="0.25">
      <c r="K30230"/>
    </row>
    <row r="30231" spans="11:11" x14ac:dyDescent="0.25">
      <c r="K30231" s="133"/>
    </row>
    <row r="30232" spans="11:11" x14ac:dyDescent="0.25">
      <c r="K30232" s="133"/>
    </row>
    <row r="30233" spans="11:11" x14ac:dyDescent="0.25">
      <c r="K30233"/>
    </row>
    <row r="30234" spans="11:11" x14ac:dyDescent="0.25">
      <c r="K30234"/>
    </row>
    <row r="30235" spans="11:11" x14ac:dyDescent="0.25">
      <c r="K30235"/>
    </row>
    <row r="30236" spans="11:11" x14ac:dyDescent="0.25">
      <c r="K30236" s="133"/>
    </row>
    <row r="30237" spans="11:11" x14ac:dyDescent="0.25">
      <c r="K30237" s="133"/>
    </row>
    <row r="30238" spans="11:11" x14ac:dyDescent="0.25">
      <c r="K30238"/>
    </row>
    <row r="30239" spans="11:11" x14ac:dyDescent="0.25">
      <c r="K30239"/>
    </row>
    <row r="30240" spans="11:11" x14ac:dyDescent="0.25">
      <c r="K30240" s="133"/>
    </row>
    <row r="30241" spans="11:11" x14ac:dyDescent="0.25">
      <c r="K30241" s="133"/>
    </row>
    <row r="30242" spans="11:11" x14ac:dyDescent="0.25">
      <c r="K30242"/>
    </row>
    <row r="30243" spans="11:11" x14ac:dyDescent="0.25">
      <c r="K30243"/>
    </row>
    <row r="30244" spans="11:11" x14ac:dyDescent="0.25">
      <c r="K30244"/>
    </row>
    <row r="30245" spans="11:11" x14ac:dyDescent="0.25">
      <c r="K30245" s="133"/>
    </row>
    <row r="30246" spans="11:11" x14ac:dyDescent="0.25">
      <c r="K30246" s="133"/>
    </row>
    <row r="30247" spans="11:11" x14ac:dyDescent="0.25">
      <c r="K30247"/>
    </row>
    <row r="30248" spans="11:11" x14ac:dyDescent="0.25">
      <c r="K30248"/>
    </row>
    <row r="30249" spans="11:11" x14ac:dyDescent="0.25">
      <c r="K30249" s="133"/>
    </row>
    <row r="30250" spans="11:11" x14ac:dyDescent="0.25">
      <c r="K30250" s="133"/>
    </row>
    <row r="30251" spans="11:11" x14ac:dyDescent="0.25">
      <c r="K30251"/>
    </row>
    <row r="30252" spans="11:11" x14ac:dyDescent="0.25">
      <c r="K30252"/>
    </row>
    <row r="30253" spans="11:11" x14ac:dyDescent="0.25">
      <c r="K30253"/>
    </row>
    <row r="30254" spans="11:11" x14ac:dyDescent="0.25">
      <c r="K30254" s="133"/>
    </row>
    <row r="30255" spans="11:11" x14ac:dyDescent="0.25">
      <c r="K30255" s="133"/>
    </row>
    <row r="30256" spans="11:11" x14ac:dyDescent="0.25">
      <c r="K30256"/>
    </row>
    <row r="30257" spans="11:11" x14ac:dyDescent="0.25">
      <c r="K30257"/>
    </row>
    <row r="30258" spans="11:11" x14ac:dyDescent="0.25">
      <c r="K30258" s="133"/>
    </row>
    <row r="30259" spans="11:11" x14ac:dyDescent="0.25">
      <c r="K30259" s="133"/>
    </row>
    <row r="30260" spans="11:11" x14ac:dyDescent="0.25">
      <c r="K30260"/>
    </row>
    <row r="30261" spans="11:11" x14ac:dyDescent="0.25">
      <c r="K30261"/>
    </row>
    <row r="30262" spans="11:11" x14ac:dyDescent="0.25">
      <c r="K30262"/>
    </row>
    <row r="30263" spans="11:11" x14ac:dyDescent="0.25">
      <c r="K30263" s="133"/>
    </row>
    <row r="30264" spans="11:11" x14ac:dyDescent="0.25">
      <c r="K30264" s="133"/>
    </row>
    <row r="30265" spans="11:11" x14ac:dyDescent="0.25">
      <c r="K30265"/>
    </row>
    <row r="30266" spans="11:11" x14ac:dyDescent="0.25">
      <c r="K30266"/>
    </row>
    <row r="30267" spans="11:11" x14ac:dyDescent="0.25">
      <c r="K30267" s="133"/>
    </row>
    <row r="30268" spans="11:11" x14ac:dyDescent="0.25">
      <c r="K30268" s="133"/>
    </row>
    <row r="30269" spans="11:11" x14ac:dyDescent="0.25">
      <c r="K30269"/>
    </row>
    <row r="30270" spans="11:11" x14ac:dyDescent="0.25">
      <c r="K30270"/>
    </row>
    <row r="30271" spans="11:11" x14ac:dyDescent="0.25">
      <c r="K30271"/>
    </row>
    <row r="30272" spans="11:11" x14ac:dyDescent="0.25">
      <c r="K30272" s="133"/>
    </row>
    <row r="30273" spans="11:11" x14ac:dyDescent="0.25">
      <c r="K30273" s="133"/>
    </row>
    <row r="30274" spans="11:11" x14ac:dyDescent="0.25">
      <c r="K30274"/>
    </row>
    <row r="30275" spans="11:11" x14ac:dyDescent="0.25">
      <c r="K30275"/>
    </row>
    <row r="30276" spans="11:11" x14ac:dyDescent="0.25">
      <c r="K30276" s="133"/>
    </row>
    <row r="30277" spans="11:11" x14ac:dyDescent="0.25">
      <c r="K30277" s="133"/>
    </row>
    <row r="30278" spans="11:11" x14ac:dyDescent="0.25">
      <c r="K30278"/>
    </row>
    <row r="30279" spans="11:11" x14ac:dyDescent="0.25">
      <c r="K30279"/>
    </row>
    <row r="30280" spans="11:11" x14ac:dyDescent="0.25">
      <c r="K30280"/>
    </row>
    <row r="30281" spans="11:11" x14ac:dyDescent="0.25">
      <c r="K30281" s="133"/>
    </row>
    <row r="30282" spans="11:11" x14ac:dyDescent="0.25">
      <c r="K30282" s="133"/>
    </row>
    <row r="30283" spans="11:11" x14ac:dyDescent="0.25">
      <c r="K30283"/>
    </row>
    <row r="30284" spans="11:11" x14ac:dyDescent="0.25">
      <c r="K30284"/>
    </row>
    <row r="30285" spans="11:11" x14ac:dyDescent="0.25">
      <c r="K30285" s="133"/>
    </row>
    <row r="30286" spans="11:11" x14ac:dyDescent="0.25">
      <c r="K30286" s="133"/>
    </row>
    <row r="30287" spans="11:11" x14ac:dyDescent="0.25">
      <c r="K30287"/>
    </row>
    <row r="30288" spans="11:11" x14ac:dyDescent="0.25">
      <c r="K30288"/>
    </row>
    <row r="30289" spans="11:11" x14ac:dyDescent="0.25">
      <c r="K30289"/>
    </row>
    <row r="30290" spans="11:11" x14ac:dyDescent="0.25">
      <c r="K30290" s="133"/>
    </row>
    <row r="30291" spans="11:11" x14ac:dyDescent="0.25">
      <c r="K30291" s="133"/>
    </row>
    <row r="30292" spans="11:11" x14ac:dyDescent="0.25">
      <c r="K30292"/>
    </row>
    <row r="30293" spans="11:11" x14ac:dyDescent="0.25">
      <c r="K30293"/>
    </row>
    <row r="30294" spans="11:11" x14ac:dyDescent="0.25">
      <c r="K30294" s="133"/>
    </row>
    <row r="30295" spans="11:11" x14ac:dyDescent="0.25">
      <c r="K30295" s="133"/>
    </row>
    <row r="30296" spans="11:11" x14ac:dyDescent="0.25">
      <c r="K30296"/>
    </row>
    <row r="30297" spans="11:11" x14ac:dyDescent="0.25">
      <c r="K30297"/>
    </row>
    <row r="30298" spans="11:11" x14ac:dyDescent="0.25">
      <c r="K30298"/>
    </row>
    <row r="30299" spans="11:11" x14ac:dyDescent="0.25">
      <c r="K30299" s="133"/>
    </row>
    <row r="30300" spans="11:11" x14ac:dyDescent="0.25">
      <c r="K30300" s="133"/>
    </row>
    <row r="30301" spans="11:11" x14ac:dyDescent="0.25">
      <c r="K30301"/>
    </row>
    <row r="30302" spans="11:11" x14ac:dyDescent="0.25">
      <c r="K30302"/>
    </row>
    <row r="30303" spans="11:11" x14ac:dyDescent="0.25">
      <c r="K30303" s="133"/>
    </row>
    <row r="30304" spans="11:11" x14ac:dyDescent="0.25">
      <c r="K30304" s="133"/>
    </row>
    <row r="30305" spans="11:11" x14ac:dyDescent="0.25">
      <c r="K30305"/>
    </row>
    <row r="30306" spans="11:11" x14ac:dyDescent="0.25">
      <c r="K30306"/>
    </row>
    <row r="30307" spans="11:11" x14ac:dyDescent="0.25">
      <c r="K30307"/>
    </row>
    <row r="30308" spans="11:11" x14ac:dyDescent="0.25">
      <c r="K30308" s="133"/>
    </row>
    <row r="30309" spans="11:11" x14ac:dyDescent="0.25">
      <c r="K30309" s="133"/>
    </row>
    <row r="30310" spans="11:11" x14ac:dyDescent="0.25">
      <c r="K30310"/>
    </row>
    <row r="30311" spans="11:11" x14ac:dyDescent="0.25">
      <c r="K30311"/>
    </row>
    <row r="30312" spans="11:11" x14ac:dyDescent="0.25">
      <c r="K30312" s="133"/>
    </row>
    <row r="30313" spans="11:11" x14ac:dyDescent="0.25">
      <c r="K30313" s="133"/>
    </row>
    <row r="30314" spans="11:11" x14ac:dyDescent="0.25">
      <c r="K30314"/>
    </row>
    <row r="30315" spans="11:11" x14ac:dyDescent="0.25">
      <c r="K30315"/>
    </row>
    <row r="30316" spans="11:11" x14ac:dyDescent="0.25">
      <c r="K30316"/>
    </row>
    <row r="30317" spans="11:11" x14ac:dyDescent="0.25">
      <c r="K30317" s="133"/>
    </row>
    <row r="30318" spans="11:11" x14ac:dyDescent="0.25">
      <c r="K30318" s="133"/>
    </row>
    <row r="30319" spans="11:11" x14ac:dyDescent="0.25">
      <c r="K30319"/>
    </row>
    <row r="30320" spans="11:11" x14ac:dyDescent="0.25">
      <c r="K30320"/>
    </row>
    <row r="30321" spans="11:11" x14ac:dyDescent="0.25">
      <c r="K30321" s="133"/>
    </row>
    <row r="30322" spans="11:11" x14ac:dyDescent="0.25">
      <c r="K30322" s="133"/>
    </row>
    <row r="30323" spans="11:11" x14ac:dyDescent="0.25">
      <c r="K30323"/>
    </row>
    <row r="30324" spans="11:11" x14ac:dyDescent="0.25">
      <c r="K30324"/>
    </row>
    <row r="30325" spans="11:11" x14ac:dyDescent="0.25">
      <c r="K30325"/>
    </row>
    <row r="30326" spans="11:11" x14ac:dyDescent="0.25">
      <c r="K30326" s="133"/>
    </row>
    <row r="30327" spans="11:11" x14ac:dyDescent="0.25">
      <c r="K30327" s="133"/>
    </row>
    <row r="30328" spans="11:11" x14ac:dyDescent="0.25">
      <c r="K30328"/>
    </row>
    <row r="30329" spans="11:11" x14ac:dyDescent="0.25">
      <c r="K30329"/>
    </row>
    <row r="30330" spans="11:11" x14ac:dyDescent="0.25">
      <c r="K30330" s="133"/>
    </row>
    <row r="30331" spans="11:11" x14ac:dyDescent="0.25">
      <c r="K30331" s="133"/>
    </row>
    <row r="30332" spans="11:11" x14ac:dyDescent="0.25">
      <c r="K30332"/>
    </row>
    <row r="30333" spans="11:11" x14ac:dyDescent="0.25">
      <c r="K30333"/>
    </row>
    <row r="30334" spans="11:11" x14ac:dyDescent="0.25">
      <c r="K30334"/>
    </row>
    <row r="30335" spans="11:11" x14ac:dyDescent="0.25">
      <c r="K30335" s="133"/>
    </row>
    <row r="30336" spans="11:11" x14ac:dyDescent="0.25">
      <c r="K30336" s="133"/>
    </row>
    <row r="30337" spans="11:11" x14ac:dyDescent="0.25">
      <c r="K30337"/>
    </row>
    <row r="30338" spans="11:11" x14ac:dyDescent="0.25">
      <c r="K30338"/>
    </row>
    <row r="30339" spans="11:11" x14ac:dyDescent="0.25">
      <c r="K30339" s="133"/>
    </row>
    <row r="30340" spans="11:11" x14ac:dyDescent="0.25">
      <c r="K30340" s="133"/>
    </row>
    <row r="30341" spans="11:11" x14ac:dyDescent="0.25">
      <c r="K30341"/>
    </row>
    <row r="30342" spans="11:11" x14ac:dyDescent="0.25">
      <c r="K30342"/>
    </row>
    <row r="30343" spans="11:11" x14ac:dyDescent="0.25">
      <c r="K30343"/>
    </row>
    <row r="30344" spans="11:11" x14ac:dyDescent="0.25">
      <c r="K30344" s="133"/>
    </row>
    <row r="30345" spans="11:11" x14ac:dyDescent="0.25">
      <c r="K30345" s="133"/>
    </row>
    <row r="30346" spans="11:11" x14ac:dyDescent="0.25">
      <c r="K30346"/>
    </row>
    <row r="30347" spans="11:11" x14ac:dyDescent="0.25">
      <c r="K30347"/>
    </row>
    <row r="30348" spans="11:11" x14ac:dyDescent="0.25">
      <c r="K30348" s="133"/>
    </row>
    <row r="30349" spans="11:11" x14ac:dyDescent="0.25">
      <c r="K30349" s="133"/>
    </row>
    <row r="30350" spans="11:11" x14ac:dyDescent="0.25">
      <c r="K30350"/>
    </row>
    <row r="30351" spans="11:11" x14ac:dyDescent="0.25">
      <c r="K30351"/>
    </row>
    <row r="30352" spans="11:11" x14ac:dyDescent="0.25">
      <c r="K30352"/>
    </row>
    <row r="30353" spans="11:11" x14ac:dyDescent="0.25">
      <c r="K30353" s="133"/>
    </row>
    <row r="30354" spans="11:11" x14ac:dyDescent="0.25">
      <c r="K30354" s="133"/>
    </row>
    <row r="30355" spans="11:11" x14ac:dyDescent="0.25">
      <c r="K30355"/>
    </row>
    <row r="30356" spans="11:11" x14ac:dyDescent="0.25">
      <c r="K30356"/>
    </row>
    <row r="30357" spans="11:11" x14ac:dyDescent="0.25">
      <c r="K30357" s="133"/>
    </row>
    <row r="30358" spans="11:11" x14ac:dyDescent="0.25">
      <c r="K30358" s="133"/>
    </row>
    <row r="30359" spans="11:11" x14ac:dyDescent="0.25">
      <c r="K30359"/>
    </row>
    <row r="30360" spans="11:11" x14ac:dyDescent="0.25">
      <c r="K30360"/>
    </row>
    <row r="30361" spans="11:11" x14ac:dyDescent="0.25">
      <c r="K30361"/>
    </row>
    <row r="30362" spans="11:11" x14ac:dyDescent="0.25">
      <c r="K30362" s="133"/>
    </row>
    <row r="30363" spans="11:11" x14ac:dyDescent="0.25">
      <c r="K30363" s="133"/>
    </row>
    <row r="30364" spans="11:11" x14ac:dyDescent="0.25">
      <c r="K30364"/>
    </row>
    <row r="30365" spans="11:11" x14ac:dyDescent="0.25">
      <c r="K30365"/>
    </row>
    <row r="30366" spans="11:11" x14ac:dyDescent="0.25">
      <c r="K30366" s="133"/>
    </row>
    <row r="30367" spans="11:11" x14ac:dyDescent="0.25">
      <c r="K30367" s="133"/>
    </row>
    <row r="30368" spans="11:11" x14ac:dyDescent="0.25">
      <c r="K30368"/>
    </row>
    <row r="30369" spans="11:11" x14ac:dyDescent="0.25">
      <c r="K30369"/>
    </row>
    <row r="30370" spans="11:11" x14ac:dyDescent="0.25">
      <c r="K30370"/>
    </row>
    <row r="30371" spans="11:11" x14ac:dyDescent="0.25">
      <c r="K30371" s="133"/>
    </row>
    <row r="30372" spans="11:11" x14ac:dyDescent="0.25">
      <c r="K30372" s="133"/>
    </row>
    <row r="30373" spans="11:11" x14ac:dyDescent="0.25">
      <c r="K30373"/>
    </row>
    <row r="30374" spans="11:11" x14ac:dyDescent="0.25">
      <c r="K30374"/>
    </row>
    <row r="30375" spans="11:11" x14ac:dyDescent="0.25">
      <c r="K30375" s="133"/>
    </row>
    <row r="30376" spans="11:11" x14ac:dyDescent="0.25">
      <c r="K30376" s="133"/>
    </row>
    <row r="30377" spans="11:11" x14ac:dyDescent="0.25">
      <c r="K30377"/>
    </row>
    <row r="30378" spans="11:11" x14ac:dyDescent="0.25">
      <c r="K30378"/>
    </row>
    <row r="30379" spans="11:11" x14ac:dyDescent="0.25">
      <c r="K30379"/>
    </row>
    <row r="30380" spans="11:11" x14ac:dyDescent="0.25">
      <c r="K30380" s="133"/>
    </row>
    <row r="30381" spans="11:11" x14ac:dyDescent="0.25">
      <c r="K30381" s="133"/>
    </row>
    <row r="30382" spans="11:11" x14ac:dyDescent="0.25">
      <c r="K30382"/>
    </row>
    <row r="30383" spans="11:11" x14ac:dyDescent="0.25">
      <c r="K30383"/>
    </row>
    <row r="30384" spans="11:11" x14ac:dyDescent="0.25">
      <c r="K30384" s="133"/>
    </row>
    <row r="30385" spans="11:11" x14ac:dyDescent="0.25">
      <c r="K30385" s="133"/>
    </row>
    <row r="30386" spans="11:11" x14ac:dyDescent="0.25">
      <c r="K30386"/>
    </row>
    <row r="30387" spans="11:11" x14ac:dyDescent="0.25">
      <c r="K30387"/>
    </row>
    <row r="30388" spans="11:11" x14ac:dyDescent="0.25">
      <c r="K30388"/>
    </row>
    <row r="30389" spans="11:11" x14ac:dyDescent="0.25">
      <c r="K30389" s="133"/>
    </row>
    <row r="30390" spans="11:11" x14ac:dyDescent="0.25">
      <c r="K30390" s="133"/>
    </row>
    <row r="30391" spans="11:11" x14ac:dyDescent="0.25">
      <c r="K30391"/>
    </row>
    <row r="30392" spans="11:11" x14ac:dyDescent="0.25">
      <c r="K30392"/>
    </row>
    <row r="30393" spans="11:11" x14ac:dyDescent="0.25">
      <c r="K30393" s="133"/>
    </row>
    <row r="30394" spans="11:11" x14ac:dyDescent="0.25">
      <c r="K30394" s="133"/>
    </row>
    <row r="30395" spans="11:11" x14ac:dyDescent="0.25">
      <c r="K30395"/>
    </row>
    <row r="30396" spans="11:11" x14ac:dyDescent="0.25">
      <c r="K30396"/>
    </row>
    <row r="30397" spans="11:11" x14ac:dyDescent="0.25">
      <c r="K30397"/>
    </row>
    <row r="30398" spans="11:11" x14ac:dyDescent="0.25">
      <c r="K30398" s="133"/>
    </row>
    <row r="30399" spans="11:11" x14ac:dyDescent="0.25">
      <c r="K30399" s="133"/>
    </row>
    <row r="30400" spans="11:11" x14ac:dyDescent="0.25">
      <c r="K30400"/>
    </row>
    <row r="30401" spans="11:11" x14ac:dyDescent="0.25">
      <c r="K30401"/>
    </row>
    <row r="30402" spans="11:11" x14ac:dyDescent="0.25">
      <c r="K30402" s="133"/>
    </row>
    <row r="30403" spans="11:11" x14ac:dyDescent="0.25">
      <c r="K30403" s="133"/>
    </row>
    <row r="30404" spans="11:11" x14ac:dyDescent="0.25">
      <c r="K30404"/>
    </row>
    <row r="30405" spans="11:11" x14ac:dyDescent="0.25">
      <c r="K30405"/>
    </row>
    <row r="30406" spans="11:11" x14ac:dyDescent="0.25">
      <c r="K30406"/>
    </row>
    <row r="30407" spans="11:11" x14ac:dyDescent="0.25">
      <c r="K30407" s="133"/>
    </row>
    <row r="30408" spans="11:11" x14ac:dyDescent="0.25">
      <c r="K30408" s="133"/>
    </row>
    <row r="30409" spans="11:11" x14ac:dyDescent="0.25">
      <c r="K30409"/>
    </row>
    <row r="30410" spans="11:11" x14ac:dyDescent="0.25">
      <c r="K30410"/>
    </row>
    <row r="30411" spans="11:11" x14ac:dyDescent="0.25">
      <c r="K30411" s="133"/>
    </row>
    <row r="30412" spans="11:11" x14ac:dyDescent="0.25">
      <c r="K30412" s="133"/>
    </row>
    <row r="30413" spans="11:11" x14ac:dyDescent="0.25">
      <c r="K30413"/>
    </row>
    <row r="30414" spans="11:11" x14ac:dyDescent="0.25">
      <c r="K30414"/>
    </row>
    <row r="30415" spans="11:11" x14ac:dyDescent="0.25">
      <c r="K30415"/>
    </row>
    <row r="30416" spans="11:11" x14ac:dyDescent="0.25">
      <c r="K30416" s="133"/>
    </row>
    <row r="30417" spans="11:11" x14ac:dyDescent="0.25">
      <c r="K30417" s="133"/>
    </row>
    <row r="30418" spans="11:11" x14ac:dyDescent="0.25">
      <c r="K30418"/>
    </row>
    <row r="30419" spans="11:11" x14ac:dyDescent="0.25">
      <c r="K30419"/>
    </row>
    <row r="30420" spans="11:11" x14ac:dyDescent="0.25">
      <c r="K30420" s="133"/>
    </row>
    <row r="30421" spans="11:11" x14ac:dyDescent="0.25">
      <c r="K30421" s="133"/>
    </row>
    <row r="30422" spans="11:11" x14ac:dyDescent="0.25">
      <c r="K30422"/>
    </row>
    <row r="30423" spans="11:11" x14ac:dyDescent="0.25">
      <c r="K30423"/>
    </row>
    <row r="30424" spans="11:11" x14ac:dyDescent="0.25">
      <c r="K30424"/>
    </row>
    <row r="30425" spans="11:11" x14ac:dyDescent="0.25">
      <c r="K30425" s="133"/>
    </row>
    <row r="30426" spans="11:11" x14ac:dyDescent="0.25">
      <c r="K30426" s="133"/>
    </row>
    <row r="30427" spans="11:11" x14ac:dyDescent="0.25">
      <c r="K30427"/>
    </row>
    <row r="30428" spans="11:11" x14ac:dyDescent="0.25">
      <c r="K30428"/>
    </row>
    <row r="30429" spans="11:11" x14ac:dyDescent="0.25">
      <c r="K30429" s="133"/>
    </row>
    <row r="30430" spans="11:11" x14ac:dyDescent="0.25">
      <c r="K30430" s="133"/>
    </row>
    <row r="30431" spans="11:11" x14ac:dyDescent="0.25">
      <c r="K30431"/>
    </row>
    <row r="30432" spans="11:11" x14ac:dyDescent="0.25">
      <c r="K30432"/>
    </row>
    <row r="30433" spans="11:11" x14ac:dyDescent="0.25">
      <c r="K30433"/>
    </row>
    <row r="30434" spans="11:11" x14ac:dyDescent="0.25">
      <c r="K30434" s="133"/>
    </row>
    <row r="30435" spans="11:11" x14ac:dyDescent="0.25">
      <c r="K30435" s="133"/>
    </row>
    <row r="30436" spans="11:11" x14ac:dyDescent="0.25">
      <c r="K30436"/>
    </row>
    <row r="30437" spans="11:11" x14ac:dyDescent="0.25">
      <c r="K30437"/>
    </row>
    <row r="30438" spans="11:11" x14ac:dyDescent="0.25">
      <c r="K30438" s="133"/>
    </row>
    <row r="30439" spans="11:11" x14ac:dyDescent="0.25">
      <c r="K30439" s="133"/>
    </row>
    <row r="30440" spans="11:11" x14ac:dyDescent="0.25">
      <c r="K30440"/>
    </row>
    <row r="30441" spans="11:11" x14ac:dyDescent="0.25">
      <c r="K30441"/>
    </row>
    <row r="30442" spans="11:11" x14ac:dyDescent="0.25">
      <c r="K30442"/>
    </row>
    <row r="30443" spans="11:11" x14ac:dyDescent="0.25">
      <c r="K30443" s="133"/>
    </row>
    <row r="30444" spans="11:11" x14ac:dyDescent="0.25">
      <c r="K30444" s="133"/>
    </row>
    <row r="30445" spans="11:11" x14ac:dyDescent="0.25">
      <c r="K30445"/>
    </row>
    <row r="30446" spans="11:11" x14ac:dyDescent="0.25">
      <c r="K30446"/>
    </row>
    <row r="30447" spans="11:11" x14ac:dyDescent="0.25">
      <c r="K30447" s="133"/>
    </row>
    <row r="30448" spans="11:11" x14ac:dyDescent="0.25">
      <c r="K30448" s="133"/>
    </row>
    <row r="30449" spans="11:11" x14ac:dyDescent="0.25">
      <c r="K30449"/>
    </row>
    <row r="30450" spans="11:11" x14ac:dyDescent="0.25">
      <c r="K30450"/>
    </row>
    <row r="30451" spans="11:11" x14ac:dyDescent="0.25">
      <c r="K30451"/>
    </row>
    <row r="30452" spans="11:11" x14ac:dyDescent="0.25">
      <c r="K30452" s="133"/>
    </row>
    <row r="30453" spans="11:11" x14ac:dyDescent="0.25">
      <c r="K30453" s="133"/>
    </row>
    <row r="30454" spans="11:11" x14ac:dyDescent="0.25">
      <c r="K30454"/>
    </row>
    <row r="30455" spans="11:11" x14ac:dyDescent="0.25">
      <c r="K30455"/>
    </row>
    <row r="30456" spans="11:11" x14ac:dyDescent="0.25">
      <c r="K30456" s="133"/>
    </row>
    <row r="30457" spans="11:11" x14ac:dyDescent="0.25">
      <c r="K30457" s="133"/>
    </row>
    <row r="30458" spans="11:11" x14ac:dyDescent="0.25">
      <c r="K30458"/>
    </row>
    <row r="30459" spans="11:11" x14ac:dyDescent="0.25">
      <c r="K30459"/>
    </row>
    <row r="30460" spans="11:11" x14ac:dyDescent="0.25">
      <c r="K30460"/>
    </row>
    <row r="30461" spans="11:11" x14ac:dyDescent="0.25">
      <c r="K30461" s="133"/>
    </row>
    <row r="30462" spans="11:11" x14ac:dyDescent="0.25">
      <c r="K30462" s="133"/>
    </row>
    <row r="30463" spans="11:11" x14ac:dyDescent="0.25">
      <c r="K30463"/>
    </row>
    <row r="30464" spans="11:11" x14ac:dyDescent="0.25">
      <c r="K30464"/>
    </row>
    <row r="30465" spans="11:11" x14ac:dyDescent="0.25">
      <c r="K30465" s="133"/>
    </row>
    <row r="30466" spans="11:11" x14ac:dyDescent="0.25">
      <c r="K30466" s="133"/>
    </row>
    <row r="30467" spans="11:11" x14ac:dyDescent="0.25">
      <c r="K30467"/>
    </row>
    <row r="30468" spans="11:11" x14ac:dyDescent="0.25">
      <c r="K30468"/>
    </row>
    <row r="30469" spans="11:11" x14ac:dyDescent="0.25">
      <c r="K30469"/>
    </row>
    <row r="30470" spans="11:11" x14ac:dyDescent="0.25">
      <c r="K30470" s="133"/>
    </row>
    <row r="30471" spans="11:11" x14ac:dyDescent="0.25">
      <c r="K30471" s="133"/>
    </row>
    <row r="30472" spans="11:11" x14ac:dyDescent="0.25">
      <c r="K30472"/>
    </row>
    <row r="30473" spans="11:11" x14ac:dyDescent="0.25">
      <c r="K30473"/>
    </row>
    <row r="30474" spans="11:11" x14ac:dyDescent="0.25">
      <c r="K30474" s="133"/>
    </row>
    <row r="30475" spans="11:11" x14ac:dyDescent="0.25">
      <c r="K30475" s="133"/>
    </row>
    <row r="30476" spans="11:11" x14ac:dyDescent="0.25">
      <c r="K30476"/>
    </row>
    <row r="30477" spans="11:11" x14ac:dyDescent="0.25">
      <c r="K30477"/>
    </row>
    <row r="30478" spans="11:11" x14ac:dyDescent="0.25">
      <c r="K30478"/>
    </row>
    <row r="30479" spans="11:11" x14ac:dyDescent="0.25">
      <c r="K30479" s="133"/>
    </row>
    <row r="30480" spans="11:11" x14ac:dyDescent="0.25">
      <c r="K30480" s="133"/>
    </row>
    <row r="30481" spans="11:11" x14ac:dyDescent="0.25">
      <c r="K30481"/>
    </row>
    <row r="30482" spans="11:11" x14ac:dyDescent="0.25">
      <c r="K30482"/>
    </row>
    <row r="30483" spans="11:11" x14ac:dyDescent="0.25">
      <c r="K30483" s="133"/>
    </row>
    <row r="30484" spans="11:11" x14ac:dyDescent="0.25">
      <c r="K30484" s="133"/>
    </row>
    <row r="30485" spans="11:11" x14ac:dyDescent="0.25">
      <c r="K30485"/>
    </row>
    <row r="30486" spans="11:11" x14ac:dyDescent="0.25">
      <c r="K30486"/>
    </row>
    <row r="30487" spans="11:11" x14ac:dyDescent="0.25">
      <c r="K30487"/>
    </row>
    <row r="30488" spans="11:11" x14ac:dyDescent="0.25">
      <c r="K30488" s="133"/>
    </row>
    <row r="30489" spans="11:11" x14ac:dyDescent="0.25">
      <c r="K30489" s="133"/>
    </row>
    <row r="30490" spans="11:11" x14ac:dyDescent="0.25">
      <c r="K30490"/>
    </row>
    <row r="30491" spans="11:11" x14ac:dyDescent="0.25">
      <c r="K30491"/>
    </row>
    <row r="30492" spans="11:11" x14ac:dyDescent="0.25">
      <c r="K30492" s="133"/>
    </row>
    <row r="30493" spans="11:11" x14ac:dyDescent="0.25">
      <c r="K30493" s="133"/>
    </row>
    <row r="30494" spans="11:11" x14ac:dyDescent="0.25">
      <c r="K30494"/>
    </row>
    <row r="30495" spans="11:11" x14ac:dyDescent="0.25">
      <c r="K30495"/>
    </row>
    <row r="30496" spans="11:11" x14ac:dyDescent="0.25">
      <c r="K30496"/>
    </row>
    <row r="30497" spans="11:11" x14ac:dyDescent="0.25">
      <c r="K30497" s="133"/>
    </row>
    <row r="30498" spans="11:11" x14ac:dyDescent="0.25">
      <c r="K30498" s="133"/>
    </row>
    <row r="30499" spans="11:11" x14ac:dyDescent="0.25">
      <c r="K30499"/>
    </row>
    <row r="30500" spans="11:11" x14ac:dyDescent="0.25">
      <c r="K30500"/>
    </row>
    <row r="30501" spans="11:11" x14ac:dyDescent="0.25">
      <c r="K30501" s="133"/>
    </row>
    <row r="30502" spans="11:11" x14ac:dyDescent="0.25">
      <c r="K30502" s="133"/>
    </row>
    <row r="30503" spans="11:11" x14ac:dyDescent="0.25">
      <c r="K30503"/>
    </row>
    <row r="30504" spans="11:11" x14ac:dyDescent="0.25">
      <c r="K30504"/>
    </row>
    <row r="30505" spans="11:11" x14ac:dyDescent="0.25">
      <c r="K30505"/>
    </row>
    <row r="30506" spans="11:11" x14ac:dyDescent="0.25">
      <c r="K30506" s="133"/>
    </row>
    <row r="30507" spans="11:11" x14ac:dyDescent="0.25">
      <c r="K30507" s="133"/>
    </row>
    <row r="30508" spans="11:11" x14ac:dyDescent="0.25">
      <c r="K30508"/>
    </row>
    <row r="30509" spans="11:11" x14ac:dyDescent="0.25">
      <c r="K30509"/>
    </row>
    <row r="30510" spans="11:11" x14ac:dyDescent="0.25">
      <c r="K30510" s="133"/>
    </row>
    <row r="30511" spans="11:11" x14ac:dyDescent="0.25">
      <c r="K30511" s="133"/>
    </row>
    <row r="30512" spans="11:11" x14ac:dyDescent="0.25">
      <c r="K30512"/>
    </row>
    <row r="30513" spans="11:11" x14ac:dyDescent="0.25">
      <c r="K30513"/>
    </row>
    <row r="30514" spans="11:11" x14ac:dyDescent="0.25">
      <c r="K30514"/>
    </row>
    <row r="30515" spans="11:11" x14ac:dyDescent="0.25">
      <c r="K30515" s="133"/>
    </row>
    <row r="30516" spans="11:11" x14ac:dyDescent="0.25">
      <c r="K30516" s="133"/>
    </row>
    <row r="30517" spans="11:11" x14ac:dyDescent="0.25">
      <c r="K30517"/>
    </row>
    <row r="30518" spans="11:11" x14ac:dyDescent="0.25">
      <c r="K30518"/>
    </row>
    <row r="30519" spans="11:11" x14ac:dyDescent="0.25">
      <c r="K30519" s="133"/>
    </row>
    <row r="30520" spans="11:11" x14ac:dyDescent="0.25">
      <c r="K30520" s="133"/>
    </row>
    <row r="30521" spans="11:11" x14ac:dyDescent="0.25">
      <c r="K30521"/>
    </row>
    <row r="30522" spans="11:11" x14ac:dyDescent="0.25">
      <c r="K30522"/>
    </row>
    <row r="30523" spans="11:11" x14ac:dyDescent="0.25">
      <c r="K30523"/>
    </row>
    <row r="30524" spans="11:11" x14ac:dyDescent="0.25">
      <c r="K30524" s="133"/>
    </row>
    <row r="30525" spans="11:11" x14ac:dyDescent="0.25">
      <c r="K30525" s="133"/>
    </row>
    <row r="30526" spans="11:11" x14ac:dyDescent="0.25">
      <c r="K30526"/>
    </row>
    <row r="30527" spans="11:11" x14ac:dyDescent="0.25">
      <c r="K30527"/>
    </row>
    <row r="30528" spans="11:11" x14ac:dyDescent="0.25">
      <c r="K30528" s="133"/>
    </row>
    <row r="30529" spans="11:11" x14ac:dyDescent="0.25">
      <c r="K30529" s="133"/>
    </row>
    <row r="30530" spans="11:11" x14ac:dyDescent="0.25">
      <c r="K30530"/>
    </row>
    <row r="30531" spans="11:11" x14ac:dyDescent="0.25">
      <c r="K30531"/>
    </row>
    <row r="30532" spans="11:11" x14ac:dyDescent="0.25">
      <c r="K30532"/>
    </row>
    <row r="30533" spans="11:11" x14ac:dyDescent="0.25">
      <c r="K30533" s="133"/>
    </row>
    <row r="30534" spans="11:11" x14ac:dyDescent="0.25">
      <c r="K30534" s="133"/>
    </row>
    <row r="30535" spans="11:11" x14ac:dyDescent="0.25">
      <c r="K30535"/>
    </row>
    <row r="30536" spans="11:11" x14ac:dyDescent="0.25">
      <c r="K30536"/>
    </row>
    <row r="30537" spans="11:11" x14ac:dyDescent="0.25">
      <c r="K30537" s="133"/>
    </row>
    <row r="30538" spans="11:11" x14ac:dyDescent="0.25">
      <c r="K30538" s="133"/>
    </row>
    <row r="30539" spans="11:11" x14ac:dyDescent="0.25">
      <c r="K30539"/>
    </row>
    <row r="30540" spans="11:11" x14ac:dyDescent="0.25">
      <c r="K30540"/>
    </row>
    <row r="30541" spans="11:11" x14ac:dyDescent="0.25">
      <c r="K30541"/>
    </row>
    <row r="30542" spans="11:11" x14ac:dyDescent="0.25">
      <c r="K30542" s="133"/>
    </row>
    <row r="30543" spans="11:11" x14ac:dyDescent="0.25">
      <c r="K30543" s="133"/>
    </row>
    <row r="30544" spans="11:11" x14ac:dyDescent="0.25">
      <c r="K30544"/>
    </row>
    <row r="30545" spans="11:11" x14ac:dyDescent="0.25">
      <c r="K30545"/>
    </row>
    <row r="30546" spans="11:11" x14ac:dyDescent="0.25">
      <c r="K30546" s="133"/>
    </row>
    <row r="30547" spans="11:11" x14ac:dyDescent="0.25">
      <c r="K30547" s="133"/>
    </row>
    <row r="30548" spans="11:11" x14ac:dyDescent="0.25">
      <c r="K30548"/>
    </row>
    <row r="30549" spans="11:11" x14ac:dyDescent="0.25">
      <c r="K30549"/>
    </row>
    <row r="30550" spans="11:11" x14ac:dyDescent="0.25">
      <c r="K30550"/>
    </row>
    <row r="30551" spans="11:11" x14ac:dyDescent="0.25">
      <c r="K30551" s="133"/>
    </row>
    <row r="30552" spans="11:11" x14ac:dyDescent="0.25">
      <c r="K30552" s="133"/>
    </row>
    <row r="30553" spans="11:11" x14ac:dyDescent="0.25">
      <c r="K30553"/>
    </row>
    <row r="30554" spans="11:11" x14ac:dyDescent="0.25">
      <c r="K30554"/>
    </row>
    <row r="30555" spans="11:11" x14ac:dyDescent="0.25">
      <c r="K30555" s="133"/>
    </row>
    <row r="30556" spans="11:11" x14ac:dyDescent="0.25">
      <c r="K30556" s="133"/>
    </row>
    <row r="30557" spans="11:11" x14ac:dyDescent="0.25">
      <c r="K30557"/>
    </row>
    <row r="30558" spans="11:11" x14ac:dyDescent="0.25">
      <c r="K30558"/>
    </row>
    <row r="30559" spans="11:11" x14ac:dyDescent="0.25">
      <c r="K30559"/>
    </row>
    <row r="30560" spans="11:11" x14ac:dyDescent="0.25">
      <c r="K30560" s="133"/>
    </row>
    <row r="30561" spans="11:11" x14ac:dyDescent="0.25">
      <c r="K30561" s="133"/>
    </row>
    <row r="30562" spans="11:11" x14ac:dyDescent="0.25">
      <c r="K30562"/>
    </row>
    <row r="30563" spans="11:11" x14ac:dyDescent="0.25">
      <c r="K30563"/>
    </row>
    <row r="30564" spans="11:11" x14ac:dyDescent="0.25">
      <c r="K30564" s="133"/>
    </row>
    <row r="30565" spans="11:11" x14ac:dyDescent="0.25">
      <c r="K30565" s="133"/>
    </row>
    <row r="30566" spans="11:11" x14ac:dyDescent="0.25">
      <c r="K30566"/>
    </row>
    <row r="30567" spans="11:11" x14ac:dyDescent="0.25">
      <c r="K30567"/>
    </row>
    <row r="30568" spans="11:11" x14ac:dyDescent="0.25">
      <c r="K30568"/>
    </row>
    <row r="30569" spans="11:11" x14ac:dyDescent="0.25">
      <c r="K30569" s="133"/>
    </row>
    <row r="30570" spans="11:11" x14ac:dyDescent="0.25">
      <c r="K30570" s="133"/>
    </row>
    <row r="30571" spans="11:11" x14ac:dyDescent="0.25">
      <c r="K30571"/>
    </row>
    <row r="30572" spans="11:11" x14ac:dyDescent="0.25">
      <c r="K30572"/>
    </row>
    <row r="30573" spans="11:11" x14ac:dyDescent="0.25">
      <c r="K30573" s="133"/>
    </row>
    <row r="30574" spans="11:11" x14ac:dyDescent="0.25">
      <c r="K30574" s="133"/>
    </row>
    <row r="30575" spans="11:11" x14ac:dyDescent="0.25">
      <c r="K30575"/>
    </row>
    <row r="30576" spans="11:11" x14ac:dyDescent="0.25">
      <c r="K30576"/>
    </row>
    <row r="30577" spans="11:11" x14ac:dyDescent="0.25">
      <c r="K30577"/>
    </row>
    <row r="30578" spans="11:11" x14ac:dyDescent="0.25">
      <c r="K30578" s="133"/>
    </row>
    <row r="30579" spans="11:11" x14ac:dyDescent="0.25">
      <c r="K30579" s="133"/>
    </row>
    <row r="30580" spans="11:11" x14ac:dyDescent="0.25">
      <c r="K30580"/>
    </row>
    <row r="30581" spans="11:11" x14ac:dyDescent="0.25">
      <c r="K30581"/>
    </row>
    <row r="30582" spans="11:11" x14ac:dyDescent="0.25">
      <c r="K30582" s="133"/>
    </row>
    <row r="30583" spans="11:11" x14ac:dyDescent="0.25">
      <c r="K30583" s="133"/>
    </row>
    <row r="30584" spans="11:11" x14ac:dyDescent="0.25">
      <c r="K30584"/>
    </row>
    <row r="30585" spans="11:11" x14ac:dyDescent="0.25">
      <c r="K30585"/>
    </row>
    <row r="30586" spans="11:11" x14ac:dyDescent="0.25">
      <c r="K30586"/>
    </row>
    <row r="30587" spans="11:11" x14ac:dyDescent="0.25">
      <c r="K30587" s="133"/>
    </row>
    <row r="30588" spans="11:11" x14ac:dyDescent="0.25">
      <c r="K30588" s="133"/>
    </row>
    <row r="30589" spans="11:11" x14ac:dyDescent="0.25">
      <c r="K30589"/>
    </row>
    <row r="30590" spans="11:11" x14ac:dyDescent="0.25">
      <c r="K30590"/>
    </row>
    <row r="30591" spans="11:11" x14ac:dyDescent="0.25">
      <c r="K30591" s="133"/>
    </row>
    <row r="30592" spans="11:11" x14ac:dyDescent="0.25">
      <c r="K30592" s="133"/>
    </row>
    <row r="30593" spans="11:11" x14ac:dyDescent="0.25">
      <c r="K30593"/>
    </row>
    <row r="30594" spans="11:11" x14ac:dyDescent="0.25">
      <c r="K30594"/>
    </row>
    <row r="30595" spans="11:11" x14ac:dyDescent="0.25">
      <c r="K30595"/>
    </row>
    <row r="30596" spans="11:11" x14ac:dyDescent="0.25">
      <c r="K30596" s="133"/>
    </row>
    <row r="30597" spans="11:11" x14ac:dyDescent="0.25">
      <c r="K30597" s="133"/>
    </row>
    <row r="30598" spans="11:11" x14ac:dyDescent="0.25">
      <c r="K30598"/>
    </row>
    <row r="30599" spans="11:11" x14ac:dyDescent="0.25">
      <c r="K30599"/>
    </row>
    <row r="30600" spans="11:11" x14ac:dyDescent="0.25">
      <c r="K30600" s="133"/>
    </row>
    <row r="30601" spans="11:11" x14ac:dyDescent="0.25">
      <c r="K30601" s="133"/>
    </row>
    <row r="30602" spans="11:11" x14ac:dyDescent="0.25">
      <c r="K30602"/>
    </row>
    <row r="30603" spans="11:11" x14ac:dyDescent="0.25">
      <c r="K30603"/>
    </row>
    <row r="30604" spans="11:11" x14ac:dyDescent="0.25">
      <c r="K30604"/>
    </row>
    <row r="30605" spans="11:11" x14ac:dyDescent="0.25">
      <c r="K30605" s="133"/>
    </row>
    <row r="30606" spans="11:11" x14ac:dyDescent="0.25">
      <c r="K30606" s="133"/>
    </row>
    <row r="30607" spans="11:11" x14ac:dyDescent="0.25">
      <c r="K30607"/>
    </row>
    <row r="30608" spans="11:11" x14ac:dyDescent="0.25">
      <c r="K30608"/>
    </row>
    <row r="30609" spans="11:11" x14ac:dyDescent="0.25">
      <c r="K30609" s="133"/>
    </row>
    <row r="30610" spans="11:11" x14ac:dyDescent="0.25">
      <c r="K30610" s="133"/>
    </row>
    <row r="30611" spans="11:11" x14ac:dyDescent="0.25">
      <c r="K30611"/>
    </row>
    <row r="30612" spans="11:11" x14ac:dyDescent="0.25">
      <c r="K30612"/>
    </row>
    <row r="30613" spans="11:11" x14ac:dyDescent="0.25">
      <c r="K30613"/>
    </row>
    <row r="30614" spans="11:11" x14ac:dyDescent="0.25">
      <c r="K30614" s="133"/>
    </row>
    <row r="30615" spans="11:11" x14ac:dyDescent="0.25">
      <c r="K30615" s="133"/>
    </row>
    <row r="30616" spans="11:11" x14ac:dyDescent="0.25">
      <c r="K30616"/>
    </row>
    <row r="30617" spans="11:11" x14ac:dyDescent="0.25">
      <c r="K30617"/>
    </row>
    <row r="30618" spans="11:11" x14ac:dyDescent="0.25">
      <c r="K30618" s="133"/>
    </row>
    <row r="30619" spans="11:11" x14ac:dyDescent="0.25">
      <c r="K30619" s="133"/>
    </row>
    <row r="30620" spans="11:11" x14ac:dyDescent="0.25">
      <c r="K30620"/>
    </row>
    <row r="30621" spans="11:11" x14ac:dyDescent="0.25">
      <c r="K30621"/>
    </row>
    <row r="30622" spans="11:11" x14ac:dyDescent="0.25">
      <c r="K30622"/>
    </row>
    <row r="30623" spans="11:11" x14ac:dyDescent="0.25">
      <c r="K30623" s="133"/>
    </row>
    <row r="30624" spans="11:11" x14ac:dyDescent="0.25">
      <c r="K30624" s="133"/>
    </row>
    <row r="30625" spans="11:11" x14ac:dyDescent="0.25">
      <c r="K30625"/>
    </row>
    <row r="30626" spans="11:11" x14ac:dyDescent="0.25">
      <c r="K30626"/>
    </row>
    <row r="30627" spans="11:11" x14ac:dyDescent="0.25">
      <c r="K30627" s="133"/>
    </row>
    <row r="30628" spans="11:11" x14ac:dyDescent="0.25">
      <c r="K30628" s="133"/>
    </row>
    <row r="30629" spans="11:11" x14ac:dyDescent="0.25">
      <c r="K30629"/>
    </row>
    <row r="30630" spans="11:11" x14ac:dyDescent="0.25">
      <c r="K30630"/>
    </row>
    <row r="30631" spans="11:11" x14ac:dyDescent="0.25">
      <c r="K30631"/>
    </row>
    <row r="30632" spans="11:11" x14ac:dyDescent="0.25">
      <c r="K30632" s="133"/>
    </row>
    <row r="30633" spans="11:11" x14ac:dyDescent="0.25">
      <c r="K30633" s="133"/>
    </row>
    <row r="30634" spans="11:11" x14ac:dyDescent="0.25">
      <c r="K30634"/>
    </row>
    <row r="30635" spans="11:11" x14ac:dyDescent="0.25">
      <c r="K30635"/>
    </row>
    <row r="30636" spans="11:11" x14ac:dyDescent="0.25">
      <c r="K30636" s="133"/>
    </row>
    <row r="30637" spans="11:11" x14ac:dyDescent="0.25">
      <c r="K30637" s="133"/>
    </row>
    <row r="30638" spans="11:11" x14ac:dyDescent="0.25">
      <c r="K30638"/>
    </row>
    <row r="30639" spans="11:11" x14ac:dyDescent="0.25">
      <c r="K30639"/>
    </row>
    <row r="30640" spans="11:11" x14ac:dyDescent="0.25">
      <c r="K30640"/>
    </row>
    <row r="30641" spans="11:11" x14ac:dyDescent="0.25">
      <c r="K30641" s="133"/>
    </row>
    <row r="30642" spans="11:11" x14ac:dyDescent="0.25">
      <c r="K30642" s="133"/>
    </row>
    <row r="30643" spans="11:11" x14ac:dyDescent="0.25">
      <c r="K30643"/>
    </row>
    <row r="30644" spans="11:11" x14ac:dyDescent="0.25">
      <c r="K30644"/>
    </row>
    <row r="30645" spans="11:11" x14ac:dyDescent="0.25">
      <c r="K30645" s="133"/>
    </row>
    <row r="30646" spans="11:11" x14ac:dyDescent="0.25">
      <c r="K30646" s="133"/>
    </row>
    <row r="30647" spans="11:11" x14ac:dyDescent="0.25">
      <c r="K30647"/>
    </row>
    <row r="30648" spans="11:11" x14ac:dyDescent="0.25">
      <c r="K30648"/>
    </row>
    <row r="30649" spans="11:11" x14ac:dyDescent="0.25">
      <c r="K30649"/>
    </row>
    <row r="30650" spans="11:11" x14ac:dyDescent="0.25">
      <c r="K30650" s="133"/>
    </row>
    <row r="30651" spans="11:11" x14ac:dyDescent="0.25">
      <c r="K30651" s="133"/>
    </row>
    <row r="30652" spans="11:11" x14ac:dyDescent="0.25">
      <c r="K30652"/>
    </row>
    <row r="30653" spans="11:11" x14ac:dyDescent="0.25">
      <c r="K30653"/>
    </row>
    <row r="30654" spans="11:11" x14ac:dyDescent="0.25">
      <c r="K30654" s="133"/>
    </row>
    <row r="30655" spans="11:11" x14ac:dyDescent="0.25">
      <c r="K30655" s="133"/>
    </row>
    <row r="30656" spans="11:11" x14ac:dyDescent="0.25">
      <c r="K30656"/>
    </row>
    <row r="30657" spans="11:11" x14ac:dyDescent="0.25">
      <c r="K30657"/>
    </row>
    <row r="30658" spans="11:11" x14ac:dyDescent="0.25">
      <c r="K30658"/>
    </row>
    <row r="30659" spans="11:11" x14ac:dyDescent="0.25">
      <c r="K30659" s="133"/>
    </row>
    <row r="30660" spans="11:11" x14ac:dyDescent="0.25">
      <c r="K30660" s="133"/>
    </row>
    <row r="30661" spans="11:11" x14ac:dyDescent="0.25">
      <c r="K30661"/>
    </row>
    <row r="30662" spans="11:11" x14ac:dyDescent="0.25">
      <c r="K30662"/>
    </row>
    <row r="30663" spans="11:11" x14ac:dyDescent="0.25">
      <c r="K30663" s="133"/>
    </row>
    <row r="30664" spans="11:11" x14ac:dyDescent="0.25">
      <c r="K30664" s="133"/>
    </row>
    <row r="30665" spans="11:11" x14ac:dyDescent="0.25">
      <c r="K30665"/>
    </row>
    <row r="30666" spans="11:11" x14ac:dyDescent="0.25">
      <c r="K30666"/>
    </row>
    <row r="30667" spans="11:11" x14ac:dyDescent="0.25">
      <c r="K30667"/>
    </row>
    <row r="30668" spans="11:11" x14ac:dyDescent="0.25">
      <c r="K30668" s="133"/>
    </row>
    <row r="30669" spans="11:11" x14ac:dyDescent="0.25">
      <c r="K30669" s="133"/>
    </row>
    <row r="30670" spans="11:11" x14ac:dyDescent="0.25">
      <c r="K30670"/>
    </row>
    <row r="30671" spans="11:11" x14ac:dyDescent="0.25">
      <c r="K30671"/>
    </row>
    <row r="30672" spans="11:11" x14ac:dyDescent="0.25">
      <c r="K30672" s="133"/>
    </row>
    <row r="30673" spans="11:11" x14ac:dyDescent="0.25">
      <c r="K30673" s="133"/>
    </row>
    <row r="30674" spans="11:11" x14ac:dyDescent="0.25">
      <c r="K30674"/>
    </row>
    <row r="30675" spans="11:11" x14ac:dyDescent="0.25">
      <c r="K30675"/>
    </row>
    <row r="30676" spans="11:11" x14ac:dyDescent="0.25">
      <c r="K30676"/>
    </row>
    <row r="30677" spans="11:11" x14ac:dyDescent="0.25">
      <c r="K30677" s="133"/>
    </row>
    <row r="30678" spans="11:11" x14ac:dyDescent="0.25">
      <c r="K30678" s="133"/>
    </row>
    <row r="30679" spans="11:11" x14ac:dyDescent="0.25">
      <c r="K30679"/>
    </row>
    <row r="30680" spans="11:11" x14ac:dyDescent="0.25">
      <c r="K30680"/>
    </row>
    <row r="30681" spans="11:11" x14ac:dyDescent="0.25">
      <c r="K30681" s="133"/>
    </row>
    <row r="30682" spans="11:11" x14ac:dyDescent="0.25">
      <c r="K30682" s="133"/>
    </row>
    <row r="30683" spans="11:11" x14ac:dyDescent="0.25">
      <c r="K30683"/>
    </row>
    <row r="30684" spans="11:11" x14ac:dyDescent="0.25">
      <c r="K30684"/>
    </row>
    <row r="30685" spans="11:11" x14ac:dyDescent="0.25">
      <c r="K30685"/>
    </row>
    <row r="30686" spans="11:11" x14ac:dyDescent="0.25">
      <c r="K30686" s="133"/>
    </row>
    <row r="30687" spans="11:11" x14ac:dyDescent="0.25">
      <c r="K30687" s="133"/>
    </row>
    <row r="30688" spans="11:11" x14ac:dyDescent="0.25">
      <c r="K30688"/>
    </row>
    <row r="30689" spans="11:11" x14ac:dyDescent="0.25">
      <c r="K30689"/>
    </row>
    <row r="30690" spans="11:11" x14ac:dyDescent="0.25">
      <c r="K30690" s="133"/>
    </row>
    <row r="30691" spans="11:11" x14ac:dyDescent="0.25">
      <c r="K30691" s="133"/>
    </row>
    <row r="30692" spans="11:11" x14ac:dyDescent="0.25">
      <c r="K30692"/>
    </row>
    <row r="30693" spans="11:11" x14ac:dyDescent="0.25">
      <c r="K30693"/>
    </row>
    <row r="30694" spans="11:11" x14ac:dyDescent="0.25">
      <c r="K30694"/>
    </row>
    <row r="30695" spans="11:11" x14ac:dyDescent="0.25">
      <c r="K30695" s="133"/>
    </row>
    <row r="30696" spans="11:11" x14ac:dyDescent="0.25">
      <c r="K30696" s="133"/>
    </row>
    <row r="30697" spans="11:11" x14ac:dyDescent="0.25">
      <c r="K30697"/>
    </row>
    <row r="30698" spans="11:11" x14ac:dyDescent="0.25">
      <c r="K30698"/>
    </row>
    <row r="30699" spans="11:11" x14ac:dyDescent="0.25">
      <c r="K30699" s="133"/>
    </row>
    <row r="30700" spans="11:11" x14ac:dyDescent="0.25">
      <c r="K30700" s="133"/>
    </row>
    <row r="30701" spans="11:11" x14ac:dyDescent="0.25">
      <c r="K30701"/>
    </row>
    <row r="30702" spans="11:11" x14ac:dyDescent="0.25">
      <c r="K30702"/>
    </row>
    <row r="30703" spans="11:11" x14ac:dyDescent="0.25">
      <c r="K30703"/>
    </row>
    <row r="30704" spans="11:11" x14ac:dyDescent="0.25">
      <c r="K30704" s="133"/>
    </row>
    <row r="30705" spans="11:11" x14ac:dyDescent="0.25">
      <c r="K30705" s="133"/>
    </row>
    <row r="30706" spans="11:11" x14ac:dyDescent="0.25">
      <c r="K30706"/>
    </row>
    <row r="30707" spans="11:11" x14ac:dyDescent="0.25">
      <c r="K30707"/>
    </row>
    <row r="30708" spans="11:11" x14ac:dyDescent="0.25">
      <c r="K30708" s="133"/>
    </row>
    <row r="30709" spans="11:11" x14ac:dyDescent="0.25">
      <c r="K30709" s="133"/>
    </row>
    <row r="30710" spans="11:11" x14ac:dyDescent="0.25">
      <c r="K30710"/>
    </row>
    <row r="30711" spans="11:11" x14ac:dyDescent="0.25">
      <c r="K30711"/>
    </row>
    <row r="30712" spans="11:11" x14ac:dyDescent="0.25">
      <c r="K30712"/>
    </row>
    <row r="30713" spans="11:11" x14ac:dyDescent="0.25">
      <c r="K30713" s="133"/>
    </row>
    <row r="30714" spans="11:11" x14ac:dyDescent="0.25">
      <c r="K30714" s="133"/>
    </row>
    <row r="30715" spans="11:11" x14ac:dyDescent="0.25">
      <c r="K30715"/>
    </row>
    <row r="30716" spans="11:11" x14ac:dyDescent="0.25">
      <c r="K30716"/>
    </row>
    <row r="30717" spans="11:11" x14ac:dyDescent="0.25">
      <c r="K30717" s="133"/>
    </row>
    <row r="30718" spans="11:11" x14ac:dyDescent="0.25">
      <c r="K30718" s="133"/>
    </row>
    <row r="30719" spans="11:11" x14ac:dyDescent="0.25">
      <c r="K30719"/>
    </row>
    <row r="30720" spans="11:11" x14ac:dyDescent="0.25">
      <c r="K30720"/>
    </row>
    <row r="30721" spans="11:11" x14ac:dyDescent="0.25">
      <c r="K30721"/>
    </row>
    <row r="30722" spans="11:11" x14ac:dyDescent="0.25">
      <c r="K30722" s="133"/>
    </row>
    <row r="30723" spans="11:11" x14ac:dyDescent="0.25">
      <c r="K30723" s="133"/>
    </row>
    <row r="30724" spans="11:11" x14ac:dyDescent="0.25">
      <c r="K30724"/>
    </row>
    <row r="30725" spans="11:11" x14ac:dyDescent="0.25">
      <c r="K30725"/>
    </row>
    <row r="30726" spans="11:11" x14ac:dyDescent="0.25">
      <c r="K30726" s="133"/>
    </row>
    <row r="30727" spans="11:11" x14ac:dyDescent="0.25">
      <c r="K30727" s="133"/>
    </row>
    <row r="30728" spans="11:11" x14ac:dyDescent="0.25">
      <c r="K30728"/>
    </row>
    <row r="30729" spans="11:11" x14ac:dyDescent="0.25">
      <c r="K30729"/>
    </row>
    <row r="30730" spans="11:11" x14ac:dyDescent="0.25">
      <c r="K30730"/>
    </row>
    <row r="30731" spans="11:11" x14ac:dyDescent="0.25">
      <c r="K30731" s="133"/>
    </row>
    <row r="30732" spans="11:11" x14ac:dyDescent="0.25">
      <c r="K30732" s="133"/>
    </row>
    <row r="30733" spans="11:11" x14ac:dyDescent="0.25">
      <c r="K30733"/>
    </row>
    <row r="30734" spans="11:11" x14ac:dyDescent="0.25">
      <c r="K30734"/>
    </row>
    <row r="30735" spans="11:11" x14ac:dyDescent="0.25">
      <c r="K30735" s="133"/>
    </row>
    <row r="30736" spans="11:11" x14ac:dyDescent="0.25">
      <c r="K30736" s="133"/>
    </row>
    <row r="30737" spans="11:11" x14ac:dyDescent="0.25">
      <c r="K30737"/>
    </row>
    <row r="30738" spans="11:11" x14ac:dyDescent="0.25">
      <c r="K30738"/>
    </row>
    <row r="30739" spans="11:11" x14ac:dyDescent="0.25">
      <c r="K30739"/>
    </row>
    <row r="30740" spans="11:11" x14ac:dyDescent="0.25">
      <c r="K30740" s="133"/>
    </row>
    <row r="30741" spans="11:11" x14ac:dyDescent="0.25">
      <c r="K30741" s="133"/>
    </row>
    <row r="30742" spans="11:11" x14ac:dyDescent="0.25">
      <c r="K30742"/>
    </row>
    <row r="30743" spans="11:11" x14ac:dyDescent="0.25">
      <c r="K30743"/>
    </row>
    <row r="30744" spans="11:11" x14ac:dyDescent="0.25">
      <c r="K30744" s="133"/>
    </row>
    <row r="30745" spans="11:11" x14ac:dyDescent="0.25">
      <c r="K30745" s="133"/>
    </row>
    <row r="30746" spans="11:11" x14ac:dyDescent="0.25">
      <c r="K30746"/>
    </row>
    <row r="30747" spans="11:11" x14ac:dyDescent="0.25">
      <c r="K30747"/>
    </row>
    <row r="30748" spans="11:11" x14ac:dyDescent="0.25">
      <c r="K30748"/>
    </row>
    <row r="30749" spans="11:11" x14ac:dyDescent="0.25">
      <c r="K30749" s="133"/>
    </row>
    <row r="30750" spans="11:11" x14ac:dyDescent="0.25">
      <c r="K30750" s="133"/>
    </row>
    <row r="30751" spans="11:11" x14ac:dyDescent="0.25">
      <c r="K30751"/>
    </row>
    <row r="30752" spans="11:11" x14ac:dyDescent="0.25">
      <c r="K30752"/>
    </row>
    <row r="30753" spans="11:11" x14ac:dyDescent="0.25">
      <c r="K30753" s="133"/>
    </row>
    <row r="30754" spans="11:11" x14ac:dyDescent="0.25">
      <c r="K30754" s="133"/>
    </row>
    <row r="30755" spans="11:11" x14ac:dyDescent="0.25">
      <c r="K30755"/>
    </row>
    <row r="30756" spans="11:11" x14ac:dyDescent="0.25">
      <c r="K30756"/>
    </row>
    <row r="30757" spans="11:11" x14ac:dyDescent="0.25">
      <c r="K30757"/>
    </row>
    <row r="30758" spans="11:11" x14ac:dyDescent="0.25">
      <c r="K30758" s="133"/>
    </row>
    <row r="30759" spans="11:11" x14ac:dyDescent="0.25">
      <c r="K30759" s="133"/>
    </row>
    <row r="30760" spans="11:11" x14ac:dyDescent="0.25">
      <c r="K30760"/>
    </row>
    <row r="30761" spans="11:11" x14ac:dyDescent="0.25">
      <c r="K30761"/>
    </row>
    <row r="30762" spans="11:11" x14ac:dyDescent="0.25">
      <c r="K30762" s="133"/>
    </row>
    <row r="30763" spans="11:11" x14ac:dyDescent="0.25">
      <c r="K30763" s="133"/>
    </row>
    <row r="30764" spans="11:11" x14ac:dyDescent="0.25">
      <c r="K30764"/>
    </row>
    <row r="30765" spans="11:11" x14ac:dyDescent="0.25">
      <c r="K30765"/>
    </row>
    <row r="30766" spans="11:11" x14ac:dyDescent="0.25">
      <c r="K30766"/>
    </row>
    <row r="30767" spans="11:11" x14ac:dyDescent="0.25">
      <c r="K30767" s="133"/>
    </row>
    <row r="30768" spans="11:11" x14ac:dyDescent="0.25">
      <c r="K30768" s="133"/>
    </row>
    <row r="30769" spans="11:11" x14ac:dyDescent="0.25">
      <c r="K30769"/>
    </row>
    <row r="30770" spans="11:11" x14ac:dyDescent="0.25">
      <c r="K30770"/>
    </row>
    <row r="30771" spans="11:11" x14ac:dyDescent="0.25">
      <c r="K30771" s="133"/>
    </row>
    <row r="30772" spans="11:11" x14ac:dyDescent="0.25">
      <c r="K30772" s="133"/>
    </row>
    <row r="30773" spans="11:11" x14ac:dyDescent="0.25">
      <c r="K30773"/>
    </row>
    <row r="30774" spans="11:11" x14ac:dyDescent="0.25">
      <c r="K30774"/>
    </row>
    <row r="30775" spans="11:11" x14ac:dyDescent="0.25">
      <c r="K30775"/>
    </row>
    <row r="30776" spans="11:11" x14ac:dyDescent="0.25">
      <c r="K30776" s="133"/>
    </row>
    <row r="30777" spans="11:11" x14ac:dyDescent="0.25">
      <c r="K30777" s="133"/>
    </row>
    <row r="30778" spans="11:11" x14ac:dyDescent="0.25">
      <c r="K30778"/>
    </row>
    <row r="30779" spans="11:11" x14ac:dyDescent="0.25">
      <c r="K30779"/>
    </row>
    <row r="30780" spans="11:11" x14ac:dyDescent="0.25">
      <c r="K30780" s="133"/>
    </row>
    <row r="30781" spans="11:11" x14ac:dyDescent="0.25">
      <c r="K30781" s="133"/>
    </row>
    <row r="30782" spans="11:11" x14ac:dyDescent="0.25">
      <c r="K30782"/>
    </row>
    <row r="30783" spans="11:11" x14ac:dyDescent="0.25">
      <c r="K30783"/>
    </row>
    <row r="30784" spans="11:11" x14ac:dyDescent="0.25">
      <c r="K30784"/>
    </row>
    <row r="30785" spans="11:11" x14ac:dyDescent="0.25">
      <c r="K30785" s="133"/>
    </row>
    <row r="30786" spans="11:11" x14ac:dyDescent="0.25">
      <c r="K30786" s="133"/>
    </row>
    <row r="30787" spans="11:11" x14ac:dyDescent="0.25">
      <c r="K30787"/>
    </row>
    <row r="30788" spans="11:11" x14ac:dyDescent="0.25">
      <c r="K30788"/>
    </row>
    <row r="30789" spans="11:11" x14ac:dyDescent="0.25">
      <c r="K30789" s="133"/>
    </row>
    <row r="30790" spans="11:11" x14ac:dyDescent="0.25">
      <c r="K30790" s="133"/>
    </row>
    <row r="30791" spans="11:11" x14ac:dyDescent="0.25">
      <c r="K30791"/>
    </row>
    <row r="30792" spans="11:11" x14ac:dyDescent="0.25">
      <c r="K30792"/>
    </row>
    <row r="30793" spans="11:11" x14ac:dyDescent="0.25">
      <c r="K30793"/>
    </row>
    <row r="30794" spans="11:11" x14ac:dyDescent="0.25">
      <c r="K30794" s="133"/>
    </row>
    <row r="30795" spans="11:11" x14ac:dyDescent="0.25">
      <c r="K30795" s="133"/>
    </row>
    <row r="30796" spans="11:11" x14ac:dyDescent="0.25">
      <c r="K30796"/>
    </row>
    <row r="30797" spans="11:11" x14ac:dyDescent="0.25">
      <c r="K30797"/>
    </row>
    <row r="30798" spans="11:11" x14ac:dyDescent="0.25">
      <c r="K30798" s="133"/>
    </row>
    <row r="30799" spans="11:11" x14ac:dyDescent="0.25">
      <c r="K30799" s="133"/>
    </row>
    <row r="30800" spans="11:11" x14ac:dyDescent="0.25">
      <c r="K30800"/>
    </row>
    <row r="30801" spans="11:11" x14ac:dyDescent="0.25">
      <c r="K30801"/>
    </row>
    <row r="30802" spans="11:11" x14ac:dyDescent="0.25">
      <c r="K30802"/>
    </row>
    <row r="30803" spans="11:11" x14ac:dyDescent="0.25">
      <c r="K30803" s="133"/>
    </row>
    <row r="30804" spans="11:11" x14ac:dyDescent="0.25">
      <c r="K30804" s="133"/>
    </row>
    <row r="30805" spans="11:11" x14ac:dyDescent="0.25">
      <c r="K30805"/>
    </row>
    <row r="30806" spans="11:11" x14ac:dyDescent="0.25">
      <c r="K30806"/>
    </row>
    <row r="30807" spans="11:11" x14ac:dyDescent="0.25">
      <c r="K30807" s="133"/>
    </row>
    <row r="30808" spans="11:11" x14ac:dyDescent="0.25">
      <c r="K30808" s="133"/>
    </row>
    <row r="30809" spans="11:11" x14ac:dyDescent="0.25">
      <c r="K30809"/>
    </row>
    <row r="30810" spans="11:11" x14ac:dyDescent="0.25">
      <c r="K30810"/>
    </row>
    <row r="30811" spans="11:11" x14ac:dyDescent="0.25">
      <c r="K30811"/>
    </row>
    <row r="30812" spans="11:11" x14ac:dyDescent="0.25">
      <c r="K30812" s="133"/>
    </row>
    <row r="30813" spans="11:11" x14ac:dyDescent="0.25">
      <c r="K30813" s="133"/>
    </row>
    <row r="30814" spans="11:11" x14ac:dyDescent="0.25">
      <c r="K30814"/>
    </row>
    <row r="30815" spans="11:11" x14ac:dyDescent="0.25">
      <c r="K30815"/>
    </row>
    <row r="30816" spans="11:11" x14ac:dyDescent="0.25">
      <c r="K30816" s="133"/>
    </row>
    <row r="30817" spans="11:11" x14ac:dyDescent="0.25">
      <c r="K30817" s="133"/>
    </row>
    <row r="30818" spans="11:11" x14ac:dyDescent="0.25">
      <c r="K30818"/>
    </row>
    <row r="30819" spans="11:11" x14ac:dyDescent="0.25">
      <c r="K30819"/>
    </row>
    <row r="30820" spans="11:11" x14ac:dyDescent="0.25">
      <c r="K30820"/>
    </row>
    <row r="30821" spans="11:11" x14ac:dyDescent="0.25">
      <c r="K30821" s="133"/>
    </row>
    <row r="30822" spans="11:11" x14ac:dyDescent="0.25">
      <c r="K30822" s="133"/>
    </row>
    <row r="30823" spans="11:11" x14ac:dyDescent="0.25">
      <c r="K30823"/>
    </row>
    <row r="30824" spans="11:11" x14ac:dyDescent="0.25">
      <c r="K30824"/>
    </row>
    <row r="30825" spans="11:11" x14ac:dyDescent="0.25">
      <c r="K30825" s="133"/>
    </row>
    <row r="30826" spans="11:11" x14ac:dyDescent="0.25">
      <c r="K30826" s="133"/>
    </row>
    <row r="30827" spans="11:11" x14ac:dyDescent="0.25">
      <c r="K30827"/>
    </row>
    <row r="30828" spans="11:11" x14ac:dyDescent="0.25">
      <c r="K30828"/>
    </row>
    <row r="30829" spans="11:11" x14ac:dyDescent="0.25">
      <c r="K30829"/>
    </row>
    <row r="30830" spans="11:11" x14ac:dyDescent="0.25">
      <c r="K30830" s="133"/>
    </row>
    <row r="30831" spans="11:11" x14ac:dyDescent="0.25">
      <c r="K30831" s="133"/>
    </row>
    <row r="30832" spans="11:11" x14ac:dyDescent="0.25">
      <c r="K30832"/>
    </row>
    <row r="30833" spans="11:11" x14ac:dyDescent="0.25">
      <c r="K30833"/>
    </row>
    <row r="30834" spans="11:11" x14ac:dyDescent="0.25">
      <c r="K30834" s="133"/>
    </row>
    <row r="30835" spans="11:11" x14ac:dyDescent="0.25">
      <c r="K30835" s="133"/>
    </row>
    <row r="30836" spans="11:11" x14ac:dyDescent="0.25">
      <c r="K30836"/>
    </row>
    <row r="30837" spans="11:11" x14ac:dyDescent="0.25">
      <c r="K30837"/>
    </row>
    <row r="30838" spans="11:11" x14ac:dyDescent="0.25">
      <c r="K30838"/>
    </row>
    <row r="30839" spans="11:11" x14ac:dyDescent="0.25">
      <c r="K30839" s="133"/>
    </row>
    <row r="30840" spans="11:11" x14ac:dyDescent="0.25">
      <c r="K30840" s="133"/>
    </row>
    <row r="30841" spans="11:11" x14ac:dyDescent="0.25">
      <c r="K30841"/>
    </row>
    <row r="30842" spans="11:11" x14ac:dyDescent="0.25">
      <c r="K30842"/>
    </row>
    <row r="30843" spans="11:11" x14ac:dyDescent="0.25">
      <c r="K30843" s="133"/>
    </row>
    <row r="30844" spans="11:11" x14ac:dyDescent="0.25">
      <c r="K30844" s="133"/>
    </row>
    <row r="30845" spans="11:11" x14ac:dyDescent="0.25">
      <c r="K30845"/>
    </row>
    <row r="30846" spans="11:11" x14ac:dyDescent="0.25">
      <c r="K30846"/>
    </row>
    <row r="30847" spans="11:11" x14ac:dyDescent="0.25">
      <c r="K30847"/>
    </row>
    <row r="30848" spans="11:11" x14ac:dyDescent="0.25">
      <c r="K30848" s="133"/>
    </row>
    <row r="30849" spans="11:11" x14ac:dyDescent="0.25">
      <c r="K30849" s="133"/>
    </row>
    <row r="30850" spans="11:11" x14ac:dyDescent="0.25">
      <c r="K30850"/>
    </row>
    <row r="30851" spans="11:11" x14ac:dyDescent="0.25">
      <c r="K30851"/>
    </row>
    <row r="30852" spans="11:11" x14ac:dyDescent="0.25">
      <c r="K30852" s="133"/>
    </row>
    <row r="30853" spans="11:11" x14ac:dyDescent="0.25">
      <c r="K30853" s="133"/>
    </row>
    <row r="30854" spans="11:11" x14ac:dyDescent="0.25">
      <c r="K30854"/>
    </row>
    <row r="30855" spans="11:11" x14ac:dyDescent="0.25">
      <c r="K30855"/>
    </row>
    <row r="30856" spans="11:11" x14ac:dyDescent="0.25">
      <c r="K30856"/>
    </row>
    <row r="30857" spans="11:11" x14ac:dyDescent="0.25">
      <c r="K30857" s="133"/>
    </row>
    <row r="30858" spans="11:11" x14ac:dyDescent="0.25">
      <c r="K30858" s="133"/>
    </row>
    <row r="30859" spans="11:11" x14ac:dyDescent="0.25">
      <c r="K30859"/>
    </row>
    <row r="30860" spans="11:11" x14ac:dyDescent="0.25">
      <c r="K30860"/>
    </row>
    <row r="30861" spans="11:11" x14ac:dyDescent="0.25">
      <c r="K30861" s="133"/>
    </row>
    <row r="30862" spans="11:11" x14ac:dyDescent="0.25">
      <c r="K30862" s="133"/>
    </row>
    <row r="30863" spans="11:11" x14ac:dyDescent="0.25">
      <c r="K30863"/>
    </row>
    <row r="30864" spans="11:11" x14ac:dyDescent="0.25">
      <c r="K30864"/>
    </row>
    <row r="30865" spans="11:11" x14ac:dyDescent="0.25">
      <c r="K30865"/>
    </row>
    <row r="30866" spans="11:11" x14ac:dyDescent="0.25">
      <c r="K30866" s="133"/>
    </row>
    <row r="30867" spans="11:11" x14ac:dyDescent="0.25">
      <c r="K30867" s="133"/>
    </row>
    <row r="30868" spans="11:11" x14ac:dyDescent="0.25">
      <c r="K30868"/>
    </row>
    <row r="30869" spans="11:11" x14ac:dyDescent="0.25">
      <c r="K30869"/>
    </row>
    <row r="30870" spans="11:11" x14ac:dyDescent="0.25">
      <c r="K30870" s="133"/>
    </row>
    <row r="30871" spans="11:11" x14ac:dyDescent="0.25">
      <c r="K30871" s="133"/>
    </row>
    <row r="30872" spans="11:11" x14ac:dyDescent="0.25">
      <c r="K30872"/>
    </row>
    <row r="30873" spans="11:11" x14ac:dyDescent="0.25">
      <c r="K30873"/>
    </row>
    <row r="30874" spans="11:11" x14ac:dyDescent="0.25">
      <c r="K30874"/>
    </row>
    <row r="30875" spans="11:11" x14ac:dyDescent="0.25">
      <c r="K30875" s="133"/>
    </row>
    <row r="30876" spans="11:11" x14ac:dyDescent="0.25">
      <c r="K30876" s="133"/>
    </row>
    <row r="30877" spans="11:11" x14ac:dyDescent="0.25">
      <c r="K30877"/>
    </row>
    <row r="30878" spans="11:11" x14ac:dyDescent="0.25">
      <c r="K30878"/>
    </row>
    <row r="30879" spans="11:11" x14ac:dyDescent="0.25">
      <c r="K30879" s="133"/>
    </row>
    <row r="30880" spans="11:11" x14ac:dyDescent="0.25">
      <c r="K30880" s="133"/>
    </row>
    <row r="30881" spans="11:11" x14ac:dyDescent="0.25">
      <c r="K30881"/>
    </row>
    <row r="30882" spans="11:11" x14ac:dyDescent="0.25">
      <c r="K30882"/>
    </row>
    <row r="30883" spans="11:11" x14ac:dyDescent="0.25">
      <c r="K30883"/>
    </row>
    <row r="30884" spans="11:11" x14ac:dyDescent="0.25">
      <c r="K30884" s="133"/>
    </row>
    <row r="30885" spans="11:11" x14ac:dyDescent="0.25">
      <c r="K30885" s="133"/>
    </row>
    <row r="30886" spans="11:11" x14ac:dyDescent="0.25">
      <c r="K30886"/>
    </row>
    <row r="30887" spans="11:11" x14ac:dyDescent="0.25">
      <c r="K30887"/>
    </row>
    <row r="30888" spans="11:11" x14ac:dyDescent="0.25">
      <c r="K30888" s="133"/>
    </row>
    <row r="30889" spans="11:11" x14ac:dyDescent="0.25">
      <c r="K30889" s="133"/>
    </row>
    <row r="30890" spans="11:11" x14ac:dyDescent="0.25">
      <c r="K30890"/>
    </row>
    <row r="30891" spans="11:11" x14ac:dyDescent="0.25">
      <c r="K30891"/>
    </row>
    <row r="30892" spans="11:11" x14ac:dyDescent="0.25">
      <c r="K30892"/>
    </row>
    <row r="30893" spans="11:11" x14ac:dyDescent="0.25">
      <c r="K30893" s="133"/>
    </row>
    <row r="30894" spans="11:11" x14ac:dyDescent="0.25">
      <c r="K30894" s="133"/>
    </row>
    <row r="30895" spans="11:11" x14ac:dyDescent="0.25">
      <c r="K30895"/>
    </row>
    <row r="30896" spans="11:11" x14ac:dyDescent="0.25">
      <c r="K30896"/>
    </row>
    <row r="30897" spans="11:11" x14ac:dyDescent="0.25">
      <c r="K30897" s="133"/>
    </row>
    <row r="30898" spans="11:11" x14ac:dyDescent="0.25">
      <c r="K30898" s="133"/>
    </row>
    <row r="30899" spans="11:11" x14ac:dyDescent="0.25">
      <c r="K30899"/>
    </row>
    <row r="30900" spans="11:11" x14ac:dyDescent="0.25">
      <c r="K30900"/>
    </row>
    <row r="30901" spans="11:11" x14ac:dyDescent="0.25">
      <c r="K30901"/>
    </row>
    <row r="30902" spans="11:11" x14ac:dyDescent="0.25">
      <c r="K30902" s="133"/>
    </row>
    <row r="30903" spans="11:11" x14ac:dyDescent="0.25">
      <c r="K30903" s="133"/>
    </row>
    <row r="30904" spans="11:11" x14ac:dyDescent="0.25">
      <c r="K30904"/>
    </row>
    <row r="30905" spans="11:11" x14ac:dyDescent="0.25">
      <c r="K30905"/>
    </row>
    <row r="30906" spans="11:11" x14ac:dyDescent="0.25">
      <c r="K30906" s="133"/>
    </row>
    <row r="30907" spans="11:11" x14ac:dyDescent="0.25">
      <c r="K30907" s="133"/>
    </row>
    <row r="30908" spans="11:11" x14ac:dyDescent="0.25">
      <c r="K30908"/>
    </row>
    <row r="30909" spans="11:11" x14ac:dyDescent="0.25">
      <c r="K30909"/>
    </row>
    <row r="30910" spans="11:11" x14ac:dyDescent="0.25">
      <c r="K30910"/>
    </row>
    <row r="30911" spans="11:11" x14ac:dyDescent="0.25">
      <c r="K30911" s="133"/>
    </row>
    <row r="30912" spans="11:11" x14ac:dyDescent="0.25">
      <c r="K30912" s="133"/>
    </row>
    <row r="30913" spans="11:11" x14ac:dyDescent="0.25">
      <c r="K30913"/>
    </row>
    <row r="30914" spans="11:11" x14ac:dyDescent="0.25">
      <c r="K30914"/>
    </row>
    <row r="30915" spans="11:11" x14ac:dyDescent="0.25">
      <c r="K30915" s="133"/>
    </row>
    <row r="30916" spans="11:11" x14ac:dyDescent="0.25">
      <c r="K30916" s="133"/>
    </row>
    <row r="30917" spans="11:11" x14ac:dyDescent="0.25">
      <c r="K30917"/>
    </row>
    <row r="30918" spans="11:11" x14ac:dyDescent="0.25">
      <c r="K30918"/>
    </row>
    <row r="30919" spans="11:11" x14ac:dyDescent="0.25">
      <c r="K30919"/>
    </row>
    <row r="30920" spans="11:11" x14ac:dyDescent="0.25">
      <c r="K30920" s="133"/>
    </row>
    <row r="30921" spans="11:11" x14ac:dyDescent="0.25">
      <c r="K30921" s="133"/>
    </row>
    <row r="30922" spans="11:11" x14ac:dyDescent="0.25">
      <c r="K30922"/>
    </row>
    <row r="30923" spans="11:11" x14ac:dyDescent="0.25">
      <c r="K30923"/>
    </row>
    <row r="30924" spans="11:11" x14ac:dyDescent="0.25">
      <c r="K30924" s="133"/>
    </row>
    <row r="30925" spans="11:11" x14ac:dyDescent="0.25">
      <c r="K30925" s="133"/>
    </row>
    <row r="30926" spans="11:11" x14ac:dyDescent="0.25">
      <c r="K30926"/>
    </row>
    <row r="30927" spans="11:11" x14ac:dyDescent="0.25">
      <c r="K30927"/>
    </row>
    <row r="30928" spans="11:11" x14ac:dyDescent="0.25">
      <c r="K30928"/>
    </row>
    <row r="30929" spans="11:11" x14ac:dyDescent="0.25">
      <c r="K30929" s="133"/>
    </row>
    <row r="30930" spans="11:11" x14ac:dyDescent="0.25">
      <c r="K30930" s="133"/>
    </row>
    <row r="30931" spans="11:11" x14ac:dyDescent="0.25">
      <c r="K30931"/>
    </row>
    <row r="30932" spans="11:11" x14ac:dyDescent="0.25">
      <c r="K30932"/>
    </row>
    <row r="30933" spans="11:11" x14ac:dyDescent="0.25">
      <c r="K30933" s="133"/>
    </row>
    <row r="30934" spans="11:11" x14ac:dyDescent="0.25">
      <c r="K30934" s="133"/>
    </row>
    <row r="30935" spans="11:11" x14ac:dyDescent="0.25">
      <c r="K30935"/>
    </row>
    <row r="30936" spans="11:11" x14ac:dyDescent="0.25">
      <c r="K30936"/>
    </row>
    <row r="30937" spans="11:11" x14ac:dyDescent="0.25">
      <c r="K30937"/>
    </row>
    <row r="30938" spans="11:11" x14ac:dyDescent="0.25">
      <c r="K30938" s="133"/>
    </row>
    <row r="30939" spans="11:11" x14ac:dyDescent="0.25">
      <c r="K30939" s="133"/>
    </row>
    <row r="30940" spans="11:11" x14ac:dyDescent="0.25">
      <c r="K30940"/>
    </row>
    <row r="30941" spans="11:11" x14ac:dyDescent="0.25">
      <c r="K30941"/>
    </row>
    <row r="30942" spans="11:11" x14ac:dyDescent="0.25">
      <c r="K30942" s="133"/>
    </row>
    <row r="30943" spans="11:11" x14ac:dyDescent="0.25">
      <c r="K30943" s="133"/>
    </row>
    <row r="30944" spans="11:11" x14ac:dyDescent="0.25">
      <c r="K30944"/>
    </row>
    <row r="30945" spans="11:11" x14ac:dyDescent="0.25">
      <c r="K30945"/>
    </row>
    <row r="30946" spans="11:11" x14ac:dyDescent="0.25">
      <c r="K30946"/>
    </row>
    <row r="30947" spans="11:11" x14ac:dyDescent="0.25">
      <c r="K30947" s="133"/>
    </row>
    <row r="30948" spans="11:11" x14ac:dyDescent="0.25">
      <c r="K30948" s="133"/>
    </row>
    <row r="30949" spans="11:11" x14ac:dyDescent="0.25">
      <c r="K30949"/>
    </row>
    <row r="30950" spans="11:11" x14ac:dyDescent="0.25">
      <c r="K30950"/>
    </row>
    <row r="30951" spans="11:11" x14ac:dyDescent="0.25">
      <c r="K30951" s="133"/>
    </row>
    <row r="30952" spans="11:11" x14ac:dyDescent="0.25">
      <c r="K30952" s="133"/>
    </row>
    <row r="30953" spans="11:11" x14ac:dyDescent="0.25">
      <c r="K30953"/>
    </row>
    <row r="30954" spans="11:11" x14ac:dyDescent="0.25">
      <c r="K30954"/>
    </row>
    <row r="30955" spans="11:11" x14ac:dyDescent="0.25">
      <c r="K30955"/>
    </row>
    <row r="30956" spans="11:11" x14ac:dyDescent="0.25">
      <c r="K30956" s="133"/>
    </row>
    <row r="30957" spans="11:11" x14ac:dyDescent="0.25">
      <c r="K30957" s="133"/>
    </row>
    <row r="30958" spans="11:11" x14ac:dyDescent="0.25">
      <c r="K30958"/>
    </row>
    <row r="30959" spans="11:11" x14ac:dyDescent="0.25">
      <c r="K30959"/>
    </row>
    <row r="30960" spans="11:11" x14ac:dyDescent="0.25">
      <c r="K30960" s="133"/>
    </row>
    <row r="30961" spans="11:11" x14ac:dyDescent="0.25">
      <c r="K30961" s="133"/>
    </row>
    <row r="30962" spans="11:11" x14ac:dyDescent="0.25">
      <c r="K30962"/>
    </row>
    <row r="30963" spans="11:11" x14ac:dyDescent="0.25">
      <c r="K30963"/>
    </row>
    <row r="30964" spans="11:11" x14ac:dyDescent="0.25">
      <c r="K30964"/>
    </row>
    <row r="30965" spans="11:11" x14ac:dyDescent="0.25">
      <c r="K30965" s="133"/>
    </row>
    <row r="30966" spans="11:11" x14ac:dyDescent="0.25">
      <c r="K30966" s="133"/>
    </row>
    <row r="30967" spans="11:11" x14ac:dyDescent="0.25">
      <c r="K30967"/>
    </row>
    <row r="30968" spans="11:11" x14ac:dyDescent="0.25">
      <c r="K30968"/>
    </row>
    <row r="30969" spans="11:11" x14ac:dyDescent="0.25">
      <c r="K30969" s="133"/>
    </row>
    <row r="30970" spans="11:11" x14ac:dyDescent="0.25">
      <c r="K30970" s="133"/>
    </row>
    <row r="30971" spans="11:11" x14ac:dyDescent="0.25">
      <c r="K30971"/>
    </row>
    <row r="30972" spans="11:11" x14ac:dyDescent="0.25">
      <c r="K30972"/>
    </row>
    <row r="30973" spans="11:11" x14ac:dyDescent="0.25">
      <c r="K30973"/>
    </row>
    <row r="30974" spans="11:11" x14ac:dyDescent="0.25">
      <c r="K30974" s="133"/>
    </row>
    <row r="30975" spans="11:11" x14ac:dyDescent="0.25">
      <c r="K30975" s="133"/>
    </row>
    <row r="30976" spans="11:11" x14ac:dyDescent="0.25">
      <c r="K30976"/>
    </row>
    <row r="30977" spans="11:11" x14ac:dyDescent="0.25">
      <c r="K30977"/>
    </row>
    <row r="30978" spans="11:11" x14ac:dyDescent="0.25">
      <c r="K30978" s="133"/>
    </row>
    <row r="30979" spans="11:11" x14ac:dyDescent="0.25">
      <c r="K30979" s="133"/>
    </row>
    <row r="30980" spans="11:11" x14ac:dyDescent="0.25">
      <c r="K30980"/>
    </row>
    <row r="30981" spans="11:11" x14ac:dyDescent="0.25">
      <c r="K30981"/>
    </row>
    <row r="30982" spans="11:11" x14ac:dyDescent="0.25">
      <c r="K30982"/>
    </row>
    <row r="30983" spans="11:11" x14ac:dyDescent="0.25">
      <c r="K30983" s="133"/>
    </row>
    <row r="30984" spans="11:11" x14ac:dyDescent="0.25">
      <c r="K30984" s="133"/>
    </row>
    <row r="30985" spans="11:11" x14ac:dyDescent="0.25">
      <c r="K30985"/>
    </row>
    <row r="30986" spans="11:11" x14ac:dyDescent="0.25">
      <c r="K30986"/>
    </row>
    <row r="30987" spans="11:11" x14ac:dyDescent="0.25">
      <c r="K30987" s="133"/>
    </row>
    <row r="30988" spans="11:11" x14ac:dyDescent="0.25">
      <c r="K30988" s="133"/>
    </row>
    <row r="30989" spans="11:11" x14ac:dyDescent="0.25">
      <c r="K30989"/>
    </row>
    <row r="30990" spans="11:11" x14ac:dyDescent="0.25">
      <c r="K30990"/>
    </row>
    <row r="30991" spans="11:11" x14ac:dyDescent="0.25">
      <c r="K30991"/>
    </row>
    <row r="30992" spans="11:11" x14ac:dyDescent="0.25">
      <c r="K30992" s="133"/>
    </row>
    <row r="30993" spans="11:11" x14ac:dyDescent="0.25">
      <c r="K30993" s="133"/>
    </row>
    <row r="30994" spans="11:11" x14ac:dyDescent="0.25">
      <c r="K30994"/>
    </row>
    <row r="30995" spans="11:11" x14ac:dyDescent="0.25">
      <c r="K30995"/>
    </row>
    <row r="30996" spans="11:11" x14ac:dyDescent="0.25">
      <c r="K30996" s="133"/>
    </row>
    <row r="30997" spans="11:11" x14ac:dyDescent="0.25">
      <c r="K30997" s="133"/>
    </row>
    <row r="30998" spans="11:11" x14ac:dyDescent="0.25">
      <c r="K30998"/>
    </row>
    <row r="30999" spans="11:11" x14ac:dyDescent="0.25">
      <c r="K30999"/>
    </row>
    <row r="31000" spans="11:11" x14ac:dyDescent="0.25">
      <c r="K31000"/>
    </row>
    <row r="31001" spans="11:11" x14ac:dyDescent="0.25">
      <c r="K31001" s="133"/>
    </row>
    <row r="31002" spans="11:11" x14ac:dyDescent="0.25">
      <c r="K31002" s="133"/>
    </row>
    <row r="31003" spans="11:11" x14ac:dyDescent="0.25">
      <c r="K31003"/>
    </row>
    <row r="31004" spans="11:11" x14ac:dyDescent="0.25">
      <c r="K31004"/>
    </row>
    <row r="31005" spans="11:11" x14ac:dyDescent="0.25">
      <c r="K31005" s="133"/>
    </row>
    <row r="31006" spans="11:11" x14ac:dyDescent="0.25">
      <c r="K31006" s="133"/>
    </row>
    <row r="31007" spans="11:11" x14ac:dyDescent="0.25">
      <c r="K31007"/>
    </row>
    <row r="31008" spans="11:11" x14ac:dyDescent="0.25">
      <c r="K31008"/>
    </row>
    <row r="31009" spans="11:11" x14ac:dyDescent="0.25">
      <c r="K31009"/>
    </row>
    <row r="31010" spans="11:11" x14ac:dyDescent="0.25">
      <c r="K31010" s="133"/>
    </row>
    <row r="31011" spans="11:11" x14ac:dyDescent="0.25">
      <c r="K31011" s="133"/>
    </row>
    <row r="31012" spans="11:11" x14ac:dyDescent="0.25">
      <c r="K31012"/>
    </row>
    <row r="31013" spans="11:11" x14ac:dyDescent="0.25">
      <c r="K31013"/>
    </row>
    <row r="31014" spans="11:11" x14ac:dyDescent="0.25">
      <c r="K31014" s="133"/>
    </row>
    <row r="31015" spans="11:11" x14ac:dyDescent="0.25">
      <c r="K31015" s="133"/>
    </row>
    <row r="31016" spans="11:11" x14ac:dyDescent="0.25">
      <c r="K31016"/>
    </row>
    <row r="31017" spans="11:11" x14ac:dyDescent="0.25">
      <c r="K31017"/>
    </row>
    <row r="31018" spans="11:11" x14ac:dyDescent="0.25">
      <c r="K31018"/>
    </row>
    <row r="31019" spans="11:11" x14ac:dyDescent="0.25">
      <c r="K31019" s="133"/>
    </row>
    <row r="31020" spans="11:11" x14ac:dyDescent="0.25">
      <c r="K31020" s="133"/>
    </row>
    <row r="31021" spans="11:11" x14ac:dyDescent="0.25">
      <c r="K31021"/>
    </row>
    <row r="31022" spans="11:11" x14ac:dyDescent="0.25">
      <c r="K31022"/>
    </row>
    <row r="31023" spans="11:11" x14ac:dyDescent="0.25">
      <c r="K31023" s="133"/>
    </row>
    <row r="31024" spans="11:11" x14ac:dyDescent="0.25">
      <c r="K31024" s="133"/>
    </row>
    <row r="31025" spans="11:11" x14ac:dyDescent="0.25">
      <c r="K31025"/>
    </row>
    <row r="31026" spans="11:11" x14ac:dyDescent="0.25">
      <c r="K31026"/>
    </row>
    <row r="31027" spans="11:11" x14ac:dyDescent="0.25">
      <c r="K31027"/>
    </row>
    <row r="31028" spans="11:11" x14ac:dyDescent="0.25">
      <c r="K31028" s="133"/>
    </row>
    <row r="31029" spans="11:11" x14ac:dyDescent="0.25">
      <c r="K31029" s="133"/>
    </row>
    <row r="31030" spans="11:11" x14ac:dyDescent="0.25">
      <c r="K31030"/>
    </row>
    <row r="31031" spans="11:11" x14ac:dyDescent="0.25">
      <c r="K31031"/>
    </row>
    <row r="31032" spans="11:11" x14ac:dyDescent="0.25">
      <c r="K31032" s="133"/>
    </row>
    <row r="31033" spans="11:11" x14ac:dyDescent="0.25">
      <c r="K31033" s="133"/>
    </row>
    <row r="31034" spans="11:11" x14ac:dyDescent="0.25">
      <c r="K31034"/>
    </row>
    <row r="31035" spans="11:11" x14ac:dyDescent="0.25">
      <c r="K31035"/>
    </row>
    <row r="31036" spans="11:11" x14ac:dyDescent="0.25">
      <c r="K31036"/>
    </row>
    <row r="31037" spans="11:11" x14ac:dyDescent="0.25">
      <c r="K31037" s="133"/>
    </row>
    <row r="31038" spans="11:11" x14ac:dyDescent="0.25">
      <c r="K31038" s="133"/>
    </row>
    <row r="31039" spans="11:11" x14ac:dyDescent="0.25">
      <c r="K31039"/>
    </row>
    <row r="31040" spans="11:11" x14ac:dyDescent="0.25">
      <c r="K31040"/>
    </row>
    <row r="31041" spans="11:11" x14ac:dyDescent="0.25">
      <c r="K31041" s="133"/>
    </row>
    <row r="31042" spans="11:11" x14ac:dyDescent="0.25">
      <c r="K31042" s="133"/>
    </row>
    <row r="31043" spans="11:11" x14ac:dyDescent="0.25">
      <c r="K31043"/>
    </row>
    <row r="31044" spans="11:11" x14ac:dyDescent="0.25">
      <c r="K31044"/>
    </row>
    <row r="31045" spans="11:11" x14ac:dyDescent="0.25">
      <c r="K31045"/>
    </row>
    <row r="31046" spans="11:11" x14ac:dyDescent="0.25">
      <c r="K31046" s="133"/>
    </row>
    <row r="31047" spans="11:11" x14ac:dyDescent="0.25">
      <c r="K31047" s="133"/>
    </row>
    <row r="31048" spans="11:11" x14ac:dyDescent="0.25">
      <c r="K31048"/>
    </row>
    <row r="31049" spans="11:11" x14ac:dyDescent="0.25">
      <c r="K31049"/>
    </row>
    <row r="31050" spans="11:11" x14ac:dyDescent="0.25">
      <c r="K31050" s="133"/>
    </row>
    <row r="31051" spans="11:11" x14ac:dyDescent="0.25">
      <c r="K31051" s="133"/>
    </row>
    <row r="31052" spans="11:11" x14ac:dyDescent="0.25">
      <c r="K31052"/>
    </row>
    <row r="31053" spans="11:11" x14ac:dyDescent="0.25">
      <c r="K31053"/>
    </row>
    <row r="31054" spans="11:11" x14ac:dyDescent="0.25">
      <c r="K31054"/>
    </row>
    <row r="31055" spans="11:11" x14ac:dyDescent="0.25">
      <c r="K31055" s="133"/>
    </row>
    <row r="31056" spans="11:11" x14ac:dyDescent="0.25">
      <c r="K31056" s="133"/>
    </row>
    <row r="31057" spans="11:11" x14ac:dyDescent="0.25">
      <c r="K31057"/>
    </row>
    <row r="31058" spans="11:11" x14ac:dyDescent="0.25">
      <c r="K31058"/>
    </row>
    <row r="31059" spans="11:11" x14ac:dyDescent="0.25">
      <c r="K31059" s="133"/>
    </row>
    <row r="31060" spans="11:11" x14ac:dyDescent="0.25">
      <c r="K31060" s="133"/>
    </row>
    <row r="31061" spans="11:11" x14ac:dyDescent="0.25">
      <c r="K31061"/>
    </row>
    <row r="31062" spans="11:11" x14ac:dyDescent="0.25">
      <c r="K31062"/>
    </row>
    <row r="31063" spans="11:11" x14ac:dyDescent="0.25">
      <c r="K31063"/>
    </row>
    <row r="31064" spans="11:11" x14ac:dyDescent="0.25">
      <c r="K31064" s="133"/>
    </row>
    <row r="31065" spans="11:11" x14ac:dyDescent="0.25">
      <c r="K31065" s="133"/>
    </row>
    <row r="31066" spans="11:11" x14ac:dyDescent="0.25">
      <c r="K31066"/>
    </row>
    <row r="31067" spans="11:11" x14ac:dyDescent="0.25">
      <c r="K31067"/>
    </row>
    <row r="31068" spans="11:11" x14ac:dyDescent="0.25">
      <c r="K31068" s="133"/>
    </row>
    <row r="31069" spans="11:11" x14ac:dyDescent="0.25">
      <c r="K31069" s="133"/>
    </row>
    <row r="31070" spans="11:11" x14ac:dyDescent="0.25">
      <c r="K31070"/>
    </row>
    <row r="31071" spans="11:11" x14ac:dyDescent="0.25">
      <c r="K31071"/>
    </row>
    <row r="31072" spans="11:11" x14ac:dyDescent="0.25">
      <c r="K31072"/>
    </row>
    <row r="31073" spans="11:11" x14ac:dyDescent="0.25">
      <c r="K31073" s="133"/>
    </row>
    <row r="31074" spans="11:11" x14ac:dyDescent="0.25">
      <c r="K31074" s="133"/>
    </row>
    <row r="31075" spans="11:11" x14ac:dyDescent="0.25">
      <c r="K31075"/>
    </row>
    <row r="31076" spans="11:11" x14ac:dyDescent="0.25">
      <c r="K31076"/>
    </row>
    <row r="31077" spans="11:11" x14ac:dyDescent="0.25">
      <c r="K31077" s="133"/>
    </row>
    <row r="31078" spans="11:11" x14ac:dyDescent="0.25">
      <c r="K31078" s="133"/>
    </row>
    <row r="31079" spans="11:11" x14ac:dyDescent="0.25">
      <c r="K31079"/>
    </row>
    <row r="31080" spans="11:11" x14ac:dyDescent="0.25">
      <c r="K31080"/>
    </row>
    <row r="31081" spans="11:11" x14ac:dyDescent="0.25">
      <c r="K31081"/>
    </row>
    <row r="31082" spans="11:11" x14ac:dyDescent="0.25">
      <c r="K31082" s="133"/>
    </row>
    <row r="31083" spans="11:11" x14ac:dyDescent="0.25">
      <c r="K31083" s="133"/>
    </row>
    <row r="31084" spans="11:11" x14ac:dyDescent="0.25">
      <c r="K31084"/>
    </row>
    <row r="31085" spans="11:11" x14ac:dyDescent="0.25">
      <c r="K31085"/>
    </row>
    <row r="31086" spans="11:11" x14ac:dyDescent="0.25">
      <c r="K31086" s="133"/>
    </row>
    <row r="31087" spans="11:11" x14ac:dyDescent="0.25">
      <c r="K31087" s="133"/>
    </row>
    <row r="31088" spans="11:11" x14ac:dyDescent="0.25">
      <c r="K31088"/>
    </row>
    <row r="31089" spans="11:11" x14ac:dyDescent="0.25">
      <c r="K31089"/>
    </row>
    <row r="31090" spans="11:11" x14ac:dyDescent="0.25">
      <c r="K31090"/>
    </row>
    <row r="31091" spans="11:11" x14ac:dyDescent="0.25">
      <c r="K31091" s="133"/>
    </row>
    <row r="31092" spans="11:11" x14ac:dyDescent="0.25">
      <c r="K31092" s="133"/>
    </row>
    <row r="31093" spans="11:11" x14ac:dyDescent="0.25">
      <c r="K31093"/>
    </row>
    <row r="31094" spans="11:11" x14ac:dyDescent="0.25">
      <c r="K31094"/>
    </row>
    <row r="31095" spans="11:11" x14ac:dyDescent="0.25">
      <c r="K31095" s="133"/>
    </row>
    <row r="31096" spans="11:11" x14ac:dyDescent="0.25">
      <c r="K31096" s="133"/>
    </row>
    <row r="31097" spans="11:11" x14ac:dyDescent="0.25">
      <c r="K31097"/>
    </row>
    <row r="31098" spans="11:11" x14ac:dyDescent="0.25">
      <c r="K31098"/>
    </row>
    <row r="31099" spans="11:11" x14ac:dyDescent="0.25">
      <c r="K31099"/>
    </row>
    <row r="31100" spans="11:11" x14ac:dyDescent="0.25">
      <c r="K31100" s="133"/>
    </row>
    <row r="31101" spans="11:11" x14ac:dyDescent="0.25">
      <c r="K31101" s="133"/>
    </row>
    <row r="31102" spans="11:11" x14ac:dyDescent="0.25">
      <c r="K31102"/>
    </row>
    <row r="31103" spans="11:11" x14ac:dyDescent="0.25">
      <c r="K31103"/>
    </row>
    <row r="31104" spans="11:11" x14ac:dyDescent="0.25">
      <c r="K31104" s="133"/>
    </row>
    <row r="31105" spans="11:11" x14ac:dyDescent="0.25">
      <c r="K31105" s="133"/>
    </row>
    <row r="31106" spans="11:11" x14ac:dyDescent="0.25">
      <c r="K31106"/>
    </row>
    <row r="31107" spans="11:11" x14ac:dyDescent="0.25">
      <c r="K31107"/>
    </row>
    <row r="31108" spans="11:11" x14ac:dyDescent="0.25">
      <c r="K31108"/>
    </row>
    <row r="31109" spans="11:11" x14ac:dyDescent="0.25">
      <c r="K31109" s="133"/>
    </row>
    <row r="31110" spans="11:11" x14ac:dyDescent="0.25">
      <c r="K31110" s="133"/>
    </row>
    <row r="31111" spans="11:11" x14ac:dyDescent="0.25">
      <c r="K31111"/>
    </row>
    <row r="31112" spans="11:11" x14ac:dyDescent="0.25">
      <c r="K31112"/>
    </row>
    <row r="31113" spans="11:11" x14ac:dyDescent="0.25">
      <c r="K31113" s="133"/>
    </row>
    <row r="31114" spans="11:11" x14ac:dyDescent="0.25">
      <c r="K31114" s="133"/>
    </row>
    <row r="31115" spans="11:11" x14ac:dyDescent="0.25">
      <c r="K31115"/>
    </row>
    <row r="31116" spans="11:11" x14ac:dyDescent="0.25">
      <c r="K31116"/>
    </row>
    <row r="31117" spans="11:11" x14ac:dyDescent="0.25">
      <c r="K31117"/>
    </row>
    <row r="31118" spans="11:11" x14ac:dyDescent="0.25">
      <c r="K31118" s="133"/>
    </row>
    <row r="31119" spans="11:11" x14ac:dyDescent="0.25">
      <c r="K31119" s="133"/>
    </row>
    <row r="31120" spans="11:11" x14ac:dyDescent="0.25">
      <c r="K31120"/>
    </row>
    <row r="31121" spans="11:11" x14ac:dyDescent="0.25">
      <c r="K31121"/>
    </row>
    <row r="31122" spans="11:11" x14ac:dyDescent="0.25">
      <c r="K31122" s="133"/>
    </row>
    <row r="31123" spans="11:11" x14ac:dyDescent="0.25">
      <c r="K31123" s="133"/>
    </row>
    <row r="31124" spans="11:11" x14ac:dyDescent="0.25">
      <c r="K31124"/>
    </row>
    <row r="31125" spans="11:11" x14ac:dyDescent="0.25">
      <c r="K31125"/>
    </row>
    <row r="31126" spans="11:11" x14ac:dyDescent="0.25">
      <c r="K31126"/>
    </row>
    <row r="31127" spans="11:11" x14ac:dyDescent="0.25">
      <c r="K31127" s="133"/>
    </row>
    <row r="31128" spans="11:11" x14ac:dyDescent="0.25">
      <c r="K31128" s="133"/>
    </row>
    <row r="31129" spans="11:11" x14ac:dyDescent="0.25">
      <c r="K31129"/>
    </row>
    <row r="31130" spans="11:11" x14ac:dyDescent="0.25">
      <c r="K31130"/>
    </row>
    <row r="31131" spans="11:11" x14ac:dyDescent="0.25">
      <c r="K31131" s="133"/>
    </row>
    <row r="31132" spans="11:11" x14ac:dyDescent="0.25">
      <c r="K31132" s="133"/>
    </row>
    <row r="31133" spans="11:11" x14ac:dyDescent="0.25">
      <c r="K31133"/>
    </row>
    <row r="31134" spans="11:11" x14ac:dyDescent="0.25">
      <c r="K31134"/>
    </row>
    <row r="31135" spans="11:11" x14ac:dyDescent="0.25">
      <c r="K31135"/>
    </row>
    <row r="31136" spans="11:11" x14ac:dyDescent="0.25">
      <c r="K31136" s="133"/>
    </row>
    <row r="31137" spans="11:11" x14ac:dyDescent="0.25">
      <c r="K31137" s="133"/>
    </row>
    <row r="31138" spans="11:11" x14ac:dyDescent="0.25">
      <c r="K31138"/>
    </row>
    <row r="31139" spans="11:11" x14ac:dyDescent="0.25">
      <c r="K31139"/>
    </row>
    <row r="31140" spans="11:11" x14ac:dyDescent="0.25">
      <c r="K31140" s="133"/>
    </row>
    <row r="31141" spans="11:11" x14ac:dyDescent="0.25">
      <c r="K31141" s="133"/>
    </row>
    <row r="31142" spans="11:11" x14ac:dyDescent="0.25">
      <c r="K31142"/>
    </row>
    <row r="31143" spans="11:11" x14ac:dyDescent="0.25">
      <c r="K31143"/>
    </row>
    <row r="31144" spans="11:11" x14ac:dyDescent="0.25">
      <c r="K31144"/>
    </row>
    <row r="31145" spans="11:11" x14ac:dyDescent="0.25">
      <c r="K31145" s="133"/>
    </row>
    <row r="31146" spans="11:11" x14ac:dyDescent="0.25">
      <c r="K31146" s="133"/>
    </row>
    <row r="31147" spans="11:11" x14ac:dyDescent="0.25">
      <c r="K31147"/>
    </row>
    <row r="31148" spans="11:11" x14ac:dyDescent="0.25">
      <c r="K31148"/>
    </row>
    <row r="31149" spans="11:11" x14ac:dyDescent="0.25">
      <c r="K31149" s="133"/>
    </row>
    <row r="31150" spans="11:11" x14ac:dyDescent="0.25">
      <c r="K31150" s="133"/>
    </row>
    <row r="31151" spans="11:11" x14ac:dyDescent="0.25">
      <c r="K31151"/>
    </row>
    <row r="31152" spans="11:11" x14ac:dyDescent="0.25">
      <c r="K31152"/>
    </row>
    <row r="31153" spans="11:11" x14ac:dyDescent="0.25">
      <c r="K31153"/>
    </row>
    <row r="31154" spans="11:11" x14ac:dyDescent="0.25">
      <c r="K31154" s="133"/>
    </row>
    <row r="31155" spans="11:11" x14ac:dyDescent="0.25">
      <c r="K31155" s="133"/>
    </row>
    <row r="31156" spans="11:11" x14ac:dyDescent="0.25">
      <c r="K31156"/>
    </row>
    <row r="31157" spans="11:11" x14ac:dyDescent="0.25">
      <c r="K31157"/>
    </row>
    <row r="31158" spans="11:11" x14ac:dyDescent="0.25">
      <c r="K31158" s="133"/>
    </row>
    <row r="31159" spans="11:11" x14ac:dyDescent="0.25">
      <c r="K31159" s="133"/>
    </row>
    <row r="31160" spans="11:11" x14ac:dyDescent="0.25">
      <c r="K31160"/>
    </row>
    <row r="31161" spans="11:11" x14ac:dyDescent="0.25">
      <c r="K31161"/>
    </row>
    <row r="31162" spans="11:11" x14ac:dyDescent="0.25">
      <c r="K31162"/>
    </row>
    <row r="31163" spans="11:11" x14ac:dyDescent="0.25">
      <c r="K31163" s="133"/>
    </row>
    <row r="31164" spans="11:11" x14ac:dyDescent="0.25">
      <c r="K31164" s="133"/>
    </row>
    <row r="31165" spans="11:11" x14ac:dyDescent="0.25">
      <c r="K31165"/>
    </row>
    <row r="31166" spans="11:11" x14ac:dyDescent="0.25">
      <c r="K31166"/>
    </row>
    <row r="31167" spans="11:11" x14ac:dyDescent="0.25">
      <c r="K31167" s="133"/>
    </row>
    <row r="31168" spans="11:11" x14ac:dyDescent="0.25">
      <c r="K31168" s="133"/>
    </row>
    <row r="31169" spans="11:11" x14ac:dyDescent="0.25">
      <c r="K31169"/>
    </row>
    <row r="31170" spans="11:11" x14ac:dyDescent="0.25">
      <c r="K31170"/>
    </row>
    <row r="31171" spans="11:11" x14ac:dyDescent="0.25">
      <c r="K31171"/>
    </row>
    <row r="31172" spans="11:11" x14ac:dyDescent="0.25">
      <c r="K31172" s="133"/>
    </row>
    <row r="31173" spans="11:11" x14ac:dyDescent="0.25">
      <c r="K31173" s="133"/>
    </row>
    <row r="31174" spans="11:11" x14ac:dyDescent="0.25">
      <c r="K31174"/>
    </row>
    <row r="31175" spans="11:11" x14ac:dyDescent="0.25">
      <c r="K31175"/>
    </row>
    <row r="31176" spans="11:11" x14ac:dyDescent="0.25">
      <c r="K31176" s="133"/>
    </row>
    <row r="31177" spans="11:11" x14ac:dyDescent="0.25">
      <c r="K31177" s="133"/>
    </row>
    <row r="31178" spans="11:11" x14ac:dyDescent="0.25">
      <c r="K31178"/>
    </row>
    <row r="31179" spans="11:11" x14ac:dyDescent="0.25">
      <c r="K31179"/>
    </row>
    <row r="31180" spans="11:11" x14ac:dyDescent="0.25">
      <c r="K31180"/>
    </row>
    <row r="31181" spans="11:11" x14ac:dyDescent="0.25">
      <c r="K31181" s="133"/>
    </row>
    <row r="31182" spans="11:11" x14ac:dyDescent="0.25">
      <c r="K31182" s="133"/>
    </row>
    <row r="31183" spans="11:11" x14ac:dyDescent="0.25">
      <c r="K31183"/>
    </row>
    <row r="31184" spans="11:11" x14ac:dyDescent="0.25">
      <c r="K31184"/>
    </row>
    <row r="31185" spans="11:11" x14ac:dyDescent="0.25">
      <c r="K31185" s="133"/>
    </row>
    <row r="31186" spans="11:11" x14ac:dyDescent="0.25">
      <c r="K31186" s="133"/>
    </row>
    <row r="31187" spans="11:11" x14ac:dyDescent="0.25">
      <c r="K31187"/>
    </row>
    <row r="31188" spans="11:11" x14ac:dyDescent="0.25">
      <c r="K31188"/>
    </row>
    <row r="31189" spans="11:11" x14ac:dyDescent="0.25">
      <c r="K31189"/>
    </row>
    <row r="31190" spans="11:11" x14ac:dyDescent="0.25">
      <c r="K31190" s="133"/>
    </row>
    <row r="31191" spans="11:11" x14ac:dyDescent="0.25">
      <c r="K31191" s="133"/>
    </row>
    <row r="31192" spans="11:11" x14ac:dyDescent="0.25">
      <c r="K31192"/>
    </row>
    <row r="31193" spans="11:11" x14ac:dyDescent="0.25">
      <c r="K31193"/>
    </row>
    <row r="31194" spans="11:11" x14ac:dyDescent="0.25">
      <c r="K31194" s="133"/>
    </row>
    <row r="31195" spans="11:11" x14ac:dyDescent="0.25">
      <c r="K31195" s="133"/>
    </row>
    <row r="31196" spans="11:11" x14ac:dyDescent="0.25">
      <c r="K31196"/>
    </row>
    <row r="31197" spans="11:11" x14ac:dyDescent="0.25">
      <c r="K31197"/>
    </row>
    <row r="31198" spans="11:11" x14ac:dyDescent="0.25">
      <c r="K31198"/>
    </row>
    <row r="31199" spans="11:11" x14ac:dyDescent="0.25">
      <c r="K31199" s="133"/>
    </row>
    <row r="31200" spans="11:11" x14ac:dyDescent="0.25">
      <c r="K31200" s="133"/>
    </row>
    <row r="31201" spans="11:11" x14ac:dyDescent="0.25">
      <c r="K31201"/>
    </row>
    <row r="31202" spans="11:11" x14ac:dyDescent="0.25">
      <c r="K31202"/>
    </row>
    <row r="31203" spans="11:11" x14ac:dyDescent="0.25">
      <c r="K31203" s="133"/>
    </row>
    <row r="31204" spans="11:11" x14ac:dyDescent="0.25">
      <c r="K31204" s="133"/>
    </row>
    <row r="31205" spans="11:11" x14ac:dyDescent="0.25">
      <c r="K31205"/>
    </row>
    <row r="31206" spans="11:11" x14ac:dyDescent="0.25">
      <c r="K31206"/>
    </row>
    <row r="31207" spans="11:11" x14ac:dyDescent="0.25">
      <c r="K31207"/>
    </row>
    <row r="31208" spans="11:11" x14ac:dyDescent="0.25">
      <c r="K31208" s="133"/>
    </row>
    <row r="31209" spans="11:11" x14ac:dyDescent="0.25">
      <c r="K31209" s="133"/>
    </row>
    <row r="31210" spans="11:11" x14ac:dyDescent="0.25">
      <c r="K31210"/>
    </row>
    <row r="31211" spans="11:11" x14ac:dyDescent="0.25">
      <c r="K31211"/>
    </row>
    <row r="31212" spans="11:11" x14ac:dyDescent="0.25">
      <c r="K31212" s="133"/>
    </row>
    <row r="31213" spans="11:11" x14ac:dyDescent="0.25">
      <c r="K31213" s="133"/>
    </row>
    <row r="31214" spans="11:11" x14ac:dyDescent="0.25">
      <c r="K31214"/>
    </row>
    <row r="31215" spans="11:11" x14ac:dyDescent="0.25">
      <c r="K31215"/>
    </row>
    <row r="31216" spans="11:11" x14ac:dyDescent="0.25">
      <c r="K31216"/>
    </row>
    <row r="31217" spans="11:11" x14ac:dyDescent="0.25">
      <c r="K31217" s="133"/>
    </row>
    <row r="31218" spans="11:11" x14ac:dyDescent="0.25">
      <c r="K31218" s="133"/>
    </row>
    <row r="31219" spans="11:11" x14ac:dyDescent="0.25">
      <c r="K31219"/>
    </row>
    <row r="31220" spans="11:11" x14ac:dyDescent="0.25">
      <c r="K31220"/>
    </row>
    <row r="31221" spans="11:11" x14ac:dyDescent="0.25">
      <c r="K31221" s="133"/>
    </row>
    <row r="31222" spans="11:11" x14ac:dyDescent="0.25">
      <c r="K31222" s="133"/>
    </row>
    <row r="31223" spans="11:11" x14ac:dyDescent="0.25">
      <c r="K31223"/>
    </row>
    <row r="31224" spans="11:11" x14ac:dyDescent="0.25">
      <c r="K31224"/>
    </row>
    <row r="31225" spans="11:11" x14ac:dyDescent="0.25">
      <c r="K31225"/>
    </row>
    <row r="31226" spans="11:11" x14ac:dyDescent="0.25">
      <c r="K31226" s="133"/>
    </row>
    <row r="31227" spans="11:11" x14ac:dyDescent="0.25">
      <c r="K31227" s="133"/>
    </row>
    <row r="31228" spans="11:11" x14ac:dyDescent="0.25">
      <c r="K31228"/>
    </row>
    <row r="31229" spans="11:11" x14ac:dyDescent="0.25">
      <c r="K31229"/>
    </row>
    <row r="31230" spans="11:11" x14ac:dyDescent="0.25">
      <c r="K31230" s="133"/>
    </row>
    <row r="31231" spans="11:11" x14ac:dyDescent="0.25">
      <c r="K31231" s="133"/>
    </row>
    <row r="31232" spans="11:11" x14ac:dyDescent="0.25">
      <c r="K31232"/>
    </row>
    <row r="31233" spans="11:11" x14ac:dyDescent="0.25">
      <c r="K31233"/>
    </row>
    <row r="31234" spans="11:11" x14ac:dyDescent="0.25">
      <c r="K31234"/>
    </row>
    <row r="31235" spans="11:11" x14ac:dyDescent="0.25">
      <c r="K31235" s="133"/>
    </row>
    <row r="31236" spans="11:11" x14ac:dyDescent="0.25">
      <c r="K31236" s="133"/>
    </row>
    <row r="31237" spans="11:11" x14ac:dyDescent="0.25">
      <c r="K31237"/>
    </row>
    <row r="31238" spans="11:11" x14ac:dyDescent="0.25">
      <c r="K31238"/>
    </row>
    <row r="31239" spans="11:11" x14ac:dyDescent="0.25">
      <c r="K31239" s="133"/>
    </row>
    <row r="31240" spans="11:11" x14ac:dyDescent="0.25">
      <c r="K31240" s="133"/>
    </row>
    <row r="31241" spans="11:11" x14ac:dyDescent="0.25">
      <c r="K31241"/>
    </row>
    <row r="31242" spans="11:11" x14ac:dyDescent="0.25">
      <c r="K31242"/>
    </row>
    <row r="31243" spans="11:11" x14ac:dyDescent="0.25">
      <c r="K31243"/>
    </row>
    <row r="31244" spans="11:11" x14ac:dyDescent="0.25">
      <c r="K31244" s="133"/>
    </row>
    <row r="31245" spans="11:11" x14ac:dyDescent="0.25">
      <c r="K31245" s="133"/>
    </row>
    <row r="31246" spans="11:11" x14ac:dyDescent="0.25">
      <c r="K31246"/>
    </row>
    <row r="31247" spans="11:11" x14ac:dyDescent="0.25">
      <c r="K31247"/>
    </row>
    <row r="31248" spans="11:11" x14ac:dyDescent="0.25">
      <c r="K31248" s="133"/>
    </row>
    <row r="31249" spans="11:11" x14ac:dyDescent="0.25">
      <c r="K31249" s="133"/>
    </row>
    <row r="31250" spans="11:11" x14ac:dyDescent="0.25">
      <c r="K31250"/>
    </row>
    <row r="31251" spans="11:11" x14ac:dyDescent="0.25">
      <c r="K31251"/>
    </row>
    <row r="31252" spans="11:11" x14ac:dyDescent="0.25">
      <c r="K31252"/>
    </row>
    <row r="31253" spans="11:11" x14ac:dyDescent="0.25">
      <c r="K31253" s="133"/>
    </row>
    <row r="31254" spans="11:11" x14ac:dyDescent="0.25">
      <c r="K31254" s="133"/>
    </row>
    <row r="31255" spans="11:11" x14ac:dyDescent="0.25">
      <c r="K31255"/>
    </row>
    <row r="31256" spans="11:11" x14ac:dyDescent="0.25">
      <c r="K31256"/>
    </row>
    <row r="31257" spans="11:11" x14ac:dyDescent="0.25">
      <c r="K31257" s="133"/>
    </row>
    <row r="31258" spans="11:11" x14ac:dyDescent="0.25">
      <c r="K31258" s="133"/>
    </row>
    <row r="31259" spans="11:11" x14ac:dyDescent="0.25">
      <c r="K31259"/>
    </row>
    <row r="31260" spans="11:11" x14ac:dyDescent="0.25">
      <c r="K31260"/>
    </row>
    <row r="31261" spans="11:11" x14ac:dyDescent="0.25">
      <c r="K31261"/>
    </row>
    <row r="31262" spans="11:11" x14ac:dyDescent="0.25">
      <c r="K31262" s="133"/>
    </row>
    <row r="31263" spans="11:11" x14ac:dyDescent="0.25">
      <c r="K31263" s="133"/>
    </row>
    <row r="31264" spans="11:11" x14ac:dyDescent="0.25">
      <c r="K31264"/>
    </row>
    <row r="31265" spans="11:11" x14ac:dyDescent="0.25">
      <c r="K31265"/>
    </row>
    <row r="31266" spans="11:11" x14ac:dyDescent="0.25">
      <c r="K31266" s="133"/>
    </row>
    <row r="31267" spans="11:11" x14ac:dyDescent="0.25">
      <c r="K31267" s="133"/>
    </row>
    <row r="31268" spans="11:11" x14ac:dyDescent="0.25">
      <c r="K31268"/>
    </row>
    <row r="31269" spans="11:11" x14ac:dyDescent="0.25">
      <c r="K31269"/>
    </row>
    <row r="31270" spans="11:11" x14ac:dyDescent="0.25">
      <c r="K31270"/>
    </row>
    <row r="31271" spans="11:11" x14ac:dyDescent="0.25">
      <c r="K31271" s="133"/>
    </row>
    <row r="31272" spans="11:11" x14ac:dyDescent="0.25">
      <c r="K31272" s="133"/>
    </row>
    <row r="31273" spans="11:11" x14ac:dyDescent="0.25">
      <c r="K31273"/>
    </row>
    <row r="31274" spans="11:11" x14ac:dyDescent="0.25">
      <c r="K31274"/>
    </row>
    <row r="31275" spans="11:11" x14ac:dyDescent="0.25">
      <c r="K31275" s="133"/>
    </row>
    <row r="31276" spans="11:11" x14ac:dyDescent="0.25">
      <c r="K31276" s="133"/>
    </row>
    <row r="31277" spans="11:11" x14ac:dyDescent="0.25">
      <c r="K31277"/>
    </row>
    <row r="31278" spans="11:11" x14ac:dyDescent="0.25">
      <c r="K31278"/>
    </row>
    <row r="31279" spans="11:11" x14ac:dyDescent="0.25">
      <c r="K31279"/>
    </row>
    <row r="31280" spans="11:11" x14ac:dyDescent="0.25">
      <c r="K31280" s="133"/>
    </row>
    <row r="31281" spans="11:11" x14ac:dyDescent="0.25">
      <c r="K31281" s="133"/>
    </row>
    <row r="31282" spans="11:11" x14ac:dyDescent="0.25">
      <c r="K31282"/>
    </row>
    <row r="31283" spans="11:11" x14ac:dyDescent="0.25">
      <c r="K31283"/>
    </row>
    <row r="31284" spans="11:11" x14ac:dyDescent="0.25">
      <c r="K31284" s="133"/>
    </row>
    <row r="31285" spans="11:11" x14ac:dyDescent="0.25">
      <c r="K31285" s="133"/>
    </row>
    <row r="31286" spans="11:11" x14ac:dyDescent="0.25">
      <c r="K31286"/>
    </row>
    <row r="31287" spans="11:11" x14ac:dyDescent="0.25">
      <c r="K31287"/>
    </row>
    <row r="31288" spans="11:11" x14ac:dyDescent="0.25">
      <c r="K31288"/>
    </row>
    <row r="31289" spans="11:11" x14ac:dyDescent="0.25">
      <c r="K31289" s="133"/>
    </row>
    <row r="31290" spans="11:11" x14ac:dyDescent="0.25">
      <c r="K31290" s="133"/>
    </row>
    <row r="31291" spans="11:11" x14ac:dyDescent="0.25">
      <c r="K31291"/>
    </row>
    <row r="31292" spans="11:11" x14ac:dyDescent="0.25">
      <c r="K31292"/>
    </row>
    <row r="31293" spans="11:11" x14ac:dyDescent="0.25">
      <c r="K31293" s="133"/>
    </row>
    <row r="31294" spans="11:11" x14ac:dyDescent="0.25">
      <c r="K31294" s="133"/>
    </row>
    <row r="31295" spans="11:11" x14ac:dyDescent="0.25">
      <c r="K31295"/>
    </row>
    <row r="31296" spans="11:11" x14ac:dyDescent="0.25">
      <c r="K31296"/>
    </row>
    <row r="31297" spans="11:11" x14ac:dyDescent="0.25">
      <c r="K31297"/>
    </row>
    <row r="31298" spans="11:11" x14ac:dyDescent="0.25">
      <c r="K31298" s="133"/>
    </row>
    <row r="31299" spans="11:11" x14ac:dyDescent="0.25">
      <c r="K31299" s="133"/>
    </row>
    <row r="31300" spans="11:11" x14ac:dyDescent="0.25">
      <c r="K31300"/>
    </row>
    <row r="31301" spans="11:11" x14ac:dyDescent="0.25">
      <c r="K31301"/>
    </row>
    <row r="31302" spans="11:11" x14ac:dyDescent="0.25">
      <c r="K31302" s="133"/>
    </row>
    <row r="31303" spans="11:11" x14ac:dyDescent="0.25">
      <c r="K31303" s="133"/>
    </row>
    <row r="31304" spans="11:11" x14ac:dyDescent="0.25">
      <c r="K31304"/>
    </row>
    <row r="31305" spans="11:11" x14ac:dyDescent="0.25">
      <c r="K31305"/>
    </row>
    <row r="31306" spans="11:11" x14ac:dyDescent="0.25">
      <c r="K31306"/>
    </row>
    <row r="31307" spans="11:11" x14ac:dyDescent="0.25">
      <c r="K31307" s="133"/>
    </row>
    <row r="31308" spans="11:11" x14ac:dyDescent="0.25">
      <c r="K31308" s="133"/>
    </row>
    <row r="31309" spans="11:11" x14ac:dyDescent="0.25">
      <c r="K31309"/>
    </row>
    <row r="31310" spans="11:11" x14ac:dyDescent="0.25">
      <c r="K31310"/>
    </row>
    <row r="31311" spans="11:11" x14ac:dyDescent="0.25">
      <c r="K31311" s="133"/>
    </row>
    <row r="31312" spans="11:11" x14ac:dyDescent="0.25">
      <c r="K31312" s="133"/>
    </row>
    <row r="31313" spans="11:11" x14ac:dyDescent="0.25">
      <c r="K31313"/>
    </row>
    <row r="31314" spans="11:11" x14ac:dyDescent="0.25">
      <c r="K31314"/>
    </row>
    <row r="31315" spans="11:11" x14ac:dyDescent="0.25">
      <c r="K31315"/>
    </row>
    <row r="31316" spans="11:11" x14ac:dyDescent="0.25">
      <c r="K31316" s="133"/>
    </row>
    <row r="31317" spans="11:11" x14ac:dyDescent="0.25">
      <c r="K31317" s="133"/>
    </row>
    <row r="31318" spans="11:11" x14ac:dyDescent="0.25">
      <c r="K31318"/>
    </row>
    <row r="31319" spans="11:11" x14ac:dyDescent="0.25">
      <c r="K31319"/>
    </row>
    <row r="31320" spans="11:11" x14ac:dyDescent="0.25">
      <c r="K31320" s="133"/>
    </row>
    <row r="31321" spans="11:11" x14ac:dyDescent="0.25">
      <c r="K31321" s="133"/>
    </row>
    <row r="31322" spans="11:11" x14ac:dyDescent="0.25">
      <c r="K31322"/>
    </row>
    <row r="31323" spans="11:11" x14ac:dyDescent="0.25">
      <c r="K31323"/>
    </row>
    <row r="31324" spans="11:11" x14ac:dyDescent="0.25">
      <c r="K31324"/>
    </row>
    <row r="31325" spans="11:11" x14ac:dyDescent="0.25">
      <c r="K31325" s="133"/>
    </row>
    <row r="31326" spans="11:11" x14ac:dyDescent="0.25">
      <c r="K31326" s="133"/>
    </row>
    <row r="31327" spans="11:11" x14ac:dyDescent="0.25">
      <c r="K31327"/>
    </row>
    <row r="31328" spans="11:11" x14ac:dyDescent="0.25">
      <c r="K31328"/>
    </row>
    <row r="31329" spans="11:11" x14ac:dyDescent="0.25">
      <c r="K31329" s="133"/>
    </row>
    <row r="31330" spans="11:11" x14ac:dyDescent="0.25">
      <c r="K31330" s="133"/>
    </row>
    <row r="31331" spans="11:11" x14ac:dyDescent="0.25">
      <c r="K31331"/>
    </row>
    <row r="31332" spans="11:11" x14ac:dyDescent="0.25">
      <c r="K31332"/>
    </row>
    <row r="31333" spans="11:11" x14ac:dyDescent="0.25">
      <c r="K31333"/>
    </row>
    <row r="31334" spans="11:11" x14ac:dyDescent="0.25">
      <c r="K31334" s="133"/>
    </row>
    <row r="31335" spans="11:11" x14ac:dyDescent="0.25">
      <c r="K31335" s="133"/>
    </row>
    <row r="31336" spans="11:11" x14ac:dyDescent="0.25">
      <c r="K31336"/>
    </row>
    <row r="31337" spans="11:11" x14ac:dyDescent="0.25">
      <c r="K31337"/>
    </row>
    <row r="31338" spans="11:11" x14ac:dyDescent="0.25">
      <c r="K31338" s="133"/>
    </row>
    <row r="31339" spans="11:11" x14ac:dyDescent="0.25">
      <c r="K31339" s="133"/>
    </row>
    <row r="31340" spans="11:11" x14ac:dyDescent="0.25">
      <c r="K31340"/>
    </row>
    <row r="31341" spans="11:11" x14ac:dyDescent="0.25">
      <c r="K31341"/>
    </row>
    <row r="31342" spans="11:11" x14ac:dyDescent="0.25">
      <c r="K31342"/>
    </row>
    <row r="31343" spans="11:11" x14ac:dyDescent="0.25">
      <c r="K31343" s="133"/>
    </row>
    <row r="31344" spans="11:11" x14ac:dyDescent="0.25">
      <c r="K31344" s="133"/>
    </row>
    <row r="31345" spans="11:11" x14ac:dyDescent="0.25">
      <c r="K31345"/>
    </row>
    <row r="31346" spans="11:11" x14ac:dyDescent="0.25">
      <c r="K31346"/>
    </row>
    <row r="31347" spans="11:11" x14ac:dyDescent="0.25">
      <c r="K31347" s="133"/>
    </row>
    <row r="31348" spans="11:11" x14ac:dyDescent="0.25">
      <c r="K31348" s="133"/>
    </row>
    <row r="31349" spans="11:11" x14ac:dyDescent="0.25">
      <c r="K31349"/>
    </row>
    <row r="31350" spans="11:11" x14ac:dyDescent="0.25">
      <c r="K31350"/>
    </row>
    <row r="31351" spans="11:11" x14ac:dyDescent="0.25">
      <c r="K31351"/>
    </row>
    <row r="31352" spans="11:11" x14ac:dyDescent="0.25">
      <c r="K31352" s="133"/>
    </row>
    <row r="31353" spans="11:11" x14ac:dyDescent="0.25">
      <c r="K31353" s="133"/>
    </row>
    <row r="31354" spans="11:11" x14ac:dyDescent="0.25">
      <c r="K31354"/>
    </row>
    <row r="31355" spans="11:11" x14ac:dyDescent="0.25">
      <c r="K31355"/>
    </row>
    <row r="31356" spans="11:11" x14ac:dyDescent="0.25">
      <c r="K31356" s="133"/>
    </row>
    <row r="31357" spans="11:11" x14ac:dyDescent="0.25">
      <c r="K31357" s="133"/>
    </row>
    <row r="31358" spans="11:11" x14ac:dyDescent="0.25">
      <c r="K31358"/>
    </row>
    <row r="31359" spans="11:11" x14ac:dyDescent="0.25">
      <c r="K31359"/>
    </row>
    <row r="31360" spans="11:11" x14ac:dyDescent="0.25">
      <c r="K31360"/>
    </row>
    <row r="31361" spans="11:11" x14ac:dyDescent="0.25">
      <c r="K31361" s="133"/>
    </row>
    <row r="31362" spans="11:11" x14ac:dyDescent="0.25">
      <c r="K31362" s="133"/>
    </row>
    <row r="31363" spans="11:11" x14ac:dyDescent="0.25">
      <c r="K31363"/>
    </row>
    <row r="31364" spans="11:11" x14ac:dyDescent="0.25">
      <c r="K31364"/>
    </row>
    <row r="31365" spans="11:11" x14ac:dyDescent="0.25">
      <c r="K31365" s="133"/>
    </row>
    <row r="31366" spans="11:11" x14ac:dyDescent="0.25">
      <c r="K31366" s="133"/>
    </row>
    <row r="31367" spans="11:11" x14ac:dyDescent="0.25">
      <c r="K31367"/>
    </row>
    <row r="31368" spans="11:11" x14ac:dyDescent="0.25">
      <c r="K31368"/>
    </row>
    <row r="31369" spans="11:11" x14ac:dyDescent="0.25">
      <c r="K31369"/>
    </row>
    <row r="31370" spans="11:11" x14ac:dyDescent="0.25">
      <c r="K31370" s="133"/>
    </row>
    <row r="31371" spans="11:11" x14ac:dyDescent="0.25">
      <c r="K31371" s="133"/>
    </row>
    <row r="31372" spans="11:11" x14ac:dyDescent="0.25">
      <c r="K31372"/>
    </row>
    <row r="31373" spans="11:11" x14ac:dyDescent="0.25">
      <c r="K31373"/>
    </row>
    <row r="31374" spans="11:11" x14ac:dyDescent="0.25">
      <c r="K31374" s="133"/>
    </row>
    <row r="31375" spans="11:11" x14ac:dyDescent="0.25">
      <c r="K31375" s="133"/>
    </row>
    <row r="31376" spans="11:11" x14ac:dyDescent="0.25">
      <c r="K31376"/>
    </row>
    <row r="31377" spans="11:11" x14ac:dyDescent="0.25">
      <c r="K31377"/>
    </row>
    <row r="31378" spans="11:11" x14ac:dyDescent="0.25">
      <c r="K31378"/>
    </row>
    <row r="31379" spans="11:11" x14ac:dyDescent="0.25">
      <c r="K31379" s="133"/>
    </row>
    <row r="31380" spans="11:11" x14ac:dyDescent="0.25">
      <c r="K31380" s="133"/>
    </row>
    <row r="31381" spans="11:11" x14ac:dyDescent="0.25">
      <c r="K31381"/>
    </row>
    <row r="31382" spans="11:11" x14ac:dyDescent="0.25">
      <c r="K31382"/>
    </row>
    <row r="31383" spans="11:11" x14ac:dyDescent="0.25">
      <c r="K31383" s="133"/>
    </row>
    <row r="31384" spans="11:11" x14ac:dyDescent="0.25">
      <c r="K31384" s="133"/>
    </row>
    <row r="31385" spans="11:11" x14ac:dyDescent="0.25">
      <c r="K31385"/>
    </row>
    <row r="31386" spans="11:11" x14ac:dyDescent="0.25">
      <c r="K31386"/>
    </row>
    <row r="31387" spans="11:11" x14ac:dyDescent="0.25">
      <c r="K31387"/>
    </row>
    <row r="31388" spans="11:11" x14ac:dyDescent="0.25">
      <c r="K31388" s="133"/>
    </row>
    <row r="31389" spans="11:11" x14ac:dyDescent="0.25">
      <c r="K31389" s="133"/>
    </row>
    <row r="31390" spans="11:11" x14ac:dyDescent="0.25">
      <c r="K31390"/>
    </row>
    <row r="31391" spans="11:11" x14ac:dyDescent="0.25">
      <c r="K31391"/>
    </row>
    <row r="31392" spans="11:11" x14ac:dyDescent="0.25">
      <c r="K31392" s="133"/>
    </row>
    <row r="31393" spans="11:11" x14ac:dyDescent="0.25">
      <c r="K31393" s="133"/>
    </row>
    <row r="31394" spans="11:11" x14ac:dyDescent="0.25">
      <c r="K31394"/>
    </row>
    <row r="31395" spans="11:11" x14ac:dyDescent="0.25">
      <c r="K31395"/>
    </row>
    <row r="31396" spans="11:11" x14ac:dyDescent="0.25">
      <c r="K31396"/>
    </row>
    <row r="31397" spans="11:11" x14ac:dyDescent="0.25">
      <c r="K31397" s="133"/>
    </row>
    <row r="31398" spans="11:11" x14ac:dyDescent="0.25">
      <c r="K31398" s="133"/>
    </row>
    <row r="31399" spans="11:11" x14ac:dyDescent="0.25">
      <c r="K31399"/>
    </row>
    <row r="31400" spans="11:11" x14ac:dyDescent="0.25">
      <c r="K31400"/>
    </row>
    <row r="31401" spans="11:11" x14ac:dyDescent="0.25">
      <c r="K31401" s="133"/>
    </row>
    <row r="31402" spans="11:11" x14ac:dyDescent="0.25">
      <c r="K31402" s="133"/>
    </row>
    <row r="31403" spans="11:11" x14ac:dyDescent="0.25">
      <c r="K31403"/>
    </row>
    <row r="31404" spans="11:11" x14ac:dyDescent="0.25">
      <c r="K31404"/>
    </row>
    <row r="31405" spans="11:11" x14ac:dyDescent="0.25">
      <c r="K31405"/>
    </row>
    <row r="31406" spans="11:11" x14ac:dyDescent="0.25">
      <c r="K31406" s="133"/>
    </row>
    <row r="31407" spans="11:11" x14ac:dyDescent="0.25">
      <c r="K31407" s="133"/>
    </row>
    <row r="31408" spans="11:11" x14ac:dyDescent="0.25">
      <c r="K31408"/>
    </row>
    <row r="31409" spans="11:11" x14ac:dyDescent="0.25">
      <c r="K31409"/>
    </row>
    <row r="31410" spans="11:11" x14ac:dyDescent="0.25">
      <c r="K31410" s="133"/>
    </row>
    <row r="31411" spans="11:11" x14ac:dyDescent="0.25">
      <c r="K31411" s="133"/>
    </row>
    <row r="31412" spans="11:11" x14ac:dyDescent="0.25">
      <c r="K31412"/>
    </row>
    <row r="31413" spans="11:11" x14ac:dyDescent="0.25">
      <c r="K31413"/>
    </row>
    <row r="31414" spans="11:11" x14ac:dyDescent="0.25">
      <c r="K31414"/>
    </row>
    <row r="31415" spans="11:11" x14ac:dyDescent="0.25">
      <c r="K31415" s="133"/>
    </row>
    <row r="31416" spans="11:11" x14ac:dyDescent="0.25">
      <c r="K31416" s="133"/>
    </row>
    <row r="31417" spans="11:11" x14ac:dyDescent="0.25">
      <c r="K31417"/>
    </row>
    <row r="31418" spans="11:11" x14ac:dyDescent="0.25">
      <c r="K31418"/>
    </row>
    <row r="31419" spans="11:11" x14ac:dyDescent="0.25">
      <c r="K31419" s="133"/>
    </row>
    <row r="31420" spans="11:11" x14ac:dyDescent="0.25">
      <c r="K31420" s="133"/>
    </row>
    <row r="31421" spans="11:11" x14ac:dyDescent="0.25">
      <c r="K31421"/>
    </row>
    <row r="31422" spans="11:11" x14ac:dyDescent="0.25">
      <c r="K31422"/>
    </row>
    <row r="31423" spans="11:11" x14ac:dyDescent="0.25">
      <c r="K31423"/>
    </row>
    <row r="31424" spans="11:11" x14ac:dyDescent="0.25">
      <c r="K31424" s="133"/>
    </row>
    <row r="31425" spans="11:11" x14ac:dyDescent="0.25">
      <c r="K31425" s="133"/>
    </row>
    <row r="31426" spans="11:11" x14ac:dyDescent="0.25">
      <c r="K31426"/>
    </row>
    <row r="31427" spans="11:11" x14ac:dyDescent="0.25">
      <c r="K31427"/>
    </row>
    <row r="31428" spans="11:11" x14ac:dyDescent="0.25">
      <c r="K31428" s="133"/>
    </row>
    <row r="31429" spans="11:11" x14ac:dyDescent="0.25">
      <c r="K31429" s="133"/>
    </row>
    <row r="31430" spans="11:11" x14ac:dyDescent="0.25">
      <c r="K31430"/>
    </row>
    <row r="31431" spans="11:11" x14ac:dyDescent="0.25">
      <c r="K31431"/>
    </row>
    <row r="31432" spans="11:11" x14ac:dyDescent="0.25">
      <c r="K31432"/>
    </row>
    <row r="31433" spans="11:11" x14ac:dyDescent="0.25">
      <c r="K31433" s="133"/>
    </row>
    <row r="31434" spans="11:11" x14ac:dyDescent="0.25">
      <c r="K31434" s="133"/>
    </row>
    <row r="31435" spans="11:11" x14ac:dyDescent="0.25">
      <c r="K31435"/>
    </row>
    <row r="31436" spans="11:11" x14ac:dyDescent="0.25">
      <c r="K31436"/>
    </row>
    <row r="31437" spans="11:11" x14ac:dyDescent="0.25">
      <c r="K31437" s="133"/>
    </row>
    <row r="31438" spans="11:11" x14ac:dyDescent="0.25">
      <c r="K31438" s="133"/>
    </row>
    <row r="31439" spans="11:11" x14ac:dyDescent="0.25">
      <c r="K31439"/>
    </row>
    <row r="31440" spans="11:11" x14ac:dyDescent="0.25">
      <c r="K31440"/>
    </row>
    <row r="31441" spans="11:11" x14ac:dyDescent="0.25">
      <c r="K31441"/>
    </row>
    <row r="31442" spans="11:11" x14ac:dyDescent="0.25">
      <c r="K31442" s="133"/>
    </row>
    <row r="31443" spans="11:11" x14ac:dyDescent="0.25">
      <c r="K31443" s="133"/>
    </row>
    <row r="31444" spans="11:11" x14ac:dyDescent="0.25">
      <c r="K31444"/>
    </row>
    <row r="31445" spans="11:11" x14ac:dyDescent="0.25">
      <c r="K31445"/>
    </row>
    <row r="31446" spans="11:11" x14ac:dyDescent="0.25">
      <c r="K31446" s="133"/>
    </row>
    <row r="31447" spans="11:11" x14ac:dyDescent="0.25">
      <c r="K31447" s="133"/>
    </row>
    <row r="31448" spans="11:11" x14ac:dyDescent="0.25">
      <c r="K31448"/>
    </row>
    <row r="31449" spans="11:11" x14ac:dyDescent="0.25">
      <c r="K31449"/>
    </row>
    <row r="31450" spans="11:11" x14ac:dyDescent="0.25">
      <c r="K31450"/>
    </row>
    <row r="31451" spans="11:11" x14ac:dyDescent="0.25">
      <c r="K31451" s="133"/>
    </row>
    <row r="31452" spans="11:11" x14ac:dyDescent="0.25">
      <c r="K31452" s="133"/>
    </row>
    <row r="31453" spans="11:11" x14ac:dyDescent="0.25">
      <c r="K31453"/>
    </row>
    <row r="31454" spans="11:11" x14ac:dyDescent="0.25">
      <c r="K31454"/>
    </row>
    <row r="31455" spans="11:11" x14ac:dyDescent="0.25">
      <c r="K31455" s="133"/>
    </row>
    <row r="31456" spans="11:11" x14ac:dyDescent="0.25">
      <c r="K31456" s="133"/>
    </row>
    <row r="31457" spans="11:11" x14ac:dyDescent="0.25">
      <c r="K31457"/>
    </row>
    <row r="31458" spans="11:11" x14ac:dyDescent="0.25">
      <c r="K31458"/>
    </row>
    <row r="31459" spans="11:11" x14ac:dyDescent="0.25">
      <c r="K31459"/>
    </row>
    <row r="31460" spans="11:11" x14ac:dyDescent="0.25">
      <c r="K31460" s="133"/>
    </row>
    <row r="31461" spans="11:11" x14ac:dyDescent="0.25">
      <c r="K31461" s="133"/>
    </row>
    <row r="31462" spans="11:11" x14ac:dyDescent="0.25">
      <c r="K31462"/>
    </row>
    <row r="31463" spans="11:11" x14ac:dyDescent="0.25">
      <c r="K31463"/>
    </row>
    <row r="31464" spans="11:11" x14ac:dyDescent="0.25">
      <c r="K31464" s="133"/>
    </row>
    <row r="31465" spans="11:11" x14ac:dyDescent="0.25">
      <c r="K31465" s="133"/>
    </row>
    <row r="31466" spans="11:11" x14ac:dyDescent="0.25">
      <c r="K31466"/>
    </row>
    <row r="31467" spans="11:11" x14ac:dyDescent="0.25">
      <c r="K31467"/>
    </row>
    <row r="31468" spans="11:11" x14ac:dyDescent="0.25">
      <c r="K31468"/>
    </row>
    <row r="31469" spans="11:11" x14ac:dyDescent="0.25">
      <c r="K31469" s="133"/>
    </row>
    <row r="31470" spans="11:11" x14ac:dyDescent="0.25">
      <c r="K31470" s="133"/>
    </row>
    <row r="31471" spans="11:11" x14ac:dyDescent="0.25">
      <c r="K31471"/>
    </row>
    <row r="31472" spans="11:11" x14ac:dyDescent="0.25">
      <c r="K31472"/>
    </row>
    <row r="31473" spans="11:11" x14ac:dyDescent="0.25">
      <c r="K31473" s="133"/>
    </row>
    <row r="31474" spans="11:11" x14ac:dyDescent="0.25">
      <c r="K31474" s="133"/>
    </row>
    <row r="31475" spans="11:11" x14ac:dyDescent="0.25">
      <c r="K31475"/>
    </row>
    <row r="31476" spans="11:11" x14ac:dyDescent="0.25">
      <c r="K31476"/>
    </row>
    <row r="31477" spans="11:11" x14ac:dyDescent="0.25">
      <c r="K31477"/>
    </row>
    <row r="31478" spans="11:11" x14ac:dyDescent="0.25">
      <c r="K31478" s="133"/>
    </row>
    <row r="31479" spans="11:11" x14ac:dyDescent="0.25">
      <c r="K31479" s="133"/>
    </row>
    <row r="31480" spans="11:11" x14ac:dyDescent="0.25">
      <c r="K31480"/>
    </row>
    <row r="31481" spans="11:11" x14ac:dyDescent="0.25">
      <c r="K31481"/>
    </row>
    <row r="31482" spans="11:11" x14ac:dyDescent="0.25">
      <c r="K31482" s="133"/>
    </row>
    <row r="31483" spans="11:11" x14ac:dyDescent="0.25">
      <c r="K31483" s="133"/>
    </row>
    <row r="31484" spans="11:11" x14ac:dyDescent="0.25">
      <c r="K31484"/>
    </row>
    <row r="31485" spans="11:11" x14ac:dyDescent="0.25">
      <c r="K31485"/>
    </row>
    <row r="31486" spans="11:11" x14ac:dyDescent="0.25">
      <c r="K31486"/>
    </row>
    <row r="31487" spans="11:11" x14ac:dyDescent="0.25">
      <c r="K31487" s="133"/>
    </row>
    <row r="31488" spans="11:11" x14ac:dyDescent="0.25">
      <c r="K31488" s="133"/>
    </row>
    <row r="31489" spans="11:11" x14ac:dyDescent="0.25">
      <c r="K31489"/>
    </row>
    <row r="31490" spans="11:11" x14ac:dyDescent="0.25">
      <c r="K31490"/>
    </row>
    <row r="31491" spans="11:11" x14ac:dyDescent="0.25">
      <c r="K31491" s="133"/>
    </row>
    <row r="31492" spans="11:11" x14ac:dyDescent="0.25">
      <c r="K31492" s="133"/>
    </row>
    <row r="31493" spans="11:11" x14ac:dyDescent="0.25">
      <c r="K31493"/>
    </row>
    <row r="31494" spans="11:11" x14ac:dyDescent="0.25">
      <c r="K31494"/>
    </row>
    <row r="31495" spans="11:11" x14ac:dyDescent="0.25">
      <c r="K31495"/>
    </row>
    <row r="31496" spans="11:11" x14ac:dyDescent="0.25">
      <c r="K31496" s="133"/>
    </row>
    <row r="31497" spans="11:11" x14ac:dyDescent="0.25">
      <c r="K31497" s="133"/>
    </row>
    <row r="31498" spans="11:11" x14ac:dyDescent="0.25">
      <c r="K31498"/>
    </row>
    <row r="31499" spans="11:11" x14ac:dyDescent="0.25">
      <c r="K31499"/>
    </row>
    <row r="31500" spans="11:11" x14ac:dyDescent="0.25">
      <c r="K31500" s="133"/>
    </row>
    <row r="31501" spans="11:11" x14ac:dyDescent="0.25">
      <c r="K31501" s="133"/>
    </row>
    <row r="31502" spans="11:11" x14ac:dyDescent="0.25">
      <c r="K31502"/>
    </row>
    <row r="31503" spans="11:11" x14ac:dyDescent="0.25">
      <c r="K31503"/>
    </row>
    <row r="31504" spans="11:11" x14ac:dyDescent="0.25">
      <c r="K31504"/>
    </row>
    <row r="31505" spans="11:11" x14ac:dyDescent="0.25">
      <c r="K31505" s="133"/>
    </row>
    <row r="31506" spans="11:11" x14ac:dyDescent="0.25">
      <c r="K31506" s="133"/>
    </row>
    <row r="31507" spans="11:11" x14ac:dyDescent="0.25">
      <c r="K31507"/>
    </row>
    <row r="31508" spans="11:11" x14ac:dyDescent="0.25">
      <c r="K31508"/>
    </row>
    <row r="31509" spans="11:11" x14ac:dyDescent="0.25">
      <c r="K31509" s="133"/>
    </row>
    <row r="31510" spans="11:11" x14ac:dyDescent="0.25">
      <c r="K31510" s="133"/>
    </row>
    <row r="31511" spans="11:11" x14ac:dyDescent="0.25">
      <c r="K31511"/>
    </row>
    <row r="31512" spans="11:11" x14ac:dyDescent="0.25">
      <c r="K31512"/>
    </row>
    <row r="31513" spans="11:11" x14ac:dyDescent="0.25">
      <c r="K31513"/>
    </row>
    <row r="31514" spans="11:11" x14ac:dyDescent="0.25">
      <c r="K31514" s="133"/>
    </row>
    <row r="31515" spans="11:11" x14ac:dyDescent="0.25">
      <c r="K31515" s="133"/>
    </row>
    <row r="31516" spans="11:11" x14ac:dyDescent="0.25">
      <c r="K31516"/>
    </row>
    <row r="31517" spans="11:11" x14ac:dyDescent="0.25">
      <c r="K31517"/>
    </row>
    <row r="31518" spans="11:11" x14ac:dyDescent="0.25">
      <c r="K31518" s="133"/>
    </row>
    <row r="31519" spans="11:11" x14ac:dyDescent="0.25">
      <c r="K31519" s="133"/>
    </row>
    <row r="31520" spans="11:11" x14ac:dyDescent="0.25">
      <c r="K31520"/>
    </row>
    <row r="31521" spans="11:11" x14ac:dyDescent="0.25">
      <c r="K31521"/>
    </row>
    <row r="31522" spans="11:11" x14ac:dyDescent="0.25">
      <c r="K31522"/>
    </row>
    <row r="31523" spans="11:11" x14ac:dyDescent="0.25">
      <c r="K31523" s="133"/>
    </row>
    <row r="31524" spans="11:11" x14ac:dyDescent="0.25">
      <c r="K31524" s="133"/>
    </row>
    <row r="31525" spans="11:11" x14ac:dyDescent="0.25">
      <c r="K31525"/>
    </row>
    <row r="31526" spans="11:11" x14ac:dyDescent="0.25">
      <c r="K31526"/>
    </row>
    <row r="31527" spans="11:11" x14ac:dyDescent="0.25">
      <c r="K31527" s="133"/>
    </row>
    <row r="31528" spans="11:11" x14ac:dyDescent="0.25">
      <c r="K31528" s="133"/>
    </row>
    <row r="31529" spans="11:11" x14ac:dyDescent="0.25">
      <c r="K31529"/>
    </row>
    <row r="31530" spans="11:11" x14ac:dyDescent="0.25">
      <c r="K31530"/>
    </row>
    <row r="31531" spans="11:11" x14ac:dyDescent="0.25">
      <c r="K31531"/>
    </row>
    <row r="31532" spans="11:11" x14ac:dyDescent="0.25">
      <c r="K31532" s="133"/>
    </row>
    <row r="31533" spans="11:11" x14ac:dyDescent="0.25">
      <c r="K31533" s="133"/>
    </row>
    <row r="31534" spans="11:11" x14ac:dyDescent="0.25">
      <c r="K31534"/>
    </row>
    <row r="31535" spans="11:11" x14ac:dyDescent="0.25">
      <c r="K31535"/>
    </row>
    <row r="31536" spans="11:11" x14ac:dyDescent="0.25">
      <c r="K31536" s="133"/>
    </row>
    <row r="31537" spans="11:11" x14ac:dyDescent="0.25">
      <c r="K31537" s="133"/>
    </row>
    <row r="31538" spans="11:11" x14ac:dyDescent="0.25">
      <c r="K31538"/>
    </row>
    <row r="31539" spans="11:11" x14ac:dyDescent="0.25">
      <c r="K31539"/>
    </row>
    <row r="31540" spans="11:11" x14ac:dyDescent="0.25">
      <c r="K31540"/>
    </row>
    <row r="31541" spans="11:11" x14ac:dyDescent="0.25">
      <c r="K31541" s="133"/>
    </row>
    <row r="31542" spans="11:11" x14ac:dyDescent="0.25">
      <c r="K31542" s="133"/>
    </row>
    <row r="31543" spans="11:11" x14ac:dyDescent="0.25">
      <c r="K31543"/>
    </row>
    <row r="31544" spans="11:11" x14ac:dyDescent="0.25">
      <c r="K31544"/>
    </row>
    <row r="31545" spans="11:11" x14ac:dyDescent="0.25">
      <c r="K31545" s="133"/>
    </row>
    <row r="31546" spans="11:11" x14ac:dyDescent="0.25">
      <c r="K31546" s="133"/>
    </row>
    <row r="31547" spans="11:11" x14ac:dyDescent="0.25">
      <c r="K31547"/>
    </row>
    <row r="31548" spans="11:11" x14ac:dyDescent="0.25">
      <c r="K31548"/>
    </row>
    <row r="31549" spans="11:11" x14ac:dyDescent="0.25">
      <c r="K31549"/>
    </row>
    <row r="31550" spans="11:11" x14ac:dyDescent="0.25">
      <c r="K31550" s="133"/>
    </row>
    <row r="31551" spans="11:11" x14ac:dyDescent="0.25">
      <c r="K31551" s="133"/>
    </row>
    <row r="31552" spans="11:11" x14ac:dyDescent="0.25">
      <c r="K31552"/>
    </row>
    <row r="31553" spans="11:11" x14ac:dyDescent="0.25">
      <c r="K31553"/>
    </row>
    <row r="31554" spans="11:11" x14ac:dyDescent="0.25">
      <c r="K31554" s="133"/>
    </row>
    <row r="31555" spans="11:11" x14ac:dyDescent="0.25">
      <c r="K31555" s="133"/>
    </row>
    <row r="31556" spans="11:11" x14ac:dyDescent="0.25">
      <c r="K31556"/>
    </row>
    <row r="31557" spans="11:11" x14ac:dyDescent="0.25">
      <c r="K31557"/>
    </row>
    <row r="31558" spans="11:11" x14ac:dyDescent="0.25">
      <c r="K31558"/>
    </row>
    <row r="31559" spans="11:11" x14ac:dyDescent="0.25">
      <c r="K31559" s="133"/>
    </row>
    <row r="31560" spans="11:11" x14ac:dyDescent="0.25">
      <c r="K31560" s="133"/>
    </row>
    <row r="31561" spans="11:11" x14ac:dyDescent="0.25">
      <c r="K31561"/>
    </row>
    <row r="31562" spans="11:11" x14ac:dyDescent="0.25">
      <c r="K31562"/>
    </row>
    <row r="31563" spans="11:11" x14ac:dyDescent="0.25">
      <c r="K31563" s="133"/>
    </row>
    <row r="31564" spans="11:11" x14ac:dyDescent="0.25">
      <c r="K31564" s="133"/>
    </row>
    <row r="31565" spans="11:11" x14ac:dyDescent="0.25">
      <c r="K31565"/>
    </row>
    <row r="31566" spans="11:11" x14ac:dyDescent="0.25">
      <c r="K31566"/>
    </row>
    <row r="31567" spans="11:11" x14ac:dyDescent="0.25">
      <c r="K31567"/>
    </row>
    <row r="31568" spans="11:11" x14ac:dyDescent="0.25">
      <c r="K31568" s="133"/>
    </row>
    <row r="31569" spans="11:11" x14ac:dyDescent="0.25">
      <c r="K31569" s="133"/>
    </row>
    <row r="31570" spans="11:11" x14ac:dyDescent="0.25">
      <c r="K31570"/>
    </row>
    <row r="31571" spans="11:11" x14ac:dyDescent="0.25">
      <c r="K31571"/>
    </row>
    <row r="31572" spans="11:11" x14ac:dyDescent="0.25">
      <c r="K31572" s="133"/>
    </row>
    <row r="31573" spans="11:11" x14ac:dyDescent="0.25">
      <c r="K31573" s="133"/>
    </row>
    <row r="31574" spans="11:11" x14ac:dyDescent="0.25">
      <c r="K31574"/>
    </row>
    <row r="31575" spans="11:11" x14ac:dyDescent="0.25">
      <c r="K31575"/>
    </row>
    <row r="31576" spans="11:11" x14ac:dyDescent="0.25">
      <c r="K31576"/>
    </row>
    <row r="31577" spans="11:11" x14ac:dyDescent="0.25">
      <c r="K31577" s="133"/>
    </row>
    <row r="31578" spans="11:11" x14ac:dyDescent="0.25">
      <c r="K31578" s="133"/>
    </row>
    <row r="31579" spans="11:11" x14ac:dyDescent="0.25">
      <c r="K31579"/>
    </row>
    <row r="31580" spans="11:11" x14ac:dyDescent="0.25">
      <c r="K31580"/>
    </row>
    <row r="31581" spans="11:11" x14ac:dyDescent="0.25">
      <c r="K31581" s="133"/>
    </row>
    <row r="31582" spans="11:11" x14ac:dyDescent="0.25">
      <c r="K31582" s="133"/>
    </row>
    <row r="31583" spans="11:11" x14ac:dyDescent="0.25">
      <c r="K31583"/>
    </row>
    <row r="31584" spans="11:11" x14ac:dyDescent="0.25">
      <c r="K31584"/>
    </row>
    <row r="31585" spans="11:11" x14ac:dyDescent="0.25">
      <c r="K31585"/>
    </row>
    <row r="31586" spans="11:11" x14ac:dyDescent="0.25">
      <c r="K31586" s="133"/>
    </row>
    <row r="31587" spans="11:11" x14ac:dyDescent="0.25">
      <c r="K31587" s="133"/>
    </row>
    <row r="31588" spans="11:11" x14ac:dyDescent="0.25">
      <c r="K31588"/>
    </row>
    <row r="31589" spans="11:11" x14ac:dyDescent="0.25">
      <c r="K31589"/>
    </row>
    <row r="31590" spans="11:11" x14ac:dyDescent="0.25">
      <c r="K31590" s="133"/>
    </row>
    <row r="31591" spans="11:11" x14ac:dyDescent="0.25">
      <c r="K31591" s="133"/>
    </row>
    <row r="31592" spans="11:11" x14ac:dyDescent="0.25">
      <c r="K31592"/>
    </row>
    <row r="31593" spans="11:11" x14ac:dyDescent="0.25">
      <c r="K31593"/>
    </row>
    <row r="31594" spans="11:11" x14ac:dyDescent="0.25">
      <c r="K31594"/>
    </row>
    <row r="31595" spans="11:11" x14ac:dyDescent="0.25">
      <c r="K31595" s="133"/>
    </row>
    <row r="31596" spans="11:11" x14ac:dyDescent="0.25">
      <c r="K31596" s="133"/>
    </row>
    <row r="31597" spans="11:11" x14ac:dyDescent="0.25">
      <c r="K31597"/>
    </row>
    <row r="31598" spans="11:11" x14ac:dyDescent="0.25">
      <c r="K31598"/>
    </row>
    <row r="31599" spans="11:11" x14ac:dyDescent="0.25">
      <c r="K31599" s="133"/>
    </row>
    <row r="31600" spans="11:11" x14ac:dyDescent="0.25">
      <c r="K31600" s="133"/>
    </row>
    <row r="31601" spans="11:11" x14ac:dyDescent="0.25">
      <c r="K31601"/>
    </row>
    <row r="31602" spans="11:11" x14ac:dyDescent="0.25">
      <c r="K31602"/>
    </row>
    <row r="31603" spans="11:11" x14ac:dyDescent="0.25">
      <c r="K31603"/>
    </row>
    <row r="31604" spans="11:11" x14ac:dyDescent="0.25">
      <c r="K31604" s="133"/>
    </row>
    <row r="31605" spans="11:11" x14ac:dyDescent="0.25">
      <c r="K31605" s="133"/>
    </row>
    <row r="31606" spans="11:11" x14ac:dyDescent="0.25">
      <c r="K31606"/>
    </row>
    <row r="31607" spans="11:11" x14ac:dyDescent="0.25">
      <c r="K31607"/>
    </row>
    <row r="31608" spans="11:11" x14ac:dyDescent="0.25">
      <c r="K31608" s="133"/>
    </row>
    <row r="31609" spans="11:11" x14ac:dyDescent="0.25">
      <c r="K31609" s="133"/>
    </row>
    <row r="31610" spans="11:11" x14ac:dyDescent="0.25">
      <c r="K31610"/>
    </row>
    <row r="31611" spans="11:11" x14ac:dyDescent="0.25">
      <c r="K31611"/>
    </row>
    <row r="31612" spans="11:11" x14ac:dyDescent="0.25">
      <c r="K31612"/>
    </row>
    <row r="31613" spans="11:11" x14ac:dyDescent="0.25">
      <c r="K31613" s="133"/>
    </row>
    <row r="31614" spans="11:11" x14ac:dyDescent="0.25">
      <c r="K31614" s="133"/>
    </row>
    <row r="31615" spans="11:11" x14ac:dyDescent="0.25">
      <c r="K31615"/>
    </row>
    <row r="31616" spans="11:11" x14ac:dyDescent="0.25">
      <c r="K31616"/>
    </row>
    <row r="31617" spans="11:11" x14ac:dyDescent="0.25">
      <c r="K31617" s="133"/>
    </row>
    <row r="31618" spans="11:11" x14ac:dyDescent="0.25">
      <c r="K31618" s="133"/>
    </row>
    <row r="31619" spans="11:11" x14ac:dyDescent="0.25">
      <c r="K31619"/>
    </row>
    <row r="31620" spans="11:11" x14ac:dyDescent="0.25">
      <c r="K31620"/>
    </row>
    <row r="31621" spans="11:11" x14ac:dyDescent="0.25">
      <c r="K31621"/>
    </row>
    <row r="31622" spans="11:11" x14ac:dyDescent="0.25">
      <c r="K31622" s="133"/>
    </row>
    <row r="31623" spans="11:11" x14ac:dyDescent="0.25">
      <c r="K31623" s="133"/>
    </row>
    <row r="31624" spans="11:11" x14ac:dyDescent="0.25">
      <c r="K31624"/>
    </row>
    <row r="31625" spans="11:11" x14ac:dyDescent="0.25">
      <c r="K31625"/>
    </row>
    <row r="31626" spans="11:11" x14ac:dyDescent="0.25">
      <c r="K31626" s="133"/>
    </row>
    <row r="31627" spans="11:11" x14ac:dyDescent="0.25">
      <c r="K31627" s="133"/>
    </row>
    <row r="31628" spans="11:11" x14ac:dyDescent="0.25">
      <c r="K31628"/>
    </row>
    <row r="31629" spans="11:11" x14ac:dyDescent="0.25">
      <c r="K31629"/>
    </row>
    <row r="31630" spans="11:11" x14ac:dyDescent="0.25">
      <c r="K31630"/>
    </row>
    <row r="31631" spans="11:11" x14ac:dyDescent="0.25">
      <c r="K31631" s="133"/>
    </row>
    <row r="31632" spans="11:11" x14ac:dyDescent="0.25">
      <c r="K31632" s="133"/>
    </row>
    <row r="31633" spans="11:11" x14ac:dyDescent="0.25">
      <c r="K31633"/>
    </row>
    <row r="31634" spans="11:11" x14ac:dyDescent="0.25">
      <c r="K31634"/>
    </row>
    <row r="31635" spans="11:11" x14ac:dyDescent="0.25">
      <c r="K31635" s="133"/>
    </row>
    <row r="31636" spans="11:11" x14ac:dyDescent="0.25">
      <c r="K31636" s="133"/>
    </row>
    <row r="31637" spans="11:11" x14ac:dyDescent="0.25">
      <c r="K31637"/>
    </row>
    <row r="31638" spans="11:11" x14ac:dyDescent="0.25">
      <c r="K31638"/>
    </row>
    <row r="31639" spans="11:11" x14ac:dyDescent="0.25">
      <c r="K31639"/>
    </row>
    <row r="31640" spans="11:11" x14ac:dyDescent="0.25">
      <c r="K31640" s="133"/>
    </row>
    <row r="31641" spans="11:11" x14ac:dyDescent="0.25">
      <c r="K31641" s="133"/>
    </row>
    <row r="31642" spans="11:11" x14ac:dyDescent="0.25">
      <c r="K31642"/>
    </row>
    <row r="31643" spans="11:11" x14ac:dyDescent="0.25">
      <c r="K31643"/>
    </row>
    <row r="31644" spans="11:11" x14ac:dyDescent="0.25">
      <c r="K31644" s="133"/>
    </row>
    <row r="31645" spans="11:11" x14ac:dyDescent="0.25">
      <c r="K31645" s="133"/>
    </row>
    <row r="31646" spans="11:11" x14ac:dyDescent="0.25">
      <c r="K31646"/>
    </row>
    <row r="31647" spans="11:11" x14ac:dyDescent="0.25">
      <c r="K31647"/>
    </row>
    <row r="31648" spans="11:11" x14ac:dyDescent="0.25">
      <c r="K31648"/>
    </row>
    <row r="31649" spans="11:11" x14ac:dyDescent="0.25">
      <c r="K31649" s="133"/>
    </row>
    <row r="31650" spans="11:11" x14ac:dyDescent="0.25">
      <c r="K31650" s="133"/>
    </row>
    <row r="31651" spans="11:11" x14ac:dyDescent="0.25">
      <c r="K31651"/>
    </row>
    <row r="31652" spans="11:11" x14ac:dyDescent="0.25">
      <c r="K31652"/>
    </row>
    <row r="31653" spans="11:11" x14ac:dyDescent="0.25">
      <c r="K31653" s="133"/>
    </row>
    <row r="31654" spans="11:11" x14ac:dyDescent="0.25">
      <c r="K31654" s="133"/>
    </row>
    <row r="31655" spans="11:11" x14ac:dyDescent="0.25">
      <c r="K31655"/>
    </row>
    <row r="31656" spans="11:11" x14ac:dyDescent="0.25">
      <c r="K31656"/>
    </row>
    <row r="31657" spans="11:11" x14ac:dyDescent="0.25">
      <c r="K31657"/>
    </row>
    <row r="31658" spans="11:11" x14ac:dyDescent="0.25">
      <c r="K31658" s="133"/>
    </row>
    <row r="31659" spans="11:11" x14ac:dyDescent="0.25">
      <c r="K31659" s="133"/>
    </row>
    <row r="31660" spans="11:11" x14ac:dyDescent="0.25">
      <c r="K31660"/>
    </row>
    <row r="31661" spans="11:11" x14ac:dyDescent="0.25">
      <c r="K31661"/>
    </row>
    <row r="31662" spans="11:11" x14ac:dyDescent="0.25">
      <c r="K31662" s="133"/>
    </row>
    <row r="31663" spans="11:11" x14ac:dyDescent="0.25">
      <c r="K31663" s="133"/>
    </row>
    <row r="31664" spans="11:11" x14ac:dyDescent="0.25">
      <c r="K31664"/>
    </row>
    <row r="31665" spans="11:11" x14ac:dyDescent="0.25">
      <c r="K31665"/>
    </row>
    <row r="31666" spans="11:11" x14ac:dyDescent="0.25">
      <c r="K31666"/>
    </row>
    <row r="31667" spans="11:11" x14ac:dyDescent="0.25">
      <c r="K31667" s="133"/>
    </row>
    <row r="31668" spans="11:11" x14ac:dyDescent="0.25">
      <c r="K31668" s="133"/>
    </row>
    <row r="31669" spans="11:11" x14ac:dyDescent="0.25">
      <c r="K31669"/>
    </row>
    <row r="31670" spans="11:11" x14ac:dyDescent="0.25">
      <c r="K31670"/>
    </row>
    <row r="31671" spans="11:11" x14ac:dyDescent="0.25">
      <c r="K31671" s="133"/>
    </row>
    <row r="31672" spans="11:11" x14ac:dyDescent="0.25">
      <c r="K31672" s="133"/>
    </row>
    <row r="31673" spans="11:11" x14ac:dyDescent="0.25">
      <c r="K31673"/>
    </row>
    <row r="31674" spans="11:11" x14ac:dyDescent="0.25">
      <c r="K31674"/>
    </row>
    <row r="31675" spans="11:11" x14ac:dyDescent="0.25">
      <c r="K31675"/>
    </row>
    <row r="31676" spans="11:11" x14ac:dyDescent="0.25">
      <c r="K31676" s="133"/>
    </row>
    <row r="31677" spans="11:11" x14ac:dyDescent="0.25">
      <c r="K31677" s="133"/>
    </row>
    <row r="31678" spans="11:11" x14ac:dyDescent="0.25">
      <c r="K31678"/>
    </row>
    <row r="31679" spans="11:11" x14ac:dyDescent="0.25">
      <c r="K31679"/>
    </row>
    <row r="31680" spans="11:11" x14ac:dyDescent="0.25">
      <c r="K31680" s="133"/>
    </row>
    <row r="31681" spans="11:11" x14ac:dyDescent="0.25">
      <c r="K31681" s="133"/>
    </row>
    <row r="31682" spans="11:11" x14ac:dyDescent="0.25">
      <c r="K31682"/>
    </row>
    <row r="31683" spans="11:11" x14ac:dyDescent="0.25">
      <c r="K31683"/>
    </row>
    <row r="31684" spans="11:11" x14ac:dyDescent="0.25">
      <c r="K31684"/>
    </row>
    <row r="31685" spans="11:11" x14ac:dyDescent="0.25">
      <c r="K31685" s="133"/>
    </row>
    <row r="31686" spans="11:11" x14ac:dyDescent="0.25">
      <c r="K31686" s="133"/>
    </row>
    <row r="31687" spans="11:11" x14ac:dyDescent="0.25">
      <c r="K31687"/>
    </row>
    <row r="31688" spans="11:11" x14ac:dyDescent="0.25">
      <c r="K31688"/>
    </row>
    <row r="31689" spans="11:11" x14ac:dyDescent="0.25">
      <c r="K31689" s="133"/>
    </row>
    <row r="31690" spans="11:11" x14ac:dyDescent="0.25">
      <c r="K31690" s="133"/>
    </row>
    <row r="31691" spans="11:11" x14ac:dyDescent="0.25">
      <c r="K31691"/>
    </row>
    <row r="31692" spans="11:11" x14ac:dyDescent="0.25">
      <c r="K31692"/>
    </row>
    <row r="31693" spans="11:11" x14ac:dyDescent="0.25">
      <c r="K31693"/>
    </row>
    <row r="31694" spans="11:11" x14ac:dyDescent="0.25">
      <c r="K31694" s="133"/>
    </row>
    <row r="31695" spans="11:11" x14ac:dyDescent="0.25">
      <c r="K31695" s="133"/>
    </row>
    <row r="31696" spans="11:11" x14ac:dyDescent="0.25">
      <c r="K31696"/>
    </row>
    <row r="31697" spans="11:11" x14ac:dyDescent="0.25">
      <c r="K31697"/>
    </row>
    <row r="31698" spans="11:11" x14ac:dyDescent="0.25">
      <c r="K31698" s="133"/>
    </row>
    <row r="31699" spans="11:11" x14ac:dyDescent="0.25">
      <c r="K31699" s="133"/>
    </row>
    <row r="31700" spans="11:11" x14ac:dyDescent="0.25">
      <c r="K31700"/>
    </row>
    <row r="31701" spans="11:11" x14ac:dyDescent="0.25">
      <c r="K31701"/>
    </row>
    <row r="31702" spans="11:11" x14ac:dyDescent="0.25">
      <c r="K31702"/>
    </row>
    <row r="31703" spans="11:11" x14ac:dyDescent="0.25">
      <c r="K31703" s="133"/>
    </row>
    <row r="31704" spans="11:11" x14ac:dyDescent="0.25">
      <c r="K31704" s="133"/>
    </row>
    <row r="31705" spans="11:11" x14ac:dyDescent="0.25">
      <c r="K31705"/>
    </row>
    <row r="31706" spans="11:11" x14ac:dyDescent="0.25">
      <c r="K31706"/>
    </row>
    <row r="31707" spans="11:11" x14ac:dyDescent="0.25">
      <c r="K31707" s="133"/>
    </row>
    <row r="31708" spans="11:11" x14ac:dyDescent="0.25">
      <c r="K31708" s="133"/>
    </row>
    <row r="31709" spans="11:11" x14ac:dyDescent="0.25">
      <c r="K31709"/>
    </row>
    <row r="31710" spans="11:11" x14ac:dyDescent="0.25">
      <c r="K31710"/>
    </row>
    <row r="31711" spans="11:11" x14ac:dyDescent="0.25">
      <c r="K31711"/>
    </row>
    <row r="31712" spans="11:11" x14ac:dyDescent="0.25">
      <c r="K31712" s="133"/>
    </row>
    <row r="31713" spans="11:11" x14ac:dyDescent="0.25">
      <c r="K31713" s="133"/>
    </row>
    <row r="31714" spans="11:11" x14ac:dyDescent="0.25">
      <c r="K31714"/>
    </row>
    <row r="31715" spans="11:11" x14ac:dyDescent="0.25">
      <c r="K31715"/>
    </row>
    <row r="31716" spans="11:11" x14ac:dyDescent="0.25">
      <c r="K31716" s="133"/>
    </row>
    <row r="31717" spans="11:11" x14ac:dyDescent="0.25">
      <c r="K31717" s="133"/>
    </row>
    <row r="31718" spans="11:11" x14ac:dyDescent="0.25">
      <c r="K31718"/>
    </row>
    <row r="31719" spans="11:11" x14ac:dyDescent="0.25">
      <c r="K31719"/>
    </row>
    <row r="31720" spans="11:11" x14ac:dyDescent="0.25">
      <c r="K31720"/>
    </row>
    <row r="31721" spans="11:11" x14ac:dyDescent="0.25">
      <c r="K31721" s="133"/>
    </row>
    <row r="31722" spans="11:11" x14ac:dyDescent="0.25">
      <c r="K31722" s="133"/>
    </row>
    <row r="31723" spans="11:11" x14ac:dyDescent="0.25">
      <c r="K31723"/>
    </row>
    <row r="31724" spans="11:11" x14ac:dyDescent="0.25">
      <c r="K31724"/>
    </row>
    <row r="31725" spans="11:11" x14ac:dyDescent="0.25">
      <c r="K31725" s="133"/>
    </row>
    <row r="31726" spans="11:11" x14ac:dyDescent="0.25">
      <c r="K31726" s="133"/>
    </row>
    <row r="31727" spans="11:11" x14ac:dyDescent="0.25">
      <c r="K31727"/>
    </row>
    <row r="31728" spans="11:11" x14ac:dyDescent="0.25">
      <c r="K31728"/>
    </row>
    <row r="31729" spans="11:11" x14ac:dyDescent="0.25">
      <c r="K31729"/>
    </row>
    <row r="31730" spans="11:11" x14ac:dyDescent="0.25">
      <c r="K31730" s="133"/>
    </row>
    <row r="31731" spans="11:11" x14ac:dyDescent="0.25">
      <c r="K31731" s="133"/>
    </row>
    <row r="31732" spans="11:11" x14ac:dyDescent="0.25">
      <c r="K31732"/>
    </row>
    <row r="31733" spans="11:11" x14ac:dyDescent="0.25">
      <c r="K31733"/>
    </row>
    <row r="31734" spans="11:11" x14ac:dyDescent="0.25">
      <c r="K31734" s="133"/>
    </row>
    <row r="31735" spans="11:11" x14ac:dyDescent="0.25">
      <c r="K31735" s="133"/>
    </row>
    <row r="31736" spans="11:11" x14ac:dyDescent="0.25">
      <c r="K31736"/>
    </row>
    <row r="31737" spans="11:11" x14ac:dyDescent="0.25">
      <c r="K31737"/>
    </row>
    <row r="31738" spans="11:11" x14ac:dyDescent="0.25">
      <c r="K31738"/>
    </row>
    <row r="31739" spans="11:11" x14ac:dyDescent="0.25">
      <c r="K31739" s="133"/>
    </row>
    <row r="31740" spans="11:11" x14ac:dyDescent="0.25">
      <c r="K31740" s="133"/>
    </row>
    <row r="31741" spans="11:11" x14ac:dyDescent="0.25">
      <c r="K31741"/>
    </row>
    <row r="31742" spans="11:11" x14ac:dyDescent="0.25">
      <c r="K31742"/>
    </row>
    <row r="31743" spans="11:11" x14ac:dyDescent="0.25">
      <c r="K31743" s="133"/>
    </row>
    <row r="31744" spans="11:11" x14ac:dyDescent="0.25">
      <c r="K31744" s="133"/>
    </row>
    <row r="31745" spans="11:11" x14ac:dyDescent="0.25">
      <c r="K31745"/>
    </row>
    <row r="31746" spans="11:11" x14ac:dyDescent="0.25">
      <c r="K31746"/>
    </row>
    <row r="31747" spans="11:11" x14ac:dyDescent="0.25">
      <c r="K31747"/>
    </row>
    <row r="31748" spans="11:11" x14ac:dyDescent="0.25">
      <c r="K31748" s="133"/>
    </row>
    <row r="31749" spans="11:11" x14ac:dyDescent="0.25">
      <c r="K31749" s="133"/>
    </row>
    <row r="31750" spans="11:11" x14ac:dyDescent="0.25">
      <c r="K31750"/>
    </row>
    <row r="31751" spans="11:11" x14ac:dyDescent="0.25">
      <c r="K31751"/>
    </row>
    <row r="31752" spans="11:11" x14ac:dyDescent="0.25">
      <c r="K31752" s="133"/>
    </row>
    <row r="31753" spans="11:11" x14ac:dyDescent="0.25">
      <c r="K31753" s="133"/>
    </row>
    <row r="31754" spans="11:11" x14ac:dyDescent="0.25">
      <c r="K31754"/>
    </row>
    <row r="31755" spans="11:11" x14ac:dyDescent="0.25">
      <c r="K31755"/>
    </row>
    <row r="31756" spans="11:11" x14ac:dyDescent="0.25">
      <c r="K31756"/>
    </row>
    <row r="31757" spans="11:11" x14ac:dyDescent="0.25">
      <c r="K31757" s="133"/>
    </row>
    <row r="31758" spans="11:11" x14ac:dyDescent="0.25">
      <c r="K31758" s="133"/>
    </row>
    <row r="31759" spans="11:11" x14ac:dyDescent="0.25">
      <c r="K31759"/>
    </row>
    <row r="31760" spans="11:11" x14ac:dyDescent="0.25">
      <c r="K31760"/>
    </row>
    <row r="31761" spans="11:11" x14ac:dyDescent="0.25">
      <c r="K31761" s="133"/>
    </row>
    <row r="31762" spans="11:11" x14ac:dyDescent="0.25">
      <c r="K31762" s="133"/>
    </row>
    <row r="31763" spans="11:11" x14ac:dyDescent="0.25">
      <c r="K31763"/>
    </row>
    <row r="31764" spans="11:11" x14ac:dyDescent="0.25">
      <c r="K31764"/>
    </row>
    <row r="31765" spans="11:11" x14ac:dyDescent="0.25">
      <c r="K31765"/>
    </row>
    <row r="31766" spans="11:11" x14ac:dyDescent="0.25">
      <c r="K31766" s="133"/>
    </row>
    <row r="31767" spans="11:11" x14ac:dyDescent="0.25">
      <c r="K31767" s="133"/>
    </row>
    <row r="31768" spans="11:11" x14ac:dyDescent="0.25">
      <c r="K31768"/>
    </row>
    <row r="31769" spans="11:11" x14ac:dyDescent="0.25">
      <c r="K31769"/>
    </row>
    <row r="31770" spans="11:11" x14ac:dyDescent="0.25">
      <c r="K31770" s="133"/>
    </row>
    <row r="31771" spans="11:11" x14ac:dyDescent="0.25">
      <c r="K31771" s="133"/>
    </row>
    <row r="31772" spans="11:11" x14ac:dyDescent="0.25">
      <c r="K31772"/>
    </row>
    <row r="31773" spans="11:11" x14ac:dyDescent="0.25">
      <c r="K31773"/>
    </row>
    <row r="31774" spans="11:11" x14ac:dyDescent="0.25">
      <c r="K31774"/>
    </row>
    <row r="31775" spans="11:11" x14ac:dyDescent="0.25">
      <c r="K31775" s="133"/>
    </row>
    <row r="31776" spans="11:11" x14ac:dyDescent="0.25">
      <c r="K31776" s="133"/>
    </row>
    <row r="31777" spans="11:11" x14ac:dyDescent="0.25">
      <c r="K31777"/>
    </row>
    <row r="31778" spans="11:11" x14ac:dyDescent="0.25">
      <c r="K31778"/>
    </row>
    <row r="31779" spans="11:11" x14ac:dyDescent="0.25">
      <c r="K31779" s="133"/>
    </row>
    <row r="31780" spans="11:11" x14ac:dyDescent="0.25">
      <c r="K31780" s="133"/>
    </row>
    <row r="31781" spans="11:11" x14ac:dyDescent="0.25">
      <c r="K31781"/>
    </row>
    <row r="31782" spans="11:11" x14ac:dyDescent="0.25">
      <c r="K31782"/>
    </row>
    <row r="31783" spans="11:11" x14ac:dyDescent="0.25">
      <c r="K31783"/>
    </row>
    <row r="31784" spans="11:11" x14ac:dyDescent="0.25">
      <c r="K31784" s="133"/>
    </row>
    <row r="31785" spans="11:11" x14ac:dyDescent="0.25">
      <c r="K31785" s="133"/>
    </row>
    <row r="31786" spans="11:11" x14ac:dyDescent="0.25">
      <c r="K31786"/>
    </row>
    <row r="31787" spans="11:11" x14ac:dyDescent="0.25">
      <c r="K31787"/>
    </row>
    <row r="31788" spans="11:11" x14ac:dyDescent="0.25">
      <c r="K31788" s="133"/>
    </row>
    <row r="31789" spans="11:11" x14ac:dyDescent="0.25">
      <c r="K31789" s="133"/>
    </row>
    <row r="31790" spans="11:11" x14ac:dyDescent="0.25">
      <c r="K31790"/>
    </row>
    <row r="31791" spans="11:11" x14ac:dyDescent="0.25">
      <c r="K31791"/>
    </row>
    <row r="31792" spans="11:11" x14ac:dyDescent="0.25">
      <c r="K31792"/>
    </row>
    <row r="31793" spans="11:11" x14ac:dyDescent="0.25">
      <c r="K31793" s="133"/>
    </row>
    <row r="31794" spans="11:11" x14ac:dyDescent="0.25">
      <c r="K31794" s="133"/>
    </row>
    <row r="31795" spans="11:11" x14ac:dyDescent="0.25">
      <c r="K31795"/>
    </row>
    <row r="31796" spans="11:11" x14ac:dyDescent="0.25">
      <c r="K31796"/>
    </row>
    <row r="31797" spans="11:11" x14ac:dyDescent="0.25">
      <c r="K31797" s="133"/>
    </row>
    <row r="31798" spans="11:11" x14ac:dyDescent="0.25">
      <c r="K31798" s="133"/>
    </row>
    <row r="31799" spans="11:11" x14ac:dyDescent="0.25">
      <c r="K31799"/>
    </row>
    <row r="31800" spans="11:11" x14ac:dyDescent="0.25">
      <c r="K31800"/>
    </row>
    <row r="31801" spans="11:11" x14ac:dyDescent="0.25">
      <c r="K31801"/>
    </row>
    <row r="31802" spans="11:11" x14ac:dyDescent="0.25">
      <c r="K31802" s="133"/>
    </row>
    <row r="31803" spans="11:11" x14ac:dyDescent="0.25">
      <c r="K31803" s="133"/>
    </row>
    <row r="31804" spans="11:11" x14ac:dyDescent="0.25">
      <c r="K31804"/>
    </row>
    <row r="31805" spans="11:11" x14ac:dyDescent="0.25">
      <c r="K31805"/>
    </row>
    <row r="31806" spans="11:11" x14ac:dyDescent="0.25">
      <c r="K31806" s="133"/>
    </row>
    <row r="31807" spans="11:11" x14ac:dyDescent="0.25">
      <c r="K31807" s="133"/>
    </row>
    <row r="31808" spans="11:11" x14ac:dyDescent="0.25">
      <c r="K31808"/>
    </row>
    <row r="31809" spans="11:11" x14ac:dyDescent="0.25">
      <c r="K31809"/>
    </row>
    <row r="31810" spans="11:11" x14ac:dyDescent="0.25">
      <c r="K31810"/>
    </row>
    <row r="31811" spans="11:11" x14ac:dyDescent="0.25">
      <c r="K31811" s="133"/>
    </row>
    <row r="31812" spans="11:11" x14ac:dyDescent="0.25">
      <c r="K31812" s="133"/>
    </row>
    <row r="31813" spans="11:11" x14ac:dyDescent="0.25">
      <c r="K31813"/>
    </row>
    <row r="31814" spans="11:11" x14ac:dyDescent="0.25">
      <c r="K31814"/>
    </row>
    <row r="31815" spans="11:11" x14ac:dyDescent="0.25">
      <c r="K31815" s="133"/>
    </row>
    <row r="31816" spans="11:11" x14ac:dyDescent="0.25">
      <c r="K31816" s="133"/>
    </row>
    <row r="31817" spans="11:11" x14ac:dyDescent="0.25">
      <c r="K31817"/>
    </row>
    <row r="31818" spans="11:11" x14ac:dyDescent="0.25">
      <c r="K31818"/>
    </row>
    <row r="31819" spans="11:11" x14ac:dyDescent="0.25">
      <c r="K31819"/>
    </row>
    <row r="31820" spans="11:11" x14ac:dyDescent="0.25">
      <c r="K31820" s="133"/>
    </row>
    <row r="31821" spans="11:11" x14ac:dyDescent="0.25">
      <c r="K31821" s="133"/>
    </row>
    <row r="31822" spans="11:11" x14ac:dyDescent="0.25">
      <c r="K31822"/>
    </row>
    <row r="31823" spans="11:11" x14ac:dyDescent="0.25">
      <c r="K31823"/>
    </row>
    <row r="31824" spans="11:11" x14ac:dyDescent="0.25">
      <c r="K31824" s="133"/>
    </row>
    <row r="31825" spans="11:11" x14ac:dyDescent="0.25">
      <c r="K31825" s="133"/>
    </row>
    <row r="31826" spans="11:11" x14ac:dyDescent="0.25">
      <c r="K31826"/>
    </row>
    <row r="31827" spans="11:11" x14ac:dyDescent="0.25">
      <c r="K31827"/>
    </row>
    <row r="31828" spans="11:11" x14ac:dyDescent="0.25">
      <c r="K31828"/>
    </row>
    <row r="31829" spans="11:11" x14ac:dyDescent="0.25">
      <c r="K31829" s="133"/>
    </row>
    <row r="31830" spans="11:11" x14ac:dyDescent="0.25">
      <c r="K31830" s="133"/>
    </row>
    <row r="31831" spans="11:11" x14ac:dyDescent="0.25">
      <c r="K31831"/>
    </row>
    <row r="31832" spans="11:11" x14ac:dyDescent="0.25">
      <c r="K31832"/>
    </row>
    <row r="31833" spans="11:11" x14ac:dyDescent="0.25">
      <c r="K31833" s="133"/>
    </row>
    <row r="31834" spans="11:11" x14ac:dyDescent="0.25">
      <c r="K31834" s="133"/>
    </row>
    <row r="31835" spans="11:11" x14ac:dyDescent="0.25">
      <c r="K31835"/>
    </row>
    <row r="31836" spans="11:11" x14ac:dyDescent="0.25">
      <c r="K31836"/>
    </row>
    <row r="31837" spans="11:11" x14ac:dyDescent="0.25">
      <c r="K31837"/>
    </row>
    <row r="31838" spans="11:11" x14ac:dyDescent="0.25">
      <c r="K31838" s="133"/>
    </row>
    <row r="31839" spans="11:11" x14ac:dyDescent="0.25">
      <c r="K31839" s="133"/>
    </row>
    <row r="31840" spans="11:11" x14ac:dyDescent="0.25">
      <c r="K31840"/>
    </row>
    <row r="31841" spans="11:11" x14ac:dyDescent="0.25">
      <c r="K31841"/>
    </row>
    <row r="31842" spans="11:11" x14ac:dyDescent="0.25">
      <c r="K31842" s="133"/>
    </row>
    <row r="31843" spans="11:11" x14ac:dyDescent="0.25">
      <c r="K31843" s="133"/>
    </row>
    <row r="31844" spans="11:11" x14ac:dyDescent="0.25">
      <c r="K31844"/>
    </row>
    <row r="31845" spans="11:11" x14ac:dyDescent="0.25">
      <c r="K31845"/>
    </row>
    <row r="31846" spans="11:11" x14ac:dyDescent="0.25">
      <c r="K31846"/>
    </row>
    <row r="31847" spans="11:11" x14ac:dyDescent="0.25">
      <c r="K31847" s="133"/>
    </row>
    <row r="31848" spans="11:11" x14ac:dyDescent="0.25">
      <c r="K31848" s="133"/>
    </row>
    <row r="31849" spans="11:11" x14ac:dyDescent="0.25">
      <c r="K31849"/>
    </row>
    <row r="31850" spans="11:11" x14ac:dyDescent="0.25">
      <c r="K31850"/>
    </row>
    <row r="31851" spans="11:11" x14ac:dyDescent="0.25">
      <c r="K31851" s="133"/>
    </row>
    <row r="31852" spans="11:11" x14ac:dyDescent="0.25">
      <c r="K31852" s="133"/>
    </row>
    <row r="31853" spans="11:11" x14ac:dyDescent="0.25">
      <c r="K31853"/>
    </row>
    <row r="31854" spans="11:11" x14ac:dyDescent="0.25">
      <c r="K31854"/>
    </row>
    <row r="31855" spans="11:11" x14ac:dyDescent="0.25">
      <c r="K31855"/>
    </row>
    <row r="31856" spans="11:11" x14ac:dyDescent="0.25">
      <c r="K31856" s="133"/>
    </row>
    <row r="31857" spans="11:11" x14ac:dyDescent="0.25">
      <c r="K31857" s="133"/>
    </row>
    <row r="31858" spans="11:11" x14ac:dyDescent="0.25">
      <c r="K31858"/>
    </row>
    <row r="31859" spans="11:11" x14ac:dyDescent="0.25">
      <c r="K31859"/>
    </row>
    <row r="31860" spans="11:11" x14ac:dyDescent="0.25">
      <c r="K31860" s="133"/>
    </row>
    <row r="31861" spans="11:11" x14ac:dyDescent="0.25">
      <c r="K31861" s="133"/>
    </row>
    <row r="31862" spans="11:11" x14ac:dyDescent="0.25">
      <c r="K31862"/>
    </row>
    <row r="31863" spans="11:11" x14ac:dyDescent="0.25">
      <c r="K31863"/>
    </row>
    <row r="31864" spans="11:11" x14ac:dyDescent="0.25">
      <c r="K31864"/>
    </row>
    <row r="31865" spans="11:11" x14ac:dyDescent="0.25">
      <c r="K31865" s="133"/>
    </row>
    <row r="31866" spans="11:11" x14ac:dyDescent="0.25">
      <c r="K31866" s="133"/>
    </row>
    <row r="31867" spans="11:11" x14ac:dyDescent="0.25">
      <c r="K31867"/>
    </row>
    <row r="31868" spans="11:11" x14ac:dyDescent="0.25">
      <c r="K31868"/>
    </row>
    <row r="31869" spans="11:11" x14ac:dyDescent="0.25">
      <c r="K31869" s="133"/>
    </row>
    <row r="31870" spans="11:11" x14ac:dyDescent="0.25">
      <c r="K31870" s="133"/>
    </row>
    <row r="31871" spans="11:11" x14ac:dyDescent="0.25">
      <c r="K31871"/>
    </row>
    <row r="31872" spans="11:11" x14ac:dyDescent="0.25">
      <c r="K31872"/>
    </row>
    <row r="31873" spans="11:11" x14ac:dyDescent="0.25">
      <c r="K31873"/>
    </row>
    <row r="31874" spans="11:11" x14ac:dyDescent="0.25">
      <c r="K31874" s="133"/>
    </row>
    <row r="31875" spans="11:11" x14ac:dyDescent="0.25">
      <c r="K31875" s="133"/>
    </row>
    <row r="31876" spans="11:11" x14ac:dyDescent="0.25">
      <c r="K31876"/>
    </row>
    <row r="31877" spans="11:11" x14ac:dyDescent="0.25">
      <c r="K31877"/>
    </row>
    <row r="31878" spans="11:11" x14ac:dyDescent="0.25">
      <c r="K31878" s="133"/>
    </row>
    <row r="31879" spans="11:11" x14ac:dyDescent="0.25">
      <c r="K31879" s="133"/>
    </row>
    <row r="31880" spans="11:11" x14ac:dyDescent="0.25">
      <c r="K31880"/>
    </row>
    <row r="31881" spans="11:11" x14ac:dyDescent="0.25">
      <c r="K31881"/>
    </row>
    <row r="31882" spans="11:11" x14ac:dyDescent="0.25">
      <c r="K31882"/>
    </row>
    <row r="31883" spans="11:11" x14ac:dyDescent="0.25">
      <c r="K31883" s="133"/>
    </row>
    <row r="31884" spans="11:11" x14ac:dyDescent="0.25">
      <c r="K31884" s="133"/>
    </row>
    <row r="31885" spans="11:11" x14ac:dyDescent="0.25">
      <c r="K31885"/>
    </row>
    <row r="31886" spans="11:11" x14ac:dyDescent="0.25">
      <c r="K31886"/>
    </row>
    <row r="31887" spans="11:11" x14ac:dyDescent="0.25">
      <c r="K31887" s="133"/>
    </row>
    <row r="31888" spans="11:11" x14ac:dyDescent="0.25">
      <c r="K31888" s="133"/>
    </row>
    <row r="31889" spans="11:11" x14ac:dyDescent="0.25">
      <c r="K31889"/>
    </row>
    <row r="31890" spans="11:11" x14ac:dyDescent="0.25">
      <c r="K31890"/>
    </row>
    <row r="31891" spans="11:11" x14ac:dyDescent="0.25">
      <c r="K31891"/>
    </row>
    <row r="31892" spans="11:11" x14ac:dyDescent="0.25">
      <c r="K31892" s="133"/>
    </row>
    <row r="31893" spans="11:11" x14ac:dyDescent="0.25">
      <c r="K31893" s="133"/>
    </row>
    <row r="31894" spans="11:11" x14ac:dyDescent="0.25">
      <c r="K31894"/>
    </row>
    <row r="31895" spans="11:11" x14ac:dyDescent="0.25">
      <c r="K31895"/>
    </row>
    <row r="31896" spans="11:11" x14ac:dyDescent="0.25">
      <c r="K31896" s="133"/>
    </row>
    <row r="31897" spans="11:11" x14ac:dyDescent="0.25">
      <c r="K31897" s="133"/>
    </row>
    <row r="31898" spans="11:11" x14ac:dyDescent="0.25">
      <c r="K31898"/>
    </row>
    <row r="31899" spans="11:11" x14ac:dyDescent="0.25">
      <c r="K31899"/>
    </row>
    <row r="31900" spans="11:11" x14ac:dyDescent="0.25">
      <c r="K31900"/>
    </row>
    <row r="31901" spans="11:11" x14ac:dyDescent="0.25">
      <c r="K31901" s="133"/>
    </row>
    <row r="31902" spans="11:11" x14ac:dyDescent="0.25">
      <c r="K31902" s="133"/>
    </row>
    <row r="31903" spans="11:11" x14ac:dyDescent="0.25">
      <c r="K31903"/>
    </row>
    <row r="31904" spans="11:11" x14ac:dyDescent="0.25">
      <c r="K31904"/>
    </row>
    <row r="31905" spans="11:11" x14ac:dyDescent="0.25">
      <c r="K31905" s="133"/>
    </row>
    <row r="31906" spans="11:11" x14ac:dyDescent="0.25">
      <c r="K31906" s="133"/>
    </row>
    <row r="31907" spans="11:11" x14ac:dyDescent="0.25">
      <c r="K31907"/>
    </row>
    <row r="31908" spans="11:11" x14ac:dyDescent="0.25">
      <c r="K31908"/>
    </row>
    <row r="31909" spans="11:11" x14ac:dyDescent="0.25">
      <c r="K31909"/>
    </row>
    <row r="31910" spans="11:11" x14ac:dyDescent="0.25">
      <c r="K31910" s="133"/>
    </row>
    <row r="31911" spans="11:11" x14ac:dyDescent="0.25">
      <c r="K31911" s="133"/>
    </row>
    <row r="31912" spans="11:11" x14ac:dyDescent="0.25">
      <c r="K31912"/>
    </row>
    <row r="31913" spans="11:11" x14ac:dyDescent="0.25">
      <c r="K31913"/>
    </row>
    <row r="31914" spans="11:11" x14ac:dyDescent="0.25">
      <c r="K31914" s="133"/>
    </row>
    <row r="31915" spans="11:11" x14ac:dyDescent="0.25">
      <c r="K31915" s="133"/>
    </row>
    <row r="31916" spans="11:11" x14ac:dyDescent="0.25">
      <c r="K31916"/>
    </row>
    <row r="31917" spans="11:11" x14ac:dyDescent="0.25">
      <c r="K31917"/>
    </row>
    <row r="31918" spans="11:11" x14ac:dyDescent="0.25">
      <c r="K31918"/>
    </row>
    <row r="31919" spans="11:11" x14ac:dyDescent="0.25">
      <c r="K31919" s="133"/>
    </row>
    <row r="31920" spans="11:11" x14ac:dyDescent="0.25">
      <c r="K31920" s="133"/>
    </row>
    <row r="31921" spans="11:11" x14ac:dyDescent="0.25">
      <c r="K31921"/>
    </row>
    <row r="31922" spans="11:11" x14ac:dyDescent="0.25">
      <c r="K31922"/>
    </row>
    <row r="31923" spans="11:11" x14ac:dyDescent="0.25">
      <c r="K31923" s="133"/>
    </row>
    <row r="31924" spans="11:11" x14ac:dyDescent="0.25">
      <c r="K31924" s="133"/>
    </row>
    <row r="31925" spans="11:11" x14ac:dyDescent="0.25">
      <c r="K31925"/>
    </row>
    <row r="31926" spans="11:11" x14ac:dyDescent="0.25">
      <c r="K31926"/>
    </row>
    <row r="31927" spans="11:11" x14ac:dyDescent="0.25">
      <c r="K31927"/>
    </row>
    <row r="31928" spans="11:11" x14ac:dyDescent="0.25">
      <c r="K31928" s="133"/>
    </row>
    <row r="31929" spans="11:11" x14ac:dyDescent="0.25">
      <c r="K31929" s="133"/>
    </row>
    <row r="31930" spans="11:11" x14ac:dyDescent="0.25">
      <c r="K31930"/>
    </row>
    <row r="31931" spans="11:11" x14ac:dyDescent="0.25">
      <c r="K31931"/>
    </row>
    <row r="31932" spans="11:11" x14ac:dyDescent="0.25">
      <c r="K31932" s="133"/>
    </row>
    <row r="31933" spans="11:11" x14ac:dyDescent="0.25">
      <c r="K31933" s="133"/>
    </row>
    <row r="31934" spans="11:11" x14ac:dyDescent="0.25">
      <c r="K31934"/>
    </row>
    <row r="31935" spans="11:11" x14ac:dyDescent="0.25">
      <c r="K31935"/>
    </row>
    <row r="31936" spans="11:11" x14ac:dyDescent="0.25">
      <c r="K31936"/>
    </row>
    <row r="31937" spans="11:11" x14ac:dyDescent="0.25">
      <c r="K31937" s="133"/>
    </row>
    <row r="31938" spans="11:11" x14ac:dyDescent="0.25">
      <c r="K31938" s="133"/>
    </row>
    <row r="31939" spans="11:11" x14ac:dyDescent="0.25">
      <c r="K31939"/>
    </row>
    <row r="31940" spans="11:11" x14ac:dyDescent="0.25">
      <c r="K31940"/>
    </row>
    <row r="31941" spans="11:11" x14ac:dyDescent="0.25">
      <c r="K31941" s="133"/>
    </row>
    <row r="31942" spans="11:11" x14ac:dyDescent="0.25">
      <c r="K31942" s="133"/>
    </row>
    <row r="31943" spans="11:11" x14ac:dyDescent="0.25">
      <c r="K31943"/>
    </row>
    <row r="31944" spans="11:11" x14ac:dyDescent="0.25">
      <c r="K31944"/>
    </row>
    <row r="31945" spans="11:11" x14ac:dyDescent="0.25">
      <c r="K31945"/>
    </row>
    <row r="31946" spans="11:11" x14ac:dyDescent="0.25">
      <c r="K31946" s="133"/>
    </row>
    <row r="31947" spans="11:11" x14ac:dyDescent="0.25">
      <c r="K31947" s="133"/>
    </row>
    <row r="31948" spans="11:11" x14ac:dyDescent="0.25">
      <c r="K31948"/>
    </row>
    <row r="31949" spans="11:11" x14ac:dyDescent="0.25">
      <c r="K31949"/>
    </row>
    <row r="31950" spans="11:11" x14ac:dyDescent="0.25">
      <c r="K31950" s="133"/>
    </row>
    <row r="31951" spans="11:11" x14ac:dyDescent="0.25">
      <c r="K31951" s="133"/>
    </row>
    <row r="31952" spans="11:11" x14ac:dyDescent="0.25">
      <c r="K31952"/>
    </row>
    <row r="31953" spans="11:11" x14ac:dyDescent="0.25">
      <c r="K31953"/>
    </row>
    <row r="31954" spans="11:11" x14ac:dyDescent="0.25">
      <c r="K31954"/>
    </row>
    <row r="31955" spans="11:11" x14ac:dyDescent="0.25">
      <c r="K31955" s="133"/>
    </row>
    <row r="31956" spans="11:11" x14ac:dyDescent="0.25">
      <c r="K31956" s="133"/>
    </row>
    <row r="31957" spans="11:11" x14ac:dyDescent="0.25">
      <c r="K31957"/>
    </row>
    <row r="31958" spans="11:11" x14ac:dyDescent="0.25">
      <c r="K31958"/>
    </row>
    <row r="31959" spans="11:11" x14ac:dyDescent="0.25">
      <c r="K31959" s="133"/>
    </row>
    <row r="31960" spans="11:11" x14ac:dyDescent="0.25">
      <c r="K31960" s="133"/>
    </row>
    <row r="31961" spans="11:11" x14ac:dyDescent="0.25">
      <c r="K31961"/>
    </row>
    <row r="31962" spans="11:11" x14ac:dyDescent="0.25">
      <c r="K31962"/>
    </row>
    <row r="31963" spans="11:11" x14ac:dyDescent="0.25">
      <c r="K31963"/>
    </row>
    <row r="31964" spans="11:11" x14ac:dyDescent="0.25">
      <c r="K31964" s="133"/>
    </row>
    <row r="31965" spans="11:11" x14ac:dyDescent="0.25">
      <c r="K31965" s="133"/>
    </row>
    <row r="31966" spans="11:11" x14ac:dyDescent="0.25">
      <c r="K31966"/>
    </row>
    <row r="31967" spans="11:11" x14ac:dyDescent="0.25">
      <c r="K31967"/>
    </row>
    <row r="31968" spans="11:11" x14ac:dyDescent="0.25">
      <c r="K31968" s="133"/>
    </row>
    <row r="31969" spans="11:11" x14ac:dyDescent="0.25">
      <c r="K31969" s="133"/>
    </row>
    <row r="31970" spans="11:11" x14ac:dyDescent="0.25">
      <c r="K31970"/>
    </row>
    <row r="31971" spans="11:11" x14ac:dyDescent="0.25">
      <c r="K31971"/>
    </row>
    <row r="31972" spans="11:11" x14ac:dyDescent="0.25">
      <c r="K31972"/>
    </row>
    <row r="31973" spans="11:11" x14ac:dyDescent="0.25">
      <c r="K31973" s="133"/>
    </row>
    <row r="31974" spans="11:11" x14ac:dyDescent="0.25">
      <c r="K31974" s="133"/>
    </row>
    <row r="31975" spans="11:11" x14ac:dyDescent="0.25">
      <c r="K31975"/>
    </row>
    <row r="31976" spans="11:11" x14ac:dyDescent="0.25">
      <c r="K31976"/>
    </row>
    <row r="31977" spans="11:11" x14ac:dyDescent="0.25">
      <c r="K31977" s="133"/>
    </row>
    <row r="31978" spans="11:11" x14ac:dyDescent="0.25">
      <c r="K31978" s="133"/>
    </row>
    <row r="31979" spans="11:11" x14ac:dyDescent="0.25">
      <c r="K31979"/>
    </row>
    <row r="31980" spans="11:11" x14ac:dyDescent="0.25">
      <c r="K31980"/>
    </row>
    <row r="31981" spans="11:11" x14ac:dyDescent="0.25">
      <c r="K31981"/>
    </row>
    <row r="31982" spans="11:11" x14ac:dyDescent="0.25">
      <c r="K31982" s="133"/>
    </row>
    <row r="31983" spans="11:11" x14ac:dyDescent="0.25">
      <c r="K31983" s="133"/>
    </row>
    <row r="31984" spans="11:11" x14ac:dyDescent="0.25">
      <c r="K31984"/>
    </row>
    <row r="31985" spans="11:11" x14ac:dyDescent="0.25">
      <c r="K31985"/>
    </row>
    <row r="31986" spans="11:11" x14ac:dyDescent="0.25">
      <c r="K31986" s="133"/>
    </row>
    <row r="31987" spans="11:11" x14ac:dyDescent="0.25">
      <c r="K31987" s="133"/>
    </row>
    <row r="31988" spans="11:11" x14ac:dyDescent="0.25">
      <c r="K31988"/>
    </row>
    <row r="31989" spans="11:11" x14ac:dyDescent="0.25">
      <c r="K31989"/>
    </row>
    <row r="31990" spans="11:11" x14ac:dyDescent="0.25">
      <c r="K31990"/>
    </row>
    <row r="31991" spans="11:11" x14ac:dyDescent="0.25">
      <c r="K31991" s="133"/>
    </row>
    <row r="31992" spans="11:11" x14ac:dyDescent="0.25">
      <c r="K31992" s="133"/>
    </row>
    <row r="31993" spans="11:11" x14ac:dyDescent="0.25">
      <c r="K31993"/>
    </row>
    <row r="31994" spans="11:11" x14ac:dyDescent="0.25">
      <c r="K31994"/>
    </row>
    <row r="31995" spans="11:11" x14ac:dyDescent="0.25">
      <c r="K31995" s="133"/>
    </row>
    <row r="31996" spans="11:11" x14ac:dyDescent="0.25">
      <c r="K31996" s="133"/>
    </row>
    <row r="31997" spans="11:11" x14ac:dyDescent="0.25">
      <c r="K31997"/>
    </row>
    <row r="31998" spans="11:11" x14ac:dyDescent="0.25">
      <c r="K31998"/>
    </row>
    <row r="31999" spans="11:11" x14ac:dyDescent="0.25">
      <c r="K31999"/>
    </row>
    <row r="32000" spans="11:11" x14ac:dyDescent="0.25">
      <c r="K32000" s="133"/>
    </row>
    <row r="32001" spans="11:11" x14ac:dyDescent="0.25">
      <c r="K32001" s="133"/>
    </row>
    <row r="32002" spans="11:11" x14ac:dyDescent="0.25">
      <c r="K32002"/>
    </row>
    <row r="32003" spans="11:11" x14ac:dyDescent="0.25">
      <c r="K32003"/>
    </row>
    <row r="32004" spans="11:11" x14ac:dyDescent="0.25">
      <c r="K32004" s="133"/>
    </row>
    <row r="32005" spans="11:11" x14ac:dyDescent="0.25">
      <c r="K32005" s="133"/>
    </row>
    <row r="32006" spans="11:11" x14ac:dyDescent="0.25">
      <c r="K32006"/>
    </row>
    <row r="32007" spans="11:11" x14ac:dyDescent="0.25">
      <c r="K32007"/>
    </row>
    <row r="32008" spans="11:11" x14ac:dyDescent="0.25">
      <c r="K32008"/>
    </row>
    <row r="32009" spans="11:11" x14ac:dyDescent="0.25">
      <c r="K32009" s="133"/>
    </row>
    <row r="32010" spans="11:11" x14ac:dyDescent="0.25">
      <c r="K32010" s="133"/>
    </row>
    <row r="32011" spans="11:11" x14ac:dyDescent="0.25">
      <c r="K32011"/>
    </row>
    <row r="32012" spans="11:11" x14ac:dyDescent="0.25">
      <c r="K32012"/>
    </row>
    <row r="32013" spans="11:11" x14ac:dyDescent="0.25">
      <c r="K32013" s="133"/>
    </row>
    <row r="32014" spans="11:11" x14ac:dyDescent="0.25">
      <c r="K32014" s="133"/>
    </row>
    <row r="32015" spans="11:11" x14ac:dyDescent="0.25">
      <c r="K32015"/>
    </row>
    <row r="32016" spans="11:11" x14ac:dyDescent="0.25">
      <c r="K32016"/>
    </row>
    <row r="32017" spans="11:11" x14ac:dyDescent="0.25">
      <c r="K32017"/>
    </row>
    <row r="32018" spans="11:11" x14ac:dyDescent="0.25">
      <c r="K32018" s="133"/>
    </row>
    <row r="32019" spans="11:11" x14ac:dyDescent="0.25">
      <c r="K32019" s="133"/>
    </row>
    <row r="32020" spans="11:11" x14ac:dyDescent="0.25">
      <c r="K32020"/>
    </row>
    <row r="32021" spans="11:11" x14ac:dyDescent="0.25">
      <c r="K32021"/>
    </row>
    <row r="32022" spans="11:11" x14ac:dyDescent="0.25">
      <c r="K32022" s="133"/>
    </row>
    <row r="32023" spans="11:11" x14ac:dyDescent="0.25">
      <c r="K32023" s="133"/>
    </row>
    <row r="32024" spans="11:11" x14ac:dyDescent="0.25">
      <c r="K32024"/>
    </row>
    <row r="32025" spans="11:11" x14ac:dyDescent="0.25">
      <c r="K32025"/>
    </row>
    <row r="32026" spans="11:11" x14ac:dyDescent="0.25">
      <c r="K32026"/>
    </row>
    <row r="32027" spans="11:11" x14ac:dyDescent="0.25">
      <c r="K32027" s="133"/>
    </row>
    <row r="32028" spans="11:11" x14ac:dyDescent="0.25">
      <c r="K32028" s="133"/>
    </row>
    <row r="32029" spans="11:11" x14ac:dyDescent="0.25">
      <c r="K32029"/>
    </row>
    <row r="32030" spans="11:11" x14ac:dyDescent="0.25">
      <c r="K32030"/>
    </row>
    <row r="32031" spans="11:11" x14ac:dyDescent="0.25">
      <c r="K32031" s="133"/>
    </row>
    <row r="32032" spans="11:11" x14ac:dyDescent="0.25">
      <c r="K32032" s="133"/>
    </row>
    <row r="32033" spans="11:11" x14ac:dyDescent="0.25">
      <c r="K32033"/>
    </row>
    <row r="32034" spans="11:11" x14ac:dyDescent="0.25">
      <c r="K32034"/>
    </row>
    <row r="32035" spans="11:11" x14ac:dyDescent="0.25">
      <c r="K32035"/>
    </row>
    <row r="32036" spans="11:11" x14ac:dyDescent="0.25">
      <c r="K32036" s="133"/>
    </row>
    <row r="32037" spans="11:11" x14ac:dyDescent="0.25">
      <c r="K32037" s="133"/>
    </row>
    <row r="32038" spans="11:11" x14ac:dyDescent="0.25">
      <c r="K32038"/>
    </row>
    <row r="32039" spans="11:11" x14ac:dyDescent="0.25">
      <c r="K32039"/>
    </row>
    <row r="32040" spans="11:11" x14ac:dyDescent="0.25">
      <c r="K32040" s="133"/>
    </row>
    <row r="32041" spans="11:11" x14ac:dyDescent="0.25">
      <c r="K32041" s="133"/>
    </row>
    <row r="32042" spans="11:11" x14ac:dyDescent="0.25">
      <c r="K32042"/>
    </row>
    <row r="32043" spans="11:11" x14ac:dyDescent="0.25">
      <c r="K32043"/>
    </row>
    <row r="32044" spans="11:11" x14ac:dyDescent="0.25">
      <c r="K32044"/>
    </row>
    <row r="32045" spans="11:11" x14ac:dyDescent="0.25">
      <c r="K32045" s="133"/>
    </row>
    <row r="32046" spans="11:11" x14ac:dyDescent="0.25">
      <c r="K32046" s="133"/>
    </row>
    <row r="32047" spans="11:11" x14ac:dyDescent="0.25">
      <c r="K32047"/>
    </row>
    <row r="32048" spans="11:11" x14ac:dyDescent="0.25">
      <c r="K32048"/>
    </row>
    <row r="32049" spans="11:11" x14ac:dyDescent="0.25">
      <c r="K32049" s="133"/>
    </row>
    <row r="32050" spans="11:11" x14ac:dyDescent="0.25">
      <c r="K32050" s="133"/>
    </row>
    <row r="32051" spans="11:11" x14ac:dyDescent="0.25">
      <c r="K32051"/>
    </row>
    <row r="32052" spans="11:11" x14ac:dyDescent="0.25">
      <c r="K32052"/>
    </row>
    <row r="32053" spans="11:11" x14ac:dyDescent="0.25">
      <c r="K32053"/>
    </row>
    <row r="32054" spans="11:11" x14ac:dyDescent="0.25">
      <c r="K32054" s="133"/>
    </row>
    <row r="32055" spans="11:11" x14ac:dyDescent="0.25">
      <c r="K32055" s="133"/>
    </row>
    <row r="32056" spans="11:11" x14ac:dyDescent="0.25">
      <c r="K32056"/>
    </row>
    <row r="32057" spans="11:11" x14ac:dyDescent="0.25">
      <c r="K32057"/>
    </row>
    <row r="32058" spans="11:11" x14ac:dyDescent="0.25">
      <c r="K32058" s="133"/>
    </row>
    <row r="32059" spans="11:11" x14ac:dyDescent="0.25">
      <c r="K32059" s="133"/>
    </row>
    <row r="32060" spans="11:11" x14ac:dyDescent="0.25">
      <c r="K32060"/>
    </row>
    <row r="32061" spans="11:11" x14ac:dyDescent="0.25">
      <c r="K32061"/>
    </row>
    <row r="32062" spans="11:11" x14ac:dyDescent="0.25">
      <c r="K32062"/>
    </row>
    <row r="32063" spans="11:11" x14ac:dyDescent="0.25">
      <c r="K32063" s="133"/>
    </row>
    <row r="32064" spans="11:11" x14ac:dyDescent="0.25">
      <c r="K32064" s="133"/>
    </row>
    <row r="32065" spans="11:11" x14ac:dyDescent="0.25">
      <c r="K32065"/>
    </row>
    <row r="32066" spans="11:11" x14ac:dyDescent="0.25">
      <c r="K32066"/>
    </row>
    <row r="32067" spans="11:11" x14ac:dyDescent="0.25">
      <c r="K32067" s="133"/>
    </row>
    <row r="32068" spans="11:11" x14ac:dyDescent="0.25">
      <c r="K32068" s="133"/>
    </row>
    <row r="32069" spans="11:11" x14ac:dyDescent="0.25">
      <c r="K32069"/>
    </row>
    <row r="32070" spans="11:11" x14ac:dyDescent="0.25">
      <c r="K32070"/>
    </row>
    <row r="32071" spans="11:11" x14ac:dyDescent="0.25">
      <c r="K32071"/>
    </row>
    <row r="32072" spans="11:11" x14ac:dyDescent="0.25">
      <c r="K32072" s="133"/>
    </row>
    <row r="32073" spans="11:11" x14ac:dyDescent="0.25">
      <c r="K32073" s="133"/>
    </row>
    <row r="32074" spans="11:11" x14ac:dyDescent="0.25">
      <c r="K32074"/>
    </row>
    <row r="32075" spans="11:11" x14ac:dyDescent="0.25">
      <c r="K32075"/>
    </row>
    <row r="32076" spans="11:11" x14ac:dyDescent="0.25">
      <c r="K32076" s="133"/>
    </row>
    <row r="32077" spans="11:11" x14ac:dyDescent="0.25">
      <c r="K32077" s="133"/>
    </row>
    <row r="32078" spans="11:11" x14ac:dyDescent="0.25">
      <c r="K32078"/>
    </row>
    <row r="32079" spans="11:11" x14ac:dyDescent="0.25">
      <c r="K32079"/>
    </row>
    <row r="32080" spans="11:11" x14ac:dyDescent="0.25">
      <c r="K32080"/>
    </row>
    <row r="32081" spans="11:11" x14ac:dyDescent="0.25">
      <c r="K32081" s="133"/>
    </row>
    <row r="32082" spans="11:11" x14ac:dyDescent="0.25">
      <c r="K32082" s="133"/>
    </row>
    <row r="32083" spans="11:11" x14ac:dyDescent="0.25">
      <c r="K32083"/>
    </row>
    <row r="32084" spans="11:11" x14ac:dyDescent="0.25">
      <c r="K32084"/>
    </row>
    <row r="32085" spans="11:11" x14ac:dyDescent="0.25">
      <c r="K32085" s="133"/>
    </row>
    <row r="32086" spans="11:11" x14ac:dyDescent="0.25">
      <c r="K32086" s="133"/>
    </row>
    <row r="32087" spans="11:11" x14ac:dyDescent="0.25">
      <c r="K32087"/>
    </row>
    <row r="32088" spans="11:11" x14ac:dyDescent="0.25">
      <c r="K32088"/>
    </row>
    <row r="32089" spans="11:11" x14ac:dyDescent="0.25">
      <c r="K32089"/>
    </row>
    <row r="32090" spans="11:11" x14ac:dyDescent="0.25">
      <c r="K32090" s="133"/>
    </row>
    <row r="32091" spans="11:11" x14ac:dyDescent="0.25">
      <c r="K32091" s="133"/>
    </row>
    <row r="32092" spans="11:11" x14ac:dyDescent="0.25">
      <c r="K32092"/>
    </row>
    <row r="32093" spans="11:11" x14ac:dyDescent="0.25">
      <c r="K32093"/>
    </row>
    <row r="32094" spans="11:11" x14ac:dyDescent="0.25">
      <c r="K32094" s="133"/>
    </row>
    <row r="32095" spans="11:11" x14ac:dyDescent="0.25">
      <c r="K32095" s="133"/>
    </row>
    <row r="32096" spans="11:11" x14ac:dyDescent="0.25">
      <c r="K32096"/>
    </row>
    <row r="32097" spans="11:11" x14ac:dyDescent="0.25">
      <c r="K32097"/>
    </row>
    <row r="32098" spans="11:11" x14ac:dyDescent="0.25">
      <c r="K32098"/>
    </row>
    <row r="32099" spans="11:11" x14ac:dyDescent="0.25">
      <c r="K32099" s="133"/>
    </row>
    <row r="32100" spans="11:11" x14ac:dyDescent="0.25">
      <c r="K32100" s="133"/>
    </row>
    <row r="32101" spans="11:11" x14ac:dyDescent="0.25">
      <c r="K32101"/>
    </row>
    <row r="32102" spans="11:11" x14ac:dyDescent="0.25">
      <c r="K32102"/>
    </row>
    <row r="32103" spans="11:11" x14ac:dyDescent="0.25">
      <c r="K32103" s="133"/>
    </row>
    <row r="32104" spans="11:11" x14ac:dyDescent="0.25">
      <c r="K32104" s="133"/>
    </row>
    <row r="32105" spans="11:11" x14ac:dyDescent="0.25">
      <c r="K32105"/>
    </row>
    <row r="32106" spans="11:11" x14ac:dyDescent="0.25">
      <c r="K32106"/>
    </row>
    <row r="32107" spans="11:11" x14ac:dyDescent="0.25">
      <c r="K32107"/>
    </row>
    <row r="32108" spans="11:11" x14ac:dyDescent="0.25">
      <c r="K32108" s="133"/>
    </row>
    <row r="32109" spans="11:11" x14ac:dyDescent="0.25">
      <c r="K32109" s="133"/>
    </row>
    <row r="32110" spans="11:11" x14ac:dyDescent="0.25">
      <c r="K32110"/>
    </row>
    <row r="32111" spans="11:11" x14ac:dyDescent="0.25">
      <c r="K32111"/>
    </row>
    <row r="32112" spans="11:11" x14ac:dyDescent="0.25">
      <c r="K32112" s="133"/>
    </row>
    <row r="32113" spans="11:11" x14ac:dyDescent="0.25">
      <c r="K32113" s="133"/>
    </row>
    <row r="32114" spans="11:11" x14ac:dyDescent="0.25">
      <c r="K32114"/>
    </row>
    <row r="32115" spans="11:11" x14ac:dyDescent="0.25">
      <c r="K32115"/>
    </row>
    <row r="32116" spans="11:11" x14ac:dyDescent="0.25">
      <c r="K32116"/>
    </row>
    <row r="32117" spans="11:11" x14ac:dyDescent="0.25">
      <c r="K32117" s="133"/>
    </row>
    <row r="32118" spans="11:11" x14ac:dyDescent="0.25">
      <c r="K32118" s="133"/>
    </row>
    <row r="32119" spans="11:11" x14ac:dyDescent="0.25">
      <c r="K32119"/>
    </row>
    <row r="32120" spans="11:11" x14ac:dyDescent="0.25">
      <c r="K32120"/>
    </row>
    <row r="32121" spans="11:11" x14ac:dyDescent="0.25">
      <c r="K32121" s="133"/>
    </row>
    <row r="32122" spans="11:11" x14ac:dyDescent="0.25">
      <c r="K32122" s="133"/>
    </row>
    <row r="32123" spans="11:11" x14ac:dyDescent="0.25">
      <c r="K32123"/>
    </row>
    <row r="32124" spans="11:11" x14ac:dyDescent="0.25">
      <c r="K32124"/>
    </row>
    <row r="32125" spans="11:11" x14ac:dyDescent="0.25">
      <c r="K32125"/>
    </row>
    <row r="32126" spans="11:11" x14ac:dyDescent="0.25">
      <c r="K32126" s="133"/>
    </row>
    <row r="32127" spans="11:11" x14ac:dyDescent="0.25">
      <c r="K32127" s="133"/>
    </row>
    <row r="32128" spans="11:11" x14ac:dyDescent="0.25">
      <c r="K32128"/>
    </row>
    <row r="32129" spans="11:11" x14ac:dyDescent="0.25">
      <c r="K32129"/>
    </row>
    <row r="32130" spans="11:11" x14ac:dyDescent="0.25">
      <c r="K32130" s="133"/>
    </row>
    <row r="32131" spans="11:11" x14ac:dyDescent="0.25">
      <c r="K32131" s="133"/>
    </row>
    <row r="32132" spans="11:11" x14ac:dyDescent="0.25">
      <c r="K32132"/>
    </row>
    <row r="32133" spans="11:11" x14ac:dyDescent="0.25">
      <c r="K32133"/>
    </row>
    <row r="32134" spans="11:11" x14ac:dyDescent="0.25">
      <c r="K32134"/>
    </row>
    <row r="32135" spans="11:11" x14ac:dyDescent="0.25">
      <c r="K32135" s="133"/>
    </row>
    <row r="32136" spans="11:11" x14ac:dyDescent="0.25">
      <c r="K32136" s="133"/>
    </row>
    <row r="32137" spans="11:11" x14ac:dyDescent="0.25">
      <c r="K32137"/>
    </row>
    <row r="32138" spans="11:11" x14ac:dyDescent="0.25">
      <c r="K32138"/>
    </row>
    <row r="32139" spans="11:11" x14ac:dyDescent="0.25">
      <c r="K32139" s="133"/>
    </row>
    <row r="32140" spans="11:11" x14ac:dyDescent="0.25">
      <c r="K32140" s="133"/>
    </row>
    <row r="32141" spans="11:11" x14ac:dyDescent="0.25">
      <c r="K32141"/>
    </row>
    <row r="32142" spans="11:11" x14ac:dyDescent="0.25">
      <c r="K32142"/>
    </row>
    <row r="32143" spans="11:11" x14ac:dyDescent="0.25">
      <c r="K32143"/>
    </row>
    <row r="32144" spans="11:11" x14ac:dyDescent="0.25">
      <c r="K32144" s="133"/>
    </row>
    <row r="32145" spans="11:11" x14ac:dyDescent="0.25">
      <c r="K32145" s="133"/>
    </row>
    <row r="32146" spans="11:11" x14ac:dyDescent="0.25">
      <c r="K32146"/>
    </row>
    <row r="32147" spans="11:11" x14ac:dyDescent="0.25">
      <c r="K32147"/>
    </row>
    <row r="32148" spans="11:11" x14ac:dyDescent="0.25">
      <c r="K32148" s="133"/>
    </row>
    <row r="32149" spans="11:11" x14ac:dyDescent="0.25">
      <c r="K32149" s="133"/>
    </row>
    <row r="32150" spans="11:11" x14ac:dyDescent="0.25">
      <c r="K32150"/>
    </row>
    <row r="32151" spans="11:11" x14ac:dyDescent="0.25">
      <c r="K32151"/>
    </row>
    <row r="32152" spans="11:11" x14ac:dyDescent="0.25">
      <c r="K32152"/>
    </row>
    <row r="32153" spans="11:11" x14ac:dyDescent="0.25">
      <c r="K32153" s="133"/>
    </row>
    <row r="32154" spans="11:11" x14ac:dyDescent="0.25">
      <c r="K32154" s="133"/>
    </row>
    <row r="32155" spans="11:11" x14ac:dyDescent="0.25">
      <c r="K32155"/>
    </row>
    <row r="32156" spans="11:11" x14ac:dyDescent="0.25">
      <c r="K32156"/>
    </row>
    <row r="32157" spans="11:11" x14ac:dyDescent="0.25">
      <c r="K32157" s="133"/>
    </row>
    <row r="32158" spans="11:11" x14ac:dyDescent="0.25">
      <c r="K32158" s="133"/>
    </row>
    <row r="32159" spans="11:11" x14ac:dyDescent="0.25">
      <c r="K32159"/>
    </row>
    <row r="32160" spans="11:11" x14ac:dyDescent="0.25">
      <c r="K32160"/>
    </row>
    <row r="32161" spans="11:11" x14ac:dyDescent="0.25">
      <c r="K32161"/>
    </row>
    <row r="32162" spans="11:11" x14ac:dyDescent="0.25">
      <c r="K32162" s="133"/>
    </row>
    <row r="32163" spans="11:11" x14ac:dyDescent="0.25">
      <c r="K32163" s="133"/>
    </row>
    <row r="32164" spans="11:11" x14ac:dyDescent="0.25">
      <c r="K32164"/>
    </row>
    <row r="32165" spans="11:11" x14ac:dyDescent="0.25">
      <c r="K32165"/>
    </row>
    <row r="32166" spans="11:11" x14ac:dyDescent="0.25">
      <c r="K32166" s="133"/>
    </row>
    <row r="32167" spans="11:11" x14ac:dyDescent="0.25">
      <c r="K32167" s="133"/>
    </row>
    <row r="32168" spans="11:11" x14ac:dyDescent="0.25">
      <c r="K32168"/>
    </row>
    <row r="32169" spans="11:11" x14ac:dyDescent="0.25">
      <c r="K32169"/>
    </row>
    <row r="32170" spans="11:11" x14ac:dyDescent="0.25">
      <c r="K32170"/>
    </row>
    <row r="32171" spans="11:11" x14ac:dyDescent="0.25">
      <c r="K32171" s="133"/>
    </row>
    <row r="32172" spans="11:11" x14ac:dyDescent="0.25">
      <c r="K32172" s="133"/>
    </row>
    <row r="32173" spans="11:11" x14ac:dyDescent="0.25">
      <c r="K32173"/>
    </row>
    <row r="32174" spans="11:11" x14ac:dyDescent="0.25">
      <c r="K32174"/>
    </row>
    <row r="32175" spans="11:11" x14ac:dyDescent="0.25">
      <c r="K32175" s="133"/>
    </row>
    <row r="32176" spans="11:11" x14ac:dyDescent="0.25">
      <c r="K32176" s="133"/>
    </row>
    <row r="32177" spans="11:11" x14ac:dyDescent="0.25">
      <c r="K32177"/>
    </row>
    <row r="32178" spans="11:11" x14ac:dyDescent="0.25">
      <c r="K32178"/>
    </row>
    <row r="32179" spans="11:11" x14ac:dyDescent="0.25">
      <c r="K32179"/>
    </row>
    <row r="32180" spans="11:11" x14ac:dyDescent="0.25">
      <c r="K32180" s="133"/>
    </row>
    <row r="32181" spans="11:11" x14ac:dyDescent="0.25">
      <c r="K32181" s="133"/>
    </row>
    <row r="32182" spans="11:11" x14ac:dyDescent="0.25">
      <c r="K32182"/>
    </row>
    <row r="32183" spans="11:11" x14ac:dyDescent="0.25">
      <c r="K32183"/>
    </row>
    <row r="32184" spans="11:11" x14ac:dyDescent="0.25">
      <c r="K32184" s="133"/>
    </row>
    <row r="32185" spans="11:11" x14ac:dyDescent="0.25">
      <c r="K32185" s="133"/>
    </row>
    <row r="32186" spans="11:11" x14ac:dyDescent="0.25">
      <c r="K32186"/>
    </row>
    <row r="32187" spans="11:11" x14ac:dyDescent="0.25">
      <c r="K32187"/>
    </row>
    <row r="32188" spans="11:11" x14ac:dyDescent="0.25">
      <c r="K32188"/>
    </row>
    <row r="32189" spans="11:11" x14ac:dyDescent="0.25">
      <c r="K32189" s="133"/>
    </row>
    <row r="32190" spans="11:11" x14ac:dyDescent="0.25">
      <c r="K32190" s="133"/>
    </row>
    <row r="32191" spans="11:11" x14ac:dyDescent="0.25">
      <c r="K32191"/>
    </row>
    <row r="32192" spans="11:11" x14ac:dyDescent="0.25">
      <c r="K32192"/>
    </row>
    <row r="32193" spans="11:11" x14ac:dyDescent="0.25">
      <c r="K32193" s="133"/>
    </row>
    <row r="32194" spans="11:11" x14ac:dyDescent="0.25">
      <c r="K32194" s="133"/>
    </row>
    <row r="32195" spans="11:11" x14ac:dyDescent="0.25">
      <c r="K32195"/>
    </row>
    <row r="32196" spans="11:11" x14ac:dyDescent="0.25">
      <c r="K32196"/>
    </row>
    <row r="32197" spans="11:11" x14ac:dyDescent="0.25">
      <c r="K32197"/>
    </row>
    <row r="32198" spans="11:11" x14ac:dyDescent="0.25">
      <c r="K32198" s="133"/>
    </row>
    <row r="32199" spans="11:11" x14ac:dyDescent="0.25">
      <c r="K32199" s="133"/>
    </row>
    <row r="32200" spans="11:11" x14ac:dyDescent="0.25">
      <c r="K32200"/>
    </row>
    <row r="32201" spans="11:11" x14ac:dyDescent="0.25">
      <c r="K32201"/>
    </row>
    <row r="32202" spans="11:11" x14ac:dyDescent="0.25">
      <c r="K32202" s="133"/>
    </row>
    <row r="32203" spans="11:11" x14ac:dyDescent="0.25">
      <c r="K32203" s="133"/>
    </row>
    <row r="32204" spans="11:11" x14ac:dyDescent="0.25">
      <c r="K32204"/>
    </row>
    <row r="32205" spans="11:11" x14ac:dyDescent="0.25">
      <c r="K32205"/>
    </row>
    <row r="32206" spans="11:11" x14ac:dyDescent="0.25">
      <c r="K32206"/>
    </row>
    <row r="32207" spans="11:11" x14ac:dyDescent="0.25">
      <c r="K32207" s="133"/>
    </row>
    <row r="32208" spans="11:11" x14ac:dyDescent="0.25">
      <c r="K32208" s="133"/>
    </row>
    <row r="32209" spans="11:11" x14ac:dyDescent="0.25">
      <c r="K32209"/>
    </row>
    <row r="32210" spans="11:11" x14ac:dyDescent="0.25">
      <c r="K32210"/>
    </row>
    <row r="32211" spans="11:11" x14ac:dyDescent="0.25">
      <c r="K32211" s="133"/>
    </row>
    <row r="32212" spans="11:11" x14ac:dyDescent="0.25">
      <c r="K32212" s="133"/>
    </row>
    <row r="32213" spans="11:11" x14ac:dyDescent="0.25">
      <c r="K32213"/>
    </row>
    <row r="32214" spans="11:11" x14ac:dyDescent="0.25">
      <c r="K32214"/>
    </row>
    <row r="32215" spans="11:11" x14ac:dyDescent="0.25">
      <c r="K32215"/>
    </row>
    <row r="32216" spans="11:11" x14ac:dyDescent="0.25">
      <c r="K32216" s="133"/>
    </row>
    <row r="32217" spans="11:11" x14ac:dyDescent="0.25">
      <c r="K32217" s="133"/>
    </row>
    <row r="32218" spans="11:11" x14ac:dyDescent="0.25">
      <c r="K32218"/>
    </row>
    <row r="32219" spans="11:11" x14ac:dyDescent="0.25">
      <c r="K32219"/>
    </row>
    <row r="32220" spans="11:11" x14ac:dyDescent="0.25">
      <c r="K32220" s="133"/>
    </row>
    <row r="32221" spans="11:11" x14ac:dyDescent="0.25">
      <c r="K32221" s="133"/>
    </row>
    <row r="32222" spans="11:11" x14ac:dyDescent="0.25">
      <c r="K32222"/>
    </row>
    <row r="32223" spans="11:11" x14ac:dyDescent="0.25">
      <c r="K32223"/>
    </row>
    <row r="32224" spans="11:11" x14ac:dyDescent="0.25">
      <c r="K32224"/>
    </row>
    <row r="32225" spans="11:11" x14ac:dyDescent="0.25">
      <c r="K32225" s="133"/>
    </row>
    <row r="32226" spans="11:11" x14ac:dyDescent="0.25">
      <c r="K32226" s="133"/>
    </row>
    <row r="32227" spans="11:11" x14ac:dyDescent="0.25">
      <c r="K32227"/>
    </row>
    <row r="32228" spans="11:11" x14ac:dyDescent="0.25">
      <c r="K32228"/>
    </row>
    <row r="32229" spans="11:11" x14ac:dyDescent="0.25">
      <c r="K32229" s="133"/>
    </row>
    <row r="32230" spans="11:11" x14ac:dyDescent="0.25">
      <c r="K32230" s="133"/>
    </row>
    <row r="32231" spans="11:11" x14ac:dyDescent="0.25">
      <c r="K32231"/>
    </row>
    <row r="32232" spans="11:11" x14ac:dyDescent="0.25">
      <c r="K32232"/>
    </row>
    <row r="32233" spans="11:11" x14ac:dyDescent="0.25">
      <c r="K32233"/>
    </row>
    <row r="32234" spans="11:11" x14ac:dyDescent="0.25">
      <c r="K32234" s="133"/>
    </row>
    <row r="32235" spans="11:11" x14ac:dyDescent="0.25">
      <c r="K32235" s="133"/>
    </row>
    <row r="32236" spans="11:11" x14ac:dyDescent="0.25">
      <c r="K32236"/>
    </row>
    <row r="32237" spans="11:11" x14ac:dyDescent="0.25">
      <c r="K32237"/>
    </row>
    <row r="32238" spans="11:11" x14ac:dyDescent="0.25">
      <c r="K32238" s="133"/>
    </row>
    <row r="32239" spans="11:11" x14ac:dyDescent="0.25">
      <c r="K32239" s="133"/>
    </row>
    <row r="32240" spans="11:11" x14ac:dyDescent="0.25">
      <c r="K32240"/>
    </row>
    <row r="32241" spans="11:11" x14ac:dyDescent="0.25">
      <c r="K32241"/>
    </row>
    <row r="32242" spans="11:11" x14ac:dyDescent="0.25">
      <c r="K32242"/>
    </row>
    <row r="32243" spans="11:11" x14ac:dyDescent="0.25">
      <c r="K32243" s="133"/>
    </row>
    <row r="32244" spans="11:11" x14ac:dyDescent="0.25">
      <c r="K32244" s="133"/>
    </row>
    <row r="32245" spans="11:11" x14ac:dyDescent="0.25">
      <c r="K32245"/>
    </row>
    <row r="32246" spans="11:11" x14ac:dyDescent="0.25">
      <c r="K32246"/>
    </row>
    <row r="32247" spans="11:11" x14ac:dyDescent="0.25">
      <c r="K32247" s="133"/>
    </row>
    <row r="32248" spans="11:11" x14ac:dyDescent="0.25">
      <c r="K32248" s="133"/>
    </row>
    <row r="32249" spans="11:11" x14ac:dyDescent="0.25">
      <c r="K32249"/>
    </row>
    <row r="32250" spans="11:11" x14ac:dyDescent="0.25">
      <c r="K32250"/>
    </row>
    <row r="32251" spans="11:11" x14ac:dyDescent="0.25">
      <c r="K32251"/>
    </row>
    <row r="32252" spans="11:11" x14ac:dyDescent="0.25">
      <c r="K32252" s="133"/>
    </row>
    <row r="32253" spans="11:11" x14ac:dyDescent="0.25">
      <c r="K32253" s="133"/>
    </row>
    <row r="32254" spans="11:11" x14ac:dyDescent="0.25">
      <c r="K32254"/>
    </row>
    <row r="32255" spans="11:11" x14ac:dyDescent="0.25">
      <c r="K32255"/>
    </row>
    <row r="32256" spans="11:11" x14ac:dyDescent="0.25">
      <c r="K32256" s="133"/>
    </row>
    <row r="32257" spans="11:11" x14ac:dyDescent="0.25">
      <c r="K32257" s="133"/>
    </row>
    <row r="32258" spans="11:11" x14ac:dyDescent="0.25">
      <c r="K32258"/>
    </row>
    <row r="32259" spans="11:11" x14ac:dyDescent="0.25">
      <c r="K32259"/>
    </row>
    <row r="32260" spans="11:11" x14ac:dyDescent="0.25">
      <c r="K32260"/>
    </row>
    <row r="32261" spans="11:11" x14ac:dyDescent="0.25">
      <c r="K32261" s="133"/>
    </row>
    <row r="32262" spans="11:11" x14ac:dyDescent="0.25">
      <c r="K32262" s="133"/>
    </row>
    <row r="32263" spans="11:11" x14ac:dyDescent="0.25">
      <c r="K32263"/>
    </row>
    <row r="32264" spans="11:11" x14ac:dyDescent="0.25">
      <c r="K32264"/>
    </row>
    <row r="32265" spans="11:11" x14ac:dyDescent="0.25">
      <c r="K32265" s="133"/>
    </row>
    <row r="32266" spans="11:11" x14ac:dyDescent="0.25">
      <c r="K32266" s="133"/>
    </row>
    <row r="32267" spans="11:11" x14ac:dyDescent="0.25">
      <c r="K32267"/>
    </row>
    <row r="32268" spans="11:11" x14ac:dyDescent="0.25">
      <c r="K32268"/>
    </row>
    <row r="32269" spans="11:11" x14ac:dyDescent="0.25">
      <c r="K32269"/>
    </row>
    <row r="32270" spans="11:11" x14ac:dyDescent="0.25">
      <c r="K32270" s="133"/>
    </row>
    <row r="32271" spans="11:11" x14ac:dyDescent="0.25">
      <c r="K32271" s="133"/>
    </row>
    <row r="32272" spans="11:11" x14ac:dyDescent="0.25">
      <c r="K32272"/>
    </row>
    <row r="32273" spans="11:11" x14ac:dyDescent="0.25">
      <c r="K32273"/>
    </row>
    <row r="32274" spans="11:11" x14ac:dyDescent="0.25">
      <c r="K32274" s="133"/>
    </row>
    <row r="32275" spans="11:11" x14ac:dyDescent="0.25">
      <c r="K32275" s="133"/>
    </row>
    <row r="32276" spans="11:11" x14ac:dyDescent="0.25">
      <c r="K32276"/>
    </row>
    <row r="32277" spans="11:11" x14ac:dyDescent="0.25">
      <c r="K32277"/>
    </row>
    <row r="32278" spans="11:11" x14ac:dyDescent="0.25">
      <c r="K32278"/>
    </row>
    <row r="32279" spans="11:11" x14ac:dyDescent="0.25">
      <c r="K32279" s="133"/>
    </row>
    <row r="32280" spans="11:11" x14ac:dyDescent="0.25">
      <c r="K32280" s="133"/>
    </row>
    <row r="32281" spans="11:11" x14ac:dyDescent="0.25">
      <c r="K32281"/>
    </row>
    <row r="32282" spans="11:11" x14ac:dyDescent="0.25">
      <c r="K32282"/>
    </row>
    <row r="32283" spans="11:11" x14ac:dyDescent="0.25">
      <c r="K32283" s="133"/>
    </row>
    <row r="32284" spans="11:11" x14ac:dyDescent="0.25">
      <c r="K32284" s="133"/>
    </row>
    <row r="32285" spans="11:11" x14ac:dyDescent="0.25">
      <c r="K32285"/>
    </row>
    <row r="32286" spans="11:11" x14ac:dyDescent="0.25">
      <c r="K32286"/>
    </row>
    <row r="32287" spans="11:11" x14ac:dyDescent="0.25">
      <c r="K32287"/>
    </row>
    <row r="32288" spans="11:11" x14ac:dyDescent="0.25">
      <c r="K32288" s="133"/>
    </row>
    <row r="32289" spans="11:11" x14ac:dyDescent="0.25">
      <c r="K32289" s="133"/>
    </row>
    <row r="32290" spans="11:11" x14ac:dyDescent="0.25">
      <c r="K32290"/>
    </row>
    <row r="32291" spans="11:11" x14ac:dyDescent="0.25">
      <c r="K32291"/>
    </row>
    <row r="32292" spans="11:11" x14ac:dyDescent="0.25">
      <c r="K32292" s="133"/>
    </row>
    <row r="32293" spans="11:11" x14ac:dyDescent="0.25">
      <c r="K32293" s="133"/>
    </row>
    <row r="32294" spans="11:11" x14ac:dyDescent="0.25">
      <c r="K32294"/>
    </row>
    <row r="32295" spans="11:11" x14ac:dyDescent="0.25">
      <c r="K32295"/>
    </row>
    <row r="32296" spans="11:11" x14ac:dyDescent="0.25">
      <c r="K32296"/>
    </row>
    <row r="32297" spans="11:11" x14ac:dyDescent="0.25">
      <c r="K32297" s="133"/>
    </row>
    <row r="32298" spans="11:11" x14ac:dyDescent="0.25">
      <c r="K32298" s="133"/>
    </row>
    <row r="32299" spans="11:11" x14ac:dyDescent="0.25">
      <c r="K32299"/>
    </row>
    <row r="32300" spans="11:11" x14ac:dyDescent="0.25">
      <c r="K32300"/>
    </row>
    <row r="32301" spans="11:11" x14ac:dyDescent="0.25">
      <c r="K32301" s="133"/>
    </row>
    <row r="32302" spans="11:11" x14ac:dyDescent="0.25">
      <c r="K32302" s="133"/>
    </row>
    <row r="32303" spans="11:11" x14ac:dyDescent="0.25">
      <c r="K32303"/>
    </row>
    <row r="32304" spans="11:11" x14ac:dyDescent="0.25">
      <c r="K32304"/>
    </row>
    <row r="32305" spans="11:11" x14ac:dyDescent="0.25">
      <c r="K32305"/>
    </row>
    <row r="32306" spans="11:11" x14ac:dyDescent="0.25">
      <c r="K32306" s="133"/>
    </row>
    <row r="32307" spans="11:11" x14ac:dyDescent="0.25">
      <c r="K32307" s="133"/>
    </row>
    <row r="32308" spans="11:11" x14ac:dyDescent="0.25">
      <c r="K32308"/>
    </row>
    <row r="32309" spans="11:11" x14ac:dyDescent="0.25">
      <c r="K32309"/>
    </row>
    <row r="32310" spans="11:11" x14ac:dyDescent="0.25">
      <c r="K32310" s="133"/>
    </row>
    <row r="32311" spans="11:11" x14ac:dyDescent="0.25">
      <c r="K32311" s="133"/>
    </row>
    <row r="32312" spans="11:11" x14ac:dyDescent="0.25">
      <c r="K32312"/>
    </row>
    <row r="32313" spans="11:11" x14ac:dyDescent="0.25">
      <c r="K32313"/>
    </row>
    <row r="32314" spans="11:11" x14ac:dyDescent="0.25">
      <c r="K32314"/>
    </row>
    <row r="32315" spans="11:11" x14ac:dyDescent="0.25">
      <c r="K32315" s="133"/>
    </row>
    <row r="32316" spans="11:11" x14ac:dyDescent="0.25">
      <c r="K32316" s="133"/>
    </row>
    <row r="32317" spans="11:11" x14ac:dyDescent="0.25">
      <c r="K32317"/>
    </row>
    <row r="32318" spans="11:11" x14ac:dyDescent="0.25">
      <c r="K32318"/>
    </row>
    <row r="32319" spans="11:11" x14ac:dyDescent="0.25">
      <c r="K32319" s="133"/>
    </row>
    <row r="32320" spans="11:11" x14ac:dyDescent="0.25">
      <c r="K32320" s="133"/>
    </row>
    <row r="32321" spans="11:11" x14ac:dyDescent="0.25">
      <c r="K32321"/>
    </row>
    <row r="32322" spans="11:11" x14ac:dyDescent="0.25">
      <c r="K32322"/>
    </row>
    <row r="32323" spans="11:11" x14ac:dyDescent="0.25">
      <c r="K32323"/>
    </row>
    <row r="32324" spans="11:11" x14ac:dyDescent="0.25">
      <c r="K32324" s="133"/>
    </row>
    <row r="32325" spans="11:11" x14ac:dyDescent="0.25">
      <c r="K32325" s="133"/>
    </row>
    <row r="32326" spans="11:11" x14ac:dyDescent="0.25">
      <c r="K32326"/>
    </row>
    <row r="32327" spans="11:11" x14ac:dyDescent="0.25">
      <c r="K32327"/>
    </row>
    <row r="32328" spans="11:11" x14ac:dyDescent="0.25">
      <c r="K32328" s="133"/>
    </row>
    <row r="32329" spans="11:11" x14ac:dyDescent="0.25">
      <c r="K32329" s="133"/>
    </row>
    <row r="32330" spans="11:11" x14ac:dyDescent="0.25">
      <c r="K32330"/>
    </row>
    <row r="32331" spans="11:11" x14ac:dyDescent="0.25">
      <c r="K32331"/>
    </row>
    <row r="32332" spans="11:11" x14ac:dyDescent="0.25">
      <c r="K32332"/>
    </row>
    <row r="32333" spans="11:11" x14ac:dyDescent="0.25">
      <c r="K32333" s="133"/>
    </row>
    <row r="32334" spans="11:11" x14ac:dyDescent="0.25">
      <c r="K32334" s="133"/>
    </row>
    <row r="32335" spans="11:11" x14ac:dyDescent="0.25">
      <c r="K32335"/>
    </row>
    <row r="32336" spans="11:11" x14ac:dyDescent="0.25">
      <c r="K32336"/>
    </row>
    <row r="32337" spans="11:11" x14ac:dyDescent="0.25">
      <c r="K32337" s="133"/>
    </row>
    <row r="32338" spans="11:11" x14ac:dyDescent="0.25">
      <c r="K32338" s="133"/>
    </row>
    <row r="32339" spans="11:11" x14ac:dyDescent="0.25">
      <c r="K32339"/>
    </row>
    <row r="32340" spans="11:11" x14ac:dyDescent="0.25">
      <c r="K32340"/>
    </row>
    <row r="32341" spans="11:11" x14ac:dyDescent="0.25">
      <c r="K32341"/>
    </row>
    <row r="32342" spans="11:11" x14ac:dyDescent="0.25">
      <c r="K32342" s="133"/>
    </row>
    <row r="32343" spans="11:11" x14ac:dyDescent="0.25">
      <c r="K32343" s="133"/>
    </row>
    <row r="32344" spans="11:11" x14ac:dyDescent="0.25">
      <c r="K32344"/>
    </row>
    <row r="32345" spans="11:11" x14ac:dyDescent="0.25">
      <c r="K32345"/>
    </row>
    <row r="32346" spans="11:11" x14ac:dyDescent="0.25">
      <c r="K32346" s="133"/>
    </row>
    <row r="32347" spans="11:11" x14ac:dyDescent="0.25">
      <c r="K32347" s="133"/>
    </row>
    <row r="32348" spans="11:11" x14ac:dyDescent="0.25">
      <c r="K32348"/>
    </row>
    <row r="32349" spans="11:11" x14ac:dyDescent="0.25">
      <c r="K32349"/>
    </row>
    <row r="32350" spans="11:11" x14ac:dyDescent="0.25">
      <c r="K32350"/>
    </row>
    <row r="32351" spans="11:11" x14ac:dyDescent="0.25">
      <c r="K32351" s="133"/>
    </row>
    <row r="32352" spans="11:11" x14ac:dyDescent="0.25">
      <c r="K32352" s="133"/>
    </row>
    <row r="32353" spans="11:11" x14ac:dyDescent="0.25">
      <c r="K32353"/>
    </row>
    <row r="32354" spans="11:11" x14ac:dyDescent="0.25">
      <c r="K32354"/>
    </row>
    <row r="32355" spans="11:11" x14ac:dyDescent="0.25">
      <c r="K32355" s="133"/>
    </row>
    <row r="32356" spans="11:11" x14ac:dyDescent="0.25">
      <c r="K32356" s="133"/>
    </row>
    <row r="32357" spans="11:11" x14ac:dyDescent="0.25">
      <c r="K32357"/>
    </row>
    <row r="32358" spans="11:11" x14ac:dyDescent="0.25">
      <c r="K32358"/>
    </row>
    <row r="32359" spans="11:11" x14ac:dyDescent="0.25">
      <c r="K32359"/>
    </row>
    <row r="32360" spans="11:11" x14ac:dyDescent="0.25">
      <c r="K32360" s="133"/>
    </row>
    <row r="32361" spans="11:11" x14ac:dyDescent="0.25">
      <c r="K32361" s="133"/>
    </row>
    <row r="32362" spans="11:11" x14ac:dyDescent="0.25">
      <c r="K32362"/>
    </row>
    <row r="32363" spans="11:11" x14ac:dyDescent="0.25">
      <c r="K32363"/>
    </row>
    <row r="32364" spans="11:11" x14ac:dyDescent="0.25">
      <c r="K32364" s="133"/>
    </row>
    <row r="32365" spans="11:11" x14ac:dyDescent="0.25">
      <c r="K32365" s="133"/>
    </row>
    <row r="32366" spans="11:11" x14ac:dyDescent="0.25">
      <c r="K32366"/>
    </row>
    <row r="32367" spans="11:11" x14ac:dyDescent="0.25">
      <c r="K32367"/>
    </row>
    <row r="32368" spans="11:11" x14ac:dyDescent="0.25">
      <c r="K32368"/>
    </row>
    <row r="32369" spans="11:11" x14ac:dyDescent="0.25">
      <c r="K32369" s="133"/>
    </row>
    <row r="32370" spans="11:11" x14ac:dyDescent="0.25">
      <c r="K32370" s="133"/>
    </row>
    <row r="32371" spans="11:11" x14ac:dyDescent="0.25">
      <c r="K32371"/>
    </row>
    <row r="32372" spans="11:11" x14ac:dyDescent="0.25">
      <c r="K32372"/>
    </row>
    <row r="32373" spans="11:11" x14ac:dyDescent="0.25">
      <c r="K32373" s="133"/>
    </row>
    <row r="32374" spans="11:11" x14ac:dyDescent="0.25">
      <c r="K32374" s="133"/>
    </row>
    <row r="32375" spans="11:11" x14ac:dyDescent="0.25">
      <c r="K32375"/>
    </row>
    <row r="32376" spans="11:11" x14ac:dyDescent="0.25">
      <c r="K32376"/>
    </row>
    <row r="32377" spans="11:11" x14ac:dyDescent="0.25">
      <c r="K32377"/>
    </row>
    <row r="32378" spans="11:11" x14ac:dyDescent="0.25">
      <c r="K32378" s="133"/>
    </row>
    <row r="32379" spans="11:11" x14ac:dyDescent="0.25">
      <c r="K32379" s="133"/>
    </row>
    <row r="32380" spans="11:11" x14ac:dyDescent="0.25">
      <c r="K32380"/>
    </row>
    <row r="32381" spans="11:11" x14ac:dyDescent="0.25">
      <c r="K32381"/>
    </row>
    <row r="32382" spans="11:11" x14ac:dyDescent="0.25">
      <c r="K32382" s="133"/>
    </row>
    <row r="32383" spans="11:11" x14ac:dyDescent="0.25">
      <c r="K32383" s="133"/>
    </row>
    <row r="32384" spans="11:11" x14ac:dyDescent="0.25">
      <c r="K32384"/>
    </row>
    <row r="32385" spans="11:11" x14ac:dyDescent="0.25">
      <c r="K32385"/>
    </row>
    <row r="32386" spans="11:11" x14ac:dyDescent="0.25">
      <c r="K32386"/>
    </row>
    <row r="32387" spans="11:11" x14ac:dyDescent="0.25">
      <c r="K32387" s="133"/>
    </row>
    <row r="32388" spans="11:11" x14ac:dyDescent="0.25">
      <c r="K32388" s="133"/>
    </row>
    <row r="32389" spans="11:11" x14ac:dyDescent="0.25">
      <c r="K32389"/>
    </row>
    <row r="32390" spans="11:11" x14ac:dyDescent="0.25">
      <c r="K32390"/>
    </row>
    <row r="32391" spans="11:11" x14ac:dyDescent="0.25">
      <c r="K32391" s="133"/>
    </row>
    <row r="32392" spans="11:11" x14ac:dyDescent="0.25">
      <c r="K32392" s="133"/>
    </row>
    <row r="32393" spans="11:11" x14ac:dyDescent="0.25">
      <c r="K32393"/>
    </row>
    <row r="32394" spans="11:11" x14ac:dyDescent="0.25">
      <c r="K32394"/>
    </row>
    <row r="32395" spans="11:11" x14ac:dyDescent="0.25">
      <c r="K32395"/>
    </row>
    <row r="32396" spans="11:11" x14ac:dyDescent="0.25">
      <c r="K32396" s="133"/>
    </row>
    <row r="32397" spans="11:11" x14ac:dyDescent="0.25">
      <c r="K32397" s="133"/>
    </row>
    <row r="32398" spans="11:11" x14ac:dyDescent="0.25">
      <c r="K32398"/>
    </row>
    <row r="32399" spans="11:11" x14ac:dyDescent="0.25">
      <c r="K32399"/>
    </row>
    <row r="32400" spans="11:11" x14ac:dyDescent="0.25">
      <c r="K32400" s="133"/>
    </row>
    <row r="32401" spans="11:11" x14ac:dyDescent="0.25">
      <c r="K32401" s="133"/>
    </row>
    <row r="32402" spans="11:11" x14ac:dyDescent="0.25">
      <c r="K32402"/>
    </row>
    <row r="32403" spans="11:11" x14ac:dyDescent="0.25">
      <c r="K32403"/>
    </row>
    <row r="32404" spans="11:11" x14ac:dyDescent="0.25">
      <c r="K32404"/>
    </row>
    <row r="32405" spans="11:11" x14ac:dyDescent="0.25">
      <c r="K32405" s="133"/>
    </row>
    <row r="32406" spans="11:11" x14ac:dyDescent="0.25">
      <c r="K32406" s="133"/>
    </row>
    <row r="32407" spans="11:11" x14ac:dyDescent="0.25">
      <c r="K32407"/>
    </row>
    <row r="32408" spans="11:11" x14ac:dyDescent="0.25">
      <c r="K32408"/>
    </row>
    <row r="32409" spans="11:11" x14ac:dyDescent="0.25">
      <c r="K32409" s="133"/>
    </row>
    <row r="32410" spans="11:11" x14ac:dyDescent="0.25">
      <c r="K32410" s="133"/>
    </row>
    <row r="32411" spans="11:11" x14ac:dyDescent="0.25">
      <c r="K32411"/>
    </row>
    <row r="32412" spans="11:11" x14ac:dyDescent="0.25">
      <c r="K32412"/>
    </row>
    <row r="32413" spans="11:11" x14ac:dyDescent="0.25">
      <c r="K32413"/>
    </row>
    <row r="32414" spans="11:11" x14ac:dyDescent="0.25">
      <c r="K32414" s="133"/>
    </row>
    <row r="32415" spans="11:11" x14ac:dyDescent="0.25">
      <c r="K32415" s="133"/>
    </row>
    <row r="32416" spans="11:11" x14ac:dyDescent="0.25">
      <c r="K32416"/>
    </row>
    <row r="32417" spans="11:11" x14ac:dyDescent="0.25">
      <c r="K32417"/>
    </row>
    <row r="32418" spans="11:11" x14ac:dyDescent="0.25">
      <c r="K32418" s="133"/>
    </row>
    <row r="32419" spans="11:11" x14ac:dyDescent="0.25">
      <c r="K32419" s="133"/>
    </row>
    <row r="32420" spans="11:11" x14ac:dyDescent="0.25">
      <c r="K32420"/>
    </row>
    <row r="32421" spans="11:11" x14ac:dyDescent="0.25">
      <c r="K32421"/>
    </row>
    <row r="32422" spans="11:11" x14ac:dyDescent="0.25">
      <c r="K32422"/>
    </row>
    <row r="32423" spans="11:11" x14ac:dyDescent="0.25">
      <c r="K32423" s="133"/>
    </row>
    <row r="32424" spans="11:11" x14ac:dyDescent="0.25">
      <c r="K32424" s="133"/>
    </row>
    <row r="32425" spans="11:11" x14ac:dyDescent="0.25">
      <c r="K32425"/>
    </row>
    <row r="32426" spans="11:11" x14ac:dyDescent="0.25">
      <c r="K32426"/>
    </row>
    <row r="32427" spans="11:11" x14ac:dyDescent="0.25">
      <c r="K32427" s="133"/>
    </row>
    <row r="32428" spans="11:11" x14ac:dyDescent="0.25">
      <c r="K32428" s="133"/>
    </row>
    <row r="32429" spans="11:11" x14ac:dyDescent="0.25">
      <c r="K32429"/>
    </row>
    <row r="32430" spans="11:11" x14ac:dyDescent="0.25">
      <c r="K32430"/>
    </row>
    <row r="32431" spans="11:11" x14ac:dyDescent="0.25">
      <c r="K32431"/>
    </row>
    <row r="32432" spans="11:11" x14ac:dyDescent="0.25">
      <c r="K32432" s="133"/>
    </row>
    <row r="32433" spans="11:11" x14ac:dyDescent="0.25">
      <c r="K32433" s="133"/>
    </row>
    <row r="32434" spans="11:11" x14ac:dyDescent="0.25">
      <c r="K32434"/>
    </row>
    <row r="32435" spans="11:11" x14ac:dyDescent="0.25">
      <c r="K32435"/>
    </row>
    <row r="32436" spans="11:11" x14ac:dyDescent="0.25">
      <c r="K32436" s="133"/>
    </row>
    <row r="32437" spans="11:11" x14ac:dyDescent="0.25">
      <c r="K32437" s="133"/>
    </row>
    <row r="32438" spans="11:11" x14ac:dyDescent="0.25">
      <c r="K32438"/>
    </row>
    <row r="32439" spans="11:11" x14ac:dyDescent="0.25">
      <c r="K32439"/>
    </row>
    <row r="32440" spans="11:11" x14ac:dyDescent="0.25">
      <c r="K32440"/>
    </row>
    <row r="32441" spans="11:11" x14ac:dyDescent="0.25">
      <c r="K32441" s="133"/>
    </row>
    <row r="32442" spans="11:11" x14ac:dyDescent="0.25">
      <c r="K32442" s="133"/>
    </row>
    <row r="32443" spans="11:11" x14ac:dyDescent="0.25">
      <c r="K32443"/>
    </row>
    <row r="32444" spans="11:11" x14ac:dyDescent="0.25">
      <c r="K32444"/>
    </row>
    <row r="32445" spans="11:11" x14ac:dyDescent="0.25">
      <c r="K32445" s="133"/>
    </row>
    <row r="32446" spans="11:11" x14ac:dyDescent="0.25">
      <c r="K32446" s="133"/>
    </row>
    <row r="32447" spans="11:11" x14ac:dyDescent="0.25">
      <c r="K32447"/>
    </row>
    <row r="32448" spans="11:11" x14ac:dyDescent="0.25">
      <c r="K32448"/>
    </row>
    <row r="32449" spans="11:11" x14ac:dyDescent="0.25">
      <c r="K32449"/>
    </row>
    <row r="32450" spans="11:11" x14ac:dyDescent="0.25">
      <c r="K32450" s="133"/>
    </row>
    <row r="32451" spans="11:11" x14ac:dyDescent="0.25">
      <c r="K32451" s="133"/>
    </row>
    <row r="32452" spans="11:11" x14ac:dyDescent="0.25">
      <c r="K32452"/>
    </row>
    <row r="32453" spans="11:11" x14ac:dyDescent="0.25">
      <c r="K32453"/>
    </row>
    <row r="32454" spans="11:11" x14ac:dyDescent="0.25">
      <c r="K32454" s="133"/>
    </row>
    <row r="32455" spans="11:11" x14ac:dyDescent="0.25">
      <c r="K32455" s="133"/>
    </row>
    <row r="32456" spans="11:11" x14ac:dyDescent="0.25">
      <c r="K32456"/>
    </row>
    <row r="32457" spans="11:11" x14ac:dyDescent="0.25">
      <c r="K32457"/>
    </row>
    <row r="32458" spans="11:11" x14ac:dyDescent="0.25">
      <c r="K32458"/>
    </row>
    <row r="32459" spans="11:11" x14ac:dyDescent="0.25">
      <c r="K32459" s="133"/>
    </row>
    <row r="32460" spans="11:11" x14ac:dyDescent="0.25">
      <c r="K32460" s="133"/>
    </row>
    <row r="32461" spans="11:11" x14ac:dyDescent="0.25">
      <c r="K32461"/>
    </row>
    <row r="32462" spans="11:11" x14ac:dyDescent="0.25">
      <c r="K32462"/>
    </row>
    <row r="32463" spans="11:11" x14ac:dyDescent="0.25">
      <c r="K32463" s="133"/>
    </row>
    <row r="32464" spans="11:11" x14ac:dyDescent="0.25">
      <c r="K32464" s="133"/>
    </row>
    <row r="32465" spans="11:11" x14ac:dyDescent="0.25">
      <c r="K32465"/>
    </row>
    <row r="32466" spans="11:11" x14ac:dyDescent="0.25">
      <c r="K32466"/>
    </row>
    <row r="32467" spans="11:11" x14ac:dyDescent="0.25">
      <c r="K32467"/>
    </row>
    <row r="32468" spans="11:11" x14ac:dyDescent="0.25">
      <c r="K32468" s="133"/>
    </row>
    <row r="32469" spans="11:11" x14ac:dyDescent="0.25">
      <c r="K32469" s="133"/>
    </row>
    <row r="32470" spans="11:11" x14ac:dyDescent="0.25">
      <c r="K32470"/>
    </row>
    <row r="32471" spans="11:11" x14ac:dyDescent="0.25">
      <c r="K32471"/>
    </row>
    <row r="32472" spans="11:11" x14ac:dyDescent="0.25">
      <c r="K32472" s="133"/>
    </row>
    <row r="32473" spans="11:11" x14ac:dyDescent="0.25">
      <c r="K32473" s="133"/>
    </row>
    <row r="32474" spans="11:11" x14ac:dyDescent="0.25">
      <c r="K32474"/>
    </row>
    <row r="32475" spans="11:11" x14ac:dyDescent="0.25">
      <c r="K32475"/>
    </row>
    <row r="32476" spans="11:11" x14ac:dyDescent="0.25">
      <c r="K32476"/>
    </row>
    <row r="32477" spans="11:11" x14ac:dyDescent="0.25">
      <c r="K32477" s="133"/>
    </row>
    <row r="32478" spans="11:11" x14ac:dyDescent="0.25">
      <c r="K32478" s="133"/>
    </row>
    <row r="32479" spans="11:11" x14ac:dyDescent="0.25">
      <c r="K32479"/>
    </row>
    <row r="32480" spans="11:11" x14ac:dyDescent="0.25">
      <c r="K32480"/>
    </row>
    <row r="32481" spans="11:11" x14ac:dyDescent="0.25">
      <c r="K32481" s="133"/>
    </row>
    <row r="32482" spans="11:11" x14ac:dyDescent="0.25">
      <c r="K32482" s="133"/>
    </row>
    <row r="32483" spans="11:11" x14ac:dyDescent="0.25">
      <c r="K32483"/>
    </row>
    <row r="32484" spans="11:11" x14ac:dyDescent="0.25">
      <c r="K32484"/>
    </row>
    <row r="32485" spans="11:11" x14ac:dyDescent="0.25">
      <c r="K32485"/>
    </row>
    <row r="32486" spans="11:11" x14ac:dyDescent="0.25">
      <c r="K32486" s="133"/>
    </row>
    <row r="32487" spans="11:11" x14ac:dyDescent="0.25">
      <c r="K32487" s="133"/>
    </row>
    <row r="32488" spans="11:11" x14ac:dyDescent="0.25">
      <c r="K32488"/>
    </row>
    <row r="32489" spans="11:11" x14ac:dyDescent="0.25">
      <c r="K32489"/>
    </row>
    <row r="32490" spans="11:11" x14ac:dyDescent="0.25">
      <c r="K32490" s="133"/>
    </row>
    <row r="32491" spans="11:11" x14ac:dyDescent="0.25">
      <c r="K32491" s="133"/>
    </row>
    <row r="32492" spans="11:11" x14ac:dyDescent="0.25">
      <c r="K32492"/>
    </row>
    <row r="32493" spans="11:11" x14ac:dyDescent="0.25">
      <c r="K32493"/>
    </row>
    <row r="32494" spans="11:11" x14ac:dyDescent="0.25">
      <c r="K32494"/>
    </row>
    <row r="32495" spans="11:11" x14ac:dyDescent="0.25">
      <c r="K32495" s="133"/>
    </row>
    <row r="32496" spans="11:11" x14ac:dyDescent="0.25">
      <c r="K32496" s="133"/>
    </row>
    <row r="32497" spans="11:11" x14ac:dyDescent="0.25">
      <c r="K32497"/>
    </row>
    <row r="32498" spans="11:11" x14ac:dyDescent="0.25">
      <c r="K32498"/>
    </row>
    <row r="32499" spans="11:11" x14ac:dyDescent="0.25">
      <c r="K32499" s="133"/>
    </row>
    <row r="32500" spans="11:11" x14ac:dyDescent="0.25">
      <c r="K32500" s="133"/>
    </row>
    <row r="32501" spans="11:11" x14ac:dyDescent="0.25">
      <c r="K32501"/>
    </row>
    <row r="32502" spans="11:11" x14ac:dyDescent="0.25">
      <c r="K32502"/>
    </row>
    <row r="32503" spans="11:11" x14ac:dyDescent="0.25">
      <c r="K32503"/>
    </row>
    <row r="32504" spans="11:11" x14ac:dyDescent="0.25">
      <c r="K32504" s="133"/>
    </row>
    <row r="32505" spans="11:11" x14ac:dyDescent="0.25">
      <c r="K32505" s="133"/>
    </row>
    <row r="32506" spans="11:11" x14ac:dyDescent="0.25">
      <c r="K32506"/>
    </row>
    <row r="32507" spans="11:11" x14ac:dyDescent="0.25">
      <c r="K32507"/>
    </row>
    <row r="32508" spans="11:11" x14ac:dyDescent="0.25">
      <c r="K32508" s="133"/>
    </row>
    <row r="32509" spans="11:11" x14ac:dyDescent="0.25">
      <c r="K32509" s="133"/>
    </row>
    <row r="32510" spans="11:11" x14ac:dyDescent="0.25">
      <c r="K32510"/>
    </row>
    <row r="32511" spans="11:11" x14ac:dyDescent="0.25">
      <c r="K32511"/>
    </row>
    <row r="32512" spans="11:11" x14ac:dyDescent="0.25">
      <c r="K32512"/>
    </row>
    <row r="32513" spans="11:11" x14ac:dyDescent="0.25">
      <c r="K32513" s="133"/>
    </row>
    <row r="32514" spans="11:11" x14ac:dyDescent="0.25">
      <c r="K32514" s="133"/>
    </row>
    <row r="32515" spans="11:11" x14ac:dyDescent="0.25">
      <c r="K32515"/>
    </row>
    <row r="32516" spans="11:11" x14ac:dyDescent="0.25">
      <c r="K32516"/>
    </row>
    <row r="32517" spans="11:11" x14ac:dyDescent="0.25">
      <c r="K32517" s="133"/>
    </row>
    <row r="32518" spans="11:11" x14ac:dyDescent="0.25">
      <c r="K32518" s="133"/>
    </row>
    <row r="32519" spans="11:11" x14ac:dyDescent="0.25">
      <c r="K32519"/>
    </row>
    <row r="32520" spans="11:11" x14ac:dyDescent="0.25">
      <c r="K32520"/>
    </row>
    <row r="32521" spans="11:11" x14ac:dyDescent="0.25">
      <c r="K32521"/>
    </row>
    <row r="32522" spans="11:11" x14ac:dyDescent="0.25">
      <c r="K32522" s="133"/>
    </row>
    <row r="32523" spans="11:11" x14ac:dyDescent="0.25">
      <c r="K32523" s="133"/>
    </row>
    <row r="32524" spans="11:11" x14ac:dyDescent="0.25">
      <c r="K32524"/>
    </row>
    <row r="32525" spans="11:11" x14ac:dyDescent="0.25">
      <c r="K32525"/>
    </row>
    <row r="32526" spans="11:11" x14ac:dyDescent="0.25">
      <c r="K32526" s="133"/>
    </row>
    <row r="32527" spans="11:11" x14ac:dyDescent="0.25">
      <c r="K32527" s="133"/>
    </row>
    <row r="32528" spans="11:11" x14ac:dyDescent="0.25">
      <c r="K32528"/>
    </row>
    <row r="32529" spans="11:11" x14ac:dyDescent="0.25">
      <c r="K32529"/>
    </row>
    <row r="32530" spans="11:11" x14ac:dyDescent="0.25">
      <c r="K32530"/>
    </row>
    <row r="32531" spans="11:11" x14ac:dyDescent="0.25">
      <c r="K32531" s="133"/>
    </row>
    <row r="32532" spans="11:11" x14ac:dyDescent="0.25">
      <c r="K32532" s="133"/>
    </row>
    <row r="32533" spans="11:11" x14ac:dyDescent="0.25">
      <c r="K32533"/>
    </row>
    <row r="32534" spans="11:11" x14ac:dyDescent="0.25">
      <c r="K32534"/>
    </row>
    <row r="32535" spans="11:11" x14ac:dyDescent="0.25">
      <c r="K32535" s="133"/>
    </row>
    <row r="32536" spans="11:11" x14ac:dyDescent="0.25">
      <c r="K32536" s="133"/>
    </row>
    <row r="32537" spans="11:11" x14ac:dyDescent="0.25">
      <c r="K32537"/>
    </row>
    <row r="32538" spans="11:11" x14ac:dyDescent="0.25">
      <c r="K32538"/>
    </row>
    <row r="32539" spans="11:11" x14ac:dyDescent="0.25">
      <c r="K32539"/>
    </row>
    <row r="32540" spans="11:11" x14ac:dyDescent="0.25">
      <c r="K32540" s="133"/>
    </row>
    <row r="32541" spans="11:11" x14ac:dyDescent="0.25">
      <c r="K32541" s="133"/>
    </row>
    <row r="32542" spans="11:11" x14ac:dyDescent="0.25">
      <c r="K32542"/>
    </row>
    <row r="32543" spans="11:11" x14ac:dyDescent="0.25">
      <c r="K32543"/>
    </row>
    <row r="32544" spans="11:11" x14ac:dyDescent="0.25">
      <c r="K32544" s="133"/>
    </row>
    <row r="32545" spans="11:11" x14ac:dyDescent="0.25">
      <c r="K32545" s="133"/>
    </row>
    <row r="32546" spans="11:11" x14ac:dyDescent="0.25">
      <c r="K32546"/>
    </row>
    <row r="32547" spans="11:11" x14ac:dyDescent="0.25">
      <c r="K32547"/>
    </row>
    <row r="32548" spans="11:11" x14ac:dyDescent="0.25">
      <c r="K32548"/>
    </row>
    <row r="32549" spans="11:11" x14ac:dyDescent="0.25">
      <c r="K32549" s="133"/>
    </row>
    <row r="32550" spans="11:11" x14ac:dyDescent="0.25">
      <c r="K32550" s="133"/>
    </row>
    <row r="32551" spans="11:11" x14ac:dyDescent="0.25">
      <c r="K32551"/>
    </row>
    <row r="32552" spans="11:11" x14ac:dyDescent="0.25">
      <c r="K32552"/>
    </row>
    <row r="32553" spans="11:11" x14ac:dyDescent="0.25">
      <c r="K32553" s="133"/>
    </row>
    <row r="32554" spans="11:11" x14ac:dyDescent="0.25">
      <c r="K32554" s="133"/>
    </row>
    <row r="32555" spans="11:11" x14ac:dyDescent="0.25">
      <c r="K32555"/>
    </row>
    <row r="32556" spans="11:11" x14ac:dyDescent="0.25">
      <c r="K32556"/>
    </row>
    <row r="32557" spans="11:11" x14ac:dyDescent="0.25">
      <c r="K32557"/>
    </row>
    <row r="32558" spans="11:11" x14ac:dyDescent="0.25">
      <c r="K32558" s="133"/>
    </row>
    <row r="32559" spans="11:11" x14ac:dyDescent="0.25">
      <c r="K32559" s="133"/>
    </row>
    <row r="32560" spans="11:11" x14ac:dyDescent="0.25">
      <c r="K32560"/>
    </row>
    <row r="32561" spans="11:11" x14ac:dyDescent="0.25">
      <c r="K32561"/>
    </row>
    <row r="32562" spans="11:11" x14ac:dyDescent="0.25">
      <c r="K32562" s="133"/>
    </row>
    <row r="32563" spans="11:11" x14ac:dyDescent="0.25">
      <c r="K32563" s="133"/>
    </row>
    <row r="32564" spans="11:11" x14ac:dyDescent="0.25">
      <c r="K32564"/>
    </row>
    <row r="32565" spans="11:11" x14ac:dyDescent="0.25">
      <c r="K32565"/>
    </row>
    <row r="32566" spans="11:11" x14ac:dyDescent="0.25">
      <c r="K32566"/>
    </row>
    <row r="32567" spans="11:11" x14ac:dyDescent="0.25">
      <c r="K32567" s="133"/>
    </row>
    <row r="32568" spans="11:11" x14ac:dyDescent="0.25">
      <c r="K32568" s="133"/>
    </row>
    <row r="32569" spans="11:11" x14ac:dyDescent="0.25">
      <c r="K32569"/>
    </row>
    <row r="32570" spans="11:11" x14ac:dyDescent="0.25">
      <c r="K32570"/>
    </row>
    <row r="32571" spans="11:11" x14ac:dyDescent="0.25">
      <c r="K32571" s="133"/>
    </row>
    <row r="32572" spans="11:11" x14ac:dyDescent="0.25">
      <c r="K32572" s="133"/>
    </row>
    <row r="32573" spans="11:11" x14ac:dyDescent="0.25">
      <c r="K32573"/>
    </row>
    <row r="32574" spans="11:11" x14ac:dyDescent="0.25">
      <c r="K32574"/>
    </row>
    <row r="32575" spans="11:11" x14ac:dyDescent="0.25">
      <c r="K32575"/>
    </row>
    <row r="32576" spans="11:11" x14ac:dyDescent="0.25">
      <c r="K32576" s="133"/>
    </row>
    <row r="32577" spans="11:11" x14ac:dyDescent="0.25">
      <c r="K32577" s="133"/>
    </row>
    <row r="32578" spans="11:11" x14ac:dyDescent="0.25">
      <c r="K32578"/>
    </row>
    <row r="32579" spans="11:11" x14ac:dyDescent="0.25">
      <c r="K32579"/>
    </row>
    <row r="32580" spans="11:11" x14ac:dyDescent="0.25">
      <c r="K32580" s="133"/>
    </row>
    <row r="32581" spans="11:11" x14ac:dyDescent="0.25">
      <c r="K32581" s="133"/>
    </row>
    <row r="32582" spans="11:11" x14ac:dyDescent="0.25">
      <c r="K32582"/>
    </row>
    <row r="32583" spans="11:11" x14ac:dyDescent="0.25">
      <c r="K32583"/>
    </row>
    <row r="32584" spans="11:11" x14ac:dyDescent="0.25">
      <c r="K32584"/>
    </row>
    <row r="32585" spans="11:11" x14ac:dyDescent="0.25">
      <c r="K32585" s="133"/>
    </row>
    <row r="32586" spans="11:11" x14ac:dyDescent="0.25">
      <c r="K32586" s="133"/>
    </row>
    <row r="32587" spans="11:11" x14ac:dyDescent="0.25">
      <c r="K32587"/>
    </row>
    <row r="32588" spans="11:11" x14ac:dyDescent="0.25">
      <c r="K32588"/>
    </row>
    <row r="32589" spans="11:11" x14ac:dyDescent="0.25">
      <c r="K32589" s="133"/>
    </row>
    <row r="32590" spans="11:11" x14ac:dyDescent="0.25">
      <c r="K32590" s="133"/>
    </row>
    <row r="32591" spans="11:11" x14ac:dyDescent="0.25">
      <c r="K32591"/>
    </row>
    <row r="32592" spans="11:11" x14ac:dyDescent="0.25">
      <c r="K32592"/>
    </row>
    <row r="32593" spans="11:11" x14ac:dyDescent="0.25">
      <c r="K32593"/>
    </row>
    <row r="32594" spans="11:11" x14ac:dyDescent="0.25">
      <c r="K32594" s="133"/>
    </row>
    <row r="32595" spans="11:11" x14ac:dyDescent="0.25">
      <c r="K32595" s="133"/>
    </row>
    <row r="32596" spans="11:11" x14ac:dyDescent="0.25">
      <c r="K32596"/>
    </row>
    <row r="32597" spans="11:11" x14ac:dyDescent="0.25">
      <c r="K32597"/>
    </row>
    <row r="32598" spans="11:11" x14ac:dyDescent="0.25">
      <c r="K32598" s="133"/>
    </row>
    <row r="32599" spans="11:11" x14ac:dyDescent="0.25">
      <c r="K32599" s="133"/>
    </row>
    <row r="32600" spans="11:11" x14ac:dyDescent="0.25">
      <c r="K32600"/>
    </row>
    <row r="32601" spans="11:11" x14ac:dyDescent="0.25">
      <c r="K32601"/>
    </row>
    <row r="32602" spans="11:11" x14ac:dyDescent="0.25">
      <c r="K32602"/>
    </row>
    <row r="32603" spans="11:11" x14ac:dyDescent="0.25">
      <c r="K32603" s="133"/>
    </row>
    <row r="32604" spans="11:11" x14ac:dyDescent="0.25">
      <c r="K32604" s="133"/>
    </row>
    <row r="32605" spans="11:11" x14ac:dyDescent="0.25">
      <c r="K32605"/>
    </row>
    <row r="32606" spans="11:11" x14ac:dyDescent="0.25">
      <c r="K32606"/>
    </row>
    <row r="32607" spans="11:11" x14ac:dyDescent="0.25">
      <c r="K32607" s="133"/>
    </row>
    <row r="32608" spans="11:11" x14ac:dyDescent="0.25">
      <c r="K32608" s="133"/>
    </row>
    <row r="32609" spans="11:11" x14ac:dyDescent="0.25">
      <c r="K32609"/>
    </row>
    <row r="32610" spans="11:11" x14ac:dyDescent="0.25">
      <c r="K32610"/>
    </row>
    <row r="32611" spans="11:11" x14ac:dyDescent="0.25">
      <c r="K32611"/>
    </row>
    <row r="32612" spans="11:11" x14ac:dyDescent="0.25">
      <c r="K32612" s="133"/>
    </row>
    <row r="32613" spans="11:11" x14ac:dyDescent="0.25">
      <c r="K32613" s="133"/>
    </row>
    <row r="32614" spans="11:11" x14ac:dyDescent="0.25">
      <c r="K32614"/>
    </row>
    <row r="32615" spans="11:11" x14ac:dyDescent="0.25">
      <c r="K32615"/>
    </row>
    <row r="32616" spans="11:11" x14ac:dyDescent="0.25">
      <c r="K32616" s="133"/>
    </row>
    <row r="32617" spans="11:11" x14ac:dyDescent="0.25">
      <c r="K32617" s="133"/>
    </row>
    <row r="32618" spans="11:11" x14ac:dyDescent="0.25">
      <c r="K32618"/>
    </row>
    <row r="32619" spans="11:11" x14ac:dyDescent="0.25">
      <c r="K32619"/>
    </row>
    <row r="32620" spans="11:11" x14ac:dyDescent="0.25">
      <c r="K32620"/>
    </row>
    <row r="32621" spans="11:11" x14ac:dyDescent="0.25">
      <c r="K32621" s="133"/>
    </row>
    <row r="32622" spans="11:11" x14ac:dyDescent="0.25">
      <c r="K32622" s="133"/>
    </row>
    <row r="32623" spans="11:11" x14ac:dyDescent="0.25">
      <c r="K32623"/>
    </row>
    <row r="32624" spans="11:11" x14ac:dyDescent="0.25">
      <c r="K32624"/>
    </row>
    <row r="32625" spans="11:11" x14ac:dyDescent="0.25">
      <c r="K32625" s="133"/>
    </row>
    <row r="32626" spans="11:11" x14ac:dyDescent="0.25">
      <c r="K32626" s="133"/>
    </row>
    <row r="32627" spans="11:11" x14ac:dyDescent="0.25">
      <c r="K32627"/>
    </row>
    <row r="32628" spans="11:11" x14ac:dyDescent="0.25">
      <c r="K32628"/>
    </row>
    <row r="32629" spans="11:11" x14ac:dyDescent="0.25">
      <c r="K32629"/>
    </row>
    <row r="32630" spans="11:11" x14ac:dyDescent="0.25">
      <c r="K32630" s="133"/>
    </row>
    <row r="32631" spans="11:11" x14ac:dyDescent="0.25">
      <c r="K32631" s="133"/>
    </row>
    <row r="32632" spans="11:11" x14ac:dyDescent="0.25">
      <c r="K32632"/>
    </row>
    <row r="32633" spans="11:11" x14ac:dyDescent="0.25">
      <c r="K32633"/>
    </row>
    <row r="32634" spans="11:11" x14ac:dyDescent="0.25">
      <c r="K32634" s="133"/>
    </row>
    <row r="32635" spans="11:11" x14ac:dyDescent="0.25">
      <c r="K32635" s="133"/>
    </row>
    <row r="32636" spans="11:11" x14ac:dyDescent="0.25">
      <c r="K32636"/>
    </row>
    <row r="32637" spans="11:11" x14ac:dyDescent="0.25">
      <c r="K32637"/>
    </row>
    <row r="32638" spans="11:11" x14ac:dyDescent="0.25">
      <c r="K32638"/>
    </row>
    <row r="32639" spans="11:11" x14ac:dyDescent="0.25">
      <c r="K32639" s="133"/>
    </row>
    <row r="32640" spans="11:11" x14ac:dyDescent="0.25">
      <c r="K32640" s="133"/>
    </row>
    <row r="32641" spans="11:11" x14ac:dyDescent="0.25">
      <c r="K32641"/>
    </row>
    <row r="32642" spans="11:11" x14ac:dyDescent="0.25">
      <c r="K32642"/>
    </row>
    <row r="32643" spans="11:11" x14ac:dyDescent="0.25">
      <c r="K32643" s="133"/>
    </row>
    <row r="32644" spans="11:11" x14ac:dyDescent="0.25">
      <c r="K32644" s="133"/>
    </row>
    <row r="32645" spans="11:11" x14ac:dyDescent="0.25">
      <c r="K32645"/>
    </row>
    <row r="32646" spans="11:11" x14ac:dyDescent="0.25">
      <c r="K32646"/>
    </row>
    <row r="32647" spans="11:11" x14ac:dyDescent="0.25">
      <c r="K32647"/>
    </row>
    <row r="32648" spans="11:11" x14ac:dyDescent="0.25">
      <c r="K32648" s="133"/>
    </row>
    <row r="32649" spans="11:11" x14ac:dyDescent="0.25">
      <c r="K32649" s="133"/>
    </row>
    <row r="32650" spans="11:11" x14ac:dyDescent="0.25">
      <c r="K32650"/>
    </row>
    <row r="32651" spans="11:11" x14ac:dyDescent="0.25">
      <c r="K32651"/>
    </row>
    <row r="32652" spans="11:11" x14ac:dyDescent="0.25">
      <c r="K32652" s="133"/>
    </row>
    <row r="32653" spans="11:11" x14ac:dyDescent="0.25">
      <c r="K32653" s="133"/>
    </row>
    <row r="32654" spans="11:11" x14ac:dyDescent="0.25">
      <c r="K32654"/>
    </row>
    <row r="32655" spans="11:11" x14ac:dyDescent="0.25">
      <c r="K32655"/>
    </row>
    <row r="32656" spans="11:11" x14ac:dyDescent="0.25">
      <c r="K32656"/>
    </row>
    <row r="32657" spans="11:11" x14ac:dyDescent="0.25">
      <c r="K32657" s="133"/>
    </row>
    <row r="32658" spans="11:11" x14ac:dyDescent="0.25">
      <c r="K32658" s="133"/>
    </row>
    <row r="32659" spans="11:11" x14ac:dyDescent="0.25">
      <c r="K32659"/>
    </row>
    <row r="32660" spans="11:11" x14ac:dyDescent="0.25">
      <c r="K32660"/>
    </row>
    <row r="32661" spans="11:11" x14ac:dyDescent="0.25">
      <c r="K32661" s="133"/>
    </row>
    <row r="32662" spans="11:11" x14ac:dyDescent="0.25">
      <c r="K32662" s="133"/>
    </row>
    <row r="32663" spans="11:11" x14ac:dyDescent="0.25">
      <c r="K32663"/>
    </row>
    <row r="32664" spans="11:11" x14ac:dyDescent="0.25">
      <c r="K32664"/>
    </row>
    <row r="32665" spans="11:11" x14ac:dyDescent="0.25">
      <c r="K32665"/>
    </row>
    <row r="32666" spans="11:11" x14ac:dyDescent="0.25">
      <c r="K32666" s="133"/>
    </row>
    <row r="32667" spans="11:11" x14ac:dyDescent="0.25">
      <c r="K32667" s="133"/>
    </row>
    <row r="32668" spans="11:11" x14ac:dyDescent="0.25">
      <c r="K32668"/>
    </row>
    <row r="32669" spans="11:11" x14ac:dyDescent="0.25">
      <c r="K32669"/>
    </row>
    <row r="32670" spans="11:11" x14ac:dyDescent="0.25">
      <c r="K32670" s="133"/>
    </row>
    <row r="32671" spans="11:11" x14ac:dyDescent="0.25">
      <c r="K32671" s="133"/>
    </row>
    <row r="32672" spans="11:11" x14ac:dyDescent="0.25">
      <c r="K32672"/>
    </row>
    <row r="32673" spans="11:11" x14ac:dyDescent="0.25">
      <c r="K32673"/>
    </row>
    <row r="32674" spans="11:11" x14ac:dyDescent="0.25">
      <c r="K32674"/>
    </row>
    <row r="32675" spans="11:11" x14ac:dyDescent="0.25">
      <c r="K32675" s="133"/>
    </row>
    <row r="32676" spans="11:11" x14ac:dyDescent="0.25">
      <c r="K32676" s="133"/>
    </row>
    <row r="32677" spans="11:11" x14ac:dyDescent="0.25">
      <c r="K32677"/>
    </row>
    <row r="32678" spans="11:11" x14ac:dyDescent="0.25">
      <c r="K32678"/>
    </row>
    <row r="32679" spans="11:11" x14ac:dyDescent="0.25">
      <c r="K32679" s="133"/>
    </row>
    <row r="32680" spans="11:11" x14ac:dyDescent="0.25">
      <c r="K32680" s="133"/>
    </row>
    <row r="32681" spans="11:11" x14ac:dyDescent="0.25">
      <c r="K32681"/>
    </row>
    <row r="32682" spans="11:11" x14ac:dyDescent="0.25">
      <c r="K32682"/>
    </row>
    <row r="32683" spans="11:11" x14ac:dyDescent="0.25">
      <c r="K32683"/>
    </row>
    <row r="32684" spans="11:11" x14ac:dyDescent="0.25">
      <c r="K32684" s="133"/>
    </row>
    <row r="32685" spans="11:11" x14ac:dyDescent="0.25">
      <c r="K32685" s="133"/>
    </row>
    <row r="32686" spans="11:11" x14ac:dyDescent="0.25">
      <c r="K32686"/>
    </row>
    <row r="32687" spans="11:11" x14ac:dyDescent="0.25">
      <c r="K32687"/>
    </row>
    <row r="32688" spans="11:11" x14ac:dyDescent="0.25">
      <c r="K32688" s="133"/>
    </row>
    <row r="32689" spans="11:11" x14ac:dyDescent="0.25">
      <c r="K32689" s="133"/>
    </row>
    <row r="32690" spans="11:11" x14ac:dyDescent="0.25">
      <c r="K32690"/>
    </row>
    <row r="32691" spans="11:11" x14ac:dyDescent="0.25">
      <c r="K32691"/>
    </row>
    <row r="32692" spans="11:11" x14ac:dyDescent="0.25">
      <c r="K32692"/>
    </row>
    <row r="32693" spans="11:11" x14ac:dyDescent="0.25">
      <c r="K32693" s="133"/>
    </row>
    <row r="32694" spans="11:11" x14ac:dyDescent="0.25">
      <c r="K32694" s="133"/>
    </row>
    <row r="32695" spans="11:11" x14ac:dyDescent="0.25">
      <c r="K32695"/>
    </row>
    <row r="32696" spans="11:11" x14ac:dyDescent="0.25">
      <c r="K32696"/>
    </row>
    <row r="32697" spans="11:11" x14ac:dyDescent="0.25">
      <c r="K32697" s="133"/>
    </row>
    <row r="32698" spans="11:11" x14ac:dyDescent="0.25">
      <c r="K32698" s="133"/>
    </row>
    <row r="32699" spans="11:11" x14ac:dyDescent="0.25">
      <c r="K32699"/>
    </row>
    <row r="32700" spans="11:11" x14ac:dyDescent="0.25">
      <c r="K32700"/>
    </row>
    <row r="32701" spans="11:11" x14ac:dyDescent="0.25">
      <c r="K32701"/>
    </row>
    <row r="32702" spans="11:11" x14ac:dyDescent="0.25">
      <c r="K32702" s="133"/>
    </row>
    <row r="32703" spans="11:11" x14ac:dyDescent="0.25">
      <c r="K32703" s="133"/>
    </row>
    <row r="32704" spans="11:11" x14ac:dyDescent="0.25">
      <c r="K32704"/>
    </row>
    <row r="32705" spans="11:11" x14ac:dyDescent="0.25">
      <c r="K32705"/>
    </row>
    <row r="32706" spans="11:11" x14ac:dyDescent="0.25">
      <c r="K32706" s="133"/>
    </row>
    <row r="32707" spans="11:11" x14ac:dyDescent="0.25">
      <c r="K32707" s="133"/>
    </row>
    <row r="32708" spans="11:11" x14ac:dyDescent="0.25">
      <c r="K32708"/>
    </row>
    <row r="32709" spans="11:11" x14ac:dyDescent="0.25">
      <c r="K32709"/>
    </row>
    <row r="32710" spans="11:11" x14ac:dyDescent="0.25">
      <c r="K32710"/>
    </row>
    <row r="32711" spans="11:11" x14ac:dyDescent="0.25">
      <c r="K32711" s="133"/>
    </row>
    <row r="32712" spans="11:11" x14ac:dyDescent="0.25">
      <c r="K32712" s="133"/>
    </row>
    <row r="32713" spans="11:11" x14ac:dyDescent="0.25">
      <c r="K32713"/>
    </row>
    <row r="32714" spans="11:11" x14ac:dyDescent="0.25">
      <c r="K32714"/>
    </row>
    <row r="32715" spans="11:11" x14ac:dyDescent="0.25">
      <c r="K32715" s="133"/>
    </row>
    <row r="32716" spans="11:11" x14ac:dyDescent="0.25">
      <c r="K32716" s="133"/>
    </row>
    <row r="32717" spans="11:11" x14ac:dyDescent="0.25">
      <c r="K32717"/>
    </row>
    <row r="32718" spans="11:11" x14ac:dyDescent="0.25">
      <c r="K32718"/>
    </row>
    <row r="32719" spans="11:11" x14ac:dyDescent="0.25">
      <c r="K32719"/>
    </row>
    <row r="32720" spans="11:11" x14ac:dyDescent="0.25">
      <c r="K32720" s="133"/>
    </row>
    <row r="32721" spans="11:11" x14ac:dyDescent="0.25">
      <c r="K32721" s="133"/>
    </row>
    <row r="32722" spans="11:11" x14ac:dyDescent="0.25">
      <c r="K32722"/>
    </row>
    <row r="32723" spans="11:11" x14ac:dyDescent="0.25">
      <c r="K32723"/>
    </row>
    <row r="32724" spans="11:11" x14ac:dyDescent="0.25">
      <c r="K32724" s="133"/>
    </row>
    <row r="32725" spans="11:11" x14ac:dyDescent="0.25">
      <c r="K32725" s="133"/>
    </row>
    <row r="32726" spans="11:11" x14ac:dyDescent="0.25">
      <c r="K32726"/>
    </row>
    <row r="32727" spans="11:11" x14ac:dyDescent="0.25">
      <c r="K32727"/>
    </row>
    <row r="32728" spans="11:11" x14ac:dyDescent="0.25">
      <c r="K32728"/>
    </row>
    <row r="32729" spans="11:11" x14ac:dyDescent="0.25">
      <c r="K32729" s="133"/>
    </row>
    <row r="32730" spans="11:11" x14ac:dyDescent="0.25">
      <c r="K32730" s="133"/>
    </row>
    <row r="32731" spans="11:11" x14ac:dyDescent="0.25">
      <c r="K32731"/>
    </row>
    <row r="32732" spans="11:11" x14ac:dyDescent="0.25">
      <c r="K32732"/>
    </row>
    <row r="32733" spans="11:11" x14ac:dyDescent="0.25">
      <c r="K32733" s="133"/>
    </row>
    <row r="32734" spans="11:11" x14ac:dyDescent="0.25">
      <c r="K32734" s="133"/>
    </row>
    <row r="32735" spans="11:11" x14ac:dyDescent="0.25">
      <c r="K32735"/>
    </row>
    <row r="32736" spans="11:11" x14ac:dyDescent="0.25">
      <c r="K32736"/>
    </row>
    <row r="32737" spans="11:11" x14ac:dyDescent="0.25">
      <c r="K32737"/>
    </row>
    <row r="32738" spans="11:11" x14ac:dyDescent="0.25">
      <c r="K32738" s="133"/>
    </row>
    <row r="32739" spans="11:11" x14ac:dyDescent="0.25">
      <c r="K32739" s="133"/>
    </row>
    <row r="32740" spans="11:11" x14ac:dyDescent="0.25">
      <c r="K32740"/>
    </row>
    <row r="32741" spans="11:11" x14ac:dyDescent="0.25">
      <c r="K32741"/>
    </row>
    <row r="32742" spans="11:11" x14ac:dyDescent="0.25">
      <c r="K32742" s="133"/>
    </row>
    <row r="32743" spans="11:11" x14ac:dyDescent="0.25">
      <c r="K32743" s="133"/>
    </row>
    <row r="32744" spans="11:11" x14ac:dyDescent="0.25">
      <c r="K32744"/>
    </row>
    <row r="32745" spans="11:11" x14ac:dyDescent="0.25">
      <c r="K32745"/>
    </row>
    <row r="32746" spans="11:11" x14ac:dyDescent="0.25">
      <c r="K32746"/>
    </row>
    <row r="32747" spans="11:11" x14ac:dyDescent="0.25">
      <c r="K32747" s="133"/>
    </row>
    <row r="32748" spans="11:11" x14ac:dyDescent="0.25">
      <c r="K32748" s="133"/>
    </row>
    <row r="32749" spans="11:11" x14ac:dyDescent="0.25">
      <c r="K32749"/>
    </row>
    <row r="32750" spans="11:11" x14ac:dyDescent="0.25">
      <c r="K32750"/>
    </row>
    <row r="32751" spans="11:11" x14ac:dyDescent="0.25">
      <c r="K32751" s="133"/>
    </row>
    <row r="32752" spans="11:11" x14ac:dyDescent="0.25">
      <c r="K32752" s="133"/>
    </row>
    <row r="32753" spans="11:11" x14ac:dyDescent="0.25">
      <c r="K32753"/>
    </row>
    <row r="32754" spans="11:11" x14ac:dyDescent="0.25">
      <c r="K32754"/>
    </row>
    <row r="32755" spans="11:11" x14ac:dyDescent="0.25">
      <c r="K32755"/>
    </row>
    <row r="32756" spans="11:11" x14ac:dyDescent="0.25">
      <c r="K32756" s="133"/>
    </row>
    <row r="32757" spans="11:11" x14ac:dyDescent="0.25">
      <c r="K32757" s="133"/>
    </row>
    <row r="32758" spans="11:11" x14ac:dyDescent="0.25">
      <c r="K32758"/>
    </row>
    <row r="32759" spans="11:11" x14ac:dyDescent="0.25">
      <c r="K32759"/>
    </row>
    <row r="32760" spans="11:11" x14ac:dyDescent="0.25">
      <c r="K32760" s="133"/>
    </row>
    <row r="32761" spans="11:11" x14ac:dyDescent="0.25">
      <c r="K32761" s="133"/>
    </row>
    <row r="32762" spans="11:11" x14ac:dyDescent="0.25">
      <c r="K32762"/>
    </row>
    <row r="32763" spans="11:11" x14ac:dyDescent="0.25">
      <c r="K32763"/>
    </row>
    <row r="32764" spans="11:11" x14ac:dyDescent="0.25">
      <c r="K32764"/>
    </row>
    <row r="32765" spans="11:11" x14ac:dyDescent="0.25">
      <c r="K32765" s="133"/>
    </row>
    <row r="32766" spans="11:11" x14ac:dyDescent="0.25">
      <c r="K32766" s="133"/>
    </row>
    <row r="32767" spans="11:11" x14ac:dyDescent="0.25">
      <c r="K32767"/>
    </row>
    <row r="32768" spans="11:11" x14ac:dyDescent="0.25">
      <c r="K32768"/>
    </row>
    <row r="32769" spans="11:11" x14ac:dyDescent="0.25">
      <c r="K32769" s="133"/>
    </row>
    <row r="32770" spans="11:11" x14ac:dyDescent="0.25">
      <c r="K32770" s="133"/>
    </row>
    <row r="32771" spans="11:11" x14ac:dyDescent="0.25">
      <c r="K32771"/>
    </row>
    <row r="32772" spans="11:11" x14ac:dyDescent="0.25">
      <c r="K32772"/>
    </row>
    <row r="32773" spans="11:11" x14ac:dyDescent="0.25">
      <c r="K32773"/>
    </row>
    <row r="32774" spans="11:11" x14ac:dyDescent="0.25">
      <c r="K32774" s="133"/>
    </row>
    <row r="32775" spans="11:11" x14ac:dyDescent="0.25">
      <c r="K32775" s="133"/>
    </row>
    <row r="32776" spans="11:11" x14ac:dyDescent="0.25">
      <c r="K32776"/>
    </row>
    <row r="32777" spans="11:11" x14ac:dyDescent="0.25">
      <c r="K32777"/>
    </row>
    <row r="32778" spans="11:11" x14ac:dyDescent="0.25">
      <c r="K32778" s="133"/>
    </row>
    <row r="32779" spans="11:11" x14ac:dyDescent="0.25">
      <c r="K32779" s="133"/>
    </row>
    <row r="32780" spans="11:11" x14ac:dyDescent="0.25">
      <c r="K32780"/>
    </row>
    <row r="32781" spans="11:11" x14ac:dyDescent="0.25">
      <c r="K32781"/>
    </row>
    <row r="32782" spans="11:11" x14ac:dyDescent="0.25">
      <c r="K32782"/>
    </row>
    <row r="32783" spans="11:11" x14ac:dyDescent="0.25">
      <c r="K32783" s="133"/>
    </row>
    <row r="32784" spans="11:11" x14ac:dyDescent="0.25">
      <c r="K32784" s="133"/>
    </row>
    <row r="32785" spans="11:11" x14ac:dyDescent="0.25">
      <c r="K32785"/>
    </row>
    <row r="32786" spans="11:11" x14ac:dyDescent="0.25">
      <c r="K32786"/>
    </row>
    <row r="32787" spans="11:11" x14ac:dyDescent="0.25">
      <c r="K32787" s="133"/>
    </row>
    <row r="32788" spans="11:11" x14ac:dyDescent="0.25">
      <c r="K32788" s="133"/>
    </row>
    <row r="32789" spans="11:11" x14ac:dyDescent="0.25">
      <c r="K32789"/>
    </row>
    <row r="32790" spans="11:11" x14ac:dyDescent="0.25">
      <c r="K32790"/>
    </row>
    <row r="32791" spans="11:11" x14ac:dyDescent="0.25">
      <c r="K32791"/>
    </row>
    <row r="32792" spans="11:11" x14ac:dyDescent="0.25">
      <c r="K32792" s="133"/>
    </row>
    <row r="32793" spans="11:11" x14ac:dyDescent="0.25">
      <c r="K32793" s="133"/>
    </row>
    <row r="32794" spans="11:11" x14ac:dyDescent="0.25">
      <c r="K32794"/>
    </row>
    <row r="32795" spans="11:11" x14ac:dyDescent="0.25">
      <c r="K32795"/>
    </row>
    <row r="32796" spans="11:11" x14ac:dyDescent="0.25">
      <c r="K32796" s="133"/>
    </row>
    <row r="32797" spans="11:11" x14ac:dyDescent="0.25">
      <c r="K32797" s="133"/>
    </row>
    <row r="32798" spans="11:11" x14ac:dyDescent="0.25">
      <c r="K32798"/>
    </row>
    <row r="32799" spans="11:11" x14ac:dyDescent="0.25">
      <c r="K32799"/>
    </row>
    <row r="32800" spans="11:11" x14ac:dyDescent="0.25">
      <c r="K32800"/>
    </row>
    <row r="32801" spans="11:11" x14ac:dyDescent="0.25">
      <c r="K32801" s="133"/>
    </row>
    <row r="32802" spans="11:11" x14ac:dyDescent="0.25">
      <c r="K32802" s="133"/>
    </row>
    <row r="32803" spans="11:11" x14ac:dyDescent="0.25">
      <c r="K32803"/>
    </row>
    <row r="32804" spans="11:11" x14ac:dyDescent="0.25">
      <c r="K32804"/>
    </row>
    <row r="32805" spans="11:11" x14ac:dyDescent="0.25">
      <c r="K32805" s="133"/>
    </row>
    <row r="32806" spans="11:11" x14ac:dyDescent="0.25">
      <c r="K32806" s="133"/>
    </row>
    <row r="32807" spans="11:11" x14ac:dyDescent="0.25">
      <c r="K32807"/>
    </row>
    <row r="32808" spans="11:11" x14ac:dyDescent="0.25">
      <c r="K32808"/>
    </row>
    <row r="32809" spans="11:11" x14ac:dyDescent="0.25">
      <c r="K32809"/>
    </row>
    <row r="32810" spans="11:11" x14ac:dyDescent="0.25">
      <c r="K32810" s="133"/>
    </row>
    <row r="32811" spans="11:11" x14ac:dyDescent="0.25">
      <c r="K32811" s="133"/>
    </row>
    <row r="32812" spans="11:11" x14ac:dyDescent="0.25">
      <c r="K32812"/>
    </row>
    <row r="32813" spans="11:11" x14ac:dyDescent="0.25">
      <c r="K32813"/>
    </row>
    <row r="32814" spans="11:11" x14ac:dyDescent="0.25">
      <c r="K32814" s="133"/>
    </row>
    <row r="32815" spans="11:11" x14ac:dyDescent="0.25">
      <c r="K32815" s="133"/>
    </row>
    <row r="32816" spans="11:11" x14ac:dyDescent="0.25">
      <c r="K32816"/>
    </row>
    <row r="32817" spans="11:11" x14ac:dyDescent="0.25">
      <c r="K32817"/>
    </row>
    <row r="32818" spans="11:11" x14ac:dyDescent="0.25">
      <c r="K32818"/>
    </row>
    <row r="32819" spans="11:11" x14ac:dyDescent="0.25">
      <c r="K32819" s="133"/>
    </row>
    <row r="32820" spans="11:11" x14ac:dyDescent="0.25">
      <c r="K32820" s="133"/>
    </row>
    <row r="32821" spans="11:11" x14ac:dyDescent="0.25">
      <c r="K32821"/>
    </row>
    <row r="32822" spans="11:11" x14ac:dyDescent="0.25">
      <c r="K32822"/>
    </row>
    <row r="32823" spans="11:11" x14ac:dyDescent="0.25">
      <c r="K32823" s="133"/>
    </row>
    <row r="32824" spans="11:11" x14ac:dyDescent="0.25">
      <c r="K32824" s="133"/>
    </row>
    <row r="32825" spans="11:11" x14ac:dyDescent="0.25">
      <c r="K32825"/>
    </row>
    <row r="32826" spans="11:11" x14ac:dyDescent="0.25">
      <c r="K32826"/>
    </row>
    <row r="32827" spans="11:11" x14ac:dyDescent="0.25">
      <c r="K32827"/>
    </row>
    <row r="32828" spans="11:11" x14ac:dyDescent="0.25">
      <c r="K32828" s="133"/>
    </row>
    <row r="32829" spans="11:11" x14ac:dyDescent="0.25">
      <c r="K32829" s="133"/>
    </row>
    <row r="32830" spans="11:11" x14ac:dyDescent="0.25">
      <c r="K32830"/>
    </row>
    <row r="32831" spans="11:11" x14ac:dyDescent="0.25">
      <c r="K32831"/>
    </row>
    <row r="32832" spans="11:11" x14ac:dyDescent="0.25">
      <c r="K32832" s="133"/>
    </row>
    <row r="32833" spans="11:11" x14ac:dyDescent="0.25">
      <c r="K32833" s="133"/>
    </row>
    <row r="32834" spans="11:11" x14ac:dyDescent="0.25">
      <c r="K32834"/>
    </row>
    <row r="32835" spans="11:11" x14ac:dyDescent="0.25">
      <c r="K32835"/>
    </row>
    <row r="32836" spans="11:11" x14ac:dyDescent="0.25">
      <c r="K32836"/>
    </row>
    <row r="32837" spans="11:11" x14ac:dyDescent="0.25">
      <c r="K32837" s="133"/>
    </row>
    <row r="32838" spans="11:11" x14ac:dyDescent="0.25">
      <c r="K32838" s="133"/>
    </row>
    <row r="32839" spans="11:11" x14ac:dyDescent="0.25">
      <c r="K32839"/>
    </row>
    <row r="32840" spans="11:11" x14ac:dyDescent="0.25">
      <c r="K32840"/>
    </row>
    <row r="32841" spans="11:11" x14ac:dyDescent="0.25">
      <c r="K32841" s="133"/>
    </row>
    <row r="32842" spans="11:11" x14ac:dyDescent="0.25">
      <c r="K32842" s="133"/>
    </row>
    <row r="32843" spans="11:11" x14ac:dyDescent="0.25">
      <c r="K32843"/>
    </row>
    <row r="32844" spans="11:11" x14ac:dyDescent="0.25">
      <c r="K32844"/>
    </row>
    <row r="32845" spans="11:11" x14ac:dyDescent="0.25">
      <c r="K32845"/>
    </row>
    <row r="32846" spans="11:11" x14ac:dyDescent="0.25">
      <c r="K32846" s="133"/>
    </row>
    <row r="32847" spans="11:11" x14ac:dyDescent="0.25">
      <c r="K32847" s="133"/>
    </row>
    <row r="32848" spans="11:11" x14ac:dyDescent="0.25">
      <c r="K32848"/>
    </row>
    <row r="32849" spans="11:11" x14ac:dyDescent="0.25">
      <c r="K32849"/>
    </row>
    <row r="32850" spans="11:11" x14ac:dyDescent="0.25">
      <c r="K32850" s="133"/>
    </row>
    <row r="32851" spans="11:11" x14ac:dyDescent="0.25">
      <c r="K32851" s="133"/>
    </row>
    <row r="32852" spans="11:11" x14ac:dyDescent="0.25">
      <c r="K32852"/>
    </row>
    <row r="32853" spans="11:11" x14ac:dyDescent="0.25">
      <c r="K32853"/>
    </row>
    <row r="32854" spans="11:11" x14ac:dyDescent="0.25">
      <c r="K32854"/>
    </row>
    <row r="32855" spans="11:11" x14ac:dyDescent="0.25">
      <c r="K32855" s="133"/>
    </row>
    <row r="32856" spans="11:11" x14ac:dyDescent="0.25">
      <c r="K32856" s="133"/>
    </row>
    <row r="32857" spans="11:11" x14ac:dyDescent="0.25">
      <c r="K32857"/>
    </row>
    <row r="32858" spans="11:11" x14ac:dyDescent="0.25">
      <c r="K32858"/>
    </row>
    <row r="32859" spans="11:11" x14ac:dyDescent="0.25">
      <c r="K32859" s="133"/>
    </row>
    <row r="32860" spans="11:11" x14ac:dyDescent="0.25">
      <c r="K32860" s="133"/>
    </row>
    <row r="32861" spans="11:11" x14ac:dyDescent="0.25">
      <c r="K32861"/>
    </row>
    <row r="32862" spans="11:11" x14ac:dyDescent="0.25">
      <c r="K32862"/>
    </row>
    <row r="32863" spans="11:11" x14ac:dyDescent="0.25">
      <c r="K32863"/>
    </row>
    <row r="32864" spans="11:11" x14ac:dyDescent="0.25">
      <c r="K32864" s="133"/>
    </row>
    <row r="32865" spans="11:11" x14ac:dyDescent="0.25">
      <c r="K32865" s="133"/>
    </row>
    <row r="32866" spans="11:11" x14ac:dyDescent="0.25">
      <c r="K32866"/>
    </row>
    <row r="32867" spans="11:11" x14ac:dyDescent="0.25">
      <c r="K32867"/>
    </row>
    <row r="32868" spans="11:11" x14ac:dyDescent="0.25">
      <c r="K32868" s="133"/>
    </row>
    <row r="32869" spans="11:11" x14ac:dyDescent="0.25">
      <c r="K32869" s="133"/>
    </row>
    <row r="32870" spans="11:11" x14ac:dyDescent="0.25">
      <c r="K32870"/>
    </row>
    <row r="32871" spans="11:11" x14ac:dyDescent="0.25">
      <c r="K32871"/>
    </row>
    <row r="32872" spans="11:11" x14ac:dyDescent="0.25">
      <c r="K32872"/>
    </row>
    <row r="32873" spans="11:11" x14ac:dyDescent="0.25">
      <c r="K32873" s="133"/>
    </row>
    <row r="32874" spans="11:11" x14ac:dyDescent="0.25">
      <c r="K32874" s="133"/>
    </row>
    <row r="32875" spans="11:11" x14ac:dyDescent="0.25">
      <c r="K32875"/>
    </row>
    <row r="32876" spans="11:11" x14ac:dyDescent="0.25">
      <c r="K32876"/>
    </row>
    <row r="32877" spans="11:11" x14ac:dyDescent="0.25">
      <c r="K32877" s="133"/>
    </row>
    <row r="32878" spans="11:11" x14ac:dyDescent="0.25">
      <c r="K32878" s="133"/>
    </row>
    <row r="32879" spans="11:11" x14ac:dyDescent="0.25">
      <c r="K32879"/>
    </row>
    <row r="32880" spans="11:11" x14ac:dyDescent="0.25">
      <c r="K32880"/>
    </row>
    <row r="32881" spans="11:11" x14ac:dyDescent="0.25">
      <c r="K32881"/>
    </row>
    <row r="32882" spans="11:11" x14ac:dyDescent="0.25">
      <c r="K32882" s="133"/>
    </row>
    <row r="32883" spans="11:11" x14ac:dyDescent="0.25">
      <c r="K32883" s="133"/>
    </row>
    <row r="32884" spans="11:11" x14ac:dyDescent="0.25">
      <c r="K32884"/>
    </row>
    <row r="32885" spans="11:11" x14ac:dyDescent="0.25">
      <c r="K32885"/>
    </row>
    <row r="32886" spans="11:11" x14ac:dyDescent="0.25">
      <c r="K32886" s="133"/>
    </row>
    <row r="32887" spans="11:11" x14ac:dyDescent="0.25">
      <c r="K32887" s="133"/>
    </row>
    <row r="32888" spans="11:11" x14ac:dyDescent="0.25">
      <c r="K32888"/>
    </row>
    <row r="32889" spans="11:11" x14ac:dyDescent="0.25">
      <c r="K32889"/>
    </row>
    <row r="32890" spans="11:11" x14ac:dyDescent="0.25">
      <c r="K32890"/>
    </row>
    <row r="32891" spans="11:11" x14ac:dyDescent="0.25">
      <c r="K32891" s="133"/>
    </row>
    <row r="32892" spans="11:11" x14ac:dyDescent="0.25">
      <c r="K32892" s="133"/>
    </row>
    <row r="32893" spans="11:11" x14ac:dyDescent="0.25">
      <c r="K32893"/>
    </row>
    <row r="32894" spans="11:11" x14ac:dyDescent="0.25">
      <c r="K32894"/>
    </row>
    <row r="32895" spans="11:11" x14ac:dyDescent="0.25">
      <c r="K32895" s="133"/>
    </row>
    <row r="32896" spans="11:11" x14ac:dyDescent="0.25">
      <c r="K32896" s="133"/>
    </row>
    <row r="32897" spans="11:11" x14ac:dyDescent="0.25">
      <c r="K32897"/>
    </row>
    <row r="32898" spans="11:11" x14ac:dyDescent="0.25">
      <c r="K32898"/>
    </row>
    <row r="32899" spans="11:11" x14ac:dyDescent="0.25">
      <c r="K32899"/>
    </row>
    <row r="32900" spans="11:11" x14ac:dyDescent="0.25">
      <c r="K32900" s="133"/>
    </row>
    <row r="32901" spans="11:11" x14ac:dyDescent="0.25">
      <c r="K32901" s="133"/>
    </row>
    <row r="32902" spans="11:11" x14ac:dyDescent="0.25">
      <c r="K32902"/>
    </row>
    <row r="32903" spans="11:11" x14ac:dyDescent="0.25">
      <c r="K32903"/>
    </row>
    <row r="32904" spans="11:11" x14ac:dyDescent="0.25">
      <c r="K32904" s="133"/>
    </row>
    <row r="32905" spans="11:11" x14ac:dyDescent="0.25">
      <c r="K32905" s="133"/>
    </row>
    <row r="32906" spans="11:11" x14ac:dyDescent="0.25">
      <c r="K32906"/>
    </row>
    <row r="32907" spans="11:11" x14ac:dyDescent="0.25">
      <c r="K32907"/>
    </row>
    <row r="32908" spans="11:11" x14ac:dyDescent="0.25">
      <c r="K32908"/>
    </row>
    <row r="32909" spans="11:11" x14ac:dyDescent="0.25">
      <c r="K32909" s="133"/>
    </row>
    <row r="32910" spans="11:11" x14ac:dyDescent="0.25">
      <c r="K32910" s="133"/>
    </row>
    <row r="32911" spans="11:11" x14ac:dyDescent="0.25">
      <c r="K32911"/>
    </row>
    <row r="32912" spans="11:11" x14ac:dyDescent="0.25">
      <c r="K32912"/>
    </row>
    <row r="32913" spans="11:11" x14ac:dyDescent="0.25">
      <c r="K32913" s="133"/>
    </row>
    <row r="32914" spans="11:11" x14ac:dyDescent="0.25">
      <c r="K32914" s="133"/>
    </row>
    <row r="32915" spans="11:11" x14ac:dyDescent="0.25">
      <c r="K32915"/>
    </row>
    <row r="32916" spans="11:11" x14ac:dyDescent="0.25">
      <c r="K32916"/>
    </row>
    <row r="32917" spans="11:11" x14ac:dyDescent="0.25">
      <c r="K32917"/>
    </row>
    <row r="32918" spans="11:11" x14ac:dyDescent="0.25">
      <c r="K32918" s="133"/>
    </row>
    <row r="32919" spans="11:11" x14ac:dyDescent="0.25">
      <c r="K32919" s="133"/>
    </row>
    <row r="32920" spans="11:11" x14ac:dyDescent="0.25">
      <c r="K32920"/>
    </row>
    <row r="32921" spans="11:11" x14ac:dyDescent="0.25">
      <c r="K32921"/>
    </row>
    <row r="32922" spans="11:11" x14ac:dyDescent="0.25">
      <c r="K32922" s="133"/>
    </row>
    <row r="32923" spans="11:11" x14ac:dyDescent="0.25">
      <c r="K32923" s="133"/>
    </row>
    <row r="32924" spans="11:11" x14ac:dyDescent="0.25">
      <c r="K32924"/>
    </row>
    <row r="32925" spans="11:11" x14ac:dyDescent="0.25">
      <c r="K32925"/>
    </row>
    <row r="32926" spans="11:11" x14ac:dyDescent="0.25">
      <c r="K32926"/>
    </row>
    <row r="32927" spans="11:11" x14ac:dyDescent="0.25">
      <c r="K32927" s="133"/>
    </row>
    <row r="32928" spans="11:11" x14ac:dyDescent="0.25">
      <c r="K32928" s="133"/>
    </row>
    <row r="32929" spans="11:11" x14ac:dyDescent="0.25">
      <c r="K32929"/>
    </row>
    <row r="32930" spans="11:11" x14ac:dyDescent="0.25">
      <c r="K32930"/>
    </row>
    <row r="32931" spans="11:11" x14ac:dyDescent="0.25">
      <c r="K32931" s="133"/>
    </row>
    <row r="32932" spans="11:11" x14ac:dyDescent="0.25">
      <c r="K32932" s="133"/>
    </row>
    <row r="32933" spans="11:11" x14ac:dyDescent="0.25">
      <c r="K32933"/>
    </row>
    <row r="32934" spans="11:11" x14ac:dyDescent="0.25">
      <c r="K32934"/>
    </row>
    <row r="32935" spans="11:11" x14ac:dyDescent="0.25">
      <c r="K32935"/>
    </row>
    <row r="32936" spans="11:11" x14ac:dyDescent="0.25">
      <c r="K32936" s="133"/>
    </row>
    <row r="32937" spans="11:11" x14ac:dyDescent="0.25">
      <c r="K32937" s="133"/>
    </row>
    <row r="32938" spans="11:11" x14ac:dyDescent="0.25">
      <c r="K32938"/>
    </row>
    <row r="32939" spans="11:11" x14ac:dyDescent="0.25">
      <c r="K32939"/>
    </row>
    <row r="32940" spans="11:11" x14ac:dyDescent="0.25">
      <c r="K32940" s="133"/>
    </row>
    <row r="32941" spans="11:11" x14ac:dyDescent="0.25">
      <c r="K32941" s="133"/>
    </row>
    <row r="32942" spans="11:11" x14ac:dyDescent="0.25">
      <c r="K32942"/>
    </row>
    <row r="32943" spans="11:11" x14ac:dyDescent="0.25">
      <c r="K32943"/>
    </row>
    <row r="32944" spans="11:11" x14ac:dyDescent="0.25">
      <c r="K32944"/>
    </row>
    <row r="32945" spans="11:11" x14ac:dyDescent="0.25">
      <c r="K32945" s="133"/>
    </row>
    <row r="32946" spans="11:11" x14ac:dyDescent="0.25">
      <c r="K32946" s="133"/>
    </row>
    <row r="32947" spans="11:11" x14ac:dyDescent="0.25">
      <c r="K32947"/>
    </row>
    <row r="32948" spans="11:11" x14ac:dyDescent="0.25">
      <c r="K32948"/>
    </row>
    <row r="32949" spans="11:11" x14ac:dyDescent="0.25">
      <c r="K32949" s="133"/>
    </row>
    <row r="32950" spans="11:11" x14ac:dyDescent="0.25">
      <c r="K32950" s="133"/>
    </row>
    <row r="32951" spans="11:11" x14ac:dyDescent="0.25">
      <c r="K32951"/>
    </row>
    <row r="32952" spans="11:11" x14ac:dyDescent="0.25">
      <c r="K32952"/>
    </row>
    <row r="32953" spans="11:11" x14ac:dyDescent="0.25">
      <c r="K32953"/>
    </row>
    <row r="32954" spans="11:11" x14ac:dyDescent="0.25">
      <c r="K32954" s="133"/>
    </row>
    <row r="32955" spans="11:11" x14ac:dyDescent="0.25">
      <c r="K32955" s="133"/>
    </row>
    <row r="32956" spans="11:11" x14ac:dyDescent="0.25">
      <c r="K32956"/>
    </row>
    <row r="32957" spans="11:11" x14ac:dyDescent="0.25">
      <c r="K32957"/>
    </row>
    <row r="32958" spans="11:11" x14ac:dyDescent="0.25">
      <c r="K32958" s="133"/>
    </row>
    <row r="32959" spans="11:11" x14ac:dyDescent="0.25">
      <c r="K32959" s="133"/>
    </row>
    <row r="32960" spans="11:11" x14ac:dyDescent="0.25">
      <c r="K32960"/>
    </row>
    <row r="32961" spans="11:11" x14ac:dyDescent="0.25">
      <c r="K32961"/>
    </row>
    <row r="32962" spans="11:11" x14ac:dyDescent="0.25">
      <c r="K32962"/>
    </row>
    <row r="32963" spans="11:11" x14ac:dyDescent="0.25">
      <c r="K32963" s="133"/>
    </row>
    <row r="32964" spans="11:11" x14ac:dyDescent="0.25">
      <c r="K32964" s="133"/>
    </row>
    <row r="32965" spans="11:11" x14ac:dyDescent="0.25">
      <c r="K32965"/>
    </row>
    <row r="32966" spans="11:11" x14ac:dyDescent="0.25">
      <c r="K32966"/>
    </row>
    <row r="32967" spans="11:11" x14ac:dyDescent="0.25">
      <c r="K32967" s="133"/>
    </row>
    <row r="32968" spans="11:11" x14ac:dyDescent="0.25">
      <c r="K32968" s="133"/>
    </row>
    <row r="32969" spans="11:11" x14ac:dyDescent="0.25">
      <c r="K32969"/>
    </row>
    <row r="32970" spans="11:11" x14ac:dyDescent="0.25">
      <c r="K32970"/>
    </row>
    <row r="32971" spans="11:11" x14ac:dyDescent="0.25">
      <c r="K32971"/>
    </row>
    <row r="32972" spans="11:11" x14ac:dyDescent="0.25">
      <c r="K32972" s="133"/>
    </row>
    <row r="32973" spans="11:11" x14ac:dyDescent="0.25">
      <c r="K32973" s="133"/>
    </row>
    <row r="32974" spans="11:11" x14ac:dyDescent="0.25">
      <c r="K32974"/>
    </row>
    <row r="32975" spans="11:11" x14ac:dyDescent="0.25">
      <c r="K32975"/>
    </row>
    <row r="32976" spans="11:11" x14ac:dyDescent="0.25">
      <c r="K32976" s="133"/>
    </row>
    <row r="32977" spans="11:11" x14ac:dyDescent="0.25">
      <c r="K32977" s="133"/>
    </row>
    <row r="32978" spans="11:11" x14ac:dyDescent="0.25">
      <c r="K32978"/>
    </row>
    <row r="32979" spans="11:11" x14ac:dyDescent="0.25">
      <c r="K32979"/>
    </row>
    <row r="32980" spans="11:11" x14ac:dyDescent="0.25">
      <c r="K32980"/>
    </row>
    <row r="32981" spans="11:11" x14ac:dyDescent="0.25">
      <c r="K32981" s="133"/>
    </row>
    <row r="32982" spans="11:11" x14ac:dyDescent="0.25">
      <c r="K32982" s="133"/>
    </row>
    <row r="32983" spans="11:11" x14ac:dyDescent="0.25">
      <c r="K32983"/>
    </row>
    <row r="32984" spans="11:11" x14ac:dyDescent="0.25">
      <c r="K32984"/>
    </row>
    <row r="32985" spans="11:11" x14ac:dyDescent="0.25">
      <c r="K32985" s="133"/>
    </row>
    <row r="32986" spans="11:11" x14ac:dyDescent="0.25">
      <c r="K32986" s="133"/>
    </row>
    <row r="32987" spans="11:11" x14ac:dyDescent="0.25">
      <c r="K32987"/>
    </row>
    <row r="32988" spans="11:11" x14ac:dyDescent="0.25">
      <c r="K32988"/>
    </row>
    <row r="32989" spans="11:11" x14ac:dyDescent="0.25">
      <c r="K32989"/>
    </row>
    <row r="32990" spans="11:11" x14ac:dyDescent="0.25">
      <c r="K32990" s="133"/>
    </row>
    <row r="32991" spans="11:11" x14ac:dyDescent="0.25">
      <c r="K32991" s="133"/>
    </row>
    <row r="32992" spans="11:11" x14ac:dyDescent="0.25">
      <c r="K32992"/>
    </row>
    <row r="32993" spans="11:11" x14ac:dyDescent="0.25">
      <c r="K32993"/>
    </row>
    <row r="32994" spans="11:11" x14ac:dyDescent="0.25">
      <c r="K32994" s="133"/>
    </row>
    <row r="32995" spans="11:11" x14ac:dyDescent="0.25">
      <c r="K32995" s="133"/>
    </row>
    <row r="32996" spans="11:11" x14ac:dyDescent="0.25">
      <c r="K32996"/>
    </row>
    <row r="32997" spans="11:11" x14ac:dyDescent="0.25">
      <c r="K32997"/>
    </row>
    <row r="32998" spans="11:11" x14ac:dyDescent="0.25">
      <c r="K32998"/>
    </row>
    <row r="32999" spans="11:11" x14ac:dyDescent="0.25">
      <c r="K32999" s="133"/>
    </row>
    <row r="33000" spans="11:11" x14ac:dyDescent="0.25">
      <c r="K33000" s="133"/>
    </row>
    <row r="33001" spans="11:11" x14ac:dyDescent="0.25">
      <c r="K33001"/>
    </row>
    <row r="33002" spans="11:11" x14ac:dyDescent="0.25">
      <c r="K33002"/>
    </row>
    <row r="33003" spans="11:11" x14ac:dyDescent="0.25">
      <c r="K33003" s="133"/>
    </row>
    <row r="33004" spans="11:11" x14ac:dyDescent="0.25">
      <c r="K33004" s="133"/>
    </row>
    <row r="33005" spans="11:11" x14ac:dyDescent="0.25">
      <c r="K33005"/>
    </row>
    <row r="33006" spans="11:11" x14ac:dyDescent="0.25">
      <c r="K33006"/>
    </row>
    <row r="33007" spans="11:11" x14ac:dyDescent="0.25">
      <c r="K33007"/>
    </row>
    <row r="33008" spans="11:11" x14ac:dyDescent="0.25">
      <c r="K33008" s="133"/>
    </row>
    <row r="33009" spans="11:11" x14ac:dyDescent="0.25">
      <c r="K33009" s="133"/>
    </row>
    <row r="33010" spans="11:11" x14ac:dyDescent="0.25">
      <c r="K33010"/>
    </row>
    <row r="33011" spans="11:11" x14ac:dyDescent="0.25">
      <c r="K33011"/>
    </row>
    <row r="33012" spans="11:11" x14ac:dyDescent="0.25">
      <c r="K33012" s="133"/>
    </row>
    <row r="33013" spans="11:11" x14ac:dyDescent="0.25">
      <c r="K33013" s="133"/>
    </row>
    <row r="33014" spans="11:11" x14ac:dyDescent="0.25">
      <c r="K33014"/>
    </row>
    <row r="33015" spans="11:11" x14ac:dyDescent="0.25">
      <c r="K33015"/>
    </row>
    <row r="33016" spans="11:11" x14ac:dyDescent="0.25">
      <c r="K33016"/>
    </row>
    <row r="33017" spans="11:11" x14ac:dyDescent="0.25">
      <c r="K33017" s="133"/>
    </row>
    <row r="33018" spans="11:11" x14ac:dyDescent="0.25">
      <c r="K33018" s="133"/>
    </row>
    <row r="33019" spans="11:11" x14ac:dyDescent="0.25">
      <c r="K33019"/>
    </row>
    <row r="33020" spans="11:11" x14ac:dyDescent="0.25">
      <c r="K33020"/>
    </row>
    <row r="33021" spans="11:11" x14ac:dyDescent="0.25">
      <c r="K33021" s="133"/>
    </row>
    <row r="33022" spans="11:11" x14ac:dyDescent="0.25">
      <c r="K33022" s="133"/>
    </row>
    <row r="33023" spans="11:11" x14ac:dyDescent="0.25">
      <c r="K33023"/>
    </row>
    <row r="33024" spans="11:11" x14ac:dyDescent="0.25">
      <c r="K33024"/>
    </row>
    <row r="33025" spans="11:11" x14ac:dyDescent="0.25">
      <c r="K33025"/>
    </row>
    <row r="33026" spans="11:11" x14ac:dyDescent="0.25">
      <c r="K33026" s="133"/>
    </row>
    <row r="33027" spans="11:11" x14ac:dyDescent="0.25">
      <c r="K33027" s="133"/>
    </row>
    <row r="33028" spans="11:11" x14ac:dyDescent="0.25">
      <c r="K33028"/>
    </row>
    <row r="33029" spans="11:11" x14ac:dyDescent="0.25">
      <c r="K33029"/>
    </row>
    <row r="33030" spans="11:11" x14ac:dyDescent="0.25">
      <c r="K33030" s="133"/>
    </row>
    <row r="33031" spans="11:11" x14ac:dyDescent="0.25">
      <c r="K33031" s="133"/>
    </row>
    <row r="33032" spans="11:11" x14ac:dyDescent="0.25">
      <c r="K33032"/>
    </row>
    <row r="33033" spans="11:11" x14ac:dyDescent="0.25">
      <c r="K33033"/>
    </row>
    <row r="33034" spans="11:11" x14ac:dyDescent="0.25">
      <c r="K33034"/>
    </row>
    <row r="33035" spans="11:11" x14ac:dyDescent="0.25">
      <c r="K33035" s="133"/>
    </row>
    <row r="33036" spans="11:11" x14ac:dyDescent="0.25">
      <c r="K33036" s="133"/>
    </row>
    <row r="33037" spans="11:11" x14ac:dyDescent="0.25">
      <c r="K33037"/>
    </row>
    <row r="33038" spans="11:11" x14ac:dyDescent="0.25">
      <c r="K33038"/>
    </row>
    <row r="33039" spans="11:11" x14ac:dyDescent="0.25">
      <c r="K33039" s="133"/>
    </row>
    <row r="33040" spans="11:11" x14ac:dyDescent="0.25">
      <c r="K33040" s="133"/>
    </row>
    <row r="33041" spans="11:11" x14ac:dyDescent="0.25">
      <c r="K33041"/>
    </row>
    <row r="33042" spans="11:11" x14ac:dyDescent="0.25">
      <c r="K33042"/>
    </row>
    <row r="33043" spans="11:11" x14ac:dyDescent="0.25">
      <c r="K33043"/>
    </row>
    <row r="33044" spans="11:11" x14ac:dyDescent="0.25">
      <c r="K33044" s="133"/>
    </row>
    <row r="33045" spans="11:11" x14ac:dyDescent="0.25">
      <c r="K33045" s="133"/>
    </row>
    <row r="33046" spans="11:11" x14ac:dyDescent="0.25">
      <c r="K33046"/>
    </row>
    <row r="33047" spans="11:11" x14ac:dyDescent="0.25">
      <c r="K33047"/>
    </row>
    <row r="33048" spans="11:11" x14ac:dyDescent="0.25">
      <c r="K33048" s="133"/>
    </row>
    <row r="33049" spans="11:11" x14ac:dyDescent="0.25">
      <c r="K33049" s="133"/>
    </row>
    <row r="33050" spans="11:11" x14ac:dyDescent="0.25">
      <c r="K33050"/>
    </row>
    <row r="33051" spans="11:11" x14ac:dyDescent="0.25">
      <c r="K33051"/>
    </row>
    <row r="33052" spans="11:11" x14ac:dyDescent="0.25">
      <c r="K33052"/>
    </row>
    <row r="33053" spans="11:11" x14ac:dyDescent="0.25">
      <c r="K33053" s="133"/>
    </row>
    <row r="33054" spans="11:11" x14ac:dyDescent="0.25">
      <c r="K33054" s="133"/>
    </row>
    <row r="33055" spans="11:11" x14ac:dyDescent="0.25">
      <c r="K33055"/>
    </row>
    <row r="33056" spans="11:11" x14ac:dyDescent="0.25">
      <c r="K33056"/>
    </row>
    <row r="33057" spans="11:11" x14ac:dyDescent="0.25">
      <c r="K33057" s="133"/>
    </row>
    <row r="33058" spans="11:11" x14ac:dyDescent="0.25">
      <c r="K33058" s="133"/>
    </row>
    <row r="33059" spans="11:11" x14ac:dyDescent="0.25">
      <c r="K33059"/>
    </row>
    <row r="33060" spans="11:11" x14ac:dyDescent="0.25">
      <c r="K33060"/>
    </row>
    <row r="33061" spans="11:11" x14ac:dyDescent="0.25">
      <c r="K33061"/>
    </row>
    <row r="33062" spans="11:11" x14ac:dyDescent="0.25">
      <c r="K33062" s="133"/>
    </row>
    <row r="33063" spans="11:11" x14ac:dyDescent="0.25">
      <c r="K33063" s="133"/>
    </row>
    <row r="33064" spans="11:11" x14ac:dyDescent="0.25">
      <c r="K33064"/>
    </row>
    <row r="33065" spans="11:11" x14ac:dyDescent="0.25">
      <c r="K33065"/>
    </row>
    <row r="33066" spans="11:11" x14ac:dyDescent="0.25">
      <c r="K33066" s="133"/>
    </row>
    <row r="33067" spans="11:11" x14ac:dyDescent="0.25">
      <c r="K33067" s="133"/>
    </row>
    <row r="33068" spans="11:11" x14ac:dyDescent="0.25">
      <c r="K33068"/>
    </row>
    <row r="33069" spans="11:11" x14ac:dyDescent="0.25">
      <c r="K33069"/>
    </row>
    <row r="33070" spans="11:11" x14ac:dyDescent="0.25">
      <c r="K33070"/>
    </row>
    <row r="33071" spans="11:11" x14ac:dyDescent="0.25">
      <c r="K33071" s="133"/>
    </row>
    <row r="33072" spans="11:11" x14ac:dyDescent="0.25">
      <c r="K33072" s="133"/>
    </row>
    <row r="33073" spans="11:11" x14ac:dyDescent="0.25">
      <c r="K33073"/>
    </row>
    <row r="33074" spans="11:11" x14ac:dyDescent="0.25">
      <c r="K33074"/>
    </row>
    <row r="33075" spans="11:11" x14ac:dyDescent="0.25">
      <c r="K33075" s="133"/>
    </row>
    <row r="33076" spans="11:11" x14ac:dyDescent="0.25">
      <c r="K33076" s="133"/>
    </row>
    <row r="33077" spans="11:11" x14ac:dyDescent="0.25">
      <c r="K33077"/>
    </row>
    <row r="33078" spans="11:11" x14ac:dyDescent="0.25">
      <c r="K33078"/>
    </row>
    <row r="33079" spans="11:11" x14ac:dyDescent="0.25">
      <c r="K33079"/>
    </row>
    <row r="33080" spans="11:11" x14ac:dyDescent="0.25">
      <c r="K33080" s="133"/>
    </row>
    <row r="33081" spans="11:11" x14ac:dyDescent="0.25">
      <c r="K33081" s="133"/>
    </row>
    <row r="33082" spans="11:11" x14ac:dyDescent="0.25">
      <c r="K33082"/>
    </row>
    <row r="33083" spans="11:11" x14ac:dyDescent="0.25">
      <c r="K33083"/>
    </row>
    <row r="33084" spans="11:11" x14ac:dyDescent="0.25">
      <c r="K33084" s="133"/>
    </row>
    <row r="33085" spans="11:11" x14ac:dyDescent="0.25">
      <c r="K33085" s="133"/>
    </row>
    <row r="33086" spans="11:11" x14ac:dyDescent="0.25">
      <c r="K33086"/>
    </row>
    <row r="33087" spans="11:11" x14ac:dyDescent="0.25">
      <c r="K33087"/>
    </row>
    <row r="33088" spans="11:11" x14ac:dyDescent="0.25">
      <c r="K33088"/>
    </row>
    <row r="33089" spans="11:11" x14ac:dyDescent="0.25">
      <c r="K33089" s="133"/>
    </row>
    <row r="33090" spans="11:11" x14ac:dyDescent="0.25">
      <c r="K33090" s="133"/>
    </row>
    <row r="33091" spans="11:11" x14ac:dyDescent="0.25">
      <c r="K33091"/>
    </row>
    <row r="33092" spans="11:11" x14ac:dyDescent="0.25">
      <c r="K33092"/>
    </row>
    <row r="33093" spans="11:11" x14ac:dyDescent="0.25">
      <c r="K33093" s="133"/>
    </row>
    <row r="33094" spans="11:11" x14ac:dyDescent="0.25">
      <c r="K33094" s="133"/>
    </row>
    <row r="33095" spans="11:11" x14ac:dyDescent="0.25">
      <c r="K33095"/>
    </row>
    <row r="33096" spans="11:11" x14ac:dyDescent="0.25">
      <c r="K33096"/>
    </row>
    <row r="33097" spans="11:11" x14ac:dyDescent="0.25">
      <c r="K33097"/>
    </row>
    <row r="33098" spans="11:11" x14ac:dyDescent="0.25">
      <c r="K33098" s="133"/>
    </row>
    <row r="33099" spans="11:11" x14ac:dyDescent="0.25">
      <c r="K33099" s="133"/>
    </row>
    <row r="33100" spans="11:11" x14ac:dyDescent="0.25">
      <c r="K33100"/>
    </row>
    <row r="33101" spans="11:11" x14ac:dyDescent="0.25">
      <c r="K33101"/>
    </row>
    <row r="33102" spans="11:11" x14ac:dyDescent="0.25">
      <c r="K33102" s="133"/>
    </row>
    <row r="33103" spans="11:11" x14ac:dyDescent="0.25">
      <c r="K33103" s="133"/>
    </row>
    <row r="33104" spans="11:11" x14ac:dyDescent="0.25">
      <c r="K33104"/>
    </row>
    <row r="33105" spans="11:11" x14ac:dyDescent="0.25">
      <c r="K33105"/>
    </row>
    <row r="33106" spans="11:11" x14ac:dyDescent="0.25">
      <c r="K33106"/>
    </row>
    <row r="33107" spans="11:11" x14ac:dyDescent="0.25">
      <c r="K33107" s="133"/>
    </row>
    <row r="33108" spans="11:11" x14ac:dyDescent="0.25">
      <c r="K33108" s="133"/>
    </row>
    <row r="33109" spans="11:11" x14ac:dyDescent="0.25">
      <c r="K33109"/>
    </row>
    <row r="33110" spans="11:11" x14ac:dyDescent="0.25">
      <c r="K33110"/>
    </row>
    <row r="33111" spans="11:11" x14ac:dyDescent="0.25">
      <c r="K33111" s="133"/>
    </row>
    <row r="33112" spans="11:11" x14ac:dyDescent="0.25">
      <c r="K33112" s="133"/>
    </row>
    <row r="33113" spans="11:11" x14ac:dyDescent="0.25">
      <c r="K33113"/>
    </row>
    <row r="33114" spans="11:11" x14ac:dyDescent="0.25">
      <c r="K33114"/>
    </row>
    <row r="33115" spans="11:11" x14ac:dyDescent="0.25">
      <c r="K33115"/>
    </row>
    <row r="33116" spans="11:11" x14ac:dyDescent="0.25">
      <c r="K33116" s="133"/>
    </row>
    <row r="33117" spans="11:11" x14ac:dyDescent="0.25">
      <c r="K33117" s="133"/>
    </row>
    <row r="33118" spans="11:11" x14ac:dyDescent="0.25">
      <c r="K33118"/>
    </row>
    <row r="33119" spans="11:11" x14ac:dyDescent="0.25">
      <c r="K33119"/>
    </row>
    <row r="33120" spans="11:11" x14ac:dyDescent="0.25">
      <c r="K33120" s="133"/>
    </row>
    <row r="33121" spans="11:11" x14ac:dyDescent="0.25">
      <c r="K33121" s="133"/>
    </row>
    <row r="33122" spans="11:11" x14ac:dyDescent="0.25">
      <c r="K33122"/>
    </row>
    <row r="33123" spans="11:11" x14ac:dyDescent="0.25">
      <c r="K33123"/>
    </row>
    <row r="33124" spans="11:11" x14ac:dyDescent="0.25">
      <c r="K33124"/>
    </row>
    <row r="33125" spans="11:11" x14ac:dyDescent="0.25">
      <c r="K33125" s="133"/>
    </row>
    <row r="33126" spans="11:11" x14ac:dyDescent="0.25">
      <c r="K33126" s="133"/>
    </row>
    <row r="33127" spans="11:11" x14ac:dyDescent="0.25">
      <c r="K33127"/>
    </row>
    <row r="33128" spans="11:11" x14ac:dyDescent="0.25">
      <c r="K33128"/>
    </row>
    <row r="33129" spans="11:11" x14ac:dyDescent="0.25">
      <c r="K33129" s="133"/>
    </row>
    <row r="33130" spans="11:11" x14ac:dyDescent="0.25">
      <c r="K33130" s="133"/>
    </row>
    <row r="33131" spans="11:11" x14ac:dyDescent="0.25">
      <c r="K33131"/>
    </row>
    <row r="33132" spans="11:11" x14ac:dyDescent="0.25">
      <c r="K33132"/>
    </row>
    <row r="33133" spans="11:11" x14ac:dyDescent="0.25">
      <c r="K33133"/>
    </row>
    <row r="33134" spans="11:11" x14ac:dyDescent="0.25">
      <c r="K33134" s="133"/>
    </row>
    <row r="33135" spans="11:11" x14ac:dyDescent="0.25">
      <c r="K33135" s="133"/>
    </row>
    <row r="33136" spans="11:11" x14ac:dyDescent="0.25">
      <c r="K33136"/>
    </row>
    <row r="33137" spans="11:11" x14ac:dyDescent="0.25">
      <c r="K33137"/>
    </row>
    <row r="33138" spans="11:11" x14ac:dyDescent="0.25">
      <c r="K33138" s="133"/>
    </row>
    <row r="33139" spans="11:11" x14ac:dyDescent="0.25">
      <c r="K33139" s="133"/>
    </row>
    <row r="33140" spans="11:11" x14ac:dyDescent="0.25">
      <c r="K33140"/>
    </row>
    <row r="33141" spans="11:11" x14ac:dyDescent="0.25">
      <c r="K33141"/>
    </row>
    <row r="33142" spans="11:11" x14ac:dyDescent="0.25">
      <c r="K33142"/>
    </row>
    <row r="33143" spans="11:11" x14ac:dyDescent="0.25">
      <c r="K33143" s="133"/>
    </row>
    <row r="33144" spans="11:11" x14ac:dyDescent="0.25">
      <c r="K33144" s="133"/>
    </row>
    <row r="33145" spans="11:11" x14ac:dyDescent="0.25">
      <c r="K33145"/>
    </row>
    <row r="33146" spans="11:11" x14ac:dyDescent="0.25">
      <c r="K33146"/>
    </row>
    <row r="33147" spans="11:11" x14ac:dyDescent="0.25">
      <c r="K33147" s="133"/>
    </row>
    <row r="33148" spans="11:11" x14ac:dyDescent="0.25">
      <c r="K33148" s="133"/>
    </row>
    <row r="33149" spans="11:11" x14ac:dyDescent="0.25">
      <c r="K33149"/>
    </row>
    <row r="33150" spans="11:11" x14ac:dyDescent="0.25">
      <c r="K33150"/>
    </row>
    <row r="33151" spans="11:11" x14ac:dyDescent="0.25">
      <c r="K33151"/>
    </row>
    <row r="33152" spans="11:11" x14ac:dyDescent="0.25">
      <c r="K33152" s="133"/>
    </row>
    <row r="33153" spans="11:11" x14ac:dyDescent="0.25">
      <c r="K33153" s="133"/>
    </row>
    <row r="33154" spans="11:11" x14ac:dyDescent="0.25">
      <c r="K33154"/>
    </row>
    <row r="33155" spans="11:11" x14ac:dyDescent="0.25">
      <c r="K33155"/>
    </row>
    <row r="33156" spans="11:11" x14ac:dyDescent="0.25">
      <c r="K33156" s="133"/>
    </row>
    <row r="33157" spans="11:11" x14ac:dyDescent="0.25">
      <c r="K33157" s="133"/>
    </row>
    <row r="33158" spans="11:11" x14ac:dyDescent="0.25">
      <c r="K33158"/>
    </row>
    <row r="33159" spans="11:11" x14ac:dyDescent="0.25">
      <c r="K33159"/>
    </row>
    <row r="33160" spans="11:11" x14ac:dyDescent="0.25">
      <c r="K33160"/>
    </row>
    <row r="33161" spans="11:11" x14ac:dyDescent="0.25">
      <c r="K33161" s="133"/>
    </row>
    <row r="33162" spans="11:11" x14ac:dyDescent="0.25">
      <c r="K33162" s="133"/>
    </row>
    <row r="33163" spans="11:11" x14ac:dyDescent="0.25">
      <c r="K33163"/>
    </row>
    <row r="33164" spans="11:11" x14ac:dyDescent="0.25">
      <c r="K33164"/>
    </row>
    <row r="33165" spans="11:11" x14ac:dyDescent="0.25">
      <c r="K33165" s="133"/>
    </row>
    <row r="33166" spans="11:11" x14ac:dyDescent="0.25">
      <c r="K33166" s="133"/>
    </row>
    <row r="33167" spans="11:11" x14ac:dyDescent="0.25">
      <c r="K33167"/>
    </row>
    <row r="33168" spans="11:11" x14ac:dyDescent="0.25">
      <c r="K33168"/>
    </row>
    <row r="33169" spans="11:11" x14ac:dyDescent="0.25">
      <c r="K33169"/>
    </row>
    <row r="33170" spans="11:11" x14ac:dyDescent="0.25">
      <c r="K33170" s="133"/>
    </row>
    <row r="33171" spans="11:11" x14ac:dyDescent="0.25">
      <c r="K33171" s="133"/>
    </row>
    <row r="33172" spans="11:11" x14ac:dyDescent="0.25">
      <c r="K33172"/>
    </row>
    <row r="33173" spans="11:11" x14ac:dyDescent="0.25">
      <c r="K33173"/>
    </row>
    <row r="33174" spans="11:11" x14ac:dyDescent="0.25">
      <c r="K33174" s="133"/>
    </row>
    <row r="33175" spans="11:11" x14ac:dyDescent="0.25">
      <c r="K33175" s="133"/>
    </row>
    <row r="33176" spans="11:11" x14ac:dyDescent="0.25">
      <c r="K33176"/>
    </row>
    <row r="33177" spans="11:11" x14ac:dyDescent="0.25">
      <c r="K33177"/>
    </row>
    <row r="33178" spans="11:11" x14ac:dyDescent="0.25">
      <c r="K33178"/>
    </row>
    <row r="33179" spans="11:11" x14ac:dyDescent="0.25">
      <c r="K33179" s="133"/>
    </row>
    <row r="33180" spans="11:11" x14ac:dyDescent="0.25">
      <c r="K33180" s="133"/>
    </row>
    <row r="33181" spans="11:11" x14ac:dyDescent="0.25">
      <c r="K33181"/>
    </row>
    <row r="33182" spans="11:11" x14ac:dyDescent="0.25">
      <c r="K33182"/>
    </row>
    <row r="33183" spans="11:11" x14ac:dyDescent="0.25">
      <c r="K33183" s="133"/>
    </row>
    <row r="33184" spans="11:11" x14ac:dyDescent="0.25">
      <c r="K33184" s="133"/>
    </row>
    <row r="33185" spans="11:11" x14ac:dyDescent="0.25">
      <c r="K33185"/>
    </row>
    <row r="33186" spans="11:11" x14ac:dyDescent="0.25">
      <c r="K33186"/>
    </row>
    <row r="33187" spans="11:11" x14ac:dyDescent="0.25">
      <c r="K33187"/>
    </row>
    <row r="33188" spans="11:11" x14ac:dyDescent="0.25">
      <c r="K33188" s="133"/>
    </row>
    <row r="33189" spans="11:11" x14ac:dyDescent="0.25">
      <c r="K33189" s="133"/>
    </row>
    <row r="33190" spans="11:11" x14ac:dyDescent="0.25">
      <c r="K33190"/>
    </row>
    <row r="33191" spans="11:11" x14ac:dyDescent="0.25">
      <c r="K33191"/>
    </row>
    <row r="33192" spans="11:11" x14ac:dyDescent="0.25">
      <c r="K33192" s="133"/>
    </row>
    <row r="33193" spans="11:11" x14ac:dyDescent="0.25">
      <c r="K33193" s="133"/>
    </row>
    <row r="33194" spans="11:11" x14ac:dyDescent="0.25">
      <c r="K33194"/>
    </row>
    <row r="33195" spans="11:11" x14ac:dyDescent="0.25">
      <c r="K33195"/>
    </row>
    <row r="33196" spans="11:11" x14ac:dyDescent="0.25">
      <c r="K33196"/>
    </row>
    <row r="33197" spans="11:11" x14ac:dyDescent="0.25">
      <c r="K33197" s="133"/>
    </row>
    <row r="33198" spans="11:11" x14ac:dyDescent="0.25">
      <c r="K33198" s="133"/>
    </row>
    <row r="33199" spans="11:11" x14ac:dyDescent="0.25">
      <c r="K33199"/>
    </row>
    <row r="33200" spans="11:11" x14ac:dyDescent="0.25">
      <c r="K33200"/>
    </row>
    <row r="33201" spans="11:11" x14ac:dyDescent="0.25">
      <c r="K33201" s="133"/>
    </row>
    <row r="33202" spans="11:11" x14ac:dyDescent="0.25">
      <c r="K33202" s="133"/>
    </row>
    <row r="33203" spans="11:11" x14ac:dyDescent="0.25">
      <c r="K33203"/>
    </row>
    <row r="33204" spans="11:11" x14ac:dyDescent="0.25">
      <c r="K33204"/>
    </row>
    <row r="33205" spans="11:11" x14ac:dyDescent="0.25">
      <c r="K33205"/>
    </row>
    <row r="33206" spans="11:11" x14ac:dyDescent="0.25">
      <c r="K33206" s="133"/>
    </row>
    <row r="33207" spans="11:11" x14ac:dyDescent="0.25">
      <c r="K33207" s="133"/>
    </row>
    <row r="33208" spans="11:11" x14ac:dyDescent="0.25">
      <c r="K33208"/>
    </row>
    <row r="33209" spans="11:11" x14ac:dyDescent="0.25">
      <c r="K33209"/>
    </row>
    <row r="33210" spans="11:11" x14ac:dyDescent="0.25">
      <c r="K33210" s="133"/>
    </row>
    <row r="33211" spans="11:11" x14ac:dyDescent="0.25">
      <c r="K33211" s="133"/>
    </row>
    <row r="33212" spans="11:11" x14ac:dyDescent="0.25">
      <c r="K33212"/>
    </row>
    <row r="33213" spans="11:11" x14ac:dyDescent="0.25">
      <c r="K33213"/>
    </row>
    <row r="33214" spans="11:11" x14ac:dyDescent="0.25">
      <c r="K33214"/>
    </row>
    <row r="33215" spans="11:11" x14ac:dyDescent="0.25">
      <c r="K33215" s="133"/>
    </row>
    <row r="33216" spans="11:11" x14ac:dyDescent="0.25">
      <c r="K33216" s="133"/>
    </row>
    <row r="33217" spans="11:11" x14ac:dyDescent="0.25">
      <c r="K33217"/>
    </row>
    <row r="33218" spans="11:11" x14ac:dyDescent="0.25">
      <c r="K33218"/>
    </row>
    <row r="33219" spans="11:11" x14ac:dyDescent="0.25">
      <c r="K33219" s="133"/>
    </row>
    <row r="33220" spans="11:11" x14ac:dyDescent="0.25">
      <c r="K33220" s="133"/>
    </row>
    <row r="33221" spans="11:11" x14ac:dyDescent="0.25">
      <c r="K33221"/>
    </row>
    <row r="33222" spans="11:11" x14ac:dyDescent="0.25">
      <c r="K33222"/>
    </row>
    <row r="33223" spans="11:11" x14ac:dyDescent="0.25">
      <c r="K33223"/>
    </row>
    <row r="33224" spans="11:11" x14ac:dyDescent="0.25">
      <c r="K33224" s="133"/>
    </row>
    <row r="33225" spans="11:11" x14ac:dyDescent="0.25">
      <c r="K33225" s="133"/>
    </row>
    <row r="33226" spans="11:11" x14ac:dyDescent="0.25">
      <c r="K33226"/>
    </row>
    <row r="33227" spans="11:11" x14ac:dyDescent="0.25">
      <c r="K33227"/>
    </row>
    <row r="33228" spans="11:11" x14ac:dyDescent="0.25">
      <c r="K33228" s="133"/>
    </row>
    <row r="33229" spans="11:11" x14ac:dyDescent="0.25">
      <c r="K33229" s="133"/>
    </row>
    <row r="33230" spans="11:11" x14ac:dyDescent="0.25">
      <c r="K33230"/>
    </row>
    <row r="33231" spans="11:11" x14ac:dyDescent="0.25">
      <c r="K33231"/>
    </row>
    <row r="33232" spans="11:11" x14ac:dyDescent="0.25">
      <c r="K33232"/>
    </row>
    <row r="33233" spans="11:11" x14ac:dyDescent="0.25">
      <c r="K33233" s="133"/>
    </row>
    <row r="33234" spans="11:11" x14ac:dyDescent="0.25">
      <c r="K33234" s="133"/>
    </row>
    <row r="33235" spans="11:11" x14ac:dyDescent="0.25">
      <c r="K33235"/>
    </row>
    <row r="33236" spans="11:11" x14ac:dyDescent="0.25">
      <c r="K33236"/>
    </row>
    <row r="33237" spans="11:11" x14ac:dyDescent="0.25">
      <c r="K33237" s="133"/>
    </row>
    <row r="33238" spans="11:11" x14ac:dyDescent="0.25">
      <c r="K33238" s="133"/>
    </row>
    <row r="33239" spans="11:11" x14ac:dyDescent="0.25">
      <c r="K33239"/>
    </row>
    <row r="33240" spans="11:11" x14ac:dyDescent="0.25">
      <c r="K33240"/>
    </row>
    <row r="33241" spans="11:11" x14ac:dyDescent="0.25">
      <c r="K33241"/>
    </row>
    <row r="33242" spans="11:11" x14ac:dyDescent="0.25">
      <c r="K33242" s="133"/>
    </row>
    <row r="33243" spans="11:11" x14ac:dyDescent="0.25">
      <c r="K33243" s="133"/>
    </row>
    <row r="33244" spans="11:11" x14ac:dyDescent="0.25">
      <c r="K33244"/>
    </row>
    <row r="33245" spans="11:11" x14ac:dyDescent="0.25">
      <c r="K33245"/>
    </row>
    <row r="33246" spans="11:11" x14ac:dyDescent="0.25">
      <c r="K33246" s="133"/>
    </row>
    <row r="33247" spans="11:11" x14ac:dyDescent="0.25">
      <c r="K33247" s="133"/>
    </row>
    <row r="33248" spans="11:11" x14ac:dyDescent="0.25">
      <c r="K33248"/>
    </row>
    <row r="33249" spans="11:11" x14ac:dyDescent="0.25">
      <c r="K33249"/>
    </row>
    <row r="33250" spans="11:11" x14ac:dyDescent="0.25">
      <c r="K33250"/>
    </row>
    <row r="33251" spans="11:11" x14ac:dyDescent="0.25">
      <c r="K33251" s="133"/>
    </row>
    <row r="33252" spans="11:11" x14ac:dyDescent="0.25">
      <c r="K33252" s="133"/>
    </row>
    <row r="33253" spans="11:11" x14ac:dyDescent="0.25">
      <c r="K33253"/>
    </row>
    <row r="33254" spans="11:11" x14ac:dyDescent="0.25">
      <c r="K33254"/>
    </row>
    <row r="33255" spans="11:11" x14ac:dyDescent="0.25">
      <c r="K33255" s="133"/>
    </row>
    <row r="33256" spans="11:11" x14ac:dyDescent="0.25">
      <c r="K33256" s="133"/>
    </row>
    <row r="33257" spans="11:11" x14ac:dyDescent="0.25">
      <c r="K33257"/>
    </row>
    <row r="33258" spans="11:11" x14ac:dyDescent="0.25">
      <c r="K33258"/>
    </row>
    <row r="33259" spans="11:11" x14ac:dyDescent="0.25">
      <c r="K33259"/>
    </row>
    <row r="33260" spans="11:11" x14ac:dyDescent="0.25">
      <c r="K33260" s="133"/>
    </row>
    <row r="33261" spans="11:11" x14ac:dyDescent="0.25">
      <c r="K33261" s="133"/>
    </row>
    <row r="33262" spans="11:11" x14ac:dyDescent="0.25">
      <c r="K33262"/>
    </row>
    <row r="33263" spans="11:11" x14ac:dyDescent="0.25">
      <c r="K33263"/>
    </row>
    <row r="33264" spans="11:11" x14ac:dyDescent="0.25">
      <c r="K33264" s="133"/>
    </row>
    <row r="33265" spans="11:11" x14ac:dyDescent="0.25">
      <c r="K33265" s="133"/>
    </row>
    <row r="33266" spans="11:11" x14ac:dyDescent="0.25">
      <c r="K33266"/>
    </row>
    <row r="33267" spans="11:11" x14ac:dyDescent="0.25">
      <c r="K33267"/>
    </row>
    <row r="33268" spans="11:11" x14ac:dyDescent="0.25">
      <c r="K33268"/>
    </row>
    <row r="33269" spans="11:11" x14ac:dyDescent="0.25">
      <c r="K33269" s="133"/>
    </row>
    <row r="33270" spans="11:11" x14ac:dyDescent="0.25">
      <c r="K33270" s="133"/>
    </row>
    <row r="33271" spans="11:11" x14ac:dyDescent="0.25">
      <c r="K33271"/>
    </row>
    <row r="33272" spans="11:11" x14ac:dyDescent="0.25">
      <c r="K33272"/>
    </row>
    <row r="33273" spans="11:11" x14ac:dyDescent="0.25">
      <c r="K33273" s="133"/>
    </row>
    <row r="33274" spans="11:11" x14ac:dyDescent="0.25">
      <c r="K33274" s="133"/>
    </row>
    <row r="33275" spans="11:11" x14ac:dyDescent="0.25">
      <c r="K33275"/>
    </row>
    <row r="33276" spans="11:11" x14ac:dyDescent="0.25">
      <c r="K33276"/>
    </row>
    <row r="33277" spans="11:11" x14ac:dyDescent="0.25">
      <c r="K33277"/>
    </row>
    <row r="33278" spans="11:11" x14ac:dyDescent="0.25">
      <c r="K33278" s="133"/>
    </row>
    <row r="33279" spans="11:11" x14ac:dyDescent="0.25">
      <c r="K33279" s="133"/>
    </row>
    <row r="33280" spans="11:11" x14ac:dyDescent="0.25">
      <c r="K33280"/>
    </row>
    <row r="33281" spans="11:11" x14ac:dyDescent="0.25">
      <c r="K33281"/>
    </row>
    <row r="33282" spans="11:11" x14ac:dyDescent="0.25">
      <c r="K33282" s="133"/>
    </row>
    <row r="33283" spans="11:11" x14ac:dyDescent="0.25">
      <c r="K33283" s="133"/>
    </row>
    <row r="33284" spans="11:11" x14ac:dyDescent="0.25">
      <c r="K33284"/>
    </row>
    <row r="33285" spans="11:11" x14ac:dyDescent="0.25">
      <c r="K33285"/>
    </row>
    <row r="33286" spans="11:11" x14ac:dyDescent="0.25">
      <c r="K33286"/>
    </row>
    <row r="33287" spans="11:11" x14ac:dyDescent="0.25">
      <c r="K33287" s="133"/>
    </row>
    <row r="33288" spans="11:11" x14ac:dyDescent="0.25">
      <c r="K33288" s="133"/>
    </row>
    <row r="33289" spans="11:11" x14ac:dyDescent="0.25">
      <c r="K33289"/>
    </row>
    <row r="33290" spans="11:11" x14ac:dyDescent="0.25">
      <c r="K33290"/>
    </row>
    <row r="33291" spans="11:11" x14ac:dyDescent="0.25">
      <c r="K33291" s="133"/>
    </row>
    <row r="33292" spans="11:11" x14ac:dyDescent="0.25">
      <c r="K33292" s="133"/>
    </row>
    <row r="33293" spans="11:11" x14ac:dyDescent="0.25">
      <c r="K33293"/>
    </row>
    <row r="33294" spans="11:11" x14ac:dyDescent="0.25">
      <c r="K33294"/>
    </row>
    <row r="33295" spans="11:11" x14ac:dyDescent="0.25">
      <c r="K33295"/>
    </row>
    <row r="33296" spans="11:11" x14ac:dyDescent="0.25">
      <c r="K33296" s="133"/>
    </row>
    <row r="33297" spans="11:11" x14ac:dyDescent="0.25">
      <c r="K33297" s="133"/>
    </row>
    <row r="33298" spans="11:11" x14ac:dyDescent="0.25">
      <c r="K33298"/>
    </row>
    <row r="33299" spans="11:11" x14ac:dyDescent="0.25">
      <c r="K33299"/>
    </row>
    <row r="33300" spans="11:11" x14ac:dyDescent="0.25">
      <c r="K33300" s="133"/>
    </row>
    <row r="33301" spans="11:11" x14ac:dyDescent="0.25">
      <c r="K33301" s="133"/>
    </row>
    <row r="33302" spans="11:11" x14ac:dyDescent="0.25">
      <c r="K33302"/>
    </row>
    <row r="33303" spans="11:11" x14ac:dyDescent="0.25">
      <c r="K33303"/>
    </row>
    <row r="33304" spans="11:11" x14ac:dyDescent="0.25">
      <c r="K33304"/>
    </row>
    <row r="33305" spans="11:11" x14ac:dyDescent="0.25">
      <c r="K33305" s="133"/>
    </row>
    <row r="33306" spans="11:11" x14ac:dyDescent="0.25">
      <c r="K33306" s="133"/>
    </row>
    <row r="33307" spans="11:11" x14ac:dyDescent="0.25">
      <c r="K33307"/>
    </row>
    <row r="33308" spans="11:11" x14ac:dyDescent="0.25">
      <c r="K33308"/>
    </row>
    <row r="33309" spans="11:11" x14ac:dyDescent="0.25">
      <c r="K33309" s="133"/>
    </row>
    <row r="33310" spans="11:11" x14ac:dyDescent="0.25">
      <c r="K33310" s="133"/>
    </row>
    <row r="33311" spans="11:11" x14ac:dyDescent="0.25">
      <c r="K33311"/>
    </row>
    <row r="33312" spans="11:11" x14ac:dyDescent="0.25">
      <c r="K33312"/>
    </row>
    <row r="33313" spans="11:11" x14ac:dyDescent="0.25">
      <c r="K33313"/>
    </row>
    <row r="33314" spans="11:11" x14ac:dyDescent="0.25">
      <c r="K33314" s="133"/>
    </row>
    <row r="33315" spans="11:11" x14ac:dyDescent="0.25">
      <c r="K33315" s="133"/>
    </row>
    <row r="33316" spans="11:11" x14ac:dyDescent="0.25">
      <c r="K33316"/>
    </row>
    <row r="33317" spans="11:11" x14ac:dyDescent="0.25">
      <c r="K33317"/>
    </row>
    <row r="33318" spans="11:11" x14ac:dyDescent="0.25">
      <c r="K33318" s="133"/>
    </row>
    <row r="33319" spans="11:11" x14ac:dyDescent="0.25">
      <c r="K33319" s="133"/>
    </row>
    <row r="33320" spans="11:11" x14ac:dyDescent="0.25">
      <c r="K33320"/>
    </row>
    <row r="33321" spans="11:11" x14ac:dyDescent="0.25">
      <c r="K33321"/>
    </row>
    <row r="33322" spans="11:11" x14ac:dyDescent="0.25">
      <c r="K33322"/>
    </row>
    <row r="33323" spans="11:11" x14ac:dyDescent="0.25">
      <c r="K33323" s="133"/>
    </row>
    <row r="33324" spans="11:11" x14ac:dyDescent="0.25">
      <c r="K33324" s="133"/>
    </row>
    <row r="33325" spans="11:11" x14ac:dyDescent="0.25">
      <c r="K33325"/>
    </row>
    <row r="33326" spans="11:11" x14ac:dyDescent="0.25">
      <c r="K33326"/>
    </row>
    <row r="33327" spans="11:11" x14ac:dyDescent="0.25">
      <c r="K33327" s="133"/>
    </row>
    <row r="33328" spans="11:11" x14ac:dyDescent="0.25">
      <c r="K33328" s="133"/>
    </row>
    <row r="33329" spans="11:11" x14ac:dyDescent="0.25">
      <c r="K33329"/>
    </row>
    <row r="33330" spans="11:11" x14ac:dyDescent="0.25">
      <c r="K33330"/>
    </row>
    <row r="33331" spans="11:11" x14ac:dyDescent="0.25">
      <c r="K33331"/>
    </row>
    <row r="33332" spans="11:11" x14ac:dyDescent="0.25">
      <c r="K33332" s="133"/>
    </row>
    <row r="33333" spans="11:11" x14ac:dyDescent="0.25">
      <c r="K33333" s="133"/>
    </row>
    <row r="33334" spans="11:11" x14ac:dyDescent="0.25">
      <c r="K33334"/>
    </row>
    <row r="33335" spans="11:11" x14ac:dyDescent="0.25">
      <c r="K33335"/>
    </row>
    <row r="33336" spans="11:11" x14ac:dyDescent="0.25">
      <c r="K33336" s="133"/>
    </row>
    <row r="33337" spans="11:11" x14ac:dyDescent="0.25">
      <c r="K33337" s="133"/>
    </row>
    <row r="33338" spans="11:11" x14ac:dyDescent="0.25">
      <c r="K33338"/>
    </row>
    <row r="33339" spans="11:11" x14ac:dyDescent="0.25">
      <c r="K33339"/>
    </row>
    <row r="33340" spans="11:11" x14ac:dyDescent="0.25">
      <c r="K33340"/>
    </row>
    <row r="33341" spans="11:11" x14ac:dyDescent="0.25">
      <c r="K33341" s="133"/>
    </row>
    <row r="33342" spans="11:11" x14ac:dyDescent="0.25">
      <c r="K33342" s="133"/>
    </row>
    <row r="33343" spans="11:11" x14ac:dyDescent="0.25">
      <c r="K33343"/>
    </row>
    <row r="33344" spans="11:11" x14ac:dyDescent="0.25">
      <c r="K33344"/>
    </row>
    <row r="33345" spans="11:11" x14ac:dyDescent="0.25">
      <c r="K33345" s="133"/>
    </row>
    <row r="33346" spans="11:11" x14ac:dyDescent="0.25">
      <c r="K33346" s="133"/>
    </row>
    <row r="33347" spans="11:11" x14ac:dyDescent="0.25">
      <c r="K33347"/>
    </row>
    <row r="33348" spans="11:11" x14ac:dyDescent="0.25">
      <c r="K33348"/>
    </row>
    <row r="33349" spans="11:11" x14ac:dyDescent="0.25">
      <c r="K33349"/>
    </row>
    <row r="33350" spans="11:11" x14ac:dyDescent="0.25">
      <c r="K33350" s="133"/>
    </row>
    <row r="33351" spans="11:11" x14ac:dyDescent="0.25">
      <c r="K33351" s="133"/>
    </row>
    <row r="33352" spans="11:11" x14ac:dyDescent="0.25">
      <c r="K33352"/>
    </row>
    <row r="33353" spans="11:11" x14ac:dyDescent="0.25">
      <c r="K33353"/>
    </row>
    <row r="33354" spans="11:11" x14ac:dyDescent="0.25">
      <c r="K33354" s="133"/>
    </row>
    <row r="33355" spans="11:11" x14ac:dyDescent="0.25">
      <c r="K33355" s="133"/>
    </row>
    <row r="33356" spans="11:11" x14ac:dyDescent="0.25">
      <c r="K33356"/>
    </row>
    <row r="33357" spans="11:11" x14ac:dyDescent="0.25">
      <c r="K33357"/>
    </row>
    <row r="33358" spans="11:11" x14ac:dyDescent="0.25">
      <c r="K33358"/>
    </row>
    <row r="33359" spans="11:11" x14ac:dyDescent="0.25">
      <c r="K33359" s="133"/>
    </row>
    <row r="33360" spans="11:11" x14ac:dyDescent="0.25">
      <c r="K33360" s="133"/>
    </row>
    <row r="33361" spans="11:11" x14ac:dyDescent="0.25">
      <c r="K33361"/>
    </row>
    <row r="33362" spans="11:11" x14ac:dyDescent="0.25">
      <c r="K33362"/>
    </row>
    <row r="33363" spans="11:11" x14ac:dyDescent="0.25">
      <c r="K33363" s="133"/>
    </row>
    <row r="33364" spans="11:11" x14ac:dyDescent="0.25">
      <c r="K33364" s="133"/>
    </row>
    <row r="33365" spans="11:11" x14ac:dyDescent="0.25">
      <c r="K33365"/>
    </row>
    <row r="33366" spans="11:11" x14ac:dyDescent="0.25">
      <c r="K33366"/>
    </row>
    <row r="33367" spans="11:11" x14ac:dyDescent="0.25">
      <c r="K33367"/>
    </row>
    <row r="33368" spans="11:11" x14ac:dyDescent="0.25">
      <c r="K33368" s="133"/>
    </row>
    <row r="33369" spans="11:11" x14ac:dyDescent="0.25">
      <c r="K33369" s="133"/>
    </row>
    <row r="33370" spans="11:11" x14ac:dyDescent="0.25">
      <c r="K33370"/>
    </row>
    <row r="33371" spans="11:11" x14ac:dyDescent="0.25">
      <c r="K33371"/>
    </row>
    <row r="33372" spans="11:11" x14ac:dyDescent="0.25">
      <c r="K33372" s="133"/>
    </row>
    <row r="33373" spans="11:11" x14ac:dyDescent="0.25">
      <c r="K33373" s="133"/>
    </row>
    <row r="33374" spans="11:11" x14ac:dyDescent="0.25">
      <c r="K33374"/>
    </row>
    <row r="33375" spans="11:11" x14ac:dyDescent="0.25">
      <c r="K33375"/>
    </row>
    <row r="33376" spans="11:11" x14ac:dyDescent="0.25">
      <c r="K33376"/>
    </row>
    <row r="33377" spans="11:11" x14ac:dyDescent="0.25">
      <c r="K33377" s="133"/>
    </row>
    <row r="33378" spans="11:11" x14ac:dyDescent="0.25">
      <c r="K33378" s="133"/>
    </row>
    <row r="33379" spans="11:11" x14ac:dyDescent="0.25">
      <c r="K33379"/>
    </row>
    <row r="33380" spans="11:11" x14ac:dyDescent="0.25">
      <c r="K33380"/>
    </row>
    <row r="33381" spans="11:11" x14ac:dyDescent="0.25">
      <c r="K33381" s="133"/>
    </row>
    <row r="33382" spans="11:11" x14ac:dyDescent="0.25">
      <c r="K33382" s="133"/>
    </row>
    <row r="33383" spans="11:11" x14ac:dyDescent="0.25">
      <c r="K33383"/>
    </row>
    <row r="33384" spans="11:11" x14ac:dyDescent="0.25">
      <c r="K33384"/>
    </row>
    <row r="33385" spans="11:11" x14ac:dyDescent="0.25">
      <c r="K33385"/>
    </row>
    <row r="33386" spans="11:11" x14ac:dyDescent="0.25">
      <c r="K33386" s="133"/>
    </row>
    <row r="33387" spans="11:11" x14ac:dyDescent="0.25">
      <c r="K33387" s="133"/>
    </row>
    <row r="33388" spans="11:11" x14ac:dyDescent="0.25">
      <c r="K33388"/>
    </row>
    <row r="33389" spans="11:11" x14ac:dyDescent="0.25">
      <c r="K33389"/>
    </row>
    <row r="33390" spans="11:11" x14ac:dyDescent="0.25">
      <c r="K33390" s="133"/>
    </row>
    <row r="33391" spans="11:11" x14ac:dyDescent="0.25">
      <c r="K33391" s="133"/>
    </row>
    <row r="33392" spans="11:11" x14ac:dyDescent="0.25">
      <c r="K33392"/>
    </row>
    <row r="33393" spans="11:11" x14ac:dyDescent="0.25">
      <c r="K33393"/>
    </row>
    <row r="33394" spans="11:11" x14ac:dyDescent="0.25">
      <c r="K33394"/>
    </row>
    <row r="33395" spans="11:11" x14ac:dyDescent="0.25">
      <c r="K33395" s="133"/>
    </row>
    <row r="33396" spans="11:11" x14ac:dyDescent="0.25">
      <c r="K33396" s="133"/>
    </row>
    <row r="33397" spans="11:11" x14ac:dyDescent="0.25">
      <c r="K33397"/>
    </row>
    <row r="33398" spans="11:11" x14ac:dyDescent="0.25">
      <c r="K33398"/>
    </row>
    <row r="33399" spans="11:11" x14ac:dyDescent="0.25">
      <c r="K33399" s="133"/>
    </row>
    <row r="33400" spans="11:11" x14ac:dyDescent="0.25">
      <c r="K33400" s="133"/>
    </row>
    <row r="33401" spans="11:11" x14ac:dyDescent="0.25">
      <c r="K33401"/>
    </row>
    <row r="33402" spans="11:11" x14ac:dyDescent="0.25">
      <c r="K33402"/>
    </row>
    <row r="33403" spans="11:11" x14ac:dyDescent="0.25">
      <c r="K33403"/>
    </row>
    <row r="33404" spans="11:11" x14ac:dyDescent="0.25">
      <c r="K33404" s="133"/>
    </row>
    <row r="33405" spans="11:11" x14ac:dyDescent="0.25">
      <c r="K33405" s="133"/>
    </row>
    <row r="33406" spans="11:11" x14ac:dyDescent="0.25">
      <c r="K33406"/>
    </row>
    <row r="33407" spans="11:11" x14ac:dyDescent="0.25">
      <c r="K33407"/>
    </row>
    <row r="33408" spans="11:11" x14ac:dyDescent="0.25">
      <c r="K33408" s="133"/>
    </row>
    <row r="33409" spans="11:11" x14ac:dyDescent="0.25">
      <c r="K33409" s="133"/>
    </row>
    <row r="33410" spans="11:11" x14ac:dyDescent="0.25">
      <c r="K33410"/>
    </row>
    <row r="33411" spans="11:11" x14ac:dyDescent="0.25">
      <c r="K33411"/>
    </row>
    <row r="33412" spans="11:11" x14ac:dyDescent="0.25">
      <c r="K33412"/>
    </row>
    <row r="33413" spans="11:11" x14ac:dyDescent="0.25">
      <c r="K33413" s="133"/>
    </row>
    <row r="33414" spans="11:11" x14ac:dyDescent="0.25">
      <c r="K33414" s="133"/>
    </row>
    <row r="33415" spans="11:11" x14ac:dyDescent="0.25">
      <c r="K33415"/>
    </row>
    <row r="33416" spans="11:11" x14ac:dyDescent="0.25">
      <c r="K33416"/>
    </row>
    <row r="33417" spans="11:11" x14ac:dyDescent="0.25">
      <c r="K33417" s="133"/>
    </row>
    <row r="33418" spans="11:11" x14ac:dyDescent="0.25">
      <c r="K33418" s="133"/>
    </row>
    <row r="33419" spans="11:11" x14ac:dyDescent="0.25">
      <c r="K33419"/>
    </row>
    <row r="33420" spans="11:11" x14ac:dyDescent="0.25">
      <c r="K33420"/>
    </row>
    <row r="33421" spans="11:11" x14ac:dyDescent="0.25">
      <c r="K33421"/>
    </row>
    <row r="33422" spans="11:11" x14ac:dyDescent="0.25">
      <c r="K33422" s="133"/>
    </row>
    <row r="33423" spans="11:11" x14ac:dyDescent="0.25">
      <c r="K33423" s="133"/>
    </row>
    <row r="33424" spans="11:11" x14ac:dyDescent="0.25">
      <c r="K33424"/>
    </row>
    <row r="33425" spans="11:11" x14ac:dyDescent="0.25">
      <c r="K33425"/>
    </row>
    <row r="33426" spans="11:11" x14ac:dyDescent="0.25">
      <c r="K33426" s="133"/>
    </row>
    <row r="33427" spans="11:11" x14ac:dyDescent="0.25">
      <c r="K33427" s="133"/>
    </row>
    <row r="33428" spans="11:11" x14ac:dyDescent="0.25">
      <c r="K33428"/>
    </row>
    <row r="33429" spans="11:11" x14ac:dyDescent="0.25">
      <c r="K33429"/>
    </row>
    <row r="33430" spans="11:11" x14ac:dyDescent="0.25">
      <c r="K33430"/>
    </row>
    <row r="33431" spans="11:11" x14ac:dyDescent="0.25">
      <c r="K33431" s="133"/>
    </row>
    <row r="33432" spans="11:11" x14ac:dyDescent="0.25">
      <c r="K33432" s="133"/>
    </row>
    <row r="33433" spans="11:11" x14ac:dyDescent="0.25">
      <c r="K33433"/>
    </row>
    <row r="33434" spans="11:11" x14ac:dyDescent="0.25">
      <c r="K33434"/>
    </row>
    <row r="33435" spans="11:11" x14ac:dyDescent="0.25">
      <c r="K33435" s="133"/>
    </row>
    <row r="33436" spans="11:11" x14ac:dyDescent="0.25">
      <c r="K33436" s="133"/>
    </row>
    <row r="33437" spans="11:11" x14ac:dyDescent="0.25">
      <c r="K33437"/>
    </row>
    <row r="33438" spans="11:11" x14ac:dyDescent="0.25">
      <c r="K33438"/>
    </row>
    <row r="33439" spans="11:11" x14ac:dyDescent="0.25">
      <c r="K33439"/>
    </row>
    <row r="33440" spans="11:11" x14ac:dyDescent="0.25">
      <c r="K33440" s="133"/>
    </row>
    <row r="33441" spans="11:11" x14ac:dyDescent="0.25">
      <c r="K33441" s="133"/>
    </row>
    <row r="33442" spans="11:11" x14ac:dyDescent="0.25">
      <c r="K33442"/>
    </row>
    <row r="33443" spans="11:11" x14ac:dyDescent="0.25">
      <c r="K33443"/>
    </row>
    <row r="33444" spans="11:11" x14ac:dyDescent="0.25">
      <c r="K33444" s="133"/>
    </row>
    <row r="33445" spans="11:11" x14ac:dyDescent="0.25">
      <c r="K33445" s="133"/>
    </row>
    <row r="33446" spans="11:11" x14ac:dyDescent="0.25">
      <c r="K33446"/>
    </row>
    <row r="33447" spans="11:11" x14ac:dyDescent="0.25">
      <c r="K33447"/>
    </row>
    <row r="33448" spans="11:11" x14ac:dyDescent="0.25">
      <c r="K33448"/>
    </row>
    <row r="33449" spans="11:11" x14ac:dyDescent="0.25">
      <c r="K33449" s="133"/>
    </row>
    <row r="33450" spans="11:11" x14ac:dyDescent="0.25">
      <c r="K33450" s="133"/>
    </row>
    <row r="33451" spans="11:11" x14ac:dyDescent="0.25">
      <c r="K33451"/>
    </row>
    <row r="33452" spans="11:11" x14ac:dyDescent="0.25">
      <c r="K33452"/>
    </row>
    <row r="33453" spans="11:11" x14ac:dyDescent="0.25">
      <c r="K33453" s="133"/>
    </row>
    <row r="33454" spans="11:11" x14ac:dyDescent="0.25">
      <c r="K33454" s="133"/>
    </row>
    <row r="33455" spans="11:11" x14ac:dyDescent="0.25">
      <c r="K33455"/>
    </row>
    <row r="33456" spans="11:11" x14ac:dyDescent="0.25">
      <c r="K33456"/>
    </row>
    <row r="33457" spans="11:11" x14ac:dyDescent="0.25">
      <c r="K33457"/>
    </row>
    <row r="33458" spans="11:11" x14ac:dyDescent="0.25">
      <c r="K33458" s="133"/>
    </row>
    <row r="33459" spans="11:11" x14ac:dyDescent="0.25">
      <c r="K33459" s="133"/>
    </row>
    <row r="33460" spans="11:11" x14ac:dyDescent="0.25">
      <c r="K33460"/>
    </row>
    <row r="33461" spans="11:11" x14ac:dyDescent="0.25">
      <c r="K33461"/>
    </row>
    <row r="33462" spans="11:11" x14ac:dyDescent="0.25">
      <c r="K33462" s="133"/>
    </row>
    <row r="33463" spans="11:11" x14ac:dyDescent="0.25">
      <c r="K33463" s="133"/>
    </row>
    <row r="33464" spans="11:11" x14ac:dyDescent="0.25">
      <c r="K33464"/>
    </row>
    <row r="33465" spans="11:11" x14ac:dyDescent="0.25">
      <c r="K33465"/>
    </row>
    <row r="33466" spans="11:11" x14ac:dyDescent="0.25">
      <c r="K33466"/>
    </row>
    <row r="33467" spans="11:11" x14ac:dyDescent="0.25">
      <c r="K33467" s="133"/>
    </row>
    <row r="33468" spans="11:11" x14ac:dyDescent="0.25">
      <c r="K33468" s="133"/>
    </row>
    <row r="33469" spans="11:11" x14ac:dyDescent="0.25">
      <c r="K33469"/>
    </row>
    <row r="33470" spans="11:11" x14ac:dyDescent="0.25">
      <c r="K33470"/>
    </row>
    <row r="33471" spans="11:11" x14ac:dyDescent="0.25">
      <c r="K33471" s="133"/>
    </row>
    <row r="33472" spans="11:11" x14ac:dyDescent="0.25">
      <c r="K33472" s="133"/>
    </row>
    <row r="33473" spans="11:11" x14ac:dyDescent="0.25">
      <c r="K33473"/>
    </row>
    <row r="33474" spans="11:11" x14ac:dyDescent="0.25">
      <c r="K33474"/>
    </row>
    <row r="33475" spans="11:11" x14ac:dyDescent="0.25">
      <c r="K33475"/>
    </row>
    <row r="33476" spans="11:11" x14ac:dyDescent="0.25">
      <c r="K33476" s="133"/>
    </row>
    <row r="33477" spans="11:11" x14ac:dyDescent="0.25">
      <c r="K33477" s="133"/>
    </row>
    <row r="33478" spans="11:11" x14ac:dyDescent="0.25">
      <c r="K33478"/>
    </row>
    <row r="33479" spans="11:11" x14ac:dyDescent="0.25">
      <c r="K33479"/>
    </row>
    <row r="33480" spans="11:11" x14ac:dyDescent="0.25">
      <c r="K33480" s="133"/>
    </row>
    <row r="33481" spans="11:11" x14ac:dyDescent="0.25">
      <c r="K33481" s="133"/>
    </row>
    <row r="33482" spans="11:11" x14ac:dyDescent="0.25">
      <c r="K33482"/>
    </row>
    <row r="33483" spans="11:11" x14ac:dyDescent="0.25">
      <c r="K33483"/>
    </row>
    <row r="33484" spans="11:11" x14ac:dyDescent="0.25">
      <c r="K33484"/>
    </row>
    <row r="33485" spans="11:11" x14ac:dyDescent="0.25">
      <c r="K33485" s="133"/>
    </row>
    <row r="33486" spans="11:11" x14ac:dyDescent="0.25">
      <c r="K33486" s="133"/>
    </row>
    <row r="33487" spans="11:11" x14ac:dyDescent="0.25">
      <c r="K33487"/>
    </row>
    <row r="33488" spans="11:11" x14ac:dyDescent="0.25">
      <c r="K33488"/>
    </row>
    <row r="33489" spans="11:11" x14ac:dyDescent="0.25">
      <c r="K33489" s="133"/>
    </row>
    <row r="33490" spans="11:11" x14ac:dyDescent="0.25">
      <c r="K33490" s="133"/>
    </row>
    <row r="33491" spans="11:11" x14ac:dyDescent="0.25">
      <c r="K33491"/>
    </row>
    <row r="33492" spans="11:11" x14ac:dyDescent="0.25">
      <c r="K33492"/>
    </row>
    <row r="33493" spans="11:11" x14ac:dyDescent="0.25">
      <c r="K33493"/>
    </row>
    <row r="33494" spans="11:11" x14ac:dyDescent="0.25">
      <c r="K33494" s="133"/>
    </row>
    <row r="33495" spans="11:11" x14ac:dyDescent="0.25">
      <c r="K33495" s="133"/>
    </row>
    <row r="33496" spans="11:11" x14ac:dyDescent="0.25">
      <c r="K33496"/>
    </row>
    <row r="33497" spans="11:11" x14ac:dyDescent="0.25">
      <c r="K33497"/>
    </row>
    <row r="33498" spans="11:11" x14ac:dyDescent="0.25">
      <c r="K33498" s="133"/>
    </row>
    <row r="33499" spans="11:11" x14ac:dyDescent="0.25">
      <c r="K33499" s="133"/>
    </row>
    <row r="33500" spans="11:11" x14ac:dyDescent="0.25">
      <c r="K33500"/>
    </row>
    <row r="33501" spans="11:11" x14ac:dyDescent="0.25">
      <c r="K33501"/>
    </row>
    <row r="33502" spans="11:11" x14ac:dyDescent="0.25">
      <c r="K33502"/>
    </row>
    <row r="33503" spans="11:11" x14ac:dyDescent="0.25">
      <c r="K33503" s="133"/>
    </row>
    <row r="33504" spans="11:11" x14ac:dyDescent="0.25">
      <c r="K33504" s="133"/>
    </row>
    <row r="33505" spans="11:11" x14ac:dyDescent="0.25">
      <c r="K33505"/>
    </row>
    <row r="33506" spans="11:11" x14ac:dyDescent="0.25">
      <c r="K33506"/>
    </row>
    <row r="33507" spans="11:11" x14ac:dyDescent="0.25">
      <c r="K33507" s="133"/>
    </row>
    <row r="33508" spans="11:11" x14ac:dyDescent="0.25">
      <c r="K33508" s="133"/>
    </row>
    <row r="33509" spans="11:11" x14ac:dyDescent="0.25">
      <c r="K33509"/>
    </row>
    <row r="33510" spans="11:11" x14ac:dyDescent="0.25">
      <c r="K33510"/>
    </row>
    <row r="33511" spans="11:11" x14ac:dyDescent="0.25">
      <c r="K33511"/>
    </row>
    <row r="33512" spans="11:11" x14ac:dyDescent="0.25">
      <c r="K33512" s="133"/>
    </row>
    <row r="33513" spans="11:11" x14ac:dyDescent="0.25">
      <c r="K33513" s="133"/>
    </row>
    <row r="33514" spans="11:11" x14ac:dyDescent="0.25">
      <c r="K33514"/>
    </row>
    <row r="33515" spans="11:11" x14ac:dyDescent="0.25">
      <c r="K33515"/>
    </row>
    <row r="33516" spans="11:11" x14ac:dyDescent="0.25">
      <c r="K33516" s="133"/>
    </row>
    <row r="33517" spans="11:11" x14ac:dyDescent="0.25">
      <c r="K33517" s="133"/>
    </row>
    <row r="33518" spans="11:11" x14ac:dyDescent="0.25">
      <c r="K33518"/>
    </row>
    <row r="33519" spans="11:11" x14ac:dyDescent="0.25">
      <c r="K33519"/>
    </row>
    <row r="33520" spans="11:11" x14ac:dyDescent="0.25">
      <c r="K33520"/>
    </row>
    <row r="33521" spans="11:11" x14ac:dyDescent="0.25">
      <c r="K33521" s="133"/>
    </row>
    <row r="33522" spans="11:11" x14ac:dyDescent="0.25">
      <c r="K33522" s="133"/>
    </row>
    <row r="33523" spans="11:11" x14ac:dyDescent="0.25">
      <c r="K33523"/>
    </row>
    <row r="33524" spans="11:11" x14ac:dyDescent="0.25">
      <c r="K33524"/>
    </row>
    <row r="33525" spans="11:11" x14ac:dyDescent="0.25">
      <c r="K33525" s="133"/>
    </row>
    <row r="33526" spans="11:11" x14ac:dyDescent="0.25">
      <c r="K33526" s="133"/>
    </row>
    <row r="33527" spans="11:11" x14ac:dyDescent="0.25">
      <c r="K33527"/>
    </row>
    <row r="33528" spans="11:11" x14ac:dyDescent="0.25">
      <c r="K33528"/>
    </row>
    <row r="33529" spans="11:11" x14ac:dyDescent="0.25">
      <c r="K33529"/>
    </row>
    <row r="33530" spans="11:11" x14ac:dyDescent="0.25">
      <c r="K33530" s="133"/>
    </row>
    <row r="33531" spans="11:11" x14ac:dyDescent="0.25">
      <c r="K33531" s="133"/>
    </row>
    <row r="33532" spans="11:11" x14ac:dyDescent="0.25">
      <c r="K33532"/>
    </row>
    <row r="33533" spans="11:11" x14ac:dyDescent="0.25">
      <c r="K33533"/>
    </row>
    <row r="33534" spans="11:11" x14ac:dyDescent="0.25">
      <c r="K33534" s="133"/>
    </row>
    <row r="33535" spans="11:11" x14ac:dyDescent="0.25">
      <c r="K33535" s="133"/>
    </row>
    <row r="33536" spans="11:11" x14ac:dyDescent="0.25">
      <c r="K33536"/>
    </row>
    <row r="33537" spans="11:11" x14ac:dyDescent="0.25">
      <c r="K33537"/>
    </row>
    <row r="33538" spans="11:11" x14ac:dyDescent="0.25">
      <c r="K33538"/>
    </row>
    <row r="33539" spans="11:11" x14ac:dyDescent="0.25">
      <c r="K33539" s="133"/>
    </row>
    <row r="33540" spans="11:11" x14ac:dyDescent="0.25">
      <c r="K33540" s="133"/>
    </row>
    <row r="33541" spans="11:11" x14ac:dyDescent="0.25">
      <c r="K33541"/>
    </row>
    <row r="33542" spans="11:11" x14ac:dyDescent="0.25">
      <c r="K33542"/>
    </row>
    <row r="33543" spans="11:11" x14ac:dyDescent="0.25">
      <c r="K33543" s="133"/>
    </row>
    <row r="33544" spans="11:11" x14ac:dyDescent="0.25">
      <c r="K33544" s="133"/>
    </row>
    <row r="33545" spans="11:11" x14ac:dyDescent="0.25">
      <c r="K33545"/>
    </row>
    <row r="33546" spans="11:11" x14ac:dyDescent="0.25">
      <c r="K33546"/>
    </row>
    <row r="33547" spans="11:11" x14ac:dyDescent="0.25">
      <c r="K33547"/>
    </row>
    <row r="33548" spans="11:11" x14ac:dyDescent="0.25">
      <c r="K33548" s="133"/>
    </row>
    <row r="33549" spans="11:11" x14ac:dyDescent="0.25">
      <c r="K33549" s="133"/>
    </row>
    <row r="33550" spans="11:11" x14ac:dyDescent="0.25">
      <c r="K33550"/>
    </row>
    <row r="33551" spans="11:11" x14ac:dyDescent="0.25">
      <c r="K33551"/>
    </row>
    <row r="33552" spans="11:11" x14ac:dyDescent="0.25">
      <c r="K33552" s="133"/>
    </row>
    <row r="33553" spans="11:11" x14ac:dyDescent="0.25">
      <c r="K33553" s="133"/>
    </row>
    <row r="33554" spans="11:11" x14ac:dyDescent="0.25">
      <c r="K33554"/>
    </row>
    <row r="33555" spans="11:11" x14ac:dyDescent="0.25">
      <c r="K33555"/>
    </row>
    <row r="33556" spans="11:11" x14ac:dyDescent="0.25">
      <c r="K33556"/>
    </row>
    <row r="33557" spans="11:11" x14ac:dyDescent="0.25">
      <c r="K33557" s="133"/>
    </row>
    <row r="33558" spans="11:11" x14ac:dyDescent="0.25">
      <c r="K33558" s="133"/>
    </row>
    <row r="33559" spans="11:11" x14ac:dyDescent="0.25">
      <c r="K33559"/>
    </row>
    <row r="33560" spans="11:11" x14ac:dyDescent="0.25">
      <c r="K33560"/>
    </row>
    <row r="33561" spans="11:11" x14ac:dyDescent="0.25">
      <c r="K33561" s="133"/>
    </row>
    <row r="33562" spans="11:11" x14ac:dyDescent="0.25">
      <c r="K33562" s="133"/>
    </row>
    <row r="33563" spans="11:11" x14ac:dyDescent="0.25">
      <c r="K33563"/>
    </row>
    <row r="33564" spans="11:11" x14ac:dyDescent="0.25">
      <c r="K33564"/>
    </row>
    <row r="33565" spans="11:11" x14ac:dyDescent="0.25">
      <c r="K33565"/>
    </row>
    <row r="33566" spans="11:11" x14ac:dyDescent="0.25">
      <c r="K33566" s="133"/>
    </row>
    <row r="33567" spans="11:11" x14ac:dyDescent="0.25">
      <c r="K33567" s="133"/>
    </row>
    <row r="33568" spans="11:11" x14ac:dyDescent="0.25">
      <c r="K33568"/>
    </row>
    <row r="33569" spans="11:11" x14ac:dyDescent="0.25">
      <c r="K33569"/>
    </row>
    <row r="33570" spans="11:11" x14ac:dyDescent="0.25">
      <c r="K33570" s="133"/>
    </row>
    <row r="33571" spans="11:11" x14ac:dyDescent="0.25">
      <c r="K33571" s="133"/>
    </row>
    <row r="33572" spans="11:11" x14ac:dyDescent="0.25">
      <c r="K33572"/>
    </row>
    <row r="33573" spans="11:11" x14ac:dyDescent="0.25">
      <c r="K33573"/>
    </row>
    <row r="33574" spans="11:11" x14ac:dyDescent="0.25">
      <c r="K33574"/>
    </row>
    <row r="33575" spans="11:11" x14ac:dyDescent="0.25">
      <c r="K33575" s="133"/>
    </row>
    <row r="33576" spans="11:11" x14ac:dyDescent="0.25">
      <c r="K33576" s="133"/>
    </row>
    <row r="33577" spans="11:11" x14ac:dyDescent="0.25">
      <c r="K33577"/>
    </row>
    <row r="33578" spans="11:11" x14ac:dyDescent="0.25">
      <c r="K33578"/>
    </row>
    <row r="33579" spans="11:11" x14ac:dyDescent="0.25">
      <c r="K33579" s="133"/>
    </row>
    <row r="33580" spans="11:11" x14ac:dyDescent="0.25">
      <c r="K33580" s="133"/>
    </row>
    <row r="33581" spans="11:11" x14ac:dyDescent="0.25">
      <c r="K33581"/>
    </row>
    <row r="33582" spans="11:11" x14ac:dyDescent="0.25">
      <c r="K33582"/>
    </row>
    <row r="33583" spans="11:11" x14ac:dyDescent="0.25">
      <c r="K33583"/>
    </row>
    <row r="33584" spans="11:11" x14ac:dyDescent="0.25">
      <c r="K33584" s="133"/>
    </row>
    <row r="33585" spans="11:11" x14ac:dyDescent="0.25">
      <c r="K33585" s="133"/>
    </row>
    <row r="33586" spans="11:11" x14ac:dyDescent="0.25">
      <c r="K33586"/>
    </row>
    <row r="33587" spans="11:11" x14ac:dyDescent="0.25">
      <c r="K33587"/>
    </row>
    <row r="33588" spans="11:11" x14ac:dyDescent="0.25">
      <c r="K33588" s="133"/>
    </row>
    <row r="33589" spans="11:11" x14ac:dyDescent="0.25">
      <c r="K33589" s="133"/>
    </row>
    <row r="33590" spans="11:11" x14ac:dyDescent="0.25">
      <c r="K33590"/>
    </row>
    <row r="33591" spans="11:11" x14ac:dyDescent="0.25">
      <c r="K33591"/>
    </row>
    <row r="33592" spans="11:11" x14ac:dyDescent="0.25">
      <c r="K33592"/>
    </row>
    <row r="33593" spans="11:11" x14ac:dyDescent="0.25">
      <c r="K33593" s="133"/>
    </row>
    <row r="33594" spans="11:11" x14ac:dyDescent="0.25">
      <c r="K33594" s="133"/>
    </row>
    <row r="33595" spans="11:11" x14ac:dyDescent="0.25">
      <c r="K33595"/>
    </row>
    <row r="33596" spans="11:11" x14ac:dyDescent="0.25">
      <c r="K33596"/>
    </row>
    <row r="33597" spans="11:11" x14ac:dyDescent="0.25">
      <c r="K33597" s="133"/>
    </row>
    <row r="33598" spans="11:11" x14ac:dyDescent="0.25">
      <c r="K33598" s="133"/>
    </row>
    <row r="33599" spans="11:11" x14ac:dyDescent="0.25">
      <c r="K33599"/>
    </row>
    <row r="33600" spans="11:11" x14ac:dyDescent="0.25">
      <c r="K33600"/>
    </row>
    <row r="33601" spans="11:11" x14ac:dyDescent="0.25">
      <c r="K33601"/>
    </row>
    <row r="33602" spans="11:11" x14ac:dyDescent="0.25">
      <c r="K33602" s="133"/>
    </row>
    <row r="33603" spans="11:11" x14ac:dyDescent="0.25">
      <c r="K33603" s="133"/>
    </row>
    <row r="33604" spans="11:11" x14ac:dyDescent="0.25">
      <c r="K33604"/>
    </row>
    <row r="33605" spans="11:11" x14ac:dyDescent="0.25">
      <c r="K33605"/>
    </row>
    <row r="33606" spans="11:11" x14ac:dyDescent="0.25">
      <c r="K33606" s="133"/>
    </row>
    <row r="33607" spans="11:11" x14ac:dyDescent="0.25">
      <c r="K33607" s="133"/>
    </row>
    <row r="33608" spans="11:11" x14ac:dyDescent="0.25">
      <c r="K33608"/>
    </row>
    <row r="33609" spans="11:11" x14ac:dyDescent="0.25">
      <c r="K33609"/>
    </row>
    <row r="33610" spans="11:11" x14ac:dyDescent="0.25">
      <c r="K33610"/>
    </row>
    <row r="33611" spans="11:11" x14ac:dyDescent="0.25">
      <c r="K33611" s="133"/>
    </row>
    <row r="33612" spans="11:11" x14ac:dyDescent="0.25">
      <c r="K33612" s="133"/>
    </row>
    <row r="33613" spans="11:11" x14ac:dyDescent="0.25">
      <c r="K33613"/>
    </row>
    <row r="33614" spans="11:11" x14ac:dyDescent="0.25">
      <c r="K33614"/>
    </row>
    <row r="33615" spans="11:11" x14ac:dyDescent="0.25">
      <c r="K33615" s="133"/>
    </row>
    <row r="33616" spans="11:11" x14ac:dyDescent="0.25">
      <c r="K33616" s="133"/>
    </row>
    <row r="33617" spans="11:11" x14ac:dyDescent="0.25">
      <c r="K33617"/>
    </row>
    <row r="33618" spans="11:11" x14ac:dyDescent="0.25">
      <c r="K33618"/>
    </row>
    <row r="33619" spans="11:11" x14ac:dyDescent="0.25">
      <c r="K33619"/>
    </row>
    <row r="33620" spans="11:11" x14ac:dyDescent="0.25">
      <c r="K33620" s="133"/>
    </row>
    <row r="33621" spans="11:11" x14ac:dyDescent="0.25">
      <c r="K33621" s="133"/>
    </row>
    <row r="33622" spans="11:11" x14ac:dyDescent="0.25">
      <c r="K33622"/>
    </row>
    <row r="33623" spans="11:11" x14ac:dyDescent="0.25">
      <c r="K33623"/>
    </row>
    <row r="33624" spans="11:11" x14ac:dyDescent="0.25">
      <c r="K33624" s="133"/>
    </row>
    <row r="33625" spans="11:11" x14ac:dyDescent="0.25">
      <c r="K33625" s="133"/>
    </row>
    <row r="33626" spans="11:11" x14ac:dyDescent="0.25">
      <c r="K33626"/>
    </row>
    <row r="33627" spans="11:11" x14ac:dyDescent="0.25">
      <c r="K33627"/>
    </row>
    <row r="33628" spans="11:11" x14ac:dyDescent="0.25">
      <c r="K33628"/>
    </row>
    <row r="33629" spans="11:11" x14ac:dyDescent="0.25">
      <c r="K33629" s="133"/>
    </row>
    <row r="33630" spans="11:11" x14ac:dyDescent="0.25">
      <c r="K33630" s="133"/>
    </row>
    <row r="33631" spans="11:11" x14ac:dyDescent="0.25">
      <c r="K33631"/>
    </row>
    <row r="33632" spans="11:11" x14ac:dyDescent="0.25">
      <c r="K33632"/>
    </row>
    <row r="33633" spans="11:11" x14ac:dyDescent="0.25">
      <c r="K33633" s="133"/>
    </row>
    <row r="33634" spans="11:11" x14ac:dyDescent="0.25">
      <c r="K33634" s="133"/>
    </row>
    <row r="33635" spans="11:11" x14ac:dyDescent="0.25">
      <c r="K33635"/>
    </row>
    <row r="33636" spans="11:11" x14ac:dyDescent="0.25">
      <c r="K33636"/>
    </row>
    <row r="33637" spans="11:11" x14ac:dyDescent="0.25">
      <c r="K33637"/>
    </row>
    <row r="33638" spans="11:11" x14ac:dyDescent="0.25">
      <c r="K33638" s="133"/>
    </row>
    <row r="33639" spans="11:11" x14ac:dyDescent="0.25">
      <c r="K33639" s="133"/>
    </row>
    <row r="33640" spans="11:11" x14ac:dyDescent="0.25">
      <c r="K33640"/>
    </row>
    <row r="33641" spans="11:11" x14ac:dyDescent="0.25">
      <c r="K33641"/>
    </row>
    <row r="33642" spans="11:11" x14ac:dyDescent="0.25">
      <c r="K33642" s="133"/>
    </row>
    <row r="33643" spans="11:11" x14ac:dyDescent="0.25">
      <c r="K33643" s="133"/>
    </row>
    <row r="33644" spans="11:11" x14ac:dyDescent="0.25">
      <c r="K33644"/>
    </row>
    <row r="33645" spans="11:11" x14ac:dyDescent="0.25">
      <c r="K33645"/>
    </row>
    <row r="33646" spans="11:11" x14ac:dyDescent="0.25">
      <c r="K33646"/>
    </row>
    <row r="33647" spans="11:11" x14ac:dyDescent="0.25">
      <c r="K33647" s="133"/>
    </row>
    <row r="33648" spans="11:11" x14ac:dyDescent="0.25">
      <c r="K33648" s="133"/>
    </row>
    <row r="33649" spans="11:11" x14ac:dyDescent="0.25">
      <c r="K33649"/>
    </row>
    <row r="33650" spans="11:11" x14ac:dyDescent="0.25">
      <c r="K33650"/>
    </row>
    <row r="33651" spans="11:11" x14ac:dyDescent="0.25">
      <c r="K33651" s="133"/>
    </row>
    <row r="33652" spans="11:11" x14ac:dyDescent="0.25">
      <c r="K33652" s="133"/>
    </row>
    <row r="33653" spans="11:11" x14ac:dyDescent="0.25">
      <c r="K33653"/>
    </row>
    <row r="33654" spans="11:11" x14ac:dyDescent="0.25">
      <c r="K33654"/>
    </row>
    <row r="33655" spans="11:11" x14ac:dyDescent="0.25">
      <c r="K33655"/>
    </row>
    <row r="33656" spans="11:11" x14ac:dyDescent="0.25">
      <c r="K33656" s="133"/>
    </row>
    <row r="33657" spans="11:11" x14ac:dyDescent="0.25">
      <c r="K33657" s="133"/>
    </row>
    <row r="33658" spans="11:11" x14ac:dyDescent="0.25">
      <c r="K33658"/>
    </row>
    <row r="33659" spans="11:11" x14ac:dyDescent="0.25">
      <c r="K33659"/>
    </row>
    <row r="33660" spans="11:11" x14ac:dyDescent="0.25">
      <c r="K33660" s="133"/>
    </row>
    <row r="33661" spans="11:11" x14ac:dyDescent="0.25">
      <c r="K33661" s="133"/>
    </row>
    <row r="33662" spans="11:11" x14ac:dyDescent="0.25">
      <c r="K33662"/>
    </row>
    <row r="33663" spans="11:11" x14ac:dyDescent="0.25">
      <c r="K33663"/>
    </row>
    <row r="33664" spans="11:11" x14ac:dyDescent="0.25">
      <c r="K33664"/>
    </row>
    <row r="33665" spans="11:11" x14ac:dyDescent="0.25">
      <c r="K33665" s="133"/>
    </row>
    <row r="33666" spans="11:11" x14ac:dyDescent="0.25">
      <c r="K33666" s="133"/>
    </row>
    <row r="33667" spans="11:11" x14ac:dyDescent="0.25">
      <c r="K33667"/>
    </row>
    <row r="33668" spans="11:11" x14ac:dyDescent="0.25">
      <c r="K33668"/>
    </row>
    <row r="33669" spans="11:11" x14ac:dyDescent="0.25">
      <c r="K33669" s="133"/>
    </row>
    <row r="33670" spans="11:11" x14ac:dyDescent="0.25">
      <c r="K33670" s="133"/>
    </row>
    <row r="33671" spans="11:11" x14ac:dyDescent="0.25">
      <c r="K33671"/>
    </row>
    <row r="33672" spans="11:11" x14ac:dyDescent="0.25">
      <c r="K33672"/>
    </row>
    <row r="33673" spans="11:11" x14ac:dyDescent="0.25">
      <c r="K33673"/>
    </row>
    <row r="33674" spans="11:11" x14ac:dyDescent="0.25">
      <c r="K33674" s="133"/>
    </row>
    <row r="33675" spans="11:11" x14ac:dyDescent="0.25">
      <c r="K33675" s="133"/>
    </row>
    <row r="33676" spans="11:11" x14ac:dyDescent="0.25">
      <c r="K33676"/>
    </row>
    <row r="33677" spans="11:11" x14ac:dyDescent="0.25">
      <c r="K33677"/>
    </row>
    <row r="33678" spans="11:11" x14ac:dyDescent="0.25">
      <c r="K33678" s="133"/>
    </row>
    <row r="33679" spans="11:11" x14ac:dyDescent="0.25">
      <c r="K33679" s="133"/>
    </row>
    <row r="33680" spans="11:11" x14ac:dyDescent="0.25">
      <c r="K33680"/>
    </row>
    <row r="33681" spans="11:11" x14ac:dyDescent="0.25">
      <c r="K33681"/>
    </row>
    <row r="33682" spans="11:11" x14ac:dyDescent="0.25">
      <c r="K33682"/>
    </row>
    <row r="33683" spans="11:11" x14ac:dyDescent="0.25">
      <c r="K33683" s="133"/>
    </row>
    <row r="33684" spans="11:11" x14ac:dyDescent="0.25">
      <c r="K33684" s="133"/>
    </row>
    <row r="33685" spans="11:11" x14ac:dyDescent="0.25">
      <c r="K33685"/>
    </row>
    <row r="33686" spans="11:11" x14ac:dyDescent="0.25">
      <c r="K33686"/>
    </row>
    <row r="33687" spans="11:11" x14ac:dyDescent="0.25">
      <c r="K33687" s="133"/>
    </row>
    <row r="33688" spans="11:11" x14ac:dyDescent="0.25">
      <c r="K33688" s="133"/>
    </row>
    <row r="33689" spans="11:11" x14ac:dyDescent="0.25">
      <c r="K33689"/>
    </row>
    <row r="33690" spans="11:11" x14ac:dyDescent="0.25">
      <c r="K33690"/>
    </row>
    <row r="33691" spans="11:11" x14ac:dyDescent="0.25">
      <c r="K33691"/>
    </row>
    <row r="33692" spans="11:11" x14ac:dyDescent="0.25">
      <c r="K33692" s="133"/>
    </row>
    <row r="33693" spans="11:11" x14ac:dyDescent="0.25">
      <c r="K33693" s="133"/>
    </row>
    <row r="33694" spans="11:11" x14ac:dyDescent="0.25">
      <c r="K33694"/>
    </row>
    <row r="33695" spans="11:11" x14ac:dyDescent="0.25">
      <c r="K33695"/>
    </row>
    <row r="33696" spans="11:11" x14ac:dyDescent="0.25">
      <c r="K33696" s="133"/>
    </row>
    <row r="33697" spans="11:11" x14ac:dyDescent="0.25">
      <c r="K33697" s="133"/>
    </row>
    <row r="33698" spans="11:11" x14ac:dyDescent="0.25">
      <c r="K33698"/>
    </row>
    <row r="33699" spans="11:11" x14ac:dyDescent="0.25">
      <c r="K33699"/>
    </row>
    <row r="33700" spans="11:11" x14ac:dyDescent="0.25">
      <c r="K33700"/>
    </row>
    <row r="33701" spans="11:11" x14ac:dyDescent="0.25">
      <c r="K33701" s="133"/>
    </row>
    <row r="33702" spans="11:11" x14ac:dyDescent="0.25">
      <c r="K33702" s="133"/>
    </row>
    <row r="33703" spans="11:11" x14ac:dyDescent="0.25">
      <c r="K33703"/>
    </row>
    <row r="33704" spans="11:11" x14ac:dyDescent="0.25">
      <c r="K33704"/>
    </row>
    <row r="33705" spans="11:11" x14ac:dyDescent="0.25">
      <c r="K33705" s="133"/>
    </row>
    <row r="33706" spans="11:11" x14ac:dyDescent="0.25">
      <c r="K33706" s="133"/>
    </row>
    <row r="33707" spans="11:11" x14ac:dyDescent="0.25">
      <c r="K33707"/>
    </row>
    <row r="33708" spans="11:11" x14ac:dyDescent="0.25">
      <c r="K33708"/>
    </row>
    <row r="33709" spans="11:11" x14ac:dyDescent="0.25">
      <c r="K33709"/>
    </row>
    <row r="33710" spans="11:11" x14ac:dyDescent="0.25">
      <c r="K33710" s="133"/>
    </row>
    <row r="33711" spans="11:11" x14ac:dyDescent="0.25">
      <c r="K33711" s="133"/>
    </row>
    <row r="33712" spans="11:11" x14ac:dyDescent="0.25">
      <c r="K33712"/>
    </row>
    <row r="33713" spans="11:11" x14ac:dyDescent="0.25">
      <c r="K33713"/>
    </row>
    <row r="33714" spans="11:11" x14ac:dyDescent="0.25">
      <c r="K33714" s="133"/>
    </row>
    <row r="33715" spans="11:11" x14ac:dyDescent="0.25">
      <c r="K33715" s="133"/>
    </row>
    <row r="33716" spans="11:11" x14ac:dyDescent="0.25">
      <c r="K33716"/>
    </row>
    <row r="33717" spans="11:11" x14ac:dyDescent="0.25">
      <c r="K33717"/>
    </row>
    <row r="33718" spans="11:11" x14ac:dyDescent="0.25">
      <c r="K33718"/>
    </row>
    <row r="33719" spans="11:11" x14ac:dyDescent="0.25">
      <c r="K33719" s="133"/>
    </row>
    <row r="33720" spans="11:11" x14ac:dyDescent="0.25">
      <c r="K33720" s="133"/>
    </row>
    <row r="33721" spans="11:11" x14ac:dyDescent="0.25">
      <c r="K33721"/>
    </row>
    <row r="33722" spans="11:11" x14ac:dyDescent="0.25">
      <c r="K33722"/>
    </row>
    <row r="33723" spans="11:11" x14ac:dyDescent="0.25">
      <c r="K33723" s="133"/>
    </row>
    <row r="33724" spans="11:11" x14ac:dyDescent="0.25">
      <c r="K33724" s="133"/>
    </row>
    <row r="33725" spans="11:11" x14ac:dyDescent="0.25">
      <c r="K33725"/>
    </row>
    <row r="33726" spans="11:11" x14ac:dyDescent="0.25">
      <c r="K33726"/>
    </row>
    <row r="33727" spans="11:11" x14ac:dyDescent="0.25">
      <c r="K33727"/>
    </row>
    <row r="33728" spans="11:11" x14ac:dyDescent="0.25">
      <c r="K33728" s="133"/>
    </row>
    <row r="33729" spans="11:11" x14ac:dyDescent="0.25">
      <c r="K33729" s="133"/>
    </row>
    <row r="33730" spans="11:11" x14ac:dyDescent="0.25">
      <c r="K33730"/>
    </row>
    <row r="33731" spans="11:11" x14ac:dyDescent="0.25">
      <c r="K33731"/>
    </row>
    <row r="33732" spans="11:11" x14ac:dyDescent="0.25">
      <c r="K33732" s="133"/>
    </row>
    <row r="33733" spans="11:11" x14ac:dyDescent="0.25">
      <c r="K33733" s="133"/>
    </row>
    <row r="33734" spans="11:11" x14ac:dyDescent="0.25">
      <c r="K33734"/>
    </row>
    <row r="33735" spans="11:11" x14ac:dyDescent="0.25">
      <c r="K33735"/>
    </row>
    <row r="33736" spans="11:11" x14ac:dyDescent="0.25">
      <c r="K33736"/>
    </row>
    <row r="33737" spans="11:11" x14ac:dyDescent="0.25">
      <c r="K33737" s="133"/>
    </row>
    <row r="33738" spans="11:11" x14ac:dyDescent="0.25">
      <c r="K33738" s="133"/>
    </row>
    <row r="33739" spans="11:11" x14ac:dyDescent="0.25">
      <c r="K33739"/>
    </row>
    <row r="33740" spans="11:11" x14ac:dyDescent="0.25">
      <c r="K33740"/>
    </row>
    <row r="33741" spans="11:11" x14ac:dyDescent="0.25">
      <c r="K33741" s="133"/>
    </row>
    <row r="33742" spans="11:11" x14ac:dyDescent="0.25">
      <c r="K33742" s="133"/>
    </row>
    <row r="33743" spans="11:11" x14ac:dyDescent="0.25">
      <c r="K33743"/>
    </row>
    <row r="33744" spans="11:11" x14ac:dyDescent="0.25">
      <c r="K33744"/>
    </row>
    <row r="33745" spans="11:11" x14ac:dyDescent="0.25">
      <c r="K33745"/>
    </row>
    <row r="33746" spans="11:11" x14ac:dyDescent="0.25">
      <c r="K33746" s="133"/>
    </row>
    <row r="33747" spans="11:11" x14ac:dyDescent="0.25">
      <c r="K33747" s="133"/>
    </row>
    <row r="33748" spans="11:11" x14ac:dyDescent="0.25">
      <c r="K33748"/>
    </row>
    <row r="33749" spans="11:11" x14ac:dyDescent="0.25">
      <c r="K33749"/>
    </row>
    <row r="33750" spans="11:11" x14ac:dyDescent="0.25">
      <c r="K33750" s="133"/>
    </row>
    <row r="33751" spans="11:11" x14ac:dyDescent="0.25">
      <c r="K33751" s="133"/>
    </row>
    <row r="33752" spans="11:11" x14ac:dyDescent="0.25">
      <c r="K33752"/>
    </row>
    <row r="33753" spans="11:11" x14ac:dyDescent="0.25">
      <c r="K33753"/>
    </row>
    <row r="33754" spans="11:11" x14ac:dyDescent="0.25">
      <c r="K33754"/>
    </row>
    <row r="33755" spans="11:11" x14ac:dyDescent="0.25">
      <c r="K33755" s="133"/>
    </row>
    <row r="33756" spans="11:11" x14ac:dyDescent="0.25">
      <c r="K33756" s="133"/>
    </row>
    <row r="33757" spans="11:11" x14ac:dyDescent="0.25">
      <c r="K33757"/>
    </row>
    <row r="33758" spans="11:11" x14ac:dyDescent="0.25">
      <c r="K33758"/>
    </row>
    <row r="33759" spans="11:11" x14ac:dyDescent="0.25">
      <c r="K33759" s="133"/>
    </row>
    <row r="33760" spans="11:11" x14ac:dyDescent="0.25">
      <c r="K33760" s="133"/>
    </row>
    <row r="33761" spans="11:11" x14ac:dyDescent="0.25">
      <c r="K33761"/>
    </row>
    <row r="33762" spans="11:11" x14ac:dyDescent="0.25">
      <c r="K33762"/>
    </row>
    <row r="33763" spans="11:11" x14ac:dyDescent="0.25">
      <c r="K33763"/>
    </row>
    <row r="33764" spans="11:11" x14ac:dyDescent="0.25">
      <c r="K33764" s="133"/>
    </row>
    <row r="33765" spans="11:11" x14ac:dyDescent="0.25">
      <c r="K33765" s="133"/>
    </row>
    <row r="33766" spans="11:11" x14ac:dyDescent="0.25">
      <c r="K33766"/>
    </row>
    <row r="33767" spans="11:11" x14ac:dyDescent="0.25">
      <c r="K33767"/>
    </row>
    <row r="33768" spans="11:11" x14ac:dyDescent="0.25">
      <c r="K33768" s="133"/>
    </row>
    <row r="33769" spans="11:11" x14ac:dyDescent="0.25">
      <c r="K33769" s="133"/>
    </row>
    <row r="33770" spans="11:11" x14ac:dyDescent="0.25">
      <c r="K33770"/>
    </row>
    <row r="33771" spans="11:11" x14ac:dyDescent="0.25">
      <c r="K33771"/>
    </row>
    <row r="33772" spans="11:11" x14ac:dyDescent="0.25">
      <c r="K33772"/>
    </row>
    <row r="33773" spans="11:11" x14ac:dyDescent="0.25">
      <c r="K33773" s="133"/>
    </row>
    <row r="33774" spans="11:11" x14ac:dyDescent="0.25">
      <c r="K33774" s="133"/>
    </row>
    <row r="33775" spans="11:11" x14ac:dyDescent="0.25">
      <c r="K33775"/>
    </row>
    <row r="33776" spans="11:11" x14ac:dyDescent="0.25">
      <c r="K33776"/>
    </row>
    <row r="33777" spans="11:11" x14ac:dyDescent="0.25">
      <c r="K33777" s="133"/>
    </row>
    <row r="33778" spans="11:11" x14ac:dyDescent="0.25">
      <c r="K33778" s="133"/>
    </row>
    <row r="33779" spans="11:11" x14ac:dyDescent="0.25">
      <c r="K33779"/>
    </row>
    <row r="33780" spans="11:11" x14ac:dyDescent="0.25">
      <c r="K33780"/>
    </row>
    <row r="33781" spans="11:11" x14ac:dyDescent="0.25">
      <c r="K33781"/>
    </row>
    <row r="33782" spans="11:11" x14ac:dyDescent="0.25">
      <c r="K33782" s="133"/>
    </row>
    <row r="33783" spans="11:11" x14ac:dyDescent="0.25">
      <c r="K33783" s="133"/>
    </row>
    <row r="33784" spans="11:11" x14ac:dyDescent="0.25">
      <c r="K33784"/>
    </row>
    <row r="33785" spans="11:11" x14ac:dyDescent="0.25">
      <c r="K33785"/>
    </row>
    <row r="33786" spans="11:11" x14ac:dyDescent="0.25">
      <c r="K33786" s="133"/>
    </row>
    <row r="33787" spans="11:11" x14ac:dyDescent="0.25">
      <c r="K33787" s="133"/>
    </row>
    <row r="33788" spans="11:11" x14ac:dyDescent="0.25">
      <c r="K33788"/>
    </row>
    <row r="33789" spans="11:11" x14ac:dyDescent="0.25">
      <c r="K33789"/>
    </row>
    <row r="33790" spans="11:11" x14ac:dyDescent="0.25">
      <c r="K33790"/>
    </row>
    <row r="33791" spans="11:11" x14ac:dyDescent="0.25">
      <c r="K33791" s="133"/>
    </row>
    <row r="33792" spans="11:11" x14ac:dyDescent="0.25">
      <c r="K33792" s="133"/>
    </row>
    <row r="33793" spans="11:11" x14ac:dyDescent="0.25">
      <c r="K33793"/>
    </row>
    <row r="33794" spans="11:11" x14ac:dyDescent="0.25">
      <c r="K33794"/>
    </row>
    <row r="33795" spans="11:11" x14ac:dyDescent="0.25">
      <c r="K33795" s="133"/>
    </row>
    <row r="33796" spans="11:11" x14ac:dyDescent="0.25">
      <c r="K33796" s="133"/>
    </row>
    <row r="33797" spans="11:11" x14ac:dyDescent="0.25">
      <c r="K33797"/>
    </row>
    <row r="33798" spans="11:11" x14ac:dyDescent="0.25">
      <c r="K33798"/>
    </row>
    <row r="33799" spans="11:11" x14ac:dyDescent="0.25">
      <c r="K33799"/>
    </row>
    <row r="33800" spans="11:11" x14ac:dyDescent="0.25">
      <c r="K33800" s="133"/>
    </row>
    <row r="33801" spans="11:11" x14ac:dyDescent="0.25">
      <c r="K33801" s="133"/>
    </row>
    <row r="33802" spans="11:11" x14ac:dyDescent="0.25">
      <c r="K33802"/>
    </row>
    <row r="33803" spans="11:11" x14ac:dyDescent="0.25">
      <c r="K33803"/>
    </row>
    <row r="33804" spans="11:11" x14ac:dyDescent="0.25">
      <c r="K33804" s="133"/>
    </row>
    <row r="33805" spans="11:11" x14ac:dyDescent="0.25">
      <c r="K33805" s="133"/>
    </row>
    <row r="33806" spans="11:11" x14ac:dyDescent="0.25">
      <c r="K33806"/>
    </row>
    <row r="33807" spans="11:11" x14ac:dyDescent="0.25">
      <c r="K33807"/>
    </row>
    <row r="33808" spans="11:11" x14ac:dyDescent="0.25">
      <c r="K33808"/>
    </row>
    <row r="33809" spans="11:11" x14ac:dyDescent="0.25">
      <c r="K33809" s="133"/>
    </row>
    <row r="33810" spans="11:11" x14ac:dyDescent="0.25">
      <c r="K33810" s="133"/>
    </row>
    <row r="33811" spans="11:11" x14ac:dyDescent="0.25">
      <c r="K33811"/>
    </row>
    <row r="33812" spans="11:11" x14ac:dyDescent="0.25">
      <c r="K33812"/>
    </row>
    <row r="33813" spans="11:11" x14ac:dyDescent="0.25">
      <c r="K33813" s="133"/>
    </row>
    <row r="33814" spans="11:11" x14ac:dyDescent="0.25">
      <c r="K33814" s="133"/>
    </row>
    <row r="33815" spans="11:11" x14ac:dyDescent="0.25">
      <c r="K33815"/>
    </row>
    <row r="33816" spans="11:11" x14ac:dyDescent="0.25">
      <c r="K33816"/>
    </row>
    <row r="33817" spans="11:11" x14ac:dyDescent="0.25">
      <c r="K33817"/>
    </row>
    <row r="33818" spans="11:11" x14ac:dyDescent="0.25">
      <c r="K33818" s="133"/>
    </row>
    <row r="33819" spans="11:11" x14ac:dyDescent="0.25">
      <c r="K33819" s="133"/>
    </row>
    <row r="33820" spans="11:11" x14ac:dyDescent="0.25">
      <c r="K33820"/>
    </row>
    <row r="33821" spans="11:11" x14ac:dyDescent="0.25">
      <c r="K33821"/>
    </row>
    <row r="33822" spans="11:11" x14ac:dyDescent="0.25">
      <c r="K33822" s="133"/>
    </row>
    <row r="33823" spans="11:11" x14ac:dyDescent="0.25">
      <c r="K33823" s="133"/>
    </row>
    <row r="33824" spans="11:11" x14ac:dyDescent="0.25">
      <c r="K33824"/>
    </row>
    <row r="33825" spans="11:11" x14ac:dyDescent="0.25">
      <c r="K33825"/>
    </row>
    <row r="33826" spans="11:11" x14ac:dyDescent="0.25">
      <c r="K33826"/>
    </row>
    <row r="33827" spans="11:11" x14ac:dyDescent="0.25">
      <c r="K33827" s="133"/>
    </row>
    <row r="33828" spans="11:11" x14ac:dyDescent="0.25">
      <c r="K33828" s="133"/>
    </row>
    <row r="33829" spans="11:11" x14ac:dyDescent="0.25">
      <c r="K33829"/>
    </row>
    <row r="33830" spans="11:11" x14ac:dyDescent="0.25">
      <c r="K33830"/>
    </row>
    <row r="33831" spans="11:11" x14ac:dyDescent="0.25">
      <c r="K33831" s="133"/>
    </row>
    <row r="33832" spans="11:11" x14ac:dyDescent="0.25">
      <c r="K33832" s="133"/>
    </row>
    <row r="33833" spans="11:11" x14ac:dyDescent="0.25">
      <c r="K33833"/>
    </row>
    <row r="33834" spans="11:11" x14ac:dyDescent="0.25">
      <c r="K33834"/>
    </row>
    <row r="33835" spans="11:11" x14ac:dyDescent="0.25">
      <c r="K33835"/>
    </row>
    <row r="33836" spans="11:11" x14ac:dyDescent="0.25">
      <c r="K33836" s="133"/>
    </row>
    <row r="33837" spans="11:11" x14ac:dyDescent="0.25">
      <c r="K33837" s="133"/>
    </row>
    <row r="33838" spans="11:11" x14ac:dyDescent="0.25">
      <c r="K33838"/>
    </row>
    <row r="33839" spans="11:11" x14ac:dyDescent="0.25">
      <c r="K33839"/>
    </row>
    <row r="33840" spans="11:11" x14ac:dyDescent="0.25">
      <c r="K33840" s="133"/>
    </row>
    <row r="33841" spans="11:11" x14ac:dyDescent="0.25">
      <c r="K33841" s="133"/>
    </row>
    <row r="33842" spans="11:11" x14ac:dyDescent="0.25">
      <c r="K33842"/>
    </row>
    <row r="33843" spans="11:11" x14ac:dyDescent="0.25">
      <c r="K33843"/>
    </row>
    <row r="33844" spans="11:11" x14ac:dyDescent="0.25">
      <c r="K33844"/>
    </row>
    <row r="33845" spans="11:11" x14ac:dyDescent="0.25">
      <c r="K33845" s="133"/>
    </row>
    <row r="33846" spans="11:11" x14ac:dyDescent="0.25">
      <c r="K33846" s="133"/>
    </row>
    <row r="33847" spans="11:11" x14ac:dyDescent="0.25">
      <c r="K33847"/>
    </row>
    <row r="33848" spans="11:11" x14ac:dyDescent="0.25">
      <c r="K33848"/>
    </row>
    <row r="33849" spans="11:11" x14ac:dyDescent="0.25">
      <c r="K33849" s="133"/>
    </row>
    <row r="33850" spans="11:11" x14ac:dyDescent="0.25">
      <c r="K33850" s="133"/>
    </row>
    <row r="33851" spans="11:11" x14ac:dyDescent="0.25">
      <c r="K33851"/>
    </row>
    <row r="33852" spans="11:11" x14ac:dyDescent="0.25">
      <c r="K33852"/>
    </row>
    <row r="33853" spans="11:11" x14ac:dyDescent="0.25">
      <c r="K33853"/>
    </row>
    <row r="33854" spans="11:11" x14ac:dyDescent="0.25">
      <c r="K33854" s="133"/>
    </row>
    <row r="33855" spans="11:11" x14ac:dyDescent="0.25">
      <c r="K33855" s="133"/>
    </row>
    <row r="33856" spans="11:11" x14ac:dyDescent="0.25">
      <c r="K33856"/>
    </row>
    <row r="33857" spans="11:11" x14ac:dyDescent="0.25">
      <c r="K33857"/>
    </row>
    <row r="33858" spans="11:11" x14ac:dyDescent="0.25">
      <c r="K33858" s="133"/>
    </row>
    <row r="33859" spans="11:11" x14ac:dyDescent="0.25">
      <c r="K33859" s="133"/>
    </row>
    <row r="33860" spans="11:11" x14ac:dyDescent="0.25">
      <c r="K33860"/>
    </row>
    <row r="33861" spans="11:11" x14ac:dyDescent="0.25">
      <c r="K33861"/>
    </row>
    <row r="33862" spans="11:11" x14ac:dyDescent="0.25">
      <c r="K33862"/>
    </row>
    <row r="33863" spans="11:11" x14ac:dyDescent="0.25">
      <c r="K33863" s="133"/>
    </row>
    <row r="33864" spans="11:11" x14ac:dyDescent="0.25">
      <c r="K33864" s="133"/>
    </row>
    <row r="33865" spans="11:11" x14ac:dyDescent="0.25">
      <c r="K33865"/>
    </row>
    <row r="33866" spans="11:11" x14ac:dyDescent="0.25">
      <c r="K33866"/>
    </row>
    <row r="33867" spans="11:11" x14ac:dyDescent="0.25">
      <c r="K33867" s="133"/>
    </row>
    <row r="33868" spans="11:11" x14ac:dyDescent="0.25">
      <c r="K33868" s="133"/>
    </row>
    <row r="33869" spans="11:11" x14ac:dyDescent="0.25">
      <c r="K33869"/>
    </row>
    <row r="33870" spans="11:11" x14ac:dyDescent="0.25">
      <c r="K33870"/>
    </row>
    <row r="33871" spans="11:11" x14ac:dyDescent="0.25">
      <c r="K33871"/>
    </row>
    <row r="33872" spans="11:11" x14ac:dyDescent="0.25">
      <c r="K33872" s="133"/>
    </row>
    <row r="33873" spans="11:11" x14ac:dyDescent="0.25">
      <c r="K33873" s="133"/>
    </row>
    <row r="33874" spans="11:11" x14ac:dyDescent="0.25">
      <c r="K33874"/>
    </row>
    <row r="33875" spans="11:11" x14ac:dyDescent="0.25">
      <c r="K33875"/>
    </row>
    <row r="33876" spans="11:11" x14ac:dyDescent="0.25">
      <c r="K33876" s="133"/>
    </row>
    <row r="33877" spans="11:11" x14ac:dyDescent="0.25">
      <c r="K33877" s="133"/>
    </row>
    <row r="33878" spans="11:11" x14ac:dyDescent="0.25">
      <c r="K33878"/>
    </row>
    <row r="33879" spans="11:11" x14ac:dyDescent="0.25">
      <c r="K33879"/>
    </row>
    <row r="33880" spans="11:11" x14ac:dyDescent="0.25">
      <c r="K33880"/>
    </row>
    <row r="33881" spans="11:11" x14ac:dyDescent="0.25">
      <c r="K33881" s="133"/>
    </row>
    <row r="33882" spans="11:11" x14ac:dyDescent="0.25">
      <c r="K33882" s="133"/>
    </row>
    <row r="33883" spans="11:11" x14ac:dyDescent="0.25">
      <c r="K33883"/>
    </row>
    <row r="33884" spans="11:11" x14ac:dyDescent="0.25">
      <c r="K33884"/>
    </row>
    <row r="33885" spans="11:11" x14ac:dyDescent="0.25">
      <c r="K33885" s="133"/>
    </row>
    <row r="33886" spans="11:11" x14ac:dyDescent="0.25">
      <c r="K33886" s="133"/>
    </row>
    <row r="33887" spans="11:11" x14ac:dyDescent="0.25">
      <c r="K33887"/>
    </row>
    <row r="33888" spans="11:11" x14ac:dyDescent="0.25">
      <c r="K33888"/>
    </row>
    <row r="33889" spans="11:11" x14ac:dyDescent="0.25">
      <c r="K33889"/>
    </row>
    <row r="33890" spans="11:11" x14ac:dyDescent="0.25">
      <c r="K33890" s="133"/>
    </row>
    <row r="33891" spans="11:11" x14ac:dyDescent="0.25">
      <c r="K33891" s="133"/>
    </row>
    <row r="33892" spans="11:11" x14ac:dyDescent="0.25">
      <c r="K33892"/>
    </row>
    <row r="33893" spans="11:11" x14ac:dyDescent="0.25">
      <c r="K33893"/>
    </row>
    <row r="33894" spans="11:11" x14ac:dyDescent="0.25">
      <c r="K33894" s="133"/>
    </row>
    <row r="33895" spans="11:11" x14ac:dyDescent="0.25">
      <c r="K33895" s="133"/>
    </row>
    <row r="33896" spans="11:11" x14ac:dyDescent="0.25">
      <c r="K33896"/>
    </row>
    <row r="33897" spans="11:11" x14ac:dyDescent="0.25">
      <c r="K33897"/>
    </row>
    <row r="33898" spans="11:11" x14ac:dyDescent="0.25">
      <c r="K33898"/>
    </row>
    <row r="33899" spans="11:11" x14ac:dyDescent="0.25">
      <c r="K33899" s="133"/>
    </row>
    <row r="33900" spans="11:11" x14ac:dyDescent="0.25">
      <c r="K33900" s="133"/>
    </row>
    <row r="33901" spans="11:11" x14ac:dyDescent="0.25">
      <c r="K33901"/>
    </row>
    <row r="33902" spans="11:11" x14ac:dyDescent="0.25">
      <c r="K33902"/>
    </row>
    <row r="33903" spans="11:11" x14ac:dyDescent="0.25">
      <c r="K33903" s="133"/>
    </row>
    <row r="33904" spans="11:11" x14ac:dyDescent="0.25">
      <c r="K33904" s="133"/>
    </row>
    <row r="33905" spans="11:11" x14ac:dyDescent="0.25">
      <c r="K33905"/>
    </row>
    <row r="33906" spans="11:11" x14ac:dyDescent="0.25">
      <c r="K33906"/>
    </row>
    <row r="33907" spans="11:11" x14ac:dyDescent="0.25">
      <c r="K33907"/>
    </row>
    <row r="33908" spans="11:11" x14ac:dyDescent="0.25">
      <c r="K33908" s="133"/>
    </row>
    <row r="33909" spans="11:11" x14ac:dyDescent="0.25">
      <c r="K33909" s="133"/>
    </row>
    <row r="33910" spans="11:11" x14ac:dyDescent="0.25">
      <c r="K33910"/>
    </row>
    <row r="33911" spans="11:11" x14ac:dyDescent="0.25">
      <c r="K33911"/>
    </row>
    <row r="33912" spans="11:11" x14ac:dyDescent="0.25">
      <c r="K33912" s="133"/>
    </row>
    <row r="33913" spans="11:11" x14ac:dyDescent="0.25">
      <c r="K33913" s="133"/>
    </row>
    <row r="33914" spans="11:11" x14ac:dyDescent="0.25">
      <c r="K33914"/>
    </row>
    <row r="33915" spans="11:11" x14ac:dyDescent="0.25">
      <c r="K33915"/>
    </row>
    <row r="33916" spans="11:11" x14ac:dyDescent="0.25">
      <c r="K33916"/>
    </row>
    <row r="33917" spans="11:11" x14ac:dyDescent="0.25">
      <c r="K33917" s="133"/>
    </row>
    <row r="33918" spans="11:11" x14ac:dyDescent="0.25">
      <c r="K33918" s="133"/>
    </row>
    <row r="33919" spans="11:11" x14ac:dyDescent="0.25">
      <c r="K33919"/>
    </row>
    <row r="33920" spans="11:11" x14ac:dyDescent="0.25">
      <c r="K33920"/>
    </row>
    <row r="33921" spans="11:11" x14ac:dyDescent="0.25">
      <c r="K33921" s="133"/>
    </row>
    <row r="33922" spans="11:11" x14ac:dyDescent="0.25">
      <c r="K33922" s="133"/>
    </row>
    <row r="33923" spans="11:11" x14ac:dyDescent="0.25">
      <c r="K33923"/>
    </row>
    <row r="33924" spans="11:11" x14ac:dyDescent="0.25">
      <c r="K33924"/>
    </row>
    <row r="33925" spans="11:11" x14ac:dyDescent="0.25">
      <c r="K33925"/>
    </row>
    <row r="33926" spans="11:11" x14ac:dyDescent="0.25">
      <c r="K33926" s="133"/>
    </row>
    <row r="33927" spans="11:11" x14ac:dyDescent="0.25">
      <c r="K33927" s="133"/>
    </row>
    <row r="33928" spans="11:11" x14ac:dyDescent="0.25">
      <c r="K33928"/>
    </row>
    <row r="33929" spans="11:11" x14ac:dyDescent="0.25">
      <c r="K33929"/>
    </row>
    <row r="33930" spans="11:11" x14ac:dyDescent="0.25">
      <c r="K33930" s="133"/>
    </row>
    <row r="33931" spans="11:11" x14ac:dyDescent="0.25">
      <c r="K33931" s="133"/>
    </row>
    <row r="33932" spans="11:11" x14ac:dyDescent="0.25">
      <c r="K33932"/>
    </row>
    <row r="33933" spans="11:11" x14ac:dyDescent="0.25">
      <c r="K33933"/>
    </row>
    <row r="33934" spans="11:11" x14ac:dyDescent="0.25">
      <c r="K33934"/>
    </row>
    <row r="33935" spans="11:11" x14ac:dyDescent="0.25">
      <c r="K33935" s="133"/>
    </row>
    <row r="33936" spans="11:11" x14ac:dyDescent="0.25">
      <c r="K33936" s="133"/>
    </row>
    <row r="33937" spans="11:11" x14ac:dyDescent="0.25">
      <c r="K33937"/>
    </row>
    <row r="33938" spans="11:11" x14ac:dyDescent="0.25">
      <c r="K33938"/>
    </row>
    <row r="33939" spans="11:11" x14ac:dyDescent="0.25">
      <c r="K33939" s="133"/>
    </row>
    <row r="33940" spans="11:11" x14ac:dyDescent="0.25">
      <c r="K33940" s="133"/>
    </row>
    <row r="33941" spans="11:11" x14ac:dyDescent="0.25">
      <c r="K33941"/>
    </row>
    <row r="33942" spans="11:11" x14ac:dyDescent="0.25">
      <c r="K33942"/>
    </row>
    <row r="33943" spans="11:11" x14ac:dyDescent="0.25">
      <c r="K33943"/>
    </row>
    <row r="33944" spans="11:11" x14ac:dyDescent="0.25">
      <c r="K33944" s="133"/>
    </row>
    <row r="33945" spans="11:11" x14ac:dyDescent="0.25">
      <c r="K33945" s="133"/>
    </row>
    <row r="33946" spans="11:11" x14ac:dyDescent="0.25">
      <c r="K33946"/>
    </row>
    <row r="33947" spans="11:11" x14ac:dyDescent="0.25">
      <c r="K33947"/>
    </row>
    <row r="33948" spans="11:11" x14ac:dyDescent="0.25">
      <c r="K33948" s="133"/>
    </row>
    <row r="33949" spans="11:11" x14ac:dyDescent="0.25">
      <c r="K33949" s="133"/>
    </row>
    <row r="33950" spans="11:11" x14ac:dyDescent="0.25">
      <c r="K33950"/>
    </row>
    <row r="33951" spans="11:11" x14ac:dyDescent="0.25">
      <c r="K33951"/>
    </row>
    <row r="33952" spans="11:11" x14ac:dyDescent="0.25">
      <c r="K33952"/>
    </row>
    <row r="33953" spans="11:11" x14ac:dyDescent="0.25">
      <c r="K33953" s="133"/>
    </row>
    <row r="33954" spans="11:11" x14ac:dyDescent="0.25">
      <c r="K33954" s="133"/>
    </row>
    <row r="33955" spans="11:11" x14ac:dyDescent="0.25">
      <c r="K33955"/>
    </row>
    <row r="33956" spans="11:11" x14ac:dyDescent="0.25">
      <c r="K33956"/>
    </row>
    <row r="33957" spans="11:11" x14ac:dyDescent="0.25">
      <c r="K33957" s="133"/>
    </row>
    <row r="33958" spans="11:11" x14ac:dyDescent="0.25">
      <c r="K33958" s="133"/>
    </row>
    <row r="33959" spans="11:11" x14ac:dyDescent="0.25">
      <c r="K33959"/>
    </row>
    <row r="33960" spans="11:11" x14ac:dyDescent="0.25">
      <c r="K33960"/>
    </row>
    <row r="33961" spans="11:11" x14ac:dyDescent="0.25">
      <c r="K33961"/>
    </row>
    <row r="33962" spans="11:11" x14ac:dyDescent="0.25">
      <c r="K33962" s="133"/>
    </row>
    <row r="33963" spans="11:11" x14ac:dyDescent="0.25">
      <c r="K33963" s="133"/>
    </row>
    <row r="33964" spans="11:11" x14ac:dyDescent="0.25">
      <c r="K33964"/>
    </row>
    <row r="33965" spans="11:11" x14ac:dyDescent="0.25">
      <c r="K33965"/>
    </row>
    <row r="33966" spans="11:11" x14ac:dyDescent="0.25">
      <c r="K33966" s="133"/>
    </row>
    <row r="33967" spans="11:11" x14ac:dyDescent="0.25">
      <c r="K33967" s="133"/>
    </row>
    <row r="33968" spans="11:11" x14ac:dyDescent="0.25">
      <c r="K33968"/>
    </row>
    <row r="33969" spans="11:11" x14ac:dyDescent="0.25">
      <c r="K33969"/>
    </row>
    <row r="33970" spans="11:11" x14ac:dyDescent="0.25">
      <c r="K33970"/>
    </row>
    <row r="33971" spans="11:11" x14ac:dyDescent="0.25">
      <c r="K33971" s="133"/>
    </row>
    <row r="33972" spans="11:11" x14ac:dyDescent="0.25">
      <c r="K33972" s="133"/>
    </row>
    <row r="33973" spans="11:11" x14ac:dyDescent="0.25">
      <c r="K33973"/>
    </row>
    <row r="33974" spans="11:11" x14ac:dyDescent="0.25">
      <c r="K33974"/>
    </row>
    <row r="33975" spans="11:11" x14ac:dyDescent="0.25">
      <c r="K33975" s="133"/>
    </row>
    <row r="33976" spans="11:11" x14ac:dyDescent="0.25">
      <c r="K33976" s="133"/>
    </row>
    <row r="33977" spans="11:11" x14ac:dyDescent="0.25">
      <c r="K33977"/>
    </row>
    <row r="33978" spans="11:11" x14ac:dyDescent="0.25">
      <c r="K33978"/>
    </row>
    <row r="33979" spans="11:11" x14ac:dyDescent="0.25">
      <c r="K33979"/>
    </row>
    <row r="33980" spans="11:11" x14ac:dyDescent="0.25">
      <c r="K33980" s="133"/>
    </row>
    <row r="33981" spans="11:11" x14ac:dyDescent="0.25">
      <c r="K33981" s="133"/>
    </row>
    <row r="33982" spans="11:11" x14ac:dyDescent="0.25">
      <c r="K33982"/>
    </row>
    <row r="33983" spans="11:11" x14ac:dyDescent="0.25">
      <c r="K33983"/>
    </row>
    <row r="33984" spans="11:11" x14ac:dyDescent="0.25">
      <c r="K33984" s="133"/>
    </row>
    <row r="33985" spans="11:11" x14ac:dyDescent="0.25">
      <c r="K33985" s="133"/>
    </row>
    <row r="33986" spans="11:11" x14ac:dyDescent="0.25">
      <c r="K33986"/>
    </row>
    <row r="33987" spans="11:11" x14ac:dyDescent="0.25">
      <c r="K33987"/>
    </row>
    <row r="33988" spans="11:11" x14ac:dyDescent="0.25">
      <c r="K33988"/>
    </row>
    <row r="33989" spans="11:11" x14ac:dyDescent="0.25">
      <c r="K33989" s="133"/>
    </row>
    <row r="33990" spans="11:11" x14ac:dyDescent="0.25">
      <c r="K33990" s="133"/>
    </row>
    <row r="33991" spans="11:11" x14ac:dyDescent="0.25">
      <c r="K33991"/>
    </row>
    <row r="33992" spans="11:11" x14ac:dyDescent="0.25">
      <c r="K33992"/>
    </row>
    <row r="33993" spans="11:11" x14ac:dyDescent="0.25">
      <c r="K33993" s="133"/>
    </row>
    <row r="33994" spans="11:11" x14ac:dyDescent="0.25">
      <c r="K33994" s="133"/>
    </row>
    <row r="33995" spans="11:11" x14ac:dyDescent="0.25">
      <c r="K33995"/>
    </row>
    <row r="33996" spans="11:11" x14ac:dyDescent="0.25">
      <c r="K33996"/>
    </row>
    <row r="33997" spans="11:11" x14ac:dyDescent="0.25">
      <c r="K33997"/>
    </row>
    <row r="33998" spans="11:11" x14ac:dyDescent="0.25">
      <c r="K33998" s="133"/>
    </row>
    <row r="33999" spans="11:11" x14ac:dyDescent="0.25">
      <c r="K33999" s="133"/>
    </row>
    <row r="34000" spans="11:11" x14ac:dyDescent="0.25">
      <c r="K34000"/>
    </row>
    <row r="34001" spans="11:11" x14ac:dyDescent="0.25">
      <c r="K34001"/>
    </row>
    <row r="34002" spans="11:11" x14ac:dyDescent="0.25">
      <c r="K34002" s="133"/>
    </row>
    <row r="34003" spans="11:11" x14ac:dyDescent="0.25">
      <c r="K34003" s="133"/>
    </row>
    <row r="34004" spans="11:11" x14ac:dyDescent="0.25">
      <c r="K34004"/>
    </row>
    <row r="34005" spans="11:11" x14ac:dyDescent="0.25">
      <c r="K34005"/>
    </row>
    <row r="34006" spans="11:11" x14ac:dyDescent="0.25">
      <c r="K34006"/>
    </row>
    <row r="34007" spans="11:11" x14ac:dyDescent="0.25">
      <c r="K34007" s="133"/>
    </row>
    <row r="34008" spans="11:11" x14ac:dyDescent="0.25">
      <c r="K34008" s="133"/>
    </row>
    <row r="34009" spans="11:11" x14ac:dyDescent="0.25">
      <c r="K34009"/>
    </row>
    <row r="34010" spans="11:11" x14ac:dyDescent="0.25">
      <c r="K34010"/>
    </row>
    <row r="34011" spans="11:11" x14ac:dyDescent="0.25">
      <c r="K34011" s="133"/>
    </row>
    <row r="34012" spans="11:11" x14ac:dyDescent="0.25">
      <c r="K34012" s="133"/>
    </row>
    <row r="34013" spans="11:11" x14ac:dyDescent="0.25">
      <c r="K34013"/>
    </row>
    <row r="34014" spans="11:11" x14ac:dyDescent="0.25">
      <c r="K34014"/>
    </row>
    <row r="34015" spans="11:11" x14ac:dyDescent="0.25">
      <c r="K34015"/>
    </row>
    <row r="34016" spans="11:11" x14ac:dyDescent="0.25">
      <c r="K34016" s="133"/>
    </row>
    <row r="34017" spans="11:11" x14ac:dyDescent="0.25">
      <c r="K34017" s="133"/>
    </row>
    <row r="34018" spans="11:11" x14ac:dyDescent="0.25">
      <c r="K34018"/>
    </row>
    <row r="34019" spans="11:11" x14ac:dyDescent="0.25">
      <c r="K34019"/>
    </row>
    <row r="34020" spans="11:11" x14ac:dyDescent="0.25">
      <c r="K34020" s="133"/>
    </row>
    <row r="34021" spans="11:11" x14ac:dyDescent="0.25">
      <c r="K34021" s="133"/>
    </row>
    <row r="34022" spans="11:11" x14ac:dyDescent="0.25">
      <c r="K34022"/>
    </row>
    <row r="34023" spans="11:11" x14ac:dyDescent="0.25">
      <c r="K34023"/>
    </row>
    <row r="34024" spans="11:11" x14ac:dyDescent="0.25">
      <c r="K34024"/>
    </row>
    <row r="34025" spans="11:11" x14ac:dyDescent="0.25">
      <c r="K34025" s="133"/>
    </row>
    <row r="34026" spans="11:11" x14ac:dyDescent="0.25">
      <c r="K34026" s="133"/>
    </row>
    <row r="34027" spans="11:11" x14ac:dyDescent="0.25">
      <c r="K34027"/>
    </row>
    <row r="34028" spans="11:11" x14ac:dyDescent="0.25">
      <c r="K34028"/>
    </row>
    <row r="34029" spans="11:11" x14ac:dyDescent="0.25">
      <c r="K34029" s="133"/>
    </row>
    <row r="34030" spans="11:11" x14ac:dyDescent="0.25">
      <c r="K34030" s="133"/>
    </row>
    <row r="34031" spans="11:11" x14ac:dyDescent="0.25">
      <c r="K34031"/>
    </row>
    <row r="34032" spans="11:11" x14ac:dyDescent="0.25">
      <c r="K34032"/>
    </row>
    <row r="34033" spans="11:11" x14ac:dyDescent="0.25">
      <c r="K34033"/>
    </row>
    <row r="34034" spans="11:11" x14ac:dyDescent="0.25">
      <c r="K34034" s="133"/>
    </row>
    <row r="34035" spans="11:11" x14ac:dyDescent="0.25">
      <c r="K34035" s="133"/>
    </row>
    <row r="34036" spans="11:11" x14ac:dyDescent="0.25">
      <c r="K34036"/>
    </row>
    <row r="34037" spans="11:11" x14ac:dyDescent="0.25">
      <c r="K34037"/>
    </row>
    <row r="34038" spans="11:11" x14ac:dyDescent="0.25">
      <c r="K34038" s="133"/>
    </row>
    <row r="34039" spans="11:11" x14ac:dyDescent="0.25">
      <c r="K34039" s="133"/>
    </row>
    <row r="34040" spans="11:11" x14ac:dyDescent="0.25">
      <c r="K34040"/>
    </row>
    <row r="34041" spans="11:11" x14ac:dyDescent="0.25">
      <c r="K34041"/>
    </row>
    <row r="34042" spans="11:11" x14ac:dyDescent="0.25">
      <c r="K34042"/>
    </row>
    <row r="34043" spans="11:11" x14ac:dyDescent="0.25">
      <c r="K34043" s="133"/>
    </row>
    <row r="34044" spans="11:11" x14ac:dyDescent="0.25">
      <c r="K34044" s="133"/>
    </row>
    <row r="34045" spans="11:11" x14ac:dyDescent="0.25">
      <c r="K34045"/>
    </row>
    <row r="34046" spans="11:11" x14ac:dyDescent="0.25">
      <c r="K34046"/>
    </row>
    <row r="34047" spans="11:11" x14ac:dyDescent="0.25">
      <c r="K34047" s="133"/>
    </row>
    <row r="34048" spans="11:11" x14ac:dyDescent="0.25">
      <c r="K34048" s="133"/>
    </row>
    <row r="34049" spans="11:11" x14ac:dyDescent="0.25">
      <c r="K34049"/>
    </row>
    <row r="34050" spans="11:11" x14ac:dyDescent="0.25">
      <c r="K34050"/>
    </row>
    <row r="34051" spans="11:11" x14ac:dyDescent="0.25">
      <c r="K34051"/>
    </row>
    <row r="34052" spans="11:11" x14ac:dyDescent="0.25">
      <c r="K34052" s="133"/>
    </row>
    <row r="34053" spans="11:11" x14ac:dyDescent="0.25">
      <c r="K34053" s="133"/>
    </row>
    <row r="34054" spans="11:11" x14ac:dyDescent="0.25">
      <c r="K34054"/>
    </row>
    <row r="34055" spans="11:11" x14ac:dyDescent="0.25">
      <c r="K34055"/>
    </row>
    <row r="34056" spans="11:11" x14ac:dyDescent="0.25">
      <c r="K34056" s="133"/>
    </row>
    <row r="34057" spans="11:11" x14ac:dyDescent="0.25">
      <c r="K34057" s="133"/>
    </row>
    <row r="34058" spans="11:11" x14ac:dyDescent="0.25">
      <c r="K34058"/>
    </row>
    <row r="34059" spans="11:11" x14ac:dyDescent="0.25">
      <c r="K34059"/>
    </row>
    <row r="34060" spans="11:11" x14ac:dyDescent="0.25">
      <c r="K34060"/>
    </row>
    <row r="34061" spans="11:11" x14ac:dyDescent="0.25">
      <c r="K34061" s="133"/>
    </row>
    <row r="34062" spans="11:11" x14ac:dyDescent="0.25">
      <c r="K34062" s="133"/>
    </row>
    <row r="34063" spans="11:11" x14ac:dyDescent="0.25">
      <c r="K34063"/>
    </row>
    <row r="34064" spans="11:11" x14ac:dyDescent="0.25">
      <c r="K34064"/>
    </row>
    <row r="34065" spans="11:11" x14ac:dyDescent="0.25">
      <c r="K34065" s="133"/>
    </row>
    <row r="34066" spans="11:11" x14ac:dyDescent="0.25">
      <c r="K34066" s="133"/>
    </row>
    <row r="34067" spans="11:11" x14ac:dyDescent="0.25">
      <c r="K34067"/>
    </row>
    <row r="34068" spans="11:11" x14ac:dyDescent="0.25">
      <c r="K34068"/>
    </row>
    <row r="34069" spans="11:11" x14ac:dyDescent="0.25">
      <c r="K34069"/>
    </row>
    <row r="34070" spans="11:11" x14ac:dyDescent="0.25">
      <c r="K34070" s="133"/>
    </row>
    <row r="34071" spans="11:11" x14ac:dyDescent="0.25">
      <c r="K34071" s="133"/>
    </row>
    <row r="34072" spans="11:11" x14ac:dyDescent="0.25">
      <c r="K34072"/>
    </row>
    <row r="34073" spans="11:11" x14ac:dyDescent="0.25">
      <c r="K34073"/>
    </row>
    <row r="34074" spans="11:11" x14ac:dyDescent="0.25">
      <c r="K34074" s="133"/>
    </row>
    <row r="34075" spans="11:11" x14ac:dyDescent="0.25">
      <c r="K34075" s="133"/>
    </row>
    <row r="34076" spans="11:11" x14ac:dyDescent="0.25">
      <c r="K34076"/>
    </row>
    <row r="34077" spans="11:11" x14ac:dyDescent="0.25">
      <c r="K34077"/>
    </row>
    <row r="34078" spans="11:11" x14ac:dyDescent="0.25">
      <c r="K34078"/>
    </row>
    <row r="34079" spans="11:11" x14ac:dyDescent="0.25">
      <c r="K34079" s="133"/>
    </row>
    <row r="34080" spans="11:11" x14ac:dyDescent="0.25">
      <c r="K34080" s="133"/>
    </row>
    <row r="34081" spans="11:11" x14ac:dyDescent="0.25">
      <c r="K34081"/>
    </row>
    <row r="34082" spans="11:11" x14ac:dyDescent="0.25">
      <c r="K34082"/>
    </row>
    <row r="34083" spans="11:11" x14ac:dyDescent="0.25">
      <c r="K34083" s="133"/>
    </row>
    <row r="34084" spans="11:11" x14ac:dyDescent="0.25">
      <c r="K34084" s="133"/>
    </row>
    <row r="34085" spans="11:11" x14ac:dyDescent="0.25">
      <c r="K34085"/>
    </row>
    <row r="34086" spans="11:11" x14ac:dyDescent="0.25">
      <c r="K34086"/>
    </row>
    <row r="34087" spans="11:11" x14ac:dyDescent="0.25">
      <c r="K34087"/>
    </row>
    <row r="34088" spans="11:11" x14ac:dyDescent="0.25">
      <c r="K34088" s="133"/>
    </row>
    <row r="34089" spans="11:11" x14ac:dyDescent="0.25">
      <c r="K34089" s="133"/>
    </row>
    <row r="34090" spans="11:11" x14ac:dyDescent="0.25">
      <c r="K34090"/>
    </row>
    <row r="34091" spans="11:11" x14ac:dyDescent="0.25">
      <c r="K34091"/>
    </row>
    <row r="34092" spans="11:11" x14ac:dyDescent="0.25">
      <c r="K34092" s="133"/>
    </row>
    <row r="34093" spans="11:11" x14ac:dyDescent="0.25">
      <c r="K34093" s="133"/>
    </row>
    <row r="34094" spans="11:11" x14ac:dyDescent="0.25">
      <c r="K34094"/>
    </row>
    <row r="34095" spans="11:11" x14ac:dyDescent="0.25">
      <c r="K34095"/>
    </row>
    <row r="34096" spans="11:11" x14ac:dyDescent="0.25">
      <c r="K34096"/>
    </row>
    <row r="34097" spans="11:11" x14ac:dyDescent="0.25">
      <c r="K34097" s="133"/>
    </row>
    <row r="34098" spans="11:11" x14ac:dyDescent="0.25">
      <c r="K34098" s="133"/>
    </row>
    <row r="34099" spans="11:11" x14ac:dyDescent="0.25">
      <c r="K34099"/>
    </row>
    <row r="34100" spans="11:11" x14ac:dyDescent="0.25">
      <c r="K34100"/>
    </row>
    <row r="34101" spans="11:11" x14ac:dyDescent="0.25">
      <c r="K34101" s="133"/>
    </row>
    <row r="34102" spans="11:11" x14ac:dyDescent="0.25">
      <c r="K34102" s="133"/>
    </row>
    <row r="34103" spans="11:11" x14ac:dyDescent="0.25">
      <c r="K34103"/>
    </row>
    <row r="34104" spans="11:11" x14ac:dyDescent="0.25">
      <c r="K34104"/>
    </row>
    <row r="34105" spans="11:11" x14ac:dyDescent="0.25">
      <c r="K34105"/>
    </row>
    <row r="34106" spans="11:11" x14ac:dyDescent="0.25">
      <c r="K34106" s="133"/>
    </row>
    <row r="34107" spans="11:11" x14ac:dyDescent="0.25">
      <c r="K34107" s="133"/>
    </row>
    <row r="34108" spans="11:11" x14ac:dyDescent="0.25">
      <c r="K34108"/>
    </row>
    <row r="34109" spans="11:11" x14ac:dyDescent="0.25">
      <c r="K34109"/>
    </row>
    <row r="34110" spans="11:11" x14ac:dyDescent="0.25">
      <c r="K34110" s="133"/>
    </row>
    <row r="34111" spans="11:11" x14ac:dyDescent="0.25">
      <c r="K34111" s="133"/>
    </row>
    <row r="34112" spans="11:11" x14ac:dyDescent="0.25">
      <c r="K34112"/>
    </row>
    <row r="34113" spans="11:11" x14ac:dyDescent="0.25">
      <c r="K34113"/>
    </row>
    <row r="34114" spans="11:11" x14ac:dyDescent="0.25">
      <c r="K34114"/>
    </row>
    <row r="34115" spans="11:11" x14ac:dyDescent="0.25">
      <c r="K34115" s="133"/>
    </row>
    <row r="34116" spans="11:11" x14ac:dyDescent="0.25">
      <c r="K34116" s="133"/>
    </row>
    <row r="34117" spans="11:11" x14ac:dyDescent="0.25">
      <c r="K34117"/>
    </row>
    <row r="34118" spans="11:11" x14ac:dyDescent="0.25">
      <c r="K34118"/>
    </row>
    <row r="34119" spans="11:11" x14ac:dyDescent="0.25">
      <c r="K34119" s="133"/>
    </row>
    <row r="34120" spans="11:11" x14ac:dyDescent="0.25">
      <c r="K34120" s="133"/>
    </row>
    <row r="34121" spans="11:11" x14ac:dyDescent="0.25">
      <c r="K34121"/>
    </row>
    <row r="34122" spans="11:11" x14ac:dyDescent="0.25">
      <c r="K34122"/>
    </row>
    <row r="34123" spans="11:11" x14ac:dyDescent="0.25">
      <c r="K34123"/>
    </row>
    <row r="34124" spans="11:11" x14ac:dyDescent="0.25">
      <c r="K34124" s="133"/>
    </row>
    <row r="34125" spans="11:11" x14ac:dyDescent="0.25">
      <c r="K34125" s="133"/>
    </row>
    <row r="34126" spans="11:11" x14ac:dyDescent="0.25">
      <c r="K34126"/>
    </row>
    <row r="34127" spans="11:11" x14ac:dyDescent="0.25">
      <c r="K34127"/>
    </row>
    <row r="34128" spans="11:11" x14ac:dyDescent="0.25">
      <c r="K34128" s="133"/>
    </row>
    <row r="34129" spans="11:11" x14ac:dyDescent="0.25">
      <c r="K34129" s="133"/>
    </row>
    <row r="34130" spans="11:11" x14ac:dyDescent="0.25">
      <c r="K34130"/>
    </row>
    <row r="34131" spans="11:11" x14ac:dyDescent="0.25">
      <c r="K34131"/>
    </row>
    <row r="34132" spans="11:11" x14ac:dyDescent="0.25">
      <c r="K34132"/>
    </row>
    <row r="34133" spans="11:11" x14ac:dyDescent="0.25">
      <c r="K34133" s="133"/>
    </row>
    <row r="34134" spans="11:11" x14ac:dyDescent="0.25">
      <c r="K34134" s="133"/>
    </row>
    <row r="34135" spans="11:11" x14ac:dyDescent="0.25">
      <c r="K34135"/>
    </row>
    <row r="34136" spans="11:11" x14ac:dyDescent="0.25">
      <c r="K34136"/>
    </row>
    <row r="34137" spans="11:11" x14ac:dyDescent="0.25">
      <c r="K34137" s="133"/>
    </row>
    <row r="34138" spans="11:11" x14ac:dyDescent="0.25">
      <c r="K34138" s="133"/>
    </row>
    <row r="34139" spans="11:11" x14ac:dyDescent="0.25">
      <c r="K34139"/>
    </row>
    <row r="34140" spans="11:11" x14ac:dyDescent="0.25">
      <c r="K34140"/>
    </row>
    <row r="34141" spans="11:11" x14ac:dyDescent="0.25">
      <c r="K34141"/>
    </row>
    <row r="34142" spans="11:11" x14ac:dyDescent="0.25">
      <c r="K34142" s="133"/>
    </row>
    <row r="34143" spans="11:11" x14ac:dyDescent="0.25">
      <c r="K34143" s="133"/>
    </row>
    <row r="34144" spans="11:11" x14ac:dyDescent="0.25">
      <c r="K34144"/>
    </row>
    <row r="34145" spans="11:11" x14ac:dyDescent="0.25">
      <c r="K34145"/>
    </row>
    <row r="34146" spans="11:11" x14ac:dyDescent="0.25">
      <c r="K34146" s="133"/>
    </row>
    <row r="34147" spans="11:11" x14ac:dyDescent="0.25">
      <c r="K34147" s="133"/>
    </row>
    <row r="34148" spans="11:11" x14ac:dyDescent="0.25">
      <c r="K34148"/>
    </row>
    <row r="34149" spans="11:11" x14ac:dyDescent="0.25">
      <c r="K34149"/>
    </row>
    <row r="34150" spans="11:11" x14ac:dyDescent="0.25">
      <c r="K34150"/>
    </row>
    <row r="34151" spans="11:11" x14ac:dyDescent="0.25">
      <c r="K34151" s="133"/>
    </row>
    <row r="34152" spans="11:11" x14ac:dyDescent="0.25">
      <c r="K34152" s="133"/>
    </row>
    <row r="34153" spans="11:11" x14ac:dyDescent="0.25">
      <c r="K34153"/>
    </row>
    <row r="34154" spans="11:11" x14ac:dyDescent="0.25">
      <c r="K34154"/>
    </row>
    <row r="34155" spans="11:11" x14ac:dyDescent="0.25">
      <c r="K34155" s="133"/>
    </row>
    <row r="34156" spans="11:11" x14ac:dyDescent="0.25">
      <c r="K34156" s="133"/>
    </row>
    <row r="34157" spans="11:11" x14ac:dyDescent="0.25">
      <c r="K34157"/>
    </row>
    <row r="34158" spans="11:11" x14ac:dyDescent="0.25">
      <c r="K34158"/>
    </row>
    <row r="34159" spans="11:11" x14ac:dyDescent="0.25">
      <c r="K34159"/>
    </row>
    <row r="34160" spans="11:11" x14ac:dyDescent="0.25">
      <c r="K34160" s="133"/>
    </row>
    <row r="34161" spans="11:11" x14ac:dyDescent="0.25">
      <c r="K34161" s="133"/>
    </row>
    <row r="34162" spans="11:11" x14ac:dyDescent="0.25">
      <c r="K34162"/>
    </row>
    <row r="34163" spans="11:11" x14ac:dyDescent="0.25">
      <c r="K34163"/>
    </row>
    <row r="34164" spans="11:11" x14ac:dyDescent="0.25">
      <c r="K34164" s="133"/>
    </row>
    <row r="34165" spans="11:11" x14ac:dyDescent="0.25">
      <c r="K34165" s="133"/>
    </row>
    <row r="34166" spans="11:11" x14ac:dyDescent="0.25">
      <c r="K34166"/>
    </row>
    <row r="34167" spans="11:11" x14ac:dyDescent="0.25">
      <c r="K34167"/>
    </row>
    <row r="34168" spans="11:11" x14ac:dyDescent="0.25">
      <c r="K34168"/>
    </row>
    <row r="34169" spans="11:11" x14ac:dyDescent="0.25">
      <c r="K34169" s="133"/>
    </row>
    <row r="34170" spans="11:11" x14ac:dyDescent="0.25">
      <c r="K34170" s="133"/>
    </row>
    <row r="34171" spans="11:11" x14ac:dyDescent="0.25">
      <c r="K34171"/>
    </row>
    <row r="34172" spans="11:11" x14ac:dyDescent="0.25">
      <c r="K34172"/>
    </row>
    <row r="34173" spans="11:11" x14ac:dyDescent="0.25">
      <c r="K34173" s="133"/>
    </row>
    <row r="34174" spans="11:11" x14ac:dyDescent="0.25">
      <c r="K34174" s="133"/>
    </row>
    <row r="34175" spans="11:11" x14ac:dyDescent="0.25">
      <c r="K34175"/>
    </row>
    <row r="34176" spans="11:11" x14ac:dyDescent="0.25">
      <c r="K34176"/>
    </row>
    <row r="34177" spans="11:11" x14ac:dyDescent="0.25">
      <c r="K34177"/>
    </row>
    <row r="34178" spans="11:11" x14ac:dyDescent="0.25">
      <c r="K34178" s="133"/>
    </row>
    <row r="34179" spans="11:11" x14ac:dyDescent="0.25">
      <c r="K34179" s="133"/>
    </row>
    <row r="34180" spans="11:11" x14ac:dyDescent="0.25">
      <c r="K34180"/>
    </row>
    <row r="34181" spans="11:11" x14ac:dyDescent="0.25">
      <c r="K34181"/>
    </row>
    <row r="34182" spans="11:11" x14ac:dyDescent="0.25">
      <c r="K34182" s="133"/>
    </row>
    <row r="34183" spans="11:11" x14ac:dyDescent="0.25">
      <c r="K34183" s="133"/>
    </row>
    <row r="34184" spans="11:11" x14ac:dyDescent="0.25">
      <c r="K34184"/>
    </row>
    <row r="34185" spans="11:11" x14ac:dyDescent="0.25">
      <c r="K34185"/>
    </row>
    <row r="34186" spans="11:11" x14ac:dyDescent="0.25">
      <c r="K34186"/>
    </row>
    <row r="34187" spans="11:11" x14ac:dyDescent="0.25">
      <c r="K34187" s="133"/>
    </row>
    <row r="34188" spans="11:11" x14ac:dyDescent="0.25">
      <c r="K34188" s="133"/>
    </row>
    <row r="34189" spans="11:11" x14ac:dyDescent="0.25">
      <c r="K34189"/>
    </row>
    <row r="34190" spans="11:11" x14ac:dyDescent="0.25">
      <c r="K34190"/>
    </row>
    <row r="34191" spans="11:11" x14ac:dyDescent="0.25">
      <c r="K34191" s="133"/>
    </row>
    <row r="34192" spans="11:11" x14ac:dyDescent="0.25">
      <c r="K34192" s="133"/>
    </row>
    <row r="34193" spans="11:11" x14ac:dyDescent="0.25">
      <c r="K34193"/>
    </row>
    <row r="34194" spans="11:11" x14ac:dyDescent="0.25">
      <c r="K34194"/>
    </row>
    <row r="34195" spans="11:11" x14ac:dyDescent="0.25">
      <c r="K34195"/>
    </row>
    <row r="34196" spans="11:11" x14ac:dyDescent="0.25">
      <c r="K34196" s="133"/>
    </row>
    <row r="34197" spans="11:11" x14ac:dyDescent="0.25">
      <c r="K34197" s="133"/>
    </row>
    <row r="34198" spans="11:11" x14ac:dyDescent="0.25">
      <c r="K34198"/>
    </row>
    <row r="34199" spans="11:11" x14ac:dyDescent="0.25">
      <c r="K34199"/>
    </row>
    <row r="34200" spans="11:11" x14ac:dyDescent="0.25">
      <c r="K34200" s="133"/>
    </row>
    <row r="34201" spans="11:11" x14ac:dyDescent="0.25">
      <c r="K34201" s="133"/>
    </row>
    <row r="34202" spans="11:11" x14ac:dyDescent="0.25">
      <c r="K34202"/>
    </row>
    <row r="34203" spans="11:11" x14ac:dyDescent="0.25">
      <c r="K34203"/>
    </row>
    <row r="34204" spans="11:11" x14ac:dyDescent="0.25">
      <c r="K34204"/>
    </row>
    <row r="34205" spans="11:11" x14ac:dyDescent="0.25">
      <c r="K34205" s="133"/>
    </row>
    <row r="34206" spans="11:11" x14ac:dyDescent="0.25">
      <c r="K34206" s="133"/>
    </row>
    <row r="34207" spans="11:11" x14ac:dyDescent="0.25">
      <c r="K34207"/>
    </row>
    <row r="34208" spans="11:11" x14ac:dyDescent="0.25">
      <c r="K34208"/>
    </row>
    <row r="34209" spans="11:11" x14ac:dyDescent="0.25">
      <c r="K34209" s="133"/>
    </row>
    <row r="34210" spans="11:11" x14ac:dyDescent="0.25">
      <c r="K34210" s="133"/>
    </row>
    <row r="34211" spans="11:11" x14ac:dyDescent="0.25">
      <c r="K34211"/>
    </row>
    <row r="34212" spans="11:11" x14ac:dyDescent="0.25">
      <c r="K34212"/>
    </row>
    <row r="34213" spans="11:11" x14ac:dyDescent="0.25">
      <c r="K34213"/>
    </row>
    <row r="34214" spans="11:11" x14ac:dyDescent="0.25">
      <c r="K34214" s="133"/>
    </row>
    <row r="34215" spans="11:11" x14ac:dyDescent="0.25">
      <c r="K34215" s="133"/>
    </row>
    <row r="34216" spans="11:11" x14ac:dyDescent="0.25">
      <c r="K34216"/>
    </row>
    <row r="34217" spans="11:11" x14ac:dyDescent="0.25">
      <c r="K34217"/>
    </row>
    <row r="34218" spans="11:11" x14ac:dyDescent="0.25">
      <c r="K34218" s="133"/>
    </row>
    <row r="34219" spans="11:11" x14ac:dyDescent="0.25">
      <c r="K34219" s="133"/>
    </row>
    <row r="34220" spans="11:11" x14ac:dyDescent="0.25">
      <c r="K34220"/>
    </row>
    <row r="34221" spans="11:11" x14ac:dyDescent="0.25">
      <c r="K34221"/>
    </row>
    <row r="34222" spans="11:11" x14ac:dyDescent="0.25">
      <c r="K34222"/>
    </row>
    <row r="34223" spans="11:11" x14ac:dyDescent="0.25">
      <c r="K34223" s="133"/>
    </row>
    <row r="34224" spans="11:11" x14ac:dyDescent="0.25">
      <c r="K34224" s="133"/>
    </row>
    <row r="34225" spans="11:11" x14ac:dyDescent="0.25">
      <c r="K34225"/>
    </row>
    <row r="34226" spans="11:11" x14ac:dyDescent="0.25">
      <c r="K34226"/>
    </row>
    <row r="34227" spans="11:11" x14ac:dyDescent="0.25">
      <c r="K34227" s="133"/>
    </row>
    <row r="34228" spans="11:11" x14ac:dyDescent="0.25">
      <c r="K34228" s="133"/>
    </row>
    <row r="34229" spans="11:11" x14ac:dyDescent="0.25">
      <c r="K34229"/>
    </row>
    <row r="34230" spans="11:11" x14ac:dyDescent="0.25">
      <c r="K34230"/>
    </row>
    <row r="34231" spans="11:11" x14ac:dyDescent="0.25">
      <c r="K34231"/>
    </row>
    <row r="34232" spans="11:11" x14ac:dyDescent="0.25">
      <c r="K34232" s="133"/>
    </row>
    <row r="34233" spans="11:11" x14ac:dyDescent="0.25">
      <c r="K34233" s="133"/>
    </row>
    <row r="34234" spans="11:11" x14ac:dyDescent="0.25">
      <c r="K34234"/>
    </row>
    <row r="34235" spans="11:11" x14ac:dyDescent="0.25">
      <c r="K34235"/>
    </row>
    <row r="34236" spans="11:11" x14ac:dyDescent="0.25">
      <c r="K34236" s="133"/>
    </row>
    <row r="34237" spans="11:11" x14ac:dyDescent="0.25">
      <c r="K34237" s="133"/>
    </row>
    <row r="34238" spans="11:11" x14ac:dyDescent="0.25">
      <c r="K34238"/>
    </row>
    <row r="34239" spans="11:11" x14ac:dyDescent="0.25">
      <c r="K34239"/>
    </row>
    <row r="34240" spans="11:11" x14ac:dyDescent="0.25">
      <c r="K34240"/>
    </row>
    <row r="34241" spans="11:11" x14ac:dyDescent="0.25">
      <c r="K34241" s="133"/>
    </row>
    <row r="34242" spans="11:11" x14ac:dyDescent="0.25">
      <c r="K34242" s="133"/>
    </row>
    <row r="34243" spans="11:11" x14ac:dyDescent="0.25">
      <c r="K34243"/>
    </row>
    <row r="34244" spans="11:11" x14ac:dyDescent="0.25">
      <c r="K34244"/>
    </row>
    <row r="34245" spans="11:11" x14ac:dyDescent="0.25">
      <c r="K34245" s="133"/>
    </row>
    <row r="34246" spans="11:11" x14ac:dyDescent="0.25">
      <c r="K34246" s="133"/>
    </row>
    <row r="34247" spans="11:11" x14ac:dyDescent="0.25">
      <c r="K34247"/>
    </row>
    <row r="34248" spans="11:11" x14ac:dyDescent="0.25">
      <c r="K34248"/>
    </row>
    <row r="34249" spans="11:11" x14ac:dyDescent="0.25">
      <c r="K34249"/>
    </row>
    <row r="34250" spans="11:11" x14ac:dyDescent="0.25">
      <c r="K34250" s="133"/>
    </row>
    <row r="34251" spans="11:11" x14ac:dyDescent="0.25">
      <c r="K34251" s="133"/>
    </row>
    <row r="34252" spans="11:11" x14ac:dyDescent="0.25">
      <c r="K34252"/>
    </row>
    <row r="34253" spans="11:11" x14ac:dyDescent="0.25">
      <c r="K34253"/>
    </row>
    <row r="34254" spans="11:11" x14ac:dyDescent="0.25">
      <c r="K34254" s="133"/>
    </row>
    <row r="34255" spans="11:11" x14ac:dyDescent="0.25">
      <c r="K34255" s="133"/>
    </row>
    <row r="34256" spans="11:11" x14ac:dyDescent="0.25">
      <c r="K34256"/>
    </row>
    <row r="34257" spans="11:11" x14ac:dyDescent="0.25">
      <c r="K34257"/>
    </row>
    <row r="34258" spans="11:11" x14ac:dyDescent="0.25">
      <c r="K34258"/>
    </row>
    <row r="34259" spans="11:11" x14ac:dyDescent="0.25">
      <c r="K34259" s="133"/>
    </row>
    <row r="34260" spans="11:11" x14ac:dyDescent="0.25">
      <c r="K34260" s="133"/>
    </row>
    <row r="34261" spans="11:11" x14ac:dyDescent="0.25">
      <c r="K34261"/>
    </row>
    <row r="34262" spans="11:11" x14ac:dyDescent="0.25">
      <c r="K34262"/>
    </row>
    <row r="34263" spans="11:11" x14ac:dyDescent="0.25">
      <c r="K34263" s="133"/>
    </row>
    <row r="34264" spans="11:11" x14ac:dyDescent="0.25">
      <c r="K34264" s="133"/>
    </row>
    <row r="34265" spans="11:11" x14ac:dyDescent="0.25">
      <c r="K34265"/>
    </row>
    <row r="34266" spans="11:11" x14ac:dyDescent="0.25">
      <c r="K34266"/>
    </row>
    <row r="34267" spans="11:11" x14ac:dyDescent="0.25">
      <c r="K34267"/>
    </row>
    <row r="34268" spans="11:11" x14ac:dyDescent="0.25">
      <c r="K34268" s="133"/>
    </row>
    <row r="34269" spans="11:11" x14ac:dyDescent="0.25">
      <c r="K34269" s="133"/>
    </row>
    <row r="34270" spans="11:11" x14ac:dyDescent="0.25">
      <c r="K34270"/>
    </row>
    <row r="34271" spans="11:11" x14ac:dyDescent="0.25">
      <c r="K34271"/>
    </row>
    <row r="34272" spans="11:11" x14ac:dyDescent="0.25">
      <c r="K34272" s="133"/>
    </row>
    <row r="34273" spans="11:11" x14ac:dyDescent="0.25">
      <c r="K34273" s="133"/>
    </row>
    <row r="34274" spans="11:11" x14ac:dyDescent="0.25">
      <c r="K34274"/>
    </row>
    <row r="34275" spans="11:11" x14ac:dyDescent="0.25">
      <c r="K34275"/>
    </row>
    <row r="34276" spans="11:11" x14ac:dyDescent="0.25">
      <c r="K34276"/>
    </row>
    <row r="34277" spans="11:11" x14ac:dyDescent="0.25">
      <c r="K34277" s="133"/>
    </row>
    <row r="34278" spans="11:11" x14ac:dyDescent="0.25">
      <c r="K34278" s="133"/>
    </row>
    <row r="34279" spans="11:11" x14ac:dyDescent="0.25">
      <c r="K34279"/>
    </row>
    <row r="34280" spans="11:11" x14ac:dyDescent="0.25">
      <c r="K34280"/>
    </row>
    <row r="34281" spans="11:11" x14ac:dyDescent="0.25">
      <c r="K34281" s="133"/>
    </row>
    <row r="34282" spans="11:11" x14ac:dyDescent="0.25">
      <c r="K34282" s="133"/>
    </row>
    <row r="34283" spans="11:11" x14ac:dyDescent="0.25">
      <c r="K34283"/>
    </row>
    <row r="34284" spans="11:11" x14ac:dyDescent="0.25">
      <c r="K34284"/>
    </row>
    <row r="34285" spans="11:11" x14ac:dyDescent="0.25">
      <c r="K34285"/>
    </row>
    <row r="34286" spans="11:11" x14ac:dyDescent="0.25">
      <c r="K34286" s="133"/>
    </row>
    <row r="34287" spans="11:11" x14ac:dyDescent="0.25">
      <c r="K34287" s="133"/>
    </row>
    <row r="34288" spans="11:11" x14ac:dyDescent="0.25">
      <c r="K34288"/>
    </row>
    <row r="34289" spans="11:11" x14ac:dyDescent="0.25">
      <c r="K34289"/>
    </row>
    <row r="34290" spans="11:11" x14ac:dyDescent="0.25">
      <c r="K34290" s="133"/>
    </row>
    <row r="34291" spans="11:11" x14ac:dyDescent="0.25">
      <c r="K34291" s="133"/>
    </row>
    <row r="34292" spans="11:11" x14ac:dyDescent="0.25">
      <c r="K34292"/>
    </row>
    <row r="34293" spans="11:11" x14ac:dyDescent="0.25">
      <c r="K34293"/>
    </row>
    <row r="34294" spans="11:11" x14ac:dyDescent="0.25">
      <c r="K34294"/>
    </row>
    <row r="34295" spans="11:11" x14ac:dyDescent="0.25">
      <c r="K34295" s="133"/>
    </row>
    <row r="34296" spans="11:11" x14ac:dyDescent="0.25">
      <c r="K34296" s="133"/>
    </row>
    <row r="34297" spans="11:11" x14ac:dyDescent="0.25">
      <c r="K34297"/>
    </row>
    <row r="34298" spans="11:11" x14ac:dyDescent="0.25">
      <c r="K34298"/>
    </row>
    <row r="34299" spans="11:11" x14ac:dyDescent="0.25">
      <c r="K34299" s="133"/>
    </row>
    <row r="34300" spans="11:11" x14ac:dyDescent="0.25">
      <c r="K34300" s="133"/>
    </row>
    <row r="34301" spans="11:11" x14ac:dyDescent="0.25">
      <c r="K34301"/>
    </row>
    <row r="34302" spans="11:11" x14ac:dyDescent="0.25">
      <c r="K34302"/>
    </row>
    <row r="34303" spans="11:11" x14ac:dyDescent="0.25">
      <c r="K34303"/>
    </row>
    <row r="34304" spans="11:11" x14ac:dyDescent="0.25">
      <c r="K34304" s="133"/>
    </row>
    <row r="34305" spans="11:11" x14ac:dyDescent="0.25">
      <c r="K34305" s="133"/>
    </row>
    <row r="34306" spans="11:11" x14ac:dyDescent="0.25">
      <c r="K34306"/>
    </row>
    <row r="34307" spans="11:11" x14ac:dyDescent="0.25">
      <c r="K34307"/>
    </row>
    <row r="34308" spans="11:11" x14ac:dyDescent="0.25">
      <c r="K34308" s="133"/>
    </row>
    <row r="34309" spans="11:11" x14ac:dyDescent="0.25">
      <c r="K34309" s="133"/>
    </row>
    <row r="34310" spans="11:11" x14ac:dyDescent="0.25">
      <c r="K34310"/>
    </row>
    <row r="34311" spans="11:11" x14ac:dyDescent="0.25">
      <c r="K34311"/>
    </row>
    <row r="34312" spans="11:11" x14ac:dyDescent="0.25">
      <c r="K34312"/>
    </row>
    <row r="34313" spans="11:11" x14ac:dyDescent="0.25">
      <c r="K34313" s="133"/>
    </row>
    <row r="34314" spans="11:11" x14ac:dyDescent="0.25">
      <c r="K34314" s="133"/>
    </row>
    <row r="34315" spans="11:11" x14ac:dyDescent="0.25">
      <c r="K34315"/>
    </row>
    <row r="34316" spans="11:11" x14ac:dyDescent="0.25">
      <c r="K34316"/>
    </row>
    <row r="34317" spans="11:11" x14ac:dyDescent="0.25">
      <c r="K34317" s="133"/>
    </row>
    <row r="34318" spans="11:11" x14ac:dyDescent="0.25">
      <c r="K34318" s="133"/>
    </row>
    <row r="34319" spans="11:11" x14ac:dyDescent="0.25">
      <c r="K34319"/>
    </row>
    <row r="34320" spans="11:11" x14ac:dyDescent="0.25">
      <c r="K34320"/>
    </row>
    <row r="34321" spans="11:11" x14ac:dyDescent="0.25">
      <c r="K34321"/>
    </row>
    <row r="34322" spans="11:11" x14ac:dyDescent="0.25">
      <c r="K34322" s="133"/>
    </row>
    <row r="34323" spans="11:11" x14ac:dyDescent="0.25">
      <c r="K34323" s="133"/>
    </row>
    <row r="34324" spans="11:11" x14ac:dyDescent="0.25">
      <c r="K34324"/>
    </row>
    <row r="34325" spans="11:11" x14ac:dyDescent="0.25">
      <c r="K34325"/>
    </row>
    <row r="34326" spans="11:11" x14ac:dyDescent="0.25">
      <c r="K34326" s="133"/>
    </row>
    <row r="34327" spans="11:11" x14ac:dyDescent="0.25">
      <c r="K34327" s="133"/>
    </row>
    <row r="34328" spans="11:11" x14ac:dyDescent="0.25">
      <c r="K34328"/>
    </row>
    <row r="34329" spans="11:11" x14ac:dyDescent="0.25">
      <c r="K34329"/>
    </row>
    <row r="34330" spans="11:11" x14ac:dyDescent="0.25">
      <c r="K34330"/>
    </row>
    <row r="34331" spans="11:11" x14ac:dyDescent="0.25">
      <c r="K34331" s="133"/>
    </row>
    <row r="34332" spans="11:11" x14ac:dyDescent="0.25">
      <c r="K34332" s="133"/>
    </row>
    <row r="34333" spans="11:11" x14ac:dyDescent="0.25">
      <c r="K34333"/>
    </row>
    <row r="34334" spans="11:11" x14ac:dyDescent="0.25">
      <c r="K34334"/>
    </row>
    <row r="34335" spans="11:11" x14ac:dyDescent="0.25">
      <c r="K34335" s="133"/>
    </row>
    <row r="34336" spans="11:11" x14ac:dyDescent="0.25">
      <c r="K34336" s="133"/>
    </row>
    <row r="34337" spans="11:11" x14ac:dyDescent="0.25">
      <c r="K34337"/>
    </row>
    <row r="34338" spans="11:11" x14ac:dyDescent="0.25">
      <c r="K34338"/>
    </row>
    <row r="34339" spans="11:11" x14ac:dyDescent="0.25">
      <c r="K34339"/>
    </row>
    <row r="34340" spans="11:11" x14ac:dyDescent="0.25">
      <c r="K34340" s="133"/>
    </row>
    <row r="34341" spans="11:11" x14ac:dyDescent="0.25">
      <c r="K34341" s="133"/>
    </row>
    <row r="34342" spans="11:11" x14ac:dyDescent="0.25">
      <c r="K34342"/>
    </row>
    <row r="34343" spans="11:11" x14ac:dyDescent="0.25">
      <c r="K34343"/>
    </row>
    <row r="34344" spans="11:11" x14ac:dyDescent="0.25">
      <c r="K34344" s="133"/>
    </row>
    <row r="34345" spans="11:11" x14ac:dyDescent="0.25">
      <c r="K34345" s="133"/>
    </row>
    <row r="34346" spans="11:11" x14ac:dyDescent="0.25">
      <c r="K34346"/>
    </row>
    <row r="34347" spans="11:11" x14ac:dyDescent="0.25">
      <c r="K34347"/>
    </row>
    <row r="34348" spans="11:11" x14ac:dyDescent="0.25">
      <c r="K34348"/>
    </row>
    <row r="34349" spans="11:11" x14ac:dyDescent="0.25">
      <c r="K34349" s="133"/>
    </row>
    <row r="34350" spans="11:11" x14ac:dyDescent="0.25">
      <c r="K34350" s="133"/>
    </row>
    <row r="34351" spans="11:11" x14ac:dyDescent="0.25">
      <c r="K34351"/>
    </row>
    <row r="34352" spans="11:11" x14ac:dyDescent="0.25">
      <c r="K34352"/>
    </row>
    <row r="34353" spans="11:11" x14ac:dyDescent="0.25">
      <c r="K34353" s="133"/>
    </row>
    <row r="34354" spans="11:11" x14ac:dyDescent="0.25">
      <c r="K34354" s="133"/>
    </row>
    <row r="34355" spans="11:11" x14ac:dyDescent="0.25">
      <c r="K34355"/>
    </row>
    <row r="34356" spans="11:11" x14ac:dyDescent="0.25">
      <c r="K34356"/>
    </row>
    <row r="34357" spans="11:11" x14ac:dyDescent="0.25">
      <c r="K34357"/>
    </row>
    <row r="34358" spans="11:11" x14ac:dyDescent="0.25">
      <c r="K34358" s="133"/>
    </row>
    <row r="34359" spans="11:11" x14ac:dyDescent="0.25">
      <c r="K34359" s="133"/>
    </row>
    <row r="34360" spans="11:11" x14ac:dyDescent="0.25">
      <c r="K34360"/>
    </row>
    <row r="34361" spans="11:11" x14ac:dyDescent="0.25">
      <c r="K34361"/>
    </row>
    <row r="34362" spans="11:11" x14ac:dyDescent="0.25">
      <c r="K34362" s="133"/>
    </row>
    <row r="34363" spans="11:11" x14ac:dyDescent="0.25">
      <c r="K34363" s="133"/>
    </row>
    <row r="34364" spans="11:11" x14ac:dyDescent="0.25">
      <c r="K34364"/>
    </row>
    <row r="34365" spans="11:11" x14ac:dyDescent="0.25">
      <c r="K34365"/>
    </row>
    <row r="34366" spans="11:11" x14ac:dyDescent="0.25">
      <c r="K34366"/>
    </row>
    <row r="34367" spans="11:11" x14ac:dyDescent="0.25">
      <c r="K34367" s="133"/>
    </row>
    <row r="34368" spans="11:11" x14ac:dyDescent="0.25">
      <c r="K34368" s="133"/>
    </row>
    <row r="34369" spans="11:11" x14ac:dyDescent="0.25">
      <c r="K34369"/>
    </row>
    <row r="34370" spans="11:11" x14ac:dyDescent="0.25">
      <c r="K34370"/>
    </row>
    <row r="34371" spans="11:11" x14ac:dyDescent="0.25">
      <c r="K34371" s="133"/>
    </row>
    <row r="34372" spans="11:11" x14ac:dyDescent="0.25">
      <c r="K34372" s="133"/>
    </row>
    <row r="34373" spans="11:11" x14ac:dyDescent="0.25">
      <c r="K34373"/>
    </row>
    <row r="34374" spans="11:11" x14ac:dyDescent="0.25">
      <c r="K34374"/>
    </row>
    <row r="34375" spans="11:11" x14ac:dyDescent="0.25">
      <c r="K34375"/>
    </row>
    <row r="34376" spans="11:11" x14ac:dyDescent="0.25">
      <c r="K34376" s="133"/>
    </row>
    <row r="34377" spans="11:11" x14ac:dyDescent="0.25">
      <c r="K34377" s="133"/>
    </row>
    <row r="34378" spans="11:11" x14ac:dyDescent="0.25">
      <c r="K34378"/>
    </row>
    <row r="34379" spans="11:11" x14ac:dyDescent="0.25">
      <c r="K34379"/>
    </row>
    <row r="34380" spans="11:11" x14ac:dyDescent="0.25">
      <c r="K34380" s="133"/>
    </row>
    <row r="34381" spans="11:11" x14ac:dyDescent="0.25">
      <c r="K34381" s="133"/>
    </row>
    <row r="34382" spans="11:11" x14ac:dyDescent="0.25">
      <c r="K34382"/>
    </row>
    <row r="34383" spans="11:11" x14ac:dyDescent="0.25">
      <c r="K34383"/>
    </row>
    <row r="34384" spans="11:11" x14ac:dyDescent="0.25">
      <c r="K34384"/>
    </row>
    <row r="34385" spans="11:11" x14ac:dyDescent="0.25">
      <c r="K34385" s="133"/>
    </row>
    <row r="34386" spans="11:11" x14ac:dyDescent="0.25">
      <c r="K34386" s="133"/>
    </row>
    <row r="34387" spans="11:11" x14ac:dyDescent="0.25">
      <c r="K34387"/>
    </row>
    <row r="34388" spans="11:11" x14ac:dyDescent="0.25">
      <c r="K34388"/>
    </row>
    <row r="34389" spans="11:11" x14ac:dyDescent="0.25">
      <c r="K34389" s="133"/>
    </row>
    <row r="34390" spans="11:11" x14ac:dyDescent="0.25">
      <c r="K34390" s="133"/>
    </row>
    <row r="34391" spans="11:11" x14ac:dyDescent="0.25">
      <c r="K34391"/>
    </row>
    <row r="34392" spans="11:11" x14ac:dyDescent="0.25">
      <c r="K34392"/>
    </row>
    <row r="34393" spans="11:11" x14ac:dyDescent="0.25">
      <c r="K34393"/>
    </row>
    <row r="34394" spans="11:11" x14ac:dyDescent="0.25">
      <c r="K34394" s="133"/>
    </row>
    <row r="34395" spans="11:11" x14ac:dyDescent="0.25">
      <c r="K34395" s="133"/>
    </row>
    <row r="34396" spans="11:11" x14ac:dyDescent="0.25">
      <c r="K34396"/>
    </row>
    <row r="34397" spans="11:11" x14ac:dyDescent="0.25">
      <c r="K34397"/>
    </row>
    <row r="34398" spans="11:11" x14ac:dyDescent="0.25">
      <c r="K34398" s="133"/>
    </row>
    <row r="34399" spans="11:11" x14ac:dyDescent="0.25">
      <c r="K34399" s="133"/>
    </row>
    <row r="34400" spans="11:11" x14ac:dyDescent="0.25">
      <c r="K34400"/>
    </row>
    <row r="34401" spans="11:11" x14ac:dyDescent="0.25">
      <c r="K34401"/>
    </row>
    <row r="34402" spans="11:11" x14ac:dyDescent="0.25">
      <c r="K34402"/>
    </row>
    <row r="34403" spans="11:11" x14ac:dyDescent="0.25">
      <c r="K34403" s="133"/>
    </row>
    <row r="34404" spans="11:11" x14ac:dyDescent="0.25">
      <c r="K34404" s="133"/>
    </row>
    <row r="34405" spans="11:11" x14ac:dyDescent="0.25">
      <c r="K34405"/>
    </row>
    <row r="34406" spans="11:11" x14ac:dyDescent="0.25">
      <c r="K34406"/>
    </row>
    <row r="34407" spans="11:11" x14ac:dyDescent="0.25">
      <c r="K34407" s="133"/>
    </row>
    <row r="34408" spans="11:11" x14ac:dyDescent="0.25">
      <c r="K34408" s="133"/>
    </row>
    <row r="34409" spans="11:11" x14ac:dyDescent="0.25">
      <c r="K34409"/>
    </row>
    <row r="34410" spans="11:11" x14ac:dyDescent="0.25">
      <c r="K34410"/>
    </row>
    <row r="34411" spans="11:11" x14ac:dyDescent="0.25">
      <c r="K34411"/>
    </row>
    <row r="34412" spans="11:11" x14ac:dyDescent="0.25">
      <c r="K34412" s="133"/>
    </row>
    <row r="34413" spans="11:11" x14ac:dyDescent="0.25">
      <c r="K34413" s="133"/>
    </row>
    <row r="34414" spans="11:11" x14ac:dyDescent="0.25">
      <c r="K34414"/>
    </row>
    <row r="34415" spans="11:11" x14ac:dyDescent="0.25">
      <c r="K34415"/>
    </row>
    <row r="34416" spans="11:11" x14ac:dyDescent="0.25">
      <c r="K34416" s="133"/>
    </row>
    <row r="34417" spans="11:11" x14ac:dyDescent="0.25">
      <c r="K34417" s="133"/>
    </row>
    <row r="34418" spans="11:11" x14ac:dyDescent="0.25">
      <c r="K34418"/>
    </row>
    <row r="34419" spans="11:11" x14ac:dyDescent="0.25">
      <c r="K34419"/>
    </row>
    <row r="34420" spans="11:11" x14ac:dyDescent="0.25">
      <c r="K34420"/>
    </row>
    <row r="34421" spans="11:11" x14ac:dyDescent="0.25">
      <c r="K34421" s="133"/>
    </row>
    <row r="34422" spans="11:11" x14ac:dyDescent="0.25">
      <c r="K34422" s="133"/>
    </row>
    <row r="34423" spans="11:11" x14ac:dyDescent="0.25">
      <c r="K34423"/>
    </row>
    <row r="34424" spans="11:11" x14ac:dyDescent="0.25">
      <c r="K34424"/>
    </row>
    <row r="34425" spans="11:11" x14ac:dyDescent="0.25">
      <c r="K34425" s="133"/>
    </row>
    <row r="34426" spans="11:11" x14ac:dyDescent="0.25">
      <c r="K34426" s="133"/>
    </row>
    <row r="34427" spans="11:11" x14ac:dyDescent="0.25">
      <c r="K34427"/>
    </row>
    <row r="34428" spans="11:11" x14ac:dyDescent="0.25">
      <c r="K34428"/>
    </row>
    <row r="34429" spans="11:11" x14ac:dyDescent="0.25">
      <c r="K34429"/>
    </row>
    <row r="34430" spans="11:11" x14ac:dyDescent="0.25">
      <c r="K34430" s="133"/>
    </row>
    <row r="34431" spans="11:11" x14ac:dyDescent="0.25">
      <c r="K34431" s="133"/>
    </row>
    <row r="34432" spans="11:11" x14ac:dyDescent="0.25">
      <c r="K34432"/>
    </row>
    <row r="34433" spans="11:11" x14ac:dyDescent="0.25">
      <c r="K34433"/>
    </row>
    <row r="34434" spans="11:11" x14ac:dyDescent="0.25">
      <c r="K34434" s="133"/>
    </row>
    <row r="34435" spans="11:11" x14ac:dyDescent="0.25">
      <c r="K34435" s="133"/>
    </row>
    <row r="34436" spans="11:11" x14ac:dyDescent="0.25">
      <c r="K34436"/>
    </row>
    <row r="34437" spans="11:11" x14ac:dyDescent="0.25">
      <c r="K34437"/>
    </row>
    <row r="34438" spans="11:11" x14ac:dyDescent="0.25">
      <c r="K34438"/>
    </row>
    <row r="34439" spans="11:11" x14ac:dyDescent="0.25">
      <c r="K34439" s="133"/>
    </row>
    <row r="34440" spans="11:11" x14ac:dyDescent="0.25">
      <c r="K34440" s="133"/>
    </row>
    <row r="34441" spans="11:11" x14ac:dyDescent="0.25">
      <c r="K34441"/>
    </row>
    <row r="34442" spans="11:11" x14ac:dyDescent="0.25">
      <c r="K34442"/>
    </row>
    <row r="34443" spans="11:11" x14ac:dyDescent="0.25">
      <c r="K34443" s="133"/>
    </row>
    <row r="34444" spans="11:11" x14ac:dyDescent="0.25">
      <c r="K34444" s="133"/>
    </row>
    <row r="34445" spans="11:11" x14ac:dyDescent="0.25">
      <c r="K34445"/>
    </row>
    <row r="34446" spans="11:11" x14ac:dyDescent="0.25">
      <c r="K34446"/>
    </row>
    <row r="34447" spans="11:11" x14ac:dyDescent="0.25">
      <c r="K34447"/>
    </row>
    <row r="34448" spans="11:11" x14ac:dyDescent="0.25">
      <c r="K34448" s="133"/>
    </row>
    <row r="34449" spans="11:11" x14ac:dyDescent="0.25">
      <c r="K34449" s="133"/>
    </row>
    <row r="34450" spans="11:11" x14ac:dyDescent="0.25">
      <c r="K34450"/>
    </row>
    <row r="34451" spans="11:11" x14ac:dyDescent="0.25">
      <c r="K34451"/>
    </row>
    <row r="34452" spans="11:11" x14ac:dyDescent="0.25">
      <c r="K34452" s="133"/>
    </row>
    <row r="34453" spans="11:11" x14ac:dyDescent="0.25">
      <c r="K34453" s="133"/>
    </row>
    <row r="34454" spans="11:11" x14ac:dyDescent="0.25">
      <c r="K34454"/>
    </row>
    <row r="34455" spans="11:11" x14ac:dyDescent="0.25">
      <c r="K34455"/>
    </row>
    <row r="34456" spans="11:11" x14ac:dyDescent="0.25">
      <c r="K34456"/>
    </row>
    <row r="34457" spans="11:11" x14ac:dyDescent="0.25">
      <c r="K34457" s="133"/>
    </row>
    <row r="34458" spans="11:11" x14ac:dyDescent="0.25">
      <c r="K34458" s="133"/>
    </row>
    <row r="34459" spans="11:11" x14ac:dyDescent="0.25">
      <c r="K34459"/>
    </row>
    <row r="34460" spans="11:11" x14ac:dyDescent="0.25">
      <c r="K34460"/>
    </row>
    <row r="34461" spans="11:11" x14ac:dyDescent="0.25">
      <c r="K34461" s="133"/>
    </row>
    <row r="34462" spans="11:11" x14ac:dyDescent="0.25">
      <c r="K34462" s="133"/>
    </row>
    <row r="34463" spans="11:11" x14ac:dyDescent="0.25">
      <c r="K34463"/>
    </row>
    <row r="34464" spans="11:11" x14ac:dyDescent="0.25">
      <c r="K34464"/>
    </row>
    <row r="34465" spans="11:11" x14ac:dyDescent="0.25">
      <c r="K34465"/>
    </row>
    <row r="34466" spans="11:11" x14ac:dyDescent="0.25">
      <c r="K34466" s="133"/>
    </row>
    <row r="34467" spans="11:11" x14ac:dyDescent="0.25">
      <c r="K34467" s="133"/>
    </row>
    <row r="34468" spans="11:11" x14ac:dyDescent="0.25">
      <c r="K34468"/>
    </row>
    <row r="34469" spans="11:11" x14ac:dyDescent="0.25">
      <c r="K34469"/>
    </row>
    <row r="34470" spans="11:11" x14ac:dyDescent="0.25">
      <c r="K34470" s="133"/>
    </row>
    <row r="34471" spans="11:11" x14ac:dyDescent="0.25">
      <c r="K34471" s="133"/>
    </row>
    <row r="34472" spans="11:11" x14ac:dyDescent="0.25">
      <c r="K34472"/>
    </row>
    <row r="34473" spans="11:11" x14ac:dyDescent="0.25">
      <c r="K34473"/>
    </row>
    <row r="34474" spans="11:11" x14ac:dyDescent="0.25">
      <c r="K34474"/>
    </row>
    <row r="34475" spans="11:11" x14ac:dyDescent="0.25">
      <c r="K34475" s="133"/>
    </row>
    <row r="34476" spans="11:11" x14ac:dyDescent="0.25">
      <c r="K34476" s="133"/>
    </row>
    <row r="34477" spans="11:11" x14ac:dyDescent="0.25">
      <c r="K34477"/>
    </row>
    <row r="34478" spans="11:11" x14ac:dyDescent="0.25">
      <c r="K34478"/>
    </row>
    <row r="34479" spans="11:11" x14ac:dyDescent="0.25">
      <c r="K34479" s="133"/>
    </row>
    <row r="34480" spans="11:11" x14ac:dyDescent="0.25">
      <c r="K34480" s="133"/>
    </row>
    <row r="34481" spans="11:11" x14ac:dyDescent="0.25">
      <c r="K34481"/>
    </row>
    <row r="34482" spans="11:11" x14ac:dyDescent="0.25">
      <c r="K34482"/>
    </row>
    <row r="34483" spans="11:11" x14ac:dyDescent="0.25">
      <c r="K34483"/>
    </row>
    <row r="34484" spans="11:11" x14ac:dyDescent="0.25">
      <c r="K34484" s="133"/>
    </row>
    <row r="34485" spans="11:11" x14ac:dyDescent="0.25">
      <c r="K34485" s="133"/>
    </row>
    <row r="34486" spans="11:11" x14ac:dyDescent="0.25">
      <c r="K34486"/>
    </row>
    <row r="34487" spans="11:11" x14ac:dyDescent="0.25">
      <c r="K34487"/>
    </row>
    <row r="34488" spans="11:11" x14ac:dyDescent="0.25">
      <c r="K34488" s="133"/>
    </row>
    <row r="34489" spans="11:11" x14ac:dyDescent="0.25">
      <c r="K34489" s="133"/>
    </row>
    <row r="34490" spans="11:11" x14ac:dyDescent="0.25">
      <c r="K34490"/>
    </row>
    <row r="34491" spans="11:11" x14ac:dyDescent="0.25">
      <c r="K34491"/>
    </row>
    <row r="34492" spans="11:11" x14ac:dyDescent="0.25">
      <c r="K34492"/>
    </row>
    <row r="34493" spans="11:11" x14ac:dyDescent="0.25">
      <c r="K34493" s="133"/>
    </row>
    <row r="34494" spans="11:11" x14ac:dyDescent="0.25">
      <c r="K34494" s="133"/>
    </row>
    <row r="34495" spans="11:11" x14ac:dyDescent="0.25">
      <c r="K34495"/>
    </row>
    <row r="34496" spans="11:11" x14ac:dyDescent="0.25">
      <c r="K34496"/>
    </row>
    <row r="34497" spans="11:11" x14ac:dyDescent="0.25">
      <c r="K34497" s="133"/>
    </row>
    <row r="34498" spans="11:11" x14ac:dyDescent="0.25">
      <c r="K34498" s="133"/>
    </row>
    <row r="34499" spans="11:11" x14ac:dyDescent="0.25">
      <c r="K34499"/>
    </row>
    <row r="34500" spans="11:11" x14ac:dyDescent="0.25">
      <c r="K34500"/>
    </row>
    <row r="34501" spans="11:11" x14ac:dyDescent="0.25">
      <c r="K34501"/>
    </row>
    <row r="34502" spans="11:11" x14ac:dyDescent="0.25">
      <c r="K34502" s="133"/>
    </row>
    <row r="34503" spans="11:11" x14ac:dyDescent="0.25">
      <c r="K34503" s="133"/>
    </row>
    <row r="34504" spans="11:11" x14ac:dyDescent="0.25">
      <c r="K34504"/>
    </row>
    <row r="34505" spans="11:11" x14ac:dyDescent="0.25">
      <c r="K34505"/>
    </row>
    <row r="34506" spans="11:11" x14ac:dyDescent="0.25">
      <c r="K34506" s="133"/>
    </row>
    <row r="34507" spans="11:11" x14ac:dyDescent="0.25">
      <c r="K34507" s="133"/>
    </row>
    <row r="34508" spans="11:11" x14ac:dyDescent="0.25">
      <c r="K34508"/>
    </row>
    <row r="34509" spans="11:11" x14ac:dyDescent="0.25">
      <c r="K34509"/>
    </row>
    <row r="34510" spans="11:11" x14ac:dyDescent="0.25">
      <c r="K34510"/>
    </row>
    <row r="34511" spans="11:11" x14ac:dyDescent="0.25">
      <c r="K34511" s="133"/>
    </row>
    <row r="34512" spans="11:11" x14ac:dyDescent="0.25">
      <c r="K34512" s="133"/>
    </row>
    <row r="34513" spans="11:11" x14ac:dyDescent="0.25">
      <c r="K34513"/>
    </row>
    <row r="34514" spans="11:11" x14ac:dyDescent="0.25">
      <c r="K34514"/>
    </row>
    <row r="34515" spans="11:11" x14ac:dyDescent="0.25">
      <c r="K34515" s="133"/>
    </row>
    <row r="34516" spans="11:11" x14ac:dyDescent="0.25">
      <c r="K34516" s="133"/>
    </row>
    <row r="34517" spans="11:11" x14ac:dyDescent="0.25">
      <c r="K34517"/>
    </row>
    <row r="34518" spans="11:11" x14ac:dyDescent="0.25">
      <c r="K34518"/>
    </row>
    <row r="34519" spans="11:11" x14ac:dyDescent="0.25">
      <c r="K34519"/>
    </row>
    <row r="34520" spans="11:11" x14ac:dyDescent="0.25">
      <c r="K34520" s="133"/>
    </row>
    <row r="34521" spans="11:11" x14ac:dyDescent="0.25">
      <c r="K34521" s="133"/>
    </row>
    <row r="34522" spans="11:11" x14ac:dyDescent="0.25">
      <c r="K34522"/>
    </row>
    <row r="34523" spans="11:11" x14ac:dyDescent="0.25">
      <c r="K34523"/>
    </row>
    <row r="34524" spans="11:11" x14ac:dyDescent="0.25">
      <c r="K34524" s="133"/>
    </row>
    <row r="34525" spans="11:11" x14ac:dyDescent="0.25">
      <c r="K34525" s="133"/>
    </row>
    <row r="34526" spans="11:11" x14ac:dyDescent="0.25">
      <c r="K34526"/>
    </row>
    <row r="34527" spans="11:11" x14ac:dyDescent="0.25">
      <c r="K34527"/>
    </row>
    <row r="34528" spans="11:11" x14ac:dyDescent="0.25">
      <c r="K34528"/>
    </row>
    <row r="34529" spans="11:11" x14ac:dyDescent="0.25">
      <c r="K34529" s="133"/>
    </row>
    <row r="34530" spans="11:11" x14ac:dyDescent="0.25">
      <c r="K34530" s="133"/>
    </row>
    <row r="34531" spans="11:11" x14ac:dyDescent="0.25">
      <c r="K34531"/>
    </row>
    <row r="34532" spans="11:11" x14ac:dyDescent="0.25">
      <c r="K34532"/>
    </row>
    <row r="34533" spans="11:11" x14ac:dyDescent="0.25">
      <c r="K34533" s="133"/>
    </row>
    <row r="34534" spans="11:11" x14ac:dyDescent="0.25">
      <c r="K34534" s="133"/>
    </row>
    <row r="34535" spans="11:11" x14ac:dyDescent="0.25">
      <c r="K34535"/>
    </row>
    <row r="34536" spans="11:11" x14ac:dyDescent="0.25">
      <c r="K34536"/>
    </row>
    <row r="34537" spans="11:11" x14ac:dyDescent="0.25">
      <c r="K34537"/>
    </row>
    <row r="34538" spans="11:11" x14ac:dyDescent="0.25">
      <c r="K34538" s="133"/>
    </row>
    <row r="34539" spans="11:11" x14ac:dyDescent="0.25">
      <c r="K34539" s="133"/>
    </row>
    <row r="34540" spans="11:11" x14ac:dyDescent="0.25">
      <c r="K34540"/>
    </row>
    <row r="34541" spans="11:11" x14ac:dyDescent="0.25">
      <c r="K34541"/>
    </row>
    <row r="34542" spans="11:11" x14ac:dyDescent="0.25">
      <c r="K34542" s="133"/>
    </row>
    <row r="34543" spans="11:11" x14ac:dyDescent="0.25">
      <c r="K34543" s="133"/>
    </row>
    <row r="34544" spans="11:11" x14ac:dyDescent="0.25">
      <c r="K34544"/>
    </row>
    <row r="34545" spans="11:11" x14ac:dyDescent="0.25">
      <c r="K34545"/>
    </row>
    <row r="34546" spans="11:11" x14ac:dyDescent="0.25">
      <c r="K34546"/>
    </row>
    <row r="34547" spans="11:11" x14ac:dyDescent="0.25">
      <c r="K34547" s="133"/>
    </row>
    <row r="34548" spans="11:11" x14ac:dyDescent="0.25">
      <c r="K34548" s="133"/>
    </row>
    <row r="34549" spans="11:11" x14ac:dyDescent="0.25">
      <c r="K34549"/>
    </row>
    <row r="34550" spans="11:11" x14ac:dyDescent="0.25">
      <c r="K34550"/>
    </row>
    <row r="34551" spans="11:11" x14ac:dyDescent="0.25">
      <c r="K34551" s="133"/>
    </row>
    <row r="34552" spans="11:11" x14ac:dyDescent="0.25">
      <c r="K34552" s="133"/>
    </row>
    <row r="34553" spans="11:11" x14ac:dyDescent="0.25">
      <c r="K34553"/>
    </row>
    <row r="34554" spans="11:11" x14ac:dyDescent="0.25">
      <c r="K34554"/>
    </row>
    <row r="34555" spans="11:11" x14ac:dyDescent="0.25">
      <c r="K34555"/>
    </row>
    <row r="34556" spans="11:11" x14ac:dyDescent="0.25">
      <c r="K34556" s="133"/>
    </row>
    <row r="34557" spans="11:11" x14ac:dyDescent="0.25">
      <c r="K34557" s="133"/>
    </row>
    <row r="34558" spans="11:11" x14ac:dyDescent="0.25">
      <c r="K34558"/>
    </row>
    <row r="34559" spans="11:11" x14ac:dyDescent="0.25">
      <c r="K34559"/>
    </row>
    <row r="34560" spans="11:11" x14ac:dyDescent="0.25">
      <c r="K34560" s="133"/>
    </row>
    <row r="34561" spans="11:11" x14ac:dyDescent="0.25">
      <c r="K34561" s="133"/>
    </row>
    <row r="34562" spans="11:11" x14ac:dyDescent="0.25">
      <c r="K34562"/>
    </row>
    <row r="34563" spans="11:11" x14ac:dyDescent="0.25">
      <c r="K34563"/>
    </row>
    <row r="34564" spans="11:11" x14ac:dyDescent="0.25">
      <c r="K34564"/>
    </row>
    <row r="34565" spans="11:11" x14ac:dyDescent="0.25">
      <c r="K34565" s="133"/>
    </row>
    <row r="34566" spans="11:11" x14ac:dyDescent="0.25">
      <c r="K34566" s="133"/>
    </row>
    <row r="34567" spans="11:11" x14ac:dyDescent="0.25">
      <c r="K34567"/>
    </row>
    <row r="34568" spans="11:11" x14ac:dyDescent="0.25">
      <c r="K34568"/>
    </row>
    <row r="34569" spans="11:11" x14ac:dyDescent="0.25">
      <c r="K34569" s="133"/>
    </row>
    <row r="34570" spans="11:11" x14ac:dyDescent="0.25">
      <c r="K34570" s="133"/>
    </row>
    <row r="34571" spans="11:11" x14ac:dyDescent="0.25">
      <c r="K34571"/>
    </row>
    <row r="34572" spans="11:11" x14ac:dyDescent="0.25">
      <c r="K34572"/>
    </row>
    <row r="34573" spans="11:11" x14ac:dyDescent="0.25">
      <c r="K34573"/>
    </row>
    <row r="34574" spans="11:11" x14ac:dyDescent="0.25">
      <c r="K34574" s="133"/>
    </row>
    <row r="34575" spans="11:11" x14ac:dyDescent="0.25">
      <c r="K34575" s="133"/>
    </row>
    <row r="34576" spans="11:11" x14ac:dyDescent="0.25">
      <c r="K34576"/>
    </row>
    <row r="34577" spans="11:11" x14ac:dyDescent="0.25">
      <c r="K34577"/>
    </row>
    <row r="34578" spans="11:11" x14ac:dyDescent="0.25">
      <c r="K34578" s="133"/>
    </row>
    <row r="34579" spans="11:11" x14ac:dyDescent="0.25">
      <c r="K34579" s="133"/>
    </row>
    <row r="34580" spans="11:11" x14ac:dyDescent="0.25">
      <c r="K34580"/>
    </row>
    <row r="34581" spans="11:11" x14ac:dyDescent="0.25">
      <c r="K34581"/>
    </row>
    <row r="34582" spans="11:11" x14ac:dyDescent="0.25">
      <c r="K34582"/>
    </row>
    <row r="34583" spans="11:11" x14ac:dyDescent="0.25">
      <c r="K34583" s="133"/>
    </row>
    <row r="34584" spans="11:11" x14ac:dyDescent="0.25">
      <c r="K34584" s="133"/>
    </row>
    <row r="34585" spans="11:11" x14ac:dyDescent="0.25">
      <c r="K34585"/>
    </row>
    <row r="34586" spans="11:11" x14ac:dyDescent="0.25">
      <c r="K34586"/>
    </row>
    <row r="34587" spans="11:11" x14ac:dyDescent="0.25">
      <c r="K34587" s="133"/>
    </row>
    <row r="34588" spans="11:11" x14ac:dyDescent="0.25">
      <c r="K34588" s="133"/>
    </row>
    <row r="34589" spans="11:11" x14ac:dyDescent="0.25">
      <c r="K34589"/>
    </row>
    <row r="34590" spans="11:11" x14ac:dyDescent="0.25">
      <c r="K34590"/>
    </row>
    <row r="34591" spans="11:11" x14ac:dyDescent="0.25">
      <c r="K34591"/>
    </row>
    <row r="34592" spans="11:11" x14ac:dyDescent="0.25">
      <c r="K34592" s="133"/>
    </row>
    <row r="34593" spans="11:11" x14ac:dyDescent="0.25">
      <c r="K34593" s="133"/>
    </row>
    <row r="34594" spans="11:11" x14ac:dyDescent="0.25">
      <c r="K34594"/>
    </row>
    <row r="34595" spans="11:11" x14ac:dyDescent="0.25">
      <c r="K34595"/>
    </row>
    <row r="34596" spans="11:11" x14ac:dyDescent="0.25">
      <c r="K34596" s="133"/>
    </row>
    <row r="34597" spans="11:11" x14ac:dyDescent="0.25">
      <c r="K34597" s="133"/>
    </row>
    <row r="34598" spans="11:11" x14ac:dyDescent="0.25">
      <c r="K34598"/>
    </row>
    <row r="34599" spans="11:11" x14ac:dyDescent="0.25">
      <c r="K34599"/>
    </row>
    <row r="34600" spans="11:11" x14ac:dyDescent="0.25">
      <c r="K34600"/>
    </row>
    <row r="34601" spans="11:11" x14ac:dyDescent="0.25">
      <c r="K34601" s="133"/>
    </row>
    <row r="34602" spans="11:11" x14ac:dyDescent="0.25">
      <c r="K34602" s="133"/>
    </row>
    <row r="34603" spans="11:11" x14ac:dyDescent="0.25">
      <c r="K34603"/>
    </row>
    <row r="34604" spans="11:11" x14ac:dyDescent="0.25">
      <c r="K34604"/>
    </row>
    <row r="34605" spans="11:11" x14ac:dyDescent="0.25">
      <c r="K34605" s="133"/>
    </row>
    <row r="34606" spans="11:11" x14ac:dyDescent="0.25">
      <c r="K34606" s="133"/>
    </row>
    <row r="34607" spans="11:11" x14ac:dyDescent="0.25">
      <c r="K34607"/>
    </row>
    <row r="34608" spans="11:11" x14ac:dyDescent="0.25">
      <c r="K34608"/>
    </row>
    <row r="34609" spans="11:11" x14ac:dyDescent="0.25">
      <c r="K34609"/>
    </row>
    <row r="34610" spans="11:11" x14ac:dyDescent="0.25">
      <c r="K34610" s="133"/>
    </row>
    <row r="34611" spans="11:11" x14ac:dyDescent="0.25">
      <c r="K34611" s="133"/>
    </row>
    <row r="34612" spans="11:11" x14ac:dyDescent="0.25">
      <c r="K34612"/>
    </row>
    <row r="34613" spans="11:11" x14ac:dyDescent="0.25">
      <c r="K34613"/>
    </row>
    <row r="34614" spans="11:11" x14ac:dyDescent="0.25">
      <c r="K34614" s="133"/>
    </row>
    <row r="34615" spans="11:11" x14ac:dyDescent="0.25">
      <c r="K34615" s="133"/>
    </row>
    <row r="34616" spans="11:11" x14ac:dyDescent="0.25">
      <c r="K34616"/>
    </row>
    <row r="34617" spans="11:11" x14ac:dyDescent="0.25">
      <c r="K34617"/>
    </row>
    <row r="34618" spans="11:11" x14ac:dyDescent="0.25">
      <c r="K34618"/>
    </row>
    <row r="34619" spans="11:11" x14ac:dyDescent="0.25">
      <c r="K34619" s="133"/>
    </row>
    <row r="34620" spans="11:11" x14ac:dyDescent="0.25">
      <c r="K34620" s="133"/>
    </row>
    <row r="34621" spans="11:11" x14ac:dyDescent="0.25">
      <c r="K34621"/>
    </row>
    <row r="34622" spans="11:11" x14ac:dyDescent="0.25">
      <c r="K34622"/>
    </row>
    <row r="34623" spans="11:11" x14ac:dyDescent="0.25">
      <c r="K34623" s="133"/>
    </row>
    <row r="34624" spans="11:11" x14ac:dyDescent="0.25">
      <c r="K34624" s="133"/>
    </row>
    <row r="34625" spans="11:11" x14ac:dyDescent="0.25">
      <c r="K34625"/>
    </row>
    <row r="34626" spans="11:11" x14ac:dyDescent="0.25">
      <c r="K34626"/>
    </row>
    <row r="34627" spans="11:11" x14ac:dyDescent="0.25">
      <c r="K34627"/>
    </row>
    <row r="34628" spans="11:11" x14ac:dyDescent="0.25">
      <c r="K34628" s="133"/>
    </row>
    <row r="34629" spans="11:11" x14ac:dyDescent="0.25">
      <c r="K34629" s="133"/>
    </row>
    <row r="34630" spans="11:11" x14ac:dyDescent="0.25">
      <c r="K34630"/>
    </row>
    <row r="34631" spans="11:11" x14ac:dyDescent="0.25">
      <c r="K34631"/>
    </row>
    <row r="34632" spans="11:11" x14ac:dyDescent="0.25">
      <c r="K34632" s="133"/>
    </row>
    <row r="34633" spans="11:11" x14ac:dyDescent="0.25">
      <c r="K34633" s="133"/>
    </row>
    <row r="34634" spans="11:11" x14ac:dyDescent="0.25">
      <c r="K34634"/>
    </row>
    <row r="34635" spans="11:11" x14ac:dyDescent="0.25">
      <c r="K34635"/>
    </row>
    <row r="34636" spans="11:11" x14ac:dyDescent="0.25">
      <c r="K34636"/>
    </row>
    <row r="34637" spans="11:11" x14ac:dyDescent="0.25">
      <c r="K34637" s="133"/>
    </row>
    <row r="34638" spans="11:11" x14ac:dyDescent="0.25">
      <c r="K34638" s="133"/>
    </row>
    <row r="34639" spans="11:11" x14ac:dyDescent="0.25">
      <c r="K34639"/>
    </row>
    <row r="34640" spans="11:11" x14ac:dyDescent="0.25">
      <c r="K34640"/>
    </row>
    <row r="34641" spans="11:11" x14ac:dyDescent="0.25">
      <c r="K34641" s="133"/>
    </row>
    <row r="34642" spans="11:11" x14ac:dyDescent="0.25">
      <c r="K34642" s="133"/>
    </row>
    <row r="34643" spans="11:11" x14ac:dyDescent="0.25">
      <c r="K34643"/>
    </row>
    <row r="34644" spans="11:11" x14ac:dyDescent="0.25">
      <c r="K34644"/>
    </row>
    <row r="34645" spans="11:11" x14ac:dyDescent="0.25">
      <c r="K34645"/>
    </row>
    <row r="34646" spans="11:11" x14ac:dyDescent="0.25">
      <c r="K34646" s="133"/>
    </row>
    <row r="34647" spans="11:11" x14ac:dyDescent="0.25">
      <c r="K34647" s="133"/>
    </row>
    <row r="34648" spans="11:11" x14ac:dyDescent="0.25">
      <c r="K34648"/>
    </row>
    <row r="34649" spans="11:11" x14ac:dyDescent="0.25">
      <c r="K34649"/>
    </row>
    <row r="34650" spans="11:11" x14ac:dyDescent="0.25">
      <c r="K34650" s="133"/>
    </row>
    <row r="34651" spans="11:11" x14ac:dyDescent="0.25">
      <c r="K34651" s="133"/>
    </row>
    <row r="34652" spans="11:11" x14ac:dyDescent="0.25">
      <c r="K34652"/>
    </row>
    <row r="34653" spans="11:11" x14ac:dyDescent="0.25">
      <c r="K34653"/>
    </row>
    <row r="34654" spans="11:11" x14ac:dyDescent="0.25">
      <c r="K34654"/>
    </row>
    <row r="34655" spans="11:11" x14ac:dyDescent="0.25">
      <c r="K34655" s="133"/>
    </row>
    <row r="34656" spans="11:11" x14ac:dyDescent="0.25">
      <c r="K34656" s="133"/>
    </row>
    <row r="34657" spans="11:11" x14ac:dyDescent="0.25">
      <c r="K34657"/>
    </row>
    <row r="34658" spans="11:11" x14ac:dyDescent="0.25">
      <c r="K34658"/>
    </row>
    <row r="34659" spans="11:11" x14ac:dyDescent="0.25">
      <c r="K34659" s="133"/>
    </row>
    <row r="34660" spans="11:11" x14ac:dyDescent="0.25">
      <c r="K34660" s="133"/>
    </row>
    <row r="34661" spans="11:11" x14ac:dyDescent="0.25">
      <c r="K34661"/>
    </row>
    <row r="34662" spans="11:11" x14ac:dyDescent="0.25">
      <c r="K34662"/>
    </row>
    <row r="34663" spans="11:11" x14ac:dyDescent="0.25">
      <c r="K34663"/>
    </row>
    <row r="34664" spans="11:11" x14ac:dyDescent="0.25">
      <c r="K34664" s="133"/>
    </row>
    <row r="34665" spans="11:11" x14ac:dyDescent="0.25">
      <c r="K34665" s="133"/>
    </row>
    <row r="34666" spans="11:11" x14ac:dyDescent="0.25">
      <c r="K34666"/>
    </row>
    <row r="34667" spans="11:11" x14ac:dyDescent="0.25">
      <c r="K34667"/>
    </row>
    <row r="34668" spans="11:11" x14ac:dyDescent="0.25">
      <c r="K34668" s="133"/>
    </row>
    <row r="34669" spans="11:11" x14ac:dyDescent="0.25">
      <c r="K34669" s="133"/>
    </row>
    <row r="34670" spans="11:11" x14ac:dyDescent="0.25">
      <c r="K34670"/>
    </row>
    <row r="34671" spans="11:11" x14ac:dyDescent="0.25">
      <c r="K34671"/>
    </row>
    <row r="34672" spans="11:11" x14ac:dyDescent="0.25">
      <c r="K34672"/>
    </row>
    <row r="34673" spans="11:11" x14ac:dyDescent="0.25">
      <c r="K34673" s="133"/>
    </row>
    <row r="34674" spans="11:11" x14ac:dyDescent="0.25">
      <c r="K34674" s="133"/>
    </row>
    <row r="34675" spans="11:11" x14ac:dyDescent="0.25">
      <c r="K34675"/>
    </row>
    <row r="34676" spans="11:11" x14ac:dyDescent="0.25">
      <c r="K34676"/>
    </row>
    <row r="34677" spans="11:11" x14ac:dyDescent="0.25">
      <c r="K34677" s="133"/>
    </row>
    <row r="34678" spans="11:11" x14ac:dyDescent="0.25">
      <c r="K34678" s="133"/>
    </row>
    <row r="34679" spans="11:11" x14ac:dyDescent="0.25">
      <c r="K34679"/>
    </row>
    <row r="34680" spans="11:11" x14ac:dyDescent="0.25">
      <c r="K34680"/>
    </row>
    <row r="34681" spans="11:11" x14ac:dyDescent="0.25">
      <c r="K34681"/>
    </row>
    <row r="34682" spans="11:11" x14ac:dyDescent="0.25">
      <c r="K34682" s="133"/>
    </row>
    <row r="34683" spans="11:11" x14ac:dyDescent="0.25">
      <c r="K34683" s="133"/>
    </row>
    <row r="34684" spans="11:11" x14ac:dyDescent="0.25">
      <c r="K34684"/>
    </row>
    <row r="34685" spans="11:11" x14ac:dyDescent="0.25">
      <c r="K34685"/>
    </row>
    <row r="34686" spans="11:11" x14ac:dyDescent="0.25">
      <c r="K34686" s="133"/>
    </row>
    <row r="34687" spans="11:11" x14ac:dyDescent="0.25">
      <c r="K34687" s="133"/>
    </row>
    <row r="34688" spans="11:11" x14ac:dyDescent="0.25">
      <c r="K34688"/>
    </row>
    <row r="34689" spans="11:11" x14ac:dyDescent="0.25">
      <c r="K34689"/>
    </row>
    <row r="34690" spans="11:11" x14ac:dyDescent="0.25">
      <c r="K34690"/>
    </row>
    <row r="34691" spans="11:11" x14ac:dyDescent="0.25">
      <c r="K34691" s="133"/>
    </row>
    <row r="34692" spans="11:11" x14ac:dyDescent="0.25">
      <c r="K34692" s="133"/>
    </row>
    <row r="34693" spans="11:11" x14ac:dyDescent="0.25">
      <c r="K34693"/>
    </row>
    <row r="34694" spans="11:11" x14ac:dyDescent="0.25">
      <c r="K34694"/>
    </row>
    <row r="34695" spans="11:11" x14ac:dyDescent="0.25">
      <c r="K34695" s="133"/>
    </row>
    <row r="34696" spans="11:11" x14ac:dyDescent="0.25">
      <c r="K34696" s="133"/>
    </row>
    <row r="34697" spans="11:11" x14ac:dyDescent="0.25">
      <c r="K34697"/>
    </row>
    <row r="34698" spans="11:11" x14ac:dyDescent="0.25">
      <c r="K34698"/>
    </row>
    <row r="34699" spans="11:11" x14ac:dyDescent="0.25">
      <c r="K34699"/>
    </row>
    <row r="34700" spans="11:11" x14ac:dyDescent="0.25">
      <c r="K34700" s="133"/>
    </row>
    <row r="34701" spans="11:11" x14ac:dyDescent="0.25">
      <c r="K34701" s="133"/>
    </row>
    <row r="34702" spans="11:11" x14ac:dyDescent="0.25">
      <c r="K34702"/>
    </row>
    <row r="34703" spans="11:11" x14ac:dyDescent="0.25">
      <c r="K34703"/>
    </row>
    <row r="34704" spans="11:11" x14ac:dyDescent="0.25">
      <c r="K34704" s="133"/>
    </row>
    <row r="34705" spans="11:11" x14ac:dyDescent="0.25">
      <c r="K34705" s="133"/>
    </row>
    <row r="34706" spans="11:11" x14ac:dyDescent="0.25">
      <c r="K34706"/>
    </row>
    <row r="34707" spans="11:11" x14ac:dyDescent="0.25">
      <c r="K34707"/>
    </row>
    <row r="34708" spans="11:11" x14ac:dyDescent="0.25">
      <c r="K34708"/>
    </row>
    <row r="34709" spans="11:11" x14ac:dyDescent="0.25">
      <c r="K34709" s="133"/>
    </row>
    <row r="34710" spans="11:11" x14ac:dyDescent="0.25">
      <c r="K34710" s="133"/>
    </row>
    <row r="34711" spans="11:11" x14ac:dyDescent="0.25">
      <c r="K34711"/>
    </row>
    <row r="34712" spans="11:11" x14ac:dyDescent="0.25">
      <c r="K34712"/>
    </row>
    <row r="34713" spans="11:11" x14ac:dyDescent="0.25">
      <c r="K34713" s="133"/>
    </row>
    <row r="34714" spans="11:11" x14ac:dyDescent="0.25">
      <c r="K34714" s="133"/>
    </row>
    <row r="34715" spans="11:11" x14ac:dyDescent="0.25">
      <c r="K34715"/>
    </row>
    <row r="34716" spans="11:11" x14ac:dyDescent="0.25">
      <c r="K34716"/>
    </row>
    <row r="34717" spans="11:11" x14ac:dyDescent="0.25">
      <c r="K34717"/>
    </row>
    <row r="34718" spans="11:11" x14ac:dyDescent="0.25">
      <c r="K34718" s="133"/>
    </row>
    <row r="34719" spans="11:11" x14ac:dyDescent="0.25">
      <c r="K34719" s="133"/>
    </row>
    <row r="34720" spans="11:11" x14ac:dyDescent="0.25">
      <c r="K34720"/>
    </row>
    <row r="34721" spans="11:11" x14ac:dyDescent="0.25">
      <c r="K34721"/>
    </row>
    <row r="34722" spans="11:11" x14ac:dyDescent="0.25">
      <c r="K34722" s="133"/>
    </row>
    <row r="34723" spans="11:11" x14ac:dyDescent="0.25">
      <c r="K34723" s="133"/>
    </row>
    <row r="34724" spans="11:11" x14ac:dyDescent="0.25">
      <c r="K34724"/>
    </row>
    <row r="34725" spans="11:11" x14ac:dyDescent="0.25">
      <c r="K34725"/>
    </row>
    <row r="34726" spans="11:11" x14ac:dyDescent="0.25">
      <c r="K34726"/>
    </row>
    <row r="34727" spans="11:11" x14ac:dyDescent="0.25">
      <c r="K34727" s="133"/>
    </row>
    <row r="34728" spans="11:11" x14ac:dyDescent="0.25">
      <c r="K34728" s="133"/>
    </row>
    <row r="34729" spans="11:11" x14ac:dyDescent="0.25">
      <c r="K34729"/>
    </row>
    <row r="34730" spans="11:11" x14ac:dyDescent="0.25">
      <c r="K34730"/>
    </row>
    <row r="34731" spans="11:11" x14ac:dyDescent="0.25">
      <c r="K34731" s="133"/>
    </row>
    <row r="34732" spans="11:11" x14ac:dyDescent="0.25">
      <c r="K34732" s="133"/>
    </row>
    <row r="34733" spans="11:11" x14ac:dyDescent="0.25">
      <c r="K34733"/>
    </row>
    <row r="34734" spans="11:11" x14ac:dyDescent="0.25">
      <c r="K34734"/>
    </row>
    <row r="34735" spans="11:11" x14ac:dyDescent="0.25">
      <c r="K34735"/>
    </row>
    <row r="34736" spans="11:11" x14ac:dyDescent="0.25">
      <c r="K34736" s="133"/>
    </row>
    <row r="34737" spans="11:11" x14ac:dyDescent="0.25">
      <c r="K34737" s="133"/>
    </row>
    <row r="34738" spans="11:11" x14ac:dyDescent="0.25">
      <c r="K34738"/>
    </row>
    <row r="34739" spans="11:11" x14ac:dyDescent="0.25">
      <c r="K34739"/>
    </row>
    <row r="34740" spans="11:11" x14ac:dyDescent="0.25">
      <c r="K34740" s="133"/>
    </row>
    <row r="34741" spans="11:11" x14ac:dyDescent="0.25">
      <c r="K34741" s="133"/>
    </row>
    <row r="34742" spans="11:11" x14ac:dyDescent="0.25">
      <c r="K34742"/>
    </row>
    <row r="34743" spans="11:11" x14ac:dyDescent="0.25">
      <c r="K34743"/>
    </row>
    <row r="34744" spans="11:11" x14ac:dyDescent="0.25">
      <c r="K34744"/>
    </row>
    <row r="34745" spans="11:11" x14ac:dyDescent="0.25">
      <c r="K34745" s="133"/>
    </row>
    <row r="34746" spans="11:11" x14ac:dyDescent="0.25">
      <c r="K34746" s="133"/>
    </row>
    <row r="34747" spans="11:11" x14ac:dyDescent="0.25">
      <c r="K34747"/>
    </row>
    <row r="34748" spans="11:11" x14ac:dyDescent="0.25">
      <c r="K34748"/>
    </row>
    <row r="34749" spans="11:11" x14ac:dyDescent="0.25">
      <c r="K34749" s="133"/>
    </row>
    <row r="34750" spans="11:11" x14ac:dyDescent="0.25">
      <c r="K34750" s="133"/>
    </row>
    <row r="34751" spans="11:11" x14ac:dyDescent="0.25">
      <c r="K34751"/>
    </row>
    <row r="34752" spans="11:11" x14ac:dyDescent="0.25">
      <c r="K34752"/>
    </row>
    <row r="34753" spans="11:11" x14ac:dyDescent="0.25">
      <c r="K34753"/>
    </row>
    <row r="34754" spans="11:11" x14ac:dyDescent="0.25">
      <c r="K34754" s="133"/>
    </row>
    <row r="34755" spans="11:11" x14ac:dyDescent="0.25">
      <c r="K34755" s="133"/>
    </row>
    <row r="34756" spans="11:11" x14ac:dyDescent="0.25">
      <c r="K34756"/>
    </row>
    <row r="34757" spans="11:11" x14ac:dyDescent="0.25">
      <c r="K34757"/>
    </row>
    <row r="34758" spans="11:11" x14ac:dyDescent="0.25">
      <c r="K34758" s="133"/>
    </row>
    <row r="34759" spans="11:11" x14ac:dyDescent="0.25">
      <c r="K34759" s="133"/>
    </row>
    <row r="34760" spans="11:11" x14ac:dyDescent="0.25">
      <c r="K34760"/>
    </row>
    <row r="34761" spans="11:11" x14ac:dyDescent="0.25">
      <c r="K34761"/>
    </row>
    <row r="34762" spans="11:11" x14ac:dyDescent="0.25">
      <c r="K34762"/>
    </row>
    <row r="34763" spans="11:11" x14ac:dyDescent="0.25">
      <c r="K34763" s="133"/>
    </row>
    <row r="34764" spans="11:11" x14ac:dyDescent="0.25">
      <c r="K34764" s="133"/>
    </row>
    <row r="34765" spans="11:11" x14ac:dyDescent="0.25">
      <c r="K34765"/>
    </row>
    <row r="34766" spans="11:11" x14ac:dyDescent="0.25">
      <c r="K34766"/>
    </row>
    <row r="34767" spans="11:11" x14ac:dyDescent="0.25">
      <c r="K34767" s="133"/>
    </row>
    <row r="34768" spans="11:11" x14ac:dyDescent="0.25">
      <c r="K34768" s="133"/>
    </row>
    <row r="34769" spans="11:11" x14ac:dyDescent="0.25">
      <c r="K34769"/>
    </row>
    <row r="34770" spans="11:11" x14ac:dyDescent="0.25">
      <c r="K34770"/>
    </row>
    <row r="34771" spans="11:11" x14ac:dyDescent="0.25">
      <c r="K34771"/>
    </row>
    <row r="34772" spans="11:11" x14ac:dyDescent="0.25">
      <c r="K34772" s="133"/>
    </row>
    <row r="34773" spans="11:11" x14ac:dyDescent="0.25">
      <c r="K34773" s="133"/>
    </row>
    <row r="34774" spans="11:11" x14ac:dyDescent="0.25">
      <c r="K34774"/>
    </row>
    <row r="34775" spans="11:11" x14ac:dyDescent="0.25">
      <c r="K34775"/>
    </row>
    <row r="34776" spans="11:11" x14ac:dyDescent="0.25">
      <c r="K34776" s="133"/>
    </row>
    <row r="34777" spans="11:11" x14ac:dyDescent="0.25">
      <c r="K34777" s="133"/>
    </row>
    <row r="34778" spans="11:11" x14ac:dyDescent="0.25">
      <c r="K34778"/>
    </row>
    <row r="34779" spans="11:11" x14ac:dyDescent="0.25">
      <c r="K34779"/>
    </row>
    <row r="34780" spans="11:11" x14ac:dyDescent="0.25">
      <c r="K34780"/>
    </row>
    <row r="34781" spans="11:11" x14ac:dyDescent="0.25">
      <c r="K34781" s="133"/>
    </row>
    <row r="34782" spans="11:11" x14ac:dyDescent="0.25">
      <c r="K34782" s="133"/>
    </row>
    <row r="34783" spans="11:11" x14ac:dyDescent="0.25">
      <c r="K34783"/>
    </row>
    <row r="34784" spans="11:11" x14ac:dyDescent="0.25">
      <c r="K34784"/>
    </row>
    <row r="34785" spans="11:11" x14ac:dyDescent="0.25">
      <c r="K34785" s="133"/>
    </row>
    <row r="34786" spans="11:11" x14ac:dyDescent="0.25">
      <c r="K34786" s="133"/>
    </row>
    <row r="34787" spans="11:11" x14ac:dyDescent="0.25">
      <c r="K34787"/>
    </row>
    <row r="34788" spans="11:11" x14ac:dyDescent="0.25">
      <c r="K34788"/>
    </row>
    <row r="34789" spans="11:11" x14ac:dyDescent="0.25">
      <c r="K34789"/>
    </row>
    <row r="34790" spans="11:11" x14ac:dyDescent="0.25">
      <c r="K34790" s="133"/>
    </row>
    <row r="34791" spans="11:11" x14ac:dyDescent="0.25">
      <c r="K34791" s="133"/>
    </row>
    <row r="34792" spans="11:11" x14ac:dyDescent="0.25">
      <c r="K34792"/>
    </row>
    <row r="34793" spans="11:11" x14ac:dyDescent="0.25">
      <c r="K34793"/>
    </row>
    <row r="34794" spans="11:11" x14ac:dyDescent="0.25">
      <c r="K34794" s="133"/>
    </row>
    <row r="34795" spans="11:11" x14ac:dyDescent="0.25">
      <c r="K34795" s="133"/>
    </row>
    <row r="34796" spans="11:11" x14ac:dyDescent="0.25">
      <c r="K34796"/>
    </row>
    <row r="34797" spans="11:11" x14ac:dyDescent="0.25">
      <c r="K34797"/>
    </row>
    <row r="34798" spans="11:11" x14ac:dyDescent="0.25">
      <c r="K34798"/>
    </row>
    <row r="34799" spans="11:11" x14ac:dyDescent="0.25">
      <c r="K34799" s="133"/>
    </row>
    <row r="34800" spans="11:11" x14ac:dyDescent="0.25">
      <c r="K34800" s="133"/>
    </row>
    <row r="34801" spans="11:11" x14ac:dyDescent="0.25">
      <c r="K34801"/>
    </row>
    <row r="34802" spans="11:11" x14ac:dyDescent="0.25">
      <c r="K34802"/>
    </row>
    <row r="34803" spans="11:11" x14ac:dyDescent="0.25">
      <c r="K34803" s="133"/>
    </row>
    <row r="34804" spans="11:11" x14ac:dyDescent="0.25">
      <c r="K34804" s="133"/>
    </row>
    <row r="34805" spans="11:11" x14ac:dyDescent="0.25">
      <c r="K34805"/>
    </row>
    <row r="34806" spans="11:11" x14ac:dyDescent="0.25">
      <c r="K34806"/>
    </row>
    <row r="34807" spans="11:11" x14ac:dyDescent="0.25">
      <c r="K34807"/>
    </row>
    <row r="34808" spans="11:11" x14ac:dyDescent="0.25">
      <c r="K34808" s="133"/>
    </row>
    <row r="34809" spans="11:11" x14ac:dyDescent="0.25">
      <c r="K34809" s="133"/>
    </row>
    <row r="34810" spans="11:11" x14ac:dyDescent="0.25">
      <c r="K34810"/>
    </row>
    <row r="34811" spans="11:11" x14ac:dyDescent="0.25">
      <c r="K34811"/>
    </row>
    <row r="34812" spans="11:11" x14ac:dyDescent="0.25">
      <c r="K34812" s="133"/>
    </row>
    <row r="34813" spans="11:11" x14ac:dyDescent="0.25">
      <c r="K34813" s="133"/>
    </row>
    <row r="34814" spans="11:11" x14ac:dyDescent="0.25">
      <c r="K34814"/>
    </row>
    <row r="34815" spans="11:11" x14ac:dyDescent="0.25">
      <c r="K34815"/>
    </row>
    <row r="34816" spans="11:11" x14ac:dyDescent="0.25">
      <c r="K34816"/>
    </row>
    <row r="34817" spans="11:11" x14ac:dyDescent="0.25">
      <c r="K34817" s="133"/>
    </row>
    <row r="34818" spans="11:11" x14ac:dyDescent="0.25">
      <c r="K34818" s="133"/>
    </row>
    <row r="34819" spans="11:11" x14ac:dyDescent="0.25">
      <c r="K34819"/>
    </row>
    <row r="34820" spans="11:11" x14ac:dyDescent="0.25">
      <c r="K34820"/>
    </row>
    <row r="34821" spans="11:11" x14ac:dyDescent="0.25">
      <c r="K34821" s="133"/>
    </row>
    <row r="34822" spans="11:11" x14ac:dyDescent="0.25">
      <c r="K34822" s="133"/>
    </row>
    <row r="34823" spans="11:11" x14ac:dyDescent="0.25">
      <c r="K34823"/>
    </row>
    <row r="34824" spans="11:11" x14ac:dyDescent="0.25">
      <c r="K34824"/>
    </row>
    <row r="34825" spans="11:11" x14ac:dyDescent="0.25">
      <c r="K34825"/>
    </row>
    <row r="34826" spans="11:11" x14ac:dyDescent="0.25">
      <c r="K34826" s="133"/>
    </row>
    <row r="34827" spans="11:11" x14ac:dyDescent="0.25">
      <c r="K34827" s="133"/>
    </row>
    <row r="34828" spans="11:11" x14ac:dyDescent="0.25">
      <c r="K34828"/>
    </row>
    <row r="34829" spans="11:11" x14ac:dyDescent="0.25">
      <c r="K34829"/>
    </row>
    <row r="34830" spans="11:11" x14ac:dyDescent="0.25">
      <c r="K34830" s="133"/>
    </row>
    <row r="34831" spans="11:11" x14ac:dyDescent="0.25">
      <c r="K34831" s="133"/>
    </row>
    <row r="34832" spans="11:11" x14ac:dyDescent="0.25">
      <c r="K34832"/>
    </row>
    <row r="34833" spans="11:11" x14ac:dyDescent="0.25">
      <c r="K34833"/>
    </row>
    <row r="34834" spans="11:11" x14ac:dyDescent="0.25">
      <c r="K34834"/>
    </row>
    <row r="34835" spans="11:11" x14ac:dyDescent="0.25">
      <c r="K34835" s="133"/>
    </row>
    <row r="34836" spans="11:11" x14ac:dyDescent="0.25">
      <c r="K34836" s="133"/>
    </row>
    <row r="34837" spans="11:11" x14ac:dyDescent="0.25">
      <c r="K34837"/>
    </row>
    <row r="34838" spans="11:11" x14ac:dyDescent="0.25">
      <c r="K34838"/>
    </row>
    <row r="34839" spans="11:11" x14ac:dyDescent="0.25">
      <c r="K34839" s="133"/>
    </row>
    <row r="34840" spans="11:11" x14ac:dyDescent="0.25">
      <c r="K34840" s="133"/>
    </row>
    <row r="34841" spans="11:11" x14ac:dyDescent="0.25">
      <c r="K34841"/>
    </row>
    <row r="34842" spans="11:11" x14ac:dyDescent="0.25">
      <c r="K34842"/>
    </row>
    <row r="34843" spans="11:11" x14ac:dyDescent="0.25">
      <c r="K34843"/>
    </row>
    <row r="34844" spans="11:11" x14ac:dyDescent="0.25">
      <c r="K34844" s="133"/>
    </row>
    <row r="34845" spans="11:11" x14ac:dyDescent="0.25">
      <c r="K34845" s="133"/>
    </row>
    <row r="34846" spans="11:11" x14ac:dyDescent="0.25">
      <c r="K34846"/>
    </row>
    <row r="34847" spans="11:11" x14ac:dyDescent="0.25">
      <c r="K34847"/>
    </row>
    <row r="34848" spans="11:11" x14ac:dyDescent="0.25">
      <c r="K34848" s="133"/>
    </row>
    <row r="34849" spans="11:11" x14ac:dyDescent="0.25">
      <c r="K34849" s="133"/>
    </row>
    <row r="34850" spans="11:11" x14ac:dyDescent="0.25">
      <c r="K34850"/>
    </row>
    <row r="34851" spans="11:11" x14ac:dyDescent="0.25">
      <c r="K34851"/>
    </row>
    <row r="34852" spans="11:11" x14ac:dyDescent="0.25">
      <c r="K34852"/>
    </row>
    <row r="34853" spans="11:11" x14ac:dyDescent="0.25">
      <c r="K34853" s="133"/>
    </row>
    <row r="34854" spans="11:11" x14ac:dyDescent="0.25">
      <c r="K34854" s="133"/>
    </row>
    <row r="34855" spans="11:11" x14ac:dyDescent="0.25">
      <c r="K34855"/>
    </row>
    <row r="34856" spans="11:11" x14ac:dyDescent="0.25">
      <c r="K34856"/>
    </row>
    <row r="34857" spans="11:11" x14ac:dyDescent="0.25">
      <c r="K34857" s="133"/>
    </row>
    <row r="34858" spans="11:11" x14ac:dyDescent="0.25">
      <c r="K34858" s="133"/>
    </row>
    <row r="34859" spans="11:11" x14ac:dyDescent="0.25">
      <c r="K34859"/>
    </row>
    <row r="34860" spans="11:11" x14ac:dyDescent="0.25">
      <c r="K34860"/>
    </row>
    <row r="34861" spans="11:11" x14ac:dyDescent="0.25">
      <c r="K34861"/>
    </row>
    <row r="34862" spans="11:11" x14ac:dyDescent="0.25">
      <c r="K34862" s="133"/>
    </row>
    <row r="34863" spans="11:11" x14ac:dyDescent="0.25">
      <c r="K34863" s="133"/>
    </row>
    <row r="34864" spans="11:11" x14ac:dyDescent="0.25">
      <c r="K34864"/>
    </row>
    <row r="34865" spans="11:11" x14ac:dyDescent="0.25">
      <c r="K34865"/>
    </row>
    <row r="34866" spans="11:11" x14ac:dyDescent="0.25">
      <c r="K34866" s="133"/>
    </row>
    <row r="34867" spans="11:11" x14ac:dyDescent="0.25">
      <c r="K34867" s="133"/>
    </row>
    <row r="34868" spans="11:11" x14ac:dyDescent="0.25">
      <c r="K34868"/>
    </row>
    <row r="34869" spans="11:11" x14ac:dyDescent="0.25">
      <c r="K34869"/>
    </row>
    <row r="34870" spans="11:11" x14ac:dyDescent="0.25">
      <c r="K34870"/>
    </row>
    <row r="34871" spans="11:11" x14ac:dyDescent="0.25">
      <c r="K34871" s="133"/>
    </row>
    <row r="34872" spans="11:11" x14ac:dyDescent="0.25">
      <c r="K34872" s="133"/>
    </row>
    <row r="34873" spans="11:11" x14ac:dyDescent="0.25">
      <c r="K34873"/>
    </row>
    <row r="34874" spans="11:11" x14ac:dyDescent="0.25">
      <c r="K34874"/>
    </row>
    <row r="34875" spans="11:11" x14ac:dyDescent="0.25">
      <c r="K34875" s="133"/>
    </row>
    <row r="34876" spans="11:11" x14ac:dyDescent="0.25">
      <c r="K34876" s="133"/>
    </row>
    <row r="34877" spans="11:11" x14ac:dyDescent="0.25">
      <c r="K34877"/>
    </row>
    <row r="34878" spans="11:11" x14ac:dyDescent="0.25">
      <c r="K34878"/>
    </row>
    <row r="34879" spans="11:11" x14ac:dyDescent="0.25">
      <c r="K34879"/>
    </row>
    <row r="34880" spans="11:11" x14ac:dyDescent="0.25">
      <c r="K34880" s="133"/>
    </row>
    <row r="34881" spans="11:11" x14ac:dyDescent="0.25">
      <c r="K34881" s="133"/>
    </row>
    <row r="34882" spans="11:11" x14ac:dyDescent="0.25">
      <c r="K34882"/>
    </row>
    <row r="34883" spans="11:11" x14ac:dyDescent="0.25">
      <c r="K34883"/>
    </row>
    <row r="34884" spans="11:11" x14ac:dyDescent="0.25">
      <c r="K34884" s="133"/>
    </row>
    <row r="34885" spans="11:11" x14ac:dyDescent="0.25">
      <c r="K34885" s="133"/>
    </row>
    <row r="34886" spans="11:11" x14ac:dyDescent="0.25">
      <c r="K34886"/>
    </row>
    <row r="34887" spans="11:11" x14ac:dyDescent="0.25">
      <c r="K34887"/>
    </row>
    <row r="34888" spans="11:11" x14ac:dyDescent="0.25">
      <c r="K34888"/>
    </row>
    <row r="34889" spans="11:11" x14ac:dyDescent="0.25">
      <c r="K34889" s="133"/>
    </row>
    <row r="34890" spans="11:11" x14ac:dyDescent="0.25">
      <c r="K34890" s="133"/>
    </row>
    <row r="34891" spans="11:11" x14ac:dyDescent="0.25">
      <c r="K34891"/>
    </row>
    <row r="34892" spans="11:11" x14ac:dyDescent="0.25">
      <c r="K34892"/>
    </row>
    <row r="34893" spans="11:11" x14ac:dyDescent="0.25">
      <c r="K34893" s="133"/>
    </row>
    <row r="34894" spans="11:11" x14ac:dyDescent="0.25">
      <c r="K34894" s="133"/>
    </row>
    <row r="34895" spans="11:11" x14ac:dyDescent="0.25">
      <c r="K34895"/>
    </row>
    <row r="34896" spans="11:11" x14ac:dyDescent="0.25">
      <c r="K34896"/>
    </row>
    <row r="34897" spans="11:11" x14ac:dyDescent="0.25">
      <c r="K34897"/>
    </row>
    <row r="34898" spans="11:11" x14ac:dyDescent="0.25">
      <c r="K34898" s="133"/>
    </row>
    <row r="34899" spans="11:11" x14ac:dyDescent="0.25">
      <c r="K34899" s="133"/>
    </row>
    <row r="34900" spans="11:11" x14ac:dyDescent="0.25">
      <c r="K34900"/>
    </row>
    <row r="34901" spans="11:11" x14ac:dyDescent="0.25">
      <c r="K34901"/>
    </row>
    <row r="34902" spans="11:11" x14ac:dyDescent="0.25">
      <c r="K34902" s="133"/>
    </row>
    <row r="34903" spans="11:11" x14ac:dyDescent="0.25">
      <c r="K34903" s="133"/>
    </row>
    <row r="34904" spans="11:11" x14ac:dyDescent="0.25">
      <c r="K34904"/>
    </row>
    <row r="34905" spans="11:11" x14ac:dyDescent="0.25">
      <c r="K34905"/>
    </row>
    <row r="34906" spans="11:11" x14ac:dyDescent="0.25">
      <c r="K34906"/>
    </row>
    <row r="34907" spans="11:11" x14ac:dyDescent="0.25">
      <c r="K34907" s="133"/>
    </row>
    <row r="34908" spans="11:11" x14ac:dyDescent="0.25">
      <c r="K34908" s="133"/>
    </row>
    <row r="34909" spans="11:11" x14ac:dyDescent="0.25">
      <c r="K34909"/>
    </row>
    <row r="34910" spans="11:11" x14ac:dyDescent="0.25">
      <c r="K34910"/>
    </row>
    <row r="34911" spans="11:11" x14ac:dyDescent="0.25">
      <c r="K34911" s="133"/>
    </row>
    <row r="34912" spans="11:11" x14ac:dyDescent="0.25">
      <c r="K34912" s="133"/>
    </row>
    <row r="34913" spans="11:11" x14ac:dyDescent="0.25">
      <c r="K34913"/>
    </row>
    <row r="34914" spans="11:11" x14ac:dyDescent="0.25">
      <c r="K34914"/>
    </row>
    <row r="34915" spans="11:11" x14ac:dyDescent="0.25">
      <c r="K34915"/>
    </row>
    <row r="34916" spans="11:11" x14ac:dyDescent="0.25">
      <c r="K34916" s="133"/>
    </row>
    <row r="34917" spans="11:11" x14ac:dyDescent="0.25">
      <c r="K34917" s="133"/>
    </row>
    <row r="34918" spans="11:11" x14ac:dyDescent="0.25">
      <c r="K34918"/>
    </row>
    <row r="34919" spans="11:11" x14ac:dyDescent="0.25">
      <c r="K34919"/>
    </row>
    <row r="34920" spans="11:11" x14ac:dyDescent="0.25">
      <c r="K34920" s="133"/>
    </row>
    <row r="34921" spans="11:11" x14ac:dyDescent="0.25">
      <c r="K34921" s="133"/>
    </row>
    <row r="34922" spans="11:11" x14ac:dyDescent="0.25">
      <c r="K34922"/>
    </row>
    <row r="34923" spans="11:11" x14ac:dyDescent="0.25">
      <c r="K34923"/>
    </row>
    <row r="34924" spans="11:11" x14ac:dyDescent="0.25">
      <c r="K34924"/>
    </row>
    <row r="34925" spans="11:11" x14ac:dyDescent="0.25">
      <c r="K34925" s="133"/>
    </row>
    <row r="34926" spans="11:11" x14ac:dyDescent="0.25">
      <c r="K34926" s="133"/>
    </row>
    <row r="34927" spans="11:11" x14ac:dyDescent="0.25">
      <c r="K34927"/>
    </row>
    <row r="34928" spans="11:11" x14ac:dyDescent="0.25">
      <c r="K34928"/>
    </row>
    <row r="34929" spans="11:11" x14ac:dyDescent="0.25">
      <c r="K34929" s="133"/>
    </row>
    <row r="34930" spans="11:11" x14ac:dyDescent="0.25">
      <c r="K34930" s="133"/>
    </row>
    <row r="34931" spans="11:11" x14ac:dyDescent="0.25">
      <c r="K34931"/>
    </row>
    <row r="34932" spans="11:11" x14ac:dyDescent="0.25">
      <c r="K34932"/>
    </row>
    <row r="34933" spans="11:11" x14ac:dyDescent="0.25">
      <c r="K34933"/>
    </row>
    <row r="34934" spans="11:11" x14ac:dyDescent="0.25">
      <c r="K34934" s="133"/>
    </row>
    <row r="34935" spans="11:11" x14ac:dyDescent="0.25">
      <c r="K34935" s="133"/>
    </row>
    <row r="34936" spans="11:11" x14ac:dyDescent="0.25">
      <c r="K34936"/>
    </row>
    <row r="34937" spans="11:11" x14ac:dyDescent="0.25">
      <c r="K34937"/>
    </row>
    <row r="34938" spans="11:11" x14ac:dyDescent="0.25">
      <c r="K34938" s="133"/>
    </row>
    <row r="34939" spans="11:11" x14ac:dyDescent="0.25">
      <c r="K34939" s="133"/>
    </row>
    <row r="34940" spans="11:11" x14ac:dyDescent="0.25">
      <c r="K34940"/>
    </row>
    <row r="34941" spans="11:11" x14ac:dyDescent="0.25">
      <c r="K34941"/>
    </row>
    <row r="34942" spans="11:11" x14ac:dyDescent="0.25">
      <c r="K34942"/>
    </row>
    <row r="34943" spans="11:11" x14ac:dyDescent="0.25">
      <c r="K34943" s="133"/>
    </row>
    <row r="34944" spans="11:11" x14ac:dyDescent="0.25">
      <c r="K34944" s="133"/>
    </row>
    <row r="34945" spans="11:11" x14ac:dyDescent="0.25">
      <c r="K34945"/>
    </row>
    <row r="34946" spans="11:11" x14ac:dyDescent="0.25">
      <c r="K34946"/>
    </row>
    <row r="34947" spans="11:11" x14ac:dyDescent="0.25">
      <c r="K34947" s="133"/>
    </row>
    <row r="34948" spans="11:11" x14ac:dyDescent="0.25">
      <c r="K34948" s="133"/>
    </row>
    <row r="34949" spans="11:11" x14ac:dyDescent="0.25">
      <c r="K34949"/>
    </row>
    <row r="34950" spans="11:11" x14ac:dyDescent="0.25">
      <c r="K34950"/>
    </row>
    <row r="34951" spans="11:11" x14ac:dyDescent="0.25">
      <c r="K34951"/>
    </row>
    <row r="34952" spans="11:11" x14ac:dyDescent="0.25">
      <c r="K34952" s="133"/>
    </row>
    <row r="34953" spans="11:11" x14ac:dyDescent="0.25">
      <c r="K34953" s="133"/>
    </row>
    <row r="34954" spans="11:11" x14ac:dyDescent="0.25">
      <c r="K34954"/>
    </row>
    <row r="34955" spans="11:11" x14ac:dyDescent="0.25">
      <c r="K34955"/>
    </row>
    <row r="34956" spans="11:11" x14ac:dyDescent="0.25">
      <c r="K34956" s="133"/>
    </row>
    <row r="34957" spans="11:11" x14ac:dyDescent="0.25">
      <c r="K34957" s="133"/>
    </row>
    <row r="34958" spans="11:11" x14ac:dyDescent="0.25">
      <c r="K34958"/>
    </row>
    <row r="34959" spans="11:11" x14ac:dyDescent="0.25">
      <c r="K34959"/>
    </row>
    <row r="34960" spans="11:11" x14ac:dyDescent="0.25">
      <c r="K34960"/>
    </row>
    <row r="34961" spans="11:11" x14ac:dyDescent="0.25">
      <c r="K34961" s="133"/>
    </row>
    <row r="34962" spans="11:11" x14ac:dyDescent="0.25">
      <c r="K34962" s="133"/>
    </row>
    <row r="34963" spans="11:11" x14ac:dyDescent="0.25">
      <c r="K34963"/>
    </row>
    <row r="34964" spans="11:11" x14ac:dyDescent="0.25">
      <c r="K34964"/>
    </row>
    <row r="34965" spans="11:11" x14ac:dyDescent="0.25">
      <c r="K34965" s="133"/>
    </row>
    <row r="34966" spans="11:11" x14ac:dyDescent="0.25">
      <c r="K34966" s="133"/>
    </row>
    <row r="34967" spans="11:11" x14ac:dyDescent="0.25">
      <c r="K34967"/>
    </row>
    <row r="34968" spans="11:11" x14ac:dyDescent="0.25">
      <c r="K34968"/>
    </row>
    <row r="34969" spans="11:11" x14ac:dyDescent="0.25">
      <c r="K34969"/>
    </row>
    <row r="34970" spans="11:11" x14ac:dyDescent="0.25">
      <c r="K34970" s="133"/>
    </row>
    <row r="34971" spans="11:11" x14ac:dyDescent="0.25">
      <c r="K34971" s="133"/>
    </row>
    <row r="34972" spans="11:11" x14ac:dyDescent="0.25">
      <c r="K34972"/>
    </row>
    <row r="34973" spans="11:11" x14ac:dyDescent="0.25">
      <c r="K34973"/>
    </row>
    <row r="34974" spans="11:11" x14ac:dyDescent="0.25">
      <c r="K34974" s="133"/>
    </row>
    <row r="34975" spans="11:11" x14ac:dyDescent="0.25">
      <c r="K34975" s="133"/>
    </row>
    <row r="34976" spans="11:11" x14ac:dyDescent="0.25">
      <c r="K34976"/>
    </row>
    <row r="34977" spans="11:11" x14ac:dyDescent="0.25">
      <c r="K34977"/>
    </row>
    <row r="34978" spans="11:11" x14ac:dyDescent="0.25">
      <c r="K34978"/>
    </row>
    <row r="34979" spans="11:11" x14ac:dyDescent="0.25">
      <c r="K34979" s="133"/>
    </row>
    <row r="34980" spans="11:11" x14ac:dyDescent="0.25">
      <c r="K34980" s="133"/>
    </row>
    <row r="34981" spans="11:11" x14ac:dyDescent="0.25">
      <c r="K34981"/>
    </row>
    <row r="34982" spans="11:11" x14ac:dyDescent="0.25">
      <c r="K34982"/>
    </row>
    <row r="34983" spans="11:11" x14ac:dyDescent="0.25">
      <c r="K34983" s="133"/>
    </row>
    <row r="34984" spans="11:11" x14ac:dyDescent="0.25">
      <c r="K34984" s="133"/>
    </row>
    <row r="34985" spans="11:11" x14ac:dyDescent="0.25">
      <c r="K34985"/>
    </row>
    <row r="34986" spans="11:11" x14ac:dyDescent="0.25">
      <c r="K34986"/>
    </row>
    <row r="34987" spans="11:11" x14ac:dyDescent="0.25">
      <c r="K34987"/>
    </row>
    <row r="34988" spans="11:11" x14ac:dyDescent="0.25">
      <c r="K34988" s="133"/>
    </row>
    <row r="34989" spans="11:11" x14ac:dyDescent="0.25">
      <c r="K34989" s="133"/>
    </row>
    <row r="34990" spans="11:11" x14ac:dyDescent="0.25">
      <c r="K34990"/>
    </row>
    <row r="34991" spans="11:11" x14ac:dyDescent="0.25">
      <c r="K34991"/>
    </row>
    <row r="34992" spans="11:11" x14ac:dyDescent="0.25">
      <c r="K34992" s="133"/>
    </row>
    <row r="34993" spans="11:11" x14ac:dyDescent="0.25">
      <c r="K34993" s="133"/>
    </row>
    <row r="34994" spans="11:11" x14ac:dyDescent="0.25">
      <c r="K34994"/>
    </row>
    <row r="34995" spans="11:11" x14ac:dyDescent="0.25">
      <c r="K34995"/>
    </row>
    <row r="34996" spans="11:11" x14ac:dyDescent="0.25">
      <c r="K34996"/>
    </row>
    <row r="34997" spans="11:11" x14ac:dyDescent="0.25">
      <c r="K34997" s="133"/>
    </row>
    <row r="34998" spans="11:11" x14ac:dyDescent="0.25">
      <c r="K34998" s="133"/>
    </row>
    <row r="34999" spans="11:11" x14ac:dyDescent="0.25">
      <c r="K34999"/>
    </row>
    <row r="35000" spans="11:11" x14ac:dyDescent="0.25">
      <c r="K35000"/>
    </row>
    <row r="35001" spans="11:11" x14ac:dyDescent="0.25">
      <c r="K35001" s="133"/>
    </row>
    <row r="35002" spans="11:11" x14ac:dyDescent="0.25">
      <c r="K35002" s="133"/>
    </row>
    <row r="35003" spans="11:11" x14ac:dyDescent="0.25">
      <c r="K35003"/>
    </row>
    <row r="35004" spans="11:11" x14ac:dyDescent="0.25">
      <c r="K35004"/>
    </row>
    <row r="35005" spans="11:11" x14ac:dyDescent="0.25">
      <c r="K35005"/>
    </row>
    <row r="35006" spans="11:11" x14ac:dyDescent="0.25">
      <c r="K35006" s="133"/>
    </row>
    <row r="35007" spans="11:11" x14ac:dyDescent="0.25">
      <c r="K35007" s="133"/>
    </row>
    <row r="35008" spans="11:11" x14ac:dyDescent="0.25">
      <c r="K35008"/>
    </row>
    <row r="35009" spans="11:11" x14ac:dyDescent="0.25">
      <c r="K35009"/>
    </row>
    <row r="35010" spans="11:11" x14ac:dyDescent="0.25">
      <c r="K35010" s="133"/>
    </row>
    <row r="35011" spans="11:11" x14ac:dyDescent="0.25">
      <c r="K35011" s="133"/>
    </row>
    <row r="35012" spans="11:11" x14ac:dyDescent="0.25">
      <c r="K35012"/>
    </row>
    <row r="35013" spans="11:11" x14ac:dyDescent="0.25">
      <c r="K35013"/>
    </row>
    <row r="35014" spans="11:11" x14ac:dyDescent="0.25">
      <c r="K35014"/>
    </row>
    <row r="35015" spans="11:11" x14ac:dyDescent="0.25">
      <c r="K35015" s="133"/>
    </row>
    <row r="35016" spans="11:11" x14ac:dyDescent="0.25">
      <c r="K35016" s="133"/>
    </row>
    <row r="35017" spans="11:11" x14ac:dyDescent="0.25">
      <c r="K35017"/>
    </row>
    <row r="35018" spans="11:11" x14ac:dyDescent="0.25">
      <c r="K35018"/>
    </row>
    <row r="35019" spans="11:11" x14ac:dyDescent="0.25">
      <c r="K35019" s="133"/>
    </row>
    <row r="35020" spans="11:11" x14ac:dyDescent="0.25">
      <c r="K35020" s="133"/>
    </row>
    <row r="35021" spans="11:11" x14ac:dyDescent="0.25">
      <c r="K35021"/>
    </row>
    <row r="35022" spans="11:11" x14ac:dyDescent="0.25">
      <c r="K35022"/>
    </row>
    <row r="35023" spans="11:11" x14ac:dyDescent="0.25">
      <c r="K35023"/>
    </row>
    <row r="35024" spans="11:11" x14ac:dyDescent="0.25">
      <c r="K35024" s="133"/>
    </row>
    <row r="35025" spans="11:11" x14ac:dyDescent="0.25">
      <c r="K35025" s="133"/>
    </row>
    <row r="35026" spans="11:11" x14ac:dyDescent="0.25">
      <c r="K35026"/>
    </row>
    <row r="35027" spans="11:11" x14ac:dyDescent="0.25">
      <c r="K35027"/>
    </row>
    <row r="35028" spans="11:11" x14ac:dyDescent="0.25">
      <c r="K35028" s="133"/>
    </row>
    <row r="35029" spans="11:11" x14ac:dyDescent="0.25">
      <c r="K35029" s="133"/>
    </row>
    <row r="35030" spans="11:11" x14ac:dyDescent="0.25">
      <c r="K35030"/>
    </row>
    <row r="35031" spans="11:11" x14ac:dyDescent="0.25">
      <c r="K35031"/>
    </row>
    <row r="35032" spans="11:11" x14ac:dyDescent="0.25">
      <c r="K35032"/>
    </row>
    <row r="35033" spans="11:11" x14ac:dyDescent="0.25">
      <c r="K35033" s="133"/>
    </row>
    <row r="35034" spans="11:11" x14ac:dyDescent="0.25">
      <c r="K35034" s="133"/>
    </row>
    <row r="35035" spans="11:11" x14ac:dyDescent="0.25">
      <c r="K35035"/>
    </row>
    <row r="35036" spans="11:11" x14ac:dyDescent="0.25">
      <c r="K35036"/>
    </row>
    <row r="35037" spans="11:11" x14ac:dyDescent="0.25">
      <c r="K35037" s="133"/>
    </row>
    <row r="35038" spans="11:11" x14ac:dyDescent="0.25">
      <c r="K35038" s="133"/>
    </row>
    <row r="35039" spans="11:11" x14ac:dyDescent="0.25">
      <c r="K35039"/>
    </row>
    <row r="35040" spans="11:11" x14ac:dyDescent="0.25">
      <c r="K35040"/>
    </row>
    <row r="35041" spans="11:11" x14ac:dyDescent="0.25">
      <c r="K35041"/>
    </row>
    <row r="35042" spans="11:11" x14ac:dyDescent="0.25">
      <c r="K35042" s="133"/>
    </row>
    <row r="35043" spans="11:11" x14ac:dyDescent="0.25">
      <c r="K35043" s="133"/>
    </row>
    <row r="35044" spans="11:11" x14ac:dyDescent="0.25">
      <c r="K35044"/>
    </row>
    <row r="35045" spans="11:11" x14ac:dyDescent="0.25">
      <c r="K35045"/>
    </row>
    <row r="35046" spans="11:11" x14ac:dyDescent="0.25">
      <c r="K35046" s="133"/>
    </row>
    <row r="35047" spans="11:11" x14ac:dyDescent="0.25">
      <c r="K35047" s="133"/>
    </row>
    <row r="35048" spans="11:11" x14ac:dyDescent="0.25">
      <c r="K35048"/>
    </row>
    <row r="35049" spans="11:11" x14ac:dyDescent="0.25">
      <c r="K35049"/>
    </row>
    <row r="35050" spans="11:11" x14ac:dyDescent="0.25">
      <c r="K35050"/>
    </row>
    <row r="35051" spans="11:11" x14ac:dyDescent="0.25">
      <c r="K35051" s="133"/>
    </row>
    <row r="35052" spans="11:11" x14ac:dyDescent="0.25">
      <c r="K35052" s="133"/>
    </row>
    <row r="35053" spans="11:11" x14ac:dyDescent="0.25">
      <c r="K35053"/>
    </row>
    <row r="35054" spans="11:11" x14ac:dyDescent="0.25">
      <c r="K35054"/>
    </row>
    <row r="35055" spans="11:11" x14ac:dyDescent="0.25">
      <c r="K35055" s="133"/>
    </row>
    <row r="35056" spans="11:11" x14ac:dyDescent="0.25">
      <c r="K35056" s="133"/>
    </row>
    <row r="35057" spans="11:11" x14ac:dyDescent="0.25">
      <c r="K35057"/>
    </row>
    <row r="35058" spans="11:11" x14ac:dyDescent="0.25">
      <c r="K35058"/>
    </row>
    <row r="35059" spans="11:11" x14ac:dyDescent="0.25">
      <c r="K35059"/>
    </row>
    <row r="35060" spans="11:11" x14ac:dyDescent="0.25">
      <c r="K35060" s="133"/>
    </row>
    <row r="35061" spans="11:11" x14ac:dyDescent="0.25">
      <c r="K35061" s="133"/>
    </row>
    <row r="35062" spans="11:11" x14ac:dyDescent="0.25">
      <c r="K35062"/>
    </row>
    <row r="35063" spans="11:11" x14ac:dyDescent="0.25">
      <c r="K35063"/>
    </row>
    <row r="35064" spans="11:11" x14ac:dyDescent="0.25">
      <c r="K35064" s="133"/>
    </row>
    <row r="35065" spans="11:11" x14ac:dyDescent="0.25">
      <c r="K35065" s="133"/>
    </row>
    <row r="35066" spans="11:11" x14ac:dyDescent="0.25">
      <c r="K35066"/>
    </row>
    <row r="35067" spans="11:11" x14ac:dyDescent="0.25">
      <c r="K35067"/>
    </row>
    <row r="35068" spans="11:11" x14ac:dyDescent="0.25">
      <c r="K35068"/>
    </row>
    <row r="35069" spans="11:11" x14ac:dyDescent="0.25">
      <c r="K35069" s="133"/>
    </row>
    <row r="35070" spans="11:11" x14ac:dyDescent="0.25">
      <c r="K35070" s="133"/>
    </row>
    <row r="35071" spans="11:11" x14ac:dyDescent="0.25">
      <c r="K35071"/>
    </row>
    <row r="35072" spans="11:11" x14ac:dyDescent="0.25">
      <c r="K35072"/>
    </row>
    <row r="35073" spans="11:11" x14ac:dyDescent="0.25">
      <c r="K35073" s="133"/>
    </row>
    <row r="35074" spans="11:11" x14ac:dyDescent="0.25">
      <c r="K35074" s="133"/>
    </row>
    <row r="35075" spans="11:11" x14ac:dyDescent="0.25">
      <c r="K35075"/>
    </row>
    <row r="35076" spans="11:11" x14ac:dyDescent="0.25">
      <c r="K35076"/>
    </row>
    <row r="35077" spans="11:11" x14ac:dyDescent="0.25">
      <c r="K35077"/>
    </row>
    <row r="35078" spans="11:11" x14ac:dyDescent="0.25">
      <c r="K35078" s="133"/>
    </row>
    <row r="35079" spans="11:11" x14ac:dyDescent="0.25">
      <c r="K35079" s="133"/>
    </row>
    <row r="35080" spans="11:11" x14ac:dyDescent="0.25">
      <c r="K35080"/>
    </row>
    <row r="35081" spans="11:11" x14ac:dyDescent="0.25">
      <c r="K35081"/>
    </row>
    <row r="35082" spans="11:11" x14ac:dyDescent="0.25">
      <c r="K35082" s="133"/>
    </row>
    <row r="35083" spans="11:11" x14ac:dyDescent="0.25">
      <c r="K35083" s="133"/>
    </row>
    <row r="35084" spans="11:11" x14ac:dyDescent="0.25">
      <c r="K35084"/>
    </row>
    <row r="35085" spans="11:11" x14ac:dyDescent="0.25">
      <c r="K35085"/>
    </row>
    <row r="35086" spans="11:11" x14ac:dyDescent="0.25">
      <c r="K35086"/>
    </row>
    <row r="35087" spans="11:11" x14ac:dyDescent="0.25">
      <c r="K35087" s="133"/>
    </row>
    <row r="35088" spans="11:11" x14ac:dyDescent="0.25">
      <c r="K35088" s="133"/>
    </row>
    <row r="35089" spans="11:11" x14ac:dyDescent="0.25">
      <c r="K35089"/>
    </row>
    <row r="35090" spans="11:11" x14ac:dyDescent="0.25">
      <c r="K35090"/>
    </row>
    <row r="35091" spans="11:11" x14ac:dyDescent="0.25">
      <c r="K35091" s="133"/>
    </row>
    <row r="35092" spans="11:11" x14ac:dyDescent="0.25">
      <c r="K35092" s="133"/>
    </row>
    <row r="35093" spans="11:11" x14ac:dyDescent="0.25">
      <c r="K35093"/>
    </row>
    <row r="35094" spans="11:11" x14ac:dyDescent="0.25">
      <c r="K35094"/>
    </row>
    <row r="35095" spans="11:11" x14ac:dyDescent="0.25">
      <c r="K35095"/>
    </row>
    <row r="35096" spans="11:11" x14ac:dyDescent="0.25">
      <c r="K35096" s="133"/>
    </row>
    <row r="35097" spans="11:11" x14ac:dyDescent="0.25">
      <c r="K35097" s="133"/>
    </row>
    <row r="35098" spans="11:11" x14ac:dyDescent="0.25">
      <c r="K35098"/>
    </row>
    <row r="35099" spans="11:11" x14ac:dyDescent="0.25">
      <c r="K35099"/>
    </row>
    <row r="35100" spans="11:11" x14ac:dyDescent="0.25">
      <c r="K35100" s="133"/>
    </row>
    <row r="35101" spans="11:11" x14ac:dyDescent="0.25">
      <c r="K35101" s="133"/>
    </row>
    <row r="35102" spans="11:11" x14ac:dyDescent="0.25">
      <c r="K35102"/>
    </row>
    <row r="35103" spans="11:11" x14ac:dyDescent="0.25">
      <c r="K35103"/>
    </row>
    <row r="35104" spans="11:11" x14ac:dyDescent="0.25">
      <c r="K35104"/>
    </row>
    <row r="35105" spans="11:11" x14ac:dyDescent="0.25">
      <c r="K35105" s="133"/>
    </row>
    <row r="35106" spans="11:11" x14ac:dyDescent="0.25">
      <c r="K35106" s="133"/>
    </row>
    <row r="35107" spans="11:11" x14ac:dyDescent="0.25">
      <c r="K35107"/>
    </row>
    <row r="35108" spans="11:11" x14ac:dyDescent="0.25">
      <c r="K35108"/>
    </row>
    <row r="35109" spans="11:11" x14ac:dyDescent="0.25">
      <c r="K35109" s="133"/>
    </row>
    <row r="35110" spans="11:11" x14ac:dyDescent="0.25">
      <c r="K35110" s="133"/>
    </row>
    <row r="35111" spans="11:11" x14ac:dyDescent="0.25">
      <c r="K35111"/>
    </row>
    <row r="35112" spans="11:11" x14ac:dyDescent="0.25">
      <c r="K35112"/>
    </row>
    <row r="35113" spans="11:11" x14ac:dyDescent="0.25">
      <c r="K35113"/>
    </row>
    <row r="35114" spans="11:11" x14ac:dyDescent="0.25">
      <c r="K35114" s="133"/>
    </row>
    <row r="35115" spans="11:11" x14ac:dyDescent="0.25">
      <c r="K35115" s="133"/>
    </row>
    <row r="35116" spans="11:11" x14ac:dyDescent="0.25">
      <c r="K35116"/>
    </row>
    <row r="35117" spans="11:11" x14ac:dyDescent="0.25">
      <c r="K35117"/>
    </row>
    <row r="35118" spans="11:11" x14ac:dyDescent="0.25">
      <c r="K35118" s="133"/>
    </row>
    <row r="35119" spans="11:11" x14ac:dyDescent="0.25">
      <c r="K35119" s="133"/>
    </row>
    <row r="35120" spans="11:11" x14ac:dyDescent="0.25">
      <c r="K35120"/>
    </row>
    <row r="35121" spans="11:11" x14ac:dyDescent="0.25">
      <c r="K35121"/>
    </row>
    <row r="35122" spans="11:11" x14ac:dyDescent="0.25">
      <c r="K35122"/>
    </row>
    <row r="35123" spans="11:11" x14ac:dyDescent="0.25">
      <c r="K35123" s="133"/>
    </row>
    <row r="35124" spans="11:11" x14ac:dyDescent="0.25">
      <c r="K35124" s="133"/>
    </row>
    <row r="35125" spans="11:11" x14ac:dyDescent="0.25">
      <c r="K35125"/>
    </row>
    <row r="35126" spans="11:11" x14ac:dyDescent="0.25">
      <c r="K35126"/>
    </row>
    <row r="35127" spans="11:11" x14ac:dyDescent="0.25">
      <c r="K35127" s="133"/>
    </row>
    <row r="35128" spans="11:11" x14ac:dyDescent="0.25">
      <c r="K35128" s="133"/>
    </row>
    <row r="35129" spans="11:11" x14ac:dyDescent="0.25">
      <c r="K35129"/>
    </row>
    <row r="35130" spans="11:11" x14ac:dyDescent="0.25">
      <c r="K35130"/>
    </row>
    <row r="35131" spans="11:11" x14ac:dyDescent="0.25">
      <c r="K35131"/>
    </row>
    <row r="35132" spans="11:11" x14ac:dyDescent="0.25">
      <c r="K35132" s="133"/>
    </row>
    <row r="35133" spans="11:11" x14ac:dyDescent="0.25">
      <c r="K35133" s="133"/>
    </row>
    <row r="35134" spans="11:11" x14ac:dyDescent="0.25">
      <c r="K35134"/>
    </row>
    <row r="35135" spans="11:11" x14ac:dyDescent="0.25">
      <c r="K35135"/>
    </row>
    <row r="35136" spans="11:11" x14ac:dyDescent="0.25">
      <c r="K35136" s="133"/>
    </row>
    <row r="35137" spans="11:11" x14ac:dyDescent="0.25">
      <c r="K35137" s="133"/>
    </row>
    <row r="35138" spans="11:11" x14ac:dyDescent="0.25">
      <c r="K35138"/>
    </row>
    <row r="35139" spans="11:11" x14ac:dyDescent="0.25">
      <c r="K35139"/>
    </row>
    <row r="35140" spans="11:11" x14ac:dyDescent="0.25">
      <c r="K35140"/>
    </row>
    <row r="35141" spans="11:11" x14ac:dyDescent="0.25">
      <c r="K35141" s="133"/>
    </row>
    <row r="35142" spans="11:11" x14ac:dyDescent="0.25">
      <c r="K35142" s="133"/>
    </row>
    <row r="35143" spans="11:11" x14ac:dyDescent="0.25">
      <c r="K35143"/>
    </row>
    <row r="35144" spans="11:11" x14ac:dyDescent="0.25">
      <c r="K35144"/>
    </row>
    <row r="35145" spans="11:11" x14ac:dyDescent="0.25">
      <c r="K35145" s="133"/>
    </row>
    <row r="35146" spans="11:11" x14ac:dyDescent="0.25">
      <c r="K35146" s="133"/>
    </row>
    <row r="35147" spans="11:11" x14ac:dyDescent="0.25">
      <c r="K35147"/>
    </row>
    <row r="35148" spans="11:11" x14ac:dyDescent="0.25">
      <c r="K35148"/>
    </row>
    <row r="35149" spans="11:11" x14ac:dyDescent="0.25">
      <c r="K35149"/>
    </row>
    <row r="35150" spans="11:11" x14ac:dyDescent="0.25">
      <c r="K35150" s="133"/>
    </row>
    <row r="35151" spans="11:11" x14ac:dyDescent="0.25">
      <c r="K35151" s="133"/>
    </row>
    <row r="35152" spans="11:11" x14ac:dyDescent="0.25">
      <c r="K35152"/>
    </row>
    <row r="35153" spans="11:11" x14ac:dyDescent="0.25">
      <c r="K35153"/>
    </row>
    <row r="35154" spans="11:11" x14ac:dyDescent="0.25">
      <c r="K35154" s="133"/>
    </row>
    <row r="35155" spans="11:11" x14ac:dyDescent="0.25">
      <c r="K35155" s="133"/>
    </row>
    <row r="35156" spans="11:11" x14ac:dyDescent="0.25">
      <c r="K35156"/>
    </row>
    <row r="35157" spans="11:11" x14ac:dyDescent="0.25">
      <c r="K35157"/>
    </row>
    <row r="35158" spans="11:11" x14ac:dyDescent="0.25">
      <c r="K35158"/>
    </row>
    <row r="35159" spans="11:11" x14ac:dyDescent="0.25">
      <c r="K35159" s="133"/>
    </row>
    <row r="35160" spans="11:11" x14ac:dyDescent="0.25">
      <c r="K35160" s="133"/>
    </row>
    <row r="35161" spans="11:11" x14ac:dyDescent="0.25">
      <c r="K35161"/>
    </row>
    <row r="35162" spans="11:11" x14ac:dyDescent="0.25">
      <c r="K35162"/>
    </row>
    <row r="35163" spans="11:11" x14ac:dyDescent="0.25">
      <c r="K35163" s="133"/>
    </row>
    <row r="35164" spans="11:11" x14ac:dyDescent="0.25">
      <c r="K35164" s="133"/>
    </row>
    <row r="35165" spans="11:11" x14ac:dyDescent="0.25">
      <c r="K35165"/>
    </row>
    <row r="35166" spans="11:11" x14ac:dyDescent="0.25">
      <c r="K35166"/>
    </row>
    <row r="35167" spans="11:11" x14ac:dyDescent="0.25">
      <c r="K35167"/>
    </row>
    <row r="35168" spans="11:11" x14ac:dyDescent="0.25">
      <c r="K35168" s="133"/>
    </row>
    <row r="35169" spans="11:11" x14ac:dyDescent="0.25">
      <c r="K35169" s="133"/>
    </row>
    <row r="35170" spans="11:11" x14ac:dyDescent="0.25">
      <c r="K35170"/>
    </row>
    <row r="35171" spans="11:11" x14ac:dyDescent="0.25">
      <c r="K35171"/>
    </row>
    <row r="35172" spans="11:11" x14ac:dyDescent="0.25">
      <c r="K35172" s="133"/>
    </row>
    <row r="35173" spans="11:11" x14ac:dyDescent="0.25">
      <c r="K35173" s="133"/>
    </row>
    <row r="35174" spans="11:11" x14ac:dyDescent="0.25">
      <c r="K35174"/>
    </row>
    <row r="35175" spans="11:11" x14ac:dyDescent="0.25">
      <c r="K35175"/>
    </row>
    <row r="35176" spans="11:11" x14ac:dyDescent="0.25">
      <c r="K35176"/>
    </row>
    <row r="35177" spans="11:11" x14ac:dyDescent="0.25">
      <c r="K35177" s="133"/>
    </row>
    <row r="35178" spans="11:11" x14ac:dyDescent="0.25">
      <c r="K35178" s="133"/>
    </row>
    <row r="35179" spans="11:11" x14ac:dyDescent="0.25">
      <c r="K35179"/>
    </row>
    <row r="35180" spans="11:11" x14ac:dyDescent="0.25">
      <c r="K35180"/>
    </row>
    <row r="35181" spans="11:11" x14ac:dyDescent="0.25">
      <c r="K35181" s="133"/>
    </row>
    <row r="35182" spans="11:11" x14ac:dyDescent="0.25">
      <c r="K35182" s="133"/>
    </row>
    <row r="35183" spans="11:11" x14ac:dyDescent="0.25">
      <c r="K35183"/>
    </row>
    <row r="35184" spans="11:11" x14ac:dyDescent="0.25">
      <c r="K35184"/>
    </row>
    <row r="35185" spans="11:11" x14ac:dyDescent="0.25">
      <c r="K35185"/>
    </row>
    <row r="35186" spans="11:11" x14ac:dyDescent="0.25">
      <c r="K35186" s="133"/>
    </row>
    <row r="35187" spans="11:11" x14ac:dyDescent="0.25">
      <c r="K35187" s="133"/>
    </row>
    <row r="35188" spans="11:11" x14ac:dyDescent="0.25">
      <c r="K35188"/>
    </row>
    <row r="35189" spans="11:11" x14ac:dyDescent="0.25">
      <c r="K35189"/>
    </row>
    <row r="35190" spans="11:11" x14ac:dyDescent="0.25">
      <c r="K35190" s="133"/>
    </row>
    <row r="35191" spans="11:11" x14ac:dyDescent="0.25">
      <c r="K35191" s="133"/>
    </row>
    <row r="35192" spans="11:11" x14ac:dyDescent="0.25">
      <c r="K35192"/>
    </row>
    <row r="35193" spans="11:11" x14ac:dyDescent="0.25">
      <c r="K35193"/>
    </row>
    <row r="35194" spans="11:11" x14ac:dyDescent="0.25">
      <c r="K35194"/>
    </row>
    <row r="35195" spans="11:11" x14ac:dyDescent="0.25">
      <c r="K35195" s="133"/>
    </row>
    <row r="35196" spans="11:11" x14ac:dyDescent="0.25">
      <c r="K35196" s="133"/>
    </row>
    <row r="35197" spans="11:11" x14ac:dyDescent="0.25">
      <c r="K35197"/>
    </row>
    <row r="35198" spans="11:11" x14ac:dyDescent="0.25">
      <c r="K35198"/>
    </row>
    <row r="35199" spans="11:11" x14ac:dyDescent="0.25">
      <c r="K35199" s="133"/>
    </row>
    <row r="35200" spans="11:11" x14ac:dyDescent="0.25">
      <c r="K35200" s="133"/>
    </row>
    <row r="35201" spans="11:11" x14ac:dyDescent="0.25">
      <c r="K35201"/>
    </row>
    <row r="35202" spans="11:11" x14ac:dyDescent="0.25">
      <c r="K35202"/>
    </row>
    <row r="35203" spans="11:11" x14ac:dyDescent="0.25">
      <c r="K35203"/>
    </row>
    <row r="35204" spans="11:11" x14ac:dyDescent="0.25">
      <c r="K35204" s="133"/>
    </row>
    <row r="35205" spans="11:11" x14ac:dyDescent="0.25">
      <c r="K35205" s="133"/>
    </row>
    <row r="35206" spans="11:11" x14ac:dyDescent="0.25">
      <c r="K35206"/>
    </row>
    <row r="35207" spans="11:11" x14ac:dyDescent="0.25">
      <c r="K35207"/>
    </row>
    <row r="35208" spans="11:11" x14ac:dyDescent="0.25">
      <c r="K35208" s="133"/>
    </row>
    <row r="35209" spans="11:11" x14ac:dyDescent="0.25">
      <c r="K35209" s="133"/>
    </row>
    <row r="35210" spans="11:11" x14ac:dyDescent="0.25">
      <c r="K35210"/>
    </row>
    <row r="35211" spans="11:11" x14ac:dyDescent="0.25">
      <c r="K35211"/>
    </row>
    <row r="35212" spans="11:11" x14ac:dyDescent="0.25">
      <c r="K35212"/>
    </row>
    <row r="35213" spans="11:11" x14ac:dyDescent="0.25">
      <c r="K35213" s="133"/>
    </row>
    <row r="35214" spans="11:11" x14ac:dyDescent="0.25">
      <c r="K35214" s="133"/>
    </row>
    <row r="35215" spans="11:11" x14ac:dyDescent="0.25">
      <c r="K35215"/>
    </row>
    <row r="35216" spans="11:11" x14ac:dyDescent="0.25">
      <c r="K35216"/>
    </row>
    <row r="35217" spans="11:11" x14ac:dyDescent="0.25">
      <c r="K35217" s="133"/>
    </row>
    <row r="35218" spans="11:11" x14ac:dyDescent="0.25">
      <c r="K35218" s="133"/>
    </row>
    <row r="35219" spans="11:11" x14ac:dyDescent="0.25">
      <c r="K35219"/>
    </row>
    <row r="35220" spans="11:11" x14ac:dyDescent="0.25">
      <c r="K35220"/>
    </row>
    <row r="35221" spans="11:11" x14ac:dyDescent="0.25">
      <c r="K35221"/>
    </row>
    <row r="35222" spans="11:11" x14ac:dyDescent="0.25">
      <c r="K35222" s="133"/>
    </row>
    <row r="35223" spans="11:11" x14ac:dyDescent="0.25">
      <c r="K35223" s="133"/>
    </row>
    <row r="35224" spans="11:11" x14ac:dyDescent="0.25">
      <c r="K35224"/>
    </row>
    <row r="35225" spans="11:11" x14ac:dyDescent="0.25">
      <c r="K35225"/>
    </row>
    <row r="35226" spans="11:11" x14ac:dyDescent="0.25">
      <c r="K35226" s="133"/>
    </row>
    <row r="35227" spans="11:11" x14ac:dyDescent="0.25">
      <c r="K35227" s="133"/>
    </row>
    <row r="35228" spans="11:11" x14ac:dyDescent="0.25">
      <c r="K35228"/>
    </row>
    <row r="35229" spans="11:11" x14ac:dyDescent="0.25">
      <c r="K35229"/>
    </row>
    <row r="35230" spans="11:11" x14ac:dyDescent="0.25">
      <c r="K35230"/>
    </row>
    <row r="35231" spans="11:11" x14ac:dyDescent="0.25">
      <c r="K35231" s="133"/>
    </row>
    <row r="35232" spans="11:11" x14ac:dyDescent="0.25">
      <c r="K35232" s="133"/>
    </row>
    <row r="35233" spans="11:11" x14ac:dyDescent="0.25">
      <c r="K35233"/>
    </row>
    <row r="35234" spans="11:11" x14ac:dyDescent="0.25">
      <c r="K35234"/>
    </row>
    <row r="35235" spans="11:11" x14ac:dyDescent="0.25">
      <c r="K35235" s="133"/>
    </row>
    <row r="35236" spans="11:11" x14ac:dyDescent="0.25">
      <c r="K35236" s="133"/>
    </row>
    <row r="35237" spans="11:11" x14ac:dyDescent="0.25">
      <c r="K35237"/>
    </row>
    <row r="35238" spans="11:11" x14ac:dyDescent="0.25">
      <c r="K35238"/>
    </row>
    <row r="35239" spans="11:11" x14ac:dyDescent="0.25">
      <c r="K35239"/>
    </row>
    <row r="35240" spans="11:11" x14ac:dyDescent="0.25">
      <c r="K35240" s="133"/>
    </row>
    <row r="35241" spans="11:11" x14ac:dyDescent="0.25">
      <c r="K35241" s="133"/>
    </row>
    <row r="35242" spans="11:11" x14ac:dyDescent="0.25">
      <c r="K35242"/>
    </row>
    <row r="35243" spans="11:11" x14ac:dyDescent="0.25">
      <c r="K35243"/>
    </row>
    <row r="35244" spans="11:11" x14ac:dyDescent="0.25">
      <c r="K35244" s="133"/>
    </row>
    <row r="35245" spans="11:11" x14ac:dyDescent="0.25">
      <c r="K35245" s="133"/>
    </row>
    <row r="35246" spans="11:11" x14ac:dyDescent="0.25">
      <c r="K35246"/>
    </row>
    <row r="35247" spans="11:11" x14ac:dyDescent="0.25">
      <c r="K35247"/>
    </row>
    <row r="35248" spans="11:11" x14ac:dyDescent="0.25">
      <c r="K35248"/>
    </row>
    <row r="35249" spans="11:11" x14ac:dyDescent="0.25">
      <c r="K35249" s="133"/>
    </row>
    <row r="35250" spans="11:11" x14ac:dyDescent="0.25">
      <c r="K35250" s="133"/>
    </row>
    <row r="35251" spans="11:11" x14ac:dyDescent="0.25">
      <c r="K35251"/>
    </row>
    <row r="35252" spans="11:11" x14ac:dyDescent="0.25">
      <c r="K35252"/>
    </row>
    <row r="35253" spans="11:11" x14ac:dyDescent="0.25">
      <c r="K35253" s="133"/>
    </row>
    <row r="35254" spans="11:11" x14ac:dyDescent="0.25">
      <c r="K35254" s="133"/>
    </row>
    <row r="35255" spans="11:11" x14ac:dyDescent="0.25">
      <c r="K35255"/>
    </row>
    <row r="35256" spans="11:11" x14ac:dyDescent="0.25">
      <c r="K35256"/>
    </row>
    <row r="35257" spans="11:11" x14ac:dyDescent="0.25">
      <c r="K35257"/>
    </row>
    <row r="35258" spans="11:11" x14ac:dyDescent="0.25">
      <c r="K35258" s="133"/>
    </row>
    <row r="35259" spans="11:11" x14ac:dyDescent="0.25">
      <c r="K35259" s="133"/>
    </row>
    <row r="35260" spans="11:11" x14ac:dyDescent="0.25">
      <c r="K35260"/>
    </row>
    <row r="35261" spans="11:11" x14ac:dyDescent="0.25">
      <c r="K35261"/>
    </row>
    <row r="35262" spans="11:11" x14ac:dyDescent="0.25">
      <c r="K35262" s="133"/>
    </row>
    <row r="35263" spans="11:11" x14ac:dyDescent="0.25">
      <c r="K35263" s="133"/>
    </row>
    <row r="35264" spans="11:11" x14ac:dyDescent="0.25">
      <c r="K35264"/>
    </row>
    <row r="35265" spans="11:11" x14ac:dyDescent="0.25">
      <c r="K35265"/>
    </row>
    <row r="35266" spans="11:11" x14ac:dyDescent="0.25">
      <c r="K35266"/>
    </row>
    <row r="35267" spans="11:11" x14ac:dyDescent="0.25">
      <c r="K35267" s="133"/>
    </row>
    <row r="35268" spans="11:11" x14ac:dyDescent="0.25">
      <c r="K35268" s="133"/>
    </row>
    <row r="35269" spans="11:11" x14ac:dyDescent="0.25">
      <c r="K35269"/>
    </row>
    <row r="35270" spans="11:11" x14ac:dyDescent="0.25">
      <c r="K35270"/>
    </row>
    <row r="35271" spans="11:11" x14ac:dyDescent="0.25">
      <c r="K35271" s="133"/>
    </row>
    <row r="35272" spans="11:11" x14ac:dyDescent="0.25">
      <c r="K35272" s="133"/>
    </row>
    <row r="35273" spans="11:11" x14ac:dyDescent="0.25">
      <c r="K35273"/>
    </row>
    <row r="35274" spans="11:11" x14ac:dyDescent="0.25">
      <c r="K35274"/>
    </row>
    <row r="35275" spans="11:11" x14ac:dyDescent="0.25">
      <c r="K35275"/>
    </row>
    <row r="35276" spans="11:11" x14ac:dyDescent="0.25">
      <c r="K35276" s="133"/>
    </row>
    <row r="35277" spans="11:11" x14ac:dyDescent="0.25">
      <c r="K35277" s="133"/>
    </row>
    <row r="35278" spans="11:11" x14ac:dyDescent="0.25">
      <c r="K35278"/>
    </row>
    <row r="35279" spans="11:11" x14ac:dyDescent="0.25">
      <c r="K35279"/>
    </row>
    <row r="35280" spans="11:11" x14ac:dyDescent="0.25">
      <c r="K35280" s="133"/>
    </row>
    <row r="35281" spans="11:11" x14ac:dyDescent="0.25">
      <c r="K35281" s="133"/>
    </row>
    <row r="35282" spans="11:11" x14ac:dyDescent="0.25">
      <c r="K35282"/>
    </row>
    <row r="35283" spans="11:11" x14ac:dyDescent="0.25">
      <c r="K35283"/>
    </row>
    <row r="35284" spans="11:11" x14ac:dyDescent="0.25">
      <c r="K35284"/>
    </row>
    <row r="35285" spans="11:11" x14ac:dyDescent="0.25">
      <c r="K35285" s="133"/>
    </row>
    <row r="35286" spans="11:11" x14ac:dyDescent="0.25">
      <c r="K35286" s="133"/>
    </row>
    <row r="35287" spans="11:11" x14ac:dyDescent="0.25">
      <c r="K35287"/>
    </row>
    <row r="35288" spans="11:11" x14ac:dyDescent="0.25">
      <c r="K35288"/>
    </row>
    <row r="35289" spans="11:11" x14ac:dyDescent="0.25">
      <c r="K35289" s="133"/>
    </row>
    <row r="35290" spans="11:11" x14ac:dyDescent="0.25">
      <c r="K35290" s="133"/>
    </row>
    <row r="35291" spans="11:11" x14ac:dyDescent="0.25">
      <c r="K35291"/>
    </row>
    <row r="35292" spans="11:11" x14ac:dyDescent="0.25">
      <c r="K35292"/>
    </row>
    <row r="35293" spans="11:11" x14ac:dyDescent="0.25">
      <c r="K35293"/>
    </row>
    <row r="35294" spans="11:11" x14ac:dyDescent="0.25">
      <c r="K35294" s="133"/>
    </row>
    <row r="35295" spans="11:11" x14ac:dyDescent="0.25">
      <c r="K35295" s="133"/>
    </row>
    <row r="35296" spans="11:11" x14ac:dyDescent="0.25">
      <c r="K35296"/>
    </row>
    <row r="35297" spans="11:11" x14ac:dyDescent="0.25">
      <c r="K35297"/>
    </row>
    <row r="35298" spans="11:11" x14ac:dyDescent="0.25">
      <c r="K35298" s="133"/>
    </row>
    <row r="35299" spans="11:11" x14ac:dyDescent="0.25">
      <c r="K35299" s="133"/>
    </row>
    <row r="35300" spans="11:11" x14ac:dyDescent="0.25">
      <c r="K35300"/>
    </row>
    <row r="35301" spans="11:11" x14ac:dyDescent="0.25">
      <c r="K35301"/>
    </row>
    <row r="35302" spans="11:11" x14ac:dyDescent="0.25">
      <c r="K35302"/>
    </row>
    <row r="35303" spans="11:11" x14ac:dyDescent="0.25">
      <c r="K35303" s="133"/>
    </row>
    <row r="35304" spans="11:11" x14ac:dyDescent="0.25">
      <c r="K35304" s="133"/>
    </row>
    <row r="35305" spans="11:11" x14ac:dyDescent="0.25">
      <c r="K35305"/>
    </row>
    <row r="35306" spans="11:11" x14ac:dyDescent="0.25">
      <c r="K35306"/>
    </row>
    <row r="35307" spans="11:11" x14ac:dyDescent="0.25">
      <c r="K35307" s="133"/>
    </row>
    <row r="35308" spans="11:11" x14ac:dyDescent="0.25">
      <c r="K35308" s="133"/>
    </row>
    <row r="35309" spans="11:11" x14ac:dyDescent="0.25">
      <c r="K35309"/>
    </row>
    <row r="35310" spans="11:11" x14ac:dyDescent="0.25">
      <c r="K35310"/>
    </row>
    <row r="35311" spans="11:11" x14ac:dyDescent="0.25">
      <c r="K35311"/>
    </row>
    <row r="35312" spans="11:11" x14ac:dyDescent="0.25">
      <c r="K35312" s="133"/>
    </row>
    <row r="35313" spans="11:11" x14ac:dyDescent="0.25">
      <c r="K35313" s="133"/>
    </row>
    <row r="35314" spans="11:11" x14ac:dyDescent="0.25">
      <c r="K35314"/>
    </row>
    <row r="35315" spans="11:11" x14ac:dyDescent="0.25">
      <c r="K35315"/>
    </row>
    <row r="35316" spans="11:11" x14ac:dyDescent="0.25">
      <c r="K35316" s="133"/>
    </row>
    <row r="35317" spans="11:11" x14ac:dyDescent="0.25">
      <c r="K35317" s="133"/>
    </row>
    <row r="35318" spans="11:11" x14ac:dyDescent="0.25">
      <c r="K35318"/>
    </row>
    <row r="35319" spans="11:11" x14ac:dyDescent="0.25">
      <c r="K35319"/>
    </row>
    <row r="35320" spans="11:11" x14ac:dyDescent="0.25">
      <c r="K35320"/>
    </row>
    <row r="35321" spans="11:11" x14ac:dyDescent="0.25">
      <c r="K35321" s="133"/>
    </row>
    <row r="35322" spans="11:11" x14ac:dyDescent="0.25">
      <c r="K35322" s="133"/>
    </row>
    <row r="35323" spans="11:11" x14ac:dyDescent="0.25">
      <c r="K35323"/>
    </row>
    <row r="35324" spans="11:11" x14ac:dyDescent="0.25">
      <c r="K35324"/>
    </row>
    <row r="35325" spans="11:11" x14ac:dyDescent="0.25">
      <c r="K35325" s="133"/>
    </row>
    <row r="35326" spans="11:11" x14ac:dyDescent="0.25">
      <c r="K35326" s="133"/>
    </row>
    <row r="35327" spans="11:11" x14ac:dyDescent="0.25">
      <c r="K35327"/>
    </row>
    <row r="35328" spans="11:11" x14ac:dyDescent="0.25">
      <c r="K35328"/>
    </row>
    <row r="35329" spans="11:11" x14ac:dyDescent="0.25">
      <c r="K35329"/>
    </row>
    <row r="35330" spans="11:11" x14ac:dyDescent="0.25">
      <c r="K35330" s="133"/>
    </row>
    <row r="35331" spans="11:11" x14ac:dyDescent="0.25">
      <c r="K35331" s="133"/>
    </row>
    <row r="35332" spans="11:11" x14ac:dyDescent="0.25">
      <c r="K35332"/>
    </row>
    <row r="35333" spans="11:11" x14ac:dyDescent="0.25">
      <c r="K35333"/>
    </row>
    <row r="35334" spans="11:11" x14ac:dyDescent="0.25">
      <c r="K35334" s="133"/>
    </row>
    <row r="35335" spans="11:11" x14ac:dyDescent="0.25">
      <c r="K35335" s="133"/>
    </row>
    <row r="35336" spans="11:11" x14ac:dyDescent="0.25">
      <c r="K35336"/>
    </row>
    <row r="35337" spans="11:11" x14ac:dyDescent="0.25">
      <c r="K35337"/>
    </row>
    <row r="35338" spans="11:11" x14ac:dyDescent="0.25">
      <c r="K35338"/>
    </row>
    <row r="35339" spans="11:11" x14ac:dyDescent="0.25">
      <c r="K35339" s="133"/>
    </row>
    <row r="35340" spans="11:11" x14ac:dyDescent="0.25">
      <c r="K35340" s="133"/>
    </row>
    <row r="35341" spans="11:11" x14ac:dyDescent="0.25">
      <c r="K35341"/>
    </row>
    <row r="35342" spans="11:11" x14ac:dyDescent="0.25">
      <c r="K35342"/>
    </row>
    <row r="35343" spans="11:11" x14ac:dyDescent="0.25">
      <c r="K35343" s="133"/>
    </row>
    <row r="35344" spans="11:11" x14ac:dyDescent="0.25">
      <c r="K35344" s="133"/>
    </row>
    <row r="35345" spans="11:11" x14ac:dyDescent="0.25">
      <c r="K35345"/>
    </row>
    <row r="35346" spans="11:11" x14ac:dyDescent="0.25">
      <c r="K35346"/>
    </row>
    <row r="35347" spans="11:11" x14ac:dyDescent="0.25">
      <c r="K35347"/>
    </row>
    <row r="35348" spans="11:11" x14ac:dyDescent="0.25">
      <c r="K35348" s="133"/>
    </row>
    <row r="35349" spans="11:11" x14ac:dyDescent="0.25">
      <c r="K35349" s="133"/>
    </row>
    <row r="35350" spans="11:11" x14ac:dyDescent="0.25">
      <c r="K35350"/>
    </row>
    <row r="35351" spans="11:11" x14ac:dyDescent="0.25">
      <c r="K35351"/>
    </row>
    <row r="35352" spans="11:11" x14ac:dyDescent="0.25">
      <c r="K35352" s="133"/>
    </row>
    <row r="35353" spans="11:11" x14ac:dyDescent="0.25">
      <c r="K35353" s="133"/>
    </row>
    <row r="35354" spans="11:11" x14ac:dyDescent="0.25">
      <c r="K35354"/>
    </row>
    <row r="35355" spans="11:11" x14ac:dyDescent="0.25">
      <c r="K35355"/>
    </row>
    <row r="35356" spans="11:11" x14ac:dyDescent="0.25">
      <c r="K35356"/>
    </row>
    <row r="35357" spans="11:11" x14ac:dyDescent="0.25">
      <c r="K35357" s="133"/>
    </row>
    <row r="35358" spans="11:11" x14ac:dyDescent="0.25">
      <c r="K35358" s="133"/>
    </row>
    <row r="35359" spans="11:11" x14ac:dyDescent="0.25">
      <c r="K35359"/>
    </row>
    <row r="35360" spans="11:11" x14ac:dyDescent="0.25">
      <c r="K35360"/>
    </row>
    <row r="35361" spans="11:11" x14ac:dyDescent="0.25">
      <c r="K35361" s="133"/>
    </row>
    <row r="35362" spans="11:11" x14ac:dyDescent="0.25">
      <c r="K35362" s="133"/>
    </row>
    <row r="35363" spans="11:11" x14ac:dyDescent="0.25">
      <c r="K35363"/>
    </row>
    <row r="35364" spans="11:11" x14ac:dyDescent="0.25">
      <c r="K35364"/>
    </row>
    <row r="35365" spans="11:11" x14ac:dyDescent="0.25">
      <c r="K35365"/>
    </row>
    <row r="35366" spans="11:11" x14ac:dyDescent="0.25">
      <c r="K35366" s="133"/>
    </row>
    <row r="35367" spans="11:11" x14ac:dyDescent="0.25">
      <c r="K35367" s="133"/>
    </row>
    <row r="35368" spans="11:11" x14ac:dyDescent="0.25">
      <c r="K35368"/>
    </row>
    <row r="35369" spans="11:11" x14ac:dyDescent="0.25">
      <c r="K35369"/>
    </row>
    <row r="35370" spans="11:11" x14ac:dyDescent="0.25">
      <c r="K35370" s="133"/>
    </row>
    <row r="35371" spans="11:11" x14ac:dyDescent="0.25">
      <c r="K35371" s="133"/>
    </row>
    <row r="35372" spans="11:11" x14ac:dyDescent="0.25">
      <c r="K35372"/>
    </row>
    <row r="35373" spans="11:11" x14ac:dyDescent="0.25">
      <c r="K35373"/>
    </row>
    <row r="35374" spans="11:11" x14ac:dyDescent="0.25">
      <c r="K35374"/>
    </row>
    <row r="35375" spans="11:11" x14ac:dyDescent="0.25">
      <c r="K35375" s="133"/>
    </row>
    <row r="35376" spans="11:11" x14ac:dyDescent="0.25">
      <c r="K35376" s="133"/>
    </row>
    <row r="35377" spans="11:11" x14ac:dyDescent="0.25">
      <c r="K35377"/>
    </row>
    <row r="35378" spans="11:11" x14ac:dyDescent="0.25">
      <c r="K35378"/>
    </row>
    <row r="35379" spans="11:11" x14ac:dyDescent="0.25">
      <c r="K35379" s="133"/>
    </row>
    <row r="35380" spans="11:11" x14ac:dyDescent="0.25">
      <c r="K35380" s="133"/>
    </row>
    <row r="35381" spans="11:11" x14ac:dyDescent="0.25">
      <c r="K35381"/>
    </row>
    <row r="35382" spans="11:11" x14ac:dyDescent="0.25">
      <c r="K35382"/>
    </row>
    <row r="35383" spans="11:11" x14ac:dyDescent="0.25">
      <c r="K35383"/>
    </row>
    <row r="35384" spans="11:11" x14ac:dyDescent="0.25">
      <c r="K35384" s="133"/>
    </row>
    <row r="35385" spans="11:11" x14ac:dyDescent="0.25">
      <c r="K35385" s="133"/>
    </row>
    <row r="35386" spans="11:11" x14ac:dyDescent="0.25">
      <c r="K35386"/>
    </row>
    <row r="35387" spans="11:11" x14ac:dyDescent="0.25">
      <c r="K35387"/>
    </row>
    <row r="35388" spans="11:11" x14ac:dyDescent="0.25">
      <c r="K35388" s="133"/>
    </row>
    <row r="35389" spans="11:11" x14ac:dyDescent="0.25">
      <c r="K35389" s="133"/>
    </row>
    <row r="35390" spans="11:11" x14ac:dyDescent="0.25">
      <c r="K35390"/>
    </row>
    <row r="35391" spans="11:11" x14ac:dyDescent="0.25">
      <c r="K35391"/>
    </row>
    <row r="35392" spans="11:11" x14ac:dyDescent="0.25">
      <c r="K35392"/>
    </row>
    <row r="35393" spans="11:11" x14ac:dyDescent="0.25">
      <c r="K35393" s="133"/>
    </row>
    <row r="35394" spans="11:11" x14ac:dyDescent="0.25">
      <c r="K35394" s="133"/>
    </row>
    <row r="35395" spans="11:11" x14ac:dyDescent="0.25">
      <c r="K35395"/>
    </row>
    <row r="35396" spans="11:11" x14ac:dyDescent="0.25">
      <c r="K35396"/>
    </row>
    <row r="35397" spans="11:11" x14ac:dyDescent="0.25">
      <c r="K35397" s="133"/>
    </row>
    <row r="35398" spans="11:11" x14ac:dyDescent="0.25">
      <c r="K35398" s="133"/>
    </row>
    <row r="35399" spans="11:11" x14ac:dyDescent="0.25">
      <c r="K35399"/>
    </row>
    <row r="35400" spans="11:11" x14ac:dyDescent="0.25">
      <c r="K35400"/>
    </row>
    <row r="35401" spans="11:11" x14ac:dyDescent="0.25">
      <c r="K35401"/>
    </row>
    <row r="35402" spans="11:11" x14ac:dyDescent="0.25">
      <c r="K35402" s="133"/>
    </row>
    <row r="35403" spans="11:11" x14ac:dyDescent="0.25">
      <c r="K35403" s="133"/>
    </row>
    <row r="35404" spans="11:11" x14ac:dyDescent="0.25">
      <c r="K35404"/>
    </row>
    <row r="35405" spans="11:11" x14ac:dyDescent="0.25">
      <c r="K35405"/>
    </row>
    <row r="35406" spans="11:11" x14ac:dyDescent="0.25">
      <c r="K35406" s="133"/>
    </row>
    <row r="35407" spans="11:11" x14ac:dyDescent="0.25">
      <c r="K35407" s="133"/>
    </row>
    <row r="35408" spans="11:11" x14ac:dyDescent="0.25">
      <c r="K35408"/>
    </row>
    <row r="35409" spans="11:11" x14ac:dyDescent="0.25">
      <c r="K35409"/>
    </row>
    <row r="35410" spans="11:11" x14ac:dyDescent="0.25">
      <c r="K35410"/>
    </row>
    <row r="35411" spans="11:11" x14ac:dyDescent="0.25">
      <c r="K35411" s="133"/>
    </row>
    <row r="35412" spans="11:11" x14ac:dyDescent="0.25">
      <c r="K35412" s="133"/>
    </row>
    <row r="35413" spans="11:11" x14ac:dyDescent="0.25">
      <c r="K35413"/>
    </row>
    <row r="35414" spans="11:11" x14ac:dyDescent="0.25">
      <c r="K35414"/>
    </row>
    <row r="35415" spans="11:11" x14ac:dyDescent="0.25">
      <c r="K35415" s="133"/>
    </row>
    <row r="35416" spans="11:11" x14ac:dyDescent="0.25">
      <c r="K35416" s="133"/>
    </row>
    <row r="35417" spans="11:11" x14ac:dyDescent="0.25">
      <c r="K35417"/>
    </row>
    <row r="35418" spans="11:11" x14ac:dyDescent="0.25">
      <c r="K35418"/>
    </row>
    <row r="35419" spans="11:11" x14ac:dyDescent="0.25">
      <c r="K35419"/>
    </row>
    <row r="35420" spans="11:11" x14ac:dyDescent="0.25">
      <c r="K35420" s="133"/>
    </row>
    <row r="35421" spans="11:11" x14ac:dyDescent="0.25">
      <c r="K35421" s="133"/>
    </row>
    <row r="35422" spans="11:11" x14ac:dyDescent="0.25">
      <c r="K35422"/>
    </row>
    <row r="35423" spans="11:11" x14ac:dyDescent="0.25">
      <c r="K35423"/>
    </row>
    <row r="35424" spans="11:11" x14ac:dyDescent="0.25">
      <c r="K35424" s="133"/>
    </row>
    <row r="35425" spans="11:11" x14ac:dyDescent="0.25">
      <c r="K35425" s="133"/>
    </row>
    <row r="35426" spans="11:11" x14ac:dyDescent="0.25">
      <c r="K35426"/>
    </row>
    <row r="35427" spans="11:11" x14ac:dyDescent="0.25">
      <c r="K35427"/>
    </row>
    <row r="35428" spans="11:11" x14ac:dyDescent="0.25">
      <c r="K35428"/>
    </row>
    <row r="35429" spans="11:11" x14ac:dyDescent="0.25">
      <c r="K35429" s="133"/>
    </row>
    <row r="35430" spans="11:11" x14ac:dyDescent="0.25">
      <c r="K35430" s="133"/>
    </row>
    <row r="35431" spans="11:11" x14ac:dyDescent="0.25">
      <c r="K35431"/>
    </row>
    <row r="35432" spans="11:11" x14ac:dyDescent="0.25">
      <c r="K35432"/>
    </row>
    <row r="35433" spans="11:11" x14ac:dyDescent="0.25">
      <c r="K35433" s="133"/>
    </row>
    <row r="35434" spans="11:11" x14ac:dyDescent="0.25">
      <c r="K35434" s="133"/>
    </row>
    <row r="35435" spans="11:11" x14ac:dyDescent="0.25">
      <c r="K35435"/>
    </row>
    <row r="35436" spans="11:11" x14ac:dyDescent="0.25">
      <c r="K35436"/>
    </row>
    <row r="35437" spans="11:11" x14ac:dyDescent="0.25">
      <c r="K35437"/>
    </row>
    <row r="35438" spans="11:11" x14ac:dyDescent="0.25">
      <c r="K35438" s="133"/>
    </row>
    <row r="35439" spans="11:11" x14ac:dyDescent="0.25">
      <c r="K35439" s="133"/>
    </row>
    <row r="35440" spans="11:11" x14ac:dyDescent="0.25">
      <c r="K35440"/>
    </row>
    <row r="35441" spans="11:11" x14ac:dyDescent="0.25">
      <c r="K35441"/>
    </row>
    <row r="35442" spans="11:11" x14ac:dyDescent="0.25">
      <c r="K35442" s="133"/>
    </row>
    <row r="35443" spans="11:11" x14ac:dyDescent="0.25">
      <c r="K35443" s="133"/>
    </row>
    <row r="35444" spans="11:11" x14ac:dyDescent="0.25">
      <c r="K35444"/>
    </row>
    <row r="35445" spans="11:11" x14ac:dyDescent="0.25">
      <c r="K35445"/>
    </row>
    <row r="35446" spans="11:11" x14ac:dyDescent="0.25">
      <c r="K35446"/>
    </row>
    <row r="35447" spans="11:11" x14ac:dyDescent="0.25">
      <c r="K35447" s="133"/>
    </row>
    <row r="35448" spans="11:11" x14ac:dyDescent="0.25">
      <c r="K35448" s="133"/>
    </row>
    <row r="35449" spans="11:11" x14ac:dyDescent="0.25">
      <c r="K35449"/>
    </row>
    <row r="35450" spans="11:11" x14ac:dyDescent="0.25">
      <c r="K35450"/>
    </row>
    <row r="35451" spans="11:11" x14ac:dyDescent="0.25">
      <c r="K35451" s="133"/>
    </row>
    <row r="35452" spans="11:11" x14ac:dyDescent="0.25">
      <c r="K35452" s="133"/>
    </row>
    <row r="35453" spans="11:11" x14ac:dyDescent="0.25">
      <c r="K35453"/>
    </row>
    <row r="35454" spans="11:11" x14ac:dyDescent="0.25">
      <c r="K35454"/>
    </row>
    <row r="35455" spans="11:11" x14ac:dyDescent="0.25">
      <c r="K35455"/>
    </row>
    <row r="35456" spans="11:11" x14ac:dyDescent="0.25">
      <c r="K35456" s="133"/>
    </row>
    <row r="35457" spans="11:11" x14ac:dyDescent="0.25">
      <c r="K35457" s="133"/>
    </row>
    <row r="35458" spans="11:11" x14ac:dyDescent="0.25">
      <c r="K35458"/>
    </row>
    <row r="35459" spans="11:11" x14ac:dyDescent="0.25">
      <c r="K35459"/>
    </row>
    <row r="35460" spans="11:11" x14ac:dyDescent="0.25">
      <c r="K35460" s="133"/>
    </row>
    <row r="35461" spans="11:11" x14ac:dyDescent="0.25">
      <c r="K35461" s="133"/>
    </row>
    <row r="35462" spans="11:11" x14ac:dyDescent="0.25">
      <c r="K35462"/>
    </row>
    <row r="35463" spans="11:11" x14ac:dyDescent="0.25">
      <c r="K35463"/>
    </row>
    <row r="35464" spans="11:11" x14ac:dyDescent="0.25">
      <c r="K35464"/>
    </row>
    <row r="35465" spans="11:11" x14ac:dyDescent="0.25">
      <c r="K35465" s="133"/>
    </row>
    <row r="35466" spans="11:11" x14ac:dyDescent="0.25">
      <c r="K35466" s="133"/>
    </row>
    <row r="35467" spans="11:11" x14ac:dyDescent="0.25">
      <c r="K35467"/>
    </row>
    <row r="35468" spans="11:11" x14ac:dyDescent="0.25">
      <c r="K35468"/>
    </row>
    <row r="35469" spans="11:11" x14ac:dyDescent="0.25">
      <c r="K35469" s="133"/>
    </row>
    <row r="35470" spans="11:11" x14ac:dyDescent="0.25">
      <c r="K35470" s="133"/>
    </row>
    <row r="35471" spans="11:11" x14ac:dyDescent="0.25">
      <c r="K35471"/>
    </row>
    <row r="35472" spans="11:11" x14ac:dyDescent="0.25">
      <c r="K35472"/>
    </row>
    <row r="35473" spans="11:11" x14ac:dyDescent="0.25">
      <c r="K35473"/>
    </row>
    <row r="35474" spans="11:11" x14ac:dyDescent="0.25">
      <c r="K35474" s="133"/>
    </row>
    <row r="35475" spans="11:11" x14ac:dyDescent="0.25">
      <c r="K35475" s="133"/>
    </row>
    <row r="35476" spans="11:11" x14ac:dyDescent="0.25">
      <c r="K35476"/>
    </row>
    <row r="35477" spans="11:11" x14ac:dyDescent="0.25">
      <c r="K35477"/>
    </row>
    <row r="35478" spans="11:11" x14ac:dyDescent="0.25">
      <c r="K35478" s="133"/>
    </row>
    <row r="35479" spans="11:11" x14ac:dyDescent="0.25">
      <c r="K35479" s="133"/>
    </row>
    <row r="35480" spans="11:11" x14ac:dyDescent="0.25">
      <c r="K35480"/>
    </row>
    <row r="35481" spans="11:11" x14ac:dyDescent="0.25">
      <c r="K35481"/>
    </row>
    <row r="35482" spans="11:11" x14ac:dyDescent="0.25">
      <c r="K35482"/>
    </row>
    <row r="35483" spans="11:11" x14ac:dyDescent="0.25">
      <c r="K35483" s="133"/>
    </row>
    <row r="35484" spans="11:11" x14ac:dyDescent="0.25">
      <c r="K35484" s="133"/>
    </row>
    <row r="35485" spans="11:11" x14ac:dyDescent="0.25">
      <c r="K35485"/>
    </row>
    <row r="35486" spans="11:11" x14ac:dyDescent="0.25">
      <c r="K35486"/>
    </row>
    <row r="35487" spans="11:11" x14ac:dyDescent="0.25">
      <c r="K35487" s="133"/>
    </row>
    <row r="35488" spans="11:11" x14ac:dyDescent="0.25">
      <c r="K35488" s="133"/>
    </row>
    <row r="35489" spans="11:11" x14ac:dyDescent="0.25">
      <c r="K35489"/>
    </row>
    <row r="35490" spans="11:11" x14ac:dyDescent="0.25">
      <c r="K35490"/>
    </row>
    <row r="35491" spans="11:11" x14ac:dyDescent="0.25">
      <c r="K35491"/>
    </row>
    <row r="35492" spans="11:11" x14ac:dyDescent="0.25">
      <c r="K35492" s="133"/>
    </row>
    <row r="35493" spans="11:11" x14ac:dyDescent="0.25">
      <c r="K35493" s="133"/>
    </row>
    <row r="35494" spans="11:11" x14ac:dyDescent="0.25">
      <c r="K35494"/>
    </row>
    <row r="35495" spans="11:11" x14ac:dyDescent="0.25">
      <c r="K35495"/>
    </row>
    <row r="35496" spans="11:11" x14ac:dyDescent="0.25">
      <c r="K35496" s="133"/>
    </row>
    <row r="35497" spans="11:11" x14ac:dyDescent="0.25">
      <c r="K35497" s="133"/>
    </row>
    <row r="35498" spans="11:11" x14ac:dyDescent="0.25">
      <c r="K35498"/>
    </row>
    <row r="35499" spans="11:11" x14ac:dyDescent="0.25">
      <c r="K35499"/>
    </row>
    <row r="35500" spans="11:11" x14ac:dyDescent="0.25">
      <c r="K35500"/>
    </row>
    <row r="35501" spans="11:11" x14ac:dyDescent="0.25">
      <c r="K35501" s="133"/>
    </row>
    <row r="35502" spans="11:11" x14ac:dyDescent="0.25">
      <c r="K35502" s="133"/>
    </row>
    <row r="35503" spans="11:11" x14ac:dyDescent="0.25">
      <c r="K35503"/>
    </row>
    <row r="35504" spans="11:11" x14ac:dyDescent="0.25">
      <c r="K35504"/>
    </row>
    <row r="35505" spans="11:11" x14ac:dyDescent="0.25">
      <c r="K35505" s="133"/>
    </row>
    <row r="35506" spans="11:11" x14ac:dyDescent="0.25">
      <c r="K35506" s="133"/>
    </row>
    <row r="35507" spans="11:11" x14ac:dyDescent="0.25">
      <c r="K35507"/>
    </row>
    <row r="35508" spans="11:11" x14ac:dyDescent="0.25">
      <c r="K35508"/>
    </row>
    <row r="35509" spans="11:11" x14ac:dyDescent="0.25">
      <c r="K35509"/>
    </row>
    <row r="35510" spans="11:11" x14ac:dyDescent="0.25">
      <c r="K35510" s="133"/>
    </row>
    <row r="35511" spans="11:11" x14ac:dyDescent="0.25">
      <c r="K35511" s="133"/>
    </row>
    <row r="35512" spans="11:11" x14ac:dyDescent="0.25">
      <c r="K35512"/>
    </row>
    <row r="35513" spans="11:11" x14ac:dyDescent="0.25">
      <c r="K35513"/>
    </row>
    <row r="35514" spans="11:11" x14ac:dyDescent="0.25">
      <c r="K35514" s="133"/>
    </row>
    <row r="35515" spans="11:11" x14ac:dyDescent="0.25">
      <c r="K35515" s="133"/>
    </row>
    <row r="35516" spans="11:11" x14ac:dyDescent="0.25">
      <c r="K35516"/>
    </row>
    <row r="35517" spans="11:11" x14ac:dyDescent="0.25">
      <c r="K35517"/>
    </row>
    <row r="35518" spans="11:11" x14ac:dyDescent="0.25">
      <c r="K35518"/>
    </row>
    <row r="35519" spans="11:11" x14ac:dyDescent="0.25">
      <c r="K35519" s="133"/>
    </row>
    <row r="35520" spans="11:11" x14ac:dyDescent="0.25">
      <c r="K35520" s="133"/>
    </row>
    <row r="35521" spans="11:11" x14ac:dyDescent="0.25">
      <c r="K35521"/>
    </row>
    <row r="35522" spans="11:11" x14ac:dyDescent="0.25">
      <c r="K35522"/>
    </row>
    <row r="35523" spans="11:11" x14ac:dyDescent="0.25">
      <c r="K35523" s="133"/>
    </row>
    <row r="35524" spans="11:11" x14ac:dyDescent="0.25">
      <c r="K35524" s="133"/>
    </row>
    <row r="35525" spans="11:11" x14ac:dyDescent="0.25">
      <c r="K35525"/>
    </row>
    <row r="35526" spans="11:11" x14ac:dyDescent="0.25">
      <c r="K35526"/>
    </row>
    <row r="35527" spans="11:11" x14ac:dyDescent="0.25">
      <c r="K35527"/>
    </row>
    <row r="35528" spans="11:11" x14ac:dyDescent="0.25">
      <c r="K35528" s="133"/>
    </row>
    <row r="35529" spans="11:11" x14ac:dyDescent="0.25">
      <c r="K35529" s="133"/>
    </row>
    <row r="35530" spans="11:11" x14ac:dyDescent="0.25">
      <c r="K35530"/>
    </row>
    <row r="35531" spans="11:11" x14ac:dyDescent="0.25">
      <c r="K35531"/>
    </row>
    <row r="35532" spans="11:11" x14ac:dyDescent="0.25">
      <c r="K35532" s="133"/>
    </row>
    <row r="35533" spans="11:11" x14ac:dyDescent="0.25">
      <c r="K35533" s="133"/>
    </row>
    <row r="35534" spans="11:11" x14ac:dyDescent="0.25">
      <c r="K35534"/>
    </row>
    <row r="35535" spans="11:11" x14ac:dyDescent="0.25">
      <c r="K35535"/>
    </row>
    <row r="35536" spans="11:11" x14ac:dyDescent="0.25">
      <c r="K35536"/>
    </row>
    <row r="35537" spans="11:11" x14ac:dyDescent="0.25">
      <c r="K35537" s="133"/>
    </row>
    <row r="35538" spans="11:11" x14ac:dyDescent="0.25">
      <c r="K35538" s="133"/>
    </row>
    <row r="35539" spans="11:11" x14ac:dyDescent="0.25">
      <c r="K35539"/>
    </row>
    <row r="35540" spans="11:11" x14ac:dyDescent="0.25">
      <c r="K35540"/>
    </row>
    <row r="35541" spans="11:11" x14ac:dyDescent="0.25">
      <c r="K35541" s="133"/>
    </row>
    <row r="35542" spans="11:11" x14ac:dyDescent="0.25">
      <c r="K35542" s="133"/>
    </row>
    <row r="35543" spans="11:11" x14ac:dyDescent="0.25">
      <c r="K35543"/>
    </row>
    <row r="35544" spans="11:11" x14ac:dyDescent="0.25">
      <c r="K35544"/>
    </row>
    <row r="35545" spans="11:11" x14ac:dyDescent="0.25">
      <c r="K35545"/>
    </row>
    <row r="35546" spans="11:11" x14ac:dyDescent="0.25">
      <c r="K35546" s="133"/>
    </row>
    <row r="35547" spans="11:11" x14ac:dyDescent="0.25">
      <c r="K35547" s="133"/>
    </row>
    <row r="35548" spans="11:11" x14ac:dyDescent="0.25">
      <c r="K35548"/>
    </row>
    <row r="35549" spans="11:11" x14ac:dyDescent="0.25">
      <c r="K35549"/>
    </row>
    <row r="35550" spans="11:11" x14ac:dyDescent="0.25">
      <c r="K35550" s="133"/>
    </row>
    <row r="35551" spans="11:11" x14ac:dyDescent="0.25">
      <c r="K35551" s="133"/>
    </row>
    <row r="35552" spans="11:11" x14ac:dyDescent="0.25">
      <c r="K35552"/>
    </row>
    <row r="35553" spans="11:11" x14ac:dyDescent="0.25">
      <c r="K35553"/>
    </row>
    <row r="35554" spans="11:11" x14ac:dyDescent="0.25">
      <c r="K35554"/>
    </row>
    <row r="35555" spans="11:11" x14ac:dyDescent="0.25">
      <c r="K35555" s="133"/>
    </row>
    <row r="35556" spans="11:11" x14ac:dyDescent="0.25">
      <c r="K35556" s="133"/>
    </row>
    <row r="35557" spans="11:11" x14ac:dyDescent="0.25">
      <c r="K35557"/>
    </row>
    <row r="35558" spans="11:11" x14ac:dyDescent="0.25">
      <c r="K35558"/>
    </row>
    <row r="35559" spans="11:11" x14ac:dyDescent="0.25">
      <c r="K35559" s="133"/>
    </row>
    <row r="35560" spans="11:11" x14ac:dyDescent="0.25">
      <c r="K35560" s="133"/>
    </row>
    <row r="35561" spans="11:11" x14ac:dyDescent="0.25">
      <c r="K35561"/>
    </row>
    <row r="35562" spans="11:11" x14ac:dyDescent="0.25">
      <c r="K35562"/>
    </row>
    <row r="35563" spans="11:11" x14ac:dyDescent="0.25">
      <c r="K35563"/>
    </row>
    <row r="35564" spans="11:11" x14ac:dyDescent="0.25">
      <c r="K35564" s="133"/>
    </row>
    <row r="35565" spans="11:11" x14ac:dyDescent="0.25">
      <c r="K35565" s="133"/>
    </row>
    <row r="35566" spans="11:11" x14ac:dyDescent="0.25">
      <c r="K35566"/>
    </row>
    <row r="35567" spans="11:11" x14ac:dyDescent="0.25">
      <c r="K35567"/>
    </row>
    <row r="35568" spans="11:11" x14ac:dyDescent="0.25">
      <c r="K35568" s="133"/>
    </row>
    <row r="35569" spans="11:11" x14ac:dyDescent="0.25">
      <c r="K35569" s="133"/>
    </row>
    <row r="35570" spans="11:11" x14ac:dyDescent="0.25">
      <c r="K35570"/>
    </row>
    <row r="35571" spans="11:11" x14ac:dyDescent="0.25">
      <c r="K35571"/>
    </row>
    <row r="35572" spans="11:11" x14ac:dyDescent="0.25">
      <c r="K35572"/>
    </row>
    <row r="35573" spans="11:11" x14ac:dyDescent="0.25">
      <c r="K35573" s="133"/>
    </row>
    <row r="35574" spans="11:11" x14ac:dyDescent="0.25">
      <c r="K35574" s="133"/>
    </row>
    <row r="35575" spans="11:11" x14ac:dyDescent="0.25">
      <c r="K35575"/>
    </row>
    <row r="35576" spans="11:11" x14ac:dyDescent="0.25">
      <c r="K35576"/>
    </row>
    <row r="35577" spans="11:11" x14ac:dyDescent="0.25">
      <c r="K35577" s="133"/>
    </row>
    <row r="35578" spans="11:11" x14ac:dyDescent="0.25">
      <c r="K35578" s="133"/>
    </row>
    <row r="35579" spans="11:11" x14ac:dyDescent="0.25">
      <c r="K35579"/>
    </row>
    <row r="35580" spans="11:11" x14ac:dyDescent="0.25">
      <c r="K35580"/>
    </row>
    <row r="35581" spans="11:11" x14ac:dyDescent="0.25">
      <c r="K35581"/>
    </row>
    <row r="35582" spans="11:11" x14ac:dyDescent="0.25">
      <c r="K35582" s="133"/>
    </row>
    <row r="35583" spans="11:11" x14ac:dyDescent="0.25">
      <c r="K35583" s="133"/>
    </row>
    <row r="35584" spans="11:11" x14ac:dyDescent="0.25">
      <c r="K35584"/>
    </row>
    <row r="35585" spans="11:11" x14ac:dyDescent="0.25">
      <c r="K35585"/>
    </row>
    <row r="35586" spans="11:11" x14ac:dyDescent="0.25">
      <c r="K35586" s="133"/>
    </row>
    <row r="35587" spans="11:11" x14ac:dyDescent="0.25">
      <c r="K35587" s="133"/>
    </row>
    <row r="35588" spans="11:11" x14ac:dyDescent="0.25">
      <c r="K35588"/>
    </row>
    <row r="35589" spans="11:11" x14ac:dyDescent="0.25">
      <c r="K35589"/>
    </row>
    <row r="35590" spans="11:11" x14ac:dyDescent="0.25">
      <c r="K35590"/>
    </row>
    <row r="35591" spans="11:11" x14ac:dyDescent="0.25">
      <c r="K35591" s="133"/>
    </row>
    <row r="35592" spans="11:11" x14ac:dyDescent="0.25">
      <c r="K35592" s="133"/>
    </row>
    <row r="35593" spans="11:11" x14ac:dyDescent="0.25">
      <c r="K35593"/>
    </row>
    <row r="35594" spans="11:11" x14ac:dyDescent="0.25">
      <c r="K35594"/>
    </row>
    <row r="35595" spans="11:11" x14ac:dyDescent="0.25">
      <c r="K35595" s="133"/>
    </row>
    <row r="35596" spans="11:11" x14ac:dyDescent="0.25">
      <c r="K35596" s="133"/>
    </row>
    <row r="35597" spans="11:11" x14ac:dyDescent="0.25">
      <c r="K35597"/>
    </row>
    <row r="35598" spans="11:11" x14ac:dyDescent="0.25">
      <c r="K35598"/>
    </row>
    <row r="35599" spans="11:11" x14ac:dyDescent="0.25">
      <c r="K35599"/>
    </row>
    <row r="35600" spans="11:11" x14ac:dyDescent="0.25">
      <c r="K35600" s="133"/>
    </row>
    <row r="35601" spans="11:11" x14ac:dyDescent="0.25">
      <c r="K35601" s="133"/>
    </row>
    <row r="35602" spans="11:11" x14ac:dyDescent="0.25">
      <c r="K35602"/>
    </row>
    <row r="35603" spans="11:11" x14ac:dyDescent="0.25">
      <c r="K35603"/>
    </row>
    <row r="35604" spans="11:11" x14ac:dyDescent="0.25">
      <c r="K35604" s="133"/>
    </row>
    <row r="35605" spans="11:11" x14ac:dyDescent="0.25">
      <c r="K35605" s="133"/>
    </row>
    <row r="35606" spans="11:11" x14ac:dyDescent="0.25">
      <c r="K35606"/>
    </row>
    <row r="35607" spans="11:11" x14ac:dyDescent="0.25">
      <c r="K35607"/>
    </row>
    <row r="35608" spans="11:11" x14ac:dyDescent="0.25">
      <c r="K35608"/>
    </row>
    <row r="35609" spans="11:11" x14ac:dyDescent="0.25">
      <c r="K35609" s="133"/>
    </row>
    <row r="35610" spans="11:11" x14ac:dyDescent="0.25">
      <c r="K35610" s="133"/>
    </row>
    <row r="35611" spans="11:11" x14ac:dyDescent="0.25">
      <c r="K35611"/>
    </row>
    <row r="35612" spans="11:11" x14ac:dyDescent="0.25">
      <c r="K35612"/>
    </row>
    <row r="35613" spans="11:11" x14ac:dyDescent="0.25">
      <c r="K35613" s="133"/>
    </row>
    <row r="35614" spans="11:11" x14ac:dyDescent="0.25">
      <c r="K35614" s="133"/>
    </row>
    <row r="35615" spans="11:11" x14ac:dyDescent="0.25">
      <c r="K35615"/>
    </row>
    <row r="35616" spans="11:11" x14ac:dyDescent="0.25">
      <c r="K35616"/>
    </row>
    <row r="35617" spans="11:11" x14ac:dyDescent="0.25">
      <c r="K35617"/>
    </row>
    <row r="35618" spans="11:11" x14ac:dyDescent="0.25">
      <c r="K35618" s="133"/>
    </row>
    <row r="35619" spans="11:11" x14ac:dyDescent="0.25">
      <c r="K35619" s="133"/>
    </row>
    <row r="35620" spans="11:11" x14ac:dyDescent="0.25">
      <c r="K35620"/>
    </row>
    <row r="35621" spans="11:11" x14ac:dyDescent="0.25">
      <c r="K35621"/>
    </row>
    <row r="35622" spans="11:11" x14ac:dyDescent="0.25">
      <c r="K35622" s="133"/>
    </row>
    <row r="35623" spans="11:11" x14ac:dyDescent="0.25">
      <c r="K35623" s="133"/>
    </row>
    <row r="35624" spans="11:11" x14ac:dyDescent="0.25">
      <c r="K35624"/>
    </row>
    <row r="35625" spans="11:11" x14ac:dyDescent="0.25">
      <c r="K35625"/>
    </row>
    <row r="35626" spans="11:11" x14ac:dyDescent="0.25">
      <c r="K35626"/>
    </row>
    <row r="35627" spans="11:11" x14ac:dyDescent="0.25">
      <c r="K35627" s="133"/>
    </row>
    <row r="35628" spans="11:11" x14ac:dyDescent="0.25">
      <c r="K35628" s="133"/>
    </row>
    <row r="35629" spans="11:11" x14ac:dyDescent="0.25">
      <c r="K35629"/>
    </row>
    <row r="35630" spans="11:11" x14ac:dyDescent="0.25">
      <c r="K35630"/>
    </row>
    <row r="35631" spans="11:11" x14ac:dyDescent="0.25">
      <c r="K35631" s="133"/>
    </row>
    <row r="35632" spans="11:11" x14ac:dyDescent="0.25">
      <c r="K35632" s="133"/>
    </row>
    <row r="35633" spans="11:11" x14ac:dyDescent="0.25">
      <c r="K35633"/>
    </row>
    <row r="35634" spans="11:11" x14ac:dyDescent="0.25">
      <c r="K35634"/>
    </row>
    <row r="35635" spans="11:11" x14ac:dyDescent="0.25">
      <c r="K35635"/>
    </row>
    <row r="35636" spans="11:11" x14ac:dyDescent="0.25">
      <c r="K35636" s="133"/>
    </row>
    <row r="35637" spans="11:11" x14ac:dyDescent="0.25">
      <c r="K35637" s="133"/>
    </row>
    <row r="35638" spans="11:11" x14ac:dyDescent="0.25">
      <c r="K35638"/>
    </row>
    <row r="35639" spans="11:11" x14ac:dyDescent="0.25">
      <c r="K35639"/>
    </row>
    <row r="35640" spans="11:11" x14ac:dyDescent="0.25">
      <c r="K35640" s="133"/>
    </row>
    <row r="35641" spans="11:11" x14ac:dyDescent="0.25">
      <c r="K35641" s="133"/>
    </row>
    <row r="35642" spans="11:11" x14ac:dyDescent="0.25">
      <c r="K35642"/>
    </row>
    <row r="35643" spans="11:11" x14ac:dyDescent="0.25">
      <c r="K35643"/>
    </row>
    <row r="35644" spans="11:11" x14ac:dyDescent="0.25">
      <c r="K35644"/>
    </row>
    <row r="35645" spans="11:11" x14ac:dyDescent="0.25">
      <c r="K35645" s="133"/>
    </row>
    <row r="35646" spans="11:11" x14ac:dyDescent="0.25">
      <c r="K35646" s="133"/>
    </row>
    <row r="35647" spans="11:11" x14ac:dyDescent="0.25">
      <c r="K35647"/>
    </row>
    <row r="35648" spans="11:11" x14ac:dyDescent="0.25">
      <c r="K35648"/>
    </row>
    <row r="35649" spans="11:11" x14ac:dyDescent="0.25">
      <c r="K35649" s="133"/>
    </row>
    <row r="35650" spans="11:11" x14ac:dyDescent="0.25">
      <c r="K35650" s="133"/>
    </row>
    <row r="35651" spans="11:11" x14ac:dyDescent="0.25">
      <c r="K35651"/>
    </row>
    <row r="35652" spans="11:11" x14ac:dyDescent="0.25">
      <c r="K35652"/>
    </row>
    <row r="35653" spans="11:11" x14ac:dyDescent="0.25">
      <c r="K35653"/>
    </row>
    <row r="35654" spans="11:11" x14ac:dyDescent="0.25">
      <c r="K35654" s="133"/>
    </row>
    <row r="35655" spans="11:11" x14ac:dyDescent="0.25">
      <c r="K35655" s="133"/>
    </row>
    <row r="35656" spans="11:11" x14ac:dyDescent="0.25">
      <c r="K35656"/>
    </row>
    <row r="35657" spans="11:11" x14ac:dyDescent="0.25">
      <c r="K35657"/>
    </row>
    <row r="35658" spans="11:11" x14ac:dyDescent="0.25">
      <c r="K35658" s="133"/>
    </row>
    <row r="35659" spans="11:11" x14ac:dyDescent="0.25">
      <c r="K35659" s="133"/>
    </row>
    <row r="35660" spans="11:11" x14ac:dyDescent="0.25">
      <c r="K35660"/>
    </row>
    <row r="35661" spans="11:11" x14ac:dyDescent="0.25">
      <c r="K35661"/>
    </row>
    <row r="35662" spans="11:11" x14ac:dyDescent="0.25">
      <c r="K35662"/>
    </row>
    <row r="35663" spans="11:11" x14ac:dyDescent="0.25">
      <c r="K35663" s="133"/>
    </row>
    <row r="35664" spans="11:11" x14ac:dyDescent="0.25">
      <c r="K35664" s="133"/>
    </row>
    <row r="35665" spans="11:11" x14ac:dyDescent="0.25">
      <c r="K35665"/>
    </row>
    <row r="35666" spans="11:11" x14ac:dyDescent="0.25">
      <c r="K35666"/>
    </row>
    <row r="35667" spans="11:11" x14ac:dyDescent="0.25">
      <c r="K35667" s="133"/>
    </row>
    <row r="35668" spans="11:11" x14ac:dyDescent="0.25">
      <c r="K35668" s="133"/>
    </row>
    <row r="35669" spans="11:11" x14ac:dyDescent="0.25">
      <c r="K35669"/>
    </row>
    <row r="35670" spans="11:11" x14ac:dyDescent="0.25">
      <c r="K35670"/>
    </row>
    <row r="35671" spans="11:11" x14ac:dyDescent="0.25">
      <c r="K35671"/>
    </row>
    <row r="35672" spans="11:11" x14ac:dyDescent="0.25">
      <c r="K35672" s="133"/>
    </row>
    <row r="35673" spans="11:11" x14ac:dyDescent="0.25">
      <c r="K35673" s="133"/>
    </row>
    <row r="35674" spans="11:11" x14ac:dyDescent="0.25">
      <c r="K35674"/>
    </row>
    <row r="35675" spans="11:11" x14ac:dyDescent="0.25">
      <c r="K35675"/>
    </row>
    <row r="35676" spans="11:11" x14ac:dyDescent="0.25">
      <c r="K35676" s="133"/>
    </row>
    <row r="35677" spans="11:11" x14ac:dyDescent="0.25">
      <c r="K35677" s="133"/>
    </row>
    <row r="35678" spans="11:11" x14ac:dyDescent="0.25">
      <c r="K35678"/>
    </row>
    <row r="35679" spans="11:11" x14ac:dyDescent="0.25">
      <c r="K35679"/>
    </row>
    <row r="35680" spans="11:11" x14ac:dyDescent="0.25">
      <c r="K35680"/>
    </row>
    <row r="35681" spans="11:11" x14ac:dyDescent="0.25">
      <c r="K35681" s="133"/>
    </row>
    <row r="35682" spans="11:11" x14ac:dyDescent="0.25">
      <c r="K35682" s="133"/>
    </row>
    <row r="35683" spans="11:11" x14ac:dyDescent="0.25">
      <c r="K35683"/>
    </row>
    <row r="35684" spans="11:11" x14ac:dyDescent="0.25">
      <c r="K35684"/>
    </row>
    <row r="35685" spans="11:11" x14ac:dyDescent="0.25">
      <c r="K35685" s="133"/>
    </row>
    <row r="35686" spans="11:11" x14ac:dyDescent="0.25">
      <c r="K35686" s="133"/>
    </row>
    <row r="35687" spans="11:11" x14ac:dyDescent="0.25">
      <c r="K35687"/>
    </row>
    <row r="35688" spans="11:11" x14ac:dyDescent="0.25">
      <c r="K35688"/>
    </row>
    <row r="35689" spans="11:11" x14ac:dyDescent="0.25">
      <c r="K35689"/>
    </row>
    <row r="35690" spans="11:11" x14ac:dyDescent="0.25">
      <c r="K35690" s="133"/>
    </row>
    <row r="35691" spans="11:11" x14ac:dyDescent="0.25">
      <c r="K35691" s="133"/>
    </row>
    <row r="35692" spans="11:11" x14ac:dyDescent="0.25">
      <c r="K35692"/>
    </row>
    <row r="35693" spans="11:11" x14ac:dyDescent="0.25">
      <c r="K35693"/>
    </row>
    <row r="35694" spans="11:11" x14ac:dyDescent="0.25">
      <c r="K35694" s="133"/>
    </row>
    <row r="35695" spans="11:11" x14ac:dyDescent="0.25">
      <c r="K35695" s="133"/>
    </row>
    <row r="35696" spans="11:11" x14ac:dyDescent="0.25">
      <c r="K35696"/>
    </row>
    <row r="35697" spans="11:11" x14ac:dyDescent="0.25">
      <c r="K35697"/>
    </row>
    <row r="35698" spans="11:11" x14ac:dyDescent="0.25">
      <c r="K35698"/>
    </row>
    <row r="35699" spans="11:11" x14ac:dyDescent="0.25">
      <c r="K35699" s="133"/>
    </row>
    <row r="35700" spans="11:11" x14ac:dyDescent="0.25">
      <c r="K35700" s="133"/>
    </row>
    <row r="35701" spans="11:11" x14ac:dyDescent="0.25">
      <c r="K35701"/>
    </row>
    <row r="35702" spans="11:11" x14ac:dyDescent="0.25">
      <c r="K35702"/>
    </row>
    <row r="35703" spans="11:11" x14ac:dyDescent="0.25">
      <c r="K35703" s="133"/>
    </row>
    <row r="35704" spans="11:11" x14ac:dyDescent="0.25">
      <c r="K35704" s="133"/>
    </row>
    <row r="35705" spans="11:11" x14ac:dyDescent="0.25">
      <c r="K35705"/>
    </row>
    <row r="35706" spans="11:11" x14ac:dyDescent="0.25">
      <c r="K35706"/>
    </row>
    <row r="35707" spans="11:11" x14ac:dyDescent="0.25">
      <c r="K35707"/>
    </row>
    <row r="35708" spans="11:11" x14ac:dyDescent="0.25">
      <c r="K35708" s="133"/>
    </row>
    <row r="35709" spans="11:11" x14ac:dyDescent="0.25">
      <c r="K35709" s="133"/>
    </row>
    <row r="35710" spans="11:11" x14ac:dyDescent="0.25">
      <c r="K35710"/>
    </row>
    <row r="35711" spans="11:11" x14ac:dyDescent="0.25">
      <c r="K35711"/>
    </row>
    <row r="35712" spans="11:11" x14ac:dyDescent="0.25">
      <c r="K35712" s="133"/>
    </row>
    <row r="35713" spans="11:11" x14ac:dyDescent="0.25">
      <c r="K35713" s="133"/>
    </row>
    <row r="35714" spans="11:11" x14ac:dyDescent="0.25">
      <c r="K35714"/>
    </row>
    <row r="35715" spans="11:11" x14ac:dyDescent="0.25">
      <c r="K35715"/>
    </row>
    <row r="35716" spans="11:11" x14ac:dyDescent="0.25">
      <c r="K35716"/>
    </row>
    <row r="35717" spans="11:11" x14ac:dyDescent="0.25">
      <c r="K35717" s="133"/>
    </row>
    <row r="35718" spans="11:11" x14ac:dyDescent="0.25">
      <c r="K35718" s="133"/>
    </row>
    <row r="35719" spans="11:11" x14ac:dyDescent="0.25">
      <c r="K35719"/>
    </row>
    <row r="35720" spans="11:11" x14ac:dyDescent="0.25">
      <c r="K35720"/>
    </row>
    <row r="35721" spans="11:11" x14ac:dyDescent="0.25">
      <c r="K35721" s="133"/>
    </row>
    <row r="35722" spans="11:11" x14ac:dyDescent="0.25">
      <c r="K35722" s="133"/>
    </row>
    <row r="35723" spans="11:11" x14ac:dyDescent="0.25">
      <c r="K35723"/>
    </row>
    <row r="35724" spans="11:11" x14ac:dyDescent="0.25">
      <c r="K35724"/>
    </row>
    <row r="35725" spans="11:11" x14ac:dyDescent="0.25">
      <c r="K35725"/>
    </row>
    <row r="35726" spans="11:11" x14ac:dyDescent="0.25">
      <c r="K35726" s="133"/>
    </row>
    <row r="35727" spans="11:11" x14ac:dyDescent="0.25">
      <c r="K35727" s="133"/>
    </row>
    <row r="35728" spans="11:11" x14ac:dyDescent="0.25">
      <c r="K35728"/>
    </row>
    <row r="35729" spans="11:11" x14ac:dyDescent="0.25">
      <c r="K35729"/>
    </row>
    <row r="35730" spans="11:11" x14ac:dyDescent="0.25">
      <c r="K35730" s="133"/>
    </row>
    <row r="35731" spans="11:11" x14ac:dyDescent="0.25">
      <c r="K35731" s="133"/>
    </row>
    <row r="35732" spans="11:11" x14ac:dyDescent="0.25">
      <c r="K35732"/>
    </row>
    <row r="35733" spans="11:11" x14ac:dyDescent="0.25">
      <c r="K35733"/>
    </row>
    <row r="35734" spans="11:11" x14ac:dyDescent="0.25">
      <c r="K35734"/>
    </row>
    <row r="35735" spans="11:11" x14ac:dyDescent="0.25">
      <c r="K35735" s="133"/>
    </row>
    <row r="35736" spans="11:11" x14ac:dyDescent="0.25">
      <c r="K35736" s="133"/>
    </row>
    <row r="35737" spans="11:11" x14ac:dyDescent="0.25">
      <c r="K35737"/>
    </row>
    <row r="35738" spans="11:11" x14ac:dyDescent="0.25">
      <c r="K35738"/>
    </row>
    <row r="35739" spans="11:11" x14ac:dyDescent="0.25">
      <c r="K35739" s="133"/>
    </row>
    <row r="35740" spans="11:11" x14ac:dyDescent="0.25">
      <c r="K35740" s="133"/>
    </row>
    <row r="35741" spans="11:11" x14ac:dyDescent="0.25">
      <c r="K35741"/>
    </row>
    <row r="35742" spans="11:11" x14ac:dyDescent="0.25">
      <c r="K35742"/>
    </row>
    <row r="35743" spans="11:11" x14ac:dyDescent="0.25">
      <c r="K35743"/>
    </row>
    <row r="35744" spans="11:11" x14ac:dyDescent="0.25">
      <c r="K35744" s="133"/>
    </row>
    <row r="35745" spans="11:11" x14ac:dyDescent="0.25">
      <c r="K35745" s="133"/>
    </row>
    <row r="35746" spans="11:11" x14ac:dyDescent="0.25">
      <c r="K35746"/>
    </row>
    <row r="35747" spans="11:11" x14ac:dyDescent="0.25">
      <c r="K35747"/>
    </row>
    <row r="35748" spans="11:11" x14ac:dyDescent="0.25">
      <c r="K35748" s="133"/>
    </row>
    <row r="35749" spans="11:11" x14ac:dyDescent="0.25">
      <c r="K35749" s="133"/>
    </row>
    <row r="35750" spans="11:11" x14ac:dyDescent="0.25">
      <c r="K35750"/>
    </row>
    <row r="35751" spans="11:11" x14ac:dyDescent="0.25">
      <c r="K35751"/>
    </row>
    <row r="35752" spans="11:11" x14ac:dyDescent="0.25">
      <c r="K35752"/>
    </row>
    <row r="35753" spans="11:11" x14ac:dyDescent="0.25">
      <c r="K35753" s="133"/>
    </row>
    <row r="35754" spans="11:11" x14ac:dyDescent="0.25">
      <c r="K35754" s="133"/>
    </row>
    <row r="35755" spans="11:11" x14ac:dyDescent="0.25">
      <c r="K35755"/>
    </row>
    <row r="35756" spans="11:11" x14ac:dyDescent="0.25">
      <c r="K35756"/>
    </row>
    <row r="35757" spans="11:11" x14ac:dyDescent="0.25">
      <c r="K35757" s="133"/>
    </row>
    <row r="35758" spans="11:11" x14ac:dyDescent="0.25">
      <c r="K35758" s="133"/>
    </row>
    <row r="35759" spans="11:11" x14ac:dyDescent="0.25">
      <c r="K35759"/>
    </row>
    <row r="35760" spans="11:11" x14ac:dyDescent="0.25">
      <c r="K35760"/>
    </row>
    <row r="35761" spans="11:11" x14ac:dyDescent="0.25">
      <c r="K35761"/>
    </row>
    <row r="35762" spans="11:11" x14ac:dyDescent="0.25">
      <c r="K35762" s="133"/>
    </row>
    <row r="35763" spans="11:11" x14ac:dyDescent="0.25">
      <c r="K35763" s="133"/>
    </row>
    <row r="35764" spans="11:11" x14ac:dyDescent="0.25">
      <c r="K35764"/>
    </row>
    <row r="35765" spans="11:11" x14ac:dyDescent="0.25">
      <c r="K35765"/>
    </row>
    <row r="35766" spans="11:11" x14ac:dyDescent="0.25">
      <c r="K35766" s="133"/>
    </row>
    <row r="35767" spans="11:11" x14ac:dyDescent="0.25">
      <c r="K35767" s="133"/>
    </row>
    <row r="35768" spans="11:11" x14ac:dyDescent="0.25">
      <c r="K35768"/>
    </row>
    <row r="35769" spans="11:11" x14ac:dyDescent="0.25">
      <c r="K35769"/>
    </row>
    <row r="35770" spans="11:11" x14ac:dyDescent="0.25">
      <c r="K35770"/>
    </row>
    <row r="35771" spans="11:11" x14ac:dyDescent="0.25">
      <c r="K35771" s="133"/>
    </row>
    <row r="35772" spans="11:11" x14ac:dyDescent="0.25">
      <c r="K35772" s="133"/>
    </row>
    <row r="35773" spans="11:11" x14ac:dyDescent="0.25">
      <c r="K35773"/>
    </row>
    <row r="35774" spans="11:11" x14ac:dyDescent="0.25">
      <c r="K35774"/>
    </row>
    <row r="35775" spans="11:11" x14ac:dyDescent="0.25">
      <c r="K35775" s="133"/>
    </row>
    <row r="35776" spans="11:11" x14ac:dyDescent="0.25">
      <c r="K35776" s="133"/>
    </row>
    <row r="35777" spans="11:11" x14ac:dyDescent="0.25">
      <c r="K35777"/>
    </row>
    <row r="35778" spans="11:11" x14ac:dyDescent="0.25">
      <c r="K35778"/>
    </row>
    <row r="35779" spans="11:11" x14ac:dyDescent="0.25">
      <c r="K35779"/>
    </row>
    <row r="35780" spans="11:11" x14ac:dyDescent="0.25">
      <c r="K35780" s="133"/>
    </row>
    <row r="35781" spans="11:11" x14ac:dyDescent="0.25">
      <c r="K35781" s="133"/>
    </row>
    <row r="35782" spans="11:11" x14ac:dyDescent="0.25">
      <c r="K35782"/>
    </row>
    <row r="35783" spans="11:11" x14ac:dyDescent="0.25">
      <c r="K35783"/>
    </row>
    <row r="35784" spans="11:11" x14ac:dyDescent="0.25">
      <c r="K35784" s="133"/>
    </row>
    <row r="35785" spans="11:11" x14ac:dyDescent="0.25">
      <c r="K35785" s="133"/>
    </row>
    <row r="35786" spans="11:11" x14ac:dyDescent="0.25">
      <c r="K35786"/>
    </row>
    <row r="35787" spans="11:11" x14ac:dyDescent="0.25">
      <c r="K35787"/>
    </row>
    <row r="35788" spans="11:11" x14ac:dyDescent="0.25">
      <c r="K35788"/>
    </row>
    <row r="35789" spans="11:11" x14ac:dyDescent="0.25">
      <c r="K35789" s="133"/>
    </row>
    <row r="35790" spans="11:11" x14ac:dyDescent="0.25">
      <c r="K35790" s="133"/>
    </row>
    <row r="35791" spans="11:11" x14ac:dyDescent="0.25">
      <c r="K35791"/>
    </row>
    <row r="35792" spans="11:11" x14ac:dyDescent="0.25">
      <c r="K35792"/>
    </row>
    <row r="35793" spans="11:11" x14ac:dyDescent="0.25">
      <c r="K35793" s="133"/>
    </row>
    <row r="35794" spans="11:11" x14ac:dyDescent="0.25">
      <c r="K35794" s="133"/>
    </row>
    <row r="35795" spans="11:11" x14ac:dyDescent="0.25">
      <c r="K35795"/>
    </row>
    <row r="35796" spans="11:11" x14ac:dyDescent="0.25">
      <c r="K35796"/>
    </row>
    <row r="35797" spans="11:11" x14ac:dyDescent="0.25">
      <c r="K35797"/>
    </row>
    <row r="35798" spans="11:11" x14ac:dyDescent="0.25">
      <c r="K35798" s="133"/>
    </row>
    <row r="35799" spans="11:11" x14ac:dyDescent="0.25">
      <c r="K35799" s="133"/>
    </row>
    <row r="35800" spans="11:11" x14ac:dyDescent="0.25">
      <c r="K35800"/>
    </row>
    <row r="35801" spans="11:11" x14ac:dyDescent="0.25">
      <c r="K35801"/>
    </row>
    <row r="35802" spans="11:11" x14ac:dyDescent="0.25">
      <c r="K35802" s="133"/>
    </row>
    <row r="35803" spans="11:11" x14ac:dyDescent="0.25">
      <c r="K35803" s="133"/>
    </row>
    <row r="35804" spans="11:11" x14ac:dyDescent="0.25">
      <c r="K35804"/>
    </row>
    <row r="35805" spans="11:11" x14ac:dyDescent="0.25">
      <c r="K35805"/>
    </row>
    <row r="35806" spans="11:11" x14ac:dyDescent="0.25">
      <c r="K35806"/>
    </row>
    <row r="35807" spans="11:11" x14ac:dyDescent="0.25">
      <c r="K35807" s="133"/>
    </row>
    <row r="35808" spans="11:11" x14ac:dyDescent="0.25">
      <c r="K35808" s="133"/>
    </row>
    <row r="35809" spans="11:11" x14ac:dyDescent="0.25">
      <c r="K35809"/>
    </row>
    <row r="35810" spans="11:11" x14ac:dyDescent="0.25">
      <c r="K35810"/>
    </row>
    <row r="35811" spans="11:11" x14ac:dyDescent="0.25">
      <c r="K35811" s="133"/>
    </row>
    <row r="35812" spans="11:11" x14ac:dyDescent="0.25">
      <c r="K35812" s="133"/>
    </row>
    <row r="35813" spans="11:11" x14ac:dyDescent="0.25">
      <c r="K35813"/>
    </row>
    <row r="35814" spans="11:11" x14ac:dyDescent="0.25">
      <c r="K35814"/>
    </row>
    <row r="35815" spans="11:11" x14ac:dyDescent="0.25">
      <c r="K35815"/>
    </row>
    <row r="35816" spans="11:11" x14ac:dyDescent="0.25">
      <c r="K35816" s="133"/>
    </row>
    <row r="35817" spans="11:11" x14ac:dyDescent="0.25">
      <c r="K35817" s="133"/>
    </row>
    <row r="35818" spans="11:11" x14ac:dyDescent="0.25">
      <c r="K35818"/>
    </row>
    <row r="35819" spans="11:11" x14ac:dyDescent="0.25">
      <c r="K35819"/>
    </row>
    <row r="35820" spans="11:11" x14ac:dyDescent="0.25">
      <c r="K35820" s="133"/>
    </row>
    <row r="35821" spans="11:11" x14ac:dyDescent="0.25">
      <c r="K35821" s="133"/>
    </row>
    <row r="35822" spans="11:11" x14ac:dyDescent="0.25">
      <c r="K35822"/>
    </row>
    <row r="35823" spans="11:11" x14ac:dyDescent="0.25">
      <c r="K35823"/>
    </row>
    <row r="35824" spans="11:11" x14ac:dyDescent="0.25">
      <c r="K35824"/>
    </row>
    <row r="35825" spans="11:11" x14ac:dyDescent="0.25">
      <c r="K35825" s="133"/>
    </row>
    <row r="35826" spans="11:11" x14ac:dyDescent="0.25">
      <c r="K35826" s="133"/>
    </row>
    <row r="35827" spans="11:11" x14ac:dyDescent="0.25">
      <c r="K35827"/>
    </row>
    <row r="35828" spans="11:11" x14ac:dyDescent="0.25">
      <c r="K35828"/>
    </row>
    <row r="35829" spans="11:11" x14ac:dyDescent="0.25">
      <c r="K35829" s="133"/>
    </row>
    <row r="35830" spans="11:11" x14ac:dyDescent="0.25">
      <c r="K35830" s="133"/>
    </row>
    <row r="35831" spans="11:11" x14ac:dyDescent="0.25">
      <c r="K35831"/>
    </row>
    <row r="35832" spans="11:11" x14ac:dyDescent="0.25">
      <c r="K35832"/>
    </row>
    <row r="35833" spans="11:11" x14ac:dyDescent="0.25">
      <c r="K35833"/>
    </row>
    <row r="35834" spans="11:11" x14ac:dyDescent="0.25">
      <c r="K35834" s="133"/>
    </row>
    <row r="35835" spans="11:11" x14ac:dyDescent="0.25">
      <c r="K35835" s="133"/>
    </row>
    <row r="35836" spans="11:11" x14ac:dyDescent="0.25">
      <c r="K35836"/>
    </row>
    <row r="35837" spans="11:11" x14ac:dyDescent="0.25">
      <c r="K35837"/>
    </row>
    <row r="35838" spans="11:11" x14ac:dyDescent="0.25">
      <c r="K35838" s="133"/>
    </row>
    <row r="35839" spans="11:11" x14ac:dyDescent="0.25">
      <c r="K35839" s="133"/>
    </row>
    <row r="35840" spans="11:11" x14ac:dyDescent="0.25">
      <c r="K35840"/>
    </row>
    <row r="35841" spans="11:11" x14ac:dyDescent="0.25">
      <c r="K35841"/>
    </row>
    <row r="35842" spans="11:11" x14ac:dyDescent="0.25">
      <c r="K35842"/>
    </row>
    <row r="35843" spans="11:11" x14ac:dyDescent="0.25">
      <c r="K35843" s="133"/>
    </row>
    <row r="35844" spans="11:11" x14ac:dyDescent="0.25">
      <c r="K35844" s="133"/>
    </row>
    <row r="35845" spans="11:11" x14ac:dyDescent="0.25">
      <c r="K35845"/>
    </row>
    <row r="35846" spans="11:11" x14ac:dyDescent="0.25">
      <c r="K35846"/>
    </row>
    <row r="35847" spans="11:11" x14ac:dyDescent="0.25">
      <c r="K35847" s="133"/>
    </row>
    <row r="35848" spans="11:11" x14ac:dyDescent="0.25">
      <c r="K35848" s="133"/>
    </row>
    <row r="35849" spans="11:11" x14ac:dyDescent="0.25">
      <c r="K35849"/>
    </row>
    <row r="35850" spans="11:11" x14ac:dyDescent="0.25">
      <c r="K35850"/>
    </row>
    <row r="35851" spans="11:11" x14ac:dyDescent="0.25">
      <c r="K35851"/>
    </row>
    <row r="35852" spans="11:11" x14ac:dyDescent="0.25">
      <c r="K35852" s="133"/>
    </row>
    <row r="35853" spans="11:11" x14ac:dyDescent="0.25">
      <c r="K35853" s="133"/>
    </row>
    <row r="35854" spans="11:11" x14ac:dyDescent="0.25">
      <c r="K35854"/>
    </row>
    <row r="35855" spans="11:11" x14ac:dyDescent="0.25">
      <c r="K35855"/>
    </row>
    <row r="35856" spans="11:11" x14ac:dyDescent="0.25">
      <c r="K35856" s="133"/>
    </row>
    <row r="35857" spans="11:11" x14ac:dyDescent="0.25">
      <c r="K35857" s="133"/>
    </row>
    <row r="35858" spans="11:11" x14ac:dyDescent="0.25">
      <c r="K35858"/>
    </row>
    <row r="35859" spans="11:11" x14ac:dyDescent="0.25">
      <c r="K35859"/>
    </row>
    <row r="35860" spans="11:11" x14ac:dyDescent="0.25">
      <c r="K35860"/>
    </row>
    <row r="35861" spans="11:11" x14ac:dyDescent="0.25">
      <c r="K35861" s="133"/>
    </row>
    <row r="35862" spans="11:11" x14ac:dyDescent="0.25">
      <c r="K35862" s="133"/>
    </row>
    <row r="35863" spans="11:11" x14ac:dyDescent="0.25">
      <c r="K35863"/>
    </row>
    <row r="35864" spans="11:11" x14ac:dyDescent="0.25">
      <c r="K35864"/>
    </row>
    <row r="35865" spans="11:11" x14ac:dyDescent="0.25">
      <c r="K35865" s="133"/>
    </row>
    <row r="35866" spans="11:11" x14ac:dyDescent="0.25">
      <c r="K35866" s="133"/>
    </row>
    <row r="35867" spans="11:11" x14ac:dyDescent="0.25">
      <c r="K35867"/>
    </row>
    <row r="35868" spans="11:11" x14ac:dyDescent="0.25">
      <c r="K35868"/>
    </row>
    <row r="35869" spans="11:11" x14ac:dyDescent="0.25">
      <c r="K35869"/>
    </row>
    <row r="35870" spans="11:11" x14ac:dyDescent="0.25">
      <c r="K35870" s="133"/>
    </row>
    <row r="35871" spans="11:11" x14ac:dyDescent="0.25">
      <c r="K35871" s="133"/>
    </row>
    <row r="35872" spans="11:11" x14ac:dyDescent="0.25">
      <c r="K35872"/>
    </row>
    <row r="35873" spans="11:11" x14ac:dyDescent="0.25">
      <c r="K35873"/>
    </row>
    <row r="35874" spans="11:11" x14ac:dyDescent="0.25">
      <c r="K35874" s="133"/>
    </row>
    <row r="35875" spans="11:11" x14ac:dyDescent="0.25">
      <c r="K35875" s="133"/>
    </row>
    <row r="35876" spans="11:11" x14ac:dyDescent="0.25">
      <c r="K35876"/>
    </row>
    <row r="35877" spans="11:11" x14ac:dyDescent="0.25">
      <c r="K35877"/>
    </row>
    <row r="35878" spans="11:11" x14ac:dyDescent="0.25">
      <c r="K35878"/>
    </row>
    <row r="35879" spans="11:11" x14ac:dyDescent="0.25">
      <c r="K35879" s="133"/>
    </row>
    <row r="35880" spans="11:11" x14ac:dyDescent="0.25">
      <c r="K35880" s="133"/>
    </row>
    <row r="35881" spans="11:11" x14ac:dyDescent="0.25">
      <c r="K35881"/>
    </row>
    <row r="35882" spans="11:11" x14ac:dyDescent="0.25">
      <c r="K35882"/>
    </row>
    <row r="35883" spans="11:11" x14ac:dyDescent="0.25">
      <c r="K35883" s="133"/>
    </row>
    <row r="35884" spans="11:11" x14ac:dyDescent="0.25">
      <c r="K35884" s="133"/>
    </row>
    <row r="35885" spans="11:11" x14ac:dyDescent="0.25">
      <c r="K35885"/>
    </row>
    <row r="35886" spans="11:11" x14ac:dyDescent="0.25">
      <c r="K35886"/>
    </row>
    <row r="35887" spans="11:11" x14ac:dyDescent="0.25">
      <c r="K35887"/>
    </row>
    <row r="35888" spans="11:11" x14ac:dyDescent="0.25">
      <c r="K35888" s="133"/>
    </row>
    <row r="35889" spans="11:11" x14ac:dyDescent="0.25">
      <c r="K35889" s="133"/>
    </row>
    <row r="35890" spans="11:11" x14ac:dyDescent="0.25">
      <c r="K35890"/>
    </row>
    <row r="35891" spans="11:11" x14ac:dyDescent="0.25">
      <c r="K35891"/>
    </row>
    <row r="35892" spans="11:11" x14ac:dyDescent="0.25">
      <c r="K35892" s="133"/>
    </row>
    <row r="35893" spans="11:11" x14ac:dyDescent="0.25">
      <c r="K35893" s="133"/>
    </row>
    <row r="35894" spans="11:11" x14ac:dyDescent="0.25">
      <c r="K35894"/>
    </row>
    <row r="35895" spans="11:11" x14ac:dyDescent="0.25">
      <c r="K35895"/>
    </row>
    <row r="35896" spans="11:11" x14ac:dyDescent="0.25">
      <c r="K35896"/>
    </row>
    <row r="35897" spans="11:11" x14ac:dyDescent="0.25">
      <c r="K35897" s="133"/>
    </row>
    <row r="35898" spans="11:11" x14ac:dyDescent="0.25">
      <c r="K35898" s="133"/>
    </row>
    <row r="35899" spans="11:11" x14ac:dyDescent="0.25">
      <c r="K35899"/>
    </row>
    <row r="35900" spans="11:11" x14ac:dyDescent="0.25">
      <c r="K35900"/>
    </row>
    <row r="35901" spans="11:11" x14ac:dyDescent="0.25">
      <c r="K35901" s="133"/>
    </row>
    <row r="35902" spans="11:11" x14ac:dyDescent="0.25">
      <c r="K35902" s="133"/>
    </row>
    <row r="35903" spans="11:11" x14ac:dyDescent="0.25">
      <c r="K35903"/>
    </row>
    <row r="35904" spans="11:11" x14ac:dyDescent="0.25">
      <c r="K35904"/>
    </row>
    <row r="35905" spans="11:11" x14ac:dyDescent="0.25">
      <c r="K35905"/>
    </row>
    <row r="35906" spans="11:11" x14ac:dyDescent="0.25">
      <c r="K35906" s="133"/>
    </row>
    <row r="35907" spans="11:11" x14ac:dyDescent="0.25">
      <c r="K35907" s="133"/>
    </row>
    <row r="35908" spans="11:11" x14ac:dyDescent="0.25">
      <c r="K35908"/>
    </row>
    <row r="35909" spans="11:11" x14ac:dyDescent="0.25">
      <c r="K35909"/>
    </row>
    <row r="35910" spans="11:11" x14ac:dyDescent="0.25">
      <c r="K35910" s="133"/>
    </row>
    <row r="35911" spans="11:11" x14ac:dyDescent="0.25">
      <c r="K35911" s="133"/>
    </row>
    <row r="35912" spans="11:11" x14ac:dyDescent="0.25">
      <c r="K35912"/>
    </row>
    <row r="35913" spans="11:11" x14ac:dyDescent="0.25">
      <c r="K35913"/>
    </row>
    <row r="35914" spans="11:11" x14ac:dyDescent="0.25">
      <c r="K35914"/>
    </row>
    <row r="35915" spans="11:11" x14ac:dyDescent="0.25">
      <c r="K35915" s="133"/>
    </row>
    <row r="35916" spans="11:11" x14ac:dyDescent="0.25">
      <c r="K35916" s="133"/>
    </row>
    <row r="35917" spans="11:11" x14ac:dyDescent="0.25">
      <c r="K35917"/>
    </row>
    <row r="35918" spans="11:11" x14ac:dyDescent="0.25">
      <c r="K35918"/>
    </row>
    <row r="35919" spans="11:11" x14ac:dyDescent="0.25">
      <c r="K35919" s="133"/>
    </row>
    <row r="35920" spans="11:11" x14ac:dyDescent="0.25">
      <c r="K35920" s="133"/>
    </row>
    <row r="35921" spans="11:11" x14ac:dyDescent="0.25">
      <c r="K35921"/>
    </row>
    <row r="35922" spans="11:11" x14ac:dyDescent="0.25">
      <c r="K35922"/>
    </row>
    <row r="35923" spans="11:11" x14ac:dyDescent="0.25">
      <c r="K35923"/>
    </row>
    <row r="35924" spans="11:11" x14ac:dyDescent="0.25">
      <c r="K35924" s="133"/>
    </row>
    <row r="35925" spans="11:11" x14ac:dyDescent="0.25">
      <c r="K35925" s="133"/>
    </row>
    <row r="35926" spans="11:11" x14ac:dyDescent="0.25">
      <c r="K35926"/>
    </row>
    <row r="35927" spans="11:11" x14ac:dyDescent="0.25">
      <c r="K35927"/>
    </row>
    <row r="35928" spans="11:11" x14ac:dyDescent="0.25">
      <c r="K35928" s="133"/>
    </row>
    <row r="35929" spans="11:11" x14ac:dyDescent="0.25">
      <c r="K35929" s="133"/>
    </row>
    <row r="35930" spans="11:11" x14ac:dyDescent="0.25">
      <c r="K35930"/>
    </row>
    <row r="35931" spans="11:11" x14ac:dyDescent="0.25">
      <c r="K35931"/>
    </row>
    <row r="35932" spans="11:11" x14ac:dyDescent="0.25">
      <c r="K35932"/>
    </row>
    <row r="35933" spans="11:11" x14ac:dyDescent="0.25">
      <c r="K35933" s="133"/>
    </row>
    <row r="35934" spans="11:11" x14ac:dyDescent="0.25">
      <c r="K35934" s="133"/>
    </row>
    <row r="35935" spans="11:11" x14ac:dyDescent="0.25">
      <c r="K35935"/>
    </row>
    <row r="35936" spans="11:11" x14ac:dyDescent="0.25">
      <c r="K35936"/>
    </row>
    <row r="35937" spans="11:11" x14ac:dyDescent="0.25">
      <c r="K35937" s="133"/>
    </row>
    <row r="35938" spans="11:11" x14ac:dyDescent="0.25">
      <c r="K35938" s="133"/>
    </row>
    <row r="35939" spans="11:11" x14ac:dyDescent="0.25">
      <c r="K35939"/>
    </row>
    <row r="35940" spans="11:11" x14ac:dyDescent="0.25">
      <c r="K35940"/>
    </row>
    <row r="35941" spans="11:11" x14ac:dyDescent="0.25">
      <c r="K35941"/>
    </row>
    <row r="35942" spans="11:11" x14ac:dyDescent="0.25">
      <c r="K35942" s="133"/>
    </row>
    <row r="35943" spans="11:11" x14ac:dyDescent="0.25">
      <c r="K35943" s="133"/>
    </row>
    <row r="35944" spans="11:11" x14ac:dyDescent="0.25">
      <c r="K35944"/>
    </row>
    <row r="35945" spans="11:11" x14ac:dyDescent="0.25">
      <c r="K35945"/>
    </row>
    <row r="35946" spans="11:11" x14ac:dyDescent="0.25">
      <c r="K35946" s="133"/>
    </row>
    <row r="35947" spans="11:11" x14ac:dyDescent="0.25">
      <c r="K35947" s="133"/>
    </row>
    <row r="35948" spans="11:11" x14ac:dyDescent="0.25">
      <c r="K35948"/>
    </row>
    <row r="35949" spans="11:11" x14ac:dyDescent="0.25">
      <c r="K35949"/>
    </row>
    <row r="35950" spans="11:11" x14ac:dyDescent="0.25">
      <c r="K35950"/>
    </row>
    <row r="35951" spans="11:11" x14ac:dyDescent="0.25">
      <c r="K35951" s="133"/>
    </row>
    <row r="35952" spans="11:11" x14ac:dyDescent="0.25">
      <c r="K35952" s="133"/>
    </row>
    <row r="35953" spans="11:11" x14ac:dyDescent="0.25">
      <c r="K35953"/>
    </row>
    <row r="35954" spans="11:11" x14ac:dyDescent="0.25">
      <c r="K35954"/>
    </row>
    <row r="35955" spans="11:11" x14ac:dyDescent="0.25">
      <c r="K35955" s="133"/>
    </row>
    <row r="35956" spans="11:11" x14ac:dyDescent="0.25">
      <c r="K35956" s="133"/>
    </row>
    <row r="35957" spans="11:11" x14ac:dyDescent="0.25">
      <c r="K35957"/>
    </row>
    <row r="35958" spans="11:11" x14ac:dyDescent="0.25">
      <c r="K35958"/>
    </row>
    <row r="35959" spans="11:11" x14ac:dyDescent="0.25">
      <c r="K35959"/>
    </row>
    <row r="35960" spans="11:11" x14ac:dyDescent="0.25">
      <c r="K35960" s="133"/>
    </row>
    <row r="35961" spans="11:11" x14ac:dyDescent="0.25">
      <c r="K35961" s="133"/>
    </row>
    <row r="35962" spans="11:11" x14ac:dyDescent="0.25">
      <c r="K35962"/>
    </row>
    <row r="35963" spans="11:11" x14ac:dyDescent="0.25">
      <c r="K35963"/>
    </row>
    <row r="35964" spans="11:11" x14ac:dyDescent="0.25">
      <c r="K35964" s="133"/>
    </row>
    <row r="35965" spans="11:11" x14ac:dyDescent="0.25">
      <c r="K35965" s="133"/>
    </row>
    <row r="35966" spans="11:11" x14ac:dyDescent="0.25">
      <c r="K35966"/>
    </row>
    <row r="35967" spans="11:11" x14ac:dyDescent="0.25">
      <c r="K35967"/>
    </row>
    <row r="35968" spans="11:11" x14ac:dyDescent="0.25">
      <c r="K35968"/>
    </row>
    <row r="35969" spans="11:11" x14ac:dyDescent="0.25">
      <c r="K35969" s="133"/>
    </row>
    <row r="35970" spans="11:11" x14ac:dyDescent="0.25">
      <c r="K35970" s="133"/>
    </row>
    <row r="35971" spans="11:11" x14ac:dyDescent="0.25">
      <c r="K35971"/>
    </row>
    <row r="35972" spans="11:11" x14ac:dyDescent="0.25">
      <c r="K35972"/>
    </row>
    <row r="35973" spans="11:11" x14ac:dyDescent="0.25">
      <c r="K35973" s="133"/>
    </row>
    <row r="35974" spans="11:11" x14ac:dyDescent="0.25">
      <c r="K35974" s="133"/>
    </row>
    <row r="35975" spans="11:11" x14ac:dyDescent="0.25">
      <c r="K35975"/>
    </row>
    <row r="35976" spans="11:11" x14ac:dyDescent="0.25">
      <c r="K35976"/>
    </row>
    <row r="35977" spans="11:11" x14ac:dyDescent="0.25">
      <c r="K35977"/>
    </row>
    <row r="35978" spans="11:11" x14ac:dyDescent="0.25">
      <c r="K35978" s="133"/>
    </row>
    <row r="35979" spans="11:11" x14ac:dyDescent="0.25">
      <c r="K35979" s="133"/>
    </row>
    <row r="35980" spans="11:11" x14ac:dyDescent="0.25">
      <c r="K35980"/>
    </row>
    <row r="35981" spans="11:11" x14ac:dyDescent="0.25">
      <c r="K35981"/>
    </row>
    <row r="35982" spans="11:11" x14ac:dyDescent="0.25">
      <c r="K35982" s="133"/>
    </row>
    <row r="35983" spans="11:11" x14ac:dyDescent="0.25">
      <c r="K35983" s="133"/>
    </row>
    <row r="35984" spans="11:11" x14ac:dyDescent="0.25">
      <c r="K35984"/>
    </row>
    <row r="35985" spans="11:11" x14ac:dyDescent="0.25">
      <c r="K35985"/>
    </row>
    <row r="35986" spans="11:11" x14ac:dyDescent="0.25">
      <c r="K35986"/>
    </row>
    <row r="35987" spans="11:11" x14ac:dyDescent="0.25">
      <c r="K35987" s="133"/>
    </row>
    <row r="35988" spans="11:11" x14ac:dyDescent="0.25">
      <c r="K35988" s="133"/>
    </row>
    <row r="35989" spans="11:11" x14ac:dyDescent="0.25">
      <c r="K35989"/>
    </row>
    <row r="35990" spans="11:11" x14ac:dyDescent="0.25">
      <c r="K35990"/>
    </row>
    <row r="35991" spans="11:11" x14ac:dyDescent="0.25">
      <c r="K35991" s="133"/>
    </row>
    <row r="35992" spans="11:11" x14ac:dyDescent="0.25">
      <c r="K35992" s="133"/>
    </row>
    <row r="35993" spans="11:11" x14ac:dyDescent="0.25">
      <c r="K35993"/>
    </row>
    <row r="35994" spans="11:11" x14ac:dyDescent="0.25">
      <c r="K35994"/>
    </row>
    <row r="35995" spans="11:11" x14ac:dyDescent="0.25">
      <c r="K35995"/>
    </row>
    <row r="35996" spans="11:11" x14ac:dyDescent="0.25">
      <c r="K35996" s="133"/>
    </row>
    <row r="35997" spans="11:11" x14ac:dyDescent="0.25">
      <c r="K35997" s="133"/>
    </row>
    <row r="35998" spans="11:11" x14ac:dyDescent="0.25">
      <c r="K35998"/>
    </row>
    <row r="35999" spans="11:11" x14ac:dyDescent="0.25">
      <c r="K35999"/>
    </row>
    <row r="36000" spans="11:11" x14ac:dyDescent="0.25">
      <c r="K36000" s="133"/>
    </row>
    <row r="36001" spans="11:11" x14ac:dyDescent="0.25">
      <c r="K36001" s="133"/>
    </row>
    <row r="36002" spans="11:11" x14ac:dyDescent="0.25">
      <c r="K36002"/>
    </row>
    <row r="36003" spans="11:11" x14ac:dyDescent="0.25">
      <c r="K36003"/>
    </row>
    <row r="36004" spans="11:11" x14ac:dyDescent="0.25">
      <c r="K36004"/>
    </row>
    <row r="36005" spans="11:11" x14ac:dyDescent="0.25">
      <c r="K36005" s="133"/>
    </row>
    <row r="36006" spans="11:11" x14ac:dyDescent="0.25">
      <c r="K36006" s="133"/>
    </row>
    <row r="36007" spans="11:11" x14ac:dyDescent="0.25">
      <c r="K36007"/>
    </row>
    <row r="36008" spans="11:11" x14ac:dyDescent="0.25">
      <c r="K36008"/>
    </row>
    <row r="36009" spans="11:11" x14ac:dyDescent="0.25">
      <c r="K36009" s="133"/>
    </row>
    <row r="36010" spans="11:11" x14ac:dyDescent="0.25">
      <c r="K36010" s="133"/>
    </row>
    <row r="36011" spans="11:11" x14ac:dyDescent="0.25">
      <c r="K36011"/>
    </row>
    <row r="36012" spans="11:11" x14ac:dyDescent="0.25">
      <c r="K36012"/>
    </row>
    <row r="36013" spans="11:11" x14ac:dyDescent="0.25">
      <c r="K36013"/>
    </row>
    <row r="36014" spans="11:11" x14ac:dyDescent="0.25">
      <c r="K36014" s="133"/>
    </row>
    <row r="36015" spans="11:11" x14ac:dyDescent="0.25">
      <c r="K36015" s="133"/>
    </row>
    <row r="36016" spans="11:11" x14ac:dyDescent="0.25">
      <c r="K36016"/>
    </row>
    <row r="36017" spans="11:11" x14ac:dyDescent="0.25">
      <c r="K36017"/>
    </row>
    <row r="36018" spans="11:11" x14ac:dyDescent="0.25">
      <c r="K36018" s="133"/>
    </row>
    <row r="36019" spans="11:11" x14ac:dyDescent="0.25">
      <c r="K36019" s="133"/>
    </row>
    <row r="36020" spans="11:11" x14ac:dyDescent="0.25">
      <c r="K36020"/>
    </row>
    <row r="36021" spans="11:11" x14ac:dyDescent="0.25">
      <c r="K36021"/>
    </row>
    <row r="36022" spans="11:11" x14ac:dyDescent="0.25">
      <c r="K36022"/>
    </row>
    <row r="36023" spans="11:11" x14ac:dyDescent="0.25">
      <c r="K36023" s="133"/>
    </row>
    <row r="36024" spans="11:11" x14ac:dyDescent="0.25">
      <c r="K36024" s="133"/>
    </row>
    <row r="36025" spans="11:11" x14ac:dyDescent="0.25">
      <c r="K36025"/>
    </row>
    <row r="36026" spans="11:11" x14ac:dyDescent="0.25">
      <c r="K36026"/>
    </row>
    <row r="36027" spans="11:11" x14ac:dyDescent="0.25">
      <c r="K36027" s="133"/>
    </row>
    <row r="36028" spans="11:11" x14ac:dyDescent="0.25">
      <c r="K36028" s="133"/>
    </row>
    <row r="36029" spans="11:11" x14ac:dyDescent="0.25">
      <c r="K36029"/>
    </row>
    <row r="36030" spans="11:11" x14ac:dyDescent="0.25">
      <c r="K36030"/>
    </row>
    <row r="36031" spans="11:11" x14ac:dyDescent="0.25">
      <c r="K36031"/>
    </row>
    <row r="36032" spans="11:11" x14ac:dyDescent="0.25">
      <c r="K36032" s="133"/>
    </row>
    <row r="36033" spans="11:11" x14ac:dyDescent="0.25">
      <c r="K36033" s="133"/>
    </row>
    <row r="36034" spans="11:11" x14ac:dyDescent="0.25">
      <c r="K36034"/>
    </row>
    <row r="36035" spans="11:11" x14ac:dyDescent="0.25">
      <c r="K36035"/>
    </row>
    <row r="36036" spans="11:11" x14ac:dyDescent="0.25">
      <c r="K36036" s="133"/>
    </row>
    <row r="36037" spans="11:11" x14ac:dyDescent="0.25">
      <c r="K36037" s="133"/>
    </row>
    <row r="36038" spans="11:11" x14ac:dyDescent="0.25">
      <c r="K36038"/>
    </row>
    <row r="36039" spans="11:11" x14ac:dyDescent="0.25">
      <c r="K36039"/>
    </row>
    <row r="36040" spans="11:11" x14ac:dyDescent="0.25">
      <c r="K36040"/>
    </row>
    <row r="36041" spans="11:11" x14ac:dyDescent="0.25">
      <c r="K36041" s="133"/>
    </row>
    <row r="36042" spans="11:11" x14ac:dyDescent="0.25">
      <c r="K36042" s="133"/>
    </row>
    <row r="36043" spans="11:11" x14ac:dyDescent="0.25">
      <c r="K36043"/>
    </row>
    <row r="36044" spans="11:11" x14ac:dyDescent="0.25">
      <c r="K36044"/>
    </row>
    <row r="36045" spans="11:11" x14ac:dyDescent="0.25">
      <c r="K36045" s="133"/>
    </row>
    <row r="36046" spans="11:11" x14ac:dyDescent="0.25">
      <c r="K36046" s="133"/>
    </row>
    <row r="36047" spans="11:11" x14ac:dyDescent="0.25">
      <c r="K36047"/>
    </row>
    <row r="36048" spans="11:11" x14ac:dyDescent="0.25">
      <c r="K36048"/>
    </row>
    <row r="36049" spans="11:11" x14ac:dyDescent="0.25">
      <c r="K36049"/>
    </row>
    <row r="36050" spans="11:11" x14ac:dyDescent="0.25">
      <c r="K36050" s="133"/>
    </row>
    <row r="36051" spans="11:11" x14ac:dyDescent="0.25">
      <c r="K36051" s="133"/>
    </row>
    <row r="36052" spans="11:11" x14ac:dyDescent="0.25">
      <c r="K36052"/>
    </row>
    <row r="36053" spans="11:11" x14ac:dyDescent="0.25">
      <c r="K36053"/>
    </row>
    <row r="36054" spans="11:11" x14ac:dyDescent="0.25">
      <c r="K36054" s="133"/>
    </row>
    <row r="36055" spans="11:11" x14ac:dyDescent="0.25">
      <c r="K36055" s="133"/>
    </row>
    <row r="36056" spans="11:11" x14ac:dyDescent="0.25">
      <c r="K36056"/>
    </row>
    <row r="36057" spans="11:11" x14ac:dyDescent="0.25">
      <c r="K36057"/>
    </row>
    <row r="36058" spans="11:11" x14ac:dyDescent="0.25">
      <c r="K36058"/>
    </row>
    <row r="36059" spans="11:11" x14ac:dyDescent="0.25">
      <c r="K36059" s="133"/>
    </row>
    <row r="36060" spans="11:11" x14ac:dyDescent="0.25">
      <c r="K36060" s="133"/>
    </row>
    <row r="36061" spans="11:11" x14ac:dyDescent="0.25">
      <c r="K36061"/>
    </row>
    <row r="36062" spans="11:11" x14ac:dyDescent="0.25">
      <c r="K36062"/>
    </row>
    <row r="36063" spans="11:11" x14ac:dyDescent="0.25">
      <c r="K36063" s="133"/>
    </row>
    <row r="36064" spans="11:11" x14ac:dyDescent="0.25">
      <c r="K36064" s="133"/>
    </row>
    <row r="36065" spans="11:11" x14ac:dyDescent="0.25">
      <c r="K36065"/>
    </row>
    <row r="36066" spans="11:11" x14ac:dyDescent="0.25">
      <c r="K36066"/>
    </row>
    <row r="36067" spans="11:11" x14ac:dyDescent="0.25">
      <c r="K36067"/>
    </row>
    <row r="36068" spans="11:11" x14ac:dyDescent="0.25">
      <c r="K36068" s="133"/>
    </row>
    <row r="36069" spans="11:11" x14ac:dyDescent="0.25">
      <c r="K36069" s="133"/>
    </row>
    <row r="36070" spans="11:11" x14ac:dyDescent="0.25">
      <c r="K36070"/>
    </row>
    <row r="36071" spans="11:11" x14ac:dyDescent="0.25">
      <c r="K36071"/>
    </row>
    <row r="36072" spans="11:11" x14ac:dyDescent="0.25">
      <c r="K36072" s="133"/>
    </row>
    <row r="36073" spans="11:11" x14ac:dyDescent="0.25">
      <c r="K36073" s="133"/>
    </row>
    <row r="36074" spans="11:11" x14ac:dyDescent="0.25">
      <c r="K36074"/>
    </row>
    <row r="36075" spans="11:11" x14ac:dyDescent="0.25">
      <c r="K36075"/>
    </row>
    <row r="36076" spans="11:11" x14ac:dyDescent="0.25">
      <c r="K36076"/>
    </row>
    <row r="36077" spans="11:11" x14ac:dyDescent="0.25">
      <c r="K36077" s="133"/>
    </row>
    <row r="36078" spans="11:11" x14ac:dyDescent="0.25">
      <c r="K36078" s="133"/>
    </row>
    <row r="36079" spans="11:11" x14ac:dyDescent="0.25">
      <c r="K36079"/>
    </row>
    <row r="36080" spans="11:11" x14ac:dyDescent="0.25">
      <c r="K36080"/>
    </row>
    <row r="36081" spans="11:11" x14ac:dyDescent="0.25">
      <c r="K36081" s="133"/>
    </row>
    <row r="36082" spans="11:11" x14ac:dyDescent="0.25">
      <c r="K36082" s="133"/>
    </row>
    <row r="36083" spans="11:11" x14ac:dyDescent="0.25">
      <c r="K36083"/>
    </row>
    <row r="36084" spans="11:11" x14ac:dyDescent="0.25">
      <c r="K36084"/>
    </row>
    <row r="36085" spans="11:11" x14ac:dyDescent="0.25">
      <c r="K36085"/>
    </row>
    <row r="36086" spans="11:11" x14ac:dyDescent="0.25">
      <c r="K36086" s="133"/>
    </row>
    <row r="36087" spans="11:11" x14ac:dyDescent="0.25">
      <c r="K36087" s="133"/>
    </row>
    <row r="36088" spans="11:11" x14ac:dyDescent="0.25">
      <c r="K36088"/>
    </row>
    <row r="36089" spans="11:11" x14ac:dyDescent="0.25">
      <c r="K36089"/>
    </row>
    <row r="36090" spans="11:11" x14ac:dyDescent="0.25">
      <c r="K36090" s="133"/>
    </row>
    <row r="36091" spans="11:11" x14ac:dyDescent="0.25">
      <c r="K36091" s="133"/>
    </row>
    <row r="36092" spans="11:11" x14ac:dyDescent="0.25">
      <c r="K36092"/>
    </row>
    <row r="36093" spans="11:11" x14ac:dyDescent="0.25">
      <c r="K36093"/>
    </row>
    <row r="36094" spans="11:11" x14ac:dyDescent="0.25">
      <c r="K36094"/>
    </row>
    <row r="36095" spans="11:11" x14ac:dyDescent="0.25">
      <c r="K36095" s="133"/>
    </row>
    <row r="36096" spans="11:11" x14ac:dyDescent="0.25">
      <c r="K36096" s="133"/>
    </row>
    <row r="36097" spans="11:11" x14ac:dyDescent="0.25">
      <c r="K36097"/>
    </row>
    <row r="36098" spans="11:11" x14ac:dyDescent="0.25">
      <c r="K36098"/>
    </row>
    <row r="36099" spans="11:11" x14ac:dyDescent="0.25">
      <c r="K36099" s="133"/>
    </row>
    <row r="36100" spans="11:11" x14ac:dyDescent="0.25">
      <c r="K36100" s="133"/>
    </row>
    <row r="36101" spans="11:11" x14ac:dyDescent="0.25">
      <c r="K36101"/>
    </row>
    <row r="36102" spans="11:11" x14ac:dyDescent="0.25">
      <c r="K36102"/>
    </row>
    <row r="36103" spans="11:11" x14ac:dyDescent="0.25">
      <c r="K36103"/>
    </row>
    <row r="36104" spans="11:11" x14ac:dyDescent="0.25">
      <c r="K36104" s="133"/>
    </row>
    <row r="36105" spans="11:11" x14ac:dyDescent="0.25">
      <c r="K36105" s="133"/>
    </row>
    <row r="36106" spans="11:11" x14ac:dyDescent="0.25">
      <c r="K36106"/>
    </row>
    <row r="36107" spans="11:11" x14ac:dyDescent="0.25">
      <c r="K36107"/>
    </row>
    <row r="36108" spans="11:11" x14ac:dyDescent="0.25">
      <c r="K36108" s="133"/>
    </row>
    <row r="36109" spans="11:11" x14ac:dyDescent="0.25">
      <c r="K36109" s="133"/>
    </row>
    <row r="36110" spans="11:11" x14ac:dyDescent="0.25">
      <c r="K36110"/>
    </row>
    <row r="36111" spans="11:11" x14ac:dyDescent="0.25">
      <c r="K36111"/>
    </row>
    <row r="36112" spans="11:11" x14ac:dyDescent="0.25">
      <c r="K36112"/>
    </row>
    <row r="36113" spans="11:11" x14ac:dyDescent="0.25">
      <c r="K36113" s="133"/>
    </row>
    <row r="36114" spans="11:11" x14ac:dyDescent="0.25">
      <c r="K36114" s="133"/>
    </row>
    <row r="36115" spans="11:11" x14ac:dyDescent="0.25">
      <c r="K36115"/>
    </row>
    <row r="36116" spans="11:11" x14ac:dyDescent="0.25">
      <c r="K36116"/>
    </row>
    <row r="36117" spans="11:11" x14ac:dyDescent="0.25">
      <c r="K36117" s="133"/>
    </row>
    <row r="36118" spans="11:11" x14ac:dyDescent="0.25">
      <c r="K36118" s="133"/>
    </row>
    <row r="36119" spans="11:11" x14ac:dyDescent="0.25">
      <c r="K36119"/>
    </row>
    <row r="36120" spans="11:11" x14ac:dyDescent="0.25">
      <c r="K36120"/>
    </row>
    <row r="36121" spans="11:11" x14ac:dyDescent="0.25">
      <c r="K36121"/>
    </row>
    <row r="36122" spans="11:11" x14ac:dyDescent="0.25">
      <c r="K36122" s="133"/>
    </row>
    <row r="36123" spans="11:11" x14ac:dyDescent="0.25">
      <c r="K36123" s="133"/>
    </row>
    <row r="36124" spans="11:11" x14ac:dyDescent="0.25">
      <c r="K36124"/>
    </row>
    <row r="36125" spans="11:11" x14ac:dyDescent="0.25">
      <c r="K36125"/>
    </row>
    <row r="36126" spans="11:11" x14ac:dyDescent="0.25">
      <c r="K36126" s="133"/>
    </row>
    <row r="36127" spans="11:11" x14ac:dyDescent="0.25">
      <c r="K36127" s="133"/>
    </row>
    <row r="36128" spans="11:11" x14ac:dyDescent="0.25">
      <c r="K36128"/>
    </row>
    <row r="36129" spans="11:11" x14ac:dyDescent="0.25">
      <c r="K36129"/>
    </row>
    <row r="36130" spans="11:11" x14ac:dyDescent="0.25">
      <c r="K36130"/>
    </row>
    <row r="36131" spans="11:11" x14ac:dyDescent="0.25">
      <c r="K36131" s="133"/>
    </row>
    <row r="36132" spans="11:11" x14ac:dyDescent="0.25">
      <c r="K36132" s="133"/>
    </row>
    <row r="36133" spans="11:11" x14ac:dyDescent="0.25">
      <c r="K36133"/>
    </row>
    <row r="36134" spans="11:11" x14ac:dyDescent="0.25">
      <c r="K36134"/>
    </row>
    <row r="36135" spans="11:11" x14ac:dyDescent="0.25">
      <c r="K36135" s="133"/>
    </row>
    <row r="36136" spans="11:11" x14ac:dyDescent="0.25">
      <c r="K36136" s="133"/>
    </row>
    <row r="36137" spans="11:11" x14ac:dyDescent="0.25">
      <c r="K36137"/>
    </row>
    <row r="36138" spans="11:11" x14ac:dyDescent="0.25">
      <c r="K36138"/>
    </row>
    <row r="36139" spans="11:11" x14ac:dyDescent="0.25">
      <c r="K36139"/>
    </row>
    <row r="36140" spans="11:11" x14ac:dyDescent="0.25">
      <c r="K36140" s="133"/>
    </row>
    <row r="36141" spans="11:11" x14ac:dyDescent="0.25">
      <c r="K36141" s="133"/>
    </row>
    <row r="36142" spans="11:11" x14ac:dyDescent="0.25">
      <c r="K36142"/>
    </row>
    <row r="36143" spans="11:11" x14ac:dyDescent="0.25">
      <c r="K36143"/>
    </row>
    <row r="36144" spans="11:11" x14ac:dyDescent="0.25">
      <c r="K36144" s="133"/>
    </row>
    <row r="36145" spans="11:11" x14ac:dyDescent="0.25">
      <c r="K36145" s="133"/>
    </row>
    <row r="36146" spans="11:11" x14ac:dyDescent="0.25">
      <c r="K36146"/>
    </row>
    <row r="36147" spans="11:11" x14ac:dyDescent="0.25">
      <c r="K36147"/>
    </row>
    <row r="36148" spans="11:11" x14ac:dyDescent="0.25">
      <c r="K36148"/>
    </row>
    <row r="36149" spans="11:11" x14ac:dyDescent="0.25">
      <c r="K36149" s="133"/>
    </row>
    <row r="36150" spans="11:11" x14ac:dyDescent="0.25">
      <c r="K36150" s="133"/>
    </row>
    <row r="36151" spans="11:11" x14ac:dyDescent="0.25">
      <c r="K36151"/>
    </row>
    <row r="36152" spans="11:11" x14ac:dyDescent="0.25">
      <c r="K36152"/>
    </row>
    <row r="36153" spans="11:11" x14ac:dyDescent="0.25">
      <c r="K36153" s="133"/>
    </row>
    <row r="36154" spans="11:11" x14ac:dyDescent="0.25">
      <c r="K36154" s="133"/>
    </row>
    <row r="36155" spans="11:11" x14ac:dyDescent="0.25">
      <c r="K36155"/>
    </row>
    <row r="36156" spans="11:11" x14ac:dyDescent="0.25">
      <c r="K36156"/>
    </row>
    <row r="36157" spans="11:11" x14ac:dyDescent="0.25">
      <c r="K36157"/>
    </row>
    <row r="36158" spans="11:11" x14ac:dyDescent="0.25">
      <c r="K36158" s="133"/>
    </row>
    <row r="36159" spans="11:11" x14ac:dyDescent="0.25">
      <c r="K36159" s="133"/>
    </row>
    <row r="36160" spans="11:11" x14ac:dyDescent="0.25">
      <c r="K36160"/>
    </row>
    <row r="36161" spans="11:11" x14ac:dyDescent="0.25">
      <c r="K36161"/>
    </row>
    <row r="36162" spans="11:11" x14ac:dyDescent="0.25">
      <c r="K36162" s="133"/>
    </row>
    <row r="36163" spans="11:11" x14ac:dyDescent="0.25">
      <c r="K36163" s="133"/>
    </row>
    <row r="36164" spans="11:11" x14ac:dyDescent="0.25">
      <c r="K36164"/>
    </row>
    <row r="36165" spans="11:11" x14ac:dyDescent="0.25">
      <c r="K36165"/>
    </row>
    <row r="36166" spans="11:11" x14ac:dyDescent="0.25">
      <c r="K36166"/>
    </row>
    <row r="36167" spans="11:11" x14ac:dyDescent="0.25">
      <c r="K36167" s="133"/>
    </row>
    <row r="36168" spans="11:11" x14ac:dyDescent="0.25">
      <c r="K36168" s="133"/>
    </row>
    <row r="36169" spans="11:11" x14ac:dyDescent="0.25">
      <c r="K36169"/>
    </row>
    <row r="36170" spans="11:11" x14ac:dyDescent="0.25">
      <c r="K36170"/>
    </row>
    <row r="36171" spans="11:11" x14ac:dyDescent="0.25">
      <c r="K36171" s="133"/>
    </row>
    <row r="36172" spans="11:11" x14ac:dyDescent="0.25">
      <c r="K36172" s="133"/>
    </row>
    <row r="36173" spans="11:11" x14ac:dyDescent="0.25">
      <c r="K36173"/>
    </row>
    <row r="36174" spans="11:11" x14ac:dyDescent="0.25">
      <c r="K36174"/>
    </row>
    <row r="36175" spans="11:11" x14ac:dyDescent="0.25">
      <c r="K36175"/>
    </row>
    <row r="36176" spans="11:11" x14ac:dyDescent="0.25">
      <c r="K36176" s="133"/>
    </row>
    <row r="36177" spans="11:11" x14ac:dyDescent="0.25">
      <c r="K36177" s="133"/>
    </row>
    <row r="36178" spans="11:11" x14ac:dyDescent="0.25">
      <c r="K36178"/>
    </row>
    <row r="36179" spans="11:11" x14ac:dyDescent="0.25">
      <c r="K36179"/>
    </row>
    <row r="36180" spans="11:11" x14ac:dyDescent="0.25">
      <c r="K36180" s="133"/>
    </row>
    <row r="36181" spans="11:11" x14ac:dyDescent="0.25">
      <c r="K36181" s="133"/>
    </row>
    <row r="36182" spans="11:11" x14ac:dyDescent="0.25">
      <c r="K36182"/>
    </row>
    <row r="36183" spans="11:11" x14ac:dyDescent="0.25">
      <c r="K36183"/>
    </row>
    <row r="36184" spans="11:11" x14ac:dyDescent="0.25">
      <c r="K36184"/>
    </row>
    <row r="36185" spans="11:11" x14ac:dyDescent="0.25">
      <c r="K36185" s="133"/>
    </row>
    <row r="36186" spans="11:11" x14ac:dyDescent="0.25">
      <c r="K36186" s="133"/>
    </row>
    <row r="36187" spans="11:11" x14ac:dyDescent="0.25">
      <c r="K36187"/>
    </row>
    <row r="36188" spans="11:11" x14ac:dyDescent="0.25">
      <c r="K36188"/>
    </row>
    <row r="36189" spans="11:11" x14ac:dyDescent="0.25">
      <c r="K36189" s="133"/>
    </row>
    <row r="36190" spans="11:11" x14ac:dyDescent="0.25">
      <c r="K36190" s="133"/>
    </row>
    <row r="36191" spans="11:11" x14ac:dyDescent="0.25">
      <c r="K36191"/>
    </row>
    <row r="36192" spans="11:11" x14ac:dyDescent="0.25">
      <c r="K36192"/>
    </row>
    <row r="36193" spans="11:11" x14ac:dyDescent="0.25">
      <c r="K36193"/>
    </row>
    <row r="36194" spans="11:11" x14ac:dyDescent="0.25">
      <c r="K36194" s="133"/>
    </row>
    <row r="36195" spans="11:11" x14ac:dyDescent="0.25">
      <c r="K36195" s="133"/>
    </row>
    <row r="36196" spans="11:11" x14ac:dyDescent="0.25">
      <c r="K36196"/>
    </row>
    <row r="36197" spans="11:11" x14ac:dyDescent="0.25">
      <c r="K36197"/>
    </row>
    <row r="36198" spans="11:11" x14ac:dyDescent="0.25">
      <c r="K36198" s="133"/>
    </row>
    <row r="36199" spans="11:11" x14ac:dyDescent="0.25">
      <c r="K36199" s="133"/>
    </row>
    <row r="36200" spans="11:11" x14ac:dyDescent="0.25">
      <c r="K36200"/>
    </row>
    <row r="36201" spans="11:11" x14ac:dyDescent="0.25">
      <c r="K36201"/>
    </row>
    <row r="36202" spans="11:11" x14ac:dyDescent="0.25">
      <c r="K36202"/>
    </row>
    <row r="36203" spans="11:11" x14ac:dyDescent="0.25">
      <c r="K36203" s="133"/>
    </row>
    <row r="36204" spans="11:11" x14ac:dyDescent="0.25">
      <c r="K36204" s="133"/>
    </row>
    <row r="36205" spans="11:11" x14ac:dyDescent="0.25">
      <c r="K36205"/>
    </row>
    <row r="36206" spans="11:11" x14ac:dyDescent="0.25">
      <c r="K36206"/>
    </row>
    <row r="36207" spans="11:11" x14ac:dyDescent="0.25">
      <c r="K36207" s="133"/>
    </row>
    <row r="36208" spans="11:11" x14ac:dyDescent="0.25">
      <c r="K36208" s="133"/>
    </row>
    <row r="36209" spans="11:11" x14ac:dyDescent="0.25">
      <c r="K36209"/>
    </row>
    <row r="36210" spans="11:11" x14ac:dyDescent="0.25">
      <c r="K36210"/>
    </row>
    <row r="36211" spans="11:11" x14ac:dyDescent="0.25">
      <c r="K36211"/>
    </row>
    <row r="36212" spans="11:11" x14ac:dyDescent="0.25">
      <c r="K36212" s="133"/>
    </row>
    <row r="36213" spans="11:11" x14ac:dyDescent="0.25">
      <c r="K36213" s="133"/>
    </row>
    <row r="36214" spans="11:11" x14ac:dyDescent="0.25">
      <c r="K36214"/>
    </row>
    <row r="36215" spans="11:11" x14ac:dyDescent="0.25">
      <c r="K36215"/>
    </row>
    <row r="36216" spans="11:11" x14ac:dyDescent="0.25">
      <c r="K36216" s="133"/>
    </row>
    <row r="36217" spans="11:11" x14ac:dyDescent="0.25">
      <c r="K36217" s="133"/>
    </row>
    <row r="36218" spans="11:11" x14ac:dyDescent="0.25">
      <c r="K36218"/>
    </row>
    <row r="36219" spans="11:11" x14ac:dyDescent="0.25">
      <c r="K36219"/>
    </row>
    <row r="36220" spans="11:11" x14ac:dyDescent="0.25">
      <c r="K36220"/>
    </row>
    <row r="36221" spans="11:11" x14ac:dyDescent="0.25">
      <c r="K36221" s="133"/>
    </row>
    <row r="36222" spans="11:11" x14ac:dyDescent="0.25">
      <c r="K36222" s="133"/>
    </row>
    <row r="36223" spans="11:11" x14ac:dyDescent="0.25">
      <c r="K36223"/>
    </row>
    <row r="36224" spans="11:11" x14ac:dyDescent="0.25">
      <c r="K36224"/>
    </row>
    <row r="36225" spans="11:11" x14ac:dyDescent="0.25">
      <c r="K36225" s="133"/>
    </row>
    <row r="36226" spans="11:11" x14ac:dyDescent="0.25">
      <c r="K36226" s="133"/>
    </row>
    <row r="36227" spans="11:11" x14ac:dyDescent="0.25">
      <c r="K36227"/>
    </row>
    <row r="36228" spans="11:11" x14ac:dyDescent="0.25">
      <c r="K36228"/>
    </row>
    <row r="36229" spans="11:11" x14ac:dyDescent="0.25">
      <c r="K36229"/>
    </row>
    <row r="36230" spans="11:11" x14ac:dyDescent="0.25">
      <c r="K36230" s="133"/>
    </row>
    <row r="36231" spans="11:11" x14ac:dyDescent="0.25">
      <c r="K36231" s="133"/>
    </row>
    <row r="36232" spans="11:11" x14ac:dyDescent="0.25">
      <c r="K36232"/>
    </row>
    <row r="36233" spans="11:11" x14ac:dyDescent="0.25">
      <c r="K36233"/>
    </row>
    <row r="36234" spans="11:11" x14ac:dyDescent="0.25">
      <c r="K36234" s="133"/>
    </row>
    <row r="36235" spans="11:11" x14ac:dyDescent="0.25">
      <c r="K36235" s="133"/>
    </row>
    <row r="36236" spans="11:11" x14ac:dyDescent="0.25">
      <c r="K36236"/>
    </row>
    <row r="36237" spans="11:11" x14ac:dyDescent="0.25">
      <c r="K36237"/>
    </row>
    <row r="36238" spans="11:11" x14ac:dyDescent="0.25">
      <c r="K36238"/>
    </row>
    <row r="36239" spans="11:11" x14ac:dyDescent="0.25">
      <c r="K36239" s="133"/>
    </row>
    <row r="36240" spans="11:11" x14ac:dyDescent="0.25">
      <c r="K36240" s="133"/>
    </row>
    <row r="36241" spans="11:11" x14ac:dyDescent="0.25">
      <c r="K36241"/>
    </row>
    <row r="36242" spans="11:11" x14ac:dyDescent="0.25">
      <c r="K36242"/>
    </row>
    <row r="36243" spans="11:11" x14ac:dyDescent="0.25">
      <c r="K36243" s="133"/>
    </row>
    <row r="36244" spans="11:11" x14ac:dyDescent="0.25">
      <c r="K36244" s="133"/>
    </row>
    <row r="36245" spans="11:11" x14ac:dyDescent="0.25">
      <c r="K36245"/>
    </row>
    <row r="36246" spans="11:11" x14ac:dyDescent="0.25">
      <c r="K36246"/>
    </row>
    <row r="36247" spans="11:11" x14ac:dyDescent="0.25">
      <c r="K36247"/>
    </row>
    <row r="36248" spans="11:11" x14ac:dyDescent="0.25">
      <c r="K36248" s="133"/>
    </row>
    <row r="36249" spans="11:11" x14ac:dyDescent="0.25">
      <c r="K36249" s="133"/>
    </row>
    <row r="36250" spans="11:11" x14ac:dyDescent="0.25">
      <c r="K36250"/>
    </row>
    <row r="36251" spans="11:11" x14ac:dyDescent="0.25">
      <c r="K36251"/>
    </row>
    <row r="36252" spans="11:11" x14ac:dyDescent="0.25">
      <c r="K36252" s="133"/>
    </row>
    <row r="36253" spans="11:11" x14ac:dyDescent="0.25">
      <c r="K36253" s="133"/>
    </row>
    <row r="36254" spans="11:11" x14ac:dyDescent="0.25">
      <c r="K36254"/>
    </row>
    <row r="36255" spans="11:11" x14ac:dyDescent="0.25">
      <c r="K36255"/>
    </row>
    <row r="36256" spans="11:11" x14ac:dyDescent="0.25">
      <c r="K36256"/>
    </row>
    <row r="36257" spans="11:11" x14ac:dyDescent="0.25">
      <c r="K36257" s="133"/>
    </row>
    <row r="36258" spans="11:11" x14ac:dyDescent="0.25">
      <c r="K36258" s="133"/>
    </row>
    <row r="36259" spans="11:11" x14ac:dyDescent="0.25">
      <c r="K36259"/>
    </row>
    <row r="36260" spans="11:11" x14ac:dyDescent="0.25">
      <c r="K36260"/>
    </row>
    <row r="36261" spans="11:11" x14ac:dyDescent="0.25">
      <c r="K36261" s="133"/>
    </row>
    <row r="36262" spans="11:11" x14ac:dyDescent="0.25">
      <c r="K36262" s="133"/>
    </row>
    <row r="36263" spans="11:11" x14ac:dyDescent="0.25">
      <c r="K36263"/>
    </row>
    <row r="36264" spans="11:11" x14ac:dyDescent="0.25">
      <c r="K36264"/>
    </row>
    <row r="36265" spans="11:11" x14ac:dyDescent="0.25">
      <c r="K36265"/>
    </row>
    <row r="36266" spans="11:11" x14ac:dyDescent="0.25">
      <c r="K36266" s="133"/>
    </row>
    <row r="36267" spans="11:11" x14ac:dyDescent="0.25">
      <c r="K36267" s="133"/>
    </row>
    <row r="36268" spans="11:11" x14ac:dyDescent="0.25">
      <c r="K36268"/>
    </row>
    <row r="36269" spans="11:11" x14ac:dyDescent="0.25">
      <c r="K36269"/>
    </row>
    <row r="36270" spans="11:11" x14ac:dyDescent="0.25">
      <c r="K36270" s="133"/>
    </row>
    <row r="36271" spans="11:11" x14ac:dyDescent="0.25">
      <c r="K36271" s="133"/>
    </row>
    <row r="36272" spans="11:11" x14ac:dyDescent="0.25">
      <c r="K36272"/>
    </row>
    <row r="36273" spans="11:11" x14ac:dyDescent="0.25">
      <c r="K36273"/>
    </row>
    <row r="36274" spans="11:11" x14ac:dyDescent="0.25">
      <c r="K36274"/>
    </row>
    <row r="36275" spans="11:11" x14ac:dyDescent="0.25">
      <c r="K36275" s="133"/>
    </row>
    <row r="36276" spans="11:11" x14ac:dyDescent="0.25">
      <c r="K36276" s="133"/>
    </row>
    <row r="36277" spans="11:11" x14ac:dyDescent="0.25">
      <c r="K36277"/>
    </row>
    <row r="36278" spans="11:11" x14ac:dyDescent="0.25">
      <c r="K36278"/>
    </row>
    <row r="36279" spans="11:11" x14ac:dyDescent="0.25">
      <c r="K36279" s="133"/>
    </row>
    <row r="36280" spans="11:11" x14ac:dyDescent="0.25">
      <c r="K36280" s="133"/>
    </row>
    <row r="36281" spans="11:11" x14ac:dyDescent="0.25">
      <c r="K36281"/>
    </row>
    <row r="36282" spans="11:11" x14ac:dyDescent="0.25">
      <c r="K36282"/>
    </row>
    <row r="36283" spans="11:11" x14ac:dyDescent="0.25">
      <c r="K36283"/>
    </row>
    <row r="36284" spans="11:11" x14ac:dyDescent="0.25">
      <c r="K36284" s="133"/>
    </row>
    <row r="36285" spans="11:11" x14ac:dyDescent="0.25">
      <c r="K36285" s="133"/>
    </row>
    <row r="36286" spans="11:11" x14ac:dyDescent="0.25">
      <c r="K36286"/>
    </row>
    <row r="36287" spans="11:11" x14ac:dyDescent="0.25">
      <c r="K36287"/>
    </row>
    <row r="36288" spans="11:11" x14ac:dyDescent="0.25">
      <c r="K36288" s="133"/>
    </row>
    <row r="36289" spans="11:11" x14ac:dyDescent="0.25">
      <c r="K36289" s="133"/>
    </row>
    <row r="36290" spans="11:11" x14ac:dyDescent="0.25">
      <c r="K36290"/>
    </row>
    <row r="36291" spans="11:11" x14ac:dyDescent="0.25">
      <c r="K36291"/>
    </row>
    <row r="36292" spans="11:11" x14ac:dyDescent="0.25">
      <c r="K36292"/>
    </row>
    <row r="36293" spans="11:11" x14ac:dyDescent="0.25">
      <c r="K36293" s="133"/>
    </row>
    <row r="36294" spans="11:11" x14ac:dyDescent="0.25">
      <c r="K36294" s="133"/>
    </row>
    <row r="36295" spans="11:11" x14ac:dyDescent="0.25">
      <c r="K36295"/>
    </row>
    <row r="36296" spans="11:11" x14ac:dyDescent="0.25">
      <c r="K36296"/>
    </row>
    <row r="36297" spans="11:11" x14ac:dyDescent="0.25">
      <c r="K36297" s="133"/>
    </row>
    <row r="36298" spans="11:11" x14ac:dyDescent="0.25">
      <c r="K36298" s="133"/>
    </row>
    <row r="36299" spans="11:11" x14ac:dyDescent="0.25">
      <c r="K36299"/>
    </row>
    <row r="36300" spans="11:11" x14ac:dyDescent="0.25">
      <c r="K36300"/>
    </row>
    <row r="36301" spans="11:11" x14ac:dyDescent="0.25">
      <c r="K36301"/>
    </row>
    <row r="36302" spans="11:11" x14ac:dyDescent="0.25">
      <c r="K36302" s="133"/>
    </row>
    <row r="36303" spans="11:11" x14ac:dyDescent="0.25">
      <c r="K36303" s="133"/>
    </row>
    <row r="36304" spans="11:11" x14ac:dyDescent="0.25">
      <c r="K36304"/>
    </row>
    <row r="36305" spans="11:11" x14ac:dyDescent="0.25">
      <c r="K36305"/>
    </row>
    <row r="36306" spans="11:11" x14ac:dyDescent="0.25">
      <c r="K36306" s="133"/>
    </row>
    <row r="36307" spans="11:11" x14ac:dyDescent="0.25">
      <c r="K36307" s="133"/>
    </row>
    <row r="36308" spans="11:11" x14ac:dyDescent="0.25">
      <c r="K36308"/>
    </row>
    <row r="36309" spans="11:11" x14ac:dyDescent="0.25">
      <c r="K36309"/>
    </row>
    <row r="36310" spans="11:11" x14ac:dyDescent="0.25">
      <c r="K36310"/>
    </row>
    <row r="36311" spans="11:11" x14ac:dyDescent="0.25">
      <c r="K36311" s="133"/>
    </row>
    <row r="36312" spans="11:11" x14ac:dyDescent="0.25">
      <c r="K36312" s="133"/>
    </row>
    <row r="36313" spans="11:11" x14ac:dyDescent="0.25">
      <c r="K36313"/>
    </row>
    <row r="36314" spans="11:11" x14ac:dyDescent="0.25">
      <c r="K36314"/>
    </row>
    <row r="36315" spans="11:11" x14ac:dyDescent="0.25">
      <c r="K36315" s="133"/>
    </row>
    <row r="36316" spans="11:11" x14ac:dyDescent="0.25">
      <c r="K36316" s="133"/>
    </row>
    <row r="36317" spans="11:11" x14ac:dyDescent="0.25">
      <c r="K36317"/>
    </row>
    <row r="36318" spans="11:11" x14ac:dyDescent="0.25">
      <c r="K36318"/>
    </row>
    <row r="36319" spans="11:11" x14ac:dyDescent="0.25">
      <c r="K36319"/>
    </row>
    <row r="36320" spans="11:11" x14ac:dyDescent="0.25">
      <c r="K36320" s="133"/>
    </row>
    <row r="36321" spans="11:11" x14ac:dyDescent="0.25">
      <c r="K36321" s="133"/>
    </row>
    <row r="36322" spans="11:11" x14ac:dyDescent="0.25">
      <c r="K36322"/>
    </row>
    <row r="36323" spans="11:11" x14ac:dyDescent="0.25">
      <c r="K36323"/>
    </row>
    <row r="36324" spans="11:11" x14ac:dyDescent="0.25">
      <c r="K36324" s="133"/>
    </row>
    <row r="36325" spans="11:11" x14ac:dyDescent="0.25">
      <c r="K36325" s="133"/>
    </row>
    <row r="36326" spans="11:11" x14ac:dyDescent="0.25">
      <c r="K36326"/>
    </row>
    <row r="36327" spans="11:11" x14ac:dyDescent="0.25">
      <c r="K36327"/>
    </row>
    <row r="36328" spans="11:11" x14ac:dyDescent="0.25">
      <c r="K36328"/>
    </row>
    <row r="36329" spans="11:11" x14ac:dyDescent="0.25">
      <c r="K36329" s="133"/>
    </row>
    <row r="36330" spans="11:11" x14ac:dyDescent="0.25">
      <c r="K36330" s="133"/>
    </row>
    <row r="36331" spans="11:11" x14ac:dyDescent="0.25">
      <c r="K36331"/>
    </row>
    <row r="36332" spans="11:11" x14ac:dyDescent="0.25">
      <c r="K36332"/>
    </row>
    <row r="36333" spans="11:11" x14ac:dyDescent="0.25">
      <c r="K36333" s="133"/>
    </row>
    <row r="36334" spans="11:11" x14ac:dyDescent="0.25">
      <c r="K36334" s="133"/>
    </row>
    <row r="36335" spans="11:11" x14ac:dyDescent="0.25">
      <c r="K36335"/>
    </row>
    <row r="36336" spans="11:11" x14ac:dyDescent="0.25">
      <c r="K36336"/>
    </row>
    <row r="36337" spans="11:11" x14ac:dyDescent="0.25">
      <c r="K36337"/>
    </row>
    <row r="36338" spans="11:11" x14ac:dyDescent="0.25">
      <c r="K36338" s="133"/>
    </row>
    <row r="36339" spans="11:11" x14ac:dyDescent="0.25">
      <c r="K36339" s="133"/>
    </row>
    <row r="36340" spans="11:11" x14ac:dyDescent="0.25">
      <c r="K36340"/>
    </row>
    <row r="36341" spans="11:11" x14ac:dyDescent="0.25">
      <c r="K36341"/>
    </row>
    <row r="36342" spans="11:11" x14ac:dyDescent="0.25">
      <c r="K36342" s="133"/>
    </row>
    <row r="36343" spans="11:11" x14ac:dyDescent="0.25">
      <c r="K36343" s="133"/>
    </row>
    <row r="36344" spans="11:11" x14ac:dyDescent="0.25">
      <c r="K36344"/>
    </row>
    <row r="36345" spans="11:11" x14ac:dyDescent="0.25">
      <c r="K36345"/>
    </row>
    <row r="36346" spans="11:11" x14ac:dyDescent="0.25">
      <c r="K36346"/>
    </row>
    <row r="36347" spans="11:11" x14ac:dyDescent="0.25">
      <c r="K36347" s="133"/>
    </row>
    <row r="36348" spans="11:11" x14ac:dyDescent="0.25">
      <c r="K36348" s="133"/>
    </row>
    <row r="36349" spans="11:11" x14ac:dyDescent="0.25">
      <c r="K36349"/>
    </row>
    <row r="36350" spans="11:11" x14ac:dyDescent="0.25">
      <c r="K36350"/>
    </row>
    <row r="36351" spans="11:11" x14ac:dyDescent="0.25">
      <c r="K36351" s="133"/>
    </row>
    <row r="36352" spans="11:11" x14ac:dyDescent="0.25">
      <c r="K36352" s="133"/>
    </row>
    <row r="36353" spans="11:11" x14ac:dyDescent="0.25">
      <c r="K36353"/>
    </row>
    <row r="36354" spans="11:11" x14ac:dyDescent="0.25">
      <c r="K36354"/>
    </row>
    <row r="36355" spans="11:11" x14ac:dyDescent="0.25">
      <c r="K36355"/>
    </row>
    <row r="36356" spans="11:11" x14ac:dyDescent="0.25">
      <c r="K36356" s="133"/>
    </row>
    <row r="36357" spans="11:11" x14ac:dyDescent="0.25">
      <c r="K36357" s="133"/>
    </row>
    <row r="36358" spans="11:11" x14ac:dyDescent="0.25">
      <c r="K36358"/>
    </row>
    <row r="36359" spans="11:11" x14ac:dyDescent="0.25">
      <c r="K36359"/>
    </row>
    <row r="36360" spans="11:11" x14ac:dyDescent="0.25">
      <c r="K36360" s="133"/>
    </row>
    <row r="36361" spans="11:11" x14ac:dyDescent="0.25">
      <c r="K36361" s="133"/>
    </row>
    <row r="36362" spans="11:11" x14ac:dyDescent="0.25">
      <c r="K36362"/>
    </row>
    <row r="36363" spans="11:11" x14ac:dyDescent="0.25">
      <c r="K36363"/>
    </row>
    <row r="36364" spans="11:11" x14ac:dyDescent="0.25">
      <c r="K36364"/>
    </row>
    <row r="36365" spans="11:11" x14ac:dyDescent="0.25">
      <c r="K36365" s="133"/>
    </row>
    <row r="36366" spans="11:11" x14ac:dyDescent="0.25">
      <c r="K36366" s="133"/>
    </row>
    <row r="36367" spans="11:11" x14ac:dyDescent="0.25">
      <c r="K36367"/>
    </row>
    <row r="36368" spans="11:11" x14ac:dyDescent="0.25">
      <c r="K36368"/>
    </row>
    <row r="36369" spans="11:11" x14ac:dyDescent="0.25">
      <c r="K36369" s="133"/>
    </row>
    <row r="36370" spans="11:11" x14ac:dyDescent="0.25">
      <c r="K36370" s="133"/>
    </row>
    <row r="36371" spans="11:11" x14ac:dyDescent="0.25">
      <c r="K36371"/>
    </row>
    <row r="36372" spans="11:11" x14ac:dyDescent="0.25">
      <c r="K36372"/>
    </row>
    <row r="36373" spans="11:11" x14ac:dyDescent="0.25">
      <c r="K36373"/>
    </row>
    <row r="36374" spans="11:11" x14ac:dyDescent="0.25">
      <c r="K36374" s="133"/>
    </row>
    <row r="36375" spans="11:11" x14ac:dyDescent="0.25">
      <c r="K36375" s="133"/>
    </row>
    <row r="36376" spans="11:11" x14ac:dyDescent="0.25">
      <c r="K36376"/>
    </row>
    <row r="36377" spans="11:11" x14ac:dyDescent="0.25">
      <c r="K36377"/>
    </row>
    <row r="36378" spans="11:11" x14ac:dyDescent="0.25">
      <c r="K36378" s="133"/>
    </row>
    <row r="36379" spans="11:11" x14ac:dyDescent="0.25">
      <c r="K36379" s="133"/>
    </row>
    <row r="36380" spans="11:11" x14ac:dyDescent="0.25">
      <c r="K36380"/>
    </row>
    <row r="36381" spans="11:11" x14ac:dyDescent="0.25">
      <c r="K36381"/>
    </row>
    <row r="36382" spans="11:11" x14ac:dyDescent="0.25">
      <c r="K36382"/>
    </row>
    <row r="36383" spans="11:11" x14ac:dyDescent="0.25">
      <c r="K36383" s="133"/>
    </row>
    <row r="36384" spans="11:11" x14ac:dyDescent="0.25">
      <c r="K36384" s="133"/>
    </row>
    <row r="36385" spans="11:11" x14ac:dyDescent="0.25">
      <c r="K36385"/>
    </row>
    <row r="36386" spans="11:11" x14ac:dyDescent="0.25">
      <c r="K36386"/>
    </row>
    <row r="36387" spans="11:11" x14ac:dyDescent="0.25">
      <c r="K36387" s="133"/>
    </row>
    <row r="36388" spans="11:11" x14ac:dyDescent="0.25">
      <c r="K36388" s="133"/>
    </row>
    <row r="36389" spans="11:11" x14ac:dyDescent="0.25">
      <c r="K36389"/>
    </row>
    <row r="36390" spans="11:11" x14ac:dyDescent="0.25">
      <c r="K36390"/>
    </row>
    <row r="36391" spans="11:11" x14ac:dyDescent="0.25">
      <c r="K36391"/>
    </row>
    <row r="36392" spans="11:11" x14ac:dyDescent="0.25">
      <c r="K36392" s="133"/>
    </row>
    <row r="36393" spans="11:11" x14ac:dyDescent="0.25">
      <c r="K36393" s="133"/>
    </row>
    <row r="36394" spans="11:11" x14ac:dyDescent="0.25">
      <c r="K36394"/>
    </row>
    <row r="36395" spans="11:11" x14ac:dyDescent="0.25">
      <c r="K36395"/>
    </row>
    <row r="36396" spans="11:11" x14ac:dyDescent="0.25">
      <c r="K36396" s="133"/>
    </row>
    <row r="36397" spans="11:11" x14ac:dyDescent="0.25">
      <c r="K36397" s="133"/>
    </row>
    <row r="36398" spans="11:11" x14ac:dyDescent="0.25">
      <c r="K36398"/>
    </row>
    <row r="36399" spans="11:11" x14ac:dyDescent="0.25">
      <c r="K36399"/>
    </row>
    <row r="36400" spans="11:11" x14ac:dyDescent="0.25">
      <c r="K36400"/>
    </row>
    <row r="36401" spans="11:11" x14ac:dyDescent="0.25">
      <c r="K36401" s="133"/>
    </row>
    <row r="36402" spans="11:11" x14ac:dyDescent="0.25">
      <c r="K36402" s="133"/>
    </row>
    <row r="36403" spans="11:11" x14ac:dyDescent="0.25">
      <c r="K36403"/>
    </row>
    <row r="36404" spans="11:11" x14ac:dyDescent="0.25">
      <c r="K36404"/>
    </row>
    <row r="36405" spans="11:11" x14ac:dyDescent="0.25">
      <c r="K36405" s="133"/>
    </row>
    <row r="36406" spans="11:11" x14ac:dyDescent="0.25">
      <c r="K36406" s="133"/>
    </row>
    <row r="36407" spans="11:11" x14ac:dyDescent="0.25">
      <c r="K36407"/>
    </row>
    <row r="36408" spans="11:11" x14ac:dyDescent="0.25">
      <c r="K36408"/>
    </row>
    <row r="36409" spans="11:11" x14ac:dyDescent="0.25">
      <c r="K36409"/>
    </row>
    <row r="36410" spans="11:11" x14ac:dyDescent="0.25">
      <c r="K36410" s="133"/>
    </row>
    <row r="36411" spans="11:11" x14ac:dyDescent="0.25">
      <c r="K36411" s="133"/>
    </row>
    <row r="36412" spans="11:11" x14ac:dyDescent="0.25">
      <c r="K36412"/>
    </row>
    <row r="36413" spans="11:11" x14ac:dyDescent="0.25">
      <c r="K36413"/>
    </row>
    <row r="36414" spans="11:11" x14ac:dyDescent="0.25">
      <c r="K36414" s="133"/>
    </row>
    <row r="36415" spans="11:11" x14ac:dyDescent="0.25">
      <c r="K36415" s="133"/>
    </row>
    <row r="36416" spans="11:11" x14ac:dyDescent="0.25">
      <c r="K36416"/>
    </row>
    <row r="36417" spans="11:11" x14ac:dyDescent="0.25">
      <c r="K36417"/>
    </row>
    <row r="36418" spans="11:11" x14ac:dyDescent="0.25">
      <c r="K36418"/>
    </row>
    <row r="36419" spans="11:11" x14ac:dyDescent="0.25">
      <c r="K36419" s="133"/>
    </row>
    <row r="36420" spans="11:11" x14ac:dyDescent="0.25">
      <c r="K36420" s="133"/>
    </row>
    <row r="36421" spans="11:11" x14ac:dyDescent="0.25">
      <c r="K36421"/>
    </row>
    <row r="36422" spans="11:11" x14ac:dyDescent="0.25">
      <c r="K36422"/>
    </row>
    <row r="36423" spans="11:11" x14ac:dyDescent="0.25">
      <c r="K36423" s="133"/>
    </row>
    <row r="36424" spans="11:11" x14ac:dyDescent="0.25">
      <c r="K36424" s="133"/>
    </row>
    <row r="36425" spans="11:11" x14ac:dyDescent="0.25">
      <c r="K36425"/>
    </row>
    <row r="36426" spans="11:11" x14ac:dyDescent="0.25">
      <c r="K36426"/>
    </row>
    <row r="36427" spans="11:11" x14ac:dyDescent="0.25">
      <c r="K36427"/>
    </row>
    <row r="36428" spans="11:11" x14ac:dyDescent="0.25">
      <c r="K36428" s="133"/>
    </row>
    <row r="36429" spans="11:11" x14ac:dyDescent="0.25">
      <c r="K36429" s="133"/>
    </row>
    <row r="36430" spans="11:11" x14ac:dyDescent="0.25">
      <c r="K36430"/>
    </row>
    <row r="36431" spans="11:11" x14ac:dyDescent="0.25">
      <c r="K36431"/>
    </row>
    <row r="36432" spans="11:11" x14ac:dyDescent="0.25">
      <c r="K36432" s="133"/>
    </row>
    <row r="36433" spans="11:11" x14ac:dyDescent="0.25">
      <c r="K36433" s="133"/>
    </row>
    <row r="36434" spans="11:11" x14ac:dyDescent="0.25">
      <c r="K36434"/>
    </row>
    <row r="36435" spans="11:11" x14ac:dyDescent="0.25">
      <c r="K36435"/>
    </row>
    <row r="36436" spans="11:11" x14ac:dyDescent="0.25">
      <c r="K36436"/>
    </row>
    <row r="36437" spans="11:11" x14ac:dyDescent="0.25">
      <c r="K36437" s="133"/>
    </row>
    <row r="36438" spans="11:11" x14ac:dyDescent="0.25">
      <c r="K36438" s="133"/>
    </row>
    <row r="36439" spans="11:11" x14ac:dyDescent="0.25">
      <c r="K36439"/>
    </row>
    <row r="36440" spans="11:11" x14ac:dyDescent="0.25">
      <c r="K36440"/>
    </row>
    <row r="36441" spans="11:11" x14ac:dyDescent="0.25">
      <c r="K36441" s="133"/>
    </row>
    <row r="36442" spans="11:11" x14ac:dyDescent="0.25">
      <c r="K36442" s="133"/>
    </row>
    <row r="36443" spans="11:11" x14ac:dyDescent="0.25">
      <c r="K36443"/>
    </row>
    <row r="36444" spans="11:11" x14ac:dyDescent="0.25">
      <c r="K36444"/>
    </row>
    <row r="36445" spans="11:11" x14ac:dyDescent="0.25">
      <c r="K36445"/>
    </row>
    <row r="36446" spans="11:11" x14ac:dyDescent="0.25">
      <c r="K36446" s="133"/>
    </row>
    <row r="36447" spans="11:11" x14ac:dyDescent="0.25">
      <c r="K36447" s="133"/>
    </row>
    <row r="36448" spans="11:11" x14ac:dyDescent="0.25">
      <c r="K36448"/>
    </row>
    <row r="36449" spans="11:11" x14ac:dyDescent="0.25">
      <c r="K36449"/>
    </row>
    <row r="36450" spans="11:11" x14ac:dyDescent="0.25">
      <c r="K36450" s="133"/>
    </row>
    <row r="36451" spans="11:11" x14ac:dyDescent="0.25">
      <c r="K36451" s="133"/>
    </row>
    <row r="36452" spans="11:11" x14ac:dyDescent="0.25">
      <c r="K36452"/>
    </row>
    <row r="36453" spans="11:11" x14ac:dyDescent="0.25">
      <c r="K36453"/>
    </row>
    <row r="36454" spans="11:11" x14ac:dyDescent="0.25">
      <c r="K36454"/>
    </row>
    <row r="36455" spans="11:11" x14ac:dyDescent="0.25">
      <c r="K36455" s="133"/>
    </row>
    <row r="36456" spans="11:11" x14ac:dyDescent="0.25">
      <c r="K36456" s="133"/>
    </row>
    <row r="36457" spans="11:11" x14ac:dyDescent="0.25">
      <c r="K36457"/>
    </row>
    <row r="36458" spans="11:11" x14ac:dyDescent="0.25">
      <c r="K36458"/>
    </row>
    <row r="36459" spans="11:11" x14ac:dyDescent="0.25">
      <c r="K36459" s="133"/>
    </row>
    <row r="36460" spans="11:11" x14ac:dyDescent="0.25">
      <c r="K36460" s="133"/>
    </row>
    <row r="36461" spans="11:11" x14ac:dyDescent="0.25">
      <c r="K36461"/>
    </row>
    <row r="36462" spans="11:11" x14ac:dyDescent="0.25">
      <c r="K36462"/>
    </row>
    <row r="36463" spans="11:11" x14ac:dyDescent="0.25">
      <c r="K36463"/>
    </row>
    <row r="36464" spans="11:11" x14ac:dyDescent="0.25">
      <c r="K36464" s="133"/>
    </row>
    <row r="36465" spans="11:11" x14ac:dyDescent="0.25">
      <c r="K36465" s="133"/>
    </row>
    <row r="36466" spans="11:11" x14ac:dyDescent="0.25">
      <c r="K36466"/>
    </row>
    <row r="36467" spans="11:11" x14ac:dyDescent="0.25">
      <c r="K36467"/>
    </row>
    <row r="36468" spans="11:11" x14ac:dyDescent="0.25">
      <c r="K36468" s="133"/>
    </row>
    <row r="36469" spans="11:11" x14ac:dyDescent="0.25">
      <c r="K36469" s="133"/>
    </row>
    <row r="36470" spans="11:11" x14ac:dyDescent="0.25">
      <c r="K36470"/>
    </row>
    <row r="36471" spans="11:11" x14ac:dyDescent="0.25">
      <c r="K36471"/>
    </row>
    <row r="36472" spans="11:11" x14ac:dyDescent="0.25">
      <c r="K36472"/>
    </row>
    <row r="36473" spans="11:11" x14ac:dyDescent="0.25">
      <c r="K36473" s="133"/>
    </row>
    <row r="36474" spans="11:11" x14ac:dyDescent="0.25">
      <c r="K36474" s="133"/>
    </row>
    <row r="36475" spans="11:11" x14ac:dyDescent="0.25">
      <c r="K36475"/>
    </row>
    <row r="36476" spans="11:11" x14ac:dyDescent="0.25">
      <c r="K36476"/>
    </row>
    <row r="36477" spans="11:11" x14ac:dyDescent="0.25">
      <c r="K36477" s="133"/>
    </row>
    <row r="36478" spans="11:11" x14ac:dyDescent="0.25">
      <c r="K36478" s="133"/>
    </row>
    <row r="36479" spans="11:11" x14ac:dyDescent="0.25">
      <c r="K36479"/>
    </row>
    <row r="36480" spans="11:11" x14ac:dyDescent="0.25">
      <c r="K36480"/>
    </row>
    <row r="36481" spans="11:11" x14ac:dyDescent="0.25">
      <c r="K36481"/>
    </row>
    <row r="36482" spans="11:11" x14ac:dyDescent="0.25">
      <c r="K36482" s="133"/>
    </row>
    <row r="36483" spans="11:11" x14ac:dyDescent="0.25">
      <c r="K36483" s="133"/>
    </row>
    <row r="36484" spans="11:11" x14ac:dyDescent="0.25">
      <c r="K36484"/>
    </row>
    <row r="36485" spans="11:11" x14ac:dyDescent="0.25">
      <c r="K36485"/>
    </row>
    <row r="36486" spans="11:11" x14ac:dyDescent="0.25">
      <c r="K36486" s="133"/>
    </row>
    <row r="36487" spans="11:11" x14ac:dyDescent="0.25">
      <c r="K36487" s="133"/>
    </row>
    <row r="36488" spans="11:11" x14ac:dyDescent="0.25">
      <c r="K36488"/>
    </row>
    <row r="36489" spans="11:11" x14ac:dyDescent="0.25">
      <c r="K36489"/>
    </row>
    <row r="36490" spans="11:11" x14ac:dyDescent="0.25">
      <c r="K36490"/>
    </row>
    <row r="36491" spans="11:11" x14ac:dyDescent="0.25">
      <c r="K36491" s="133"/>
    </row>
    <row r="36492" spans="11:11" x14ac:dyDescent="0.25">
      <c r="K36492" s="133"/>
    </row>
    <row r="36493" spans="11:11" x14ac:dyDescent="0.25">
      <c r="K36493"/>
    </row>
    <row r="36494" spans="11:11" x14ac:dyDescent="0.25">
      <c r="K36494"/>
    </row>
    <row r="36495" spans="11:11" x14ac:dyDescent="0.25">
      <c r="K36495" s="133"/>
    </row>
    <row r="36496" spans="11:11" x14ac:dyDescent="0.25">
      <c r="K36496" s="133"/>
    </row>
    <row r="36497" spans="11:11" x14ac:dyDescent="0.25">
      <c r="K36497"/>
    </row>
    <row r="36498" spans="11:11" x14ac:dyDescent="0.25">
      <c r="K36498"/>
    </row>
    <row r="36499" spans="11:11" x14ac:dyDescent="0.25">
      <c r="K36499"/>
    </row>
    <row r="36500" spans="11:11" x14ac:dyDescent="0.25">
      <c r="K36500" s="133"/>
    </row>
    <row r="36501" spans="11:11" x14ac:dyDescent="0.25">
      <c r="K36501" s="133"/>
    </row>
    <row r="36502" spans="11:11" x14ac:dyDescent="0.25">
      <c r="K36502"/>
    </row>
    <row r="36503" spans="11:11" x14ac:dyDescent="0.25">
      <c r="K36503"/>
    </row>
    <row r="36504" spans="11:11" x14ac:dyDescent="0.25">
      <c r="K36504" s="133"/>
    </row>
    <row r="36505" spans="11:11" x14ac:dyDescent="0.25">
      <c r="K36505" s="133"/>
    </row>
    <row r="36506" spans="11:11" x14ac:dyDescent="0.25">
      <c r="K36506"/>
    </row>
    <row r="36507" spans="11:11" x14ac:dyDescent="0.25">
      <c r="K36507"/>
    </row>
    <row r="36508" spans="11:11" x14ac:dyDescent="0.25">
      <c r="K36508"/>
    </row>
    <row r="36509" spans="11:11" x14ac:dyDescent="0.25">
      <c r="K36509" s="133"/>
    </row>
    <row r="36510" spans="11:11" x14ac:dyDescent="0.25">
      <c r="K36510" s="133"/>
    </row>
    <row r="36511" spans="11:11" x14ac:dyDescent="0.25">
      <c r="K36511"/>
    </row>
    <row r="36512" spans="11:11" x14ac:dyDescent="0.25">
      <c r="K36512"/>
    </row>
    <row r="36513" spans="11:11" x14ac:dyDescent="0.25">
      <c r="K36513" s="133"/>
    </row>
    <row r="36514" spans="11:11" x14ac:dyDescent="0.25">
      <c r="K36514" s="133"/>
    </row>
    <row r="36515" spans="11:11" x14ac:dyDescent="0.25">
      <c r="K36515"/>
    </row>
    <row r="36516" spans="11:11" x14ac:dyDescent="0.25">
      <c r="K36516"/>
    </row>
    <row r="36517" spans="11:11" x14ac:dyDescent="0.25">
      <c r="K36517"/>
    </row>
    <row r="36518" spans="11:11" x14ac:dyDescent="0.25">
      <c r="K36518" s="133"/>
    </row>
    <row r="36519" spans="11:11" x14ac:dyDescent="0.25">
      <c r="K36519" s="133"/>
    </row>
    <row r="36520" spans="11:11" x14ac:dyDescent="0.25">
      <c r="K36520"/>
    </row>
    <row r="36521" spans="11:11" x14ac:dyDescent="0.25">
      <c r="K36521"/>
    </row>
    <row r="36522" spans="11:11" x14ac:dyDescent="0.25">
      <c r="K36522" s="133"/>
    </row>
    <row r="36523" spans="11:11" x14ac:dyDescent="0.25">
      <c r="K36523" s="133"/>
    </row>
    <row r="36524" spans="11:11" x14ac:dyDescent="0.25">
      <c r="K36524"/>
    </row>
    <row r="36525" spans="11:11" x14ac:dyDescent="0.25">
      <c r="K36525"/>
    </row>
    <row r="36526" spans="11:11" x14ac:dyDescent="0.25">
      <c r="K36526"/>
    </row>
    <row r="36527" spans="11:11" x14ac:dyDescent="0.25">
      <c r="K36527" s="133"/>
    </row>
    <row r="36528" spans="11:11" x14ac:dyDescent="0.25">
      <c r="K36528" s="133"/>
    </row>
    <row r="36529" spans="11:11" x14ac:dyDescent="0.25">
      <c r="K36529"/>
    </row>
    <row r="36530" spans="11:11" x14ac:dyDescent="0.25">
      <c r="K36530"/>
    </row>
    <row r="36531" spans="11:11" x14ac:dyDescent="0.25">
      <c r="K36531" s="133"/>
    </row>
    <row r="36532" spans="11:11" x14ac:dyDescent="0.25">
      <c r="K36532" s="133"/>
    </row>
    <row r="36533" spans="11:11" x14ac:dyDescent="0.25">
      <c r="K36533"/>
    </row>
    <row r="36534" spans="11:11" x14ac:dyDescent="0.25">
      <c r="K36534"/>
    </row>
    <row r="36535" spans="11:11" x14ac:dyDescent="0.25">
      <c r="K36535"/>
    </row>
    <row r="36536" spans="11:11" x14ac:dyDescent="0.25">
      <c r="K36536" s="133"/>
    </row>
    <row r="36537" spans="11:11" x14ac:dyDescent="0.25">
      <c r="K36537" s="133"/>
    </row>
    <row r="36538" spans="11:11" x14ac:dyDescent="0.25">
      <c r="K36538"/>
    </row>
    <row r="36539" spans="11:11" x14ac:dyDescent="0.25">
      <c r="K36539"/>
    </row>
    <row r="36540" spans="11:11" x14ac:dyDescent="0.25">
      <c r="K36540" s="133"/>
    </row>
    <row r="36541" spans="11:11" x14ac:dyDescent="0.25">
      <c r="K36541" s="133"/>
    </row>
    <row r="36542" spans="11:11" x14ac:dyDescent="0.25">
      <c r="K36542"/>
    </row>
    <row r="36543" spans="11:11" x14ac:dyDescent="0.25">
      <c r="K36543"/>
    </row>
    <row r="36544" spans="11:11" x14ac:dyDescent="0.25">
      <c r="K36544"/>
    </row>
    <row r="36545" spans="11:11" x14ac:dyDescent="0.25">
      <c r="K36545" s="133"/>
    </row>
    <row r="36546" spans="11:11" x14ac:dyDescent="0.25">
      <c r="K36546" s="133"/>
    </row>
    <row r="36547" spans="11:11" x14ac:dyDescent="0.25">
      <c r="K36547"/>
    </row>
    <row r="36548" spans="11:11" x14ac:dyDescent="0.25">
      <c r="K36548"/>
    </row>
    <row r="36549" spans="11:11" x14ac:dyDescent="0.25">
      <c r="K36549" s="133"/>
    </row>
    <row r="36550" spans="11:11" x14ac:dyDescent="0.25">
      <c r="K36550" s="133"/>
    </row>
    <row r="36551" spans="11:11" x14ac:dyDescent="0.25">
      <c r="K36551"/>
    </row>
    <row r="36552" spans="11:11" x14ac:dyDescent="0.25">
      <c r="K36552"/>
    </row>
    <row r="36553" spans="11:11" x14ac:dyDescent="0.25">
      <c r="K36553"/>
    </row>
    <row r="36554" spans="11:11" x14ac:dyDescent="0.25">
      <c r="K36554" s="133"/>
    </row>
    <row r="36555" spans="11:11" x14ac:dyDescent="0.25">
      <c r="K36555" s="133"/>
    </row>
    <row r="36556" spans="11:11" x14ac:dyDescent="0.25">
      <c r="K36556"/>
    </row>
    <row r="36557" spans="11:11" x14ac:dyDescent="0.25">
      <c r="K36557"/>
    </row>
    <row r="36558" spans="11:11" x14ac:dyDescent="0.25">
      <c r="K36558" s="133"/>
    </row>
    <row r="36559" spans="11:11" x14ac:dyDescent="0.25">
      <c r="K36559" s="133"/>
    </row>
    <row r="36560" spans="11:11" x14ac:dyDescent="0.25">
      <c r="K36560"/>
    </row>
    <row r="36561" spans="11:11" x14ac:dyDescent="0.25">
      <c r="K36561"/>
    </row>
    <row r="36562" spans="11:11" x14ac:dyDescent="0.25">
      <c r="K36562"/>
    </row>
    <row r="36563" spans="11:11" x14ac:dyDescent="0.25">
      <c r="K36563" s="133"/>
    </row>
    <row r="36564" spans="11:11" x14ac:dyDescent="0.25">
      <c r="K36564" s="133"/>
    </row>
    <row r="36565" spans="11:11" x14ac:dyDescent="0.25">
      <c r="K36565"/>
    </row>
    <row r="36566" spans="11:11" x14ac:dyDescent="0.25">
      <c r="K36566"/>
    </row>
    <row r="36567" spans="11:11" x14ac:dyDescent="0.25">
      <c r="K36567" s="133"/>
    </row>
    <row r="36568" spans="11:11" x14ac:dyDescent="0.25">
      <c r="K36568" s="133"/>
    </row>
    <row r="36569" spans="11:11" x14ac:dyDescent="0.25">
      <c r="K36569"/>
    </row>
    <row r="36570" spans="11:11" x14ac:dyDescent="0.25">
      <c r="K36570"/>
    </row>
    <row r="36571" spans="11:11" x14ac:dyDescent="0.25">
      <c r="K36571"/>
    </row>
    <row r="36572" spans="11:11" x14ac:dyDescent="0.25">
      <c r="K36572" s="133"/>
    </row>
    <row r="36573" spans="11:11" x14ac:dyDescent="0.25">
      <c r="K36573" s="133"/>
    </row>
    <row r="36574" spans="11:11" x14ac:dyDescent="0.25">
      <c r="K36574"/>
    </row>
    <row r="36575" spans="11:11" x14ac:dyDescent="0.25">
      <c r="K36575"/>
    </row>
    <row r="36576" spans="11:11" x14ac:dyDescent="0.25">
      <c r="K36576" s="133"/>
    </row>
    <row r="36577" spans="11:11" x14ac:dyDescent="0.25">
      <c r="K36577" s="133"/>
    </row>
    <row r="36578" spans="11:11" x14ac:dyDescent="0.25">
      <c r="K36578"/>
    </row>
    <row r="36579" spans="11:11" x14ac:dyDescent="0.25">
      <c r="K36579"/>
    </row>
    <row r="36580" spans="11:11" x14ac:dyDescent="0.25">
      <c r="K36580"/>
    </row>
    <row r="36581" spans="11:11" x14ac:dyDescent="0.25">
      <c r="K36581" s="133"/>
    </row>
    <row r="36582" spans="11:11" x14ac:dyDescent="0.25">
      <c r="K36582" s="133"/>
    </row>
    <row r="36583" spans="11:11" x14ac:dyDescent="0.25">
      <c r="K36583"/>
    </row>
    <row r="36584" spans="11:11" x14ac:dyDescent="0.25">
      <c r="K36584"/>
    </row>
    <row r="36585" spans="11:11" x14ac:dyDescent="0.25">
      <c r="K36585" s="133"/>
    </row>
    <row r="36586" spans="11:11" x14ac:dyDescent="0.25">
      <c r="K36586" s="133"/>
    </row>
    <row r="36587" spans="11:11" x14ac:dyDescent="0.25">
      <c r="K36587"/>
    </row>
    <row r="36588" spans="11:11" x14ac:dyDescent="0.25">
      <c r="K36588"/>
    </row>
    <row r="36589" spans="11:11" x14ac:dyDescent="0.25">
      <c r="K36589"/>
    </row>
    <row r="36590" spans="11:11" x14ac:dyDescent="0.25">
      <c r="K36590" s="133"/>
    </row>
    <row r="36591" spans="11:11" x14ac:dyDescent="0.25">
      <c r="K36591" s="133"/>
    </row>
    <row r="36592" spans="11:11" x14ac:dyDescent="0.25">
      <c r="K36592"/>
    </row>
    <row r="36593" spans="11:11" x14ac:dyDescent="0.25">
      <c r="K36593"/>
    </row>
    <row r="36594" spans="11:11" x14ac:dyDescent="0.25">
      <c r="K36594" s="133"/>
    </row>
    <row r="36595" spans="11:11" x14ac:dyDescent="0.25">
      <c r="K36595" s="133"/>
    </row>
    <row r="36596" spans="11:11" x14ac:dyDescent="0.25">
      <c r="K36596"/>
    </row>
    <row r="36597" spans="11:11" x14ac:dyDescent="0.25">
      <c r="K36597"/>
    </row>
    <row r="36598" spans="11:11" x14ac:dyDescent="0.25">
      <c r="K36598"/>
    </row>
    <row r="36599" spans="11:11" x14ac:dyDescent="0.25">
      <c r="K36599" s="133"/>
    </row>
    <row r="36600" spans="11:11" x14ac:dyDescent="0.25">
      <c r="K36600" s="133"/>
    </row>
    <row r="36601" spans="11:11" x14ac:dyDescent="0.25">
      <c r="K36601"/>
    </row>
    <row r="36602" spans="11:11" x14ac:dyDescent="0.25">
      <c r="K36602"/>
    </row>
    <row r="36603" spans="11:11" x14ac:dyDescent="0.25">
      <c r="K36603" s="133"/>
    </row>
    <row r="36604" spans="11:11" x14ac:dyDescent="0.25">
      <c r="K36604" s="133"/>
    </row>
    <row r="36605" spans="11:11" x14ac:dyDescent="0.25">
      <c r="K36605"/>
    </row>
    <row r="36606" spans="11:11" x14ac:dyDescent="0.25">
      <c r="K36606"/>
    </row>
    <row r="36607" spans="11:11" x14ac:dyDescent="0.25">
      <c r="K36607"/>
    </row>
    <row r="36608" spans="11:11" x14ac:dyDescent="0.25">
      <c r="K36608" s="133"/>
    </row>
    <row r="36609" spans="11:11" x14ac:dyDescent="0.25">
      <c r="K36609" s="133"/>
    </row>
    <row r="36610" spans="11:11" x14ac:dyDescent="0.25">
      <c r="K36610"/>
    </row>
    <row r="36611" spans="11:11" x14ac:dyDescent="0.25">
      <c r="K36611"/>
    </row>
    <row r="36612" spans="11:11" x14ac:dyDescent="0.25">
      <c r="K36612" s="133"/>
    </row>
    <row r="36613" spans="11:11" x14ac:dyDescent="0.25">
      <c r="K36613" s="133"/>
    </row>
    <row r="36614" spans="11:11" x14ac:dyDescent="0.25">
      <c r="K36614"/>
    </row>
    <row r="36615" spans="11:11" x14ac:dyDescent="0.25">
      <c r="K36615"/>
    </row>
    <row r="36616" spans="11:11" x14ac:dyDescent="0.25">
      <c r="K36616"/>
    </row>
    <row r="36617" spans="11:11" x14ac:dyDescent="0.25">
      <c r="K36617" s="133"/>
    </row>
    <row r="36618" spans="11:11" x14ac:dyDescent="0.25">
      <c r="K36618" s="133"/>
    </row>
    <row r="36619" spans="11:11" x14ac:dyDescent="0.25">
      <c r="K36619"/>
    </row>
    <row r="36620" spans="11:11" x14ac:dyDescent="0.25">
      <c r="K36620"/>
    </row>
    <row r="36621" spans="11:11" x14ac:dyDescent="0.25">
      <c r="K36621" s="133"/>
    </row>
    <row r="36622" spans="11:11" x14ac:dyDescent="0.25">
      <c r="K36622" s="133"/>
    </row>
    <row r="36623" spans="11:11" x14ac:dyDescent="0.25">
      <c r="K36623"/>
    </row>
    <row r="36624" spans="11:11" x14ac:dyDescent="0.25">
      <c r="K36624"/>
    </row>
    <row r="36625" spans="11:11" x14ac:dyDescent="0.25">
      <c r="K36625"/>
    </row>
    <row r="36626" spans="11:11" x14ac:dyDescent="0.25">
      <c r="K36626" s="133"/>
    </row>
    <row r="36627" spans="11:11" x14ac:dyDescent="0.25">
      <c r="K36627" s="133"/>
    </row>
    <row r="36628" spans="11:11" x14ac:dyDescent="0.25">
      <c r="K36628"/>
    </row>
    <row r="36629" spans="11:11" x14ac:dyDescent="0.25">
      <c r="K36629"/>
    </row>
    <row r="36630" spans="11:11" x14ac:dyDescent="0.25">
      <c r="K36630" s="133"/>
    </row>
    <row r="36631" spans="11:11" x14ac:dyDescent="0.25">
      <c r="K36631" s="133"/>
    </row>
    <row r="36632" spans="11:11" x14ac:dyDescent="0.25">
      <c r="K36632"/>
    </row>
    <row r="36633" spans="11:11" x14ac:dyDescent="0.25">
      <c r="K36633"/>
    </row>
    <row r="36634" spans="11:11" x14ac:dyDescent="0.25">
      <c r="K36634"/>
    </row>
    <row r="36635" spans="11:11" x14ac:dyDescent="0.25">
      <c r="K36635" s="133"/>
    </row>
    <row r="36636" spans="11:11" x14ac:dyDescent="0.25">
      <c r="K36636" s="133"/>
    </row>
    <row r="36637" spans="11:11" x14ac:dyDescent="0.25">
      <c r="K36637"/>
    </row>
    <row r="36638" spans="11:11" x14ac:dyDescent="0.25">
      <c r="K36638"/>
    </row>
    <row r="36639" spans="11:11" x14ac:dyDescent="0.25">
      <c r="K36639" s="133"/>
    </row>
    <row r="36640" spans="11:11" x14ac:dyDescent="0.25">
      <c r="K36640" s="133"/>
    </row>
    <row r="36641" spans="11:11" x14ac:dyDescent="0.25">
      <c r="K36641"/>
    </row>
    <row r="36642" spans="11:11" x14ac:dyDescent="0.25">
      <c r="K36642"/>
    </row>
    <row r="36643" spans="11:11" x14ac:dyDescent="0.25">
      <c r="K36643"/>
    </row>
    <row r="36644" spans="11:11" x14ac:dyDescent="0.25">
      <c r="K36644" s="133"/>
    </row>
    <row r="36645" spans="11:11" x14ac:dyDescent="0.25">
      <c r="K36645" s="133"/>
    </row>
    <row r="36646" spans="11:11" x14ac:dyDescent="0.25">
      <c r="K36646"/>
    </row>
    <row r="36647" spans="11:11" x14ac:dyDescent="0.25">
      <c r="K36647"/>
    </row>
    <row r="36648" spans="11:11" x14ac:dyDescent="0.25">
      <c r="K36648" s="133"/>
    </row>
    <row r="36649" spans="11:11" x14ac:dyDescent="0.25">
      <c r="K36649" s="133"/>
    </row>
    <row r="36650" spans="11:11" x14ac:dyDescent="0.25">
      <c r="K36650"/>
    </row>
    <row r="36651" spans="11:11" x14ac:dyDescent="0.25">
      <c r="K36651"/>
    </row>
    <row r="36652" spans="11:11" x14ac:dyDescent="0.25">
      <c r="K36652"/>
    </row>
    <row r="36653" spans="11:11" x14ac:dyDescent="0.25">
      <c r="K36653" s="133"/>
    </row>
    <row r="36654" spans="11:11" x14ac:dyDescent="0.25">
      <c r="K36654" s="133"/>
    </row>
    <row r="36655" spans="11:11" x14ac:dyDescent="0.25">
      <c r="K36655"/>
    </row>
    <row r="36656" spans="11:11" x14ac:dyDescent="0.25">
      <c r="K36656"/>
    </row>
    <row r="36657" spans="11:11" x14ac:dyDescent="0.25">
      <c r="K36657" s="133"/>
    </row>
    <row r="36658" spans="11:11" x14ac:dyDescent="0.25">
      <c r="K36658" s="133"/>
    </row>
    <row r="36659" spans="11:11" x14ac:dyDescent="0.25">
      <c r="K36659"/>
    </row>
    <row r="36660" spans="11:11" x14ac:dyDescent="0.25">
      <c r="K36660"/>
    </row>
    <row r="36661" spans="11:11" x14ac:dyDescent="0.25">
      <c r="K36661"/>
    </row>
    <row r="36662" spans="11:11" x14ac:dyDescent="0.25">
      <c r="K36662" s="133"/>
    </row>
    <row r="36663" spans="11:11" x14ac:dyDescent="0.25">
      <c r="K36663" s="133"/>
    </row>
    <row r="36664" spans="11:11" x14ac:dyDescent="0.25">
      <c r="K36664"/>
    </row>
    <row r="36665" spans="11:11" x14ac:dyDescent="0.25">
      <c r="K36665"/>
    </row>
    <row r="36666" spans="11:11" x14ac:dyDescent="0.25">
      <c r="K36666" s="133"/>
    </row>
    <row r="36667" spans="11:11" x14ac:dyDescent="0.25">
      <c r="K36667" s="133"/>
    </row>
    <row r="36668" spans="11:11" x14ac:dyDescent="0.25">
      <c r="K36668"/>
    </row>
    <row r="36669" spans="11:11" x14ac:dyDescent="0.25">
      <c r="K36669"/>
    </row>
    <row r="36670" spans="11:11" x14ac:dyDescent="0.25">
      <c r="K36670"/>
    </row>
    <row r="36671" spans="11:11" x14ac:dyDescent="0.25">
      <c r="K36671" s="133"/>
    </row>
    <row r="36672" spans="11:11" x14ac:dyDescent="0.25">
      <c r="K36672" s="133"/>
    </row>
    <row r="36673" spans="11:11" x14ac:dyDescent="0.25">
      <c r="K36673"/>
    </row>
    <row r="36674" spans="11:11" x14ac:dyDescent="0.25">
      <c r="K36674"/>
    </row>
    <row r="36675" spans="11:11" x14ac:dyDescent="0.25">
      <c r="K36675" s="133"/>
    </row>
    <row r="36676" spans="11:11" x14ac:dyDescent="0.25">
      <c r="K36676" s="133"/>
    </row>
    <row r="36677" spans="11:11" x14ac:dyDescent="0.25">
      <c r="K36677"/>
    </row>
    <row r="36678" spans="11:11" x14ac:dyDescent="0.25">
      <c r="K36678"/>
    </row>
    <row r="36679" spans="11:11" x14ac:dyDescent="0.25">
      <c r="K36679"/>
    </row>
    <row r="36680" spans="11:11" x14ac:dyDescent="0.25">
      <c r="K36680" s="133"/>
    </row>
    <row r="36681" spans="11:11" x14ac:dyDescent="0.25">
      <c r="K36681" s="133"/>
    </row>
    <row r="36682" spans="11:11" x14ac:dyDescent="0.25">
      <c r="K36682"/>
    </row>
    <row r="36683" spans="11:11" x14ac:dyDescent="0.25">
      <c r="K36683"/>
    </row>
    <row r="36684" spans="11:11" x14ac:dyDescent="0.25">
      <c r="K36684" s="133"/>
    </row>
    <row r="36685" spans="11:11" x14ac:dyDescent="0.25">
      <c r="K36685" s="133"/>
    </row>
    <row r="36686" spans="11:11" x14ac:dyDescent="0.25">
      <c r="K36686"/>
    </row>
    <row r="36687" spans="11:11" x14ac:dyDescent="0.25">
      <c r="K36687"/>
    </row>
    <row r="36688" spans="11:11" x14ac:dyDescent="0.25">
      <c r="K36688"/>
    </row>
    <row r="36689" spans="11:11" x14ac:dyDescent="0.25">
      <c r="K36689" s="133"/>
    </row>
    <row r="36690" spans="11:11" x14ac:dyDescent="0.25">
      <c r="K36690" s="133"/>
    </row>
    <row r="36691" spans="11:11" x14ac:dyDescent="0.25">
      <c r="K36691"/>
    </row>
    <row r="36692" spans="11:11" x14ac:dyDescent="0.25">
      <c r="K36692"/>
    </row>
    <row r="36693" spans="11:11" x14ac:dyDescent="0.25">
      <c r="K36693" s="133"/>
    </row>
    <row r="36694" spans="11:11" x14ac:dyDescent="0.25">
      <c r="K36694" s="133"/>
    </row>
    <row r="36695" spans="11:11" x14ac:dyDescent="0.25">
      <c r="K36695"/>
    </row>
    <row r="36696" spans="11:11" x14ac:dyDescent="0.25">
      <c r="K36696"/>
    </row>
    <row r="36697" spans="11:11" x14ac:dyDescent="0.25">
      <c r="K36697"/>
    </row>
    <row r="36698" spans="11:11" x14ac:dyDescent="0.25">
      <c r="K36698" s="133"/>
    </row>
    <row r="36699" spans="11:11" x14ac:dyDescent="0.25">
      <c r="K36699" s="133"/>
    </row>
    <row r="36700" spans="11:11" x14ac:dyDescent="0.25">
      <c r="K36700"/>
    </row>
    <row r="36701" spans="11:11" x14ac:dyDescent="0.25">
      <c r="K36701"/>
    </row>
    <row r="36702" spans="11:11" x14ac:dyDescent="0.25">
      <c r="K36702" s="133"/>
    </row>
    <row r="36703" spans="11:11" x14ac:dyDescent="0.25">
      <c r="K36703" s="133"/>
    </row>
    <row r="36704" spans="11:11" x14ac:dyDescent="0.25">
      <c r="K36704"/>
    </row>
    <row r="36705" spans="11:11" x14ac:dyDescent="0.25">
      <c r="K36705"/>
    </row>
    <row r="36706" spans="11:11" x14ac:dyDescent="0.25">
      <c r="K36706"/>
    </row>
    <row r="36707" spans="11:11" x14ac:dyDescent="0.25">
      <c r="K36707" s="133"/>
    </row>
    <row r="36708" spans="11:11" x14ac:dyDescent="0.25">
      <c r="K36708" s="133"/>
    </row>
    <row r="36709" spans="11:11" x14ac:dyDescent="0.25">
      <c r="K36709"/>
    </row>
    <row r="36710" spans="11:11" x14ac:dyDescent="0.25">
      <c r="K36710"/>
    </row>
    <row r="36711" spans="11:11" x14ac:dyDescent="0.25">
      <c r="K36711" s="133"/>
    </row>
    <row r="36712" spans="11:11" x14ac:dyDescent="0.25">
      <c r="K36712" s="133"/>
    </row>
    <row r="36713" spans="11:11" x14ac:dyDescent="0.25">
      <c r="K36713"/>
    </row>
    <row r="36714" spans="11:11" x14ac:dyDescent="0.25">
      <c r="K36714"/>
    </row>
    <row r="36715" spans="11:11" x14ac:dyDescent="0.25">
      <c r="K36715"/>
    </row>
    <row r="36716" spans="11:11" x14ac:dyDescent="0.25">
      <c r="K36716" s="133"/>
    </row>
    <row r="36717" spans="11:11" x14ac:dyDescent="0.25">
      <c r="K36717" s="133"/>
    </row>
    <row r="36718" spans="11:11" x14ac:dyDescent="0.25">
      <c r="K36718"/>
    </row>
    <row r="36719" spans="11:11" x14ac:dyDescent="0.25">
      <c r="K36719"/>
    </row>
    <row r="36720" spans="11:11" x14ac:dyDescent="0.25">
      <c r="K36720" s="133"/>
    </row>
    <row r="36721" spans="11:11" x14ac:dyDescent="0.25">
      <c r="K36721" s="133"/>
    </row>
    <row r="36722" spans="11:11" x14ac:dyDescent="0.25">
      <c r="K36722"/>
    </row>
    <row r="36723" spans="11:11" x14ac:dyDescent="0.25">
      <c r="K36723"/>
    </row>
    <row r="36724" spans="11:11" x14ac:dyDescent="0.25">
      <c r="K36724"/>
    </row>
    <row r="36725" spans="11:11" x14ac:dyDescent="0.25">
      <c r="K36725" s="133"/>
    </row>
    <row r="36726" spans="11:11" x14ac:dyDescent="0.25">
      <c r="K36726" s="133"/>
    </row>
    <row r="36727" spans="11:11" x14ac:dyDescent="0.25">
      <c r="K36727"/>
    </row>
    <row r="36728" spans="11:11" x14ac:dyDescent="0.25">
      <c r="K36728"/>
    </row>
    <row r="36729" spans="11:11" x14ac:dyDescent="0.25">
      <c r="K36729" s="133"/>
    </row>
    <row r="36730" spans="11:11" x14ac:dyDescent="0.25">
      <c r="K36730" s="133"/>
    </row>
    <row r="36731" spans="11:11" x14ac:dyDescent="0.25">
      <c r="K36731"/>
    </row>
    <row r="36732" spans="11:11" x14ac:dyDescent="0.25">
      <c r="K36732"/>
    </row>
    <row r="36733" spans="11:11" x14ac:dyDescent="0.25">
      <c r="K36733"/>
    </row>
    <row r="36734" spans="11:11" x14ac:dyDescent="0.25">
      <c r="K36734" s="133"/>
    </row>
    <row r="36735" spans="11:11" x14ac:dyDescent="0.25">
      <c r="K36735" s="133"/>
    </row>
    <row r="36736" spans="11:11" x14ac:dyDescent="0.25">
      <c r="K36736"/>
    </row>
    <row r="36737" spans="11:11" x14ac:dyDescent="0.25">
      <c r="K36737"/>
    </row>
    <row r="36738" spans="11:11" x14ac:dyDescent="0.25">
      <c r="K36738" s="133"/>
    </row>
    <row r="36739" spans="11:11" x14ac:dyDescent="0.25">
      <c r="K36739" s="133"/>
    </row>
    <row r="36740" spans="11:11" x14ac:dyDescent="0.25">
      <c r="K36740"/>
    </row>
    <row r="36741" spans="11:11" x14ac:dyDescent="0.25">
      <c r="K36741"/>
    </row>
    <row r="36742" spans="11:11" x14ac:dyDescent="0.25">
      <c r="K36742"/>
    </row>
    <row r="36743" spans="11:11" x14ac:dyDescent="0.25">
      <c r="K36743" s="133"/>
    </row>
    <row r="36744" spans="11:11" x14ac:dyDescent="0.25">
      <c r="K36744" s="133"/>
    </row>
    <row r="36745" spans="11:11" x14ac:dyDescent="0.25">
      <c r="K36745"/>
    </row>
    <row r="36746" spans="11:11" x14ac:dyDescent="0.25">
      <c r="K36746"/>
    </row>
    <row r="36747" spans="11:11" x14ac:dyDescent="0.25">
      <c r="K36747" s="133"/>
    </row>
    <row r="36748" spans="11:11" x14ac:dyDescent="0.25">
      <c r="K36748" s="133"/>
    </row>
    <row r="36749" spans="11:11" x14ac:dyDescent="0.25">
      <c r="K36749"/>
    </row>
    <row r="36750" spans="11:11" x14ac:dyDescent="0.25">
      <c r="K36750"/>
    </row>
    <row r="36751" spans="11:11" x14ac:dyDescent="0.25">
      <c r="K36751"/>
    </row>
    <row r="36752" spans="11:11" x14ac:dyDescent="0.25">
      <c r="K36752" s="133"/>
    </row>
    <row r="36753" spans="11:11" x14ac:dyDescent="0.25">
      <c r="K36753" s="133"/>
    </row>
    <row r="36754" spans="11:11" x14ac:dyDescent="0.25">
      <c r="K36754"/>
    </row>
    <row r="36755" spans="11:11" x14ac:dyDescent="0.25">
      <c r="K36755"/>
    </row>
    <row r="36756" spans="11:11" x14ac:dyDescent="0.25">
      <c r="K36756" s="133"/>
    </row>
    <row r="36757" spans="11:11" x14ac:dyDescent="0.25">
      <c r="K36757" s="133"/>
    </row>
    <row r="36758" spans="11:11" x14ac:dyDescent="0.25">
      <c r="K36758"/>
    </row>
    <row r="36759" spans="11:11" x14ac:dyDescent="0.25">
      <c r="K36759"/>
    </row>
    <row r="36760" spans="11:11" x14ac:dyDescent="0.25">
      <c r="K36760"/>
    </row>
    <row r="36761" spans="11:11" x14ac:dyDescent="0.25">
      <c r="K36761" s="133"/>
    </row>
    <row r="36762" spans="11:11" x14ac:dyDescent="0.25">
      <c r="K36762" s="133"/>
    </row>
    <row r="36763" spans="11:11" x14ac:dyDescent="0.25">
      <c r="K36763"/>
    </row>
    <row r="36764" spans="11:11" x14ac:dyDescent="0.25">
      <c r="K36764"/>
    </row>
    <row r="36765" spans="11:11" x14ac:dyDescent="0.25">
      <c r="K36765" s="133"/>
    </row>
    <row r="36766" spans="11:11" x14ac:dyDescent="0.25">
      <c r="K36766" s="133"/>
    </row>
    <row r="36767" spans="11:11" x14ac:dyDescent="0.25">
      <c r="K36767"/>
    </row>
    <row r="36768" spans="11:11" x14ac:dyDescent="0.25">
      <c r="K36768"/>
    </row>
    <row r="36769" spans="11:11" x14ac:dyDescent="0.25">
      <c r="K36769"/>
    </row>
    <row r="36770" spans="11:11" x14ac:dyDescent="0.25">
      <c r="K36770" s="133"/>
    </row>
    <row r="36771" spans="11:11" x14ac:dyDescent="0.25">
      <c r="K36771" s="133"/>
    </row>
    <row r="36772" spans="11:11" x14ac:dyDescent="0.25">
      <c r="K36772"/>
    </row>
    <row r="36773" spans="11:11" x14ac:dyDescent="0.25">
      <c r="K36773"/>
    </row>
    <row r="36774" spans="11:11" x14ac:dyDescent="0.25">
      <c r="K36774" s="133"/>
    </row>
    <row r="36775" spans="11:11" x14ac:dyDescent="0.25">
      <c r="K36775" s="133"/>
    </row>
    <row r="36776" spans="11:11" x14ac:dyDescent="0.25">
      <c r="K36776"/>
    </row>
    <row r="36777" spans="11:11" x14ac:dyDescent="0.25">
      <c r="K36777"/>
    </row>
    <row r="36778" spans="11:11" x14ac:dyDescent="0.25">
      <c r="K36778"/>
    </row>
    <row r="36779" spans="11:11" x14ac:dyDescent="0.25">
      <c r="K36779" s="133"/>
    </row>
    <row r="36780" spans="11:11" x14ac:dyDescent="0.25">
      <c r="K36780" s="133"/>
    </row>
    <row r="36781" spans="11:11" x14ac:dyDescent="0.25">
      <c r="K36781"/>
    </row>
    <row r="36782" spans="11:11" x14ac:dyDescent="0.25">
      <c r="K36782"/>
    </row>
    <row r="36783" spans="11:11" x14ac:dyDescent="0.25">
      <c r="K36783" s="133"/>
    </row>
    <row r="36784" spans="11:11" x14ac:dyDescent="0.25">
      <c r="K36784" s="133"/>
    </row>
    <row r="36785" spans="11:11" x14ac:dyDescent="0.25">
      <c r="K36785"/>
    </row>
    <row r="36786" spans="11:11" x14ac:dyDescent="0.25">
      <c r="K36786"/>
    </row>
    <row r="36787" spans="11:11" x14ac:dyDescent="0.25">
      <c r="K36787"/>
    </row>
    <row r="36788" spans="11:11" x14ac:dyDescent="0.25">
      <c r="K36788" s="133"/>
    </row>
    <row r="36789" spans="11:11" x14ac:dyDescent="0.25">
      <c r="K36789" s="133"/>
    </row>
    <row r="36790" spans="11:11" x14ac:dyDescent="0.25">
      <c r="K36790"/>
    </row>
    <row r="36791" spans="11:11" x14ac:dyDescent="0.25">
      <c r="K36791"/>
    </row>
    <row r="36792" spans="11:11" x14ac:dyDescent="0.25">
      <c r="K36792" s="133"/>
    </row>
    <row r="36793" spans="11:11" x14ac:dyDescent="0.25">
      <c r="K36793" s="133"/>
    </row>
    <row r="36794" spans="11:11" x14ac:dyDescent="0.25">
      <c r="K36794"/>
    </row>
    <row r="36795" spans="11:11" x14ac:dyDescent="0.25">
      <c r="K36795"/>
    </row>
    <row r="36796" spans="11:11" x14ac:dyDescent="0.25">
      <c r="K36796"/>
    </row>
    <row r="36797" spans="11:11" x14ac:dyDescent="0.25">
      <c r="K36797" s="133"/>
    </row>
    <row r="36798" spans="11:11" x14ac:dyDescent="0.25">
      <c r="K36798" s="133"/>
    </row>
    <row r="36799" spans="11:11" x14ac:dyDescent="0.25">
      <c r="K36799"/>
    </row>
    <row r="36800" spans="11:11" x14ac:dyDescent="0.25">
      <c r="K36800"/>
    </row>
    <row r="36801" spans="11:11" x14ac:dyDescent="0.25">
      <c r="K36801" s="133"/>
    </row>
    <row r="36802" spans="11:11" x14ac:dyDescent="0.25">
      <c r="K36802" s="133"/>
    </row>
    <row r="36803" spans="11:11" x14ac:dyDescent="0.25">
      <c r="K36803"/>
    </row>
    <row r="36804" spans="11:11" x14ac:dyDescent="0.25">
      <c r="K36804"/>
    </row>
    <row r="36805" spans="11:11" x14ac:dyDescent="0.25">
      <c r="K36805"/>
    </row>
    <row r="36806" spans="11:11" x14ac:dyDescent="0.25">
      <c r="K36806" s="133"/>
    </row>
    <row r="36807" spans="11:11" x14ac:dyDescent="0.25">
      <c r="K36807" s="133"/>
    </row>
    <row r="36808" spans="11:11" x14ac:dyDescent="0.25">
      <c r="K36808"/>
    </row>
    <row r="36809" spans="11:11" x14ac:dyDescent="0.25">
      <c r="K36809"/>
    </row>
    <row r="36810" spans="11:11" x14ac:dyDescent="0.25">
      <c r="K36810" s="133"/>
    </row>
    <row r="36811" spans="11:11" x14ac:dyDescent="0.25">
      <c r="K36811" s="133"/>
    </row>
    <row r="36812" spans="11:11" x14ac:dyDescent="0.25">
      <c r="K36812"/>
    </row>
    <row r="36813" spans="11:11" x14ac:dyDescent="0.25">
      <c r="K36813"/>
    </row>
    <row r="36814" spans="11:11" x14ac:dyDescent="0.25">
      <c r="K36814"/>
    </row>
    <row r="36815" spans="11:11" x14ac:dyDescent="0.25">
      <c r="K36815" s="133"/>
    </row>
    <row r="36816" spans="11:11" x14ac:dyDescent="0.25">
      <c r="K36816" s="133"/>
    </row>
    <row r="36817" spans="11:11" x14ac:dyDescent="0.25">
      <c r="K36817"/>
    </row>
    <row r="36818" spans="11:11" x14ac:dyDescent="0.25">
      <c r="K36818"/>
    </row>
    <row r="36819" spans="11:11" x14ac:dyDescent="0.25">
      <c r="K36819" s="133"/>
    </row>
    <row r="36820" spans="11:11" x14ac:dyDescent="0.25">
      <c r="K36820" s="133"/>
    </row>
    <row r="36821" spans="11:11" x14ac:dyDescent="0.25">
      <c r="K36821"/>
    </row>
    <row r="36822" spans="11:11" x14ac:dyDescent="0.25">
      <c r="K36822"/>
    </row>
    <row r="36823" spans="11:11" x14ac:dyDescent="0.25">
      <c r="K36823"/>
    </row>
    <row r="36824" spans="11:11" x14ac:dyDescent="0.25">
      <c r="K36824" s="133"/>
    </row>
    <row r="36825" spans="11:11" x14ac:dyDescent="0.25">
      <c r="K36825" s="133"/>
    </row>
    <row r="36826" spans="11:11" x14ac:dyDescent="0.25">
      <c r="K36826"/>
    </row>
    <row r="36827" spans="11:11" x14ac:dyDescent="0.25">
      <c r="K36827"/>
    </row>
    <row r="36828" spans="11:11" x14ac:dyDescent="0.25">
      <c r="K36828" s="133"/>
    </row>
    <row r="36829" spans="11:11" x14ac:dyDescent="0.25">
      <c r="K36829" s="133"/>
    </row>
    <row r="36830" spans="11:11" x14ac:dyDescent="0.25">
      <c r="K36830"/>
    </row>
    <row r="36831" spans="11:11" x14ac:dyDescent="0.25">
      <c r="K36831"/>
    </row>
    <row r="36832" spans="11:11" x14ac:dyDescent="0.25">
      <c r="K36832"/>
    </row>
    <row r="36833" spans="11:11" x14ac:dyDescent="0.25">
      <c r="K36833" s="133"/>
    </row>
    <row r="36834" spans="11:11" x14ac:dyDescent="0.25">
      <c r="K36834" s="133"/>
    </row>
    <row r="36835" spans="11:11" x14ac:dyDescent="0.25">
      <c r="K36835"/>
    </row>
    <row r="36836" spans="11:11" x14ac:dyDescent="0.25">
      <c r="K36836"/>
    </row>
    <row r="36837" spans="11:11" x14ac:dyDescent="0.25">
      <c r="K36837" s="133"/>
    </row>
    <row r="36838" spans="11:11" x14ac:dyDescent="0.25">
      <c r="K36838" s="133"/>
    </row>
    <row r="36839" spans="11:11" x14ac:dyDescent="0.25">
      <c r="K36839"/>
    </row>
    <row r="36840" spans="11:11" x14ac:dyDescent="0.25">
      <c r="K36840"/>
    </row>
    <row r="36841" spans="11:11" x14ac:dyDescent="0.25">
      <c r="K36841"/>
    </row>
    <row r="36842" spans="11:11" x14ac:dyDescent="0.25">
      <c r="K36842" s="133"/>
    </row>
    <row r="36843" spans="11:11" x14ac:dyDescent="0.25">
      <c r="K36843" s="133"/>
    </row>
    <row r="36844" spans="11:11" x14ac:dyDescent="0.25">
      <c r="K36844"/>
    </row>
    <row r="36845" spans="11:11" x14ac:dyDescent="0.25">
      <c r="K36845"/>
    </row>
    <row r="36846" spans="11:11" x14ac:dyDescent="0.25">
      <c r="K36846" s="133"/>
    </row>
    <row r="36847" spans="11:11" x14ac:dyDescent="0.25">
      <c r="K36847" s="133"/>
    </row>
    <row r="36848" spans="11:11" x14ac:dyDescent="0.25">
      <c r="K36848"/>
    </row>
    <row r="36849" spans="11:11" x14ac:dyDescent="0.25">
      <c r="K36849"/>
    </row>
    <row r="36850" spans="11:11" x14ac:dyDescent="0.25">
      <c r="K36850"/>
    </row>
    <row r="36851" spans="11:11" x14ac:dyDescent="0.25">
      <c r="K36851" s="133"/>
    </row>
    <row r="36852" spans="11:11" x14ac:dyDescent="0.25">
      <c r="K36852" s="133"/>
    </row>
    <row r="36853" spans="11:11" x14ac:dyDescent="0.25">
      <c r="K36853"/>
    </row>
    <row r="36854" spans="11:11" x14ac:dyDescent="0.25">
      <c r="K36854"/>
    </row>
    <row r="36855" spans="11:11" x14ac:dyDescent="0.25">
      <c r="K36855" s="133"/>
    </row>
    <row r="36856" spans="11:11" x14ac:dyDescent="0.25">
      <c r="K36856" s="133"/>
    </row>
    <row r="36857" spans="11:11" x14ac:dyDescent="0.25">
      <c r="K36857"/>
    </row>
    <row r="36858" spans="11:11" x14ac:dyDescent="0.25">
      <c r="K36858"/>
    </row>
    <row r="36859" spans="11:11" x14ac:dyDescent="0.25">
      <c r="K36859"/>
    </row>
    <row r="36860" spans="11:11" x14ac:dyDescent="0.25">
      <c r="K36860" s="133"/>
    </row>
    <row r="36861" spans="11:11" x14ac:dyDescent="0.25">
      <c r="K36861" s="133"/>
    </row>
    <row r="36862" spans="11:11" x14ac:dyDescent="0.25">
      <c r="K36862"/>
    </row>
    <row r="36863" spans="11:11" x14ac:dyDescent="0.25">
      <c r="K36863"/>
    </row>
    <row r="36864" spans="11:11" x14ac:dyDescent="0.25">
      <c r="K36864" s="133"/>
    </row>
    <row r="36865" spans="11:11" x14ac:dyDescent="0.25">
      <c r="K36865" s="133"/>
    </row>
    <row r="36866" spans="11:11" x14ac:dyDescent="0.25">
      <c r="K36866"/>
    </row>
    <row r="36867" spans="11:11" x14ac:dyDescent="0.25">
      <c r="K36867"/>
    </row>
    <row r="36868" spans="11:11" x14ac:dyDescent="0.25">
      <c r="K36868"/>
    </row>
    <row r="36869" spans="11:11" x14ac:dyDescent="0.25">
      <c r="K36869" s="133"/>
    </row>
    <row r="36870" spans="11:11" x14ac:dyDescent="0.25">
      <c r="K36870" s="133"/>
    </row>
    <row r="36871" spans="11:11" x14ac:dyDescent="0.25">
      <c r="K36871"/>
    </row>
    <row r="36872" spans="11:11" x14ac:dyDescent="0.25">
      <c r="K36872"/>
    </row>
    <row r="36873" spans="11:11" x14ac:dyDescent="0.25">
      <c r="K36873" s="133"/>
    </row>
    <row r="36874" spans="11:11" x14ac:dyDescent="0.25">
      <c r="K36874" s="133"/>
    </row>
    <row r="36875" spans="11:11" x14ac:dyDescent="0.25">
      <c r="K36875"/>
    </row>
    <row r="36876" spans="11:11" x14ac:dyDescent="0.25">
      <c r="K36876"/>
    </row>
    <row r="36877" spans="11:11" x14ac:dyDescent="0.25">
      <c r="K36877"/>
    </row>
    <row r="36878" spans="11:11" x14ac:dyDescent="0.25">
      <c r="K36878" s="133"/>
    </row>
    <row r="36879" spans="11:11" x14ac:dyDescent="0.25">
      <c r="K36879" s="133"/>
    </row>
    <row r="36880" spans="11:11" x14ac:dyDescent="0.25">
      <c r="K36880"/>
    </row>
    <row r="36881" spans="11:11" x14ac:dyDescent="0.25">
      <c r="K36881"/>
    </row>
    <row r="36882" spans="11:11" x14ac:dyDescent="0.25">
      <c r="K36882" s="133"/>
    </row>
    <row r="36883" spans="11:11" x14ac:dyDescent="0.25">
      <c r="K36883" s="133"/>
    </row>
    <row r="36884" spans="11:11" x14ac:dyDescent="0.25">
      <c r="K36884"/>
    </row>
    <row r="36885" spans="11:11" x14ac:dyDescent="0.25">
      <c r="K36885"/>
    </row>
    <row r="36886" spans="11:11" x14ac:dyDescent="0.25">
      <c r="K36886"/>
    </row>
    <row r="36887" spans="11:11" x14ac:dyDescent="0.25">
      <c r="K36887" s="133"/>
    </row>
    <row r="36888" spans="11:11" x14ac:dyDescent="0.25">
      <c r="K36888" s="133"/>
    </row>
    <row r="36889" spans="11:11" x14ac:dyDescent="0.25">
      <c r="K36889"/>
    </row>
    <row r="36890" spans="11:11" x14ac:dyDescent="0.25">
      <c r="K36890"/>
    </row>
    <row r="36891" spans="11:11" x14ac:dyDescent="0.25">
      <c r="K36891" s="133"/>
    </row>
    <row r="36892" spans="11:11" x14ac:dyDescent="0.25">
      <c r="K36892" s="133"/>
    </row>
    <row r="36893" spans="11:11" x14ac:dyDescent="0.25">
      <c r="K36893"/>
    </row>
    <row r="36894" spans="11:11" x14ac:dyDescent="0.25">
      <c r="K36894"/>
    </row>
    <row r="36895" spans="11:11" x14ac:dyDescent="0.25">
      <c r="K36895"/>
    </row>
    <row r="36896" spans="11:11" x14ac:dyDescent="0.25">
      <c r="K36896" s="133"/>
    </row>
    <row r="36897" spans="11:11" x14ac:dyDescent="0.25">
      <c r="K36897" s="133"/>
    </row>
    <row r="36898" spans="11:11" x14ac:dyDescent="0.25">
      <c r="K36898"/>
    </row>
    <row r="36899" spans="11:11" x14ac:dyDescent="0.25">
      <c r="K36899"/>
    </row>
    <row r="36900" spans="11:11" x14ac:dyDescent="0.25">
      <c r="K36900" s="133"/>
    </row>
    <row r="36901" spans="11:11" x14ac:dyDescent="0.25">
      <c r="K36901" s="133"/>
    </row>
    <row r="36902" spans="11:11" x14ac:dyDescent="0.25">
      <c r="K36902"/>
    </row>
    <row r="36903" spans="11:11" x14ac:dyDescent="0.25">
      <c r="K36903"/>
    </row>
    <row r="36904" spans="11:11" x14ac:dyDescent="0.25">
      <c r="K36904"/>
    </row>
    <row r="36905" spans="11:11" x14ac:dyDescent="0.25">
      <c r="K36905" s="133"/>
    </row>
    <row r="36906" spans="11:11" x14ac:dyDescent="0.25">
      <c r="K36906" s="133"/>
    </row>
    <row r="36907" spans="11:11" x14ac:dyDescent="0.25">
      <c r="K36907"/>
    </row>
    <row r="36908" spans="11:11" x14ac:dyDescent="0.25">
      <c r="K36908"/>
    </row>
    <row r="36909" spans="11:11" x14ac:dyDescent="0.25">
      <c r="K36909" s="133"/>
    </row>
    <row r="36910" spans="11:11" x14ac:dyDescent="0.25">
      <c r="K36910" s="133"/>
    </row>
    <row r="36911" spans="11:11" x14ac:dyDescent="0.25">
      <c r="K36911"/>
    </row>
    <row r="36912" spans="11:11" x14ac:dyDescent="0.25">
      <c r="K36912"/>
    </row>
    <row r="36913" spans="11:11" x14ac:dyDescent="0.25">
      <c r="K36913"/>
    </row>
    <row r="36914" spans="11:11" x14ac:dyDescent="0.25">
      <c r="K36914" s="133"/>
    </row>
    <row r="36915" spans="11:11" x14ac:dyDescent="0.25">
      <c r="K36915" s="133"/>
    </row>
    <row r="36916" spans="11:11" x14ac:dyDescent="0.25">
      <c r="K36916"/>
    </row>
    <row r="36917" spans="11:11" x14ac:dyDescent="0.25">
      <c r="K36917"/>
    </row>
    <row r="36918" spans="11:11" x14ac:dyDescent="0.25">
      <c r="K36918" s="133"/>
    </row>
    <row r="36919" spans="11:11" x14ac:dyDescent="0.25">
      <c r="K36919" s="133"/>
    </row>
    <row r="36920" spans="11:11" x14ac:dyDescent="0.25">
      <c r="K36920"/>
    </row>
    <row r="36921" spans="11:11" x14ac:dyDescent="0.25">
      <c r="K36921"/>
    </row>
    <row r="36922" spans="11:11" x14ac:dyDescent="0.25">
      <c r="K36922"/>
    </row>
    <row r="36923" spans="11:11" x14ac:dyDescent="0.25">
      <c r="K36923" s="133"/>
    </row>
    <row r="36924" spans="11:11" x14ac:dyDescent="0.25">
      <c r="K36924" s="133"/>
    </row>
    <row r="36925" spans="11:11" x14ac:dyDescent="0.25">
      <c r="K36925"/>
    </row>
    <row r="36926" spans="11:11" x14ac:dyDescent="0.25">
      <c r="K36926"/>
    </row>
    <row r="36927" spans="11:11" x14ac:dyDescent="0.25">
      <c r="K36927" s="133"/>
    </row>
    <row r="36928" spans="11:11" x14ac:dyDescent="0.25">
      <c r="K36928" s="133"/>
    </row>
    <row r="36929" spans="11:11" x14ac:dyDescent="0.25">
      <c r="K36929"/>
    </row>
    <row r="36930" spans="11:11" x14ac:dyDescent="0.25">
      <c r="K36930"/>
    </row>
    <row r="36931" spans="11:11" x14ac:dyDescent="0.25">
      <c r="K36931"/>
    </row>
    <row r="36932" spans="11:11" x14ac:dyDescent="0.25">
      <c r="K36932" s="133"/>
    </row>
    <row r="36933" spans="11:11" x14ac:dyDescent="0.25">
      <c r="K36933" s="133"/>
    </row>
    <row r="36934" spans="11:11" x14ac:dyDescent="0.25">
      <c r="K36934"/>
    </row>
    <row r="36935" spans="11:11" x14ac:dyDescent="0.25">
      <c r="K36935"/>
    </row>
    <row r="36936" spans="11:11" x14ac:dyDescent="0.25">
      <c r="K36936" s="133"/>
    </row>
    <row r="36937" spans="11:11" x14ac:dyDescent="0.25">
      <c r="K36937" s="133"/>
    </row>
    <row r="36938" spans="11:11" x14ac:dyDescent="0.25">
      <c r="K36938"/>
    </row>
    <row r="36939" spans="11:11" x14ac:dyDescent="0.25">
      <c r="K36939"/>
    </row>
    <row r="36940" spans="11:11" x14ac:dyDescent="0.25">
      <c r="K36940"/>
    </row>
    <row r="36941" spans="11:11" x14ac:dyDescent="0.25">
      <c r="K36941" s="133"/>
    </row>
    <row r="36942" spans="11:11" x14ac:dyDescent="0.25">
      <c r="K36942" s="133"/>
    </row>
    <row r="36943" spans="11:11" x14ac:dyDescent="0.25">
      <c r="K36943"/>
    </row>
    <row r="36944" spans="11:11" x14ac:dyDescent="0.25">
      <c r="K36944"/>
    </row>
    <row r="36945" spans="11:11" x14ac:dyDescent="0.25">
      <c r="K36945" s="133"/>
    </row>
    <row r="36946" spans="11:11" x14ac:dyDescent="0.25">
      <c r="K36946" s="133"/>
    </row>
    <row r="36947" spans="11:11" x14ac:dyDescent="0.25">
      <c r="K36947"/>
    </row>
    <row r="36948" spans="11:11" x14ac:dyDescent="0.25">
      <c r="K36948"/>
    </row>
    <row r="36949" spans="11:11" x14ac:dyDescent="0.25">
      <c r="K36949"/>
    </row>
    <row r="36950" spans="11:11" x14ac:dyDescent="0.25">
      <c r="K36950" s="133"/>
    </row>
    <row r="36951" spans="11:11" x14ac:dyDescent="0.25">
      <c r="K36951" s="133"/>
    </row>
    <row r="36952" spans="11:11" x14ac:dyDescent="0.25">
      <c r="K36952"/>
    </row>
    <row r="36953" spans="11:11" x14ac:dyDescent="0.25">
      <c r="K36953"/>
    </row>
    <row r="36954" spans="11:11" x14ac:dyDescent="0.25">
      <c r="K36954" s="133"/>
    </row>
    <row r="36955" spans="11:11" x14ac:dyDescent="0.25">
      <c r="K36955" s="133"/>
    </row>
    <row r="36956" spans="11:11" x14ac:dyDescent="0.25">
      <c r="K36956"/>
    </row>
    <row r="36957" spans="11:11" x14ac:dyDescent="0.25">
      <c r="K36957"/>
    </row>
    <row r="36958" spans="11:11" x14ac:dyDescent="0.25">
      <c r="K36958"/>
    </row>
    <row r="36959" spans="11:11" x14ac:dyDescent="0.25">
      <c r="K36959" s="133"/>
    </row>
    <row r="36960" spans="11:11" x14ac:dyDescent="0.25">
      <c r="K36960" s="133"/>
    </row>
    <row r="36961" spans="11:11" x14ac:dyDescent="0.25">
      <c r="K36961"/>
    </row>
    <row r="36962" spans="11:11" x14ac:dyDescent="0.25">
      <c r="K36962"/>
    </row>
    <row r="36963" spans="11:11" x14ac:dyDescent="0.25">
      <c r="K36963" s="133"/>
    </row>
    <row r="36964" spans="11:11" x14ac:dyDescent="0.25">
      <c r="K36964" s="133"/>
    </row>
    <row r="36965" spans="11:11" x14ac:dyDescent="0.25">
      <c r="K36965"/>
    </row>
    <row r="36966" spans="11:11" x14ac:dyDescent="0.25">
      <c r="K36966"/>
    </row>
    <row r="36967" spans="11:11" x14ac:dyDescent="0.25">
      <c r="K36967"/>
    </row>
    <row r="36968" spans="11:11" x14ac:dyDescent="0.25">
      <c r="K36968" s="133"/>
    </row>
    <row r="36969" spans="11:11" x14ac:dyDescent="0.25">
      <c r="K36969" s="133"/>
    </row>
    <row r="36970" spans="11:11" x14ac:dyDescent="0.25">
      <c r="K36970"/>
    </row>
    <row r="36971" spans="11:11" x14ac:dyDescent="0.25">
      <c r="K36971"/>
    </row>
    <row r="36972" spans="11:11" x14ac:dyDescent="0.25">
      <c r="K36972" s="133"/>
    </row>
    <row r="36973" spans="11:11" x14ac:dyDescent="0.25">
      <c r="K36973" s="133"/>
    </row>
    <row r="36974" spans="11:11" x14ac:dyDescent="0.25">
      <c r="K36974"/>
    </row>
    <row r="36975" spans="11:11" x14ac:dyDescent="0.25">
      <c r="K36975"/>
    </row>
    <row r="36976" spans="11:11" x14ac:dyDescent="0.25">
      <c r="K36976"/>
    </row>
    <row r="36977" spans="11:11" x14ac:dyDescent="0.25">
      <c r="K36977" s="133"/>
    </row>
    <row r="36978" spans="11:11" x14ac:dyDescent="0.25">
      <c r="K36978" s="133"/>
    </row>
    <row r="36979" spans="11:11" x14ac:dyDescent="0.25">
      <c r="K36979"/>
    </row>
    <row r="36980" spans="11:11" x14ac:dyDescent="0.25">
      <c r="K36980"/>
    </row>
    <row r="36981" spans="11:11" x14ac:dyDescent="0.25">
      <c r="K36981" s="133"/>
    </row>
    <row r="36982" spans="11:11" x14ac:dyDescent="0.25">
      <c r="K36982" s="133"/>
    </row>
    <row r="36983" spans="11:11" x14ac:dyDescent="0.25">
      <c r="K36983"/>
    </row>
    <row r="36984" spans="11:11" x14ac:dyDescent="0.25">
      <c r="K36984"/>
    </row>
    <row r="36985" spans="11:11" x14ac:dyDescent="0.25">
      <c r="K36985"/>
    </row>
    <row r="36986" spans="11:11" x14ac:dyDescent="0.25">
      <c r="K36986" s="133"/>
    </row>
    <row r="36987" spans="11:11" x14ac:dyDescent="0.25">
      <c r="K36987" s="133"/>
    </row>
    <row r="36988" spans="11:11" x14ac:dyDescent="0.25">
      <c r="K36988"/>
    </row>
    <row r="36989" spans="11:11" x14ac:dyDescent="0.25">
      <c r="K36989"/>
    </row>
    <row r="36990" spans="11:11" x14ac:dyDescent="0.25">
      <c r="K36990" s="133"/>
    </row>
    <row r="36991" spans="11:11" x14ac:dyDescent="0.25">
      <c r="K36991" s="133"/>
    </row>
    <row r="36992" spans="11:11" x14ac:dyDescent="0.25">
      <c r="K36992"/>
    </row>
    <row r="36993" spans="11:11" x14ac:dyDescent="0.25">
      <c r="K36993"/>
    </row>
    <row r="36994" spans="11:11" x14ac:dyDescent="0.25">
      <c r="K36994"/>
    </row>
    <row r="36995" spans="11:11" x14ac:dyDescent="0.25">
      <c r="K36995" s="133"/>
    </row>
    <row r="36996" spans="11:11" x14ac:dyDescent="0.25">
      <c r="K36996" s="133"/>
    </row>
    <row r="36997" spans="11:11" x14ac:dyDescent="0.25">
      <c r="K36997"/>
    </row>
    <row r="36998" spans="11:11" x14ac:dyDescent="0.25">
      <c r="K36998"/>
    </row>
    <row r="36999" spans="11:11" x14ac:dyDescent="0.25">
      <c r="K36999" s="133"/>
    </row>
    <row r="37000" spans="11:11" x14ac:dyDescent="0.25">
      <c r="K37000" s="133"/>
    </row>
    <row r="37001" spans="11:11" x14ac:dyDescent="0.25">
      <c r="K37001"/>
    </row>
    <row r="37002" spans="11:11" x14ac:dyDescent="0.25">
      <c r="K37002"/>
    </row>
    <row r="37003" spans="11:11" x14ac:dyDescent="0.25">
      <c r="K37003"/>
    </row>
    <row r="37004" spans="11:11" x14ac:dyDescent="0.25">
      <c r="K37004" s="133"/>
    </row>
    <row r="37005" spans="11:11" x14ac:dyDescent="0.25">
      <c r="K37005" s="133"/>
    </row>
    <row r="37006" spans="11:11" x14ac:dyDescent="0.25">
      <c r="K37006"/>
    </row>
    <row r="37007" spans="11:11" x14ac:dyDescent="0.25">
      <c r="K37007"/>
    </row>
    <row r="37008" spans="11:11" x14ac:dyDescent="0.25">
      <c r="K37008" s="133"/>
    </row>
    <row r="37009" spans="11:11" x14ac:dyDescent="0.25">
      <c r="K37009" s="133"/>
    </row>
    <row r="37010" spans="11:11" x14ac:dyDescent="0.25">
      <c r="K37010"/>
    </row>
    <row r="37011" spans="11:11" x14ac:dyDescent="0.25">
      <c r="K37011"/>
    </row>
    <row r="37012" spans="11:11" x14ac:dyDescent="0.25">
      <c r="K37012"/>
    </row>
    <row r="37013" spans="11:11" x14ac:dyDescent="0.25">
      <c r="K37013" s="133"/>
    </row>
    <row r="37014" spans="11:11" x14ac:dyDescent="0.25">
      <c r="K37014" s="133"/>
    </row>
    <row r="37015" spans="11:11" x14ac:dyDescent="0.25">
      <c r="K37015"/>
    </row>
    <row r="37016" spans="11:11" x14ac:dyDescent="0.25">
      <c r="K37016"/>
    </row>
    <row r="37017" spans="11:11" x14ac:dyDescent="0.25">
      <c r="K37017" s="133"/>
    </row>
    <row r="37018" spans="11:11" x14ac:dyDescent="0.25">
      <c r="K37018" s="133"/>
    </row>
    <row r="37019" spans="11:11" x14ac:dyDescent="0.25">
      <c r="K37019"/>
    </row>
    <row r="37020" spans="11:11" x14ac:dyDescent="0.25">
      <c r="K37020"/>
    </row>
    <row r="37021" spans="11:11" x14ac:dyDescent="0.25">
      <c r="K37021"/>
    </row>
    <row r="37022" spans="11:11" x14ac:dyDescent="0.25">
      <c r="K37022" s="133"/>
    </row>
    <row r="37023" spans="11:11" x14ac:dyDescent="0.25">
      <c r="K37023" s="133"/>
    </row>
    <row r="37024" spans="11:11" x14ac:dyDescent="0.25">
      <c r="K37024"/>
    </row>
    <row r="37025" spans="11:11" x14ac:dyDescent="0.25">
      <c r="K37025"/>
    </row>
    <row r="37026" spans="11:11" x14ac:dyDescent="0.25">
      <c r="K37026" s="133"/>
    </row>
    <row r="37027" spans="11:11" x14ac:dyDescent="0.25">
      <c r="K37027" s="133"/>
    </row>
    <row r="37028" spans="11:11" x14ac:dyDescent="0.25">
      <c r="K37028"/>
    </row>
    <row r="37029" spans="11:11" x14ac:dyDescent="0.25">
      <c r="K37029"/>
    </row>
    <row r="37030" spans="11:11" x14ac:dyDescent="0.25">
      <c r="K37030"/>
    </row>
    <row r="37031" spans="11:11" x14ac:dyDescent="0.25">
      <c r="K37031" s="133"/>
    </row>
    <row r="37032" spans="11:11" x14ac:dyDescent="0.25">
      <c r="K37032" s="133"/>
    </row>
    <row r="37033" spans="11:11" x14ac:dyDescent="0.25">
      <c r="K37033"/>
    </row>
    <row r="37034" spans="11:11" x14ac:dyDescent="0.25">
      <c r="K37034"/>
    </row>
    <row r="37035" spans="11:11" x14ac:dyDescent="0.25">
      <c r="K37035" s="133"/>
    </row>
    <row r="37036" spans="11:11" x14ac:dyDescent="0.25">
      <c r="K37036" s="133"/>
    </row>
    <row r="37037" spans="11:11" x14ac:dyDescent="0.25">
      <c r="K37037"/>
    </row>
    <row r="37038" spans="11:11" x14ac:dyDescent="0.25">
      <c r="K37038"/>
    </row>
    <row r="37039" spans="11:11" x14ac:dyDescent="0.25">
      <c r="K37039"/>
    </row>
    <row r="37040" spans="11:11" x14ac:dyDescent="0.25">
      <c r="K37040" s="133"/>
    </row>
    <row r="37041" spans="11:11" x14ac:dyDescent="0.25">
      <c r="K37041" s="133"/>
    </row>
    <row r="37042" spans="11:11" x14ac:dyDescent="0.25">
      <c r="K37042"/>
    </row>
    <row r="37043" spans="11:11" x14ac:dyDescent="0.25">
      <c r="K37043"/>
    </row>
    <row r="37044" spans="11:11" x14ac:dyDescent="0.25">
      <c r="K37044" s="133"/>
    </row>
    <row r="37045" spans="11:11" x14ac:dyDescent="0.25">
      <c r="K37045" s="133"/>
    </row>
    <row r="37046" spans="11:11" x14ac:dyDescent="0.25">
      <c r="K37046"/>
    </row>
    <row r="37047" spans="11:11" x14ac:dyDescent="0.25">
      <c r="K37047"/>
    </row>
    <row r="37048" spans="11:11" x14ac:dyDescent="0.25">
      <c r="K37048"/>
    </row>
    <row r="37049" spans="11:11" x14ac:dyDescent="0.25">
      <c r="K37049" s="133"/>
    </row>
    <row r="37050" spans="11:11" x14ac:dyDescent="0.25">
      <c r="K37050" s="133"/>
    </row>
    <row r="37051" spans="11:11" x14ac:dyDescent="0.25">
      <c r="K37051"/>
    </row>
    <row r="37052" spans="11:11" x14ac:dyDescent="0.25">
      <c r="K37052"/>
    </row>
    <row r="37053" spans="11:11" x14ac:dyDescent="0.25">
      <c r="K37053" s="133"/>
    </row>
    <row r="37054" spans="11:11" x14ac:dyDescent="0.25">
      <c r="K37054" s="133"/>
    </row>
    <row r="37055" spans="11:11" x14ac:dyDescent="0.25">
      <c r="K37055"/>
    </row>
    <row r="37056" spans="11:11" x14ac:dyDescent="0.25">
      <c r="K37056"/>
    </row>
    <row r="37057" spans="11:11" x14ac:dyDescent="0.25">
      <c r="K37057"/>
    </row>
    <row r="37058" spans="11:11" x14ac:dyDescent="0.25">
      <c r="K37058" s="133"/>
    </row>
    <row r="37059" spans="11:11" x14ac:dyDescent="0.25">
      <c r="K37059" s="133"/>
    </row>
    <row r="37060" spans="11:11" x14ac:dyDescent="0.25">
      <c r="K37060"/>
    </row>
    <row r="37061" spans="11:11" x14ac:dyDescent="0.25">
      <c r="K37061"/>
    </row>
    <row r="37062" spans="11:11" x14ac:dyDescent="0.25">
      <c r="K37062" s="133"/>
    </row>
    <row r="37063" spans="11:11" x14ac:dyDescent="0.25">
      <c r="K37063" s="133"/>
    </row>
    <row r="37064" spans="11:11" x14ac:dyDescent="0.25">
      <c r="K37064"/>
    </row>
    <row r="37065" spans="11:11" x14ac:dyDescent="0.25">
      <c r="K37065"/>
    </row>
    <row r="37066" spans="11:11" x14ac:dyDescent="0.25">
      <c r="K37066"/>
    </row>
    <row r="37067" spans="11:11" x14ac:dyDescent="0.25">
      <c r="K37067" s="133"/>
    </row>
    <row r="37068" spans="11:11" x14ac:dyDescent="0.25">
      <c r="K37068" s="133"/>
    </row>
    <row r="37069" spans="11:11" x14ac:dyDescent="0.25">
      <c r="K37069"/>
    </row>
    <row r="37070" spans="11:11" x14ac:dyDescent="0.25">
      <c r="K37070"/>
    </row>
    <row r="37071" spans="11:11" x14ac:dyDescent="0.25">
      <c r="K37071" s="133"/>
    </row>
    <row r="37072" spans="11:11" x14ac:dyDescent="0.25">
      <c r="K37072" s="133"/>
    </row>
    <row r="37073" spans="11:11" x14ac:dyDescent="0.25">
      <c r="K37073"/>
    </row>
    <row r="37074" spans="11:11" x14ac:dyDescent="0.25">
      <c r="K37074"/>
    </row>
    <row r="37075" spans="11:11" x14ac:dyDescent="0.25">
      <c r="K37075"/>
    </row>
    <row r="37076" spans="11:11" x14ac:dyDescent="0.25">
      <c r="K37076" s="133"/>
    </row>
    <row r="37077" spans="11:11" x14ac:dyDescent="0.25">
      <c r="K37077" s="133"/>
    </row>
    <row r="37078" spans="11:11" x14ac:dyDescent="0.25">
      <c r="K37078"/>
    </row>
    <row r="37079" spans="11:11" x14ac:dyDescent="0.25">
      <c r="K37079"/>
    </row>
    <row r="37080" spans="11:11" x14ac:dyDescent="0.25">
      <c r="K37080" s="133"/>
    </row>
    <row r="37081" spans="11:11" x14ac:dyDescent="0.25">
      <c r="K37081" s="133"/>
    </row>
    <row r="37082" spans="11:11" x14ac:dyDescent="0.25">
      <c r="K37082"/>
    </row>
    <row r="37083" spans="11:11" x14ac:dyDescent="0.25">
      <c r="K37083"/>
    </row>
    <row r="37084" spans="11:11" x14ac:dyDescent="0.25">
      <c r="K37084"/>
    </row>
    <row r="37085" spans="11:11" x14ac:dyDescent="0.25">
      <c r="K37085" s="133"/>
    </row>
    <row r="37086" spans="11:11" x14ac:dyDescent="0.25">
      <c r="K37086" s="133"/>
    </row>
    <row r="37087" spans="11:11" x14ac:dyDescent="0.25">
      <c r="K37087"/>
    </row>
    <row r="37088" spans="11:11" x14ac:dyDescent="0.25">
      <c r="K37088"/>
    </row>
    <row r="37089" spans="11:11" x14ac:dyDescent="0.25">
      <c r="K37089" s="133"/>
    </row>
    <row r="37090" spans="11:11" x14ac:dyDescent="0.25">
      <c r="K37090" s="133"/>
    </row>
    <row r="37091" spans="11:11" x14ac:dyDescent="0.25">
      <c r="K37091"/>
    </row>
    <row r="37092" spans="11:11" x14ac:dyDescent="0.25">
      <c r="K37092"/>
    </row>
    <row r="37093" spans="11:11" x14ac:dyDescent="0.25">
      <c r="K37093"/>
    </row>
    <row r="37094" spans="11:11" x14ac:dyDescent="0.25">
      <c r="K37094" s="133"/>
    </row>
    <row r="37095" spans="11:11" x14ac:dyDescent="0.25">
      <c r="K37095" s="133"/>
    </row>
    <row r="37096" spans="11:11" x14ac:dyDescent="0.25">
      <c r="K37096"/>
    </row>
    <row r="37097" spans="11:11" x14ac:dyDescent="0.25">
      <c r="K37097"/>
    </row>
    <row r="37098" spans="11:11" x14ac:dyDescent="0.25">
      <c r="K37098" s="133"/>
    </row>
    <row r="37099" spans="11:11" x14ac:dyDescent="0.25">
      <c r="K37099" s="133"/>
    </row>
    <row r="37100" spans="11:11" x14ac:dyDescent="0.25">
      <c r="K37100"/>
    </row>
    <row r="37101" spans="11:11" x14ac:dyDescent="0.25">
      <c r="K37101"/>
    </row>
    <row r="37102" spans="11:11" x14ac:dyDescent="0.25">
      <c r="K37102"/>
    </row>
    <row r="37103" spans="11:11" x14ac:dyDescent="0.25">
      <c r="K37103" s="133"/>
    </row>
    <row r="37104" spans="11:11" x14ac:dyDescent="0.25">
      <c r="K37104" s="133"/>
    </row>
    <row r="37105" spans="11:11" x14ac:dyDescent="0.25">
      <c r="K37105"/>
    </row>
    <row r="37106" spans="11:11" x14ac:dyDescent="0.25">
      <c r="K37106"/>
    </row>
    <row r="37107" spans="11:11" x14ac:dyDescent="0.25">
      <c r="K37107" s="133"/>
    </row>
    <row r="37108" spans="11:11" x14ac:dyDescent="0.25">
      <c r="K37108" s="133"/>
    </row>
    <row r="37109" spans="11:11" x14ac:dyDescent="0.25">
      <c r="K37109"/>
    </row>
    <row r="37110" spans="11:11" x14ac:dyDescent="0.25">
      <c r="K37110"/>
    </row>
    <row r="37111" spans="11:11" x14ac:dyDescent="0.25">
      <c r="K37111"/>
    </row>
    <row r="37112" spans="11:11" x14ac:dyDescent="0.25">
      <c r="K37112" s="133"/>
    </row>
    <row r="37113" spans="11:11" x14ac:dyDescent="0.25">
      <c r="K37113" s="133"/>
    </row>
    <row r="37114" spans="11:11" x14ac:dyDescent="0.25">
      <c r="K37114"/>
    </row>
    <row r="37115" spans="11:11" x14ac:dyDescent="0.25">
      <c r="K37115"/>
    </row>
    <row r="37116" spans="11:11" x14ac:dyDescent="0.25">
      <c r="K37116" s="133"/>
    </row>
    <row r="37117" spans="11:11" x14ac:dyDescent="0.25">
      <c r="K37117" s="133"/>
    </row>
    <row r="37118" spans="11:11" x14ac:dyDescent="0.25">
      <c r="K37118"/>
    </row>
    <row r="37119" spans="11:11" x14ac:dyDescent="0.25">
      <c r="K37119"/>
    </row>
    <row r="37120" spans="11:11" x14ac:dyDescent="0.25">
      <c r="K37120"/>
    </row>
    <row r="37121" spans="11:11" x14ac:dyDescent="0.25">
      <c r="K37121" s="133"/>
    </row>
    <row r="37122" spans="11:11" x14ac:dyDescent="0.25">
      <c r="K37122" s="133"/>
    </row>
    <row r="37123" spans="11:11" x14ac:dyDescent="0.25">
      <c r="K37123"/>
    </row>
    <row r="37124" spans="11:11" x14ac:dyDescent="0.25">
      <c r="K37124"/>
    </row>
    <row r="37125" spans="11:11" x14ac:dyDescent="0.25">
      <c r="K37125" s="133"/>
    </row>
    <row r="37126" spans="11:11" x14ac:dyDescent="0.25">
      <c r="K37126" s="133"/>
    </row>
    <row r="37127" spans="11:11" x14ac:dyDescent="0.25">
      <c r="K37127"/>
    </row>
    <row r="37128" spans="11:11" x14ac:dyDescent="0.25">
      <c r="K37128"/>
    </row>
    <row r="37129" spans="11:11" x14ac:dyDescent="0.25">
      <c r="K37129"/>
    </row>
    <row r="37130" spans="11:11" x14ac:dyDescent="0.25">
      <c r="K37130" s="133"/>
    </row>
    <row r="37131" spans="11:11" x14ac:dyDescent="0.25">
      <c r="K37131" s="133"/>
    </row>
    <row r="37132" spans="11:11" x14ac:dyDescent="0.25">
      <c r="K37132"/>
    </row>
    <row r="37133" spans="11:11" x14ac:dyDescent="0.25">
      <c r="K37133"/>
    </row>
    <row r="37134" spans="11:11" x14ac:dyDescent="0.25">
      <c r="K37134" s="133"/>
    </row>
    <row r="37135" spans="11:11" x14ac:dyDescent="0.25">
      <c r="K37135" s="133"/>
    </row>
    <row r="37136" spans="11:11" x14ac:dyDescent="0.25">
      <c r="K37136"/>
    </row>
    <row r="37137" spans="11:11" x14ac:dyDescent="0.25">
      <c r="K37137"/>
    </row>
    <row r="37138" spans="11:11" x14ac:dyDescent="0.25">
      <c r="K37138"/>
    </row>
    <row r="37139" spans="11:11" x14ac:dyDescent="0.25">
      <c r="K37139" s="133"/>
    </row>
    <row r="37140" spans="11:11" x14ac:dyDescent="0.25">
      <c r="K37140" s="133"/>
    </row>
    <row r="37141" spans="11:11" x14ac:dyDescent="0.25">
      <c r="K37141"/>
    </row>
    <row r="37142" spans="11:11" x14ac:dyDescent="0.25">
      <c r="K37142"/>
    </row>
    <row r="37143" spans="11:11" x14ac:dyDescent="0.25">
      <c r="K37143" s="133"/>
    </row>
    <row r="37144" spans="11:11" x14ac:dyDescent="0.25">
      <c r="K37144" s="133"/>
    </row>
    <row r="37145" spans="11:11" x14ac:dyDescent="0.25">
      <c r="K37145"/>
    </row>
    <row r="37146" spans="11:11" x14ac:dyDescent="0.25">
      <c r="K37146"/>
    </row>
    <row r="37147" spans="11:11" x14ac:dyDescent="0.25">
      <c r="K37147"/>
    </row>
    <row r="37148" spans="11:11" x14ac:dyDescent="0.25">
      <c r="K37148" s="133"/>
    </row>
    <row r="37149" spans="11:11" x14ac:dyDescent="0.25">
      <c r="K37149" s="133"/>
    </row>
    <row r="37150" spans="11:11" x14ac:dyDescent="0.25">
      <c r="K37150"/>
    </row>
    <row r="37151" spans="11:11" x14ac:dyDescent="0.25">
      <c r="K37151"/>
    </row>
    <row r="37152" spans="11:11" x14ac:dyDescent="0.25">
      <c r="K37152" s="133"/>
    </row>
    <row r="37153" spans="11:11" x14ac:dyDescent="0.25">
      <c r="K37153" s="133"/>
    </row>
    <row r="37154" spans="11:11" x14ac:dyDescent="0.25">
      <c r="K37154"/>
    </row>
    <row r="37155" spans="11:11" x14ac:dyDescent="0.25">
      <c r="K37155"/>
    </row>
    <row r="37156" spans="11:11" x14ac:dyDescent="0.25">
      <c r="K37156"/>
    </row>
    <row r="37157" spans="11:11" x14ac:dyDescent="0.25">
      <c r="K37157" s="133"/>
    </row>
    <row r="37158" spans="11:11" x14ac:dyDescent="0.25">
      <c r="K37158" s="133"/>
    </row>
    <row r="37159" spans="11:11" x14ac:dyDescent="0.25">
      <c r="K37159"/>
    </row>
    <row r="37160" spans="11:11" x14ac:dyDescent="0.25">
      <c r="K37160"/>
    </row>
    <row r="37161" spans="11:11" x14ac:dyDescent="0.25">
      <c r="K37161" s="133"/>
    </row>
    <row r="37162" spans="11:11" x14ac:dyDescent="0.25">
      <c r="K37162" s="133"/>
    </row>
    <row r="37163" spans="11:11" x14ac:dyDescent="0.25">
      <c r="K37163"/>
    </row>
    <row r="37164" spans="11:11" x14ac:dyDescent="0.25">
      <c r="K37164"/>
    </row>
    <row r="37165" spans="11:11" x14ac:dyDescent="0.25">
      <c r="K37165"/>
    </row>
    <row r="37166" spans="11:11" x14ac:dyDescent="0.25">
      <c r="K37166" s="133"/>
    </row>
    <row r="37167" spans="11:11" x14ac:dyDescent="0.25">
      <c r="K37167" s="133"/>
    </row>
    <row r="37168" spans="11:11" x14ac:dyDescent="0.25">
      <c r="K37168"/>
    </row>
    <row r="37169" spans="11:11" x14ac:dyDescent="0.25">
      <c r="K37169"/>
    </row>
    <row r="37170" spans="11:11" x14ac:dyDescent="0.25">
      <c r="K37170" s="133"/>
    </row>
    <row r="37171" spans="11:11" x14ac:dyDescent="0.25">
      <c r="K37171" s="133"/>
    </row>
    <row r="37172" spans="11:11" x14ac:dyDescent="0.25">
      <c r="K37172"/>
    </row>
    <row r="37173" spans="11:11" x14ac:dyDescent="0.25">
      <c r="K37173"/>
    </row>
    <row r="37174" spans="11:11" x14ac:dyDescent="0.25">
      <c r="K37174"/>
    </row>
    <row r="37175" spans="11:11" x14ac:dyDescent="0.25">
      <c r="K37175" s="133"/>
    </row>
    <row r="37176" spans="11:11" x14ac:dyDescent="0.25">
      <c r="K37176" s="133"/>
    </row>
    <row r="37177" spans="11:11" x14ac:dyDescent="0.25">
      <c r="K37177"/>
    </row>
    <row r="37178" spans="11:11" x14ac:dyDescent="0.25">
      <c r="K37178"/>
    </row>
    <row r="37179" spans="11:11" x14ac:dyDescent="0.25">
      <c r="K37179" s="133"/>
    </row>
    <row r="37180" spans="11:11" x14ac:dyDescent="0.25">
      <c r="K37180" s="133"/>
    </row>
    <row r="37181" spans="11:11" x14ac:dyDescent="0.25">
      <c r="K37181"/>
    </row>
    <row r="37182" spans="11:11" x14ac:dyDescent="0.25">
      <c r="K37182"/>
    </row>
    <row r="37183" spans="11:11" x14ac:dyDescent="0.25">
      <c r="K37183"/>
    </row>
    <row r="37184" spans="11:11" x14ac:dyDescent="0.25">
      <c r="K37184" s="133"/>
    </row>
    <row r="37185" spans="11:11" x14ac:dyDescent="0.25">
      <c r="K37185" s="133"/>
    </row>
    <row r="37186" spans="11:11" x14ac:dyDescent="0.25">
      <c r="K37186"/>
    </row>
    <row r="37187" spans="11:11" x14ac:dyDescent="0.25">
      <c r="K37187"/>
    </row>
    <row r="37188" spans="11:11" x14ac:dyDescent="0.25">
      <c r="K37188" s="133"/>
    </row>
    <row r="37189" spans="11:11" x14ac:dyDescent="0.25">
      <c r="K37189" s="133"/>
    </row>
    <row r="37190" spans="11:11" x14ac:dyDescent="0.25">
      <c r="K37190"/>
    </row>
    <row r="37191" spans="11:11" x14ac:dyDescent="0.25">
      <c r="K37191"/>
    </row>
    <row r="37192" spans="11:11" x14ac:dyDescent="0.25">
      <c r="K37192"/>
    </row>
    <row r="37193" spans="11:11" x14ac:dyDescent="0.25">
      <c r="K37193" s="133"/>
    </row>
    <row r="37194" spans="11:11" x14ac:dyDescent="0.25">
      <c r="K37194" s="133"/>
    </row>
    <row r="37195" spans="11:11" x14ac:dyDescent="0.25">
      <c r="K37195"/>
    </row>
    <row r="37196" spans="11:11" x14ac:dyDescent="0.25">
      <c r="K37196"/>
    </row>
    <row r="37197" spans="11:11" x14ac:dyDescent="0.25">
      <c r="K37197" s="133"/>
    </row>
    <row r="37198" spans="11:11" x14ac:dyDescent="0.25">
      <c r="K37198" s="133"/>
    </row>
    <row r="37199" spans="11:11" x14ac:dyDescent="0.25">
      <c r="K37199"/>
    </row>
    <row r="37200" spans="11:11" x14ac:dyDescent="0.25">
      <c r="K37200"/>
    </row>
    <row r="37201" spans="11:11" x14ac:dyDescent="0.25">
      <c r="K37201"/>
    </row>
    <row r="37202" spans="11:11" x14ac:dyDescent="0.25">
      <c r="K37202" s="133"/>
    </row>
    <row r="37203" spans="11:11" x14ac:dyDescent="0.25">
      <c r="K37203" s="133"/>
    </row>
    <row r="37204" spans="11:11" x14ac:dyDescent="0.25">
      <c r="K37204"/>
    </row>
    <row r="37205" spans="11:11" x14ac:dyDescent="0.25">
      <c r="K37205"/>
    </row>
    <row r="37206" spans="11:11" x14ac:dyDescent="0.25">
      <c r="K37206" s="133"/>
    </row>
    <row r="37207" spans="11:11" x14ac:dyDescent="0.25">
      <c r="K37207" s="133"/>
    </row>
    <row r="37208" spans="11:11" x14ac:dyDescent="0.25">
      <c r="K37208"/>
    </row>
    <row r="37209" spans="11:11" x14ac:dyDescent="0.25">
      <c r="K37209"/>
    </row>
    <row r="37210" spans="11:11" x14ac:dyDescent="0.25">
      <c r="K37210"/>
    </row>
    <row r="37211" spans="11:11" x14ac:dyDescent="0.25">
      <c r="K37211" s="133"/>
    </row>
    <row r="37212" spans="11:11" x14ac:dyDescent="0.25">
      <c r="K37212" s="133"/>
    </row>
    <row r="37213" spans="11:11" x14ac:dyDescent="0.25">
      <c r="K37213"/>
    </row>
    <row r="37214" spans="11:11" x14ac:dyDescent="0.25">
      <c r="K37214"/>
    </row>
    <row r="37215" spans="11:11" x14ac:dyDescent="0.25">
      <c r="K37215" s="133"/>
    </row>
    <row r="37216" spans="11:11" x14ac:dyDescent="0.25">
      <c r="K37216" s="133"/>
    </row>
    <row r="37217" spans="11:11" x14ac:dyDescent="0.25">
      <c r="K37217"/>
    </row>
    <row r="37218" spans="11:11" x14ac:dyDescent="0.25">
      <c r="K37218"/>
    </row>
    <row r="37219" spans="11:11" x14ac:dyDescent="0.25">
      <c r="K37219"/>
    </row>
    <row r="37220" spans="11:11" x14ac:dyDescent="0.25">
      <c r="K37220" s="133"/>
    </row>
    <row r="37221" spans="11:11" x14ac:dyDescent="0.25">
      <c r="K37221" s="133"/>
    </row>
    <row r="37222" spans="11:11" x14ac:dyDescent="0.25">
      <c r="K37222"/>
    </row>
    <row r="37223" spans="11:11" x14ac:dyDescent="0.25">
      <c r="K37223"/>
    </row>
    <row r="37224" spans="11:11" x14ac:dyDescent="0.25">
      <c r="K37224" s="133"/>
    </row>
    <row r="37225" spans="11:11" x14ac:dyDescent="0.25">
      <c r="K37225" s="133"/>
    </row>
    <row r="37226" spans="11:11" x14ac:dyDescent="0.25">
      <c r="K37226"/>
    </row>
    <row r="37227" spans="11:11" x14ac:dyDescent="0.25">
      <c r="K37227"/>
    </row>
    <row r="37228" spans="11:11" x14ac:dyDescent="0.25">
      <c r="K37228"/>
    </row>
    <row r="37229" spans="11:11" x14ac:dyDescent="0.25">
      <c r="K37229" s="133"/>
    </row>
    <row r="37230" spans="11:11" x14ac:dyDescent="0.25">
      <c r="K37230" s="133"/>
    </row>
    <row r="37231" spans="11:11" x14ac:dyDescent="0.25">
      <c r="K37231"/>
    </row>
    <row r="37232" spans="11:11" x14ac:dyDescent="0.25">
      <c r="K37232"/>
    </row>
    <row r="37233" spans="11:11" x14ac:dyDescent="0.25">
      <c r="K37233" s="133"/>
    </row>
    <row r="37234" spans="11:11" x14ac:dyDescent="0.25">
      <c r="K37234" s="133"/>
    </row>
    <row r="37235" spans="11:11" x14ac:dyDescent="0.25">
      <c r="K37235"/>
    </row>
    <row r="37236" spans="11:11" x14ac:dyDescent="0.25">
      <c r="K37236"/>
    </row>
    <row r="37237" spans="11:11" x14ac:dyDescent="0.25">
      <c r="K37237"/>
    </row>
    <row r="37238" spans="11:11" x14ac:dyDescent="0.25">
      <c r="K37238" s="133"/>
    </row>
    <row r="37239" spans="11:11" x14ac:dyDescent="0.25">
      <c r="K37239" s="133"/>
    </row>
    <row r="37240" spans="11:11" x14ac:dyDescent="0.25">
      <c r="K37240"/>
    </row>
    <row r="37241" spans="11:11" x14ac:dyDescent="0.25">
      <c r="K37241"/>
    </row>
    <row r="37242" spans="11:11" x14ac:dyDescent="0.25">
      <c r="K37242" s="133"/>
    </row>
    <row r="37243" spans="11:11" x14ac:dyDescent="0.25">
      <c r="K37243" s="133"/>
    </row>
    <row r="37244" spans="11:11" x14ac:dyDescent="0.25">
      <c r="K37244"/>
    </row>
    <row r="37245" spans="11:11" x14ac:dyDescent="0.25">
      <c r="K37245"/>
    </row>
    <row r="37246" spans="11:11" x14ac:dyDescent="0.25">
      <c r="K37246"/>
    </row>
    <row r="37247" spans="11:11" x14ac:dyDescent="0.25">
      <c r="K37247" s="133"/>
    </row>
    <row r="37248" spans="11:11" x14ac:dyDescent="0.25">
      <c r="K37248" s="133"/>
    </row>
    <row r="37249" spans="11:11" x14ac:dyDescent="0.25">
      <c r="K37249"/>
    </row>
    <row r="37250" spans="11:11" x14ac:dyDescent="0.25">
      <c r="K37250"/>
    </row>
    <row r="37251" spans="11:11" x14ac:dyDescent="0.25">
      <c r="K37251" s="133"/>
    </row>
    <row r="37252" spans="11:11" x14ac:dyDescent="0.25">
      <c r="K37252" s="133"/>
    </row>
    <row r="37253" spans="11:11" x14ac:dyDescent="0.25">
      <c r="K37253"/>
    </row>
    <row r="37254" spans="11:11" x14ac:dyDescent="0.25">
      <c r="K37254"/>
    </row>
    <row r="37255" spans="11:11" x14ac:dyDescent="0.25">
      <c r="K37255"/>
    </row>
    <row r="37256" spans="11:11" x14ac:dyDescent="0.25">
      <c r="K37256" s="133"/>
    </row>
    <row r="37257" spans="11:11" x14ac:dyDescent="0.25">
      <c r="K37257" s="133"/>
    </row>
    <row r="37258" spans="11:11" x14ac:dyDescent="0.25">
      <c r="K37258"/>
    </row>
    <row r="37259" spans="11:11" x14ac:dyDescent="0.25">
      <c r="K37259"/>
    </row>
    <row r="37260" spans="11:11" x14ac:dyDescent="0.25">
      <c r="K37260" s="133"/>
    </row>
    <row r="37261" spans="11:11" x14ac:dyDescent="0.25">
      <c r="K37261" s="133"/>
    </row>
    <row r="37262" spans="11:11" x14ac:dyDescent="0.25">
      <c r="K37262"/>
    </row>
    <row r="37263" spans="11:11" x14ac:dyDescent="0.25">
      <c r="K37263"/>
    </row>
    <row r="37264" spans="11:11" x14ac:dyDescent="0.25">
      <c r="K37264"/>
    </row>
    <row r="37265" spans="11:11" x14ac:dyDescent="0.25">
      <c r="K37265" s="133"/>
    </row>
    <row r="37266" spans="11:11" x14ac:dyDescent="0.25">
      <c r="K37266" s="133"/>
    </row>
    <row r="37267" spans="11:11" x14ac:dyDescent="0.25">
      <c r="K37267"/>
    </row>
    <row r="37268" spans="11:11" x14ac:dyDescent="0.25">
      <c r="K37268"/>
    </row>
    <row r="37269" spans="11:11" x14ac:dyDescent="0.25">
      <c r="K37269" s="133"/>
    </row>
    <row r="37270" spans="11:11" x14ac:dyDescent="0.25">
      <c r="K37270" s="133"/>
    </row>
    <row r="37271" spans="11:11" x14ac:dyDescent="0.25">
      <c r="K37271"/>
    </row>
    <row r="37272" spans="11:11" x14ac:dyDescent="0.25">
      <c r="K37272"/>
    </row>
    <row r="37273" spans="11:11" x14ac:dyDescent="0.25">
      <c r="K37273"/>
    </row>
    <row r="37274" spans="11:11" x14ac:dyDescent="0.25">
      <c r="K37274" s="133"/>
    </row>
    <row r="37275" spans="11:11" x14ac:dyDescent="0.25">
      <c r="K37275" s="133"/>
    </row>
    <row r="37276" spans="11:11" x14ac:dyDescent="0.25">
      <c r="K37276"/>
    </row>
    <row r="37277" spans="11:11" x14ac:dyDescent="0.25">
      <c r="K37277"/>
    </row>
    <row r="37278" spans="11:11" x14ac:dyDescent="0.25">
      <c r="K37278" s="133"/>
    </row>
    <row r="37279" spans="11:11" x14ac:dyDescent="0.25">
      <c r="K37279" s="133"/>
    </row>
    <row r="37280" spans="11:11" x14ac:dyDescent="0.25">
      <c r="K37280"/>
    </row>
    <row r="37281" spans="11:11" x14ac:dyDescent="0.25">
      <c r="K37281"/>
    </row>
    <row r="37282" spans="11:11" x14ac:dyDescent="0.25">
      <c r="K37282"/>
    </row>
    <row r="37283" spans="11:11" x14ac:dyDescent="0.25">
      <c r="K37283" s="133"/>
    </row>
    <row r="37284" spans="11:11" x14ac:dyDescent="0.25">
      <c r="K37284" s="133"/>
    </row>
    <row r="37285" spans="11:11" x14ac:dyDescent="0.25">
      <c r="K37285"/>
    </row>
    <row r="37286" spans="11:11" x14ac:dyDescent="0.25">
      <c r="K37286"/>
    </row>
    <row r="37287" spans="11:11" x14ac:dyDescent="0.25">
      <c r="K37287" s="133"/>
    </row>
    <row r="37288" spans="11:11" x14ac:dyDescent="0.25">
      <c r="K37288" s="133"/>
    </row>
    <row r="37289" spans="11:11" x14ac:dyDescent="0.25">
      <c r="K37289"/>
    </row>
    <row r="37290" spans="11:11" x14ac:dyDescent="0.25">
      <c r="K37290"/>
    </row>
    <row r="37291" spans="11:11" x14ac:dyDescent="0.25">
      <c r="K37291"/>
    </row>
    <row r="37292" spans="11:11" x14ac:dyDescent="0.25">
      <c r="K37292" s="133"/>
    </row>
    <row r="37293" spans="11:11" x14ac:dyDescent="0.25">
      <c r="K37293" s="133"/>
    </row>
    <row r="37294" spans="11:11" x14ac:dyDescent="0.25">
      <c r="K37294"/>
    </row>
    <row r="37295" spans="11:11" x14ac:dyDescent="0.25">
      <c r="K37295"/>
    </row>
    <row r="37296" spans="11:11" x14ac:dyDescent="0.25">
      <c r="K37296" s="133"/>
    </row>
    <row r="37297" spans="11:11" x14ac:dyDescent="0.25">
      <c r="K37297" s="133"/>
    </row>
    <row r="37298" spans="11:11" x14ac:dyDescent="0.25">
      <c r="K37298"/>
    </row>
    <row r="37299" spans="11:11" x14ac:dyDescent="0.25">
      <c r="K37299"/>
    </row>
    <row r="37300" spans="11:11" x14ac:dyDescent="0.25">
      <c r="K37300"/>
    </row>
    <row r="37301" spans="11:11" x14ac:dyDescent="0.25">
      <c r="K37301" s="133"/>
    </row>
    <row r="37302" spans="11:11" x14ac:dyDescent="0.25">
      <c r="K37302" s="133"/>
    </row>
    <row r="37303" spans="11:11" x14ac:dyDescent="0.25">
      <c r="K37303"/>
    </row>
    <row r="37304" spans="11:11" x14ac:dyDescent="0.25">
      <c r="K37304"/>
    </row>
    <row r="37305" spans="11:11" x14ac:dyDescent="0.25">
      <c r="K37305" s="133"/>
    </row>
    <row r="37306" spans="11:11" x14ac:dyDescent="0.25">
      <c r="K37306" s="133"/>
    </row>
    <row r="37307" spans="11:11" x14ac:dyDescent="0.25">
      <c r="K37307"/>
    </row>
    <row r="37308" spans="11:11" x14ac:dyDescent="0.25">
      <c r="K37308"/>
    </row>
    <row r="37309" spans="11:11" x14ac:dyDescent="0.25">
      <c r="K37309"/>
    </row>
    <row r="37310" spans="11:11" x14ac:dyDescent="0.25">
      <c r="K37310" s="133"/>
    </row>
    <row r="37311" spans="11:11" x14ac:dyDescent="0.25">
      <c r="K37311" s="133"/>
    </row>
    <row r="37312" spans="11:11" x14ac:dyDescent="0.25">
      <c r="K37312"/>
    </row>
    <row r="37313" spans="11:11" x14ac:dyDescent="0.25">
      <c r="K37313"/>
    </row>
    <row r="37314" spans="11:11" x14ac:dyDescent="0.25">
      <c r="K37314" s="133"/>
    </row>
    <row r="37315" spans="11:11" x14ac:dyDescent="0.25">
      <c r="K37315" s="133"/>
    </row>
    <row r="37316" spans="11:11" x14ac:dyDescent="0.25">
      <c r="K37316"/>
    </row>
    <row r="37317" spans="11:11" x14ac:dyDescent="0.25">
      <c r="K37317"/>
    </row>
    <row r="37318" spans="11:11" x14ac:dyDescent="0.25">
      <c r="K37318"/>
    </row>
    <row r="37319" spans="11:11" x14ac:dyDescent="0.25">
      <c r="K37319" s="133"/>
    </row>
    <row r="37320" spans="11:11" x14ac:dyDescent="0.25">
      <c r="K37320" s="133"/>
    </row>
    <row r="37321" spans="11:11" x14ac:dyDescent="0.25">
      <c r="K37321"/>
    </row>
    <row r="37322" spans="11:11" x14ac:dyDescent="0.25">
      <c r="K37322"/>
    </row>
    <row r="37323" spans="11:11" x14ac:dyDescent="0.25">
      <c r="K37323" s="133"/>
    </row>
    <row r="37324" spans="11:11" x14ac:dyDescent="0.25">
      <c r="K37324" s="133"/>
    </row>
    <row r="37325" spans="11:11" x14ac:dyDescent="0.25">
      <c r="K37325"/>
    </row>
    <row r="37326" spans="11:11" x14ac:dyDescent="0.25">
      <c r="K37326"/>
    </row>
    <row r="37327" spans="11:11" x14ac:dyDescent="0.25">
      <c r="K37327"/>
    </row>
    <row r="37328" spans="11:11" x14ac:dyDescent="0.25">
      <c r="K37328" s="133"/>
    </row>
    <row r="37329" spans="11:11" x14ac:dyDescent="0.25">
      <c r="K37329" s="133"/>
    </row>
    <row r="37330" spans="11:11" x14ac:dyDescent="0.25">
      <c r="K37330"/>
    </row>
    <row r="37331" spans="11:11" x14ac:dyDescent="0.25">
      <c r="K37331"/>
    </row>
    <row r="37332" spans="11:11" x14ac:dyDescent="0.25">
      <c r="K37332" s="133"/>
    </row>
    <row r="37333" spans="11:11" x14ac:dyDescent="0.25">
      <c r="K37333" s="133"/>
    </row>
    <row r="37334" spans="11:11" x14ac:dyDescent="0.25">
      <c r="K37334"/>
    </row>
    <row r="37335" spans="11:11" x14ac:dyDescent="0.25">
      <c r="K37335"/>
    </row>
    <row r="37336" spans="11:11" x14ac:dyDescent="0.25">
      <c r="K37336"/>
    </row>
    <row r="37337" spans="11:11" x14ac:dyDescent="0.25">
      <c r="K37337" s="133"/>
    </row>
    <row r="37338" spans="11:11" x14ac:dyDescent="0.25">
      <c r="K37338" s="133"/>
    </row>
    <row r="37339" spans="11:11" x14ac:dyDescent="0.25">
      <c r="K37339"/>
    </row>
    <row r="37340" spans="11:11" x14ac:dyDescent="0.25">
      <c r="K37340"/>
    </row>
    <row r="37341" spans="11:11" x14ac:dyDescent="0.25">
      <c r="K37341" s="133"/>
    </row>
    <row r="37342" spans="11:11" x14ac:dyDescent="0.25">
      <c r="K37342" s="133"/>
    </row>
    <row r="37343" spans="11:11" x14ac:dyDescent="0.25">
      <c r="K37343"/>
    </row>
    <row r="37344" spans="11:11" x14ac:dyDescent="0.25">
      <c r="K37344"/>
    </row>
    <row r="37345" spans="11:11" x14ac:dyDescent="0.25">
      <c r="K37345"/>
    </row>
    <row r="37346" spans="11:11" x14ac:dyDescent="0.25">
      <c r="K37346" s="133"/>
    </row>
    <row r="37347" spans="11:11" x14ac:dyDescent="0.25">
      <c r="K37347" s="133"/>
    </row>
    <row r="37348" spans="11:11" x14ac:dyDescent="0.25">
      <c r="K37348"/>
    </row>
    <row r="37349" spans="11:11" x14ac:dyDescent="0.25">
      <c r="K37349"/>
    </row>
    <row r="37350" spans="11:11" x14ac:dyDescent="0.25">
      <c r="K37350" s="133"/>
    </row>
    <row r="37351" spans="11:11" x14ac:dyDescent="0.25">
      <c r="K37351" s="133"/>
    </row>
    <row r="37352" spans="11:11" x14ac:dyDescent="0.25">
      <c r="K37352"/>
    </row>
    <row r="37353" spans="11:11" x14ac:dyDescent="0.25">
      <c r="K37353"/>
    </row>
    <row r="37354" spans="11:11" x14ac:dyDescent="0.25">
      <c r="K37354"/>
    </row>
    <row r="37355" spans="11:11" x14ac:dyDescent="0.25">
      <c r="K37355" s="133"/>
    </row>
    <row r="37356" spans="11:11" x14ac:dyDescent="0.25">
      <c r="K37356" s="133"/>
    </row>
    <row r="37357" spans="11:11" x14ac:dyDescent="0.25">
      <c r="K37357"/>
    </row>
    <row r="37358" spans="11:11" x14ac:dyDescent="0.25">
      <c r="K37358"/>
    </row>
    <row r="37359" spans="11:11" x14ac:dyDescent="0.25">
      <c r="K37359" s="133"/>
    </row>
    <row r="37360" spans="11:11" x14ac:dyDescent="0.25">
      <c r="K37360" s="133"/>
    </row>
    <row r="37361" spans="11:11" x14ac:dyDescent="0.25">
      <c r="K37361"/>
    </row>
    <row r="37362" spans="11:11" x14ac:dyDescent="0.25">
      <c r="K37362"/>
    </row>
    <row r="37363" spans="11:11" x14ac:dyDescent="0.25">
      <c r="K37363"/>
    </row>
    <row r="37364" spans="11:11" x14ac:dyDescent="0.25">
      <c r="K37364" s="133"/>
    </row>
    <row r="37365" spans="11:11" x14ac:dyDescent="0.25">
      <c r="K37365" s="133"/>
    </row>
    <row r="37366" spans="11:11" x14ac:dyDescent="0.25">
      <c r="K37366"/>
    </row>
    <row r="37367" spans="11:11" x14ac:dyDescent="0.25">
      <c r="K37367"/>
    </row>
    <row r="37368" spans="11:11" x14ac:dyDescent="0.25">
      <c r="K37368" s="133"/>
    </row>
    <row r="37369" spans="11:11" x14ac:dyDescent="0.25">
      <c r="K37369" s="133"/>
    </row>
    <row r="37370" spans="11:11" x14ac:dyDescent="0.25">
      <c r="K37370"/>
    </row>
    <row r="37371" spans="11:11" x14ac:dyDescent="0.25">
      <c r="K37371"/>
    </row>
    <row r="37372" spans="11:11" x14ac:dyDescent="0.25">
      <c r="K37372"/>
    </row>
    <row r="37373" spans="11:11" x14ac:dyDescent="0.25">
      <c r="K37373" s="133"/>
    </row>
    <row r="37374" spans="11:11" x14ac:dyDescent="0.25">
      <c r="K37374" s="133"/>
    </row>
    <row r="37375" spans="11:11" x14ac:dyDescent="0.25">
      <c r="K37375"/>
    </row>
    <row r="37376" spans="11:11" x14ac:dyDescent="0.25">
      <c r="K37376"/>
    </row>
    <row r="37377" spans="11:11" x14ac:dyDescent="0.25">
      <c r="K37377" s="133"/>
    </row>
    <row r="37378" spans="11:11" x14ac:dyDescent="0.25">
      <c r="K37378" s="133"/>
    </row>
    <row r="37379" spans="11:11" x14ac:dyDescent="0.25">
      <c r="K37379"/>
    </row>
    <row r="37380" spans="11:11" x14ac:dyDescent="0.25">
      <c r="K37380"/>
    </row>
    <row r="37381" spans="11:11" x14ac:dyDescent="0.25">
      <c r="K37381"/>
    </row>
    <row r="37382" spans="11:11" x14ac:dyDescent="0.25">
      <c r="K37382" s="133"/>
    </row>
    <row r="37383" spans="11:11" x14ac:dyDescent="0.25">
      <c r="K37383" s="133"/>
    </row>
    <row r="37384" spans="11:11" x14ac:dyDescent="0.25">
      <c r="K37384"/>
    </row>
    <row r="37385" spans="11:11" x14ac:dyDescent="0.25">
      <c r="K37385"/>
    </row>
    <row r="37386" spans="11:11" x14ac:dyDescent="0.25">
      <c r="K37386" s="133"/>
    </row>
    <row r="37387" spans="11:11" x14ac:dyDescent="0.25">
      <c r="K37387" s="133"/>
    </row>
    <row r="37388" spans="11:11" x14ac:dyDescent="0.25">
      <c r="K37388"/>
    </row>
    <row r="37389" spans="11:11" x14ac:dyDescent="0.25">
      <c r="K37389"/>
    </row>
    <row r="37390" spans="11:11" x14ac:dyDescent="0.25">
      <c r="K37390"/>
    </row>
    <row r="37391" spans="11:11" x14ac:dyDescent="0.25">
      <c r="K37391" s="133"/>
    </row>
    <row r="37392" spans="11:11" x14ac:dyDescent="0.25">
      <c r="K37392" s="133"/>
    </row>
    <row r="37393" spans="11:11" x14ac:dyDescent="0.25">
      <c r="K37393"/>
    </row>
    <row r="37394" spans="11:11" x14ac:dyDescent="0.25">
      <c r="K37394"/>
    </row>
    <row r="37395" spans="11:11" x14ac:dyDescent="0.25">
      <c r="K37395" s="133"/>
    </row>
    <row r="37396" spans="11:11" x14ac:dyDescent="0.25">
      <c r="K37396" s="133"/>
    </row>
    <row r="37397" spans="11:11" x14ac:dyDescent="0.25">
      <c r="K37397"/>
    </row>
    <row r="37398" spans="11:11" x14ac:dyDescent="0.25">
      <c r="K37398"/>
    </row>
    <row r="37399" spans="11:11" x14ac:dyDescent="0.25">
      <c r="K37399"/>
    </row>
    <row r="37400" spans="11:11" x14ac:dyDescent="0.25">
      <c r="K37400" s="133"/>
    </row>
    <row r="37401" spans="11:11" x14ac:dyDescent="0.25">
      <c r="K37401" s="133"/>
    </row>
    <row r="37402" spans="11:11" x14ac:dyDescent="0.25">
      <c r="K37402"/>
    </row>
    <row r="37403" spans="11:11" x14ac:dyDescent="0.25">
      <c r="K37403"/>
    </row>
    <row r="37404" spans="11:11" x14ac:dyDescent="0.25">
      <c r="K37404" s="133"/>
    </row>
    <row r="37405" spans="11:11" x14ac:dyDescent="0.25">
      <c r="K37405" s="133"/>
    </row>
    <row r="37406" spans="11:11" x14ac:dyDescent="0.25">
      <c r="K37406"/>
    </row>
    <row r="37407" spans="11:11" x14ac:dyDescent="0.25">
      <c r="K37407"/>
    </row>
    <row r="37408" spans="11:11" x14ac:dyDescent="0.25">
      <c r="K37408"/>
    </row>
    <row r="37409" spans="11:11" x14ac:dyDescent="0.25">
      <c r="K37409" s="133"/>
    </row>
    <row r="37410" spans="11:11" x14ac:dyDescent="0.25">
      <c r="K37410" s="133"/>
    </row>
    <row r="37411" spans="11:11" x14ac:dyDescent="0.25">
      <c r="K37411"/>
    </row>
    <row r="37412" spans="11:11" x14ac:dyDescent="0.25">
      <c r="K37412"/>
    </row>
    <row r="37413" spans="11:11" x14ac:dyDescent="0.25">
      <c r="K37413" s="133"/>
    </row>
    <row r="37414" spans="11:11" x14ac:dyDescent="0.25">
      <c r="K37414" s="133"/>
    </row>
    <row r="37415" spans="11:11" x14ac:dyDescent="0.25">
      <c r="K37415"/>
    </row>
    <row r="37416" spans="11:11" x14ac:dyDescent="0.25">
      <c r="K37416"/>
    </row>
    <row r="37417" spans="11:11" x14ac:dyDescent="0.25">
      <c r="K37417"/>
    </row>
    <row r="37418" spans="11:11" x14ac:dyDescent="0.25">
      <c r="K37418" s="133"/>
    </row>
    <row r="37419" spans="11:11" x14ac:dyDescent="0.25">
      <c r="K37419" s="133"/>
    </row>
    <row r="37420" spans="11:11" x14ac:dyDescent="0.25">
      <c r="K37420"/>
    </row>
    <row r="37421" spans="11:11" x14ac:dyDescent="0.25">
      <c r="K37421"/>
    </row>
    <row r="37422" spans="11:11" x14ac:dyDescent="0.25">
      <c r="K37422" s="133"/>
    </row>
    <row r="37423" spans="11:11" x14ac:dyDescent="0.25">
      <c r="K37423" s="133"/>
    </row>
    <row r="37424" spans="11:11" x14ac:dyDescent="0.25">
      <c r="K37424"/>
    </row>
    <row r="37425" spans="11:11" x14ac:dyDescent="0.25">
      <c r="K37425"/>
    </row>
    <row r="37426" spans="11:11" x14ac:dyDescent="0.25">
      <c r="K37426"/>
    </row>
    <row r="37427" spans="11:11" x14ac:dyDescent="0.25">
      <c r="K37427" s="133"/>
    </row>
    <row r="37428" spans="11:11" x14ac:dyDescent="0.25">
      <c r="K37428" s="133"/>
    </row>
    <row r="37429" spans="11:11" x14ac:dyDescent="0.25">
      <c r="K37429"/>
    </row>
    <row r="37430" spans="11:11" x14ac:dyDescent="0.25">
      <c r="K37430"/>
    </row>
    <row r="37431" spans="11:11" x14ac:dyDescent="0.25">
      <c r="K37431" s="133"/>
    </row>
    <row r="37432" spans="11:11" x14ac:dyDescent="0.25">
      <c r="K37432" s="133"/>
    </row>
    <row r="37433" spans="11:11" x14ac:dyDescent="0.25">
      <c r="K37433"/>
    </row>
    <row r="37434" spans="11:11" x14ac:dyDescent="0.25">
      <c r="K37434"/>
    </row>
    <row r="37435" spans="11:11" x14ac:dyDescent="0.25">
      <c r="K37435"/>
    </row>
    <row r="37436" spans="11:11" x14ac:dyDescent="0.25">
      <c r="K37436" s="133"/>
    </row>
    <row r="37437" spans="11:11" x14ac:dyDescent="0.25">
      <c r="K37437" s="133"/>
    </row>
    <row r="37438" spans="11:11" x14ac:dyDescent="0.25">
      <c r="K37438"/>
    </row>
    <row r="37439" spans="11:11" x14ac:dyDescent="0.25">
      <c r="K37439"/>
    </row>
    <row r="37440" spans="11:11" x14ac:dyDescent="0.25">
      <c r="K37440" s="133"/>
    </row>
    <row r="37441" spans="11:11" x14ac:dyDescent="0.25">
      <c r="K37441" s="133"/>
    </row>
    <row r="37442" spans="11:11" x14ac:dyDescent="0.25">
      <c r="K37442"/>
    </row>
    <row r="37443" spans="11:11" x14ac:dyDescent="0.25">
      <c r="K37443"/>
    </row>
    <row r="37444" spans="11:11" x14ac:dyDescent="0.25">
      <c r="K37444"/>
    </row>
    <row r="37445" spans="11:11" x14ac:dyDescent="0.25">
      <c r="K37445" s="133"/>
    </row>
    <row r="37446" spans="11:11" x14ac:dyDescent="0.25">
      <c r="K37446" s="133"/>
    </row>
    <row r="37447" spans="11:11" x14ac:dyDescent="0.25">
      <c r="K37447"/>
    </row>
    <row r="37448" spans="11:11" x14ac:dyDescent="0.25">
      <c r="K37448"/>
    </row>
    <row r="37449" spans="11:11" x14ac:dyDescent="0.25">
      <c r="K37449" s="133"/>
    </row>
    <row r="37450" spans="11:11" x14ac:dyDescent="0.25">
      <c r="K37450" s="133"/>
    </row>
    <row r="37451" spans="11:11" x14ac:dyDescent="0.25">
      <c r="K37451"/>
    </row>
    <row r="37452" spans="11:11" x14ac:dyDescent="0.25">
      <c r="K37452"/>
    </row>
    <row r="37453" spans="11:11" x14ac:dyDescent="0.25">
      <c r="K37453"/>
    </row>
    <row r="37454" spans="11:11" x14ac:dyDescent="0.25">
      <c r="K37454" s="133"/>
    </row>
    <row r="37455" spans="11:11" x14ac:dyDescent="0.25">
      <c r="K37455" s="133"/>
    </row>
    <row r="37456" spans="11:11" x14ac:dyDescent="0.25">
      <c r="K37456"/>
    </row>
    <row r="37457" spans="11:11" x14ac:dyDescent="0.25">
      <c r="K37457"/>
    </row>
    <row r="37458" spans="11:11" x14ac:dyDescent="0.25">
      <c r="K37458" s="133"/>
    </row>
    <row r="37459" spans="11:11" x14ac:dyDescent="0.25">
      <c r="K37459" s="133"/>
    </row>
    <row r="37460" spans="11:11" x14ac:dyDescent="0.25">
      <c r="K37460"/>
    </row>
    <row r="37461" spans="11:11" x14ac:dyDescent="0.25">
      <c r="K37461"/>
    </row>
    <row r="37462" spans="11:11" x14ac:dyDescent="0.25">
      <c r="K37462"/>
    </row>
    <row r="37463" spans="11:11" x14ac:dyDescent="0.25">
      <c r="K37463" s="133"/>
    </row>
    <row r="37464" spans="11:11" x14ac:dyDescent="0.25">
      <c r="K37464" s="133"/>
    </row>
    <row r="37465" spans="11:11" x14ac:dyDescent="0.25">
      <c r="K37465"/>
    </row>
    <row r="37466" spans="11:11" x14ac:dyDescent="0.25">
      <c r="K37466"/>
    </row>
    <row r="37467" spans="11:11" x14ac:dyDescent="0.25">
      <c r="K37467" s="133"/>
    </row>
    <row r="37468" spans="11:11" x14ac:dyDescent="0.25">
      <c r="K37468" s="133"/>
    </row>
    <row r="37469" spans="11:11" x14ac:dyDescent="0.25">
      <c r="K37469"/>
    </row>
    <row r="37470" spans="11:11" x14ac:dyDescent="0.25">
      <c r="K37470"/>
    </row>
    <row r="37471" spans="11:11" x14ac:dyDescent="0.25">
      <c r="K37471"/>
    </row>
    <row r="37472" spans="11:11" x14ac:dyDescent="0.25">
      <c r="K37472" s="133"/>
    </row>
    <row r="37473" spans="11:11" x14ac:dyDescent="0.25">
      <c r="K37473" s="133"/>
    </row>
    <row r="37474" spans="11:11" x14ac:dyDescent="0.25">
      <c r="K37474"/>
    </row>
    <row r="37475" spans="11:11" x14ac:dyDescent="0.25">
      <c r="K37475"/>
    </row>
    <row r="37476" spans="11:11" x14ac:dyDescent="0.25">
      <c r="K37476" s="133"/>
    </row>
    <row r="37477" spans="11:11" x14ac:dyDescent="0.25">
      <c r="K37477" s="133"/>
    </row>
    <row r="37478" spans="11:11" x14ac:dyDescent="0.25">
      <c r="K37478"/>
    </row>
    <row r="37479" spans="11:11" x14ac:dyDescent="0.25">
      <c r="K37479"/>
    </row>
    <row r="37480" spans="11:11" x14ac:dyDescent="0.25">
      <c r="K37480"/>
    </row>
    <row r="37481" spans="11:11" x14ac:dyDescent="0.25">
      <c r="K37481" s="133"/>
    </row>
    <row r="37482" spans="11:11" x14ac:dyDescent="0.25">
      <c r="K37482" s="133"/>
    </row>
    <row r="37483" spans="11:11" x14ac:dyDescent="0.25">
      <c r="K37483"/>
    </row>
    <row r="37484" spans="11:11" x14ac:dyDescent="0.25">
      <c r="K37484"/>
    </row>
    <row r="37485" spans="11:11" x14ac:dyDescent="0.25">
      <c r="K37485" s="133"/>
    </row>
    <row r="37486" spans="11:11" x14ac:dyDescent="0.25">
      <c r="K37486" s="133"/>
    </row>
    <row r="37487" spans="11:11" x14ac:dyDescent="0.25">
      <c r="K37487"/>
    </row>
    <row r="37488" spans="11:11" x14ac:dyDescent="0.25">
      <c r="K37488"/>
    </row>
    <row r="37489" spans="11:11" x14ac:dyDescent="0.25">
      <c r="K37489"/>
    </row>
    <row r="37490" spans="11:11" x14ac:dyDescent="0.25">
      <c r="K37490" s="133"/>
    </row>
    <row r="37491" spans="11:11" x14ac:dyDescent="0.25">
      <c r="K37491" s="133"/>
    </row>
    <row r="37492" spans="11:11" x14ac:dyDescent="0.25">
      <c r="K37492"/>
    </row>
    <row r="37493" spans="11:11" x14ac:dyDescent="0.25">
      <c r="K37493"/>
    </row>
    <row r="37494" spans="11:11" x14ac:dyDescent="0.25">
      <c r="K37494" s="133"/>
    </row>
    <row r="37495" spans="11:11" x14ac:dyDescent="0.25">
      <c r="K37495" s="133"/>
    </row>
    <row r="37496" spans="11:11" x14ac:dyDescent="0.25">
      <c r="K37496"/>
    </row>
    <row r="37497" spans="11:11" x14ac:dyDescent="0.25">
      <c r="K37497"/>
    </row>
    <row r="37498" spans="11:11" x14ac:dyDescent="0.25">
      <c r="K37498"/>
    </row>
    <row r="37499" spans="11:11" x14ac:dyDescent="0.25">
      <c r="K37499" s="133"/>
    </row>
    <row r="37500" spans="11:11" x14ac:dyDescent="0.25">
      <c r="K37500" s="133"/>
    </row>
    <row r="37501" spans="11:11" x14ac:dyDescent="0.25">
      <c r="K37501"/>
    </row>
    <row r="37502" spans="11:11" x14ac:dyDescent="0.25">
      <c r="K37502"/>
    </row>
    <row r="37503" spans="11:11" x14ac:dyDescent="0.25">
      <c r="K37503" s="133"/>
    </row>
    <row r="37504" spans="11:11" x14ac:dyDescent="0.25">
      <c r="K37504" s="133"/>
    </row>
    <row r="37505" spans="11:11" x14ac:dyDescent="0.25">
      <c r="K37505"/>
    </row>
    <row r="37506" spans="11:11" x14ac:dyDescent="0.25">
      <c r="K37506"/>
    </row>
    <row r="37507" spans="11:11" x14ac:dyDescent="0.25">
      <c r="K37507"/>
    </row>
    <row r="37508" spans="11:11" x14ac:dyDescent="0.25">
      <c r="K37508" s="133"/>
    </row>
    <row r="37509" spans="11:11" x14ac:dyDescent="0.25">
      <c r="K37509" s="133"/>
    </row>
    <row r="37510" spans="11:11" x14ac:dyDescent="0.25">
      <c r="K37510"/>
    </row>
    <row r="37511" spans="11:11" x14ac:dyDescent="0.25">
      <c r="K37511"/>
    </row>
    <row r="37512" spans="11:11" x14ac:dyDescent="0.25">
      <c r="K37512" s="133"/>
    </row>
    <row r="37513" spans="11:11" x14ac:dyDescent="0.25">
      <c r="K37513" s="133"/>
    </row>
    <row r="37514" spans="11:11" x14ac:dyDescent="0.25">
      <c r="K37514"/>
    </row>
    <row r="37515" spans="11:11" x14ac:dyDescent="0.25">
      <c r="K37515"/>
    </row>
    <row r="37516" spans="11:11" x14ac:dyDescent="0.25">
      <c r="K37516"/>
    </row>
    <row r="37517" spans="11:11" x14ac:dyDescent="0.25">
      <c r="K37517" s="133"/>
    </row>
    <row r="37518" spans="11:11" x14ac:dyDescent="0.25">
      <c r="K37518" s="133"/>
    </row>
    <row r="37519" spans="11:11" x14ac:dyDescent="0.25">
      <c r="K37519"/>
    </row>
    <row r="37520" spans="11:11" x14ac:dyDescent="0.25">
      <c r="K37520"/>
    </row>
    <row r="37521" spans="11:11" x14ac:dyDescent="0.25">
      <c r="K37521" s="133"/>
    </row>
    <row r="37522" spans="11:11" x14ac:dyDescent="0.25">
      <c r="K37522" s="133"/>
    </row>
    <row r="37523" spans="11:11" x14ac:dyDescent="0.25">
      <c r="K37523"/>
    </row>
    <row r="37524" spans="11:11" x14ac:dyDescent="0.25">
      <c r="K37524"/>
    </row>
    <row r="37525" spans="11:11" x14ac:dyDescent="0.25">
      <c r="K37525"/>
    </row>
    <row r="37526" spans="11:11" x14ac:dyDescent="0.25">
      <c r="K37526" s="133"/>
    </row>
    <row r="37527" spans="11:11" x14ac:dyDescent="0.25">
      <c r="K37527" s="133"/>
    </row>
    <row r="37528" spans="11:11" x14ac:dyDescent="0.25">
      <c r="K37528"/>
    </row>
    <row r="37529" spans="11:11" x14ac:dyDescent="0.25">
      <c r="K37529"/>
    </row>
    <row r="37530" spans="11:11" x14ac:dyDescent="0.25">
      <c r="K37530" s="133"/>
    </row>
    <row r="37531" spans="11:11" x14ac:dyDescent="0.25">
      <c r="K37531" s="133"/>
    </row>
    <row r="37532" spans="11:11" x14ac:dyDescent="0.25">
      <c r="K37532"/>
    </row>
    <row r="37533" spans="11:11" x14ac:dyDescent="0.25">
      <c r="K37533"/>
    </row>
    <row r="37534" spans="11:11" x14ac:dyDescent="0.25">
      <c r="K37534"/>
    </row>
    <row r="37535" spans="11:11" x14ac:dyDescent="0.25">
      <c r="K37535" s="133"/>
    </row>
    <row r="37536" spans="11:11" x14ac:dyDescent="0.25">
      <c r="K37536" s="133"/>
    </row>
    <row r="37537" spans="11:11" x14ac:dyDescent="0.25">
      <c r="K37537"/>
    </row>
    <row r="37538" spans="11:11" x14ac:dyDescent="0.25">
      <c r="K37538"/>
    </row>
    <row r="37539" spans="11:11" x14ac:dyDescent="0.25">
      <c r="K37539" s="133"/>
    </row>
    <row r="37540" spans="11:11" x14ac:dyDescent="0.25">
      <c r="K37540" s="133"/>
    </row>
    <row r="37541" spans="11:11" x14ac:dyDescent="0.25">
      <c r="K37541"/>
    </row>
    <row r="37542" spans="11:11" x14ac:dyDescent="0.25">
      <c r="K37542"/>
    </row>
    <row r="37543" spans="11:11" x14ac:dyDescent="0.25">
      <c r="K37543"/>
    </row>
    <row r="37544" spans="11:11" x14ac:dyDescent="0.25">
      <c r="K37544" s="133"/>
    </row>
    <row r="37545" spans="11:11" x14ac:dyDescent="0.25">
      <c r="K37545" s="133"/>
    </row>
    <row r="37546" spans="11:11" x14ac:dyDescent="0.25">
      <c r="K37546"/>
    </row>
    <row r="37547" spans="11:11" x14ac:dyDescent="0.25">
      <c r="K37547"/>
    </row>
    <row r="37548" spans="11:11" x14ac:dyDescent="0.25">
      <c r="K37548" s="133"/>
    </row>
    <row r="37549" spans="11:11" x14ac:dyDescent="0.25">
      <c r="K37549" s="133"/>
    </row>
    <row r="37550" spans="11:11" x14ac:dyDescent="0.25">
      <c r="K37550"/>
    </row>
    <row r="37551" spans="11:11" x14ac:dyDescent="0.25">
      <c r="K37551"/>
    </row>
    <row r="37552" spans="11:11" x14ac:dyDescent="0.25">
      <c r="K37552"/>
    </row>
    <row r="37553" spans="11:11" x14ac:dyDescent="0.25">
      <c r="K37553" s="133"/>
    </row>
    <row r="37554" spans="11:11" x14ac:dyDescent="0.25">
      <c r="K37554" s="133"/>
    </row>
    <row r="37555" spans="11:11" x14ac:dyDescent="0.25">
      <c r="K37555"/>
    </row>
    <row r="37556" spans="11:11" x14ac:dyDescent="0.25">
      <c r="K37556"/>
    </row>
    <row r="37557" spans="11:11" x14ac:dyDescent="0.25">
      <c r="K37557" s="133"/>
    </row>
    <row r="37558" spans="11:11" x14ac:dyDescent="0.25">
      <c r="K37558" s="133"/>
    </row>
    <row r="37559" spans="11:11" x14ac:dyDescent="0.25">
      <c r="K37559"/>
    </row>
    <row r="37560" spans="11:11" x14ac:dyDescent="0.25">
      <c r="K37560"/>
    </row>
    <row r="37561" spans="11:11" x14ac:dyDescent="0.25">
      <c r="K37561"/>
    </row>
    <row r="37562" spans="11:11" x14ac:dyDescent="0.25">
      <c r="K37562" s="133"/>
    </row>
    <row r="37563" spans="11:11" x14ac:dyDescent="0.25">
      <c r="K37563" s="133"/>
    </row>
    <row r="37564" spans="11:11" x14ac:dyDescent="0.25">
      <c r="K37564"/>
    </row>
    <row r="37565" spans="11:11" x14ac:dyDescent="0.25">
      <c r="K37565"/>
    </row>
    <row r="37566" spans="11:11" x14ac:dyDescent="0.25">
      <c r="K37566" s="133"/>
    </row>
    <row r="37567" spans="11:11" x14ac:dyDescent="0.25">
      <c r="K37567" s="133"/>
    </row>
    <row r="37568" spans="11:11" x14ac:dyDescent="0.25">
      <c r="K37568"/>
    </row>
    <row r="37569" spans="11:11" x14ac:dyDescent="0.25">
      <c r="K37569"/>
    </row>
    <row r="37570" spans="11:11" x14ac:dyDescent="0.25">
      <c r="K37570"/>
    </row>
    <row r="37571" spans="11:11" x14ac:dyDescent="0.25">
      <c r="K37571" s="133"/>
    </row>
    <row r="37572" spans="11:11" x14ac:dyDescent="0.25">
      <c r="K37572" s="133"/>
    </row>
    <row r="37573" spans="11:11" x14ac:dyDescent="0.25">
      <c r="K37573"/>
    </row>
    <row r="37574" spans="11:11" x14ac:dyDescent="0.25">
      <c r="K37574"/>
    </row>
    <row r="37575" spans="11:11" x14ac:dyDescent="0.25">
      <c r="K37575" s="133"/>
    </row>
    <row r="37576" spans="11:11" x14ac:dyDescent="0.25">
      <c r="K37576" s="133"/>
    </row>
    <row r="37577" spans="11:11" x14ac:dyDescent="0.25">
      <c r="K37577"/>
    </row>
    <row r="37578" spans="11:11" x14ac:dyDescent="0.25">
      <c r="K37578"/>
    </row>
    <row r="37579" spans="11:11" x14ac:dyDescent="0.25">
      <c r="K37579"/>
    </row>
    <row r="37580" spans="11:11" x14ac:dyDescent="0.25">
      <c r="K37580" s="133"/>
    </row>
    <row r="37581" spans="11:11" x14ac:dyDescent="0.25">
      <c r="K37581" s="133"/>
    </row>
    <row r="37582" spans="11:11" x14ac:dyDescent="0.25">
      <c r="K37582"/>
    </row>
    <row r="37583" spans="11:11" x14ac:dyDescent="0.25">
      <c r="K37583"/>
    </row>
    <row r="37584" spans="11:11" x14ac:dyDescent="0.25">
      <c r="K37584" s="133"/>
    </row>
    <row r="37585" spans="11:11" x14ac:dyDescent="0.25">
      <c r="K37585" s="133"/>
    </row>
    <row r="37586" spans="11:11" x14ac:dyDescent="0.25">
      <c r="K37586"/>
    </row>
    <row r="37587" spans="11:11" x14ac:dyDescent="0.25">
      <c r="K37587"/>
    </row>
    <row r="37588" spans="11:11" x14ac:dyDescent="0.25">
      <c r="K37588"/>
    </row>
    <row r="37589" spans="11:11" x14ac:dyDescent="0.25">
      <c r="K37589" s="133"/>
    </row>
    <row r="37590" spans="11:11" x14ac:dyDescent="0.25">
      <c r="K37590" s="133"/>
    </row>
    <row r="37591" spans="11:11" x14ac:dyDescent="0.25">
      <c r="K37591"/>
    </row>
    <row r="37592" spans="11:11" x14ac:dyDescent="0.25">
      <c r="K37592"/>
    </row>
    <row r="37593" spans="11:11" x14ac:dyDescent="0.25">
      <c r="K37593" s="133"/>
    </row>
    <row r="37594" spans="11:11" x14ac:dyDescent="0.25">
      <c r="K37594" s="133"/>
    </row>
    <row r="37595" spans="11:11" x14ac:dyDescent="0.25">
      <c r="K37595"/>
    </row>
    <row r="37596" spans="11:11" x14ac:dyDescent="0.25">
      <c r="K37596"/>
    </row>
    <row r="37597" spans="11:11" x14ac:dyDescent="0.25">
      <c r="K37597"/>
    </row>
    <row r="37598" spans="11:11" x14ac:dyDescent="0.25">
      <c r="K37598" s="133"/>
    </row>
    <row r="37599" spans="11:11" x14ac:dyDescent="0.25">
      <c r="K37599" s="133"/>
    </row>
    <row r="37600" spans="11:11" x14ac:dyDescent="0.25">
      <c r="K37600"/>
    </row>
    <row r="37601" spans="11:11" x14ac:dyDescent="0.25">
      <c r="K37601"/>
    </row>
    <row r="37602" spans="11:11" x14ac:dyDescent="0.25">
      <c r="K37602" s="133"/>
    </row>
    <row r="37603" spans="11:11" x14ac:dyDescent="0.25">
      <c r="K37603" s="133"/>
    </row>
    <row r="37604" spans="11:11" x14ac:dyDescent="0.25">
      <c r="K37604"/>
    </row>
    <row r="37605" spans="11:11" x14ac:dyDescent="0.25">
      <c r="K37605"/>
    </row>
    <row r="37606" spans="11:11" x14ac:dyDescent="0.25">
      <c r="K37606"/>
    </row>
    <row r="37607" spans="11:11" x14ac:dyDescent="0.25">
      <c r="K37607" s="133"/>
    </row>
    <row r="37608" spans="11:11" x14ac:dyDescent="0.25">
      <c r="K37608" s="133"/>
    </row>
    <row r="37609" spans="11:11" x14ac:dyDescent="0.25">
      <c r="K37609"/>
    </row>
    <row r="37610" spans="11:11" x14ac:dyDescent="0.25">
      <c r="K37610"/>
    </row>
    <row r="37611" spans="11:11" x14ac:dyDescent="0.25">
      <c r="K37611" s="133"/>
    </row>
    <row r="37612" spans="11:11" x14ac:dyDescent="0.25">
      <c r="K37612" s="133"/>
    </row>
    <row r="37613" spans="11:11" x14ac:dyDescent="0.25">
      <c r="K37613"/>
    </row>
    <row r="37614" spans="11:11" x14ac:dyDescent="0.25">
      <c r="K37614"/>
    </row>
    <row r="37615" spans="11:11" x14ac:dyDescent="0.25">
      <c r="K37615"/>
    </row>
    <row r="37616" spans="11:11" x14ac:dyDescent="0.25">
      <c r="K37616" s="133"/>
    </row>
    <row r="37617" spans="11:11" x14ac:dyDescent="0.25">
      <c r="K37617" s="133"/>
    </row>
    <row r="37618" spans="11:11" x14ac:dyDescent="0.25">
      <c r="K37618"/>
    </row>
    <row r="37619" spans="11:11" x14ac:dyDescent="0.25">
      <c r="K37619"/>
    </row>
    <row r="37620" spans="11:11" x14ac:dyDescent="0.25">
      <c r="K37620" s="133"/>
    </row>
    <row r="37621" spans="11:11" x14ac:dyDescent="0.25">
      <c r="K37621" s="133"/>
    </row>
    <row r="37622" spans="11:11" x14ac:dyDescent="0.25">
      <c r="K37622"/>
    </row>
    <row r="37623" spans="11:11" x14ac:dyDescent="0.25">
      <c r="K37623"/>
    </row>
    <row r="37624" spans="11:11" x14ac:dyDescent="0.25">
      <c r="K37624"/>
    </row>
    <row r="37625" spans="11:11" x14ac:dyDescent="0.25">
      <c r="K37625" s="133"/>
    </row>
    <row r="37626" spans="11:11" x14ac:dyDescent="0.25">
      <c r="K37626" s="133"/>
    </row>
    <row r="37627" spans="11:11" x14ac:dyDescent="0.25">
      <c r="K37627"/>
    </row>
    <row r="37628" spans="11:11" x14ac:dyDescent="0.25">
      <c r="K37628"/>
    </row>
    <row r="37629" spans="11:11" x14ac:dyDescent="0.25">
      <c r="K37629" s="133"/>
    </row>
    <row r="37630" spans="11:11" x14ac:dyDescent="0.25">
      <c r="K37630" s="133"/>
    </row>
    <row r="37631" spans="11:11" x14ac:dyDescent="0.25">
      <c r="K37631"/>
    </row>
    <row r="37632" spans="11:11" x14ac:dyDescent="0.25">
      <c r="K37632"/>
    </row>
    <row r="37633" spans="11:11" x14ac:dyDescent="0.25">
      <c r="K37633"/>
    </row>
    <row r="37634" spans="11:11" x14ac:dyDescent="0.25">
      <c r="K37634" s="133"/>
    </row>
    <row r="37635" spans="11:11" x14ac:dyDescent="0.25">
      <c r="K37635" s="133"/>
    </row>
    <row r="37636" spans="11:11" x14ac:dyDescent="0.25">
      <c r="K37636"/>
    </row>
    <row r="37637" spans="11:11" x14ac:dyDescent="0.25">
      <c r="K37637"/>
    </row>
    <row r="37638" spans="11:11" x14ac:dyDescent="0.25">
      <c r="K37638" s="133"/>
    </row>
    <row r="37639" spans="11:11" x14ac:dyDescent="0.25">
      <c r="K37639" s="133"/>
    </row>
    <row r="37640" spans="11:11" x14ac:dyDescent="0.25">
      <c r="K37640"/>
    </row>
    <row r="37641" spans="11:11" x14ac:dyDescent="0.25">
      <c r="K37641"/>
    </row>
    <row r="37642" spans="11:11" x14ac:dyDescent="0.25">
      <c r="K37642"/>
    </row>
    <row r="37643" spans="11:11" x14ac:dyDescent="0.25">
      <c r="K37643" s="133"/>
    </row>
    <row r="37644" spans="11:11" x14ac:dyDescent="0.25">
      <c r="K37644" s="133"/>
    </row>
    <row r="37645" spans="11:11" x14ac:dyDescent="0.25">
      <c r="K37645"/>
    </row>
    <row r="37646" spans="11:11" x14ac:dyDescent="0.25">
      <c r="K37646"/>
    </row>
    <row r="37647" spans="11:11" x14ac:dyDescent="0.25">
      <c r="K37647" s="133"/>
    </row>
    <row r="37648" spans="11:11" x14ac:dyDescent="0.25">
      <c r="K37648" s="133"/>
    </row>
    <row r="37649" spans="11:11" x14ac:dyDescent="0.25">
      <c r="K37649"/>
    </row>
    <row r="37650" spans="11:11" x14ac:dyDescent="0.25">
      <c r="K37650"/>
    </row>
    <row r="37651" spans="11:11" x14ac:dyDescent="0.25">
      <c r="K37651"/>
    </row>
    <row r="37652" spans="11:11" x14ac:dyDescent="0.25">
      <c r="K37652" s="133"/>
    </row>
    <row r="37653" spans="11:11" x14ac:dyDescent="0.25">
      <c r="K37653" s="133"/>
    </row>
    <row r="37654" spans="11:11" x14ac:dyDescent="0.25">
      <c r="K37654"/>
    </row>
    <row r="37655" spans="11:11" x14ac:dyDescent="0.25">
      <c r="K37655"/>
    </row>
    <row r="37656" spans="11:11" x14ac:dyDescent="0.25">
      <c r="K37656" s="133"/>
    </row>
    <row r="37657" spans="11:11" x14ac:dyDescent="0.25">
      <c r="K37657" s="133"/>
    </row>
    <row r="37658" spans="11:11" x14ac:dyDescent="0.25">
      <c r="K37658"/>
    </row>
    <row r="37659" spans="11:11" x14ac:dyDescent="0.25">
      <c r="K37659"/>
    </row>
    <row r="37660" spans="11:11" x14ac:dyDescent="0.25">
      <c r="K37660"/>
    </row>
    <row r="37661" spans="11:11" x14ac:dyDescent="0.25">
      <c r="K37661" s="133"/>
    </row>
    <row r="37662" spans="11:11" x14ac:dyDescent="0.25">
      <c r="K37662" s="133"/>
    </row>
    <row r="37663" spans="11:11" x14ac:dyDescent="0.25">
      <c r="K37663"/>
    </row>
    <row r="37664" spans="11:11" x14ac:dyDescent="0.25">
      <c r="K37664"/>
    </row>
    <row r="37665" spans="11:11" x14ac:dyDescent="0.25">
      <c r="K37665" s="133"/>
    </row>
    <row r="37666" spans="11:11" x14ac:dyDescent="0.25">
      <c r="K37666" s="133"/>
    </row>
    <row r="37667" spans="11:11" x14ac:dyDescent="0.25">
      <c r="K37667"/>
    </row>
    <row r="37668" spans="11:11" x14ac:dyDescent="0.25">
      <c r="K37668"/>
    </row>
    <row r="37669" spans="11:11" x14ac:dyDescent="0.25">
      <c r="K37669"/>
    </row>
    <row r="37670" spans="11:11" x14ac:dyDescent="0.25">
      <c r="K37670" s="133"/>
    </row>
    <row r="37671" spans="11:11" x14ac:dyDescent="0.25">
      <c r="K37671" s="133"/>
    </row>
    <row r="37672" spans="11:11" x14ac:dyDescent="0.25">
      <c r="K37672"/>
    </row>
    <row r="37673" spans="11:11" x14ac:dyDescent="0.25">
      <c r="K37673"/>
    </row>
    <row r="37674" spans="11:11" x14ac:dyDescent="0.25">
      <c r="K37674" s="133"/>
    </row>
    <row r="37675" spans="11:11" x14ac:dyDescent="0.25">
      <c r="K37675" s="133"/>
    </row>
    <row r="37676" spans="11:11" x14ac:dyDescent="0.25">
      <c r="K37676"/>
    </row>
    <row r="37677" spans="11:11" x14ac:dyDescent="0.25">
      <c r="K37677"/>
    </row>
    <row r="37678" spans="11:11" x14ac:dyDescent="0.25">
      <c r="K37678"/>
    </row>
    <row r="37679" spans="11:11" x14ac:dyDescent="0.25">
      <c r="K37679" s="133"/>
    </row>
    <row r="37680" spans="11:11" x14ac:dyDescent="0.25">
      <c r="K37680" s="133"/>
    </row>
    <row r="37681" spans="11:11" x14ac:dyDescent="0.25">
      <c r="K37681"/>
    </row>
    <row r="37682" spans="11:11" x14ac:dyDescent="0.25">
      <c r="K37682"/>
    </row>
    <row r="37683" spans="11:11" x14ac:dyDescent="0.25">
      <c r="K37683" s="133"/>
    </row>
    <row r="37684" spans="11:11" x14ac:dyDescent="0.25">
      <c r="K37684" s="133"/>
    </row>
    <row r="37685" spans="11:11" x14ac:dyDescent="0.25">
      <c r="K37685"/>
    </row>
    <row r="37686" spans="11:11" x14ac:dyDescent="0.25">
      <c r="K37686"/>
    </row>
    <row r="37687" spans="11:11" x14ac:dyDescent="0.25">
      <c r="K37687"/>
    </row>
    <row r="37688" spans="11:11" x14ac:dyDescent="0.25">
      <c r="K37688" s="133"/>
    </row>
    <row r="37689" spans="11:11" x14ac:dyDescent="0.25">
      <c r="K37689" s="133"/>
    </row>
    <row r="37690" spans="11:11" x14ac:dyDescent="0.25">
      <c r="K37690"/>
    </row>
    <row r="37691" spans="11:11" x14ac:dyDescent="0.25">
      <c r="K37691"/>
    </row>
    <row r="37692" spans="11:11" x14ac:dyDescent="0.25">
      <c r="K37692" s="133"/>
    </row>
    <row r="37693" spans="11:11" x14ac:dyDescent="0.25">
      <c r="K37693" s="133"/>
    </row>
    <row r="37694" spans="11:11" x14ac:dyDescent="0.25">
      <c r="K37694"/>
    </row>
    <row r="37695" spans="11:11" x14ac:dyDescent="0.25">
      <c r="K37695"/>
    </row>
    <row r="37696" spans="11:11" x14ac:dyDescent="0.25">
      <c r="K37696"/>
    </row>
    <row r="37697" spans="11:11" x14ac:dyDescent="0.25">
      <c r="K37697" s="133"/>
    </row>
    <row r="37698" spans="11:11" x14ac:dyDescent="0.25">
      <c r="K37698" s="133"/>
    </row>
    <row r="37699" spans="11:11" x14ac:dyDescent="0.25">
      <c r="K37699"/>
    </row>
    <row r="37700" spans="11:11" x14ac:dyDescent="0.25">
      <c r="K37700"/>
    </row>
    <row r="37701" spans="11:11" x14ac:dyDescent="0.25">
      <c r="K37701" s="133"/>
    </row>
    <row r="37702" spans="11:11" x14ac:dyDescent="0.25">
      <c r="K37702" s="133"/>
    </row>
    <row r="37703" spans="11:11" x14ac:dyDescent="0.25">
      <c r="K37703"/>
    </row>
    <row r="37704" spans="11:11" x14ac:dyDescent="0.25">
      <c r="K37704"/>
    </row>
    <row r="37705" spans="11:11" x14ac:dyDescent="0.25">
      <c r="K37705"/>
    </row>
    <row r="37706" spans="11:11" x14ac:dyDescent="0.25">
      <c r="K37706" s="133"/>
    </row>
    <row r="37707" spans="11:11" x14ac:dyDescent="0.25">
      <c r="K37707" s="133"/>
    </row>
    <row r="37708" spans="11:11" x14ac:dyDescent="0.25">
      <c r="K37708"/>
    </row>
    <row r="37709" spans="11:11" x14ac:dyDescent="0.25">
      <c r="K37709"/>
    </row>
    <row r="37710" spans="11:11" x14ac:dyDescent="0.25">
      <c r="K37710" s="133"/>
    </row>
    <row r="37711" spans="11:11" x14ac:dyDescent="0.25">
      <c r="K37711" s="133"/>
    </row>
    <row r="37712" spans="11:11" x14ac:dyDescent="0.25">
      <c r="K37712"/>
    </row>
    <row r="37713" spans="11:11" x14ac:dyDescent="0.25">
      <c r="K37713"/>
    </row>
    <row r="37714" spans="11:11" x14ac:dyDescent="0.25">
      <c r="K37714"/>
    </row>
    <row r="37715" spans="11:11" x14ac:dyDescent="0.25">
      <c r="K37715" s="133"/>
    </row>
    <row r="37716" spans="11:11" x14ac:dyDescent="0.25">
      <c r="K37716" s="133"/>
    </row>
    <row r="37717" spans="11:11" x14ac:dyDescent="0.25">
      <c r="K37717"/>
    </row>
    <row r="37718" spans="11:11" x14ac:dyDescent="0.25">
      <c r="K37718"/>
    </row>
    <row r="37719" spans="11:11" x14ac:dyDescent="0.25">
      <c r="K37719" s="133"/>
    </row>
    <row r="37720" spans="11:11" x14ac:dyDescent="0.25">
      <c r="K37720" s="133"/>
    </row>
    <row r="37721" spans="11:11" x14ac:dyDescent="0.25">
      <c r="K37721"/>
    </row>
    <row r="37722" spans="11:11" x14ac:dyDescent="0.25">
      <c r="K37722"/>
    </row>
    <row r="37723" spans="11:11" x14ac:dyDescent="0.25">
      <c r="K37723"/>
    </row>
    <row r="37724" spans="11:11" x14ac:dyDescent="0.25">
      <c r="K37724" s="133"/>
    </row>
    <row r="37725" spans="11:11" x14ac:dyDescent="0.25">
      <c r="K37725" s="133"/>
    </row>
    <row r="37726" spans="11:11" x14ac:dyDescent="0.25">
      <c r="K37726"/>
    </row>
    <row r="37727" spans="11:11" x14ac:dyDescent="0.25">
      <c r="K37727"/>
    </row>
    <row r="37728" spans="11:11" x14ac:dyDescent="0.25">
      <c r="K37728" s="133"/>
    </row>
    <row r="37729" spans="11:11" x14ac:dyDescent="0.25">
      <c r="K37729" s="133"/>
    </row>
    <row r="37730" spans="11:11" x14ac:dyDescent="0.25">
      <c r="K37730"/>
    </row>
    <row r="37731" spans="11:11" x14ac:dyDescent="0.25">
      <c r="K37731"/>
    </row>
    <row r="37732" spans="11:11" x14ac:dyDescent="0.25">
      <c r="K37732"/>
    </row>
    <row r="37733" spans="11:11" x14ac:dyDescent="0.25">
      <c r="K37733" s="133"/>
    </row>
    <row r="37734" spans="11:11" x14ac:dyDescent="0.25">
      <c r="K37734" s="133"/>
    </row>
    <row r="37735" spans="11:11" x14ac:dyDescent="0.25">
      <c r="K37735"/>
    </row>
    <row r="37736" spans="11:11" x14ac:dyDescent="0.25">
      <c r="K37736"/>
    </row>
    <row r="37737" spans="11:11" x14ac:dyDescent="0.25">
      <c r="K37737" s="133"/>
    </row>
    <row r="37738" spans="11:11" x14ac:dyDescent="0.25">
      <c r="K37738" s="133"/>
    </row>
    <row r="37739" spans="11:11" x14ac:dyDescent="0.25">
      <c r="K37739"/>
    </row>
    <row r="37740" spans="11:11" x14ac:dyDescent="0.25">
      <c r="K37740"/>
    </row>
    <row r="37741" spans="11:11" x14ac:dyDescent="0.25">
      <c r="K37741"/>
    </row>
    <row r="37742" spans="11:11" x14ac:dyDescent="0.25">
      <c r="K37742" s="133"/>
    </row>
    <row r="37743" spans="11:11" x14ac:dyDescent="0.25">
      <c r="K37743" s="133"/>
    </row>
    <row r="37744" spans="11:11" x14ac:dyDescent="0.25">
      <c r="K37744"/>
    </row>
    <row r="37745" spans="11:11" x14ac:dyDescent="0.25">
      <c r="K37745"/>
    </row>
    <row r="37746" spans="11:11" x14ac:dyDescent="0.25">
      <c r="K37746" s="133"/>
    </row>
    <row r="37747" spans="11:11" x14ac:dyDescent="0.25">
      <c r="K37747" s="133"/>
    </row>
    <row r="37748" spans="11:11" x14ac:dyDescent="0.25">
      <c r="K37748"/>
    </row>
    <row r="37749" spans="11:11" x14ac:dyDescent="0.25">
      <c r="K37749"/>
    </row>
    <row r="37750" spans="11:11" x14ac:dyDescent="0.25">
      <c r="K37750"/>
    </row>
    <row r="37751" spans="11:11" x14ac:dyDescent="0.25">
      <c r="K37751" s="133"/>
    </row>
    <row r="37752" spans="11:11" x14ac:dyDescent="0.25">
      <c r="K37752" s="133"/>
    </row>
    <row r="37753" spans="11:11" x14ac:dyDescent="0.25">
      <c r="K37753"/>
    </row>
    <row r="37754" spans="11:11" x14ac:dyDescent="0.25">
      <c r="K37754"/>
    </row>
    <row r="37755" spans="11:11" x14ac:dyDescent="0.25">
      <c r="K37755" s="133"/>
    </row>
    <row r="37756" spans="11:11" x14ac:dyDescent="0.25">
      <c r="K37756" s="133"/>
    </row>
    <row r="37757" spans="11:11" x14ac:dyDescent="0.25">
      <c r="K37757"/>
    </row>
    <row r="37758" spans="11:11" x14ac:dyDescent="0.25">
      <c r="K37758"/>
    </row>
    <row r="37759" spans="11:11" x14ac:dyDescent="0.25">
      <c r="K37759"/>
    </row>
    <row r="37760" spans="11:11" x14ac:dyDescent="0.25">
      <c r="K37760" s="133"/>
    </row>
    <row r="37761" spans="11:11" x14ac:dyDescent="0.25">
      <c r="K37761" s="133"/>
    </row>
    <row r="37762" spans="11:11" x14ac:dyDescent="0.25">
      <c r="K37762"/>
    </row>
    <row r="37763" spans="11:11" x14ac:dyDescent="0.25">
      <c r="K37763"/>
    </row>
    <row r="37764" spans="11:11" x14ac:dyDescent="0.25">
      <c r="K37764" s="133"/>
    </row>
    <row r="37765" spans="11:11" x14ac:dyDescent="0.25">
      <c r="K37765" s="133"/>
    </row>
    <row r="37766" spans="11:11" x14ac:dyDescent="0.25">
      <c r="K37766"/>
    </row>
    <row r="37767" spans="11:11" x14ac:dyDescent="0.25">
      <c r="K37767"/>
    </row>
    <row r="37768" spans="11:11" x14ac:dyDescent="0.25">
      <c r="K37768"/>
    </row>
    <row r="37769" spans="11:11" x14ac:dyDescent="0.25">
      <c r="K37769" s="133"/>
    </row>
    <row r="37770" spans="11:11" x14ac:dyDescent="0.25">
      <c r="K37770" s="133"/>
    </row>
    <row r="37771" spans="11:11" x14ac:dyDescent="0.25">
      <c r="K37771"/>
    </row>
    <row r="37772" spans="11:11" x14ac:dyDescent="0.25">
      <c r="K37772"/>
    </row>
    <row r="37773" spans="11:11" x14ac:dyDescent="0.25">
      <c r="K37773" s="133"/>
    </row>
    <row r="37774" spans="11:11" x14ac:dyDescent="0.25">
      <c r="K37774" s="133"/>
    </row>
    <row r="37775" spans="11:11" x14ac:dyDescent="0.25">
      <c r="K37775"/>
    </row>
    <row r="37776" spans="11:11" x14ac:dyDescent="0.25">
      <c r="K37776"/>
    </row>
    <row r="37777" spans="11:11" x14ac:dyDescent="0.25">
      <c r="K37777"/>
    </row>
    <row r="37778" spans="11:11" x14ac:dyDescent="0.25">
      <c r="K37778" s="133"/>
    </row>
    <row r="37779" spans="11:11" x14ac:dyDescent="0.25">
      <c r="K37779" s="133"/>
    </row>
    <row r="37780" spans="11:11" x14ac:dyDescent="0.25">
      <c r="K37780"/>
    </row>
    <row r="37781" spans="11:11" x14ac:dyDescent="0.25">
      <c r="K37781"/>
    </row>
    <row r="37782" spans="11:11" x14ac:dyDescent="0.25">
      <c r="K37782" s="133"/>
    </row>
    <row r="37783" spans="11:11" x14ac:dyDescent="0.25">
      <c r="K37783" s="133"/>
    </row>
    <row r="37784" spans="11:11" x14ac:dyDescent="0.25">
      <c r="K37784"/>
    </row>
    <row r="37785" spans="11:11" x14ac:dyDescent="0.25">
      <c r="K37785"/>
    </row>
    <row r="37786" spans="11:11" x14ac:dyDescent="0.25">
      <c r="K37786"/>
    </row>
    <row r="37787" spans="11:11" x14ac:dyDescent="0.25">
      <c r="K37787" s="133"/>
    </row>
    <row r="37788" spans="11:11" x14ac:dyDescent="0.25">
      <c r="K37788" s="133"/>
    </row>
    <row r="37789" spans="11:11" x14ac:dyDescent="0.25">
      <c r="K37789"/>
    </row>
    <row r="37790" spans="11:11" x14ac:dyDescent="0.25">
      <c r="K37790"/>
    </row>
    <row r="37791" spans="11:11" x14ac:dyDescent="0.25">
      <c r="K37791" s="133"/>
    </row>
    <row r="37792" spans="11:11" x14ac:dyDescent="0.25">
      <c r="K37792" s="133"/>
    </row>
    <row r="37793" spans="11:11" x14ac:dyDescent="0.25">
      <c r="K37793"/>
    </row>
    <row r="37794" spans="11:11" x14ac:dyDescent="0.25">
      <c r="K37794"/>
    </row>
    <row r="37795" spans="11:11" x14ac:dyDescent="0.25">
      <c r="K37795"/>
    </row>
    <row r="37796" spans="11:11" x14ac:dyDescent="0.25">
      <c r="K37796" s="133"/>
    </row>
    <row r="37797" spans="11:11" x14ac:dyDescent="0.25">
      <c r="K37797" s="133"/>
    </row>
    <row r="37798" spans="11:11" x14ac:dyDescent="0.25">
      <c r="K37798"/>
    </row>
    <row r="37799" spans="11:11" x14ac:dyDescent="0.25">
      <c r="K37799"/>
    </row>
    <row r="37800" spans="11:11" x14ac:dyDescent="0.25">
      <c r="K37800" s="133"/>
    </row>
    <row r="37801" spans="11:11" x14ac:dyDescent="0.25">
      <c r="K37801" s="133"/>
    </row>
    <row r="37802" spans="11:11" x14ac:dyDescent="0.25">
      <c r="K37802"/>
    </row>
    <row r="37803" spans="11:11" x14ac:dyDescent="0.25">
      <c r="K37803"/>
    </row>
    <row r="37804" spans="11:11" x14ac:dyDescent="0.25">
      <c r="K37804"/>
    </row>
    <row r="37805" spans="11:11" x14ac:dyDescent="0.25">
      <c r="K37805" s="133"/>
    </row>
    <row r="37806" spans="11:11" x14ac:dyDescent="0.25">
      <c r="K37806" s="133"/>
    </row>
    <row r="37807" spans="11:11" x14ac:dyDescent="0.25">
      <c r="K37807"/>
    </row>
    <row r="37808" spans="11:11" x14ac:dyDescent="0.25">
      <c r="K37808"/>
    </row>
    <row r="37809" spans="11:11" x14ac:dyDescent="0.25">
      <c r="K37809" s="133"/>
    </row>
    <row r="37810" spans="11:11" x14ac:dyDescent="0.25">
      <c r="K37810" s="133"/>
    </row>
    <row r="37811" spans="11:11" x14ac:dyDescent="0.25">
      <c r="K37811"/>
    </row>
    <row r="37812" spans="11:11" x14ac:dyDescent="0.25">
      <c r="K37812"/>
    </row>
    <row r="37813" spans="11:11" x14ac:dyDescent="0.25">
      <c r="K37813"/>
    </row>
    <row r="37814" spans="11:11" x14ac:dyDescent="0.25">
      <c r="K37814" s="133"/>
    </row>
    <row r="37815" spans="11:11" x14ac:dyDescent="0.25">
      <c r="K37815" s="133"/>
    </row>
    <row r="37816" spans="11:11" x14ac:dyDescent="0.25">
      <c r="K37816"/>
    </row>
    <row r="37817" spans="11:11" x14ac:dyDescent="0.25">
      <c r="K37817"/>
    </row>
    <row r="37818" spans="11:11" x14ac:dyDescent="0.25">
      <c r="K37818" s="133"/>
    </row>
    <row r="37819" spans="11:11" x14ac:dyDescent="0.25">
      <c r="K37819" s="133"/>
    </row>
    <row r="37820" spans="11:11" x14ac:dyDescent="0.25">
      <c r="K37820"/>
    </row>
    <row r="37821" spans="11:11" x14ac:dyDescent="0.25">
      <c r="K37821"/>
    </row>
    <row r="37822" spans="11:11" x14ac:dyDescent="0.25">
      <c r="K37822"/>
    </row>
    <row r="37823" spans="11:11" x14ac:dyDescent="0.25">
      <c r="K37823" s="133"/>
    </row>
    <row r="37824" spans="11:11" x14ac:dyDescent="0.25">
      <c r="K37824" s="133"/>
    </row>
    <row r="37825" spans="11:11" x14ac:dyDescent="0.25">
      <c r="K37825"/>
    </row>
    <row r="37826" spans="11:11" x14ac:dyDescent="0.25">
      <c r="K37826"/>
    </row>
    <row r="37827" spans="11:11" x14ac:dyDescent="0.25">
      <c r="K37827" s="133"/>
    </row>
    <row r="37828" spans="11:11" x14ac:dyDescent="0.25">
      <c r="K37828" s="133"/>
    </row>
    <row r="37829" spans="11:11" x14ac:dyDescent="0.25">
      <c r="K37829"/>
    </row>
    <row r="37830" spans="11:11" x14ac:dyDescent="0.25">
      <c r="K37830"/>
    </row>
    <row r="37831" spans="11:11" x14ac:dyDescent="0.25">
      <c r="K37831"/>
    </row>
    <row r="37832" spans="11:11" x14ac:dyDescent="0.25">
      <c r="K37832" s="133"/>
    </row>
    <row r="37833" spans="11:11" x14ac:dyDescent="0.25">
      <c r="K37833" s="133"/>
    </row>
    <row r="37834" spans="11:11" x14ac:dyDescent="0.25">
      <c r="K37834"/>
    </row>
    <row r="37835" spans="11:11" x14ac:dyDescent="0.25">
      <c r="K37835"/>
    </row>
    <row r="37836" spans="11:11" x14ac:dyDescent="0.25">
      <c r="K37836" s="133"/>
    </row>
    <row r="37837" spans="11:11" x14ac:dyDescent="0.25">
      <c r="K37837" s="133"/>
    </row>
    <row r="37838" spans="11:11" x14ac:dyDescent="0.25">
      <c r="K37838"/>
    </row>
    <row r="37839" spans="11:11" x14ac:dyDescent="0.25">
      <c r="K37839"/>
    </row>
    <row r="37840" spans="11:11" x14ac:dyDescent="0.25">
      <c r="K37840"/>
    </row>
    <row r="37841" spans="11:11" x14ac:dyDescent="0.25">
      <c r="K37841" s="133"/>
    </row>
    <row r="37842" spans="11:11" x14ac:dyDescent="0.25">
      <c r="K37842" s="133"/>
    </row>
    <row r="37843" spans="11:11" x14ac:dyDescent="0.25">
      <c r="K37843"/>
    </row>
    <row r="37844" spans="11:11" x14ac:dyDescent="0.25">
      <c r="K37844"/>
    </row>
    <row r="37845" spans="11:11" x14ac:dyDescent="0.25">
      <c r="K37845" s="133"/>
    </row>
    <row r="37846" spans="11:11" x14ac:dyDescent="0.25">
      <c r="K37846" s="133"/>
    </row>
    <row r="37847" spans="11:11" x14ac:dyDescent="0.25">
      <c r="K37847"/>
    </row>
    <row r="37848" spans="11:11" x14ac:dyDescent="0.25">
      <c r="K37848"/>
    </row>
    <row r="37849" spans="11:11" x14ac:dyDescent="0.25">
      <c r="K37849"/>
    </row>
    <row r="37850" spans="11:11" x14ac:dyDescent="0.25">
      <c r="K37850" s="133"/>
    </row>
    <row r="37851" spans="11:11" x14ac:dyDescent="0.25">
      <c r="K37851" s="133"/>
    </row>
    <row r="37852" spans="11:11" x14ac:dyDescent="0.25">
      <c r="K37852"/>
    </row>
    <row r="37853" spans="11:11" x14ac:dyDescent="0.25">
      <c r="K37853"/>
    </row>
    <row r="37854" spans="11:11" x14ac:dyDescent="0.25">
      <c r="K37854" s="133"/>
    </row>
    <row r="37855" spans="11:11" x14ac:dyDescent="0.25">
      <c r="K37855" s="133"/>
    </row>
    <row r="37856" spans="11:11" x14ac:dyDescent="0.25">
      <c r="K37856"/>
    </row>
    <row r="37857" spans="11:11" x14ac:dyDescent="0.25">
      <c r="K37857"/>
    </row>
    <row r="37858" spans="11:11" x14ac:dyDescent="0.25">
      <c r="K37858"/>
    </row>
    <row r="37859" spans="11:11" x14ac:dyDescent="0.25">
      <c r="K37859" s="133"/>
    </row>
    <row r="37860" spans="11:11" x14ac:dyDescent="0.25">
      <c r="K37860" s="133"/>
    </row>
    <row r="37861" spans="11:11" x14ac:dyDescent="0.25">
      <c r="K37861"/>
    </row>
    <row r="37862" spans="11:11" x14ac:dyDescent="0.25">
      <c r="K37862"/>
    </row>
    <row r="37863" spans="11:11" x14ac:dyDescent="0.25">
      <c r="K37863" s="133"/>
    </row>
    <row r="37864" spans="11:11" x14ac:dyDescent="0.25">
      <c r="K37864" s="133"/>
    </row>
    <row r="37865" spans="11:11" x14ac:dyDescent="0.25">
      <c r="K37865"/>
    </row>
    <row r="37866" spans="11:11" x14ac:dyDescent="0.25">
      <c r="K37866"/>
    </row>
    <row r="37867" spans="11:11" x14ac:dyDescent="0.25">
      <c r="K37867"/>
    </row>
    <row r="37868" spans="11:11" x14ac:dyDescent="0.25">
      <c r="K37868" s="133"/>
    </row>
    <row r="37869" spans="11:11" x14ac:dyDescent="0.25">
      <c r="K37869" s="133"/>
    </row>
    <row r="37870" spans="11:11" x14ac:dyDescent="0.25">
      <c r="K37870"/>
    </row>
    <row r="37871" spans="11:11" x14ac:dyDescent="0.25">
      <c r="K37871"/>
    </row>
    <row r="37872" spans="11:11" x14ac:dyDescent="0.25">
      <c r="K37872" s="133"/>
    </row>
    <row r="37873" spans="11:11" x14ac:dyDescent="0.25">
      <c r="K37873" s="133"/>
    </row>
    <row r="37874" spans="11:11" x14ac:dyDescent="0.25">
      <c r="K37874"/>
    </row>
    <row r="37875" spans="11:11" x14ac:dyDescent="0.25">
      <c r="K37875"/>
    </row>
    <row r="37876" spans="11:11" x14ac:dyDescent="0.25">
      <c r="K37876"/>
    </row>
    <row r="37877" spans="11:11" x14ac:dyDescent="0.25">
      <c r="K37877" s="133"/>
    </row>
    <row r="37878" spans="11:11" x14ac:dyDescent="0.25">
      <c r="K37878" s="133"/>
    </row>
    <row r="37879" spans="11:11" x14ac:dyDescent="0.25">
      <c r="K37879"/>
    </row>
    <row r="37880" spans="11:11" x14ac:dyDescent="0.25">
      <c r="K37880"/>
    </row>
    <row r="37881" spans="11:11" x14ac:dyDescent="0.25">
      <c r="K37881" s="133"/>
    </row>
    <row r="37882" spans="11:11" x14ac:dyDescent="0.25">
      <c r="K37882" s="133"/>
    </row>
    <row r="37883" spans="11:11" x14ac:dyDescent="0.25">
      <c r="K37883"/>
    </row>
    <row r="37884" spans="11:11" x14ac:dyDescent="0.25">
      <c r="K37884"/>
    </row>
    <row r="37885" spans="11:11" x14ac:dyDescent="0.25">
      <c r="K37885"/>
    </row>
    <row r="37886" spans="11:11" x14ac:dyDescent="0.25">
      <c r="K37886" s="133"/>
    </row>
    <row r="37887" spans="11:11" x14ac:dyDescent="0.25">
      <c r="K37887" s="133"/>
    </row>
    <row r="37888" spans="11:11" x14ac:dyDescent="0.25">
      <c r="K37888"/>
    </row>
    <row r="37889" spans="11:11" x14ac:dyDescent="0.25">
      <c r="K37889"/>
    </row>
    <row r="37890" spans="11:11" x14ac:dyDescent="0.25">
      <c r="K37890" s="133"/>
    </row>
    <row r="37891" spans="11:11" x14ac:dyDescent="0.25">
      <c r="K37891" s="133"/>
    </row>
    <row r="37892" spans="11:11" x14ac:dyDescent="0.25">
      <c r="K37892"/>
    </row>
    <row r="37893" spans="11:11" x14ac:dyDescent="0.25">
      <c r="K37893"/>
    </row>
    <row r="37894" spans="11:11" x14ac:dyDescent="0.25">
      <c r="K37894"/>
    </row>
    <row r="37895" spans="11:11" x14ac:dyDescent="0.25">
      <c r="K37895" s="133"/>
    </row>
    <row r="37896" spans="11:11" x14ac:dyDescent="0.25">
      <c r="K37896" s="133"/>
    </row>
    <row r="37897" spans="11:11" x14ac:dyDescent="0.25">
      <c r="K37897"/>
    </row>
    <row r="37898" spans="11:11" x14ac:dyDescent="0.25">
      <c r="K37898"/>
    </row>
    <row r="37899" spans="11:11" x14ac:dyDescent="0.25">
      <c r="K37899" s="133"/>
    </row>
    <row r="37900" spans="11:11" x14ac:dyDescent="0.25">
      <c r="K37900" s="133"/>
    </row>
    <row r="37901" spans="11:11" x14ac:dyDescent="0.25">
      <c r="K37901"/>
    </row>
    <row r="37902" spans="11:11" x14ac:dyDescent="0.25">
      <c r="K37902"/>
    </row>
    <row r="37903" spans="11:11" x14ac:dyDescent="0.25">
      <c r="K37903"/>
    </row>
    <row r="37904" spans="11:11" x14ac:dyDescent="0.25">
      <c r="K37904" s="133"/>
    </row>
    <row r="37905" spans="11:11" x14ac:dyDescent="0.25">
      <c r="K37905" s="133"/>
    </row>
    <row r="37906" spans="11:11" x14ac:dyDescent="0.25">
      <c r="K37906"/>
    </row>
    <row r="37907" spans="11:11" x14ac:dyDescent="0.25">
      <c r="K37907"/>
    </row>
    <row r="37908" spans="11:11" x14ac:dyDescent="0.25">
      <c r="K37908" s="133"/>
    </row>
    <row r="37909" spans="11:11" x14ac:dyDescent="0.25">
      <c r="K37909" s="133"/>
    </row>
    <row r="37910" spans="11:11" x14ac:dyDescent="0.25">
      <c r="K37910"/>
    </row>
    <row r="37911" spans="11:11" x14ac:dyDescent="0.25">
      <c r="K37911"/>
    </row>
    <row r="37912" spans="11:11" x14ac:dyDescent="0.25">
      <c r="K37912"/>
    </row>
    <row r="37913" spans="11:11" x14ac:dyDescent="0.25">
      <c r="K37913" s="133"/>
    </row>
    <row r="37914" spans="11:11" x14ac:dyDescent="0.25">
      <c r="K37914" s="133"/>
    </row>
    <row r="37915" spans="11:11" x14ac:dyDescent="0.25">
      <c r="K37915"/>
    </row>
    <row r="37916" spans="11:11" x14ac:dyDescent="0.25">
      <c r="K37916"/>
    </row>
    <row r="37917" spans="11:11" x14ac:dyDescent="0.25">
      <c r="K37917" s="133"/>
    </row>
    <row r="37918" spans="11:11" x14ac:dyDescent="0.25">
      <c r="K37918" s="133"/>
    </row>
    <row r="37919" spans="11:11" x14ac:dyDescent="0.25">
      <c r="K37919"/>
    </row>
    <row r="37920" spans="11:11" x14ac:dyDescent="0.25">
      <c r="K37920"/>
    </row>
    <row r="37921" spans="11:11" x14ac:dyDescent="0.25">
      <c r="K37921"/>
    </row>
    <row r="37922" spans="11:11" x14ac:dyDescent="0.25">
      <c r="K37922" s="133"/>
    </row>
    <row r="37923" spans="11:11" x14ac:dyDescent="0.25">
      <c r="K37923" s="133"/>
    </row>
    <row r="37924" spans="11:11" x14ac:dyDescent="0.25">
      <c r="K37924"/>
    </row>
    <row r="37925" spans="11:11" x14ac:dyDescent="0.25">
      <c r="K37925"/>
    </row>
    <row r="37926" spans="11:11" x14ac:dyDescent="0.25">
      <c r="K37926" s="133"/>
    </row>
    <row r="37927" spans="11:11" x14ac:dyDescent="0.25">
      <c r="K37927" s="133"/>
    </row>
    <row r="37928" spans="11:11" x14ac:dyDescent="0.25">
      <c r="K37928"/>
    </row>
    <row r="37929" spans="11:11" x14ac:dyDescent="0.25">
      <c r="K37929"/>
    </row>
    <row r="37930" spans="11:11" x14ac:dyDescent="0.25">
      <c r="K37930"/>
    </row>
    <row r="37931" spans="11:11" x14ac:dyDescent="0.25">
      <c r="K37931" s="133"/>
    </row>
    <row r="37932" spans="11:11" x14ac:dyDescent="0.25">
      <c r="K37932" s="133"/>
    </row>
    <row r="37933" spans="11:11" x14ac:dyDescent="0.25">
      <c r="K37933"/>
    </row>
    <row r="37934" spans="11:11" x14ac:dyDescent="0.25">
      <c r="K37934"/>
    </row>
    <row r="37935" spans="11:11" x14ac:dyDescent="0.25">
      <c r="K37935" s="133"/>
    </row>
    <row r="37936" spans="11:11" x14ac:dyDescent="0.25">
      <c r="K37936" s="133"/>
    </row>
    <row r="37937" spans="11:11" x14ac:dyDescent="0.25">
      <c r="K37937"/>
    </row>
    <row r="37938" spans="11:11" x14ac:dyDescent="0.25">
      <c r="K37938"/>
    </row>
    <row r="37939" spans="11:11" x14ac:dyDescent="0.25">
      <c r="K37939"/>
    </row>
    <row r="37940" spans="11:11" x14ac:dyDescent="0.25">
      <c r="K37940" s="133"/>
    </row>
    <row r="37941" spans="11:11" x14ac:dyDescent="0.25">
      <c r="K37941" s="133"/>
    </row>
    <row r="37942" spans="11:11" x14ac:dyDescent="0.25">
      <c r="K37942"/>
    </row>
    <row r="37943" spans="11:11" x14ac:dyDescent="0.25">
      <c r="K37943"/>
    </row>
    <row r="37944" spans="11:11" x14ac:dyDescent="0.25">
      <c r="K37944" s="133"/>
    </row>
    <row r="37945" spans="11:11" x14ac:dyDescent="0.25">
      <c r="K37945" s="133"/>
    </row>
    <row r="37946" spans="11:11" x14ac:dyDescent="0.25">
      <c r="K37946"/>
    </row>
    <row r="37947" spans="11:11" x14ac:dyDescent="0.25">
      <c r="K37947"/>
    </row>
    <row r="37948" spans="11:11" x14ac:dyDescent="0.25">
      <c r="K37948"/>
    </row>
    <row r="37949" spans="11:11" x14ac:dyDescent="0.25">
      <c r="K37949" s="133"/>
    </row>
    <row r="37950" spans="11:11" x14ac:dyDescent="0.25">
      <c r="K37950" s="133"/>
    </row>
    <row r="37951" spans="11:11" x14ac:dyDescent="0.25">
      <c r="K37951"/>
    </row>
    <row r="37952" spans="11:11" x14ac:dyDescent="0.25">
      <c r="K37952"/>
    </row>
    <row r="37953" spans="11:11" x14ac:dyDescent="0.25">
      <c r="K37953" s="133"/>
    </row>
    <row r="37954" spans="11:11" x14ac:dyDescent="0.25">
      <c r="K37954" s="133"/>
    </row>
    <row r="37955" spans="11:11" x14ac:dyDescent="0.25">
      <c r="K37955"/>
    </row>
    <row r="37956" spans="11:11" x14ac:dyDescent="0.25">
      <c r="K37956"/>
    </row>
    <row r="37957" spans="11:11" x14ac:dyDescent="0.25">
      <c r="K37957"/>
    </row>
    <row r="37958" spans="11:11" x14ac:dyDescent="0.25">
      <c r="K37958" s="133"/>
    </row>
    <row r="37959" spans="11:11" x14ac:dyDescent="0.25">
      <c r="K37959" s="133"/>
    </row>
    <row r="37960" spans="11:11" x14ac:dyDescent="0.25">
      <c r="K37960"/>
    </row>
    <row r="37961" spans="11:11" x14ac:dyDescent="0.25">
      <c r="K37961"/>
    </row>
    <row r="37962" spans="11:11" x14ac:dyDescent="0.25">
      <c r="K37962" s="133"/>
    </row>
    <row r="37963" spans="11:11" x14ac:dyDescent="0.25">
      <c r="K37963" s="133"/>
    </row>
    <row r="37964" spans="11:11" x14ac:dyDescent="0.25">
      <c r="K37964"/>
    </row>
    <row r="37965" spans="11:11" x14ac:dyDescent="0.25">
      <c r="K37965"/>
    </row>
    <row r="37966" spans="11:11" x14ac:dyDescent="0.25">
      <c r="K37966"/>
    </row>
    <row r="37967" spans="11:11" x14ac:dyDescent="0.25">
      <c r="K37967" s="133"/>
    </row>
    <row r="37968" spans="11:11" x14ac:dyDescent="0.25">
      <c r="K37968" s="133"/>
    </row>
    <row r="37969" spans="11:11" x14ac:dyDescent="0.25">
      <c r="K37969"/>
    </row>
    <row r="37970" spans="11:11" x14ac:dyDescent="0.25">
      <c r="K37970"/>
    </row>
    <row r="37971" spans="11:11" x14ac:dyDescent="0.25">
      <c r="K37971" s="133"/>
    </row>
    <row r="37972" spans="11:11" x14ac:dyDescent="0.25">
      <c r="K37972" s="133"/>
    </row>
    <row r="37973" spans="11:11" x14ac:dyDescent="0.25">
      <c r="K37973"/>
    </row>
    <row r="37974" spans="11:11" x14ac:dyDescent="0.25">
      <c r="K37974"/>
    </row>
    <row r="37975" spans="11:11" x14ac:dyDescent="0.25">
      <c r="K37975"/>
    </row>
    <row r="37976" spans="11:11" x14ac:dyDescent="0.25">
      <c r="K37976" s="133"/>
    </row>
    <row r="37977" spans="11:11" x14ac:dyDescent="0.25">
      <c r="K37977" s="133"/>
    </row>
    <row r="37978" spans="11:11" x14ac:dyDescent="0.25">
      <c r="K37978"/>
    </row>
    <row r="37979" spans="11:11" x14ac:dyDescent="0.25">
      <c r="K37979"/>
    </row>
    <row r="37980" spans="11:11" x14ac:dyDescent="0.25">
      <c r="K37980" s="133"/>
    </row>
    <row r="37981" spans="11:11" x14ac:dyDescent="0.25">
      <c r="K37981" s="133"/>
    </row>
    <row r="37982" spans="11:11" x14ac:dyDescent="0.25">
      <c r="K37982"/>
    </row>
    <row r="37983" spans="11:11" x14ac:dyDescent="0.25">
      <c r="K37983"/>
    </row>
    <row r="37984" spans="11:11" x14ac:dyDescent="0.25">
      <c r="K37984"/>
    </row>
    <row r="37985" spans="11:11" x14ac:dyDescent="0.25">
      <c r="K37985" s="133"/>
    </row>
    <row r="37986" spans="11:11" x14ac:dyDescent="0.25">
      <c r="K37986" s="133"/>
    </row>
    <row r="37987" spans="11:11" x14ac:dyDescent="0.25">
      <c r="K37987"/>
    </row>
    <row r="37988" spans="11:11" x14ac:dyDescent="0.25">
      <c r="K37988"/>
    </row>
    <row r="37989" spans="11:11" x14ac:dyDescent="0.25">
      <c r="K37989" s="133"/>
    </row>
    <row r="37990" spans="11:11" x14ac:dyDescent="0.25">
      <c r="K37990" s="133"/>
    </row>
    <row r="37991" spans="11:11" x14ac:dyDescent="0.25">
      <c r="K37991"/>
    </row>
    <row r="37992" spans="11:11" x14ac:dyDescent="0.25">
      <c r="K37992"/>
    </row>
    <row r="37993" spans="11:11" x14ac:dyDescent="0.25">
      <c r="K37993"/>
    </row>
    <row r="37994" spans="11:11" x14ac:dyDescent="0.25">
      <c r="K37994" s="133"/>
    </row>
    <row r="37995" spans="11:11" x14ac:dyDescent="0.25">
      <c r="K37995" s="133"/>
    </row>
    <row r="37996" spans="11:11" x14ac:dyDescent="0.25">
      <c r="K37996"/>
    </row>
    <row r="37997" spans="11:11" x14ac:dyDescent="0.25">
      <c r="K37997"/>
    </row>
    <row r="37998" spans="11:11" x14ac:dyDescent="0.25">
      <c r="K37998" s="133"/>
    </row>
    <row r="37999" spans="11:11" x14ac:dyDescent="0.25">
      <c r="K37999" s="133"/>
    </row>
    <row r="38000" spans="11:11" x14ac:dyDescent="0.25">
      <c r="K38000"/>
    </row>
    <row r="38001" spans="11:11" x14ac:dyDescent="0.25">
      <c r="K38001"/>
    </row>
    <row r="38002" spans="11:11" x14ac:dyDescent="0.25">
      <c r="K38002"/>
    </row>
    <row r="38003" spans="11:11" x14ac:dyDescent="0.25">
      <c r="K38003" s="133"/>
    </row>
    <row r="38004" spans="11:11" x14ac:dyDescent="0.25">
      <c r="K38004" s="133"/>
    </row>
    <row r="38005" spans="11:11" x14ac:dyDescent="0.25">
      <c r="K38005"/>
    </row>
    <row r="38006" spans="11:11" x14ac:dyDescent="0.25">
      <c r="K38006"/>
    </row>
    <row r="38007" spans="11:11" x14ac:dyDescent="0.25">
      <c r="K38007" s="133"/>
    </row>
    <row r="38008" spans="11:11" x14ac:dyDescent="0.25">
      <c r="K38008" s="133"/>
    </row>
    <row r="38009" spans="11:11" x14ac:dyDescent="0.25">
      <c r="K38009"/>
    </row>
    <row r="38010" spans="11:11" x14ac:dyDescent="0.25">
      <c r="K38010"/>
    </row>
    <row r="38011" spans="11:11" x14ac:dyDescent="0.25">
      <c r="K38011"/>
    </row>
    <row r="38012" spans="11:11" x14ac:dyDescent="0.25">
      <c r="K38012" s="133"/>
    </row>
    <row r="38013" spans="11:11" x14ac:dyDescent="0.25">
      <c r="K38013" s="133"/>
    </row>
    <row r="38014" spans="11:11" x14ac:dyDescent="0.25">
      <c r="K38014"/>
    </row>
    <row r="38015" spans="11:11" x14ac:dyDescent="0.25">
      <c r="K38015"/>
    </row>
    <row r="38016" spans="11:11" x14ac:dyDescent="0.25">
      <c r="K38016" s="133"/>
    </row>
    <row r="38017" spans="11:11" x14ac:dyDescent="0.25">
      <c r="K38017" s="133"/>
    </row>
    <row r="38018" spans="11:11" x14ac:dyDescent="0.25">
      <c r="K38018"/>
    </row>
    <row r="38019" spans="11:11" x14ac:dyDescent="0.25">
      <c r="K38019"/>
    </row>
    <row r="38020" spans="11:11" x14ac:dyDescent="0.25">
      <c r="K38020"/>
    </row>
    <row r="38021" spans="11:11" x14ac:dyDescent="0.25">
      <c r="K38021" s="133"/>
    </row>
    <row r="38022" spans="11:11" x14ac:dyDescent="0.25">
      <c r="K38022" s="133"/>
    </row>
    <row r="38023" spans="11:11" x14ac:dyDescent="0.25">
      <c r="K38023"/>
    </row>
    <row r="38024" spans="11:11" x14ac:dyDescent="0.25">
      <c r="K38024"/>
    </row>
    <row r="38025" spans="11:11" x14ac:dyDescent="0.25">
      <c r="K38025" s="133"/>
    </row>
    <row r="38026" spans="11:11" x14ac:dyDescent="0.25">
      <c r="K38026" s="133"/>
    </row>
    <row r="38027" spans="11:11" x14ac:dyDescent="0.25">
      <c r="K38027"/>
    </row>
    <row r="38028" spans="11:11" x14ac:dyDescent="0.25">
      <c r="K38028"/>
    </row>
    <row r="38029" spans="11:11" x14ac:dyDescent="0.25">
      <c r="K38029"/>
    </row>
    <row r="38030" spans="11:11" x14ac:dyDescent="0.25">
      <c r="K38030" s="133"/>
    </row>
    <row r="38031" spans="11:11" x14ac:dyDescent="0.25">
      <c r="K38031" s="133"/>
    </row>
    <row r="38032" spans="11:11" x14ac:dyDescent="0.25">
      <c r="K38032"/>
    </row>
    <row r="38033" spans="11:11" x14ac:dyDescent="0.25">
      <c r="K38033"/>
    </row>
    <row r="38034" spans="11:11" x14ac:dyDescent="0.25">
      <c r="K38034" s="133"/>
    </row>
    <row r="38035" spans="11:11" x14ac:dyDescent="0.25">
      <c r="K38035" s="133"/>
    </row>
    <row r="38036" spans="11:11" x14ac:dyDescent="0.25">
      <c r="K38036"/>
    </row>
    <row r="38037" spans="11:11" x14ac:dyDescent="0.25">
      <c r="K38037"/>
    </row>
    <row r="38038" spans="11:11" x14ac:dyDescent="0.25">
      <c r="K38038"/>
    </row>
    <row r="38039" spans="11:11" x14ac:dyDescent="0.25">
      <c r="K38039" s="133"/>
    </row>
    <row r="38040" spans="11:11" x14ac:dyDescent="0.25">
      <c r="K38040" s="133"/>
    </row>
    <row r="38041" spans="11:11" x14ac:dyDescent="0.25">
      <c r="K38041"/>
    </row>
    <row r="38042" spans="11:11" x14ac:dyDescent="0.25">
      <c r="K38042"/>
    </row>
    <row r="38043" spans="11:11" x14ac:dyDescent="0.25">
      <c r="K38043" s="133"/>
    </row>
    <row r="38044" spans="11:11" x14ac:dyDescent="0.25">
      <c r="K38044" s="133"/>
    </row>
    <row r="38045" spans="11:11" x14ac:dyDescent="0.25">
      <c r="K38045"/>
    </row>
    <row r="38046" spans="11:11" x14ac:dyDescent="0.25">
      <c r="K38046"/>
    </row>
    <row r="38047" spans="11:11" x14ac:dyDescent="0.25">
      <c r="K38047"/>
    </row>
    <row r="38048" spans="11:11" x14ac:dyDescent="0.25">
      <c r="K38048" s="133"/>
    </row>
    <row r="38049" spans="11:11" x14ac:dyDescent="0.25">
      <c r="K38049" s="133"/>
    </row>
    <row r="38050" spans="11:11" x14ac:dyDescent="0.25">
      <c r="K38050"/>
    </row>
    <row r="38051" spans="11:11" x14ac:dyDescent="0.25">
      <c r="K38051"/>
    </row>
    <row r="38052" spans="11:11" x14ac:dyDescent="0.25">
      <c r="K38052" s="133"/>
    </row>
    <row r="38053" spans="11:11" x14ac:dyDescent="0.25">
      <c r="K38053" s="133"/>
    </row>
    <row r="38054" spans="11:11" x14ac:dyDescent="0.25">
      <c r="K38054"/>
    </row>
    <row r="38055" spans="11:11" x14ac:dyDescent="0.25">
      <c r="K38055"/>
    </row>
    <row r="38056" spans="11:11" x14ac:dyDescent="0.25">
      <c r="K38056"/>
    </row>
    <row r="38057" spans="11:11" x14ac:dyDescent="0.25">
      <c r="K38057" s="133"/>
    </row>
    <row r="38058" spans="11:11" x14ac:dyDescent="0.25">
      <c r="K38058" s="133"/>
    </row>
    <row r="38059" spans="11:11" x14ac:dyDescent="0.25">
      <c r="K38059"/>
    </row>
    <row r="38060" spans="11:11" x14ac:dyDescent="0.25">
      <c r="K38060"/>
    </row>
    <row r="38061" spans="11:11" x14ac:dyDescent="0.25">
      <c r="K38061" s="133"/>
    </row>
    <row r="38062" spans="11:11" x14ac:dyDescent="0.25">
      <c r="K38062" s="133"/>
    </row>
    <row r="38063" spans="11:11" x14ac:dyDescent="0.25">
      <c r="K38063"/>
    </row>
    <row r="38064" spans="11:11" x14ac:dyDescent="0.25">
      <c r="K38064"/>
    </row>
    <row r="38065" spans="11:11" x14ac:dyDescent="0.25">
      <c r="K38065"/>
    </row>
    <row r="38066" spans="11:11" x14ac:dyDescent="0.25">
      <c r="K38066" s="133"/>
    </row>
    <row r="38067" spans="11:11" x14ac:dyDescent="0.25">
      <c r="K38067" s="133"/>
    </row>
    <row r="38068" spans="11:11" x14ac:dyDescent="0.25">
      <c r="K38068"/>
    </row>
    <row r="38069" spans="11:11" x14ac:dyDescent="0.25">
      <c r="K38069"/>
    </row>
    <row r="38070" spans="11:11" x14ac:dyDescent="0.25">
      <c r="K38070" s="133"/>
    </row>
    <row r="38071" spans="11:11" x14ac:dyDescent="0.25">
      <c r="K38071" s="133"/>
    </row>
    <row r="38072" spans="11:11" x14ac:dyDescent="0.25">
      <c r="K38072"/>
    </row>
    <row r="38073" spans="11:11" x14ac:dyDescent="0.25">
      <c r="K38073"/>
    </row>
    <row r="38074" spans="11:11" x14ac:dyDescent="0.25">
      <c r="K38074"/>
    </row>
    <row r="38075" spans="11:11" x14ac:dyDescent="0.25">
      <c r="K38075" s="133"/>
    </row>
    <row r="38076" spans="11:11" x14ac:dyDescent="0.25">
      <c r="K38076" s="133"/>
    </row>
    <row r="38077" spans="11:11" x14ac:dyDescent="0.25">
      <c r="K38077"/>
    </row>
    <row r="38078" spans="11:11" x14ac:dyDescent="0.25">
      <c r="K38078"/>
    </row>
    <row r="38079" spans="11:11" x14ac:dyDescent="0.25">
      <c r="K38079" s="133"/>
    </row>
    <row r="38080" spans="11:11" x14ac:dyDescent="0.25">
      <c r="K38080" s="133"/>
    </row>
    <row r="38081" spans="11:11" x14ac:dyDescent="0.25">
      <c r="K38081"/>
    </row>
    <row r="38082" spans="11:11" x14ac:dyDescent="0.25">
      <c r="K38082"/>
    </row>
    <row r="38083" spans="11:11" x14ac:dyDescent="0.25">
      <c r="K38083"/>
    </row>
    <row r="38084" spans="11:11" x14ac:dyDescent="0.25">
      <c r="K38084" s="133"/>
    </row>
    <row r="38085" spans="11:11" x14ac:dyDescent="0.25">
      <c r="K38085" s="133"/>
    </row>
    <row r="38086" spans="11:11" x14ac:dyDescent="0.25">
      <c r="K38086"/>
    </row>
    <row r="38087" spans="11:11" x14ac:dyDescent="0.25">
      <c r="K38087"/>
    </row>
    <row r="38088" spans="11:11" x14ac:dyDescent="0.25">
      <c r="K38088" s="133"/>
    </row>
    <row r="38089" spans="11:11" x14ac:dyDescent="0.25">
      <c r="K38089" s="133"/>
    </row>
    <row r="38090" spans="11:11" x14ac:dyDescent="0.25">
      <c r="K38090"/>
    </row>
    <row r="38091" spans="11:11" x14ac:dyDescent="0.25">
      <c r="K38091"/>
    </row>
    <row r="38092" spans="11:11" x14ac:dyDescent="0.25">
      <c r="K38092"/>
    </row>
    <row r="38093" spans="11:11" x14ac:dyDescent="0.25">
      <c r="K38093" s="133"/>
    </row>
    <row r="38094" spans="11:11" x14ac:dyDescent="0.25">
      <c r="K38094" s="133"/>
    </row>
    <row r="38095" spans="11:11" x14ac:dyDescent="0.25">
      <c r="K38095"/>
    </row>
    <row r="38096" spans="11:11" x14ac:dyDescent="0.25">
      <c r="K38096"/>
    </row>
    <row r="38097" spans="11:11" x14ac:dyDescent="0.25">
      <c r="K38097" s="133"/>
    </row>
    <row r="38098" spans="11:11" x14ac:dyDescent="0.25">
      <c r="K38098" s="133"/>
    </row>
    <row r="38099" spans="11:11" x14ac:dyDescent="0.25">
      <c r="K38099"/>
    </row>
    <row r="38100" spans="11:11" x14ac:dyDescent="0.25">
      <c r="K38100"/>
    </row>
    <row r="38101" spans="11:11" x14ac:dyDescent="0.25">
      <c r="K38101"/>
    </row>
    <row r="38102" spans="11:11" x14ac:dyDescent="0.25">
      <c r="K38102" s="133"/>
    </row>
    <row r="38103" spans="11:11" x14ac:dyDescent="0.25">
      <c r="K38103" s="133"/>
    </row>
    <row r="38104" spans="11:11" x14ac:dyDescent="0.25">
      <c r="K38104"/>
    </row>
    <row r="38105" spans="11:11" x14ac:dyDescent="0.25">
      <c r="K38105"/>
    </row>
    <row r="38106" spans="11:11" x14ac:dyDescent="0.25">
      <c r="K38106" s="133"/>
    </row>
    <row r="38107" spans="11:11" x14ac:dyDescent="0.25">
      <c r="K38107" s="133"/>
    </row>
    <row r="38108" spans="11:11" x14ac:dyDescent="0.25">
      <c r="K38108"/>
    </row>
    <row r="38109" spans="11:11" x14ac:dyDescent="0.25">
      <c r="K38109"/>
    </row>
    <row r="38110" spans="11:11" x14ac:dyDescent="0.25">
      <c r="K38110"/>
    </row>
    <row r="38111" spans="11:11" x14ac:dyDescent="0.25">
      <c r="K38111" s="133"/>
    </row>
    <row r="38112" spans="11:11" x14ac:dyDescent="0.25">
      <c r="K38112" s="133"/>
    </row>
    <row r="38113" spans="11:11" x14ac:dyDescent="0.25">
      <c r="K38113"/>
    </row>
    <row r="38114" spans="11:11" x14ac:dyDescent="0.25">
      <c r="K38114"/>
    </row>
    <row r="38115" spans="11:11" x14ac:dyDescent="0.25">
      <c r="K38115" s="133"/>
    </row>
    <row r="38116" spans="11:11" x14ac:dyDescent="0.25">
      <c r="K38116" s="133"/>
    </row>
    <row r="38117" spans="11:11" x14ac:dyDescent="0.25">
      <c r="K38117"/>
    </row>
    <row r="38118" spans="11:11" x14ac:dyDescent="0.25">
      <c r="K38118"/>
    </row>
    <row r="38119" spans="11:11" x14ac:dyDescent="0.25">
      <c r="K38119"/>
    </row>
    <row r="38120" spans="11:11" x14ac:dyDescent="0.25">
      <c r="K38120" s="133"/>
    </row>
    <row r="38121" spans="11:11" x14ac:dyDescent="0.25">
      <c r="K38121" s="133"/>
    </row>
    <row r="38122" spans="11:11" x14ac:dyDescent="0.25">
      <c r="K38122"/>
    </row>
    <row r="38123" spans="11:11" x14ac:dyDescent="0.25">
      <c r="K38123"/>
    </row>
    <row r="38124" spans="11:11" x14ac:dyDescent="0.25">
      <c r="K38124" s="133"/>
    </row>
    <row r="38125" spans="11:11" x14ac:dyDescent="0.25">
      <c r="K38125" s="133"/>
    </row>
    <row r="38126" spans="11:11" x14ac:dyDescent="0.25">
      <c r="K38126"/>
    </row>
    <row r="38127" spans="11:11" x14ac:dyDescent="0.25">
      <c r="K38127"/>
    </row>
    <row r="38128" spans="11:11" x14ac:dyDescent="0.25">
      <c r="K38128"/>
    </row>
    <row r="38129" spans="11:11" x14ac:dyDescent="0.25">
      <c r="K38129" s="133"/>
    </row>
    <row r="38130" spans="11:11" x14ac:dyDescent="0.25">
      <c r="K38130" s="133"/>
    </row>
    <row r="38131" spans="11:11" x14ac:dyDescent="0.25">
      <c r="K38131"/>
    </row>
    <row r="38132" spans="11:11" x14ac:dyDescent="0.25">
      <c r="K38132"/>
    </row>
    <row r="38133" spans="11:11" x14ac:dyDescent="0.25">
      <c r="K38133" s="133"/>
    </row>
    <row r="38134" spans="11:11" x14ac:dyDescent="0.25">
      <c r="K38134" s="133"/>
    </row>
    <row r="38135" spans="11:11" x14ac:dyDescent="0.25">
      <c r="K38135"/>
    </row>
    <row r="38136" spans="11:11" x14ac:dyDescent="0.25">
      <c r="K38136"/>
    </row>
    <row r="38137" spans="11:11" x14ac:dyDescent="0.25">
      <c r="K38137"/>
    </row>
    <row r="38138" spans="11:11" x14ac:dyDescent="0.25">
      <c r="K38138" s="133"/>
    </row>
    <row r="38139" spans="11:11" x14ac:dyDescent="0.25">
      <c r="K38139" s="133"/>
    </row>
    <row r="38140" spans="11:11" x14ac:dyDescent="0.25">
      <c r="K38140"/>
    </row>
    <row r="38141" spans="11:11" x14ac:dyDescent="0.25">
      <c r="K38141"/>
    </row>
    <row r="38142" spans="11:11" x14ac:dyDescent="0.25">
      <c r="K38142" s="133"/>
    </row>
    <row r="38143" spans="11:11" x14ac:dyDescent="0.25">
      <c r="K38143" s="133"/>
    </row>
    <row r="38144" spans="11:11" x14ac:dyDescent="0.25">
      <c r="K38144"/>
    </row>
    <row r="38145" spans="11:11" x14ac:dyDescent="0.25">
      <c r="K38145"/>
    </row>
    <row r="38146" spans="11:11" x14ac:dyDescent="0.25">
      <c r="K38146"/>
    </row>
    <row r="38147" spans="11:11" x14ac:dyDescent="0.25">
      <c r="K38147" s="133"/>
    </row>
    <row r="38148" spans="11:11" x14ac:dyDescent="0.25">
      <c r="K38148" s="133"/>
    </row>
    <row r="38149" spans="11:11" x14ac:dyDescent="0.25">
      <c r="K38149"/>
    </row>
    <row r="38150" spans="11:11" x14ac:dyDescent="0.25">
      <c r="K38150"/>
    </row>
    <row r="38151" spans="11:11" x14ac:dyDescent="0.25">
      <c r="K38151" s="133"/>
    </row>
    <row r="38152" spans="11:11" x14ac:dyDescent="0.25">
      <c r="K38152" s="133"/>
    </row>
    <row r="38153" spans="11:11" x14ac:dyDescent="0.25">
      <c r="K38153"/>
    </row>
    <row r="38154" spans="11:11" x14ac:dyDescent="0.25">
      <c r="K38154"/>
    </row>
    <row r="38155" spans="11:11" x14ac:dyDescent="0.25">
      <c r="K38155"/>
    </row>
    <row r="38156" spans="11:11" x14ac:dyDescent="0.25">
      <c r="K38156" s="133"/>
    </row>
    <row r="38157" spans="11:11" x14ac:dyDescent="0.25">
      <c r="K38157" s="133"/>
    </row>
    <row r="38158" spans="11:11" x14ac:dyDescent="0.25">
      <c r="K38158"/>
    </row>
    <row r="38159" spans="11:11" x14ac:dyDescent="0.25">
      <c r="K38159"/>
    </row>
    <row r="38160" spans="11:11" x14ac:dyDescent="0.25">
      <c r="K38160" s="133"/>
    </row>
    <row r="38161" spans="11:11" x14ac:dyDescent="0.25">
      <c r="K38161" s="133"/>
    </row>
    <row r="38162" spans="11:11" x14ac:dyDescent="0.25">
      <c r="K38162"/>
    </row>
    <row r="38163" spans="11:11" x14ac:dyDescent="0.25">
      <c r="K38163"/>
    </row>
    <row r="38164" spans="11:11" x14ac:dyDescent="0.25">
      <c r="K38164"/>
    </row>
    <row r="38165" spans="11:11" x14ac:dyDescent="0.25">
      <c r="K38165" s="133"/>
    </row>
    <row r="38166" spans="11:11" x14ac:dyDescent="0.25">
      <c r="K38166" s="133"/>
    </row>
    <row r="38167" spans="11:11" x14ac:dyDescent="0.25">
      <c r="K38167"/>
    </row>
    <row r="38168" spans="11:11" x14ac:dyDescent="0.25">
      <c r="K38168"/>
    </row>
    <row r="38169" spans="11:11" x14ac:dyDescent="0.25">
      <c r="K38169" s="133"/>
    </row>
    <row r="38170" spans="11:11" x14ac:dyDescent="0.25">
      <c r="K38170" s="133"/>
    </row>
    <row r="38171" spans="11:11" x14ac:dyDescent="0.25">
      <c r="K38171"/>
    </row>
    <row r="38172" spans="11:11" x14ac:dyDescent="0.25">
      <c r="K38172"/>
    </row>
    <row r="38173" spans="11:11" x14ac:dyDescent="0.25">
      <c r="K38173"/>
    </row>
    <row r="38174" spans="11:11" x14ac:dyDescent="0.25">
      <c r="K38174" s="133"/>
    </row>
    <row r="38175" spans="11:11" x14ac:dyDescent="0.25">
      <c r="K38175" s="133"/>
    </row>
    <row r="38176" spans="11:11" x14ac:dyDescent="0.25">
      <c r="K38176"/>
    </row>
    <row r="38177" spans="11:11" x14ac:dyDescent="0.25">
      <c r="K38177"/>
    </row>
    <row r="38178" spans="11:11" x14ac:dyDescent="0.25">
      <c r="K38178" s="133"/>
    </row>
    <row r="38179" spans="11:11" x14ac:dyDescent="0.25">
      <c r="K38179" s="133"/>
    </row>
    <row r="38180" spans="11:11" x14ac:dyDescent="0.25">
      <c r="K38180"/>
    </row>
    <row r="38181" spans="11:11" x14ac:dyDescent="0.25">
      <c r="K38181"/>
    </row>
    <row r="38182" spans="11:11" x14ac:dyDescent="0.25">
      <c r="K38182"/>
    </row>
    <row r="38183" spans="11:11" x14ac:dyDescent="0.25">
      <c r="K38183" s="133"/>
    </row>
    <row r="38184" spans="11:11" x14ac:dyDescent="0.25">
      <c r="K38184" s="133"/>
    </row>
    <row r="38185" spans="11:11" x14ac:dyDescent="0.25">
      <c r="K38185"/>
    </row>
    <row r="38186" spans="11:11" x14ac:dyDescent="0.25">
      <c r="K38186"/>
    </row>
    <row r="38187" spans="11:11" x14ac:dyDescent="0.25">
      <c r="K38187" s="133"/>
    </row>
    <row r="38188" spans="11:11" x14ac:dyDescent="0.25">
      <c r="K38188" s="133"/>
    </row>
    <row r="38189" spans="11:11" x14ac:dyDescent="0.25">
      <c r="K38189"/>
    </row>
    <row r="38190" spans="11:11" x14ac:dyDescent="0.25">
      <c r="K38190"/>
    </row>
    <row r="38191" spans="11:11" x14ac:dyDescent="0.25">
      <c r="K38191"/>
    </row>
    <row r="38192" spans="11:11" x14ac:dyDescent="0.25">
      <c r="K38192" s="133"/>
    </row>
    <row r="38193" spans="11:11" x14ac:dyDescent="0.25">
      <c r="K38193" s="133"/>
    </row>
    <row r="38194" spans="11:11" x14ac:dyDescent="0.25">
      <c r="K38194"/>
    </row>
    <row r="38195" spans="11:11" x14ac:dyDescent="0.25">
      <c r="K38195"/>
    </row>
    <row r="38196" spans="11:11" x14ac:dyDescent="0.25">
      <c r="K38196" s="133"/>
    </row>
    <row r="38197" spans="11:11" x14ac:dyDescent="0.25">
      <c r="K38197" s="133"/>
    </row>
    <row r="38198" spans="11:11" x14ac:dyDescent="0.25">
      <c r="K38198"/>
    </row>
    <row r="38199" spans="11:11" x14ac:dyDescent="0.25">
      <c r="K38199"/>
    </row>
    <row r="38200" spans="11:11" x14ac:dyDescent="0.25">
      <c r="K38200"/>
    </row>
    <row r="38201" spans="11:11" x14ac:dyDescent="0.25">
      <c r="K38201" s="133"/>
    </row>
    <row r="38202" spans="11:11" x14ac:dyDescent="0.25">
      <c r="K38202" s="133"/>
    </row>
    <row r="38203" spans="11:11" x14ac:dyDescent="0.25">
      <c r="K38203"/>
    </row>
    <row r="38204" spans="11:11" x14ac:dyDescent="0.25">
      <c r="K38204"/>
    </row>
    <row r="38205" spans="11:11" x14ac:dyDescent="0.25">
      <c r="K38205" s="133"/>
    </row>
    <row r="38206" spans="11:11" x14ac:dyDescent="0.25">
      <c r="K38206" s="133"/>
    </row>
    <row r="38207" spans="11:11" x14ac:dyDescent="0.25">
      <c r="K38207"/>
    </row>
    <row r="38208" spans="11:11" x14ac:dyDescent="0.25">
      <c r="K38208"/>
    </row>
    <row r="38209" spans="11:11" x14ac:dyDescent="0.25">
      <c r="K38209"/>
    </row>
    <row r="38210" spans="11:11" x14ac:dyDescent="0.25">
      <c r="K38210" s="133"/>
    </row>
    <row r="38211" spans="11:11" x14ac:dyDescent="0.25">
      <c r="K38211" s="133"/>
    </row>
    <row r="38212" spans="11:11" x14ac:dyDescent="0.25">
      <c r="K38212"/>
    </row>
    <row r="38213" spans="11:11" x14ac:dyDescent="0.25">
      <c r="K38213"/>
    </row>
    <row r="38214" spans="11:11" x14ac:dyDescent="0.25">
      <c r="K38214" s="133"/>
    </row>
    <row r="38215" spans="11:11" x14ac:dyDescent="0.25">
      <c r="K38215" s="133"/>
    </row>
    <row r="38216" spans="11:11" x14ac:dyDescent="0.25">
      <c r="K38216"/>
    </row>
    <row r="38217" spans="11:11" x14ac:dyDescent="0.25">
      <c r="K38217"/>
    </row>
    <row r="38218" spans="11:11" x14ac:dyDescent="0.25">
      <c r="K38218"/>
    </row>
    <row r="38219" spans="11:11" x14ac:dyDescent="0.25">
      <c r="K38219" s="133"/>
    </row>
    <row r="38220" spans="11:11" x14ac:dyDescent="0.25">
      <c r="K38220" s="133"/>
    </row>
    <row r="38221" spans="11:11" x14ac:dyDescent="0.25">
      <c r="K38221"/>
    </row>
    <row r="38222" spans="11:11" x14ac:dyDescent="0.25">
      <c r="K38222"/>
    </row>
    <row r="38223" spans="11:11" x14ac:dyDescent="0.25">
      <c r="K38223" s="133"/>
    </row>
    <row r="38224" spans="11:11" x14ac:dyDescent="0.25">
      <c r="K38224" s="133"/>
    </row>
    <row r="38225" spans="11:11" x14ac:dyDescent="0.25">
      <c r="K38225"/>
    </row>
    <row r="38226" spans="11:11" x14ac:dyDescent="0.25">
      <c r="K38226"/>
    </row>
    <row r="38227" spans="11:11" x14ac:dyDescent="0.25">
      <c r="K38227"/>
    </row>
    <row r="38228" spans="11:11" x14ac:dyDescent="0.25">
      <c r="K38228" s="133"/>
    </row>
    <row r="38229" spans="11:11" x14ac:dyDescent="0.25">
      <c r="K38229" s="133"/>
    </row>
    <row r="38230" spans="11:11" x14ac:dyDescent="0.25">
      <c r="K38230"/>
    </row>
    <row r="38231" spans="11:11" x14ac:dyDescent="0.25">
      <c r="K38231"/>
    </row>
    <row r="38232" spans="11:11" x14ac:dyDescent="0.25">
      <c r="K38232" s="133"/>
    </row>
    <row r="38233" spans="11:11" x14ac:dyDescent="0.25">
      <c r="K38233" s="133"/>
    </row>
    <row r="38234" spans="11:11" x14ac:dyDescent="0.25">
      <c r="K38234"/>
    </row>
    <row r="38235" spans="11:11" x14ac:dyDescent="0.25">
      <c r="K38235"/>
    </row>
    <row r="38236" spans="11:11" x14ac:dyDescent="0.25">
      <c r="K38236"/>
    </row>
    <row r="38237" spans="11:11" x14ac:dyDescent="0.25">
      <c r="K38237" s="133"/>
    </row>
    <row r="38238" spans="11:11" x14ac:dyDescent="0.25">
      <c r="K38238" s="133"/>
    </row>
    <row r="38239" spans="11:11" x14ac:dyDescent="0.25">
      <c r="K38239"/>
    </row>
    <row r="38240" spans="11:11" x14ac:dyDescent="0.25">
      <c r="K38240"/>
    </row>
    <row r="38241" spans="11:11" x14ac:dyDescent="0.25">
      <c r="K38241" s="133"/>
    </row>
    <row r="38242" spans="11:11" x14ac:dyDescent="0.25">
      <c r="K38242" s="133"/>
    </row>
    <row r="38243" spans="11:11" x14ac:dyDescent="0.25">
      <c r="K38243"/>
    </row>
    <row r="38244" spans="11:11" x14ac:dyDescent="0.25">
      <c r="K38244"/>
    </row>
    <row r="38245" spans="11:11" x14ac:dyDescent="0.25">
      <c r="K38245"/>
    </row>
    <row r="38246" spans="11:11" x14ac:dyDescent="0.25">
      <c r="K38246" s="133"/>
    </row>
    <row r="38247" spans="11:11" x14ac:dyDescent="0.25">
      <c r="K38247" s="133"/>
    </row>
    <row r="38248" spans="11:11" x14ac:dyDescent="0.25">
      <c r="K38248"/>
    </row>
    <row r="38249" spans="11:11" x14ac:dyDescent="0.25">
      <c r="K38249"/>
    </row>
    <row r="38250" spans="11:11" x14ac:dyDescent="0.25">
      <c r="K38250" s="133"/>
    </row>
    <row r="38251" spans="11:11" x14ac:dyDescent="0.25">
      <c r="K38251" s="133"/>
    </row>
    <row r="38252" spans="11:11" x14ac:dyDescent="0.25">
      <c r="K38252"/>
    </row>
    <row r="38253" spans="11:11" x14ac:dyDescent="0.25">
      <c r="K38253"/>
    </row>
    <row r="38254" spans="11:11" x14ac:dyDescent="0.25">
      <c r="K38254"/>
    </row>
    <row r="38255" spans="11:11" x14ac:dyDescent="0.25">
      <c r="K38255" s="133"/>
    </row>
    <row r="38256" spans="11:11" x14ac:dyDescent="0.25">
      <c r="K38256" s="133"/>
    </row>
    <row r="38257" spans="11:11" x14ac:dyDescent="0.25">
      <c r="K38257"/>
    </row>
    <row r="38258" spans="11:11" x14ac:dyDescent="0.25">
      <c r="K38258"/>
    </row>
    <row r="38259" spans="11:11" x14ac:dyDescent="0.25">
      <c r="K38259" s="133"/>
    </row>
    <row r="38260" spans="11:11" x14ac:dyDescent="0.25">
      <c r="K38260" s="133"/>
    </row>
    <row r="38261" spans="11:11" x14ac:dyDescent="0.25">
      <c r="K38261"/>
    </row>
    <row r="38262" spans="11:11" x14ac:dyDescent="0.25">
      <c r="K38262"/>
    </row>
    <row r="38263" spans="11:11" x14ac:dyDescent="0.25">
      <c r="K38263"/>
    </row>
    <row r="38264" spans="11:11" x14ac:dyDescent="0.25">
      <c r="K38264" s="133"/>
    </row>
    <row r="38265" spans="11:11" x14ac:dyDescent="0.25">
      <c r="K38265" s="133"/>
    </row>
    <row r="38266" spans="11:11" x14ac:dyDescent="0.25">
      <c r="K38266"/>
    </row>
    <row r="38267" spans="11:11" x14ac:dyDescent="0.25">
      <c r="K38267"/>
    </row>
    <row r="38268" spans="11:11" x14ac:dyDescent="0.25">
      <c r="K38268" s="133"/>
    </row>
    <row r="38269" spans="11:11" x14ac:dyDescent="0.25">
      <c r="K38269" s="133"/>
    </row>
    <row r="38270" spans="11:11" x14ac:dyDescent="0.25">
      <c r="K38270"/>
    </row>
    <row r="38271" spans="11:11" x14ac:dyDescent="0.25">
      <c r="K38271"/>
    </row>
    <row r="38272" spans="11:11" x14ac:dyDescent="0.25">
      <c r="K38272"/>
    </row>
    <row r="38273" spans="11:11" x14ac:dyDescent="0.25">
      <c r="K38273" s="133"/>
    </row>
    <row r="38274" spans="11:11" x14ac:dyDescent="0.25">
      <c r="K38274" s="133"/>
    </row>
    <row r="38275" spans="11:11" x14ac:dyDescent="0.25">
      <c r="K38275"/>
    </row>
    <row r="38276" spans="11:11" x14ac:dyDescent="0.25">
      <c r="K38276"/>
    </row>
    <row r="38277" spans="11:11" x14ac:dyDescent="0.25">
      <c r="K38277" s="133"/>
    </row>
    <row r="38278" spans="11:11" x14ac:dyDescent="0.25">
      <c r="K38278" s="133"/>
    </row>
    <row r="38279" spans="11:11" x14ac:dyDescent="0.25">
      <c r="K38279"/>
    </row>
    <row r="38280" spans="11:11" x14ac:dyDescent="0.25">
      <c r="K38280"/>
    </row>
    <row r="38281" spans="11:11" x14ac:dyDescent="0.25">
      <c r="K38281"/>
    </row>
    <row r="38282" spans="11:11" x14ac:dyDescent="0.25">
      <c r="K38282" s="133"/>
    </row>
    <row r="38283" spans="11:11" x14ac:dyDescent="0.25">
      <c r="K38283" s="133"/>
    </row>
    <row r="38284" spans="11:11" x14ac:dyDescent="0.25">
      <c r="K38284"/>
    </row>
    <row r="38285" spans="11:11" x14ac:dyDescent="0.25">
      <c r="K38285"/>
    </row>
    <row r="38286" spans="11:11" x14ac:dyDescent="0.25">
      <c r="K38286" s="133"/>
    </row>
    <row r="38287" spans="11:11" x14ac:dyDescent="0.25">
      <c r="K38287" s="133"/>
    </row>
    <row r="38288" spans="11:11" x14ac:dyDescent="0.25">
      <c r="K38288"/>
    </row>
    <row r="38289" spans="11:11" x14ac:dyDescent="0.25">
      <c r="K38289"/>
    </row>
    <row r="38290" spans="11:11" x14ac:dyDescent="0.25">
      <c r="K38290"/>
    </row>
    <row r="38291" spans="11:11" x14ac:dyDescent="0.25">
      <c r="K38291" s="133"/>
    </row>
    <row r="38292" spans="11:11" x14ac:dyDescent="0.25">
      <c r="K38292" s="133"/>
    </row>
    <row r="38293" spans="11:11" x14ac:dyDescent="0.25">
      <c r="K38293"/>
    </row>
    <row r="38294" spans="11:11" x14ac:dyDescent="0.25">
      <c r="K38294"/>
    </row>
    <row r="38295" spans="11:11" x14ac:dyDescent="0.25">
      <c r="K38295" s="133"/>
    </row>
    <row r="38296" spans="11:11" x14ac:dyDescent="0.25">
      <c r="K38296" s="133"/>
    </row>
    <row r="38297" spans="11:11" x14ac:dyDescent="0.25">
      <c r="K38297"/>
    </row>
    <row r="38298" spans="11:11" x14ac:dyDescent="0.25">
      <c r="K38298"/>
    </row>
    <row r="38299" spans="11:11" x14ac:dyDescent="0.25">
      <c r="K38299"/>
    </row>
    <row r="38300" spans="11:11" x14ac:dyDescent="0.25">
      <c r="K38300" s="133"/>
    </row>
    <row r="38301" spans="11:11" x14ac:dyDescent="0.25">
      <c r="K38301" s="133"/>
    </row>
    <row r="38302" spans="11:11" x14ac:dyDescent="0.25">
      <c r="K38302"/>
    </row>
    <row r="38303" spans="11:11" x14ac:dyDescent="0.25">
      <c r="K38303"/>
    </row>
    <row r="38304" spans="11:11" x14ac:dyDescent="0.25">
      <c r="K38304" s="133"/>
    </row>
    <row r="38305" spans="11:11" x14ac:dyDescent="0.25">
      <c r="K38305" s="133"/>
    </row>
    <row r="38306" spans="11:11" x14ac:dyDescent="0.25">
      <c r="K38306"/>
    </row>
    <row r="38307" spans="11:11" x14ac:dyDescent="0.25">
      <c r="K38307"/>
    </row>
    <row r="38308" spans="11:11" x14ac:dyDescent="0.25">
      <c r="K38308"/>
    </row>
    <row r="38309" spans="11:11" x14ac:dyDescent="0.25">
      <c r="K38309" s="133"/>
    </row>
    <row r="38310" spans="11:11" x14ac:dyDescent="0.25">
      <c r="K38310" s="133"/>
    </row>
    <row r="38311" spans="11:11" x14ac:dyDescent="0.25">
      <c r="K38311"/>
    </row>
    <row r="38312" spans="11:11" x14ac:dyDescent="0.25">
      <c r="K38312"/>
    </row>
    <row r="38313" spans="11:11" x14ac:dyDescent="0.25">
      <c r="K38313" s="133"/>
    </row>
    <row r="38314" spans="11:11" x14ac:dyDescent="0.25">
      <c r="K38314" s="133"/>
    </row>
    <row r="38315" spans="11:11" x14ac:dyDescent="0.25">
      <c r="K38315"/>
    </row>
    <row r="38316" spans="11:11" x14ac:dyDescent="0.25">
      <c r="K38316"/>
    </row>
    <row r="38317" spans="11:11" x14ac:dyDescent="0.25">
      <c r="K38317"/>
    </row>
    <row r="38318" spans="11:11" x14ac:dyDescent="0.25">
      <c r="K38318" s="133"/>
    </row>
    <row r="38319" spans="11:11" x14ac:dyDescent="0.25">
      <c r="K38319" s="133"/>
    </row>
    <row r="38320" spans="11:11" x14ac:dyDescent="0.25">
      <c r="K38320"/>
    </row>
    <row r="38321" spans="11:11" x14ac:dyDescent="0.25">
      <c r="K38321"/>
    </row>
    <row r="38322" spans="11:11" x14ac:dyDescent="0.25">
      <c r="K38322" s="133"/>
    </row>
    <row r="38323" spans="11:11" x14ac:dyDescent="0.25">
      <c r="K38323" s="133"/>
    </row>
    <row r="38324" spans="11:11" x14ac:dyDescent="0.25">
      <c r="K38324"/>
    </row>
    <row r="38325" spans="11:11" x14ac:dyDescent="0.25">
      <c r="K38325"/>
    </row>
    <row r="38326" spans="11:11" x14ac:dyDescent="0.25">
      <c r="K38326"/>
    </row>
    <row r="38327" spans="11:11" x14ac:dyDescent="0.25">
      <c r="K38327" s="133"/>
    </row>
    <row r="38328" spans="11:11" x14ac:dyDescent="0.25">
      <c r="K38328" s="133"/>
    </row>
    <row r="38329" spans="11:11" x14ac:dyDescent="0.25">
      <c r="K38329"/>
    </row>
    <row r="38330" spans="11:11" x14ac:dyDescent="0.25">
      <c r="K38330"/>
    </row>
    <row r="38331" spans="11:11" x14ac:dyDescent="0.25">
      <c r="K38331" s="133"/>
    </row>
    <row r="38332" spans="11:11" x14ac:dyDescent="0.25">
      <c r="K38332" s="133"/>
    </row>
    <row r="38333" spans="11:11" x14ac:dyDescent="0.25">
      <c r="K38333"/>
    </row>
    <row r="38334" spans="11:11" x14ac:dyDescent="0.25">
      <c r="K38334"/>
    </row>
    <row r="38335" spans="11:11" x14ac:dyDescent="0.25">
      <c r="K38335"/>
    </row>
    <row r="38336" spans="11:11" x14ac:dyDescent="0.25">
      <c r="K38336" s="133"/>
    </row>
    <row r="38337" spans="11:11" x14ac:dyDescent="0.25">
      <c r="K38337" s="133"/>
    </row>
    <row r="38338" spans="11:11" x14ac:dyDescent="0.25">
      <c r="K38338"/>
    </row>
    <row r="38339" spans="11:11" x14ac:dyDescent="0.25">
      <c r="K38339"/>
    </row>
    <row r="38340" spans="11:11" x14ac:dyDescent="0.25">
      <c r="K38340" s="133"/>
    </row>
    <row r="38341" spans="11:11" x14ac:dyDescent="0.25">
      <c r="K38341" s="133"/>
    </row>
    <row r="38342" spans="11:11" x14ac:dyDescent="0.25">
      <c r="K38342"/>
    </row>
    <row r="38343" spans="11:11" x14ac:dyDescent="0.25">
      <c r="K38343"/>
    </row>
    <row r="38344" spans="11:11" x14ac:dyDescent="0.25">
      <c r="K38344"/>
    </row>
    <row r="38345" spans="11:11" x14ac:dyDescent="0.25">
      <c r="K38345" s="133"/>
    </row>
    <row r="38346" spans="11:11" x14ac:dyDescent="0.25">
      <c r="K38346" s="133"/>
    </row>
    <row r="38347" spans="11:11" x14ac:dyDescent="0.25">
      <c r="K38347"/>
    </row>
    <row r="38348" spans="11:11" x14ac:dyDescent="0.25">
      <c r="K38348"/>
    </row>
    <row r="38349" spans="11:11" x14ac:dyDescent="0.25">
      <c r="K38349" s="133"/>
    </row>
    <row r="38350" spans="11:11" x14ac:dyDescent="0.25">
      <c r="K38350" s="133"/>
    </row>
    <row r="38351" spans="11:11" x14ac:dyDescent="0.25">
      <c r="K38351"/>
    </row>
    <row r="38352" spans="11:11" x14ac:dyDescent="0.25">
      <c r="K38352"/>
    </row>
    <row r="38353" spans="11:11" x14ac:dyDescent="0.25">
      <c r="K38353"/>
    </row>
    <row r="38354" spans="11:11" x14ac:dyDescent="0.25">
      <c r="K38354" s="133"/>
    </row>
    <row r="38355" spans="11:11" x14ac:dyDescent="0.25">
      <c r="K38355" s="133"/>
    </row>
    <row r="38356" spans="11:11" x14ac:dyDescent="0.25">
      <c r="K38356"/>
    </row>
    <row r="38357" spans="11:11" x14ac:dyDescent="0.25">
      <c r="K38357"/>
    </row>
    <row r="38358" spans="11:11" x14ac:dyDescent="0.25">
      <c r="K38358" s="133"/>
    </row>
    <row r="38359" spans="11:11" x14ac:dyDescent="0.25">
      <c r="K38359" s="133"/>
    </row>
    <row r="38360" spans="11:11" x14ac:dyDescent="0.25">
      <c r="K38360"/>
    </row>
    <row r="38361" spans="11:11" x14ac:dyDescent="0.25">
      <c r="K38361"/>
    </row>
    <row r="38362" spans="11:11" x14ac:dyDescent="0.25">
      <c r="K38362"/>
    </row>
    <row r="38363" spans="11:11" x14ac:dyDescent="0.25">
      <c r="K38363" s="133"/>
    </row>
    <row r="38364" spans="11:11" x14ac:dyDescent="0.25">
      <c r="K38364" s="133"/>
    </row>
    <row r="38365" spans="11:11" x14ac:dyDescent="0.25">
      <c r="K38365"/>
    </row>
    <row r="38366" spans="11:11" x14ac:dyDescent="0.25">
      <c r="K38366"/>
    </row>
    <row r="38367" spans="11:11" x14ac:dyDescent="0.25">
      <c r="K38367" s="133"/>
    </row>
    <row r="38368" spans="11:11" x14ac:dyDescent="0.25">
      <c r="K38368" s="133"/>
    </row>
    <row r="38369" spans="11:11" x14ac:dyDescent="0.25">
      <c r="K38369"/>
    </row>
    <row r="38370" spans="11:11" x14ac:dyDescent="0.25">
      <c r="K38370"/>
    </row>
    <row r="38371" spans="11:11" x14ac:dyDescent="0.25">
      <c r="K38371"/>
    </row>
    <row r="38372" spans="11:11" x14ac:dyDescent="0.25">
      <c r="K38372" s="133"/>
    </row>
    <row r="38373" spans="11:11" x14ac:dyDescent="0.25">
      <c r="K38373" s="133"/>
    </row>
    <row r="38374" spans="11:11" x14ac:dyDescent="0.25">
      <c r="K38374"/>
    </row>
    <row r="38375" spans="11:11" x14ac:dyDescent="0.25">
      <c r="K38375"/>
    </row>
    <row r="38376" spans="11:11" x14ac:dyDescent="0.25">
      <c r="K38376" s="133"/>
    </row>
    <row r="38377" spans="11:11" x14ac:dyDescent="0.25">
      <c r="K38377" s="133"/>
    </row>
    <row r="38378" spans="11:11" x14ac:dyDescent="0.25">
      <c r="K38378"/>
    </row>
    <row r="38379" spans="11:11" x14ac:dyDescent="0.25">
      <c r="K38379"/>
    </row>
    <row r="38380" spans="11:11" x14ac:dyDescent="0.25">
      <c r="K38380"/>
    </row>
    <row r="38381" spans="11:11" x14ac:dyDescent="0.25">
      <c r="K38381" s="133"/>
    </row>
    <row r="38382" spans="11:11" x14ac:dyDescent="0.25">
      <c r="K38382" s="133"/>
    </row>
    <row r="38383" spans="11:11" x14ac:dyDescent="0.25">
      <c r="K38383"/>
    </row>
    <row r="38384" spans="11:11" x14ac:dyDescent="0.25">
      <c r="K38384"/>
    </row>
    <row r="38385" spans="11:11" x14ac:dyDescent="0.25">
      <c r="K38385" s="133"/>
    </row>
    <row r="38386" spans="11:11" x14ac:dyDescent="0.25">
      <c r="K38386" s="133"/>
    </row>
    <row r="38387" spans="11:11" x14ac:dyDescent="0.25">
      <c r="K38387"/>
    </row>
    <row r="38388" spans="11:11" x14ac:dyDescent="0.25">
      <c r="K38388"/>
    </row>
    <row r="38389" spans="11:11" x14ac:dyDescent="0.25">
      <c r="K38389"/>
    </row>
    <row r="38390" spans="11:11" x14ac:dyDescent="0.25">
      <c r="K38390" s="133"/>
    </row>
    <row r="38391" spans="11:11" x14ac:dyDescent="0.25">
      <c r="K38391" s="133"/>
    </row>
    <row r="38392" spans="11:11" x14ac:dyDescent="0.25">
      <c r="K38392"/>
    </row>
    <row r="38393" spans="11:11" x14ac:dyDescent="0.25">
      <c r="K38393"/>
    </row>
    <row r="38394" spans="11:11" x14ac:dyDescent="0.25">
      <c r="K38394" s="133"/>
    </row>
    <row r="38395" spans="11:11" x14ac:dyDescent="0.25">
      <c r="K38395" s="133"/>
    </row>
    <row r="38396" spans="11:11" x14ac:dyDescent="0.25">
      <c r="K38396"/>
    </row>
    <row r="38397" spans="11:11" x14ac:dyDescent="0.25">
      <c r="K38397"/>
    </row>
    <row r="38398" spans="11:11" x14ac:dyDescent="0.25">
      <c r="K38398"/>
    </row>
    <row r="38399" spans="11:11" x14ac:dyDescent="0.25">
      <c r="K38399" s="133"/>
    </row>
    <row r="38400" spans="11:11" x14ac:dyDescent="0.25">
      <c r="K38400" s="133"/>
    </row>
    <row r="38401" spans="11:11" x14ac:dyDescent="0.25">
      <c r="K38401"/>
    </row>
    <row r="38402" spans="11:11" x14ac:dyDescent="0.25">
      <c r="K38402"/>
    </row>
    <row r="38403" spans="11:11" x14ac:dyDescent="0.25">
      <c r="K38403" s="133"/>
    </row>
    <row r="38404" spans="11:11" x14ac:dyDescent="0.25">
      <c r="K38404" s="133"/>
    </row>
    <row r="38405" spans="11:11" x14ac:dyDescent="0.25">
      <c r="K38405"/>
    </row>
    <row r="38406" spans="11:11" x14ac:dyDescent="0.25">
      <c r="K38406"/>
    </row>
    <row r="38407" spans="11:11" x14ac:dyDescent="0.25">
      <c r="K38407"/>
    </row>
    <row r="38408" spans="11:11" x14ac:dyDescent="0.25">
      <c r="K38408" s="133"/>
    </row>
    <row r="38409" spans="11:11" x14ac:dyDescent="0.25">
      <c r="K38409" s="133"/>
    </row>
    <row r="38410" spans="11:11" x14ac:dyDescent="0.25">
      <c r="K38410"/>
    </row>
    <row r="38411" spans="11:11" x14ac:dyDescent="0.25">
      <c r="K38411"/>
    </row>
    <row r="38412" spans="11:11" x14ac:dyDescent="0.25">
      <c r="K38412" s="133"/>
    </row>
    <row r="38413" spans="11:11" x14ac:dyDescent="0.25">
      <c r="K38413" s="133"/>
    </row>
    <row r="38414" spans="11:11" x14ac:dyDescent="0.25">
      <c r="K38414"/>
    </row>
    <row r="38415" spans="11:11" x14ac:dyDescent="0.25">
      <c r="K38415"/>
    </row>
    <row r="38416" spans="11:11" x14ac:dyDescent="0.25">
      <c r="K38416"/>
    </row>
    <row r="38417" spans="11:11" x14ac:dyDescent="0.25">
      <c r="K38417" s="133"/>
    </row>
    <row r="38418" spans="11:11" x14ac:dyDescent="0.25">
      <c r="K38418" s="133"/>
    </row>
    <row r="38419" spans="11:11" x14ac:dyDescent="0.25">
      <c r="K38419"/>
    </row>
    <row r="38420" spans="11:11" x14ac:dyDescent="0.25">
      <c r="K38420"/>
    </row>
    <row r="38421" spans="11:11" x14ac:dyDescent="0.25">
      <c r="K38421" s="133"/>
    </row>
    <row r="38422" spans="11:11" x14ac:dyDescent="0.25">
      <c r="K38422" s="133"/>
    </row>
    <row r="38423" spans="11:11" x14ac:dyDescent="0.25">
      <c r="K38423"/>
    </row>
    <row r="38424" spans="11:11" x14ac:dyDescent="0.25">
      <c r="K38424"/>
    </row>
    <row r="38425" spans="11:11" x14ac:dyDescent="0.25">
      <c r="K38425"/>
    </row>
    <row r="38426" spans="11:11" x14ac:dyDescent="0.25">
      <c r="K38426" s="133"/>
    </row>
    <row r="38427" spans="11:11" x14ac:dyDescent="0.25">
      <c r="K38427" s="133"/>
    </row>
    <row r="38428" spans="11:11" x14ac:dyDescent="0.25">
      <c r="K38428"/>
    </row>
    <row r="38429" spans="11:11" x14ac:dyDescent="0.25">
      <c r="K38429"/>
    </row>
    <row r="38430" spans="11:11" x14ac:dyDescent="0.25">
      <c r="K38430" s="133"/>
    </row>
    <row r="38431" spans="11:11" x14ac:dyDescent="0.25">
      <c r="K38431" s="133"/>
    </row>
    <row r="38432" spans="11:11" x14ac:dyDescent="0.25">
      <c r="K38432"/>
    </row>
    <row r="38433" spans="11:11" x14ac:dyDescent="0.25">
      <c r="K38433"/>
    </row>
    <row r="38434" spans="11:11" x14ac:dyDescent="0.25">
      <c r="K38434"/>
    </row>
    <row r="38435" spans="11:11" x14ac:dyDescent="0.25">
      <c r="K38435" s="133"/>
    </row>
    <row r="38436" spans="11:11" x14ac:dyDescent="0.25">
      <c r="K38436" s="133"/>
    </row>
    <row r="38437" spans="11:11" x14ac:dyDescent="0.25">
      <c r="K38437"/>
    </row>
    <row r="38438" spans="11:11" x14ac:dyDescent="0.25">
      <c r="K38438"/>
    </row>
    <row r="38439" spans="11:11" x14ac:dyDescent="0.25">
      <c r="K38439" s="133"/>
    </row>
    <row r="38440" spans="11:11" x14ac:dyDescent="0.25">
      <c r="K38440" s="133"/>
    </row>
    <row r="38441" spans="11:11" x14ac:dyDescent="0.25">
      <c r="K38441"/>
    </row>
    <row r="38442" spans="11:11" x14ac:dyDescent="0.25">
      <c r="K38442"/>
    </row>
    <row r="38443" spans="11:11" x14ac:dyDescent="0.25">
      <c r="K38443"/>
    </row>
    <row r="38444" spans="11:11" x14ac:dyDescent="0.25">
      <c r="K38444" s="133"/>
    </row>
    <row r="38445" spans="11:11" x14ac:dyDescent="0.25">
      <c r="K38445" s="133"/>
    </row>
    <row r="38446" spans="11:11" x14ac:dyDescent="0.25">
      <c r="K38446"/>
    </row>
    <row r="38447" spans="11:11" x14ac:dyDescent="0.25">
      <c r="K38447"/>
    </row>
    <row r="38448" spans="11:11" x14ac:dyDescent="0.25">
      <c r="K38448" s="133"/>
    </row>
    <row r="38449" spans="11:11" x14ac:dyDescent="0.25">
      <c r="K38449" s="133"/>
    </row>
    <row r="38450" spans="11:11" x14ac:dyDescent="0.25">
      <c r="K38450"/>
    </row>
    <row r="38451" spans="11:11" x14ac:dyDescent="0.25">
      <c r="K38451"/>
    </row>
    <row r="38452" spans="11:11" x14ac:dyDescent="0.25">
      <c r="K38452"/>
    </row>
    <row r="38453" spans="11:11" x14ac:dyDescent="0.25">
      <c r="K38453" s="133"/>
    </row>
    <row r="38454" spans="11:11" x14ac:dyDescent="0.25">
      <c r="K38454" s="133"/>
    </row>
    <row r="38455" spans="11:11" x14ac:dyDescent="0.25">
      <c r="K38455"/>
    </row>
    <row r="38456" spans="11:11" x14ac:dyDescent="0.25">
      <c r="K38456"/>
    </row>
    <row r="38457" spans="11:11" x14ac:dyDescent="0.25">
      <c r="K38457" s="133"/>
    </row>
    <row r="38458" spans="11:11" x14ac:dyDescent="0.25">
      <c r="K38458" s="133"/>
    </row>
    <row r="38459" spans="11:11" x14ac:dyDescent="0.25">
      <c r="K38459"/>
    </row>
    <row r="38460" spans="11:11" x14ac:dyDescent="0.25">
      <c r="K38460"/>
    </row>
    <row r="38461" spans="11:11" x14ac:dyDescent="0.25">
      <c r="K38461"/>
    </row>
    <row r="38462" spans="11:11" x14ac:dyDescent="0.25">
      <c r="K38462" s="133"/>
    </row>
    <row r="38463" spans="11:11" x14ac:dyDescent="0.25">
      <c r="K38463" s="133"/>
    </row>
    <row r="38464" spans="11:11" x14ac:dyDescent="0.25">
      <c r="K38464"/>
    </row>
    <row r="38465" spans="11:11" x14ac:dyDescent="0.25">
      <c r="K38465"/>
    </row>
    <row r="38466" spans="11:11" x14ac:dyDescent="0.25">
      <c r="K38466" s="133"/>
    </row>
    <row r="38467" spans="11:11" x14ac:dyDescent="0.25">
      <c r="K38467" s="133"/>
    </row>
    <row r="38468" spans="11:11" x14ac:dyDescent="0.25">
      <c r="K38468"/>
    </row>
    <row r="38469" spans="11:11" x14ac:dyDescent="0.25">
      <c r="K38469"/>
    </row>
    <row r="38470" spans="11:11" x14ac:dyDescent="0.25">
      <c r="K38470"/>
    </row>
    <row r="38471" spans="11:11" x14ac:dyDescent="0.25">
      <c r="K38471" s="133"/>
    </row>
    <row r="38472" spans="11:11" x14ac:dyDescent="0.25">
      <c r="K38472" s="133"/>
    </row>
    <row r="38473" spans="11:11" x14ac:dyDescent="0.25">
      <c r="K38473"/>
    </row>
    <row r="38474" spans="11:11" x14ac:dyDescent="0.25">
      <c r="K38474"/>
    </row>
    <row r="38475" spans="11:11" x14ac:dyDescent="0.25">
      <c r="K38475" s="133"/>
    </row>
    <row r="38476" spans="11:11" x14ac:dyDescent="0.25">
      <c r="K38476" s="133"/>
    </row>
    <row r="38477" spans="11:11" x14ac:dyDescent="0.25">
      <c r="K38477"/>
    </row>
    <row r="38478" spans="11:11" x14ac:dyDescent="0.25">
      <c r="K38478"/>
    </row>
    <row r="38479" spans="11:11" x14ac:dyDescent="0.25">
      <c r="K38479"/>
    </row>
    <row r="38480" spans="11:11" x14ac:dyDescent="0.25">
      <c r="K38480" s="133"/>
    </row>
    <row r="38481" spans="11:11" x14ac:dyDescent="0.25">
      <c r="K38481" s="133"/>
    </row>
    <row r="38482" spans="11:11" x14ac:dyDescent="0.25">
      <c r="K38482"/>
    </row>
    <row r="38483" spans="11:11" x14ac:dyDescent="0.25">
      <c r="K38483"/>
    </row>
    <row r="38484" spans="11:11" x14ac:dyDescent="0.25">
      <c r="K38484" s="133"/>
    </row>
    <row r="38485" spans="11:11" x14ac:dyDescent="0.25">
      <c r="K38485" s="133"/>
    </row>
    <row r="38486" spans="11:11" x14ac:dyDescent="0.25">
      <c r="K38486"/>
    </row>
    <row r="38487" spans="11:11" x14ac:dyDescent="0.25">
      <c r="K38487"/>
    </row>
    <row r="38488" spans="11:11" x14ac:dyDescent="0.25">
      <c r="K38488"/>
    </row>
    <row r="38489" spans="11:11" x14ac:dyDescent="0.25">
      <c r="K38489" s="133"/>
    </row>
    <row r="38490" spans="11:11" x14ac:dyDescent="0.25">
      <c r="K38490" s="133"/>
    </row>
    <row r="38491" spans="11:11" x14ac:dyDescent="0.25">
      <c r="K38491"/>
    </row>
    <row r="38492" spans="11:11" x14ac:dyDescent="0.25">
      <c r="K38492"/>
    </row>
    <row r="38493" spans="11:11" x14ac:dyDescent="0.25">
      <c r="K38493" s="133"/>
    </row>
    <row r="38494" spans="11:11" x14ac:dyDescent="0.25">
      <c r="K38494" s="133"/>
    </row>
    <row r="38495" spans="11:11" x14ac:dyDescent="0.25">
      <c r="K38495"/>
    </row>
    <row r="38496" spans="11:11" x14ac:dyDescent="0.25">
      <c r="K38496"/>
    </row>
    <row r="38497" spans="11:11" x14ac:dyDescent="0.25">
      <c r="K38497"/>
    </row>
    <row r="38498" spans="11:11" x14ac:dyDescent="0.25">
      <c r="K38498" s="133"/>
    </row>
    <row r="38499" spans="11:11" x14ac:dyDescent="0.25">
      <c r="K38499" s="133"/>
    </row>
    <row r="38500" spans="11:11" x14ac:dyDescent="0.25">
      <c r="K38500"/>
    </row>
    <row r="38501" spans="11:11" x14ac:dyDescent="0.25">
      <c r="K38501"/>
    </row>
    <row r="38502" spans="11:11" x14ac:dyDescent="0.25">
      <c r="K38502" s="133"/>
    </row>
    <row r="38503" spans="11:11" x14ac:dyDescent="0.25">
      <c r="K38503" s="133"/>
    </row>
    <row r="38504" spans="11:11" x14ac:dyDescent="0.25">
      <c r="K38504"/>
    </row>
    <row r="38505" spans="11:11" x14ac:dyDescent="0.25">
      <c r="K38505"/>
    </row>
    <row r="38506" spans="11:11" x14ac:dyDescent="0.25">
      <c r="K38506"/>
    </row>
    <row r="38507" spans="11:11" x14ac:dyDescent="0.25">
      <c r="K38507" s="133"/>
    </row>
    <row r="38508" spans="11:11" x14ac:dyDescent="0.25">
      <c r="K38508" s="133"/>
    </row>
    <row r="38509" spans="11:11" x14ac:dyDescent="0.25">
      <c r="K38509"/>
    </row>
    <row r="38510" spans="11:11" x14ac:dyDescent="0.25">
      <c r="K38510"/>
    </row>
    <row r="38511" spans="11:11" x14ac:dyDescent="0.25">
      <c r="K38511" s="133"/>
    </row>
    <row r="38512" spans="11:11" x14ac:dyDescent="0.25">
      <c r="K38512" s="133"/>
    </row>
    <row r="38513" spans="11:11" x14ac:dyDescent="0.25">
      <c r="K38513"/>
    </row>
    <row r="38514" spans="11:11" x14ac:dyDescent="0.25">
      <c r="K38514"/>
    </row>
    <row r="38515" spans="11:11" x14ac:dyDescent="0.25">
      <c r="K38515"/>
    </row>
    <row r="38516" spans="11:11" x14ac:dyDescent="0.25">
      <c r="K38516" s="133"/>
    </row>
    <row r="38517" spans="11:11" x14ac:dyDescent="0.25">
      <c r="K38517" s="133"/>
    </row>
    <row r="38518" spans="11:11" x14ac:dyDescent="0.25">
      <c r="K38518"/>
    </row>
    <row r="38519" spans="11:11" x14ac:dyDescent="0.25">
      <c r="K38519"/>
    </row>
    <row r="38520" spans="11:11" x14ac:dyDescent="0.25">
      <c r="K38520" s="133"/>
    </row>
    <row r="38521" spans="11:11" x14ac:dyDescent="0.25">
      <c r="K38521" s="133"/>
    </row>
    <row r="38522" spans="11:11" x14ac:dyDescent="0.25">
      <c r="K38522"/>
    </row>
    <row r="38523" spans="11:11" x14ac:dyDescent="0.25">
      <c r="K38523"/>
    </row>
    <row r="38524" spans="11:11" x14ac:dyDescent="0.25">
      <c r="K38524"/>
    </row>
    <row r="38525" spans="11:11" x14ac:dyDescent="0.25">
      <c r="K38525" s="133"/>
    </row>
    <row r="38526" spans="11:11" x14ac:dyDescent="0.25">
      <c r="K38526" s="133"/>
    </row>
    <row r="38527" spans="11:11" x14ac:dyDescent="0.25">
      <c r="K38527"/>
    </row>
    <row r="38528" spans="11:11" x14ac:dyDescent="0.25">
      <c r="K38528"/>
    </row>
    <row r="38529" spans="11:11" x14ac:dyDescent="0.25">
      <c r="K38529" s="133"/>
    </row>
    <row r="38530" spans="11:11" x14ac:dyDescent="0.25">
      <c r="K38530" s="133"/>
    </row>
    <row r="38531" spans="11:11" x14ac:dyDescent="0.25">
      <c r="K38531"/>
    </row>
    <row r="38532" spans="11:11" x14ac:dyDescent="0.25">
      <c r="K38532"/>
    </row>
    <row r="38533" spans="11:11" x14ac:dyDescent="0.25">
      <c r="K38533"/>
    </row>
    <row r="38534" spans="11:11" x14ac:dyDescent="0.25">
      <c r="K38534" s="133"/>
    </row>
    <row r="38535" spans="11:11" x14ac:dyDescent="0.25">
      <c r="K38535" s="133"/>
    </row>
    <row r="38536" spans="11:11" x14ac:dyDescent="0.25">
      <c r="K38536"/>
    </row>
    <row r="38537" spans="11:11" x14ac:dyDescent="0.25">
      <c r="K38537"/>
    </row>
    <row r="38538" spans="11:11" x14ac:dyDescent="0.25">
      <c r="K38538" s="133"/>
    </row>
    <row r="38539" spans="11:11" x14ac:dyDescent="0.25">
      <c r="K38539" s="133"/>
    </row>
    <row r="38540" spans="11:11" x14ac:dyDescent="0.25">
      <c r="K38540"/>
    </row>
    <row r="38541" spans="11:11" x14ac:dyDescent="0.25">
      <c r="K38541"/>
    </row>
    <row r="38542" spans="11:11" x14ac:dyDescent="0.25">
      <c r="K38542"/>
    </row>
    <row r="38543" spans="11:11" x14ac:dyDescent="0.25">
      <c r="K38543" s="133"/>
    </row>
    <row r="38544" spans="11:11" x14ac:dyDescent="0.25">
      <c r="K38544" s="133"/>
    </row>
    <row r="38545" spans="11:11" x14ac:dyDescent="0.25">
      <c r="K38545"/>
    </row>
    <row r="38546" spans="11:11" x14ac:dyDescent="0.25">
      <c r="K38546"/>
    </row>
    <row r="38547" spans="11:11" x14ac:dyDescent="0.25">
      <c r="K38547" s="133"/>
    </row>
    <row r="38548" spans="11:11" x14ac:dyDescent="0.25">
      <c r="K38548" s="133"/>
    </row>
    <row r="38549" spans="11:11" x14ac:dyDescent="0.25">
      <c r="K38549"/>
    </row>
    <row r="38550" spans="11:11" x14ac:dyDescent="0.25">
      <c r="K38550"/>
    </row>
    <row r="38551" spans="11:11" x14ac:dyDescent="0.25">
      <c r="K38551"/>
    </row>
    <row r="38552" spans="11:11" x14ac:dyDescent="0.25">
      <c r="K38552" s="133"/>
    </row>
    <row r="38553" spans="11:11" x14ac:dyDescent="0.25">
      <c r="K38553" s="133"/>
    </row>
    <row r="38554" spans="11:11" x14ac:dyDescent="0.25">
      <c r="K38554"/>
    </row>
    <row r="38555" spans="11:11" x14ac:dyDescent="0.25">
      <c r="K38555"/>
    </row>
    <row r="38556" spans="11:11" x14ac:dyDescent="0.25">
      <c r="K38556" s="133"/>
    </row>
    <row r="38557" spans="11:11" x14ac:dyDescent="0.25">
      <c r="K38557" s="133"/>
    </row>
    <row r="38558" spans="11:11" x14ac:dyDescent="0.25">
      <c r="K38558"/>
    </row>
    <row r="38559" spans="11:11" x14ac:dyDescent="0.25">
      <c r="K38559"/>
    </row>
    <row r="38560" spans="11:11" x14ac:dyDescent="0.25">
      <c r="K38560"/>
    </row>
    <row r="38561" spans="11:11" x14ac:dyDescent="0.25">
      <c r="K38561" s="133"/>
    </row>
    <row r="38562" spans="11:11" x14ac:dyDescent="0.25">
      <c r="K38562" s="133"/>
    </row>
    <row r="38563" spans="11:11" x14ac:dyDescent="0.25">
      <c r="K38563"/>
    </row>
    <row r="38564" spans="11:11" x14ac:dyDescent="0.25">
      <c r="K38564"/>
    </row>
    <row r="38565" spans="11:11" x14ac:dyDescent="0.25">
      <c r="K38565" s="133"/>
    </row>
    <row r="38566" spans="11:11" x14ac:dyDescent="0.25">
      <c r="K38566" s="133"/>
    </row>
    <row r="38567" spans="11:11" x14ac:dyDescent="0.25">
      <c r="K38567"/>
    </row>
    <row r="38568" spans="11:11" x14ac:dyDescent="0.25">
      <c r="K38568"/>
    </row>
    <row r="38569" spans="11:11" x14ac:dyDescent="0.25">
      <c r="K38569"/>
    </row>
    <row r="38570" spans="11:11" x14ac:dyDescent="0.25">
      <c r="K38570" s="133"/>
    </row>
    <row r="38571" spans="11:11" x14ac:dyDescent="0.25">
      <c r="K38571" s="133"/>
    </row>
    <row r="38572" spans="11:11" x14ac:dyDescent="0.25">
      <c r="K38572"/>
    </row>
    <row r="38573" spans="11:11" x14ac:dyDescent="0.25">
      <c r="K38573"/>
    </row>
    <row r="38574" spans="11:11" x14ac:dyDescent="0.25">
      <c r="K38574" s="133"/>
    </row>
    <row r="38575" spans="11:11" x14ac:dyDescent="0.25">
      <c r="K38575" s="133"/>
    </row>
    <row r="38576" spans="11:11" x14ac:dyDescent="0.25">
      <c r="K38576"/>
    </row>
    <row r="38577" spans="11:11" x14ac:dyDescent="0.25">
      <c r="K38577"/>
    </row>
    <row r="38578" spans="11:11" x14ac:dyDescent="0.25">
      <c r="K38578"/>
    </row>
    <row r="38579" spans="11:11" x14ac:dyDescent="0.25">
      <c r="K38579" s="133"/>
    </row>
    <row r="38580" spans="11:11" x14ac:dyDescent="0.25">
      <c r="K38580" s="133"/>
    </row>
    <row r="38581" spans="11:11" x14ac:dyDescent="0.25">
      <c r="K38581"/>
    </row>
    <row r="38582" spans="11:11" x14ac:dyDescent="0.25">
      <c r="K38582"/>
    </row>
    <row r="38583" spans="11:11" x14ac:dyDescent="0.25">
      <c r="K38583" s="133"/>
    </row>
    <row r="38584" spans="11:11" x14ac:dyDescent="0.25">
      <c r="K38584" s="133"/>
    </row>
    <row r="38585" spans="11:11" x14ac:dyDescent="0.25">
      <c r="K38585"/>
    </row>
    <row r="38586" spans="11:11" x14ac:dyDescent="0.25">
      <c r="K38586"/>
    </row>
    <row r="38587" spans="11:11" x14ac:dyDescent="0.25">
      <c r="K38587"/>
    </row>
    <row r="38588" spans="11:11" x14ac:dyDescent="0.25">
      <c r="K38588" s="133"/>
    </row>
    <row r="38589" spans="11:11" x14ac:dyDescent="0.25">
      <c r="K38589" s="133"/>
    </row>
    <row r="38590" spans="11:11" x14ac:dyDescent="0.25">
      <c r="K38590"/>
    </row>
    <row r="38591" spans="11:11" x14ac:dyDescent="0.25">
      <c r="K38591"/>
    </row>
    <row r="38592" spans="11:11" x14ac:dyDescent="0.25">
      <c r="K38592" s="133"/>
    </row>
    <row r="38593" spans="11:11" x14ac:dyDescent="0.25">
      <c r="K38593" s="133"/>
    </row>
    <row r="38594" spans="11:11" x14ac:dyDescent="0.25">
      <c r="K38594"/>
    </row>
    <row r="38595" spans="11:11" x14ac:dyDescent="0.25">
      <c r="K38595"/>
    </row>
    <row r="38596" spans="11:11" x14ac:dyDescent="0.25">
      <c r="K38596"/>
    </row>
    <row r="38597" spans="11:11" x14ac:dyDescent="0.25">
      <c r="K38597" s="133"/>
    </row>
    <row r="38598" spans="11:11" x14ac:dyDescent="0.25">
      <c r="K38598" s="133"/>
    </row>
    <row r="38599" spans="11:11" x14ac:dyDescent="0.25">
      <c r="K38599"/>
    </row>
    <row r="38600" spans="11:11" x14ac:dyDescent="0.25">
      <c r="K38600"/>
    </row>
    <row r="38601" spans="11:11" x14ac:dyDescent="0.25">
      <c r="K38601" s="133"/>
    </row>
    <row r="38602" spans="11:11" x14ac:dyDescent="0.25">
      <c r="K38602" s="133"/>
    </row>
    <row r="38603" spans="11:11" x14ac:dyDescent="0.25">
      <c r="K38603"/>
    </row>
    <row r="38604" spans="11:11" x14ac:dyDescent="0.25">
      <c r="K38604"/>
    </row>
    <row r="38605" spans="11:11" x14ac:dyDescent="0.25">
      <c r="K38605"/>
    </row>
    <row r="38606" spans="11:11" x14ac:dyDescent="0.25">
      <c r="K38606" s="133"/>
    </row>
    <row r="38607" spans="11:11" x14ac:dyDescent="0.25">
      <c r="K38607" s="133"/>
    </row>
    <row r="38608" spans="11:11" x14ac:dyDescent="0.25">
      <c r="K38608"/>
    </row>
    <row r="38609" spans="11:11" x14ac:dyDescent="0.25">
      <c r="K38609"/>
    </row>
    <row r="38610" spans="11:11" x14ac:dyDescent="0.25">
      <c r="K38610" s="133"/>
    </row>
    <row r="38611" spans="11:11" x14ac:dyDescent="0.25">
      <c r="K38611" s="133"/>
    </row>
    <row r="38612" spans="11:11" x14ac:dyDescent="0.25">
      <c r="K38612"/>
    </row>
    <row r="38613" spans="11:11" x14ac:dyDescent="0.25">
      <c r="K38613"/>
    </row>
    <row r="38614" spans="11:11" x14ac:dyDescent="0.25">
      <c r="K38614"/>
    </row>
    <row r="38615" spans="11:11" x14ac:dyDescent="0.25">
      <c r="K38615" s="133"/>
    </row>
    <row r="38616" spans="11:11" x14ac:dyDescent="0.25">
      <c r="K38616" s="133"/>
    </row>
    <row r="38617" spans="11:11" x14ac:dyDescent="0.25">
      <c r="K38617"/>
    </row>
    <row r="38618" spans="11:11" x14ac:dyDescent="0.25">
      <c r="K38618"/>
    </row>
    <row r="38619" spans="11:11" x14ac:dyDescent="0.25">
      <c r="K38619" s="133"/>
    </row>
    <row r="38620" spans="11:11" x14ac:dyDescent="0.25">
      <c r="K38620" s="133"/>
    </row>
    <row r="38621" spans="11:11" x14ac:dyDescent="0.25">
      <c r="K38621"/>
    </row>
    <row r="38622" spans="11:11" x14ac:dyDescent="0.25">
      <c r="K38622"/>
    </row>
    <row r="38623" spans="11:11" x14ac:dyDescent="0.25">
      <c r="K38623"/>
    </row>
    <row r="38624" spans="11:11" x14ac:dyDescent="0.25">
      <c r="K38624" s="133"/>
    </row>
    <row r="38625" spans="11:11" x14ac:dyDescent="0.25">
      <c r="K38625" s="133"/>
    </row>
    <row r="38626" spans="11:11" x14ac:dyDescent="0.25">
      <c r="K38626"/>
    </row>
    <row r="38627" spans="11:11" x14ac:dyDescent="0.25">
      <c r="K38627"/>
    </row>
    <row r="38628" spans="11:11" x14ac:dyDescent="0.25">
      <c r="K38628" s="133"/>
    </row>
    <row r="38629" spans="11:11" x14ac:dyDescent="0.25">
      <c r="K38629" s="133"/>
    </row>
    <row r="38630" spans="11:11" x14ac:dyDescent="0.25">
      <c r="K38630"/>
    </row>
    <row r="38631" spans="11:11" x14ac:dyDescent="0.25">
      <c r="K38631"/>
    </row>
    <row r="38632" spans="11:11" x14ac:dyDescent="0.25">
      <c r="K38632"/>
    </row>
    <row r="38633" spans="11:11" x14ac:dyDescent="0.25">
      <c r="K38633" s="133"/>
    </row>
    <row r="38634" spans="11:11" x14ac:dyDescent="0.25">
      <c r="K38634" s="133"/>
    </row>
    <row r="38635" spans="11:11" x14ac:dyDescent="0.25">
      <c r="K38635"/>
    </row>
    <row r="38636" spans="11:11" x14ac:dyDescent="0.25">
      <c r="K38636"/>
    </row>
    <row r="38637" spans="11:11" x14ac:dyDescent="0.25">
      <c r="K38637" s="133"/>
    </row>
    <row r="38638" spans="11:11" x14ac:dyDescent="0.25">
      <c r="K38638" s="133"/>
    </row>
    <row r="38639" spans="11:11" x14ac:dyDescent="0.25">
      <c r="K38639"/>
    </row>
    <row r="38640" spans="11:11" x14ac:dyDescent="0.25">
      <c r="K38640"/>
    </row>
    <row r="38641" spans="11:11" x14ac:dyDescent="0.25">
      <c r="K38641"/>
    </row>
    <row r="38642" spans="11:11" x14ac:dyDescent="0.25">
      <c r="K38642" s="133"/>
    </row>
    <row r="38643" spans="11:11" x14ac:dyDescent="0.25">
      <c r="K38643" s="133"/>
    </row>
    <row r="38644" spans="11:11" x14ac:dyDescent="0.25">
      <c r="K38644"/>
    </row>
    <row r="38645" spans="11:11" x14ac:dyDescent="0.25">
      <c r="K38645"/>
    </row>
    <row r="38646" spans="11:11" x14ac:dyDescent="0.25">
      <c r="K38646" s="133"/>
    </row>
    <row r="38647" spans="11:11" x14ac:dyDescent="0.25">
      <c r="K38647" s="133"/>
    </row>
    <row r="38648" spans="11:11" x14ac:dyDescent="0.25">
      <c r="K38648"/>
    </row>
    <row r="38649" spans="11:11" x14ac:dyDescent="0.25">
      <c r="K38649"/>
    </row>
    <row r="38650" spans="11:11" x14ac:dyDescent="0.25">
      <c r="K38650"/>
    </row>
    <row r="38651" spans="11:11" x14ac:dyDescent="0.25">
      <c r="K38651" s="133"/>
    </row>
    <row r="38652" spans="11:11" x14ac:dyDescent="0.25">
      <c r="K38652" s="133"/>
    </row>
    <row r="38653" spans="11:11" x14ac:dyDescent="0.25">
      <c r="K38653"/>
    </row>
    <row r="38654" spans="11:11" x14ac:dyDescent="0.25">
      <c r="K38654"/>
    </row>
    <row r="38655" spans="11:11" x14ac:dyDescent="0.25">
      <c r="K38655" s="133"/>
    </row>
    <row r="38656" spans="11:11" x14ac:dyDescent="0.25">
      <c r="K38656" s="133"/>
    </row>
    <row r="38657" spans="11:11" x14ac:dyDescent="0.25">
      <c r="K38657"/>
    </row>
    <row r="38658" spans="11:11" x14ac:dyDescent="0.25">
      <c r="K38658"/>
    </row>
    <row r="38659" spans="11:11" x14ac:dyDescent="0.25">
      <c r="K38659"/>
    </row>
    <row r="38660" spans="11:11" x14ac:dyDescent="0.25">
      <c r="K38660" s="133"/>
    </row>
    <row r="38661" spans="11:11" x14ac:dyDescent="0.25">
      <c r="K38661" s="133"/>
    </row>
    <row r="38662" spans="11:11" x14ac:dyDescent="0.25">
      <c r="K38662"/>
    </row>
    <row r="38663" spans="11:11" x14ac:dyDescent="0.25">
      <c r="K38663"/>
    </row>
    <row r="38664" spans="11:11" x14ac:dyDescent="0.25">
      <c r="K38664" s="133"/>
    </row>
    <row r="38665" spans="11:11" x14ac:dyDescent="0.25">
      <c r="K38665" s="133"/>
    </row>
    <row r="38666" spans="11:11" x14ac:dyDescent="0.25">
      <c r="K38666"/>
    </row>
    <row r="38667" spans="11:11" x14ac:dyDescent="0.25">
      <c r="K38667"/>
    </row>
    <row r="38668" spans="11:11" x14ac:dyDescent="0.25">
      <c r="K38668"/>
    </row>
    <row r="38669" spans="11:11" x14ac:dyDescent="0.25">
      <c r="K38669" s="133"/>
    </row>
    <row r="38670" spans="11:11" x14ac:dyDescent="0.25">
      <c r="K38670" s="133"/>
    </row>
    <row r="38671" spans="11:11" x14ac:dyDescent="0.25">
      <c r="K38671"/>
    </row>
    <row r="38672" spans="11:11" x14ac:dyDescent="0.25">
      <c r="K38672"/>
    </row>
    <row r="38673" spans="11:11" x14ac:dyDescent="0.25">
      <c r="K38673" s="133"/>
    </row>
    <row r="38674" spans="11:11" x14ac:dyDescent="0.25">
      <c r="K38674" s="133"/>
    </row>
    <row r="38675" spans="11:11" x14ac:dyDescent="0.25">
      <c r="K38675"/>
    </row>
    <row r="38676" spans="11:11" x14ac:dyDescent="0.25">
      <c r="K38676"/>
    </row>
    <row r="38677" spans="11:11" x14ac:dyDescent="0.25">
      <c r="K38677"/>
    </row>
    <row r="38678" spans="11:11" x14ac:dyDescent="0.25">
      <c r="K38678" s="133"/>
    </row>
    <row r="38679" spans="11:11" x14ac:dyDescent="0.25">
      <c r="K38679" s="133"/>
    </row>
    <row r="38680" spans="11:11" x14ac:dyDescent="0.25">
      <c r="K38680"/>
    </row>
    <row r="38681" spans="11:11" x14ac:dyDescent="0.25">
      <c r="K38681"/>
    </row>
    <row r="38682" spans="11:11" x14ac:dyDescent="0.25">
      <c r="K38682" s="133"/>
    </row>
    <row r="38683" spans="11:11" x14ac:dyDescent="0.25">
      <c r="K38683" s="133"/>
    </row>
    <row r="38684" spans="11:11" x14ac:dyDescent="0.25">
      <c r="K38684"/>
    </row>
    <row r="38685" spans="11:11" x14ac:dyDescent="0.25">
      <c r="K38685"/>
    </row>
    <row r="38686" spans="11:11" x14ac:dyDescent="0.25">
      <c r="K38686"/>
    </row>
    <row r="38687" spans="11:11" x14ac:dyDescent="0.25">
      <c r="K38687" s="133"/>
    </row>
    <row r="38688" spans="11:11" x14ac:dyDescent="0.25">
      <c r="K38688" s="133"/>
    </row>
    <row r="38689" spans="11:11" x14ac:dyDescent="0.25">
      <c r="K38689"/>
    </row>
    <row r="38690" spans="11:11" x14ac:dyDescent="0.25">
      <c r="K38690"/>
    </row>
    <row r="38691" spans="11:11" x14ac:dyDescent="0.25">
      <c r="K38691" s="133"/>
    </row>
    <row r="38692" spans="11:11" x14ac:dyDescent="0.25">
      <c r="K38692" s="133"/>
    </row>
    <row r="38693" spans="11:11" x14ac:dyDescent="0.25">
      <c r="K38693"/>
    </row>
    <row r="38694" spans="11:11" x14ac:dyDescent="0.25">
      <c r="K38694"/>
    </row>
    <row r="38695" spans="11:11" x14ac:dyDescent="0.25">
      <c r="K38695"/>
    </row>
    <row r="38696" spans="11:11" x14ac:dyDescent="0.25">
      <c r="K38696" s="133"/>
    </row>
    <row r="38697" spans="11:11" x14ac:dyDescent="0.25">
      <c r="K38697" s="133"/>
    </row>
    <row r="38698" spans="11:11" x14ac:dyDescent="0.25">
      <c r="K38698"/>
    </row>
    <row r="38699" spans="11:11" x14ac:dyDescent="0.25">
      <c r="K38699"/>
    </row>
    <row r="38700" spans="11:11" x14ac:dyDescent="0.25">
      <c r="K38700" s="133"/>
    </row>
    <row r="38701" spans="11:11" x14ac:dyDescent="0.25">
      <c r="K38701" s="133"/>
    </row>
    <row r="38702" spans="11:11" x14ac:dyDescent="0.25">
      <c r="K38702"/>
    </row>
    <row r="38703" spans="11:11" x14ac:dyDescent="0.25">
      <c r="K38703"/>
    </row>
    <row r="38704" spans="11:11" x14ac:dyDescent="0.25">
      <c r="K38704"/>
    </row>
    <row r="38705" spans="11:11" x14ac:dyDescent="0.25">
      <c r="K38705" s="133"/>
    </row>
    <row r="38706" spans="11:11" x14ac:dyDescent="0.25">
      <c r="K38706" s="133"/>
    </row>
    <row r="38707" spans="11:11" x14ac:dyDescent="0.25">
      <c r="K38707"/>
    </row>
    <row r="38708" spans="11:11" x14ac:dyDescent="0.25">
      <c r="K38708"/>
    </row>
    <row r="38709" spans="11:11" x14ac:dyDescent="0.25">
      <c r="K38709" s="133"/>
    </row>
    <row r="38710" spans="11:11" x14ac:dyDescent="0.25">
      <c r="K38710" s="133"/>
    </row>
    <row r="38711" spans="11:11" x14ac:dyDescent="0.25">
      <c r="K38711"/>
    </row>
    <row r="38712" spans="11:11" x14ac:dyDescent="0.25">
      <c r="K38712"/>
    </row>
    <row r="38713" spans="11:11" x14ac:dyDescent="0.25">
      <c r="K38713"/>
    </row>
    <row r="38714" spans="11:11" x14ac:dyDescent="0.25">
      <c r="K38714" s="133"/>
    </row>
    <row r="38715" spans="11:11" x14ac:dyDescent="0.25">
      <c r="K38715" s="133"/>
    </row>
    <row r="38716" spans="11:11" x14ac:dyDescent="0.25">
      <c r="K38716"/>
    </row>
    <row r="38717" spans="11:11" x14ac:dyDescent="0.25">
      <c r="K38717"/>
    </row>
    <row r="38718" spans="11:11" x14ac:dyDescent="0.25">
      <c r="K38718" s="133"/>
    </row>
    <row r="38719" spans="11:11" x14ac:dyDescent="0.25">
      <c r="K38719" s="133"/>
    </row>
    <row r="38720" spans="11:11" x14ac:dyDescent="0.25">
      <c r="K38720"/>
    </row>
    <row r="38721" spans="11:11" x14ac:dyDescent="0.25">
      <c r="K38721"/>
    </row>
    <row r="38722" spans="11:11" x14ac:dyDescent="0.25">
      <c r="K38722"/>
    </row>
    <row r="38723" spans="11:11" x14ac:dyDescent="0.25">
      <c r="K38723" s="133"/>
    </row>
    <row r="38724" spans="11:11" x14ac:dyDescent="0.25">
      <c r="K38724" s="133"/>
    </row>
    <row r="38725" spans="11:11" x14ac:dyDescent="0.25">
      <c r="K38725"/>
    </row>
    <row r="38726" spans="11:11" x14ac:dyDescent="0.25">
      <c r="K38726"/>
    </row>
    <row r="38727" spans="11:11" x14ac:dyDescent="0.25">
      <c r="K38727" s="133"/>
    </row>
    <row r="38728" spans="11:11" x14ac:dyDescent="0.25">
      <c r="K38728" s="133"/>
    </row>
    <row r="38729" spans="11:11" x14ac:dyDescent="0.25">
      <c r="K38729"/>
    </row>
    <row r="38730" spans="11:11" x14ac:dyDescent="0.25">
      <c r="K38730"/>
    </row>
    <row r="38731" spans="11:11" x14ac:dyDescent="0.25">
      <c r="K38731"/>
    </row>
    <row r="38732" spans="11:11" x14ac:dyDescent="0.25">
      <c r="K38732" s="133"/>
    </row>
    <row r="38733" spans="11:11" x14ac:dyDescent="0.25">
      <c r="K38733" s="133"/>
    </row>
    <row r="38734" spans="11:11" x14ac:dyDescent="0.25">
      <c r="K38734"/>
    </row>
    <row r="38735" spans="11:11" x14ac:dyDescent="0.25">
      <c r="K38735"/>
    </row>
    <row r="38736" spans="11:11" x14ac:dyDescent="0.25">
      <c r="K38736" s="133"/>
    </row>
    <row r="38737" spans="11:11" x14ac:dyDescent="0.25">
      <c r="K38737" s="133"/>
    </row>
    <row r="38738" spans="11:11" x14ac:dyDescent="0.25">
      <c r="K38738"/>
    </row>
    <row r="38739" spans="11:11" x14ac:dyDescent="0.25">
      <c r="K38739"/>
    </row>
    <row r="38740" spans="11:11" x14ac:dyDescent="0.25">
      <c r="K38740"/>
    </row>
    <row r="38741" spans="11:11" x14ac:dyDescent="0.25">
      <c r="K38741" s="133"/>
    </row>
    <row r="38742" spans="11:11" x14ac:dyDescent="0.25">
      <c r="K38742" s="133"/>
    </row>
    <row r="38743" spans="11:11" x14ac:dyDescent="0.25">
      <c r="K38743"/>
    </row>
    <row r="38744" spans="11:11" x14ac:dyDescent="0.25">
      <c r="K38744"/>
    </row>
    <row r="38745" spans="11:11" x14ac:dyDescent="0.25">
      <c r="K38745" s="133"/>
    </row>
    <row r="38746" spans="11:11" x14ac:dyDescent="0.25">
      <c r="K38746" s="133"/>
    </row>
    <row r="38747" spans="11:11" x14ac:dyDescent="0.25">
      <c r="K38747"/>
    </row>
    <row r="38748" spans="11:11" x14ac:dyDescent="0.25">
      <c r="K38748"/>
    </row>
    <row r="38749" spans="11:11" x14ac:dyDescent="0.25">
      <c r="K38749"/>
    </row>
    <row r="38750" spans="11:11" x14ac:dyDescent="0.25">
      <c r="K38750" s="133"/>
    </row>
    <row r="38751" spans="11:11" x14ac:dyDescent="0.25">
      <c r="K38751" s="133"/>
    </row>
    <row r="38752" spans="11:11" x14ac:dyDescent="0.25">
      <c r="K38752"/>
    </row>
    <row r="38753" spans="11:11" x14ac:dyDescent="0.25">
      <c r="K38753"/>
    </row>
    <row r="38754" spans="11:11" x14ac:dyDescent="0.25">
      <c r="K38754" s="133"/>
    </row>
    <row r="38755" spans="11:11" x14ac:dyDescent="0.25">
      <c r="K38755" s="133"/>
    </row>
    <row r="38756" spans="11:11" x14ac:dyDescent="0.25">
      <c r="K38756"/>
    </row>
    <row r="38757" spans="11:11" x14ac:dyDescent="0.25">
      <c r="K38757"/>
    </row>
    <row r="38758" spans="11:11" x14ac:dyDescent="0.25">
      <c r="K38758"/>
    </row>
    <row r="38759" spans="11:11" x14ac:dyDescent="0.25">
      <c r="K38759" s="133"/>
    </row>
    <row r="38760" spans="11:11" x14ac:dyDescent="0.25">
      <c r="K38760" s="133"/>
    </row>
    <row r="38761" spans="11:11" x14ac:dyDescent="0.25">
      <c r="K38761"/>
    </row>
    <row r="38762" spans="11:11" x14ac:dyDescent="0.25">
      <c r="K38762"/>
    </row>
    <row r="38763" spans="11:11" x14ac:dyDescent="0.25">
      <c r="K38763" s="133"/>
    </row>
    <row r="38764" spans="11:11" x14ac:dyDescent="0.25">
      <c r="K38764" s="133"/>
    </row>
    <row r="38765" spans="11:11" x14ac:dyDescent="0.25">
      <c r="K38765"/>
    </row>
    <row r="38766" spans="11:11" x14ac:dyDescent="0.25">
      <c r="K38766"/>
    </row>
    <row r="38767" spans="11:11" x14ac:dyDescent="0.25">
      <c r="K38767"/>
    </row>
    <row r="38768" spans="11:11" x14ac:dyDescent="0.25">
      <c r="K38768" s="133"/>
    </row>
    <row r="38769" spans="11:11" x14ac:dyDescent="0.25">
      <c r="K38769" s="133"/>
    </row>
    <row r="38770" spans="11:11" x14ac:dyDescent="0.25">
      <c r="K38770"/>
    </row>
    <row r="38771" spans="11:11" x14ac:dyDescent="0.25">
      <c r="K38771"/>
    </row>
    <row r="38772" spans="11:11" x14ac:dyDescent="0.25">
      <c r="K38772" s="133"/>
    </row>
    <row r="38773" spans="11:11" x14ac:dyDescent="0.25">
      <c r="K38773" s="133"/>
    </row>
    <row r="38774" spans="11:11" x14ac:dyDescent="0.25">
      <c r="K38774"/>
    </row>
    <row r="38775" spans="11:11" x14ac:dyDescent="0.25">
      <c r="K38775"/>
    </row>
    <row r="38776" spans="11:11" x14ac:dyDescent="0.25">
      <c r="K38776"/>
    </row>
    <row r="38777" spans="11:11" x14ac:dyDescent="0.25">
      <c r="K38777" s="133"/>
    </row>
    <row r="38778" spans="11:11" x14ac:dyDescent="0.25">
      <c r="K38778" s="133"/>
    </row>
    <row r="38779" spans="11:11" x14ac:dyDescent="0.25">
      <c r="K38779"/>
    </row>
    <row r="38780" spans="11:11" x14ac:dyDescent="0.25">
      <c r="K38780"/>
    </row>
    <row r="38781" spans="11:11" x14ac:dyDescent="0.25">
      <c r="K38781" s="133"/>
    </row>
    <row r="38782" spans="11:11" x14ac:dyDescent="0.25">
      <c r="K38782" s="133"/>
    </row>
    <row r="38783" spans="11:11" x14ac:dyDescent="0.25">
      <c r="K38783"/>
    </row>
    <row r="38784" spans="11:11" x14ac:dyDescent="0.25">
      <c r="K38784"/>
    </row>
    <row r="38785" spans="11:11" x14ac:dyDescent="0.25">
      <c r="K38785"/>
    </row>
    <row r="38786" spans="11:11" x14ac:dyDescent="0.25">
      <c r="K38786" s="133"/>
    </row>
    <row r="38787" spans="11:11" x14ac:dyDescent="0.25">
      <c r="K38787" s="133"/>
    </row>
    <row r="38788" spans="11:11" x14ac:dyDescent="0.25">
      <c r="K38788"/>
    </row>
    <row r="38789" spans="11:11" x14ac:dyDescent="0.25">
      <c r="K38789"/>
    </row>
    <row r="38790" spans="11:11" x14ac:dyDescent="0.25">
      <c r="K38790" s="133"/>
    </row>
    <row r="38791" spans="11:11" x14ac:dyDescent="0.25">
      <c r="K38791" s="133"/>
    </row>
    <row r="38792" spans="11:11" x14ac:dyDescent="0.25">
      <c r="K38792"/>
    </row>
    <row r="38793" spans="11:11" x14ac:dyDescent="0.25">
      <c r="K38793"/>
    </row>
    <row r="38794" spans="11:11" x14ac:dyDescent="0.25">
      <c r="K38794"/>
    </row>
    <row r="38795" spans="11:11" x14ac:dyDescent="0.25">
      <c r="K38795" s="133"/>
    </row>
    <row r="38796" spans="11:11" x14ac:dyDescent="0.25">
      <c r="K38796" s="133"/>
    </row>
    <row r="38797" spans="11:11" x14ac:dyDescent="0.25">
      <c r="K38797"/>
    </row>
    <row r="38798" spans="11:11" x14ac:dyDescent="0.25">
      <c r="K38798"/>
    </row>
    <row r="38799" spans="11:11" x14ac:dyDescent="0.25">
      <c r="K38799" s="133"/>
    </row>
    <row r="38800" spans="11:11" x14ac:dyDescent="0.25">
      <c r="K38800" s="133"/>
    </row>
    <row r="38801" spans="11:11" x14ac:dyDescent="0.25">
      <c r="K38801"/>
    </row>
    <row r="38802" spans="11:11" x14ac:dyDescent="0.25">
      <c r="K38802"/>
    </row>
    <row r="38803" spans="11:11" x14ac:dyDescent="0.25">
      <c r="K38803"/>
    </row>
    <row r="38804" spans="11:11" x14ac:dyDescent="0.25">
      <c r="K38804" s="133"/>
    </row>
    <row r="38805" spans="11:11" x14ac:dyDescent="0.25">
      <c r="K38805" s="133"/>
    </row>
    <row r="38806" spans="11:11" x14ac:dyDescent="0.25">
      <c r="K38806"/>
    </row>
    <row r="38807" spans="11:11" x14ac:dyDescent="0.25">
      <c r="K38807"/>
    </row>
    <row r="38808" spans="11:11" x14ac:dyDescent="0.25">
      <c r="K38808" s="133"/>
    </row>
    <row r="38809" spans="11:11" x14ac:dyDescent="0.25">
      <c r="K38809" s="133"/>
    </row>
    <row r="38810" spans="11:11" x14ac:dyDescent="0.25">
      <c r="K38810"/>
    </row>
    <row r="38811" spans="11:11" x14ac:dyDescent="0.25">
      <c r="K38811"/>
    </row>
    <row r="38812" spans="11:11" x14ac:dyDescent="0.25">
      <c r="K38812"/>
    </row>
    <row r="38813" spans="11:11" x14ac:dyDescent="0.25">
      <c r="K38813" s="133"/>
    </row>
    <row r="38814" spans="11:11" x14ac:dyDescent="0.25">
      <c r="K38814" s="133"/>
    </row>
    <row r="38815" spans="11:11" x14ac:dyDescent="0.25">
      <c r="K38815"/>
    </row>
    <row r="38816" spans="11:11" x14ac:dyDescent="0.25">
      <c r="K38816"/>
    </row>
    <row r="38817" spans="11:11" x14ac:dyDescent="0.25">
      <c r="K38817" s="133"/>
    </row>
    <row r="38818" spans="11:11" x14ac:dyDescent="0.25">
      <c r="K38818" s="133"/>
    </row>
    <row r="38819" spans="11:11" x14ac:dyDescent="0.25">
      <c r="K38819"/>
    </row>
    <row r="38820" spans="11:11" x14ac:dyDescent="0.25">
      <c r="K38820"/>
    </row>
    <row r="38821" spans="11:11" x14ac:dyDescent="0.25">
      <c r="K38821"/>
    </row>
    <row r="38822" spans="11:11" x14ac:dyDescent="0.25">
      <c r="K38822" s="133"/>
    </row>
    <row r="38823" spans="11:11" x14ac:dyDescent="0.25">
      <c r="K38823" s="133"/>
    </row>
    <row r="38824" spans="11:11" x14ac:dyDescent="0.25">
      <c r="K38824"/>
    </row>
    <row r="38825" spans="11:11" x14ac:dyDescent="0.25">
      <c r="K38825"/>
    </row>
    <row r="38826" spans="11:11" x14ac:dyDescent="0.25">
      <c r="K38826" s="133"/>
    </row>
    <row r="38827" spans="11:11" x14ac:dyDescent="0.25">
      <c r="K38827" s="133"/>
    </row>
    <row r="38828" spans="11:11" x14ac:dyDescent="0.25">
      <c r="K38828"/>
    </row>
    <row r="38829" spans="11:11" x14ac:dyDescent="0.25">
      <c r="K38829"/>
    </row>
    <row r="38830" spans="11:11" x14ac:dyDescent="0.25">
      <c r="K38830"/>
    </row>
    <row r="38831" spans="11:11" x14ac:dyDescent="0.25">
      <c r="K38831" s="133"/>
    </row>
    <row r="38832" spans="11:11" x14ac:dyDescent="0.25">
      <c r="K38832" s="133"/>
    </row>
    <row r="38833" spans="11:11" x14ac:dyDescent="0.25">
      <c r="K38833"/>
    </row>
    <row r="38834" spans="11:11" x14ac:dyDescent="0.25">
      <c r="K38834"/>
    </row>
    <row r="38835" spans="11:11" x14ac:dyDescent="0.25">
      <c r="K38835" s="133"/>
    </row>
    <row r="38836" spans="11:11" x14ac:dyDescent="0.25">
      <c r="K38836" s="133"/>
    </row>
    <row r="38837" spans="11:11" x14ac:dyDescent="0.25">
      <c r="K38837"/>
    </row>
    <row r="38838" spans="11:11" x14ac:dyDescent="0.25">
      <c r="K38838"/>
    </row>
    <row r="38839" spans="11:11" x14ac:dyDescent="0.25">
      <c r="K38839"/>
    </row>
    <row r="38840" spans="11:11" x14ac:dyDescent="0.25">
      <c r="K38840" s="133"/>
    </row>
    <row r="38841" spans="11:11" x14ac:dyDescent="0.25">
      <c r="K38841" s="133"/>
    </row>
    <row r="38842" spans="11:11" x14ac:dyDescent="0.25">
      <c r="K38842"/>
    </row>
    <row r="38843" spans="11:11" x14ac:dyDescent="0.25">
      <c r="K38843"/>
    </row>
    <row r="38844" spans="11:11" x14ac:dyDescent="0.25">
      <c r="K38844" s="133"/>
    </row>
    <row r="38845" spans="11:11" x14ac:dyDescent="0.25">
      <c r="K38845" s="133"/>
    </row>
    <row r="38846" spans="11:11" x14ac:dyDescent="0.25">
      <c r="K38846"/>
    </row>
    <row r="38847" spans="11:11" x14ac:dyDescent="0.25">
      <c r="K38847"/>
    </row>
    <row r="38848" spans="11:11" x14ac:dyDescent="0.25">
      <c r="K38848"/>
    </row>
    <row r="38849" spans="11:11" x14ac:dyDescent="0.25">
      <c r="K38849" s="133"/>
    </row>
    <row r="38850" spans="11:11" x14ac:dyDescent="0.25">
      <c r="K38850" s="133"/>
    </row>
    <row r="38851" spans="11:11" x14ac:dyDescent="0.25">
      <c r="K38851"/>
    </row>
    <row r="38852" spans="11:11" x14ac:dyDescent="0.25">
      <c r="K38852"/>
    </row>
    <row r="38853" spans="11:11" x14ac:dyDescent="0.25">
      <c r="K38853" s="133"/>
    </row>
    <row r="38854" spans="11:11" x14ac:dyDescent="0.25">
      <c r="K38854" s="133"/>
    </row>
    <row r="38855" spans="11:11" x14ac:dyDescent="0.25">
      <c r="K38855"/>
    </row>
    <row r="38856" spans="11:11" x14ac:dyDescent="0.25">
      <c r="K38856"/>
    </row>
    <row r="38857" spans="11:11" x14ac:dyDescent="0.25">
      <c r="K38857"/>
    </row>
    <row r="38858" spans="11:11" x14ac:dyDescent="0.25">
      <c r="K38858" s="133"/>
    </row>
    <row r="38859" spans="11:11" x14ac:dyDescent="0.25">
      <c r="K38859" s="133"/>
    </row>
    <row r="38860" spans="11:11" x14ac:dyDescent="0.25">
      <c r="K38860"/>
    </row>
    <row r="38861" spans="11:11" x14ac:dyDescent="0.25">
      <c r="K38861"/>
    </row>
    <row r="38862" spans="11:11" x14ac:dyDescent="0.25">
      <c r="K38862" s="133"/>
    </row>
    <row r="38863" spans="11:11" x14ac:dyDescent="0.25">
      <c r="K38863" s="133"/>
    </row>
    <row r="38864" spans="11:11" x14ac:dyDescent="0.25">
      <c r="K38864"/>
    </row>
    <row r="38865" spans="11:11" x14ac:dyDescent="0.25">
      <c r="K38865"/>
    </row>
    <row r="38866" spans="11:11" x14ac:dyDescent="0.25">
      <c r="K38866"/>
    </row>
    <row r="38867" spans="11:11" x14ac:dyDescent="0.25">
      <c r="K38867" s="133"/>
    </row>
    <row r="38868" spans="11:11" x14ac:dyDescent="0.25">
      <c r="K38868" s="133"/>
    </row>
    <row r="38869" spans="11:11" x14ac:dyDescent="0.25">
      <c r="K38869"/>
    </row>
    <row r="38870" spans="11:11" x14ac:dyDescent="0.25">
      <c r="K38870"/>
    </row>
    <row r="38871" spans="11:11" x14ac:dyDescent="0.25">
      <c r="K38871" s="133"/>
    </row>
    <row r="38872" spans="11:11" x14ac:dyDescent="0.25">
      <c r="K38872" s="133"/>
    </row>
    <row r="38873" spans="11:11" x14ac:dyDescent="0.25">
      <c r="K38873"/>
    </row>
    <row r="38874" spans="11:11" x14ac:dyDescent="0.25">
      <c r="K38874"/>
    </row>
    <row r="38875" spans="11:11" x14ac:dyDescent="0.25">
      <c r="K38875"/>
    </row>
    <row r="38876" spans="11:11" x14ac:dyDescent="0.25">
      <c r="K38876" s="133"/>
    </row>
    <row r="38877" spans="11:11" x14ac:dyDescent="0.25">
      <c r="K38877" s="133"/>
    </row>
    <row r="38878" spans="11:11" x14ac:dyDescent="0.25">
      <c r="K38878"/>
    </row>
    <row r="38879" spans="11:11" x14ac:dyDescent="0.25">
      <c r="K38879"/>
    </row>
    <row r="38880" spans="11:11" x14ac:dyDescent="0.25">
      <c r="K38880" s="133"/>
    </row>
    <row r="38881" spans="11:11" x14ac:dyDescent="0.25">
      <c r="K38881" s="133"/>
    </row>
    <row r="38882" spans="11:11" x14ac:dyDescent="0.25">
      <c r="K38882"/>
    </row>
    <row r="38883" spans="11:11" x14ac:dyDescent="0.25">
      <c r="K38883"/>
    </row>
    <row r="38884" spans="11:11" x14ac:dyDescent="0.25">
      <c r="K38884"/>
    </row>
    <row r="38885" spans="11:11" x14ac:dyDescent="0.25">
      <c r="K38885" s="133"/>
    </row>
    <row r="38886" spans="11:11" x14ac:dyDescent="0.25">
      <c r="K38886" s="133"/>
    </row>
    <row r="38887" spans="11:11" x14ac:dyDescent="0.25">
      <c r="K38887"/>
    </row>
    <row r="38888" spans="11:11" x14ac:dyDescent="0.25">
      <c r="K38888"/>
    </row>
    <row r="38889" spans="11:11" x14ac:dyDescent="0.25">
      <c r="K38889" s="133"/>
    </row>
    <row r="38890" spans="11:11" x14ac:dyDescent="0.25">
      <c r="K38890" s="133"/>
    </row>
    <row r="38891" spans="11:11" x14ac:dyDescent="0.25">
      <c r="K38891"/>
    </row>
    <row r="38892" spans="11:11" x14ac:dyDescent="0.25">
      <c r="K38892"/>
    </row>
    <row r="38893" spans="11:11" x14ac:dyDescent="0.25">
      <c r="K38893"/>
    </row>
    <row r="38894" spans="11:11" x14ac:dyDescent="0.25">
      <c r="K38894" s="133"/>
    </row>
    <row r="38895" spans="11:11" x14ac:dyDescent="0.25">
      <c r="K38895" s="133"/>
    </row>
    <row r="38896" spans="11:11" x14ac:dyDescent="0.25">
      <c r="K38896"/>
    </row>
    <row r="38897" spans="11:11" x14ac:dyDescent="0.25">
      <c r="K38897"/>
    </row>
    <row r="38898" spans="11:11" x14ac:dyDescent="0.25">
      <c r="K38898" s="133"/>
    </row>
    <row r="38899" spans="11:11" x14ac:dyDescent="0.25">
      <c r="K38899" s="133"/>
    </row>
    <row r="38900" spans="11:11" x14ac:dyDescent="0.25">
      <c r="K38900"/>
    </row>
    <row r="38901" spans="11:11" x14ac:dyDescent="0.25">
      <c r="K38901"/>
    </row>
    <row r="38902" spans="11:11" x14ac:dyDescent="0.25">
      <c r="K38902"/>
    </row>
    <row r="38903" spans="11:11" x14ac:dyDescent="0.25">
      <c r="K38903" s="133"/>
    </row>
    <row r="38904" spans="11:11" x14ac:dyDescent="0.25">
      <c r="K38904" s="133"/>
    </row>
    <row r="38905" spans="11:11" x14ac:dyDescent="0.25">
      <c r="K38905"/>
    </row>
    <row r="38906" spans="11:11" x14ac:dyDescent="0.25">
      <c r="K38906"/>
    </row>
    <row r="38907" spans="11:11" x14ac:dyDescent="0.25">
      <c r="K38907" s="133"/>
    </row>
    <row r="38908" spans="11:11" x14ac:dyDescent="0.25">
      <c r="K38908" s="133"/>
    </row>
    <row r="38909" spans="11:11" x14ac:dyDescent="0.25">
      <c r="K38909"/>
    </row>
    <row r="38910" spans="11:11" x14ac:dyDescent="0.25">
      <c r="K38910"/>
    </row>
    <row r="38911" spans="11:11" x14ac:dyDescent="0.25">
      <c r="K38911"/>
    </row>
    <row r="38912" spans="11:11" x14ac:dyDescent="0.25">
      <c r="K38912" s="133"/>
    </row>
    <row r="38913" spans="11:11" x14ac:dyDescent="0.25">
      <c r="K38913" s="133"/>
    </row>
    <row r="38914" spans="11:11" x14ac:dyDescent="0.25">
      <c r="K38914"/>
    </row>
    <row r="38915" spans="11:11" x14ac:dyDescent="0.25">
      <c r="K38915"/>
    </row>
    <row r="38916" spans="11:11" x14ac:dyDescent="0.25">
      <c r="K38916" s="133"/>
    </row>
    <row r="38917" spans="11:11" x14ac:dyDescent="0.25">
      <c r="K38917" s="133"/>
    </row>
    <row r="38918" spans="11:11" x14ac:dyDescent="0.25">
      <c r="K38918"/>
    </row>
    <row r="38919" spans="11:11" x14ac:dyDescent="0.25">
      <c r="K38919"/>
    </row>
    <row r="38920" spans="11:11" x14ac:dyDescent="0.25">
      <c r="K38920"/>
    </row>
    <row r="38921" spans="11:11" x14ac:dyDescent="0.25">
      <c r="K38921" s="133"/>
    </row>
    <row r="38922" spans="11:11" x14ac:dyDescent="0.25">
      <c r="K38922" s="133"/>
    </row>
    <row r="38923" spans="11:11" x14ac:dyDescent="0.25">
      <c r="K38923"/>
    </row>
    <row r="38924" spans="11:11" x14ac:dyDescent="0.25">
      <c r="K38924"/>
    </row>
    <row r="38925" spans="11:11" x14ac:dyDescent="0.25">
      <c r="K38925" s="133"/>
    </row>
    <row r="38926" spans="11:11" x14ac:dyDescent="0.25">
      <c r="K38926" s="133"/>
    </row>
    <row r="38927" spans="11:11" x14ac:dyDescent="0.25">
      <c r="K38927"/>
    </row>
    <row r="38928" spans="11:11" x14ac:dyDescent="0.25">
      <c r="K38928"/>
    </row>
    <row r="38929" spans="11:11" x14ac:dyDescent="0.25">
      <c r="K38929"/>
    </row>
    <row r="38930" spans="11:11" x14ac:dyDescent="0.25">
      <c r="K38930" s="133"/>
    </row>
    <row r="38931" spans="11:11" x14ac:dyDescent="0.25">
      <c r="K38931" s="133"/>
    </row>
    <row r="38932" spans="11:11" x14ac:dyDescent="0.25">
      <c r="K38932"/>
    </row>
    <row r="38933" spans="11:11" x14ac:dyDescent="0.25">
      <c r="K38933"/>
    </row>
    <row r="38934" spans="11:11" x14ac:dyDescent="0.25">
      <c r="K38934" s="133"/>
    </row>
    <row r="38935" spans="11:11" x14ac:dyDescent="0.25">
      <c r="K38935" s="133"/>
    </row>
    <row r="38936" spans="11:11" x14ac:dyDescent="0.25">
      <c r="K38936"/>
    </row>
    <row r="38937" spans="11:11" x14ac:dyDescent="0.25">
      <c r="K38937"/>
    </row>
    <row r="38938" spans="11:11" x14ac:dyDescent="0.25">
      <c r="K38938"/>
    </row>
    <row r="38939" spans="11:11" x14ac:dyDescent="0.25">
      <c r="K38939" s="133"/>
    </row>
    <row r="38940" spans="11:11" x14ac:dyDescent="0.25">
      <c r="K38940" s="133"/>
    </row>
    <row r="38941" spans="11:11" x14ac:dyDescent="0.25">
      <c r="K38941"/>
    </row>
    <row r="38942" spans="11:11" x14ac:dyDescent="0.25">
      <c r="K38942"/>
    </row>
    <row r="38943" spans="11:11" x14ac:dyDescent="0.25">
      <c r="K38943" s="133"/>
    </row>
    <row r="38944" spans="11:11" x14ac:dyDescent="0.25">
      <c r="K38944" s="133"/>
    </row>
    <row r="38945" spans="11:11" x14ac:dyDescent="0.25">
      <c r="K38945"/>
    </row>
    <row r="38946" spans="11:11" x14ac:dyDescent="0.25">
      <c r="K38946"/>
    </row>
    <row r="38947" spans="11:11" x14ac:dyDescent="0.25">
      <c r="K38947"/>
    </row>
    <row r="38948" spans="11:11" x14ac:dyDescent="0.25">
      <c r="K38948" s="133"/>
    </row>
    <row r="38949" spans="11:11" x14ac:dyDescent="0.25">
      <c r="K38949" s="133"/>
    </row>
    <row r="38950" spans="11:11" x14ac:dyDescent="0.25">
      <c r="K38950"/>
    </row>
    <row r="38951" spans="11:11" x14ac:dyDescent="0.25">
      <c r="K38951"/>
    </row>
    <row r="38952" spans="11:11" x14ac:dyDescent="0.25">
      <c r="K38952" s="133"/>
    </row>
    <row r="38953" spans="11:11" x14ac:dyDescent="0.25">
      <c r="K38953" s="133"/>
    </row>
    <row r="38954" spans="11:11" x14ac:dyDescent="0.25">
      <c r="K38954"/>
    </row>
    <row r="38955" spans="11:11" x14ac:dyDescent="0.25">
      <c r="K38955"/>
    </row>
    <row r="38956" spans="11:11" x14ac:dyDescent="0.25">
      <c r="K38956"/>
    </row>
    <row r="38957" spans="11:11" x14ac:dyDescent="0.25">
      <c r="K38957" s="133"/>
    </row>
    <row r="38958" spans="11:11" x14ac:dyDescent="0.25">
      <c r="K38958" s="133"/>
    </row>
    <row r="38959" spans="11:11" x14ac:dyDescent="0.25">
      <c r="K38959"/>
    </row>
    <row r="38960" spans="11:11" x14ac:dyDescent="0.25">
      <c r="K38960"/>
    </row>
    <row r="38961" spans="11:11" x14ac:dyDescent="0.25">
      <c r="K38961" s="133"/>
    </row>
    <row r="38962" spans="11:11" x14ac:dyDescent="0.25">
      <c r="K38962" s="133"/>
    </row>
    <row r="38963" spans="11:11" x14ac:dyDescent="0.25">
      <c r="K38963"/>
    </row>
    <row r="38964" spans="11:11" x14ac:dyDescent="0.25">
      <c r="K38964"/>
    </row>
    <row r="38965" spans="11:11" x14ac:dyDescent="0.25">
      <c r="K38965"/>
    </row>
    <row r="38966" spans="11:11" x14ac:dyDescent="0.25">
      <c r="K38966" s="133"/>
    </row>
    <row r="38967" spans="11:11" x14ac:dyDescent="0.25">
      <c r="K38967" s="133"/>
    </row>
    <row r="38968" spans="11:11" x14ac:dyDescent="0.25">
      <c r="K38968"/>
    </row>
    <row r="38969" spans="11:11" x14ac:dyDescent="0.25">
      <c r="K38969"/>
    </row>
    <row r="38970" spans="11:11" x14ac:dyDescent="0.25">
      <c r="K38970" s="133"/>
    </row>
    <row r="38971" spans="11:11" x14ac:dyDescent="0.25">
      <c r="K38971" s="133"/>
    </row>
    <row r="38972" spans="11:11" x14ac:dyDescent="0.25">
      <c r="K38972"/>
    </row>
    <row r="38973" spans="11:11" x14ac:dyDescent="0.25">
      <c r="K38973"/>
    </row>
    <row r="38974" spans="11:11" x14ac:dyDescent="0.25">
      <c r="K38974"/>
    </row>
    <row r="38975" spans="11:11" x14ac:dyDescent="0.25">
      <c r="K38975" s="133"/>
    </row>
    <row r="38976" spans="11:11" x14ac:dyDescent="0.25">
      <c r="K38976" s="133"/>
    </row>
    <row r="38977" spans="11:11" x14ac:dyDescent="0.25">
      <c r="K38977"/>
    </row>
    <row r="38978" spans="11:11" x14ac:dyDescent="0.25">
      <c r="K38978"/>
    </row>
    <row r="38979" spans="11:11" x14ac:dyDescent="0.25">
      <c r="K38979" s="133"/>
    </row>
    <row r="38980" spans="11:11" x14ac:dyDescent="0.25">
      <c r="K38980" s="133"/>
    </row>
    <row r="38981" spans="11:11" x14ac:dyDescent="0.25">
      <c r="K38981"/>
    </row>
    <row r="38982" spans="11:11" x14ac:dyDescent="0.25">
      <c r="K38982"/>
    </row>
    <row r="38983" spans="11:11" x14ac:dyDescent="0.25">
      <c r="K38983"/>
    </row>
    <row r="38984" spans="11:11" x14ac:dyDescent="0.25">
      <c r="K38984" s="133"/>
    </row>
    <row r="38985" spans="11:11" x14ac:dyDescent="0.25">
      <c r="K38985" s="133"/>
    </row>
    <row r="38986" spans="11:11" x14ac:dyDescent="0.25">
      <c r="K38986"/>
    </row>
    <row r="38987" spans="11:11" x14ac:dyDescent="0.25">
      <c r="K38987"/>
    </row>
    <row r="38988" spans="11:11" x14ac:dyDescent="0.25">
      <c r="K38988" s="133"/>
    </row>
    <row r="38989" spans="11:11" x14ac:dyDescent="0.25">
      <c r="K38989" s="133"/>
    </row>
    <row r="38990" spans="11:11" x14ac:dyDescent="0.25">
      <c r="K38990"/>
    </row>
    <row r="38991" spans="11:11" x14ac:dyDescent="0.25">
      <c r="K38991"/>
    </row>
    <row r="38992" spans="11:11" x14ac:dyDescent="0.25">
      <c r="K38992"/>
    </row>
    <row r="38993" spans="11:11" x14ac:dyDescent="0.25">
      <c r="K38993" s="133"/>
    </row>
    <row r="38994" spans="11:11" x14ac:dyDescent="0.25">
      <c r="K38994" s="133"/>
    </row>
    <row r="38995" spans="11:11" x14ac:dyDescent="0.25">
      <c r="K38995"/>
    </row>
    <row r="38996" spans="11:11" x14ac:dyDescent="0.25">
      <c r="K38996"/>
    </row>
    <row r="38997" spans="11:11" x14ac:dyDescent="0.25">
      <c r="K38997" s="133"/>
    </row>
    <row r="38998" spans="11:11" x14ac:dyDescent="0.25">
      <c r="K38998" s="133"/>
    </row>
    <row r="38999" spans="11:11" x14ac:dyDescent="0.25">
      <c r="K38999"/>
    </row>
    <row r="39000" spans="11:11" x14ac:dyDescent="0.25">
      <c r="K39000"/>
    </row>
    <row r="39001" spans="11:11" x14ac:dyDescent="0.25">
      <c r="K39001"/>
    </row>
    <row r="39002" spans="11:11" x14ac:dyDescent="0.25">
      <c r="K39002" s="133"/>
    </row>
    <row r="39003" spans="11:11" x14ac:dyDescent="0.25">
      <c r="K39003" s="133"/>
    </row>
    <row r="39004" spans="11:11" x14ac:dyDescent="0.25">
      <c r="K39004"/>
    </row>
    <row r="39005" spans="11:11" x14ac:dyDescent="0.25">
      <c r="K39005"/>
    </row>
    <row r="39006" spans="11:11" x14ac:dyDescent="0.25">
      <c r="K39006" s="133"/>
    </row>
    <row r="39007" spans="11:11" x14ac:dyDescent="0.25">
      <c r="K39007" s="133"/>
    </row>
    <row r="39008" spans="11:11" x14ac:dyDescent="0.25">
      <c r="K39008"/>
    </row>
    <row r="39009" spans="11:11" x14ac:dyDescent="0.25">
      <c r="K39009"/>
    </row>
    <row r="39010" spans="11:11" x14ac:dyDescent="0.25">
      <c r="K39010"/>
    </row>
    <row r="39011" spans="11:11" x14ac:dyDescent="0.25">
      <c r="K39011" s="133"/>
    </row>
    <row r="39012" spans="11:11" x14ac:dyDescent="0.25">
      <c r="K39012" s="133"/>
    </row>
    <row r="39013" spans="11:11" x14ac:dyDescent="0.25">
      <c r="K39013"/>
    </row>
    <row r="39014" spans="11:11" x14ac:dyDescent="0.25">
      <c r="K39014"/>
    </row>
    <row r="39015" spans="11:11" x14ac:dyDescent="0.25">
      <c r="K39015" s="133"/>
    </row>
    <row r="39016" spans="11:11" x14ac:dyDescent="0.25">
      <c r="K39016" s="133"/>
    </row>
    <row r="39017" spans="11:11" x14ac:dyDescent="0.25">
      <c r="K39017"/>
    </row>
    <row r="39018" spans="11:11" x14ac:dyDescent="0.25">
      <c r="K39018"/>
    </row>
    <row r="39019" spans="11:11" x14ac:dyDescent="0.25">
      <c r="K39019"/>
    </row>
    <row r="39020" spans="11:11" x14ac:dyDescent="0.25">
      <c r="K39020" s="133"/>
    </row>
    <row r="39021" spans="11:11" x14ac:dyDescent="0.25">
      <c r="K39021" s="133"/>
    </row>
    <row r="39022" spans="11:11" x14ac:dyDescent="0.25">
      <c r="K39022"/>
    </row>
    <row r="39023" spans="11:11" x14ac:dyDescent="0.25">
      <c r="K39023"/>
    </row>
    <row r="39024" spans="11:11" x14ac:dyDescent="0.25">
      <c r="K39024" s="133"/>
    </row>
    <row r="39025" spans="11:11" x14ac:dyDescent="0.25">
      <c r="K39025" s="133"/>
    </row>
    <row r="39026" spans="11:11" x14ac:dyDescent="0.25">
      <c r="K39026"/>
    </row>
    <row r="39027" spans="11:11" x14ac:dyDescent="0.25">
      <c r="K39027"/>
    </row>
    <row r="39028" spans="11:11" x14ac:dyDescent="0.25">
      <c r="K39028"/>
    </row>
    <row r="39029" spans="11:11" x14ac:dyDescent="0.25">
      <c r="K39029" s="133"/>
    </row>
    <row r="39030" spans="11:11" x14ac:dyDescent="0.25">
      <c r="K39030" s="133"/>
    </row>
    <row r="39031" spans="11:11" x14ac:dyDescent="0.25">
      <c r="K39031"/>
    </row>
    <row r="39032" spans="11:11" x14ac:dyDescent="0.25">
      <c r="K39032"/>
    </row>
    <row r="39033" spans="11:11" x14ac:dyDescent="0.25">
      <c r="K39033" s="133"/>
    </row>
    <row r="39034" spans="11:11" x14ac:dyDescent="0.25">
      <c r="K39034" s="133"/>
    </row>
    <row r="39035" spans="11:11" x14ac:dyDescent="0.25">
      <c r="K39035"/>
    </row>
    <row r="39036" spans="11:11" x14ac:dyDescent="0.25">
      <c r="K39036"/>
    </row>
    <row r="39037" spans="11:11" x14ac:dyDescent="0.25">
      <c r="K39037"/>
    </row>
    <row r="39038" spans="11:11" x14ac:dyDescent="0.25">
      <c r="K39038" s="133"/>
    </row>
    <row r="39039" spans="11:11" x14ac:dyDescent="0.25">
      <c r="K39039" s="133"/>
    </row>
    <row r="39040" spans="11:11" x14ac:dyDescent="0.25">
      <c r="K39040"/>
    </row>
    <row r="39041" spans="11:11" x14ac:dyDescent="0.25">
      <c r="K39041"/>
    </row>
    <row r="39042" spans="11:11" x14ac:dyDescent="0.25">
      <c r="K39042" s="133"/>
    </row>
    <row r="39043" spans="11:11" x14ac:dyDescent="0.25">
      <c r="K39043" s="133"/>
    </row>
    <row r="39044" spans="11:11" x14ac:dyDescent="0.25">
      <c r="K39044"/>
    </row>
    <row r="39045" spans="11:11" x14ac:dyDescent="0.25">
      <c r="K39045"/>
    </row>
    <row r="39046" spans="11:11" x14ac:dyDescent="0.25">
      <c r="K39046"/>
    </row>
    <row r="39047" spans="11:11" x14ac:dyDescent="0.25">
      <c r="K39047" s="133"/>
    </row>
    <row r="39048" spans="11:11" x14ac:dyDescent="0.25">
      <c r="K39048" s="133"/>
    </row>
    <row r="39049" spans="11:11" x14ac:dyDescent="0.25">
      <c r="K39049"/>
    </row>
    <row r="39050" spans="11:11" x14ac:dyDescent="0.25">
      <c r="K39050"/>
    </row>
    <row r="39051" spans="11:11" x14ac:dyDescent="0.25">
      <c r="K39051" s="133"/>
    </row>
    <row r="39052" spans="11:11" x14ac:dyDescent="0.25">
      <c r="K39052" s="133"/>
    </row>
    <row r="39053" spans="11:11" x14ac:dyDescent="0.25">
      <c r="K39053"/>
    </row>
    <row r="39054" spans="11:11" x14ac:dyDescent="0.25">
      <c r="K39054"/>
    </row>
    <row r="39055" spans="11:11" x14ac:dyDescent="0.25">
      <c r="K39055"/>
    </row>
    <row r="39056" spans="11:11" x14ac:dyDescent="0.25">
      <c r="K39056" s="133"/>
    </row>
    <row r="39057" spans="11:11" x14ac:dyDescent="0.25">
      <c r="K39057" s="133"/>
    </row>
    <row r="39058" spans="11:11" x14ac:dyDescent="0.25">
      <c r="K39058"/>
    </row>
    <row r="39059" spans="11:11" x14ac:dyDescent="0.25">
      <c r="K39059"/>
    </row>
    <row r="39060" spans="11:11" x14ac:dyDescent="0.25">
      <c r="K39060" s="133"/>
    </row>
    <row r="39061" spans="11:11" x14ac:dyDescent="0.25">
      <c r="K39061" s="133"/>
    </row>
    <row r="39062" spans="11:11" x14ac:dyDescent="0.25">
      <c r="K39062"/>
    </row>
    <row r="39063" spans="11:11" x14ac:dyDescent="0.25">
      <c r="K39063"/>
    </row>
    <row r="39064" spans="11:11" x14ac:dyDescent="0.25">
      <c r="K39064"/>
    </row>
    <row r="39065" spans="11:11" x14ac:dyDescent="0.25">
      <c r="K39065" s="133"/>
    </row>
    <row r="39066" spans="11:11" x14ac:dyDescent="0.25">
      <c r="K39066" s="133"/>
    </row>
    <row r="39067" spans="11:11" x14ac:dyDescent="0.25">
      <c r="K39067"/>
    </row>
    <row r="39068" spans="11:11" x14ac:dyDescent="0.25">
      <c r="K39068"/>
    </row>
    <row r="39069" spans="11:11" x14ac:dyDescent="0.25">
      <c r="K39069" s="133"/>
    </row>
    <row r="39070" spans="11:11" x14ac:dyDescent="0.25">
      <c r="K39070" s="133"/>
    </row>
    <row r="39071" spans="11:11" x14ac:dyDescent="0.25">
      <c r="K39071"/>
    </row>
    <row r="39072" spans="11:11" x14ac:dyDescent="0.25">
      <c r="K39072"/>
    </row>
    <row r="39073" spans="11:11" x14ac:dyDescent="0.25">
      <c r="K39073"/>
    </row>
    <row r="39074" spans="11:11" x14ac:dyDescent="0.25">
      <c r="K39074" s="133"/>
    </row>
    <row r="39075" spans="11:11" x14ac:dyDescent="0.25">
      <c r="K39075" s="133"/>
    </row>
    <row r="39076" spans="11:11" x14ac:dyDescent="0.25">
      <c r="K39076"/>
    </row>
    <row r="39077" spans="11:11" x14ac:dyDescent="0.25">
      <c r="K39077"/>
    </row>
    <row r="39078" spans="11:11" x14ac:dyDescent="0.25">
      <c r="K39078" s="133"/>
    </row>
    <row r="39079" spans="11:11" x14ac:dyDescent="0.25">
      <c r="K39079" s="133"/>
    </row>
    <row r="39080" spans="11:11" x14ac:dyDescent="0.25">
      <c r="K39080"/>
    </row>
    <row r="39081" spans="11:11" x14ac:dyDescent="0.25">
      <c r="K39081"/>
    </row>
    <row r="39082" spans="11:11" x14ac:dyDescent="0.25">
      <c r="K39082"/>
    </row>
    <row r="39083" spans="11:11" x14ac:dyDescent="0.25">
      <c r="K39083" s="133"/>
    </row>
    <row r="39084" spans="11:11" x14ac:dyDescent="0.25">
      <c r="K39084" s="133"/>
    </row>
    <row r="39085" spans="11:11" x14ac:dyDescent="0.25">
      <c r="K39085"/>
    </row>
    <row r="39086" spans="11:11" x14ac:dyDescent="0.25">
      <c r="K39086"/>
    </row>
    <row r="39087" spans="11:11" x14ac:dyDescent="0.25">
      <c r="K39087" s="133"/>
    </row>
    <row r="39088" spans="11:11" x14ac:dyDescent="0.25">
      <c r="K39088" s="133"/>
    </row>
    <row r="39089" spans="11:11" x14ac:dyDescent="0.25">
      <c r="K39089"/>
    </row>
    <row r="39090" spans="11:11" x14ac:dyDescent="0.25">
      <c r="K39090"/>
    </row>
    <row r="39091" spans="11:11" x14ac:dyDescent="0.25">
      <c r="K39091"/>
    </row>
    <row r="39092" spans="11:11" x14ac:dyDescent="0.25">
      <c r="K39092" s="133"/>
    </row>
    <row r="39093" spans="11:11" x14ac:dyDescent="0.25">
      <c r="K39093" s="133"/>
    </row>
    <row r="39094" spans="11:11" x14ac:dyDescent="0.25">
      <c r="K39094"/>
    </row>
    <row r="39095" spans="11:11" x14ac:dyDescent="0.25">
      <c r="K39095"/>
    </row>
    <row r="39096" spans="11:11" x14ac:dyDescent="0.25">
      <c r="K39096" s="133"/>
    </row>
    <row r="39097" spans="11:11" x14ac:dyDescent="0.25">
      <c r="K39097" s="133"/>
    </row>
    <row r="39098" spans="11:11" x14ac:dyDescent="0.25">
      <c r="K39098"/>
    </row>
    <row r="39099" spans="11:11" x14ac:dyDescent="0.25">
      <c r="K39099"/>
    </row>
    <row r="39100" spans="11:11" x14ac:dyDescent="0.25">
      <c r="K39100"/>
    </row>
    <row r="39101" spans="11:11" x14ac:dyDescent="0.25">
      <c r="K39101" s="133"/>
    </row>
    <row r="39102" spans="11:11" x14ac:dyDescent="0.25">
      <c r="K39102" s="133"/>
    </row>
    <row r="39103" spans="11:11" x14ac:dyDescent="0.25">
      <c r="K39103"/>
    </row>
    <row r="39104" spans="11:11" x14ac:dyDescent="0.25">
      <c r="K39104"/>
    </row>
    <row r="39105" spans="11:11" x14ac:dyDescent="0.25">
      <c r="K39105" s="133"/>
    </row>
    <row r="39106" spans="11:11" x14ac:dyDescent="0.25">
      <c r="K39106" s="133"/>
    </row>
    <row r="39107" spans="11:11" x14ac:dyDescent="0.25">
      <c r="K39107"/>
    </row>
    <row r="39108" spans="11:11" x14ac:dyDescent="0.25">
      <c r="K39108"/>
    </row>
    <row r="39109" spans="11:11" x14ac:dyDescent="0.25">
      <c r="K39109"/>
    </row>
    <row r="39110" spans="11:11" x14ac:dyDescent="0.25">
      <c r="K39110" s="133"/>
    </row>
    <row r="39111" spans="11:11" x14ac:dyDescent="0.25">
      <c r="K39111" s="133"/>
    </row>
    <row r="39112" spans="11:11" x14ac:dyDescent="0.25">
      <c r="K39112"/>
    </row>
    <row r="39113" spans="11:11" x14ac:dyDescent="0.25">
      <c r="K39113"/>
    </row>
    <row r="39114" spans="11:11" x14ac:dyDescent="0.25">
      <c r="K39114" s="133"/>
    </row>
    <row r="39115" spans="11:11" x14ac:dyDescent="0.25">
      <c r="K39115" s="133"/>
    </row>
    <row r="39116" spans="11:11" x14ac:dyDescent="0.25">
      <c r="K39116"/>
    </row>
    <row r="39117" spans="11:11" x14ac:dyDescent="0.25">
      <c r="K39117"/>
    </row>
    <row r="39118" spans="11:11" x14ac:dyDescent="0.25">
      <c r="K39118"/>
    </row>
    <row r="39119" spans="11:11" x14ac:dyDescent="0.25">
      <c r="K39119" s="133"/>
    </row>
    <row r="39120" spans="11:11" x14ac:dyDescent="0.25">
      <c r="K39120" s="133"/>
    </row>
    <row r="39121" spans="11:11" x14ac:dyDescent="0.25">
      <c r="K39121"/>
    </row>
    <row r="39122" spans="11:11" x14ac:dyDescent="0.25">
      <c r="K39122"/>
    </row>
    <row r="39123" spans="11:11" x14ac:dyDescent="0.25">
      <c r="K39123" s="133"/>
    </row>
    <row r="39124" spans="11:11" x14ac:dyDescent="0.25">
      <c r="K39124" s="133"/>
    </row>
    <row r="39125" spans="11:11" x14ac:dyDescent="0.25">
      <c r="K39125"/>
    </row>
    <row r="39126" spans="11:11" x14ac:dyDescent="0.25">
      <c r="K39126"/>
    </row>
    <row r="39127" spans="11:11" x14ac:dyDescent="0.25">
      <c r="K39127"/>
    </row>
    <row r="39128" spans="11:11" x14ac:dyDescent="0.25">
      <c r="K39128" s="133"/>
    </row>
    <row r="39129" spans="11:11" x14ac:dyDescent="0.25">
      <c r="K39129" s="133"/>
    </row>
    <row r="39130" spans="11:11" x14ac:dyDescent="0.25">
      <c r="K39130"/>
    </row>
    <row r="39131" spans="11:11" x14ac:dyDescent="0.25">
      <c r="K39131"/>
    </row>
    <row r="39132" spans="11:11" x14ac:dyDescent="0.25">
      <c r="K39132" s="133"/>
    </row>
    <row r="39133" spans="11:11" x14ac:dyDescent="0.25">
      <c r="K39133" s="133"/>
    </row>
    <row r="39134" spans="11:11" x14ac:dyDescent="0.25">
      <c r="K39134"/>
    </row>
    <row r="39135" spans="11:11" x14ac:dyDescent="0.25">
      <c r="K39135"/>
    </row>
    <row r="39136" spans="11:11" x14ac:dyDescent="0.25">
      <c r="K39136"/>
    </row>
    <row r="39137" spans="11:11" x14ac:dyDescent="0.25">
      <c r="K39137" s="133"/>
    </row>
    <row r="39138" spans="11:11" x14ac:dyDescent="0.25">
      <c r="K39138" s="133"/>
    </row>
    <row r="39139" spans="11:11" x14ac:dyDescent="0.25">
      <c r="K39139"/>
    </row>
    <row r="39140" spans="11:11" x14ac:dyDescent="0.25">
      <c r="K39140"/>
    </row>
    <row r="39141" spans="11:11" x14ac:dyDescent="0.25">
      <c r="K39141" s="133"/>
    </row>
    <row r="39142" spans="11:11" x14ac:dyDescent="0.25">
      <c r="K39142" s="133"/>
    </row>
    <row r="39143" spans="11:11" x14ac:dyDescent="0.25">
      <c r="K39143"/>
    </row>
    <row r="39144" spans="11:11" x14ac:dyDescent="0.25">
      <c r="K39144"/>
    </row>
    <row r="39145" spans="11:11" x14ac:dyDescent="0.25">
      <c r="K39145"/>
    </row>
    <row r="39146" spans="11:11" x14ac:dyDescent="0.25">
      <c r="K39146" s="133"/>
    </row>
    <row r="39147" spans="11:11" x14ac:dyDescent="0.25">
      <c r="K39147" s="133"/>
    </row>
    <row r="39148" spans="11:11" x14ac:dyDescent="0.25">
      <c r="K39148"/>
    </row>
    <row r="39149" spans="11:11" x14ac:dyDescent="0.25">
      <c r="K39149"/>
    </row>
    <row r="39150" spans="11:11" x14ac:dyDescent="0.25">
      <c r="K39150" s="133"/>
    </row>
    <row r="39151" spans="11:11" x14ac:dyDescent="0.25">
      <c r="K39151" s="133"/>
    </row>
    <row r="39152" spans="11:11" x14ac:dyDescent="0.25">
      <c r="K39152"/>
    </row>
    <row r="39153" spans="11:11" x14ac:dyDescent="0.25">
      <c r="K39153"/>
    </row>
    <row r="39154" spans="11:11" x14ac:dyDescent="0.25">
      <c r="K39154"/>
    </row>
    <row r="39155" spans="11:11" x14ac:dyDescent="0.25">
      <c r="K39155" s="133"/>
    </row>
    <row r="39156" spans="11:11" x14ac:dyDescent="0.25">
      <c r="K39156" s="133"/>
    </row>
    <row r="39157" spans="11:11" x14ac:dyDescent="0.25">
      <c r="K39157"/>
    </row>
    <row r="39158" spans="11:11" x14ac:dyDescent="0.25">
      <c r="K39158"/>
    </row>
    <row r="39159" spans="11:11" x14ac:dyDescent="0.25">
      <c r="K39159" s="133"/>
    </row>
    <row r="39160" spans="11:11" x14ac:dyDescent="0.25">
      <c r="K39160" s="133"/>
    </row>
    <row r="39161" spans="11:11" x14ac:dyDescent="0.25">
      <c r="K39161"/>
    </row>
    <row r="39162" spans="11:11" x14ac:dyDescent="0.25">
      <c r="K39162"/>
    </row>
    <row r="39163" spans="11:11" x14ac:dyDescent="0.25">
      <c r="K39163"/>
    </row>
    <row r="39164" spans="11:11" x14ac:dyDescent="0.25">
      <c r="K39164" s="133"/>
    </row>
    <row r="39165" spans="11:11" x14ac:dyDescent="0.25">
      <c r="K39165" s="133"/>
    </row>
    <row r="39166" spans="11:11" x14ac:dyDescent="0.25">
      <c r="K39166"/>
    </row>
    <row r="39167" spans="11:11" x14ac:dyDescent="0.25">
      <c r="K39167"/>
    </row>
    <row r="39168" spans="11:11" x14ac:dyDescent="0.25">
      <c r="K39168" s="133"/>
    </row>
    <row r="39169" spans="11:11" x14ac:dyDescent="0.25">
      <c r="K39169" s="133"/>
    </row>
    <row r="39170" spans="11:11" x14ac:dyDescent="0.25">
      <c r="K39170"/>
    </row>
    <row r="39171" spans="11:11" x14ac:dyDescent="0.25">
      <c r="K39171"/>
    </row>
    <row r="39172" spans="11:11" x14ac:dyDescent="0.25">
      <c r="K39172"/>
    </row>
    <row r="39173" spans="11:11" x14ac:dyDescent="0.25">
      <c r="K39173" s="133"/>
    </row>
    <row r="39174" spans="11:11" x14ac:dyDescent="0.25">
      <c r="K39174" s="133"/>
    </row>
    <row r="39175" spans="11:11" x14ac:dyDescent="0.25">
      <c r="K39175"/>
    </row>
    <row r="39176" spans="11:11" x14ac:dyDescent="0.25">
      <c r="K39176"/>
    </row>
    <row r="39177" spans="11:11" x14ac:dyDescent="0.25">
      <c r="K39177" s="133"/>
    </row>
    <row r="39178" spans="11:11" x14ac:dyDescent="0.25">
      <c r="K39178" s="133"/>
    </row>
    <row r="39179" spans="11:11" x14ac:dyDescent="0.25">
      <c r="K39179"/>
    </row>
    <row r="39180" spans="11:11" x14ac:dyDescent="0.25">
      <c r="K39180"/>
    </row>
    <row r="39181" spans="11:11" x14ac:dyDescent="0.25">
      <c r="K39181"/>
    </row>
    <row r="39182" spans="11:11" x14ac:dyDescent="0.25">
      <c r="K39182" s="133"/>
    </row>
    <row r="39183" spans="11:11" x14ac:dyDescent="0.25">
      <c r="K39183" s="133"/>
    </row>
    <row r="39184" spans="11:11" x14ac:dyDescent="0.25">
      <c r="K39184"/>
    </row>
    <row r="39185" spans="11:11" x14ac:dyDescent="0.25">
      <c r="K39185"/>
    </row>
    <row r="39186" spans="11:11" x14ac:dyDescent="0.25">
      <c r="K39186" s="133"/>
    </row>
    <row r="39187" spans="11:11" x14ac:dyDescent="0.25">
      <c r="K39187" s="133"/>
    </row>
    <row r="39188" spans="11:11" x14ac:dyDescent="0.25">
      <c r="K39188"/>
    </row>
    <row r="39189" spans="11:11" x14ac:dyDescent="0.25">
      <c r="K39189"/>
    </row>
    <row r="39190" spans="11:11" x14ac:dyDescent="0.25">
      <c r="K39190"/>
    </row>
    <row r="39191" spans="11:11" x14ac:dyDescent="0.25">
      <c r="K39191" s="133"/>
    </row>
    <row r="39192" spans="11:11" x14ac:dyDescent="0.25">
      <c r="K39192" s="133"/>
    </row>
    <row r="39193" spans="11:11" x14ac:dyDescent="0.25">
      <c r="K39193"/>
    </row>
    <row r="39194" spans="11:11" x14ac:dyDescent="0.25">
      <c r="K39194"/>
    </row>
    <row r="39195" spans="11:11" x14ac:dyDescent="0.25">
      <c r="K39195" s="133"/>
    </row>
    <row r="39196" spans="11:11" x14ac:dyDescent="0.25">
      <c r="K39196" s="133"/>
    </row>
    <row r="39197" spans="11:11" x14ac:dyDescent="0.25">
      <c r="K39197"/>
    </row>
    <row r="39198" spans="11:11" x14ac:dyDescent="0.25">
      <c r="K39198"/>
    </row>
    <row r="39199" spans="11:11" x14ac:dyDescent="0.25">
      <c r="K39199"/>
    </row>
    <row r="39200" spans="11:11" x14ac:dyDescent="0.25">
      <c r="K39200" s="133"/>
    </row>
    <row r="39201" spans="11:11" x14ac:dyDescent="0.25">
      <c r="K39201" s="133"/>
    </row>
    <row r="39202" spans="11:11" x14ac:dyDescent="0.25">
      <c r="K39202"/>
    </row>
    <row r="39203" spans="11:11" x14ac:dyDescent="0.25">
      <c r="K39203"/>
    </row>
    <row r="39204" spans="11:11" x14ac:dyDescent="0.25">
      <c r="K39204" s="133"/>
    </row>
    <row r="39205" spans="11:11" x14ac:dyDescent="0.25">
      <c r="K39205" s="133"/>
    </row>
    <row r="39206" spans="11:11" x14ac:dyDescent="0.25">
      <c r="K39206"/>
    </row>
    <row r="39207" spans="11:11" x14ac:dyDescent="0.25">
      <c r="K39207"/>
    </row>
    <row r="39208" spans="11:11" x14ac:dyDescent="0.25">
      <c r="K39208"/>
    </row>
    <row r="39209" spans="11:11" x14ac:dyDescent="0.25">
      <c r="K39209" s="133"/>
    </row>
    <row r="39210" spans="11:11" x14ac:dyDescent="0.25">
      <c r="K39210" s="133"/>
    </row>
    <row r="39211" spans="11:11" x14ac:dyDescent="0.25">
      <c r="K39211"/>
    </row>
    <row r="39212" spans="11:11" x14ac:dyDescent="0.25">
      <c r="K39212"/>
    </row>
    <row r="39213" spans="11:11" x14ac:dyDescent="0.25">
      <c r="K39213" s="133"/>
    </row>
    <row r="39214" spans="11:11" x14ac:dyDescent="0.25">
      <c r="K39214" s="133"/>
    </row>
    <row r="39215" spans="11:11" x14ac:dyDescent="0.25">
      <c r="K39215"/>
    </row>
    <row r="39216" spans="11:11" x14ac:dyDescent="0.25">
      <c r="K39216"/>
    </row>
    <row r="39217" spans="11:11" x14ac:dyDescent="0.25">
      <c r="K39217"/>
    </row>
    <row r="39218" spans="11:11" x14ac:dyDescent="0.25">
      <c r="K39218" s="133"/>
    </row>
    <row r="39219" spans="11:11" x14ac:dyDescent="0.25">
      <c r="K39219" s="133"/>
    </row>
    <row r="39220" spans="11:11" x14ac:dyDescent="0.25">
      <c r="K39220"/>
    </row>
    <row r="39221" spans="11:11" x14ac:dyDescent="0.25">
      <c r="K39221"/>
    </row>
    <row r="39222" spans="11:11" x14ac:dyDescent="0.25">
      <c r="K39222" s="133"/>
    </row>
    <row r="39223" spans="11:11" x14ac:dyDescent="0.25">
      <c r="K39223" s="133"/>
    </row>
    <row r="39224" spans="11:11" x14ac:dyDescent="0.25">
      <c r="K39224"/>
    </row>
    <row r="39225" spans="11:11" x14ac:dyDescent="0.25">
      <c r="K39225"/>
    </row>
    <row r="39226" spans="11:11" x14ac:dyDescent="0.25">
      <c r="K39226"/>
    </row>
    <row r="39227" spans="11:11" x14ac:dyDescent="0.25">
      <c r="K39227" s="133"/>
    </row>
    <row r="39228" spans="11:11" x14ac:dyDescent="0.25">
      <c r="K39228" s="133"/>
    </row>
    <row r="39229" spans="11:11" x14ac:dyDescent="0.25">
      <c r="K39229"/>
    </row>
    <row r="39230" spans="11:11" x14ac:dyDescent="0.25">
      <c r="K39230"/>
    </row>
    <row r="39231" spans="11:11" x14ac:dyDescent="0.25">
      <c r="K39231" s="133"/>
    </row>
    <row r="39232" spans="11:11" x14ac:dyDescent="0.25">
      <c r="K39232" s="133"/>
    </row>
    <row r="39233" spans="11:11" x14ac:dyDescent="0.25">
      <c r="K39233"/>
    </row>
    <row r="39234" spans="11:11" x14ac:dyDescent="0.25">
      <c r="K39234"/>
    </row>
    <row r="39235" spans="11:11" x14ac:dyDescent="0.25">
      <c r="K39235"/>
    </row>
    <row r="39236" spans="11:11" x14ac:dyDescent="0.25">
      <c r="K39236" s="133"/>
    </row>
    <row r="39237" spans="11:11" x14ac:dyDescent="0.25">
      <c r="K39237" s="133"/>
    </row>
    <row r="39238" spans="11:11" x14ac:dyDescent="0.25">
      <c r="K39238"/>
    </row>
    <row r="39239" spans="11:11" x14ac:dyDescent="0.25">
      <c r="K39239"/>
    </row>
    <row r="39240" spans="11:11" x14ac:dyDescent="0.25">
      <c r="K39240" s="133"/>
    </row>
    <row r="39241" spans="11:11" x14ac:dyDescent="0.25">
      <c r="K39241" s="133"/>
    </row>
    <row r="39242" spans="11:11" x14ac:dyDescent="0.25">
      <c r="K39242"/>
    </row>
    <row r="39243" spans="11:11" x14ac:dyDescent="0.25">
      <c r="K39243"/>
    </row>
    <row r="39244" spans="11:11" x14ac:dyDescent="0.25">
      <c r="K39244"/>
    </row>
    <row r="39245" spans="11:11" x14ac:dyDescent="0.25">
      <c r="K39245" s="133"/>
    </row>
    <row r="39246" spans="11:11" x14ac:dyDescent="0.25">
      <c r="K39246" s="133"/>
    </row>
    <row r="39247" spans="11:11" x14ac:dyDescent="0.25">
      <c r="K39247"/>
    </row>
    <row r="39248" spans="11:11" x14ac:dyDescent="0.25">
      <c r="K39248"/>
    </row>
    <row r="39249" spans="11:11" x14ac:dyDescent="0.25">
      <c r="K39249" s="133"/>
    </row>
    <row r="39250" spans="11:11" x14ac:dyDescent="0.25">
      <c r="K39250" s="133"/>
    </row>
    <row r="39251" spans="11:11" x14ac:dyDescent="0.25">
      <c r="K39251"/>
    </row>
    <row r="39252" spans="11:11" x14ac:dyDescent="0.25">
      <c r="K39252"/>
    </row>
    <row r="39253" spans="11:11" x14ac:dyDescent="0.25">
      <c r="K39253"/>
    </row>
    <row r="39254" spans="11:11" x14ac:dyDescent="0.25">
      <c r="K39254" s="133"/>
    </row>
    <row r="39255" spans="11:11" x14ac:dyDescent="0.25">
      <c r="K39255" s="133"/>
    </row>
    <row r="39256" spans="11:11" x14ac:dyDescent="0.25">
      <c r="K39256"/>
    </row>
    <row r="39257" spans="11:11" x14ac:dyDescent="0.25">
      <c r="K39257"/>
    </row>
    <row r="39258" spans="11:11" x14ac:dyDescent="0.25">
      <c r="K39258" s="133"/>
    </row>
    <row r="39259" spans="11:11" x14ac:dyDescent="0.25">
      <c r="K39259" s="133"/>
    </row>
    <row r="39260" spans="11:11" x14ac:dyDescent="0.25">
      <c r="K39260"/>
    </row>
    <row r="39261" spans="11:11" x14ac:dyDescent="0.25">
      <c r="K39261"/>
    </row>
    <row r="39262" spans="11:11" x14ac:dyDescent="0.25">
      <c r="K39262"/>
    </row>
    <row r="39263" spans="11:11" x14ac:dyDescent="0.25">
      <c r="K39263" s="133"/>
    </row>
    <row r="39264" spans="11:11" x14ac:dyDescent="0.25">
      <c r="K39264" s="133"/>
    </row>
    <row r="39265" spans="11:11" x14ac:dyDescent="0.25">
      <c r="K39265"/>
    </row>
    <row r="39266" spans="11:11" x14ac:dyDescent="0.25">
      <c r="K39266"/>
    </row>
    <row r="39267" spans="11:11" x14ac:dyDescent="0.25">
      <c r="K39267" s="133"/>
    </row>
    <row r="39268" spans="11:11" x14ac:dyDescent="0.25">
      <c r="K39268" s="133"/>
    </row>
    <row r="39269" spans="11:11" x14ac:dyDescent="0.25">
      <c r="K39269"/>
    </row>
    <row r="39270" spans="11:11" x14ac:dyDescent="0.25">
      <c r="K39270"/>
    </row>
    <row r="39271" spans="11:11" x14ac:dyDescent="0.25">
      <c r="K39271"/>
    </row>
    <row r="39272" spans="11:11" x14ac:dyDescent="0.25">
      <c r="K39272" s="133"/>
    </row>
    <row r="39273" spans="11:11" x14ac:dyDescent="0.25">
      <c r="K39273" s="133"/>
    </row>
    <row r="39274" spans="11:11" x14ac:dyDescent="0.25">
      <c r="K39274"/>
    </row>
    <row r="39275" spans="11:11" x14ac:dyDescent="0.25">
      <c r="K39275"/>
    </row>
    <row r="39276" spans="11:11" x14ac:dyDescent="0.25">
      <c r="K39276" s="133"/>
    </row>
    <row r="39277" spans="11:11" x14ac:dyDescent="0.25">
      <c r="K39277" s="133"/>
    </row>
    <row r="39278" spans="11:11" x14ac:dyDescent="0.25">
      <c r="K39278"/>
    </row>
    <row r="39279" spans="11:11" x14ac:dyDescent="0.25">
      <c r="K39279"/>
    </row>
    <row r="39280" spans="11:11" x14ac:dyDescent="0.25">
      <c r="K39280"/>
    </row>
    <row r="39281" spans="11:11" x14ac:dyDescent="0.25">
      <c r="K39281" s="133"/>
    </row>
    <row r="39282" spans="11:11" x14ac:dyDescent="0.25">
      <c r="K39282" s="133"/>
    </row>
    <row r="39283" spans="11:11" x14ac:dyDescent="0.25">
      <c r="K39283"/>
    </row>
    <row r="39284" spans="11:11" x14ac:dyDescent="0.25">
      <c r="K39284"/>
    </row>
    <row r="39285" spans="11:11" x14ac:dyDescent="0.25">
      <c r="K39285" s="133"/>
    </row>
    <row r="39286" spans="11:11" x14ac:dyDescent="0.25">
      <c r="K39286" s="133"/>
    </row>
    <row r="39287" spans="11:11" x14ac:dyDescent="0.25">
      <c r="K39287"/>
    </row>
    <row r="39288" spans="11:11" x14ac:dyDescent="0.25">
      <c r="K39288"/>
    </row>
    <row r="39289" spans="11:11" x14ac:dyDescent="0.25">
      <c r="K39289"/>
    </row>
    <row r="39290" spans="11:11" x14ac:dyDescent="0.25">
      <c r="K39290" s="133"/>
    </row>
    <row r="39291" spans="11:11" x14ac:dyDescent="0.25">
      <c r="K39291" s="133"/>
    </row>
    <row r="39292" spans="11:11" x14ac:dyDescent="0.25">
      <c r="K39292"/>
    </row>
    <row r="39293" spans="11:11" x14ac:dyDescent="0.25">
      <c r="K39293"/>
    </row>
    <row r="39294" spans="11:11" x14ac:dyDescent="0.25">
      <c r="K39294" s="133"/>
    </row>
    <row r="39295" spans="11:11" x14ac:dyDescent="0.25">
      <c r="K39295" s="133"/>
    </row>
    <row r="39296" spans="11:11" x14ac:dyDescent="0.25">
      <c r="K39296"/>
    </row>
    <row r="39297" spans="11:11" x14ac:dyDescent="0.25">
      <c r="K39297"/>
    </row>
    <row r="39298" spans="11:11" x14ac:dyDescent="0.25">
      <c r="K39298"/>
    </row>
    <row r="39299" spans="11:11" x14ac:dyDescent="0.25">
      <c r="K39299" s="133"/>
    </row>
    <row r="39300" spans="11:11" x14ac:dyDescent="0.25">
      <c r="K39300" s="133"/>
    </row>
    <row r="39301" spans="11:11" x14ac:dyDescent="0.25">
      <c r="K39301"/>
    </row>
    <row r="39302" spans="11:11" x14ac:dyDescent="0.25">
      <c r="K39302"/>
    </row>
    <row r="39303" spans="11:11" x14ac:dyDescent="0.25">
      <c r="K39303" s="133"/>
    </row>
    <row r="39304" spans="11:11" x14ac:dyDescent="0.25">
      <c r="K39304" s="133"/>
    </row>
    <row r="39305" spans="11:11" x14ac:dyDescent="0.25">
      <c r="K39305"/>
    </row>
    <row r="39306" spans="11:11" x14ac:dyDescent="0.25">
      <c r="K39306"/>
    </row>
    <row r="39307" spans="11:11" x14ac:dyDescent="0.25">
      <c r="K39307"/>
    </row>
    <row r="39308" spans="11:11" x14ac:dyDescent="0.25">
      <c r="K39308" s="133"/>
    </row>
    <row r="39309" spans="11:11" x14ac:dyDescent="0.25">
      <c r="K39309" s="133"/>
    </row>
    <row r="39310" spans="11:11" x14ac:dyDescent="0.25">
      <c r="K39310"/>
    </row>
    <row r="39311" spans="11:11" x14ac:dyDescent="0.25">
      <c r="K39311"/>
    </row>
    <row r="39312" spans="11:11" x14ac:dyDescent="0.25">
      <c r="K39312" s="133"/>
    </row>
    <row r="39313" spans="11:11" x14ac:dyDescent="0.25">
      <c r="K39313" s="133"/>
    </row>
    <row r="39314" spans="11:11" x14ac:dyDescent="0.25">
      <c r="K39314"/>
    </row>
    <row r="39315" spans="11:11" x14ac:dyDescent="0.25">
      <c r="K39315"/>
    </row>
    <row r="39316" spans="11:11" x14ac:dyDescent="0.25">
      <c r="K39316"/>
    </row>
    <row r="39317" spans="11:11" x14ac:dyDescent="0.25">
      <c r="K39317" s="133"/>
    </row>
    <row r="39318" spans="11:11" x14ac:dyDescent="0.25">
      <c r="K39318" s="133"/>
    </row>
    <row r="39319" spans="11:11" x14ac:dyDescent="0.25">
      <c r="K39319"/>
    </row>
    <row r="39320" spans="11:11" x14ac:dyDescent="0.25">
      <c r="K39320"/>
    </row>
    <row r="39321" spans="11:11" x14ac:dyDescent="0.25">
      <c r="K39321" s="133"/>
    </row>
    <row r="39322" spans="11:11" x14ac:dyDescent="0.25">
      <c r="K39322" s="133"/>
    </row>
    <row r="39323" spans="11:11" x14ac:dyDescent="0.25">
      <c r="K39323"/>
    </row>
    <row r="39324" spans="11:11" x14ac:dyDescent="0.25">
      <c r="K39324"/>
    </row>
    <row r="39325" spans="11:11" x14ac:dyDescent="0.25">
      <c r="K39325"/>
    </row>
    <row r="39326" spans="11:11" x14ac:dyDescent="0.25">
      <c r="K39326" s="133"/>
    </row>
    <row r="39327" spans="11:11" x14ac:dyDescent="0.25">
      <c r="K39327" s="133"/>
    </row>
    <row r="39328" spans="11:11" x14ac:dyDescent="0.25">
      <c r="K39328"/>
    </row>
    <row r="39329" spans="11:11" x14ac:dyDescent="0.25">
      <c r="K39329"/>
    </row>
    <row r="39330" spans="11:11" x14ac:dyDescent="0.25">
      <c r="K39330" s="133"/>
    </row>
    <row r="39331" spans="11:11" x14ac:dyDescent="0.25">
      <c r="K39331" s="133"/>
    </row>
    <row r="39332" spans="11:11" x14ac:dyDescent="0.25">
      <c r="K39332"/>
    </row>
    <row r="39333" spans="11:11" x14ac:dyDescent="0.25">
      <c r="K39333"/>
    </row>
    <row r="39334" spans="11:11" x14ac:dyDescent="0.25">
      <c r="K39334"/>
    </row>
    <row r="39335" spans="11:11" x14ac:dyDescent="0.25">
      <c r="K39335" s="133"/>
    </row>
    <row r="39336" spans="11:11" x14ac:dyDescent="0.25">
      <c r="K39336" s="133"/>
    </row>
    <row r="39337" spans="11:11" x14ac:dyDescent="0.25">
      <c r="K39337"/>
    </row>
    <row r="39338" spans="11:11" x14ac:dyDescent="0.25">
      <c r="K39338"/>
    </row>
    <row r="39339" spans="11:11" x14ac:dyDescent="0.25">
      <c r="K39339" s="133"/>
    </row>
    <row r="39340" spans="11:11" x14ac:dyDescent="0.25">
      <c r="K39340" s="133"/>
    </row>
    <row r="39341" spans="11:11" x14ac:dyDescent="0.25">
      <c r="K39341"/>
    </row>
    <row r="39342" spans="11:11" x14ac:dyDescent="0.25">
      <c r="K39342"/>
    </row>
    <row r="39343" spans="11:11" x14ac:dyDescent="0.25">
      <c r="K39343"/>
    </row>
    <row r="39344" spans="11:11" x14ac:dyDescent="0.25">
      <c r="K39344" s="133"/>
    </row>
    <row r="39345" spans="11:11" x14ac:dyDescent="0.25">
      <c r="K39345" s="133"/>
    </row>
    <row r="39346" spans="11:11" x14ac:dyDescent="0.25">
      <c r="K39346"/>
    </row>
    <row r="39347" spans="11:11" x14ac:dyDescent="0.25">
      <c r="K39347"/>
    </row>
    <row r="39348" spans="11:11" x14ac:dyDescent="0.25">
      <c r="K39348" s="133"/>
    </row>
    <row r="39349" spans="11:11" x14ac:dyDescent="0.25">
      <c r="K39349" s="133"/>
    </row>
    <row r="39350" spans="11:11" x14ac:dyDescent="0.25">
      <c r="K39350"/>
    </row>
    <row r="39351" spans="11:11" x14ac:dyDescent="0.25">
      <c r="K39351"/>
    </row>
    <row r="39352" spans="11:11" x14ac:dyDescent="0.25">
      <c r="K39352"/>
    </row>
    <row r="39353" spans="11:11" x14ac:dyDescent="0.25">
      <c r="K39353" s="133"/>
    </row>
    <row r="39354" spans="11:11" x14ac:dyDescent="0.25">
      <c r="K39354" s="133"/>
    </row>
    <row r="39355" spans="11:11" x14ac:dyDescent="0.25">
      <c r="K39355"/>
    </row>
    <row r="39356" spans="11:11" x14ac:dyDescent="0.25">
      <c r="K39356"/>
    </row>
    <row r="39357" spans="11:11" x14ac:dyDescent="0.25">
      <c r="K39357" s="133"/>
    </row>
    <row r="39358" spans="11:11" x14ac:dyDescent="0.25">
      <c r="K39358" s="133"/>
    </row>
    <row r="39359" spans="11:11" x14ac:dyDescent="0.25">
      <c r="K39359"/>
    </row>
    <row r="39360" spans="11:11" x14ac:dyDescent="0.25">
      <c r="K39360"/>
    </row>
    <row r="39361" spans="11:11" x14ac:dyDescent="0.25">
      <c r="K39361"/>
    </row>
    <row r="39362" spans="11:11" x14ac:dyDescent="0.25">
      <c r="K39362" s="133"/>
    </row>
    <row r="39363" spans="11:11" x14ac:dyDescent="0.25">
      <c r="K39363" s="133"/>
    </row>
    <row r="39364" spans="11:11" x14ac:dyDescent="0.25">
      <c r="K39364"/>
    </row>
    <row r="39365" spans="11:11" x14ac:dyDescent="0.25">
      <c r="K39365"/>
    </row>
    <row r="39366" spans="11:11" x14ac:dyDescent="0.25">
      <c r="K39366" s="133"/>
    </row>
    <row r="39367" spans="11:11" x14ac:dyDescent="0.25">
      <c r="K39367" s="133"/>
    </row>
    <row r="39368" spans="11:11" x14ac:dyDescent="0.25">
      <c r="K39368"/>
    </row>
    <row r="39369" spans="11:11" x14ac:dyDescent="0.25">
      <c r="K39369"/>
    </row>
    <row r="39370" spans="11:11" x14ac:dyDescent="0.25">
      <c r="K39370"/>
    </row>
    <row r="39371" spans="11:11" x14ac:dyDescent="0.25">
      <c r="K39371" s="133"/>
    </row>
    <row r="39372" spans="11:11" x14ac:dyDescent="0.25">
      <c r="K39372" s="133"/>
    </row>
    <row r="39373" spans="11:11" x14ac:dyDescent="0.25">
      <c r="K39373"/>
    </row>
    <row r="39374" spans="11:11" x14ac:dyDescent="0.25">
      <c r="K39374"/>
    </row>
    <row r="39375" spans="11:11" x14ac:dyDescent="0.25">
      <c r="K39375" s="133"/>
    </row>
    <row r="39376" spans="11:11" x14ac:dyDescent="0.25">
      <c r="K39376" s="133"/>
    </row>
    <row r="39377" spans="11:11" x14ac:dyDescent="0.25">
      <c r="K39377"/>
    </row>
    <row r="39378" spans="11:11" x14ac:dyDescent="0.25">
      <c r="K39378"/>
    </row>
    <row r="39379" spans="11:11" x14ac:dyDescent="0.25">
      <c r="K39379"/>
    </row>
    <row r="39380" spans="11:11" x14ac:dyDescent="0.25">
      <c r="K39380" s="133"/>
    </row>
    <row r="39381" spans="11:11" x14ac:dyDescent="0.25">
      <c r="K39381" s="133"/>
    </row>
    <row r="39382" spans="11:11" x14ac:dyDescent="0.25">
      <c r="K39382"/>
    </row>
    <row r="39383" spans="11:11" x14ac:dyDescent="0.25">
      <c r="K39383"/>
    </row>
    <row r="39384" spans="11:11" x14ac:dyDescent="0.25">
      <c r="K39384" s="133"/>
    </row>
    <row r="39385" spans="11:11" x14ac:dyDescent="0.25">
      <c r="K39385" s="133"/>
    </row>
    <row r="39386" spans="11:11" x14ac:dyDescent="0.25">
      <c r="K39386"/>
    </row>
    <row r="39387" spans="11:11" x14ac:dyDescent="0.25">
      <c r="K39387"/>
    </row>
    <row r="39388" spans="11:11" x14ac:dyDescent="0.25">
      <c r="K39388"/>
    </row>
    <row r="39389" spans="11:11" x14ac:dyDescent="0.25">
      <c r="K39389" s="133"/>
    </row>
    <row r="39390" spans="11:11" x14ac:dyDescent="0.25">
      <c r="K39390" s="133"/>
    </row>
    <row r="39391" spans="11:11" x14ac:dyDescent="0.25">
      <c r="K39391"/>
    </row>
    <row r="39392" spans="11:11" x14ac:dyDescent="0.25">
      <c r="K39392"/>
    </row>
    <row r="39393" spans="11:11" x14ac:dyDescent="0.25">
      <c r="K39393" s="133"/>
    </row>
    <row r="39394" spans="11:11" x14ac:dyDescent="0.25">
      <c r="K39394" s="133"/>
    </row>
    <row r="39395" spans="11:11" x14ac:dyDescent="0.25">
      <c r="K39395"/>
    </row>
    <row r="39396" spans="11:11" x14ac:dyDescent="0.25">
      <c r="K39396"/>
    </row>
    <row r="39397" spans="11:11" x14ac:dyDescent="0.25">
      <c r="K39397"/>
    </row>
    <row r="39398" spans="11:11" x14ac:dyDescent="0.25">
      <c r="K39398" s="133"/>
    </row>
    <row r="39399" spans="11:11" x14ac:dyDescent="0.25">
      <c r="K39399" s="133"/>
    </row>
    <row r="39400" spans="11:11" x14ac:dyDescent="0.25">
      <c r="K39400"/>
    </row>
    <row r="39401" spans="11:11" x14ac:dyDescent="0.25">
      <c r="K39401"/>
    </row>
    <row r="39402" spans="11:11" x14ac:dyDescent="0.25">
      <c r="K39402" s="133"/>
    </row>
    <row r="39403" spans="11:11" x14ac:dyDescent="0.25">
      <c r="K39403" s="133"/>
    </row>
    <row r="39404" spans="11:11" x14ac:dyDescent="0.25">
      <c r="K39404"/>
    </row>
    <row r="39405" spans="11:11" x14ac:dyDescent="0.25">
      <c r="K39405"/>
    </row>
    <row r="39406" spans="11:11" x14ac:dyDescent="0.25">
      <c r="K39406"/>
    </row>
    <row r="39407" spans="11:11" x14ac:dyDescent="0.25">
      <c r="K39407" s="133"/>
    </row>
    <row r="39408" spans="11:11" x14ac:dyDescent="0.25">
      <c r="K39408" s="133"/>
    </row>
    <row r="39409" spans="11:11" x14ac:dyDescent="0.25">
      <c r="K39409"/>
    </row>
    <row r="39410" spans="11:11" x14ac:dyDescent="0.25">
      <c r="K39410"/>
    </row>
    <row r="39411" spans="11:11" x14ac:dyDescent="0.25">
      <c r="K39411" s="133"/>
    </row>
    <row r="39412" spans="11:11" x14ac:dyDescent="0.25">
      <c r="K39412" s="133"/>
    </row>
    <row r="39413" spans="11:11" x14ac:dyDescent="0.25">
      <c r="K39413"/>
    </row>
    <row r="39414" spans="11:11" x14ac:dyDescent="0.25">
      <c r="K39414"/>
    </row>
    <row r="39415" spans="11:11" x14ac:dyDescent="0.25">
      <c r="K39415"/>
    </row>
    <row r="39416" spans="11:11" x14ac:dyDescent="0.25">
      <c r="K39416" s="133"/>
    </row>
    <row r="39417" spans="11:11" x14ac:dyDescent="0.25">
      <c r="K39417" s="133"/>
    </row>
    <row r="39418" spans="11:11" x14ac:dyDescent="0.25">
      <c r="K39418"/>
    </row>
    <row r="39419" spans="11:11" x14ac:dyDescent="0.25">
      <c r="K39419"/>
    </row>
    <row r="39420" spans="11:11" x14ac:dyDescent="0.25">
      <c r="K39420" s="133"/>
    </row>
    <row r="39421" spans="11:11" x14ac:dyDescent="0.25">
      <c r="K39421" s="133"/>
    </row>
    <row r="39422" spans="11:11" x14ac:dyDescent="0.25">
      <c r="K39422"/>
    </row>
    <row r="39423" spans="11:11" x14ac:dyDescent="0.25">
      <c r="K39423"/>
    </row>
    <row r="39424" spans="11:11" x14ac:dyDescent="0.25">
      <c r="K39424"/>
    </row>
    <row r="39425" spans="11:11" x14ac:dyDescent="0.25">
      <c r="K39425" s="133"/>
    </row>
    <row r="39426" spans="11:11" x14ac:dyDescent="0.25">
      <c r="K39426" s="133"/>
    </row>
    <row r="39427" spans="11:11" x14ac:dyDescent="0.25">
      <c r="K39427"/>
    </row>
    <row r="39428" spans="11:11" x14ac:dyDescent="0.25">
      <c r="K39428"/>
    </row>
    <row r="39429" spans="11:11" x14ac:dyDescent="0.25">
      <c r="K39429" s="133"/>
    </row>
    <row r="39430" spans="11:11" x14ac:dyDescent="0.25">
      <c r="K39430" s="133"/>
    </row>
    <row r="39431" spans="11:11" x14ac:dyDescent="0.25">
      <c r="K39431"/>
    </row>
    <row r="39432" spans="11:11" x14ac:dyDescent="0.25">
      <c r="K39432"/>
    </row>
    <row r="39433" spans="11:11" x14ac:dyDescent="0.25">
      <c r="K39433"/>
    </row>
    <row r="39434" spans="11:11" x14ac:dyDescent="0.25">
      <c r="K39434" s="133"/>
    </row>
    <row r="39435" spans="11:11" x14ac:dyDescent="0.25">
      <c r="K39435" s="133"/>
    </row>
    <row r="39436" spans="11:11" x14ac:dyDescent="0.25">
      <c r="K39436"/>
    </row>
    <row r="39437" spans="11:11" x14ac:dyDescent="0.25">
      <c r="K39437"/>
    </row>
    <row r="39438" spans="11:11" x14ac:dyDescent="0.25">
      <c r="K39438" s="133"/>
    </row>
    <row r="39439" spans="11:11" x14ac:dyDescent="0.25">
      <c r="K39439" s="133"/>
    </row>
    <row r="39440" spans="11:11" x14ac:dyDescent="0.25">
      <c r="K39440"/>
    </row>
    <row r="39441" spans="11:11" x14ac:dyDescent="0.25">
      <c r="K39441"/>
    </row>
    <row r="39442" spans="11:11" x14ac:dyDescent="0.25">
      <c r="K39442"/>
    </row>
    <row r="39443" spans="11:11" x14ac:dyDescent="0.25">
      <c r="K39443" s="133"/>
    </row>
    <row r="39444" spans="11:11" x14ac:dyDescent="0.25">
      <c r="K39444" s="133"/>
    </row>
    <row r="39445" spans="11:11" x14ac:dyDescent="0.25">
      <c r="K39445"/>
    </row>
    <row r="39446" spans="11:11" x14ac:dyDescent="0.25">
      <c r="K39446"/>
    </row>
    <row r="39447" spans="11:11" x14ac:dyDescent="0.25">
      <c r="K39447" s="133"/>
    </row>
    <row r="39448" spans="11:11" x14ac:dyDescent="0.25">
      <c r="K39448" s="133"/>
    </row>
    <row r="39449" spans="11:11" x14ac:dyDescent="0.25">
      <c r="K39449"/>
    </row>
    <row r="39450" spans="11:11" x14ac:dyDescent="0.25">
      <c r="K39450"/>
    </row>
    <row r="39451" spans="11:11" x14ac:dyDescent="0.25">
      <c r="K39451"/>
    </row>
    <row r="39452" spans="11:11" x14ac:dyDescent="0.25">
      <c r="K39452" s="133"/>
    </row>
    <row r="39453" spans="11:11" x14ac:dyDescent="0.25">
      <c r="K39453" s="133"/>
    </row>
    <row r="39454" spans="11:11" x14ac:dyDescent="0.25">
      <c r="K39454"/>
    </row>
    <row r="39455" spans="11:11" x14ac:dyDescent="0.25">
      <c r="K39455"/>
    </row>
    <row r="39456" spans="11:11" x14ac:dyDescent="0.25">
      <c r="K39456" s="133"/>
    </row>
    <row r="39457" spans="11:11" x14ac:dyDescent="0.25">
      <c r="K39457" s="133"/>
    </row>
    <row r="39458" spans="11:11" x14ac:dyDescent="0.25">
      <c r="K39458"/>
    </row>
    <row r="39459" spans="11:11" x14ac:dyDescent="0.25">
      <c r="K39459"/>
    </row>
    <row r="39460" spans="11:11" x14ac:dyDescent="0.25">
      <c r="K39460"/>
    </row>
    <row r="39461" spans="11:11" x14ac:dyDescent="0.25">
      <c r="K39461" s="133"/>
    </row>
    <row r="39462" spans="11:11" x14ac:dyDescent="0.25">
      <c r="K39462" s="133"/>
    </row>
    <row r="39463" spans="11:11" x14ac:dyDescent="0.25">
      <c r="K39463"/>
    </row>
    <row r="39464" spans="11:11" x14ac:dyDescent="0.25">
      <c r="K39464"/>
    </row>
    <row r="39465" spans="11:11" x14ac:dyDescent="0.25">
      <c r="K39465" s="133"/>
    </row>
    <row r="39466" spans="11:11" x14ac:dyDescent="0.25">
      <c r="K39466" s="133"/>
    </row>
    <row r="39467" spans="11:11" x14ac:dyDescent="0.25">
      <c r="K39467"/>
    </row>
    <row r="39468" spans="11:11" x14ac:dyDescent="0.25">
      <c r="K39468"/>
    </row>
    <row r="39469" spans="11:11" x14ac:dyDescent="0.25">
      <c r="K39469"/>
    </row>
    <row r="39470" spans="11:11" x14ac:dyDescent="0.25">
      <c r="K39470" s="133"/>
    </row>
    <row r="39471" spans="11:11" x14ac:dyDescent="0.25">
      <c r="K39471" s="133"/>
    </row>
    <row r="39472" spans="11:11" x14ac:dyDescent="0.25">
      <c r="K39472"/>
    </row>
    <row r="39473" spans="11:11" x14ac:dyDescent="0.25">
      <c r="K39473"/>
    </row>
    <row r="39474" spans="11:11" x14ac:dyDescent="0.25">
      <c r="K39474" s="133"/>
    </row>
    <row r="39475" spans="11:11" x14ac:dyDescent="0.25">
      <c r="K39475" s="133"/>
    </row>
    <row r="39476" spans="11:11" x14ac:dyDescent="0.25">
      <c r="K39476"/>
    </row>
    <row r="39477" spans="11:11" x14ac:dyDescent="0.25">
      <c r="K39477"/>
    </row>
    <row r="39478" spans="11:11" x14ac:dyDescent="0.25">
      <c r="K39478"/>
    </row>
    <row r="39479" spans="11:11" x14ac:dyDescent="0.25">
      <c r="K39479" s="133"/>
    </row>
    <row r="39480" spans="11:11" x14ac:dyDescent="0.25">
      <c r="K39480" s="133"/>
    </row>
    <row r="39481" spans="11:11" x14ac:dyDescent="0.25">
      <c r="K39481"/>
    </row>
    <row r="39482" spans="11:11" x14ac:dyDescent="0.25">
      <c r="K39482"/>
    </row>
    <row r="39483" spans="11:11" x14ac:dyDescent="0.25">
      <c r="K39483" s="133"/>
    </row>
    <row r="39484" spans="11:11" x14ac:dyDescent="0.25">
      <c r="K39484" s="133"/>
    </row>
    <row r="39485" spans="11:11" x14ac:dyDescent="0.25">
      <c r="K39485"/>
    </row>
    <row r="39486" spans="11:11" x14ac:dyDescent="0.25">
      <c r="K39486"/>
    </row>
    <row r="39487" spans="11:11" x14ac:dyDescent="0.25">
      <c r="K39487"/>
    </row>
    <row r="39488" spans="11:11" x14ac:dyDescent="0.25">
      <c r="K39488" s="133"/>
    </row>
    <row r="39489" spans="11:11" x14ac:dyDescent="0.25">
      <c r="K39489" s="133"/>
    </row>
    <row r="39490" spans="11:11" x14ac:dyDescent="0.25">
      <c r="K39490"/>
    </row>
    <row r="39491" spans="11:11" x14ac:dyDescent="0.25">
      <c r="K39491"/>
    </row>
    <row r="39492" spans="11:11" x14ac:dyDescent="0.25">
      <c r="K39492" s="133"/>
    </row>
    <row r="39493" spans="11:11" x14ac:dyDescent="0.25">
      <c r="K39493" s="133"/>
    </row>
    <row r="39494" spans="11:11" x14ac:dyDescent="0.25">
      <c r="K39494"/>
    </row>
    <row r="39495" spans="11:11" x14ac:dyDescent="0.25">
      <c r="K39495"/>
    </row>
    <row r="39496" spans="11:11" x14ac:dyDescent="0.25">
      <c r="K39496"/>
    </row>
    <row r="39497" spans="11:11" x14ac:dyDescent="0.25">
      <c r="K39497" s="133"/>
    </row>
    <row r="39498" spans="11:11" x14ac:dyDescent="0.25">
      <c r="K39498" s="133"/>
    </row>
    <row r="39499" spans="11:11" x14ac:dyDescent="0.25">
      <c r="K39499"/>
    </row>
    <row r="39500" spans="11:11" x14ac:dyDescent="0.25">
      <c r="K39500"/>
    </row>
    <row r="39501" spans="11:11" x14ac:dyDescent="0.25">
      <c r="K39501" s="133"/>
    </row>
    <row r="39502" spans="11:11" x14ac:dyDescent="0.25">
      <c r="K39502" s="133"/>
    </row>
    <row r="39503" spans="11:11" x14ac:dyDescent="0.25">
      <c r="K39503"/>
    </row>
    <row r="39504" spans="11:11" x14ac:dyDescent="0.25">
      <c r="K39504"/>
    </row>
    <row r="39505" spans="11:11" x14ac:dyDescent="0.25">
      <c r="K39505"/>
    </row>
    <row r="39506" spans="11:11" x14ac:dyDescent="0.25">
      <c r="K39506" s="133"/>
    </row>
    <row r="39507" spans="11:11" x14ac:dyDescent="0.25">
      <c r="K39507" s="133"/>
    </row>
    <row r="39508" spans="11:11" x14ac:dyDescent="0.25">
      <c r="K39508"/>
    </row>
    <row r="39509" spans="11:11" x14ac:dyDescent="0.25">
      <c r="K39509"/>
    </row>
    <row r="39510" spans="11:11" x14ac:dyDescent="0.25">
      <c r="K39510" s="133"/>
    </row>
    <row r="39511" spans="11:11" x14ac:dyDescent="0.25">
      <c r="K39511" s="133"/>
    </row>
    <row r="39512" spans="11:11" x14ac:dyDescent="0.25">
      <c r="K39512"/>
    </row>
    <row r="39513" spans="11:11" x14ac:dyDescent="0.25">
      <c r="K39513"/>
    </row>
    <row r="39514" spans="11:11" x14ac:dyDescent="0.25">
      <c r="K39514"/>
    </row>
    <row r="39515" spans="11:11" x14ac:dyDescent="0.25">
      <c r="K39515" s="133"/>
    </row>
    <row r="39516" spans="11:11" x14ac:dyDescent="0.25">
      <c r="K39516" s="133"/>
    </row>
    <row r="39517" spans="11:11" x14ac:dyDescent="0.25">
      <c r="K39517"/>
    </row>
    <row r="39518" spans="11:11" x14ac:dyDescent="0.25">
      <c r="K39518"/>
    </row>
    <row r="39519" spans="11:11" x14ac:dyDescent="0.25">
      <c r="K39519" s="133"/>
    </row>
    <row r="39520" spans="11:11" x14ac:dyDescent="0.25">
      <c r="K39520" s="133"/>
    </row>
    <row r="39521" spans="11:11" x14ac:dyDescent="0.25">
      <c r="K39521"/>
    </row>
    <row r="39522" spans="11:11" x14ac:dyDescent="0.25">
      <c r="K39522"/>
    </row>
    <row r="39523" spans="11:11" x14ac:dyDescent="0.25">
      <c r="K39523"/>
    </row>
    <row r="39524" spans="11:11" x14ac:dyDescent="0.25">
      <c r="K39524" s="133"/>
    </row>
    <row r="39525" spans="11:11" x14ac:dyDescent="0.25">
      <c r="K39525" s="133"/>
    </row>
    <row r="39526" spans="11:11" x14ac:dyDescent="0.25">
      <c r="K39526"/>
    </row>
    <row r="39527" spans="11:11" x14ac:dyDescent="0.25">
      <c r="K39527"/>
    </row>
    <row r="39528" spans="11:11" x14ac:dyDescent="0.25">
      <c r="K39528" s="133"/>
    </row>
    <row r="39529" spans="11:11" x14ac:dyDescent="0.25">
      <c r="K39529" s="133"/>
    </row>
    <row r="39530" spans="11:11" x14ac:dyDescent="0.25">
      <c r="K39530"/>
    </row>
    <row r="39531" spans="11:11" x14ac:dyDescent="0.25">
      <c r="K39531"/>
    </row>
    <row r="39532" spans="11:11" x14ac:dyDescent="0.25">
      <c r="K39532"/>
    </row>
    <row r="39533" spans="11:11" x14ac:dyDescent="0.25">
      <c r="K39533" s="133"/>
    </row>
    <row r="39534" spans="11:11" x14ac:dyDescent="0.25">
      <c r="K39534" s="133"/>
    </row>
    <row r="39535" spans="11:11" x14ac:dyDescent="0.25">
      <c r="K39535"/>
    </row>
    <row r="39536" spans="11:11" x14ac:dyDescent="0.25">
      <c r="K39536"/>
    </row>
    <row r="39537" spans="11:11" x14ac:dyDescent="0.25">
      <c r="K39537" s="133"/>
    </row>
    <row r="39538" spans="11:11" x14ac:dyDescent="0.25">
      <c r="K39538" s="133"/>
    </row>
    <row r="39539" spans="11:11" x14ac:dyDescent="0.25">
      <c r="K39539"/>
    </row>
    <row r="39540" spans="11:11" x14ac:dyDescent="0.25">
      <c r="K39540"/>
    </row>
    <row r="39541" spans="11:11" x14ac:dyDescent="0.25">
      <c r="K39541"/>
    </row>
    <row r="39542" spans="11:11" x14ac:dyDescent="0.25">
      <c r="K39542" s="133"/>
    </row>
    <row r="39543" spans="11:11" x14ac:dyDescent="0.25">
      <c r="K39543" s="133"/>
    </row>
    <row r="39544" spans="11:11" x14ac:dyDescent="0.25">
      <c r="K39544"/>
    </row>
    <row r="39545" spans="11:11" x14ac:dyDescent="0.25">
      <c r="K39545"/>
    </row>
    <row r="39546" spans="11:11" x14ac:dyDescent="0.25">
      <c r="K39546" s="133"/>
    </row>
    <row r="39547" spans="11:11" x14ac:dyDescent="0.25">
      <c r="K39547" s="133"/>
    </row>
    <row r="39548" spans="11:11" x14ac:dyDescent="0.25">
      <c r="K39548"/>
    </row>
    <row r="39549" spans="11:11" x14ac:dyDescent="0.25">
      <c r="K39549"/>
    </row>
    <row r="39550" spans="11:11" x14ac:dyDescent="0.25">
      <c r="K39550"/>
    </row>
    <row r="39551" spans="11:11" x14ac:dyDescent="0.25">
      <c r="K39551" s="133"/>
    </row>
    <row r="39552" spans="11:11" x14ac:dyDescent="0.25">
      <c r="K39552" s="133"/>
    </row>
    <row r="39553" spans="11:11" x14ac:dyDescent="0.25">
      <c r="K39553"/>
    </row>
    <row r="39554" spans="11:11" x14ac:dyDescent="0.25">
      <c r="K39554"/>
    </row>
    <row r="39555" spans="11:11" x14ac:dyDescent="0.25">
      <c r="K39555" s="133"/>
    </row>
    <row r="39556" spans="11:11" x14ac:dyDescent="0.25">
      <c r="K39556" s="133"/>
    </row>
    <row r="39557" spans="11:11" x14ac:dyDescent="0.25">
      <c r="K39557"/>
    </row>
    <row r="39558" spans="11:11" x14ac:dyDescent="0.25">
      <c r="K39558"/>
    </row>
    <row r="39559" spans="11:11" x14ac:dyDescent="0.25">
      <c r="K39559"/>
    </row>
    <row r="39560" spans="11:11" x14ac:dyDescent="0.25">
      <c r="K39560" s="133"/>
    </row>
    <row r="39561" spans="11:11" x14ac:dyDescent="0.25">
      <c r="K39561" s="133"/>
    </row>
    <row r="39562" spans="11:11" x14ac:dyDescent="0.25">
      <c r="K39562"/>
    </row>
    <row r="39563" spans="11:11" x14ac:dyDescent="0.25">
      <c r="K39563"/>
    </row>
    <row r="39564" spans="11:11" x14ac:dyDescent="0.25">
      <c r="K39564" s="133"/>
    </row>
    <row r="39565" spans="11:11" x14ac:dyDescent="0.25">
      <c r="K39565" s="133"/>
    </row>
    <row r="39566" spans="11:11" x14ac:dyDescent="0.25">
      <c r="K39566"/>
    </row>
    <row r="39567" spans="11:11" x14ac:dyDescent="0.25">
      <c r="K39567"/>
    </row>
    <row r="39568" spans="11:11" x14ac:dyDescent="0.25">
      <c r="K39568"/>
    </row>
    <row r="39569" spans="11:11" x14ac:dyDescent="0.25">
      <c r="K39569" s="133"/>
    </row>
    <row r="39570" spans="11:11" x14ac:dyDescent="0.25">
      <c r="K39570" s="133"/>
    </row>
    <row r="39571" spans="11:11" x14ac:dyDescent="0.25">
      <c r="K39571"/>
    </row>
    <row r="39572" spans="11:11" x14ac:dyDescent="0.25">
      <c r="K39572"/>
    </row>
    <row r="39573" spans="11:11" x14ac:dyDescent="0.25">
      <c r="K39573" s="133"/>
    </row>
    <row r="39574" spans="11:11" x14ac:dyDescent="0.25">
      <c r="K39574" s="133"/>
    </row>
    <row r="39575" spans="11:11" x14ac:dyDescent="0.25">
      <c r="K39575"/>
    </row>
    <row r="39576" spans="11:11" x14ac:dyDescent="0.25">
      <c r="K39576"/>
    </row>
    <row r="39577" spans="11:11" x14ac:dyDescent="0.25">
      <c r="K39577"/>
    </row>
    <row r="39578" spans="11:11" x14ac:dyDescent="0.25">
      <c r="K39578" s="133"/>
    </row>
    <row r="39579" spans="11:11" x14ac:dyDescent="0.25">
      <c r="K39579" s="133"/>
    </row>
    <row r="39580" spans="11:11" x14ac:dyDescent="0.25">
      <c r="K39580"/>
    </row>
    <row r="39581" spans="11:11" x14ac:dyDescent="0.25">
      <c r="K39581"/>
    </row>
    <row r="39582" spans="11:11" x14ac:dyDescent="0.25">
      <c r="K39582" s="133"/>
    </row>
    <row r="39583" spans="11:11" x14ac:dyDescent="0.25">
      <c r="K39583" s="133"/>
    </row>
    <row r="39584" spans="11:11" x14ac:dyDescent="0.25">
      <c r="K39584"/>
    </row>
    <row r="39585" spans="11:11" x14ac:dyDescent="0.25">
      <c r="K39585"/>
    </row>
    <row r="39586" spans="11:11" x14ac:dyDescent="0.25">
      <c r="K39586"/>
    </row>
    <row r="39587" spans="11:11" x14ac:dyDescent="0.25">
      <c r="K39587" s="133"/>
    </row>
    <row r="39588" spans="11:11" x14ac:dyDescent="0.25">
      <c r="K39588" s="133"/>
    </row>
    <row r="39589" spans="11:11" x14ac:dyDescent="0.25">
      <c r="K39589"/>
    </row>
    <row r="39590" spans="11:11" x14ac:dyDescent="0.25">
      <c r="K39590"/>
    </row>
    <row r="39591" spans="11:11" x14ac:dyDescent="0.25">
      <c r="K39591" s="133"/>
    </row>
    <row r="39592" spans="11:11" x14ac:dyDescent="0.25">
      <c r="K39592" s="133"/>
    </row>
    <row r="39593" spans="11:11" x14ac:dyDescent="0.25">
      <c r="K39593"/>
    </row>
    <row r="39594" spans="11:11" x14ac:dyDescent="0.25">
      <c r="K39594"/>
    </row>
    <row r="39595" spans="11:11" x14ac:dyDescent="0.25">
      <c r="K39595"/>
    </row>
    <row r="39596" spans="11:11" x14ac:dyDescent="0.25">
      <c r="K39596" s="133"/>
    </row>
    <row r="39597" spans="11:11" x14ac:dyDescent="0.25">
      <c r="K39597" s="133"/>
    </row>
    <row r="39598" spans="11:11" x14ac:dyDescent="0.25">
      <c r="K39598"/>
    </row>
    <row r="39599" spans="11:11" x14ac:dyDescent="0.25">
      <c r="K39599"/>
    </row>
    <row r="39600" spans="11:11" x14ac:dyDescent="0.25">
      <c r="K39600" s="133"/>
    </row>
    <row r="39601" spans="11:11" x14ac:dyDescent="0.25">
      <c r="K39601" s="133"/>
    </row>
    <row r="39602" spans="11:11" x14ac:dyDescent="0.25">
      <c r="K39602"/>
    </row>
    <row r="39603" spans="11:11" x14ac:dyDescent="0.25">
      <c r="K39603"/>
    </row>
    <row r="39604" spans="11:11" x14ac:dyDescent="0.25">
      <c r="K39604"/>
    </row>
    <row r="39605" spans="11:11" x14ac:dyDescent="0.25">
      <c r="K39605" s="133"/>
    </row>
    <row r="39606" spans="11:11" x14ac:dyDescent="0.25">
      <c r="K39606" s="133"/>
    </row>
    <row r="39607" spans="11:11" x14ac:dyDescent="0.25">
      <c r="K39607"/>
    </row>
    <row r="39608" spans="11:11" x14ac:dyDescent="0.25">
      <c r="K39608"/>
    </row>
    <row r="39609" spans="11:11" x14ac:dyDescent="0.25">
      <c r="K39609" s="133"/>
    </row>
    <row r="39610" spans="11:11" x14ac:dyDescent="0.25">
      <c r="K39610" s="133"/>
    </row>
    <row r="39611" spans="11:11" x14ac:dyDescent="0.25">
      <c r="K39611"/>
    </row>
    <row r="39612" spans="11:11" x14ac:dyDescent="0.25">
      <c r="K39612"/>
    </row>
    <row r="39613" spans="11:11" x14ac:dyDescent="0.25">
      <c r="K39613"/>
    </row>
    <row r="39614" spans="11:11" x14ac:dyDescent="0.25">
      <c r="K39614" s="133"/>
    </row>
    <row r="39615" spans="11:11" x14ac:dyDescent="0.25">
      <c r="K39615" s="133"/>
    </row>
    <row r="39616" spans="11:11" x14ac:dyDescent="0.25">
      <c r="K39616"/>
    </row>
    <row r="39617" spans="11:11" x14ac:dyDescent="0.25">
      <c r="K39617"/>
    </row>
    <row r="39618" spans="11:11" x14ac:dyDescent="0.25">
      <c r="K39618" s="133"/>
    </row>
    <row r="39619" spans="11:11" x14ac:dyDescent="0.25">
      <c r="K39619" s="133"/>
    </row>
    <row r="39620" spans="11:11" x14ac:dyDescent="0.25">
      <c r="K39620"/>
    </row>
    <row r="39621" spans="11:11" x14ac:dyDescent="0.25">
      <c r="K39621"/>
    </row>
    <row r="39622" spans="11:11" x14ac:dyDescent="0.25">
      <c r="K39622"/>
    </row>
    <row r="39623" spans="11:11" x14ac:dyDescent="0.25">
      <c r="K39623" s="133"/>
    </row>
    <row r="39624" spans="11:11" x14ac:dyDescent="0.25">
      <c r="K39624" s="133"/>
    </row>
    <row r="39625" spans="11:11" x14ac:dyDescent="0.25">
      <c r="K39625"/>
    </row>
    <row r="39626" spans="11:11" x14ac:dyDescent="0.25">
      <c r="K39626"/>
    </row>
    <row r="39627" spans="11:11" x14ac:dyDescent="0.25">
      <c r="K39627" s="133"/>
    </row>
    <row r="39628" spans="11:11" x14ac:dyDescent="0.25">
      <c r="K39628" s="133"/>
    </row>
    <row r="39629" spans="11:11" x14ac:dyDescent="0.25">
      <c r="K39629"/>
    </row>
    <row r="39630" spans="11:11" x14ac:dyDescent="0.25">
      <c r="K39630"/>
    </row>
    <row r="39631" spans="11:11" x14ac:dyDescent="0.25">
      <c r="K39631"/>
    </row>
    <row r="39632" spans="11:11" x14ac:dyDescent="0.25">
      <c r="K39632" s="133"/>
    </row>
    <row r="39633" spans="11:11" x14ac:dyDescent="0.25">
      <c r="K39633" s="133"/>
    </row>
    <row r="39634" spans="11:11" x14ac:dyDescent="0.25">
      <c r="K39634"/>
    </row>
    <row r="39635" spans="11:11" x14ac:dyDescent="0.25">
      <c r="K39635"/>
    </row>
    <row r="39636" spans="11:11" x14ac:dyDescent="0.25">
      <c r="K39636" s="133"/>
    </row>
    <row r="39637" spans="11:11" x14ac:dyDescent="0.25">
      <c r="K39637" s="133"/>
    </row>
    <row r="39638" spans="11:11" x14ac:dyDescent="0.25">
      <c r="K39638"/>
    </row>
    <row r="39639" spans="11:11" x14ac:dyDescent="0.25">
      <c r="K39639"/>
    </row>
    <row r="39640" spans="11:11" x14ac:dyDescent="0.25">
      <c r="K39640"/>
    </row>
    <row r="39641" spans="11:11" x14ac:dyDescent="0.25">
      <c r="K39641" s="133"/>
    </row>
    <row r="39642" spans="11:11" x14ac:dyDescent="0.25">
      <c r="K39642" s="133"/>
    </row>
    <row r="39643" spans="11:11" x14ac:dyDescent="0.25">
      <c r="K39643"/>
    </row>
    <row r="39644" spans="11:11" x14ac:dyDescent="0.25">
      <c r="K39644"/>
    </row>
    <row r="39645" spans="11:11" x14ac:dyDescent="0.25">
      <c r="K39645" s="133"/>
    </row>
    <row r="39646" spans="11:11" x14ac:dyDescent="0.25">
      <c r="K39646" s="133"/>
    </row>
    <row r="39647" spans="11:11" x14ac:dyDescent="0.25">
      <c r="K39647"/>
    </row>
    <row r="39648" spans="11:11" x14ac:dyDescent="0.25">
      <c r="K39648"/>
    </row>
    <row r="39649" spans="11:11" x14ac:dyDescent="0.25">
      <c r="K39649"/>
    </row>
    <row r="39650" spans="11:11" x14ac:dyDescent="0.25">
      <c r="K39650" s="133"/>
    </row>
    <row r="39651" spans="11:11" x14ac:dyDescent="0.25">
      <c r="K39651" s="133"/>
    </row>
    <row r="39652" spans="11:11" x14ac:dyDescent="0.25">
      <c r="K39652"/>
    </row>
    <row r="39653" spans="11:11" x14ac:dyDescent="0.25">
      <c r="K39653"/>
    </row>
    <row r="39654" spans="11:11" x14ac:dyDescent="0.25">
      <c r="K39654" s="133"/>
    </row>
    <row r="39655" spans="11:11" x14ac:dyDescent="0.25">
      <c r="K39655" s="133"/>
    </row>
    <row r="39656" spans="11:11" x14ac:dyDescent="0.25">
      <c r="K39656"/>
    </row>
    <row r="39657" spans="11:11" x14ac:dyDescent="0.25">
      <c r="K39657"/>
    </row>
    <row r="39658" spans="11:11" x14ac:dyDescent="0.25">
      <c r="K39658"/>
    </row>
    <row r="39659" spans="11:11" x14ac:dyDescent="0.25">
      <c r="K39659" s="133"/>
    </row>
    <row r="39660" spans="11:11" x14ac:dyDescent="0.25">
      <c r="K39660" s="133"/>
    </row>
    <row r="39661" spans="11:11" x14ac:dyDescent="0.25">
      <c r="K39661"/>
    </row>
    <row r="39662" spans="11:11" x14ac:dyDescent="0.25">
      <c r="K39662"/>
    </row>
    <row r="39663" spans="11:11" x14ac:dyDescent="0.25">
      <c r="K39663" s="133"/>
    </row>
    <row r="39664" spans="11:11" x14ac:dyDescent="0.25">
      <c r="K39664" s="133"/>
    </row>
    <row r="39665" spans="11:11" x14ac:dyDescent="0.25">
      <c r="K39665"/>
    </row>
    <row r="39666" spans="11:11" x14ac:dyDescent="0.25">
      <c r="K39666"/>
    </row>
    <row r="39667" spans="11:11" x14ac:dyDescent="0.25">
      <c r="K39667"/>
    </row>
    <row r="39668" spans="11:11" x14ac:dyDescent="0.25">
      <c r="K39668" s="133"/>
    </row>
    <row r="39669" spans="11:11" x14ac:dyDescent="0.25">
      <c r="K39669" s="133"/>
    </row>
    <row r="39670" spans="11:11" x14ac:dyDescent="0.25">
      <c r="K39670"/>
    </row>
    <row r="39671" spans="11:11" x14ac:dyDescent="0.25">
      <c r="K39671"/>
    </row>
    <row r="39672" spans="11:11" x14ac:dyDescent="0.25">
      <c r="K39672" s="133"/>
    </row>
    <row r="39673" spans="11:11" x14ac:dyDescent="0.25">
      <c r="K39673" s="133"/>
    </row>
    <row r="39674" spans="11:11" x14ac:dyDescent="0.25">
      <c r="K39674"/>
    </row>
    <row r="39675" spans="11:11" x14ac:dyDescent="0.25">
      <c r="K39675"/>
    </row>
    <row r="39676" spans="11:11" x14ac:dyDescent="0.25">
      <c r="K39676"/>
    </row>
    <row r="39677" spans="11:11" x14ac:dyDescent="0.25">
      <c r="K39677" s="133"/>
    </row>
    <row r="39678" spans="11:11" x14ac:dyDescent="0.25">
      <c r="K39678" s="133"/>
    </row>
    <row r="39679" spans="11:11" x14ac:dyDescent="0.25">
      <c r="K39679"/>
    </row>
    <row r="39680" spans="11:11" x14ac:dyDescent="0.25">
      <c r="K39680"/>
    </row>
    <row r="39681" spans="11:11" x14ac:dyDescent="0.25">
      <c r="K39681" s="133"/>
    </row>
    <row r="39682" spans="11:11" x14ac:dyDescent="0.25">
      <c r="K39682" s="133"/>
    </row>
    <row r="39683" spans="11:11" x14ac:dyDescent="0.25">
      <c r="K39683"/>
    </row>
    <row r="39684" spans="11:11" x14ac:dyDescent="0.25">
      <c r="K39684"/>
    </row>
    <row r="39685" spans="11:11" x14ac:dyDescent="0.25">
      <c r="K39685"/>
    </row>
    <row r="39686" spans="11:11" x14ac:dyDescent="0.25">
      <c r="K39686" s="133"/>
    </row>
    <row r="39687" spans="11:11" x14ac:dyDescent="0.25">
      <c r="K39687" s="133"/>
    </row>
    <row r="39688" spans="11:11" x14ac:dyDescent="0.25">
      <c r="K39688"/>
    </row>
    <row r="39689" spans="11:11" x14ac:dyDescent="0.25">
      <c r="K39689"/>
    </row>
    <row r="39690" spans="11:11" x14ac:dyDescent="0.25">
      <c r="K39690" s="133"/>
    </row>
    <row r="39691" spans="11:11" x14ac:dyDescent="0.25">
      <c r="K39691" s="133"/>
    </row>
    <row r="39692" spans="11:11" x14ac:dyDescent="0.25">
      <c r="K39692"/>
    </row>
    <row r="39693" spans="11:11" x14ac:dyDescent="0.25">
      <c r="K39693"/>
    </row>
    <row r="39694" spans="11:11" x14ac:dyDescent="0.25">
      <c r="K39694"/>
    </row>
    <row r="39695" spans="11:11" x14ac:dyDescent="0.25">
      <c r="K39695" s="133"/>
    </row>
    <row r="39696" spans="11:11" x14ac:dyDescent="0.25">
      <c r="K39696" s="133"/>
    </row>
    <row r="39697" spans="11:11" x14ac:dyDescent="0.25">
      <c r="K39697"/>
    </row>
    <row r="39698" spans="11:11" x14ac:dyDescent="0.25">
      <c r="K39698"/>
    </row>
    <row r="39699" spans="11:11" x14ac:dyDescent="0.25">
      <c r="K39699" s="133"/>
    </row>
    <row r="39700" spans="11:11" x14ac:dyDescent="0.25">
      <c r="K39700" s="133"/>
    </row>
    <row r="39701" spans="11:11" x14ac:dyDescent="0.25">
      <c r="K39701"/>
    </row>
    <row r="39702" spans="11:11" x14ac:dyDescent="0.25">
      <c r="K39702"/>
    </row>
    <row r="39703" spans="11:11" x14ac:dyDescent="0.25">
      <c r="K39703"/>
    </row>
    <row r="39704" spans="11:11" x14ac:dyDescent="0.25">
      <c r="K39704" s="133"/>
    </row>
    <row r="39705" spans="11:11" x14ac:dyDescent="0.25">
      <c r="K39705" s="133"/>
    </row>
    <row r="39706" spans="11:11" x14ac:dyDescent="0.25">
      <c r="K39706"/>
    </row>
    <row r="39707" spans="11:11" x14ac:dyDescent="0.25">
      <c r="K39707"/>
    </row>
    <row r="39708" spans="11:11" x14ac:dyDescent="0.25">
      <c r="K39708" s="133"/>
    </row>
    <row r="39709" spans="11:11" x14ac:dyDescent="0.25">
      <c r="K39709" s="133"/>
    </row>
    <row r="39710" spans="11:11" x14ac:dyDescent="0.25">
      <c r="K39710"/>
    </row>
    <row r="39711" spans="11:11" x14ac:dyDescent="0.25">
      <c r="K39711"/>
    </row>
    <row r="39712" spans="11:11" x14ac:dyDescent="0.25">
      <c r="K39712"/>
    </row>
    <row r="39713" spans="11:11" x14ac:dyDescent="0.25">
      <c r="K39713" s="133"/>
    </row>
    <row r="39714" spans="11:11" x14ac:dyDescent="0.25">
      <c r="K39714" s="133"/>
    </row>
    <row r="39715" spans="11:11" x14ac:dyDescent="0.25">
      <c r="K39715"/>
    </row>
    <row r="39716" spans="11:11" x14ac:dyDescent="0.25">
      <c r="K39716"/>
    </row>
    <row r="39717" spans="11:11" x14ac:dyDescent="0.25">
      <c r="K39717" s="133"/>
    </row>
    <row r="39718" spans="11:11" x14ac:dyDescent="0.25">
      <c r="K39718" s="133"/>
    </row>
    <row r="39719" spans="11:11" x14ac:dyDescent="0.25">
      <c r="K39719"/>
    </row>
    <row r="39720" spans="11:11" x14ac:dyDescent="0.25">
      <c r="K39720"/>
    </row>
    <row r="39721" spans="11:11" x14ac:dyDescent="0.25">
      <c r="K39721"/>
    </row>
    <row r="39722" spans="11:11" x14ac:dyDescent="0.25">
      <c r="K39722" s="133"/>
    </row>
    <row r="39723" spans="11:11" x14ac:dyDescent="0.25">
      <c r="K39723" s="133"/>
    </row>
    <row r="39724" spans="11:11" x14ac:dyDescent="0.25">
      <c r="K39724"/>
    </row>
    <row r="39725" spans="11:11" x14ac:dyDescent="0.25">
      <c r="K39725"/>
    </row>
    <row r="39726" spans="11:11" x14ac:dyDescent="0.25">
      <c r="K39726" s="133"/>
    </row>
    <row r="39727" spans="11:11" x14ac:dyDescent="0.25">
      <c r="K39727" s="133"/>
    </row>
    <row r="39728" spans="11:11" x14ac:dyDescent="0.25">
      <c r="K39728"/>
    </row>
    <row r="39729" spans="11:11" x14ac:dyDescent="0.25">
      <c r="K39729"/>
    </row>
    <row r="39730" spans="11:11" x14ac:dyDescent="0.25">
      <c r="K39730"/>
    </row>
    <row r="39731" spans="11:11" x14ac:dyDescent="0.25">
      <c r="K39731" s="133"/>
    </row>
    <row r="39732" spans="11:11" x14ac:dyDescent="0.25">
      <c r="K39732" s="133"/>
    </row>
    <row r="39733" spans="11:11" x14ac:dyDescent="0.25">
      <c r="K39733"/>
    </row>
    <row r="39734" spans="11:11" x14ac:dyDescent="0.25">
      <c r="K39734"/>
    </row>
    <row r="39735" spans="11:11" x14ac:dyDescent="0.25">
      <c r="K39735" s="133"/>
    </row>
    <row r="39736" spans="11:11" x14ac:dyDescent="0.25">
      <c r="K39736" s="133"/>
    </row>
    <row r="39737" spans="11:11" x14ac:dyDescent="0.25">
      <c r="K39737"/>
    </row>
    <row r="39738" spans="11:11" x14ac:dyDescent="0.25">
      <c r="K39738"/>
    </row>
    <row r="39739" spans="11:11" x14ac:dyDescent="0.25">
      <c r="K39739"/>
    </row>
    <row r="39740" spans="11:11" x14ac:dyDescent="0.25">
      <c r="K39740" s="133"/>
    </row>
    <row r="39741" spans="11:11" x14ac:dyDescent="0.25">
      <c r="K39741" s="133"/>
    </row>
    <row r="39742" spans="11:11" x14ac:dyDescent="0.25">
      <c r="K39742"/>
    </row>
    <row r="39743" spans="11:11" x14ac:dyDescent="0.25">
      <c r="K39743"/>
    </row>
    <row r="39744" spans="11:11" x14ac:dyDescent="0.25">
      <c r="K39744" s="133"/>
    </row>
    <row r="39745" spans="11:11" x14ac:dyDescent="0.25">
      <c r="K39745" s="133"/>
    </row>
    <row r="39746" spans="11:11" x14ac:dyDescent="0.25">
      <c r="K39746"/>
    </row>
    <row r="39747" spans="11:11" x14ac:dyDescent="0.25">
      <c r="K39747"/>
    </row>
    <row r="39748" spans="11:11" x14ac:dyDescent="0.25">
      <c r="K39748"/>
    </row>
    <row r="39749" spans="11:11" x14ac:dyDescent="0.25">
      <c r="K39749" s="133"/>
    </row>
    <row r="39750" spans="11:11" x14ac:dyDescent="0.25">
      <c r="K39750" s="133"/>
    </row>
    <row r="39751" spans="11:11" x14ac:dyDescent="0.25">
      <c r="K39751"/>
    </row>
    <row r="39752" spans="11:11" x14ac:dyDescent="0.25">
      <c r="K39752"/>
    </row>
    <row r="39753" spans="11:11" x14ac:dyDescent="0.25">
      <c r="K39753" s="133"/>
    </row>
    <row r="39754" spans="11:11" x14ac:dyDescent="0.25">
      <c r="K39754" s="133"/>
    </row>
    <row r="39755" spans="11:11" x14ac:dyDescent="0.25">
      <c r="K39755"/>
    </row>
    <row r="39756" spans="11:11" x14ac:dyDescent="0.25">
      <c r="K39756"/>
    </row>
    <row r="39757" spans="11:11" x14ac:dyDescent="0.25">
      <c r="K39757"/>
    </row>
    <row r="39758" spans="11:11" x14ac:dyDescent="0.25">
      <c r="K39758" s="133"/>
    </row>
    <row r="39759" spans="11:11" x14ac:dyDescent="0.25">
      <c r="K39759" s="133"/>
    </row>
    <row r="39760" spans="11:11" x14ac:dyDescent="0.25">
      <c r="K39760"/>
    </row>
    <row r="39761" spans="11:11" x14ac:dyDescent="0.25">
      <c r="K39761"/>
    </row>
    <row r="39762" spans="11:11" x14ac:dyDescent="0.25">
      <c r="K39762" s="133"/>
    </row>
    <row r="39763" spans="11:11" x14ac:dyDescent="0.25">
      <c r="K39763" s="133"/>
    </row>
    <row r="39764" spans="11:11" x14ac:dyDescent="0.25">
      <c r="K39764"/>
    </row>
    <row r="39765" spans="11:11" x14ac:dyDescent="0.25">
      <c r="K39765"/>
    </row>
    <row r="39766" spans="11:11" x14ac:dyDescent="0.25">
      <c r="K39766"/>
    </row>
    <row r="39767" spans="11:11" x14ac:dyDescent="0.25">
      <c r="K39767" s="133"/>
    </row>
    <row r="39768" spans="11:11" x14ac:dyDescent="0.25">
      <c r="K39768" s="133"/>
    </row>
    <row r="39769" spans="11:11" x14ac:dyDescent="0.25">
      <c r="K39769"/>
    </row>
    <row r="39770" spans="11:11" x14ac:dyDescent="0.25">
      <c r="K39770"/>
    </row>
    <row r="39771" spans="11:11" x14ac:dyDescent="0.25">
      <c r="K39771" s="133"/>
    </row>
    <row r="39772" spans="11:11" x14ac:dyDescent="0.25">
      <c r="K39772" s="133"/>
    </row>
    <row r="39773" spans="11:11" x14ac:dyDescent="0.25">
      <c r="K39773"/>
    </row>
    <row r="39774" spans="11:11" x14ac:dyDescent="0.25">
      <c r="K39774"/>
    </row>
    <row r="39775" spans="11:11" x14ac:dyDescent="0.25">
      <c r="K39775"/>
    </row>
    <row r="39776" spans="11:11" x14ac:dyDescent="0.25">
      <c r="K39776" s="133"/>
    </row>
    <row r="39777" spans="11:11" x14ac:dyDescent="0.25">
      <c r="K39777" s="133"/>
    </row>
    <row r="39778" spans="11:11" x14ac:dyDescent="0.25">
      <c r="K39778"/>
    </row>
    <row r="39779" spans="11:11" x14ac:dyDescent="0.25">
      <c r="K39779"/>
    </row>
    <row r="39780" spans="11:11" x14ac:dyDescent="0.25">
      <c r="K39780" s="133"/>
    </row>
    <row r="39781" spans="11:11" x14ac:dyDescent="0.25">
      <c r="K39781" s="133"/>
    </row>
    <row r="39782" spans="11:11" x14ac:dyDescent="0.25">
      <c r="K39782"/>
    </row>
    <row r="39783" spans="11:11" x14ac:dyDescent="0.25">
      <c r="K39783"/>
    </row>
    <row r="39784" spans="11:11" x14ac:dyDescent="0.25">
      <c r="K39784"/>
    </row>
    <row r="39785" spans="11:11" x14ac:dyDescent="0.25">
      <c r="K39785" s="133"/>
    </row>
    <row r="39786" spans="11:11" x14ac:dyDescent="0.25">
      <c r="K39786" s="133"/>
    </row>
    <row r="39787" spans="11:11" x14ac:dyDescent="0.25">
      <c r="K39787"/>
    </row>
    <row r="39788" spans="11:11" x14ac:dyDescent="0.25">
      <c r="K39788"/>
    </row>
    <row r="39789" spans="11:11" x14ac:dyDescent="0.25">
      <c r="K39789" s="133"/>
    </row>
    <row r="39790" spans="11:11" x14ac:dyDescent="0.25">
      <c r="K39790" s="133"/>
    </row>
    <row r="39791" spans="11:11" x14ac:dyDescent="0.25">
      <c r="K39791"/>
    </row>
    <row r="39792" spans="11:11" x14ac:dyDescent="0.25">
      <c r="K39792"/>
    </row>
    <row r="39793" spans="11:11" x14ac:dyDescent="0.25">
      <c r="K39793"/>
    </row>
    <row r="39794" spans="11:11" x14ac:dyDescent="0.25">
      <c r="K39794" s="133"/>
    </row>
    <row r="39795" spans="11:11" x14ac:dyDescent="0.25">
      <c r="K39795" s="133"/>
    </row>
    <row r="39796" spans="11:11" x14ac:dyDescent="0.25">
      <c r="K39796"/>
    </row>
    <row r="39797" spans="11:11" x14ac:dyDescent="0.25">
      <c r="K39797"/>
    </row>
    <row r="39798" spans="11:11" x14ac:dyDescent="0.25">
      <c r="K39798" s="133"/>
    </row>
    <row r="39799" spans="11:11" x14ac:dyDescent="0.25">
      <c r="K39799" s="133"/>
    </row>
    <row r="39800" spans="11:11" x14ac:dyDescent="0.25">
      <c r="K39800"/>
    </row>
    <row r="39801" spans="11:11" x14ac:dyDescent="0.25">
      <c r="K39801"/>
    </row>
    <row r="39802" spans="11:11" x14ac:dyDescent="0.25">
      <c r="K39802"/>
    </row>
    <row r="39803" spans="11:11" x14ac:dyDescent="0.25">
      <c r="K39803" s="133"/>
    </row>
    <row r="39804" spans="11:11" x14ac:dyDescent="0.25">
      <c r="K39804" s="133"/>
    </row>
    <row r="39805" spans="11:11" x14ac:dyDescent="0.25">
      <c r="K39805"/>
    </row>
    <row r="39806" spans="11:11" x14ac:dyDescent="0.25">
      <c r="K39806"/>
    </row>
    <row r="39807" spans="11:11" x14ac:dyDescent="0.25">
      <c r="K39807" s="133"/>
    </row>
    <row r="39808" spans="11:11" x14ac:dyDescent="0.25">
      <c r="K39808" s="133"/>
    </row>
    <row r="39809" spans="11:11" x14ac:dyDescent="0.25">
      <c r="K39809"/>
    </row>
    <row r="39810" spans="11:11" x14ac:dyDescent="0.25">
      <c r="K39810"/>
    </row>
    <row r="39811" spans="11:11" x14ac:dyDescent="0.25">
      <c r="K39811"/>
    </row>
    <row r="39812" spans="11:11" x14ac:dyDescent="0.25">
      <c r="K39812" s="133"/>
    </row>
    <row r="39813" spans="11:11" x14ac:dyDescent="0.25">
      <c r="K39813" s="133"/>
    </row>
    <row r="39814" spans="11:11" x14ac:dyDescent="0.25">
      <c r="K39814"/>
    </row>
    <row r="39815" spans="11:11" x14ac:dyDescent="0.25">
      <c r="K39815"/>
    </row>
    <row r="39816" spans="11:11" x14ac:dyDescent="0.25">
      <c r="K39816" s="133"/>
    </row>
    <row r="39817" spans="11:11" x14ac:dyDescent="0.25">
      <c r="K39817" s="133"/>
    </row>
    <row r="39818" spans="11:11" x14ac:dyDescent="0.25">
      <c r="K39818"/>
    </row>
    <row r="39819" spans="11:11" x14ac:dyDescent="0.25">
      <c r="K39819"/>
    </row>
    <row r="39820" spans="11:11" x14ac:dyDescent="0.25">
      <c r="K39820"/>
    </row>
    <row r="39821" spans="11:11" x14ac:dyDescent="0.25">
      <c r="K39821" s="133"/>
    </row>
    <row r="39822" spans="11:11" x14ac:dyDescent="0.25">
      <c r="K39822" s="133"/>
    </row>
    <row r="39823" spans="11:11" x14ac:dyDescent="0.25">
      <c r="K39823"/>
    </row>
    <row r="39824" spans="11:11" x14ac:dyDescent="0.25">
      <c r="K39824"/>
    </row>
    <row r="39825" spans="11:11" x14ac:dyDescent="0.25">
      <c r="K39825" s="133"/>
    </row>
    <row r="39826" spans="11:11" x14ac:dyDescent="0.25">
      <c r="K39826" s="133"/>
    </row>
    <row r="39827" spans="11:11" x14ac:dyDescent="0.25">
      <c r="K39827"/>
    </row>
    <row r="39828" spans="11:11" x14ac:dyDescent="0.25">
      <c r="K39828"/>
    </row>
    <row r="39829" spans="11:11" x14ac:dyDescent="0.25">
      <c r="K39829"/>
    </row>
    <row r="39830" spans="11:11" x14ac:dyDescent="0.25">
      <c r="K39830" s="133"/>
    </row>
    <row r="39831" spans="11:11" x14ac:dyDescent="0.25">
      <c r="K39831" s="133"/>
    </row>
    <row r="39832" spans="11:11" x14ac:dyDescent="0.25">
      <c r="K39832"/>
    </row>
    <row r="39833" spans="11:11" x14ac:dyDescent="0.25">
      <c r="K39833"/>
    </row>
    <row r="39834" spans="11:11" x14ac:dyDescent="0.25">
      <c r="K39834" s="133"/>
    </row>
    <row r="39835" spans="11:11" x14ac:dyDescent="0.25">
      <c r="K39835" s="133"/>
    </row>
    <row r="39836" spans="11:11" x14ac:dyDescent="0.25">
      <c r="K39836"/>
    </row>
    <row r="39837" spans="11:11" x14ac:dyDescent="0.25">
      <c r="K39837"/>
    </row>
    <row r="39838" spans="11:11" x14ac:dyDescent="0.25">
      <c r="K39838"/>
    </row>
    <row r="39839" spans="11:11" x14ac:dyDescent="0.25">
      <c r="K39839" s="133"/>
    </row>
    <row r="39840" spans="11:11" x14ac:dyDescent="0.25">
      <c r="K39840" s="133"/>
    </row>
    <row r="39841" spans="11:11" x14ac:dyDescent="0.25">
      <c r="K39841"/>
    </row>
    <row r="39842" spans="11:11" x14ac:dyDescent="0.25">
      <c r="K39842"/>
    </row>
    <row r="39843" spans="11:11" x14ac:dyDescent="0.25">
      <c r="K39843" s="133"/>
    </row>
    <row r="39844" spans="11:11" x14ac:dyDescent="0.25">
      <c r="K39844" s="133"/>
    </row>
    <row r="39845" spans="11:11" x14ac:dyDescent="0.25">
      <c r="K39845"/>
    </row>
    <row r="39846" spans="11:11" x14ac:dyDescent="0.25">
      <c r="K39846"/>
    </row>
    <row r="39847" spans="11:11" x14ac:dyDescent="0.25">
      <c r="K39847"/>
    </row>
    <row r="39848" spans="11:11" x14ac:dyDescent="0.25">
      <c r="K39848" s="133"/>
    </row>
    <row r="39849" spans="11:11" x14ac:dyDescent="0.25">
      <c r="K39849" s="133"/>
    </row>
    <row r="39850" spans="11:11" x14ac:dyDescent="0.25">
      <c r="K39850"/>
    </row>
    <row r="39851" spans="11:11" x14ac:dyDescent="0.25">
      <c r="K39851"/>
    </row>
    <row r="39852" spans="11:11" x14ac:dyDescent="0.25">
      <c r="K39852" s="133"/>
    </row>
    <row r="39853" spans="11:11" x14ac:dyDescent="0.25">
      <c r="K39853" s="133"/>
    </row>
    <row r="39854" spans="11:11" x14ac:dyDescent="0.25">
      <c r="K39854"/>
    </row>
    <row r="39855" spans="11:11" x14ac:dyDescent="0.25">
      <c r="K39855"/>
    </row>
    <row r="39856" spans="11:11" x14ac:dyDescent="0.25">
      <c r="K39856"/>
    </row>
    <row r="39857" spans="11:11" x14ac:dyDescent="0.25">
      <c r="K39857" s="133"/>
    </row>
    <row r="39858" spans="11:11" x14ac:dyDescent="0.25">
      <c r="K39858" s="133"/>
    </row>
    <row r="39859" spans="11:11" x14ac:dyDescent="0.25">
      <c r="K39859"/>
    </row>
    <row r="39860" spans="11:11" x14ac:dyDescent="0.25">
      <c r="K39860"/>
    </row>
    <row r="39861" spans="11:11" x14ac:dyDescent="0.25">
      <c r="K39861" s="133"/>
    </row>
    <row r="39862" spans="11:11" x14ac:dyDescent="0.25">
      <c r="K39862" s="133"/>
    </row>
    <row r="39863" spans="11:11" x14ac:dyDescent="0.25">
      <c r="K39863"/>
    </row>
    <row r="39864" spans="11:11" x14ac:dyDescent="0.25">
      <c r="K39864"/>
    </row>
    <row r="39865" spans="11:11" x14ac:dyDescent="0.25">
      <c r="K39865"/>
    </row>
    <row r="39866" spans="11:11" x14ac:dyDescent="0.25">
      <c r="K39866" s="133"/>
    </row>
    <row r="39867" spans="11:11" x14ac:dyDescent="0.25">
      <c r="K39867" s="133"/>
    </row>
    <row r="39868" spans="11:11" x14ac:dyDescent="0.25">
      <c r="K39868"/>
    </row>
    <row r="39869" spans="11:11" x14ac:dyDescent="0.25">
      <c r="K39869"/>
    </row>
    <row r="39870" spans="11:11" x14ac:dyDescent="0.25">
      <c r="K39870" s="133"/>
    </row>
    <row r="39871" spans="11:11" x14ac:dyDescent="0.25">
      <c r="K39871" s="133"/>
    </row>
    <row r="39872" spans="11:11" x14ac:dyDescent="0.25">
      <c r="K39872"/>
    </row>
    <row r="39873" spans="11:11" x14ac:dyDescent="0.25">
      <c r="K39873"/>
    </row>
    <row r="39874" spans="11:11" x14ac:dyDescent="0.25">
      <c r="K39874"/>
    </row>
    <row r="39875" spans="11:11" x14ac:dyDescent="0.25">
      <c r="K39875" s="133"/>
    </row>
    <row r="39876" spans="11:11" x14ac:dyDescent="0.25">
      <c r="K39876" s="133"/>
    </row>
    <row r="39877" spans="11:11" x14ac:dyDescent="0.25">
      <c r="K39877"/>
    </row>
    <row r="39878" spans="11:11" x14ac:dyDescent="0.25">
      <c r="K39878"/>
    </row>
    <row r="39879" spans="11:11" x14ac:dyDescent="0.25">
      <c r="K39879" s="133"/>
    </row>
    <row r="39880" spans="11:11" x14ac:dyDescent="0.25">
      <c r="K39880" s="133"/>
    </row>
    <row r="39881" spans="11:11" x14ac:dyDescent="0.25">
      <c r="K39881"/>
    </row>
    <row r="39882" spans="11:11" x14ac:dyDescent="0.25">
      <c r="K39882"/>
    </row>
    <row r="39883" spans="11:11" x14ac:dyDescent="0.25">
      <c r="K39883"/>
    </row>
    <row r="39884" spans="11:11" x14ac:dyDescent="0.25">
      <c r="K39884" s="133"/>
    </row>
    <row r="39885" spans="11:11" x14ac:dyDescent="0.25">
      <c r="K39885" s="133"/>
    </row>
    <row r="39886" spans="11:11" x14ac:dyDescent="0.25">
      <c r="K39886"/>
    </row>
    <row r="39887" spans="11:11" x14ac:dyDescent="0.25">
      <c r="K39887"/>
    </row>
    <row r="39888" spans="11:11" x14ac:dyDescent="0.25">
      <c r="K39888" s="133"/>
    </row>
    <row r="39889" spans="11:11" x14ac:dyDescent="0.25">
      <c r="K39889" s="133"/>
    </row>
    <row r="39890" spans="11:11" x14ac:dyDescent="0.25">
      <c r="K39890"/>
    </row>
    <row r="39891" spans="11:11" x14ac:dyDescent="0.25">
      <c r="K39891"/>
    </row>
    <row r="39892" spans="11:11" x14ac:dyDescent="0.25">
      <c r="K39892"/>
    </row>
    <row r="39893" spans="11:11" x14ac:dyDescent="0.25">
      <c r="K39893" s="133"/>
    </row>
    <row r="39894" spans="11:11" x14ac:dyDescent="0.25">
      <c r="K39894" s="133"/>
    </row>
    <row r="39895" spans="11:11" x14ac:dyDescent="0.25">
      <c r="K39895"/>
    </row>
    <row r="39896" spans="11:11" x14ac:dyDescent="0.25">
      <c r="K39896"/>
    </row>
    <row r="39897" spans="11:11" x14ac:dyDescent="0.25">
      <c r="K39897" s="133"/>
    </row>
    <row r="39898" spans="11:11" x14ac:dyDescent="0.25">
      <c r="K39898" s="133"/>
    </row>
    <row r="39899" spans="11:11" x14ac:dyDescent="0.25">
      <c r="K39899"/>
    </row>
    <row r="39900" spans="11:11" x14ac:dyDescent="0.25">
      <c r="K39900"/>
    </row>
    <row r="39901" spans="11:11" x14ac:dyDescent="0.25">
      <c r="K39901"/>
    </row>
    <row r="39902" spans="11:11" x14ac:dyDescent="0.25">
      <c r="K39902" s="133"/>
    </row>
    <row r="39903" spans="11:11" x14ac:dyDescent="0.25">
      <c r="K39903" s="133"/>
    </row>
    <row r="39904" spans="11:11" x14ac:dyDescent="0.25">
      <c r="K39904"/>
    </row>
    <row r="39905" spans="11:11" x14ac:dyDescent="0.25">
      <c r="K39905"/>
    </row>
    <row r="39906" spans="11:11" x14ac:dyDescent="0.25">
      <c r="K39906" s="133"/>
    </row>
    <row r="39907" spans="11:11" x14ac:dyDescent="0.25">
      <c r="K39907" s="133"/>
    </row>
    <row r="39908" spans="11:11" x14ac:dyDescent="0.25">
      <c r="K39908"/>
    </row>
    <row r="39909" spans="11:11" x14ac:dyDescent="0.25">
      <c r="K39909"/>
    </row>
    <row r="39910" spans="11:11" x14ac:dyDescent="0.25">
      <c r="K39910"/>
    </row>
    <row r="39911" spans="11:11" x14ac:dyDescent="0.25">
      <c r="K39911" s="133"/>
    </row>
    <row r="39912" spans="11:11" x14ac:dyDescent="0.25">
      <c r="K39912" s="133"/>
    </row>
    <row r="39913" spans="11:11" x14ac:dyDescent="0.25">
      <c r="K39913"/>
    </row>
    <row r="39914" spans="11:11" x14ac:dyDescent="0.25">
      <c r="K39914"/>
    </row>
    <row r="39915" spans="11:11" x14ac:dyDescent="0.25">
      <c r="K39915" s="133"/>
    </row>
    <row r="39916" spans="11:11" x14ac:dyDescent="0.25">
      <c r="K39916" s="133"/>
    </row>
    <row r="39917" spans="11:11" x14ac:dyDescent="0.25">
      <c r="K39917"/>
    </row>
    <row r="39918" spans="11:11" x14ac:dyDescent="0.25">
      <c r="K39918"/>
    </row>
    <row r="39919" spans="11:11" x14ac:dyDescent="0.25">
      <c r="K39919"/>
    </row>
    <row r="39920" spans="11:11" x14ac:dyDescent="0.25">
      <c r="K39920" s="133"/>
    </row>
    <row r="39921" spans="11:11" x14ac:dyDescent="0.25">
      <c r="K39921" s="133"/>
    </row>
    <row r="39922" spans="11:11" x14ac:dyDescent="0.25">
      <c r="K39922"/>
    </row>
    <row r="39923" spans="11:11" x14ac:dyDescent="0.25">
      <c r="K39923"/>
    </row>
    <row r="39924" spans="11:11" x14ac:dyDescent="0.25">
      <c r="K39924" s="133"/>
    </row>
    <row r="39925" spans="11:11" x14ac:dyDescent="0.25">
      <c r="K39925" s="133"/>
    </row>
    <row r="39926" spans="11:11" x14ac:dyDescent="0.25">
      <c r="K39926"/>
    </row>
    <row r="39927" spans="11:11" x14ac:dyDescent="0.25">
      <c r="K39927"/>
    </row>
    <row r="39928" spans="11:11" x14ac:dyDescent="0.25">
      <c r="K39928"/>
    </row>
    <row r="39929" spans="11:11" x14ac:dyDescent="0.25">
      <c r="K39929" s="133"/>
    </row>
    <row r="39930" spans="11:11" x14ac:dyDescent="0.25">
      <c r="K39930" s="133"/>
    </row>
    <row r="39931" spans="11:11" x14ac:dyDescent="0.25">
      <c r="K39931"/>
    </row>
    <row r="39932" spans="11:11" x14ac:dyDescent="0.25">
      <c r="K39932"/>
    </row>
    <row r="39933" spans="11:11" x14ac:dyDescent="0.25">
      <c r="K39933" s="133"/>
    </row>
    <row r="39934" spans="11:11" x14ac:dyDescent="0.25">
      <c r="K39934" s="133"/>
    </row>
    <row r="39935" spans="11:11" x14ac:dyDescent="0.25">
      <c r="K39935"/>
    </row>
    <row r="39936" spans="11:11" x14ac:dyDescent="0.25">
      <c r="K39936"/>
    </row>
    <row r="39937" spans="11:11" x14ac:dyDescent="0.25">
      <c r="K39937"/>
    </row>
    <row r="39938" spans="11:11" x14ac:dyDescent="0.25">
      <c r="K39938" s="133"/>
    </row>
    <row r="39939" spans="11:11" x14ac:dyDescent="0.25">
      <c r="K39939" s="133"/>
    </row>
    <row r="39940" spans="11:11" x14ac:dyDescent="0.25">
      <c r="K39940"/>
    </row>
    <row r="39941" spans="11:11" x14ac:dyDescent="0.25">
      <c r="K39941"/>
    </row>
    <row r="39942" spans="11:11" x14ac:dyDescent="0.25">
      <c r="K39942" s="133"/>
    </row>
    <row r="39943" spans="11:11" x14ac:dyDescent="0.25">
      <c r="K39943" s="133"/>
    </row>
    <row r="39944" spans="11:11" x14ac:dyDescent="0.25">
      <c r="K39944"/>
    </row>
    <row r="39945" spans="11:11" x14ac:dyDescent="0.25">
      <c r="K39945"/>
    </row>
    <row r="39946" spans="11:11" x14ac:dyDescent="0.25">
      <c r="K39946"/>
    </row>
    <row r="39947" spans="11:11" x14ac:dyDescent="0.25">
      <c r="K39947" s="133"/>
    </row>
    <row r="39948" spans="11:11" x14ac:dyDescent="0.25">
      <c r="K39948" s="133"/>
    </row>
    <row r="39949" spans="11:11" x14ac:dyDescent="0.25">
      <c r="K39949"/>
    </row>
    <row r="39950" spans="11:11" x14ac:dyDescent="0.25">
      <c r="K39950"/>
    </row>
    <row r="39951" spans="11:11" x14ac:dyDescent="0.25">
      <c r="K39951" s="133"/>
    </row>
    <row r="39952" spans="11:11" x14ac:dyDescent="0.25">
      <c r="K39952" s="133"/>
    </row>
    <row r="39953" spans="11:11" x14ac:dyDescent="0.25">
      <c r="K39953"/>
    </row>
    <row r="39954" spans="11:11" x14ac:dyDescent="0.25">
      <c r="K39954"/>
    </row>
    <row r="39955" spans="11:11" x14ac:dyDescent="0.25">
      <c r="K39955"/>
    </row>
    <row r="39956" spans="11:11" x14ac:dyDescent="0.25">
      <c r="K39956" s="133"/>
    </row>
    <row r="39957" spans="11:11" x14ac:dyDescent="0.25">
      <c r="K39957" s="133"/>
    </row>
    <row r="39958" spans="11:11" x14ac:dyDescent="0.25">
      <c r="K39958"/>
    </row>
    <row r="39959" spans="11:11" x14ac:dyDescent="0.25">
      <c r="K39959"/>
    </row>
    <row r="39960" spans="11:11" x14ac:dyDescent="0.25">
      <c r="K39960" s="133"/>
    </row>
    <row r="39961" spans="11:11" x14ac:dyDescent="0.25">
      <c r="K39961" s="133"/>
    </row>
    <row r="39962" spans="11:11" x14ac:dyDescent="0.25">
      <c r="K39962"/>
    </row>
    <row r="39963" spans="11:11" x14ac:dyDescent="0.25">
      <c r="K39963"/>
    </row>
    <row r="39964" spans="11:11" x14ac:dyDescent="0.25">
      <c r="K39964"/>
    </row>
    <row r="39965" spans="11:11" x14ac:dyDescent="0.25">
      <c r="K39965" s="133"/>
    </row>
    <row r="39966" spans="11:11" x14ac:dyDescent="0.25">
      <c r="K39966" s="133"/>
    </row>
    <row r="39967" spans="11:11" x14ac:dyDescent="0.25">
      <c r="K39967"/>
    </row>
    <row r="39968" spans="11:11" x14ac:dyDescent="0.25">
      <c r="K39968"/>
    </row>
    <row r="39969" spans="11:11" x14ac:dyDescent="0.25">
      <c r="K39969" s="133"/>
    </row>
    <row r="39970" spans="11:11" x14ac:dyDescent="0.25">
      <c r="K39970" s="133"/>
    </row>
    <row r="39971" spans="11:11" x14ac:dyDescent="0.25">
      <c r="K39971"/>
    </row>
    <row r="39972" spans="11:11" x14ac:dyDescent="0.25">
      <c r="K39972"/>
    </row>
    <row r="39973" spans="11:11" x14ac:dyDescent="0.25">
      <c r="K39973"/>
    </row>
    <row r="39974" spans="11:11" x14ac:dyDescent="0.25">
      <c r="K39974" s="133"/>
    </row>
    <row r="39975" spans="11:11" x14ac:dyDescent="0.25">
      <c r="K39975" s="133"/>
    </row>
    <row r="39976" spans="11:11" x14ac:dyDescent="0.25">
      <c r="K39976"/>
    </row>
    <row r="39977" spans="11:11" x14ac:dyDescent="0.25">
      <c r="K39977"/>
    </row>
    <row r="39978" spans="11:11" x14ac:dyDescent="0.25">
      <c r="K39978" s="133"/>
    </row>
    <row r="39979" spans="11:11" x14ac:dyDescent="0.25">
      <c r="K39979" s="133"/>
    </row>
    <row r="39980" spans="11:11" x14ac:dyDescent="0.25">
      <c r="K39980"/>
    </row>
    <row r="39981" spans="11:11" x14ac:dyDescent="0.25">
      <c r="K39981"/>
    </row>
    <row r="39982" spans="11:11" x14ac:dyDescent="0.25">
      <c r="K39982"/>
    </row>
    <row r="39983" spans="11:11" x14ac:dyDescent="0.25">
      <c r="K39983" s="133"/>
    </row>
    <row r="39984" spans="11:11" x14ac:dyDescent="0.25">
      <c r="K39984" s="133"/>
    </row>
    <row r="39985" spans="11:11" x14ac:dyDescent="0.25">
      <c r="K39985"/>
    </row>
    <row r="39986" spans="11:11" x14ac:dyDescent="0.25">
      <c r="K39986"/>
    </row>
    <row r="39987" spans="11:11" x14ac:dyDescent="0.25">
      <c r="K39987" s="133"/>
    </row>
    <row r="39988" spans="11:11" x14ac:dyDescent="0.25">
      <c r="K39988" s="133"/>
    </row>
    <row r="39989" spans="11:11" x14ac:dyDescent="0.25">
      <c r="K39989"/>
    </row>
    <row r="39990" spans="11:11" x14ac:dyDescent="0.25">
      <c r="K39990"/>
    </row>
    <row r="39991" spans="11:11" x14ac:dyDescent="0.25">
      <c r="K39991"/>
    </row>
    <row r="39992" spans="11:11" x14ac:dyDescent="0.25">
      <c r="K39992" s="133"/>
    </row>
    <row r="39993" spans="11:11" x14ac:dyDescent="0.25">
      <c r="K39993" s="133"/>
    </row>
    <row r="39994" spans="11:11" x14ac:dyDescent="0.25">
      <c r="K39994"/>
    </row>
    <row r="39995" spans="11:11" x14ac:dyDescent="0.25">
      <c r="K39995"/>
    </row>
    <row r="39996" spans="11:11" x14ac:dyDescent="0.25">
      <c r="K39996" s="133"/>
    </row>
    <row r="39997" spans="11:11" x14ac:dyDescent="0.25">
      <c r="K39997" s="133"/>
    </row>
    <row r="39998" spans="11:11" x14ac:dyDescent="0.25">
      <c r="K39998"/>
    </row>
    <row r="39999" spans="11:11" x14ac:dyDescent="0.25">
      <c r="K39999"/>
    </row>
    <row r="40000" spans="11:11" x14ac:dyDescent="0.25">
      <c r="K40000"/>
    </row>
    <row r="40001" spans="11:11" x14ac:dyDescent="0.25">
      <c r="K40001" s="133"/>
    </row>
    <row r="40002" spans="11:11" x14ac:dyDescent="0.25">
      <c r="K40002" s="133"/>
    </row>
    <row r="40003" spans="11:11" x14ac:dyDescent="0.25">
      <c r="K40003"/>
    </row>
    <row r="40004" spans="11:11" x14ac:dyDescent="0.25">
      <c r="K40004"/>
    </row>
    <row r="40005" spans="11:11" x14ac:dyDescent="0.25">
      <c r="K40005" s="133"/>
    </row>
    <row r="40006" spans="11:11" x14ac:dyDescent="0.25">
      <c r="K40006" s="133"/>
    </row>
    <row r="40007" spans="11:11" x14ac:dyDescent="0.25">
      <c r="K40007"/>
    </row>
    <row r="40008" spans="11:11" x14ac:dyDescent="0.25">
      <c r="K40008"/>
    </row>
    <row r="40009" spans="11:11" x14ac:dyDescent="0.25">
      <c r="K40009"/>
    </row>
    <row r="40010" spans="11:11" x14ac:dyDescent="0.25">
      <c r="K40010" s="133"/>
    </row>
    <row r="40011" spans="11:11" x14ac:dyDescent="0.25">
      <c r="K40011" s="133"/>
    </row>
    <row r="40012" spans="11:11" x14ac:dyDescent="0.25">
      <c r="K40012"/>
    </row>
    <row r="40013" spans="11:11" x14ac:dyDescent="0.25">
      <c r="K40013"/>
    </row>
    <row r="40014" spans="11:11" x14ac:dyDescent="0.25">
      <c r="K40014" s="133"/>
    </row>
    <row r="40015" spans="11:11" x14ac:dyDescent="0.25">
      <c r="K40015" s="133"/>
    </row>
    <row r="40016" spans="11:11" x14ac:dyDescent="0.25">
      <c r="K40016"/>
    </row>
    <row r="40017" spans="11:11" x14ac:dyDescent="0.25">
      <c r="K40017"/>
    </row>
    <row r="40018" spans="11:11" x14ac:dyDescent="0.25">
      <c r="K40018"/>
    </row>
    <row r="40019" spans="11:11" x14ac:dyDescent="0.25">
      <c r="K40019" s="133"/>
    </row>
    <row r="40020" spans="11:11" x14ac:dyDescent="0.25">
      <c r="K40020" s="133"/>
    </row>
    <row r="40021" spans="11:11" x14ac:dyDescent="0.25">
      <c r="K40021"/>
    </row>
    <row r="40022" spans="11:11" x14ac:dyDescent="0.25">
      <c r="K40022"/>
    </row>
    <row r="40023" spans="11:11" x14ac:dyDescent="0.25">
      <c r="K40023" s="133"/>
    </row>
    <row r="40024" spans="11:11" x14ac:dyDescent="0.25">
      <c r="K40024" s="133"/>
    </row>
    <row r="40025" spans="11:11" x14ac:dyDescent="0.25">
      <c r="K40025"/>
    </row>
    <row r="40026" spans="11:11" x14ac:dyDescent="0.25">
      <c r="K40026"/>
    </row>
    <row r="40027" spans="11:11" x14ac:dyDescent="0.25">
      <c r="K40027"/>
    </row>
    <row r="40028" spans="11:11" x14ac:dyDescent="0.25">
      <c r="K40028" s="133"/>
    </row>
    <row r="40029" spans="11:11" x14ac:dyDescent="0.25">
      <c r="K40029" s="133"/>
    </row>
    <row r="40030" spans="11:11" x14ac:dyDescent="0.25">
      <c r="K40030"/>
    </row>
    <row r="40031" spans="11:11" x14ac:dyDescent="0.25">
      <c r="K40031"/>
    </row>
    <row r="40032" spans="11:11" x14ac:dyDescent="0.25">
      <c r="K40032" s="133"/>
    </row>
    <row r="40033" spans="11:11" x14ac:dyDescent="0.25">
      <c r="K40033" s="133"/>
    </row>
    <row r="40034" spans="11:11" x14ac:dyDescent="0.25">
      <c r="K40034"/>
    </row>
    <row r="40035" spans="11:11" x14ac:dyDescent="0.25">
      <c r="K40035"/>
    </row>
    <row r="40036" spans="11:11" x14ac:dyDescent="0.25">
      <c r="K40036"/>
    </row>
    <row r="40037" spans="11:11" x14ac:dyDescent="0.25">
      <c r="K40037" s="133"/>
    </row>
    <row r="40038" spans="11:11" x14ac:dyDescent="0.25">
      <c r="K40038" s="133"/>
    </row>
    <row r="40039" spans="11:11" x14ac:dyDescent="0.25">
      <c r="K40039"/>
    </row>
    <row r="40040" spans="11:11" x14ac:dyDescent="0.25">
      <c r="K40040"/>
    </row>
    <row r="40041" spans="11:11" x14ac:dyDescent="0.25">
      <c r="K40041" s="133"/>
    </row>
    <row r="40042" spans="11:11" x14ac:dyDescent="0.25">
      <c r="K40042" s="133"/>
    </row>
    <row r="40043" spans="11:11" x14ac:dyDescent="0.25">
      <c r="K40043"/>
    </row>
    <row r="40044" spans="11:11" x14ac:dyDescent="0.25">
      <c r="K40044"/>
    </row>
    <row r="40045" spans="11:11" x14ac:dyDescent="0.25">
      <c r="K40045"/>
    </row>
    <row r="40046" spans="11:11" x14ac:dyDescent="0.25">
      <c r="K40046" s="133"/>
    </row>
    <row r="40047" spans="11:11" x14ac:dyDescent="0.25">
      <c r="K40047" s="133"/>
    </row>
    <row r="40048" spans="11:11" x14ac:dyDescent="0.25">
      <c r="K40048"/>
    </row>
    <row r="40049" spans="11:11" x14ac:dyDescent="0.25">
      <c r="K40049"/>
    </row>
    <row r="40050" spans="11:11" x14ac:dyDescent="0.25">
      <c r="K40050" s="133"/>
    </row>
    <row r="40051" spans="11:11" x14ac:dyDescent="0.25">
      <c r="K40051" s="133"/>
    </row>
    <row r="40052" spans="11:11" x14ac:dyDescent="0.25">
      <c r="K40052"/>
    </row>
    <row r="40053" spans="11:11" x14ac:dyDescent="0.25">
      <c r="K40053"/>
    </row>
    <row r="40054" spans="11:11" x14ac:dyDescent="0.25">
      <c r="K40054"/>
    </row>
    <row r="40055" spans="11:11" x14ac:dyDescent="0.25">
      <c r="K40055" s="133"/>
    </row>
    <row r="40056" spans="11:11" x14ac:dyDescent="0.25">
      <c r="K40056" s="133"/>
    </row>
    <row r="40057" spans="11:11" x14ac:dyDescent="0.25">
      <c r="K40057"/>
    </row>
    <row r="40058" spans="11:11" x14ac:dyDescent="0.25">
      <c r="K40058"/>
    </row>
    <row r="40059" spans="11:11" x14ac:dyDescent="0.25">
      <c r="K40059" s="133"/>
    </row>
    <row r="40060" spans="11:11" x14ac:dyDescent="0.25">
      <c r="K40060" s="133"/>
    </row>
    <row r="40061" spans="11:11" x14ac:dyDescent="0.25">
      <c r="K40061"/>
    </row>
    <row r="40062" spans="11:11" x14ac:dyDescent="0.25">
      <c r="K40062"/>
    </row>
    <row r="40063" spans="11:11" x14ac:dyDescent="0.25">
      <c r="K40063"/>
    </row>
    <row r="40064" spans="11:11" x14ac:dyDescent="0.25">
      <c r="K40064" s="133"/>
    </row>
    <row r="40065" spans="11:11" x14ac:dyDescent="0.25">
      <c r="K40065" s="133"/>
    </row>
    <row r="40066" spans="11:11" x14ac:dyDescent="0.25">
      <c r="K40066"/>
    </row>
    <row r="40067" spans="11:11" x14ac:dyDescent="0.25">
      <c r="K40067"/>
    </row>
    <row r="40068" spans="11:11" x14ac:dyDescent="0.25">
      <c r="K40068" s="133"/>
    </row>
    <row r="40069" spans="11:11" x14ac:dyDescent="0.25">
      <c r="K40069" s="133"/>
    </row>
    <row r="40070" spans="11:11" x14ac:dyDescent="0.25">
      <c r="K40070"/>
    </row>
    <row r="40071" spans="11:11" x14ac:dyDescent="0.25">
      <c r="K40071"/>
    </row>
    <row r="40072" spans="11:11" x14ac:dyDescent="0.25">
      <c r="K40072"/>
    </row>
    <row r="40073" spans="11:11" x14ac:dyDescent="0.25">
      <c r="K40073" s="133"/>
    </row>
    <row r="40074" spans="11:11" x14ac:dyDescent="0.25">
      <c r="K40074" s="133"/>
    </row>
    <row r="40075" spans="11:11" x14ac:dyDescent="0.25">
      <c r="K40075"/>
    </row>
    <row r="40076" spans="11:11" x14ac:dyDescent="0.25">
      <c r="K40076"/>
    </row>
    <row r="40077" spans="11:11" x14ac:dyDescent="0.25">
      <c r="K40077" s="133"/>
    </row>
    <row r="40078" spans="11:11" x14ac:dyDescent="0.25">
      <c r="K40078" s="133"/>
    </row>
    <row r="40079" spans="11:11" x14ac:dyDescent="0.25">
      <c r="K40079"/>
    </row>
    <row r="40080" spans="11:11" x14ac:dyDescent="0.25">
      <c r="K40080"/>
    </row>
    <row r="40081" spans="11:11" x14ac:dyDescent="0.25">
      <c r="K40081"/>
    </row>
    <row r="40082" spans="11:11" x14ac:dyDescent="0.25">
      <c r="K40082" s="133"/>
    </row>
    <row r="40083" spans="11:11" x14ac:dyDescent="0.25">
      <c r="K40083" s="133"/>
    </row>
    <row r="40084" spans="11:11" x14ac:dyDescent="0.25">
      <c r="K40084"/>
    </row>
    <row r="40085" spans="11:11" x14ac:dyDescent="0.25">
      <c r="K40085"/>
    </row>
    <row r="40086" spans="11:11" x14ac:dyDescent="0.25">
      <c r="K40086" s="133"/>
    </row>
    <row r="40087" spans="11:11" x14ac:dyDescent="0.25">
      <c r="K40087" s="133"/>
    </row>
    <row r="40088" spans="11:11" x14ac:dyDescent="0.25">
      <c r="K40088"/>
    </row>
    <row r="40089" spans="11:11" x14ac:dyDescent="0.25">
      <c r="K40089"/>
    </row>
    <row r="40090" spans="11:11" x14ac:dyDescent="0.25">
      <c r="K40090"/>
    </row>
    <row r="40091" spans="11:11" x14ac:dyDescent="0.25">
      <c r="K40091" s="133"/>
    </row>
    <row r="40092" spans="11:11" x14ac:dyDescent="0.25">
      <c r="K40092" s="133"/>
    </row>
    <row r="40093" spans="11:11" x14ac:dyDescent="0.25">
      <c r="K40093"/>
    </row>
    <row r="40094" spans="11:11" x14ac:dyDescent="0.25">
      <c r="K40094"/>
    </row>
    <row r="40095" spans="11:11" x14ac:dyDescent="0.25">
      <c r="K40095" s="133"/>
    </row>
    <row r="40096" spans="11:11" x14ac:dyDescent="0.25">
      <c r="K40096" s="133"/>
    </row>
    <row r="40097" spans="11:11" x14ac:dyDescent="0.25">
      <c r="K40097"/>
    </row>
    <row r="40098" spans="11:11" x14ac:dyDescent="0.25">
      <c r="K40098"/>
    </row>
    <row r="40099" spans="11:11" x14ac:dyDescent="0.25">
      <c r="K40099"/>
    </row>
    <row r="40100" spans="11:11" x14ac:dyDescent="0.25">
      <c r="K40100" s="133"/>
    </row>
    <row r="40101" spans="11:11" x14ac:dyDescent="0.25">
      <c r="K40101" s="133"/>
    </row>
    <row r="40102" spans="11:11" x14ac:dyDescent="0.25">
      <c r="K40102"/>
    </row>
    <row r="40103" spans="11:11" x14ac:dyDescent="0.25">
      <c r="K40103"/>
    </row>
    <row r="40104" spans="11:11" x14ac:dyDescent="0.25">
      <c r="K40104" s="133"/>
    </row>
    <row r="40105" spans="11:11" x14ac:dyDescent="0.25">
      <c r="K40105" s="133"/>
    </row>
    <row r="40106" spans="11:11" x14ac:dyDescent="0.25">
      <c r="K40106"/>
    </row>
    <row r="40107" spans="11:11" x14ac:dyDescent="0.25">
      <c r="K40107"/>
    </row>
    <row r="40108" spans="11:11" x14ac:dyDescent="0.25">
      <c r="K40108"/>
    </row>
    <row r="40109" spans="11:11" x14ac:dyDescent="0.25">
      <c r="K40109" s="133"/>
    </row>
    <row r="40110" spans="11:11" x14ac:dyDescent="0.25">
      <c r="K40110" s="133"/>
    </row>
    <row r="40111" spans="11:11" x14ac:dyDescent="0.25">
      <c r="K40111"/>
    </row>
    <row r="40112" spans="11:11" x14ac:dyDescent="0.25">
      <c r="K40112"/>
    </row>
    <row r="40113" spans="11:11" x14ac:dyDescent="0.25">
      <c r="K40113" s="133"/>
    </row>
    <row r="40114" spans="11:11" x14ac:dyDescent="0.25">
      <c r="K40114" s="133"/>
    </row>
    <row r="40115" spans="11:11" x14ac:dyDescent="0.25">
      <c r="K40115"/>
    </row>
    <row r="40116" spans="11:11" x14ac:dyDescent="0.25">
      <c r="K40116"/>
    </row>
    <row r="40117" spans="11:11" x14ac:dyDescent="0.25">
      <c r="K40117"/>
    </row>
    <row r="40118" spans="11:11" x14ac:dyDescent="0.25">
      <c r="K40118" s="133"/>
    </row>
    <row r="40119" spans="11:11" x14ac:dyDescent="0.25">
      <c r="K40119" s="133"/>
    </row>
    <row r="40120" spans="11:11" x14ac:dyDescent="0.25">
      <c r="K40120"/>
    </row>
    <row r="40121" spans="11:11" x14ac:dyDescent="0.25">
      <c r="K40121"/>
    </row>
    <row r="40122" spans="11:11" x14ac:dyDescent="0.25">
      <c r="K40122" s="133"/>
    </row>
    <row r="40123" spans="11:11" x14ac:dyDescent="0.25">
      <c r="K40123" s="133"/>
    </row>
    <row r="40124" spans="11:11" x14ac:dyDescent="0.25">
      <c r="K40124"/>
    </row>
    <row r="40125" spans="11:11" x14ac:dyDescent="0.25">
      <c r="K40125"/>
    </row>
    <row r="40126" spans="11:11" x14ac:dyDescent="0.25">
      <c r="K40126"/>
    </row>
    <row r="40127" spans="11:11" x14ac:dyDescent="0.25">
      <c r="K40127" s="133"/>
    </row>
    <row r="40128" spans="11:11" x14ac:dyDescent="0.25">
      <c r="K40128" s="133"/>
    </row>
    <row r="40129" spans="11:11" x14ac:dyDescent="0.25">
      <c r="K40129"/>
    </row>
    <row r="40130" spans="11:11" x14ac:dyDescent="0.25">
      <c r="K40130"/>
    </row>
    <row r="40131" spans="11:11" x14ac:dyDescent="0.25">
      <c r="K40131" s="133"/>
    </row>
    <row r="40132" spans="11:11" x14ac:dyDescent="0.25">
      <c r="K40132" s="133"/>
    </row>
    <row r="40133" spans="11:11" x14ac:dyDescent="0.25">
      <c r="K40133"/>
    </row>
    <row r="40134" spans="11:11" x14ac:dyDescent="0.25">
      <c r="K40134"/>
    </row>
    <row r="40135" spans="11:11" x14ac:dyDescent="0.25">
      <c r="K40135"/>
    </row>
    <row r="40136" spans="11:11" x14ac:dyDescent="0.25">
      <c r="K40136" s="133"/>
    </row>
    <row r="40137" spans="11:11" x14ac:dyDescent="0.25">
      <c r="K40137" s="133"/>
    </row>
    <row r="40138" spans="11:11" x14ac:dyDescent="0.25">
      <c r="K40138"/>
    </row>
    <row r="40139" spans="11:11" x14ac:dyDescent="0.25">
      <c r="K40139"/>
    </row>
    <row r="40140" spans="11:11" x14ac:dyDescent="0.25">
      <c r="K40140" s="133"/>
    </row>
    <row r="40141" spans="11:11" x14ac:dyDescent="0.25">
      <c r="K40141" s="133"/>
    </row>
    <row r="40142" spans="11:11" x14ac:dyDescent="0.25">
      <c r="K40142"/>
    </row>
    <row r="40143" spans="11:11" x14ac:dyDescent="0.25">
      <c r="K40143"/>
    </row>
    <row r="40144" spans="11:11" x14ac:dyDescent="0.25">
      <c r="K40144"/>
    </row>
    <row r="40145" spans="11:11" x14ac:dyDescent="0.25">
      <c r="K40145" s="133"/>
    </row>
    <row r="40146" spans="11:11" x14ac:dyDescent="0.25">
      <c r="K40146" s="133"/>
    </row>
    <row r="40147" spans="11:11" x14ac:dyDescent="0.25">
      <c r="K40147"/>
    </row>
    <row r="40148" spans="11:11" x14ac:dyDescent="0.25">
      <c r="K40148"/>
    </row>
    <row r="40149" spans="11:11" x14ac:dyDescent="0.25">
      <c r="K40149" s="133"/>
    </row>
    <row r="40150" spans="11:11" x14ac:dyDescent="0.25">
      <c r="K40150" s="133"/>
    </row>
    <row r="40151" spans="11:11" x14ac:dyDescent="0.25">
      <c r="K40151"/>
    </row>
    <row r="40152" spans="11:11" x14ac:dyDescent="0.25">
      <c r="K40152"/>
    </row>
    <row r="40153" spans="11:11" x14ac:dyDescent="0.25">
      <c r="K40153"/>
    </row>
    <row r="40154" spans="11:11" x14ac:dyDescent="0.25">
      <c r="K40154" s="133"/>
    </row>
    <row r="40155" spans="11:11" x14ac:dyDescent="0.25">
      <c r="K40155" s="133"/>
    </row>
    <row r="40156" spans="11:11" x14ac:dyDescent="0.25">
      <c r="K40156"/>
    </row>
    <row r="40157" spans="11:11" x14ac:dyDescent="0.25">
      <c r="K40157"/>
    </row>
    <row r="40158" spans="11:11" x14ac:dyDescent="0.25">
      <c r="K40158" s="133"/>
    </row>
    <row r="40159" spans="11:11" x14ac:dyDescent="0.25">
      <c r="K40159" s="133"/>
    </row>
    <row r="40160" spans="11:11" x14ac:dyDescent="0.25">
      <c r="K40160"/>
    </row>
    <row r="40161" spans="11:11" x14ac:dyDescent="0.25">
      <c r="K40161"/>
    </row>
    <row r="40162" spans="11:11" x14ac:dyDescent="0.25">
      <c r="K40162"/>
    </row>
    <row r="40163" spans="11:11" x14ac:dyDescent="0.25">
      <c r="K40163" s="133"/>
    </row>
    <row r="40164" spans="11:11" x14ac:dyDescent="0.25">
      <c r="K40164" s="133"/>
    </row>
    <row r="40165" spans="11:11" x14ac:dyDescent="0.25">
      <c r="K40165"/>
    </row>
    <row r="40166" spans="11:11" x14ac:dyDescent="0.25">
      <c r="K40166"/>
    </row>
    <row r="40167" spans="11:11" x14ac:dyDescent="0.25">
      <c r="K40167" s="133"/>
    </row>
    <row r="40168" spans="11:11" x14ac:dyDescent="0.25">
      <c r="K40168" s="133"/>
    </row>
    <row r="40169" spans="11:11" x14ac:dyDescent="0.25">
      <c r="K40169"/>
    </row>
    <row r="40170" spans="11:11" x14ac:dyDescent="0.25">
      <c r="K40170"/>
    </row>
    <row r="40171" spans="11:11" x14ac:dyDescent="0.25">
      <c r="K40171"/>
    </row>
    <row r="40172" spans="11:11" x14ac:dyDescent="0.25">
      <c r="K40172" s="133"/>
    </row>
    <row r="40173" spans="11:11" x14ac:dyDescent="0.25">
      <c r="K40173" s="133"/>
    </row>
    <row r="40174" spans="11:11" x14ac:dyDescent="0.25">
      <c r="K40174"/>
    </row>
    <row r="40175" spans="11:11" x14ac:dyDescent="0.25">
      <c r="K40175"/>
    </row>
    <row r="40176" spans="11:11" x14ac:dyDescent="0.25">
      <c r="K40176" s="133"/>
    </row>
    <row r="40177" spans="11:11" x14ac:dyDescent="0.25">
      <c r="K40177" s="133"/>
    </row>
    <row r="40178" spans="11:11" x14ac:dyDescent="0.25">
      <c r="K40178"/>
    </row>
    <row r="40179" spans="11:11" x14ac:dyDescent="0.25">
      <c r="K40179"/>
    </row>
    <row r="40180" spans="11:11" x14ac:dyDescent="0.25">
      <c r="K40180"/>
    </row>
    <row r="40181" spans="11:11" x14ac:dyDescent="0.25">
      <c r="K40181" s="133"/>
    </row>
    <row r="40182" spans="11:11" x14ac:dyDescent="0.25">
      <c r="K40182" s="133"/>
    </row>
    <row r="40183" spans="11:11" x14ac:dyDescent="0.25">
      <c r="K40183"/>
    </row>
    <row r="40184" spans="11:11" x14ac:dyDescent="0.25">
      <c r="K40184"/>
    </row>
    <row r="40185" spans="11:11" x14ac:dyDescent="0.25">
      <c r="K40185" s="133"/>
    </row>
    <row r="40186" spans="11:11" x14ac:dyDescent="0.25">
      <c r="K40186" s="133"/>
    </row>
    <row r="40187" spans="11:11" x14ac:dyDescent="0.25">
      <c r="K40187"/>
    </row>
    <row r="40188" spans="11:11" x14ac:dyDescent="0.25">
      <c r="K40188"/>
    </row>
    <row r="40189" spans="11:11" x14ac:dyDescent="0.25">
      <c r="K40189"/>
    </row>
    <row r="40190" spans="11:11" x14ac:dyDescent="0.25">
      <c r="K40190" s="133"/>
    </row>
    <row r="40191" spans="11:11" x14ac:dyDescent="0.25">
      <c r="K40191" s="133"/>
    </row>
    <row r="40192" spans="11:11" x14ac:dyDescent="0.25">
      <c r="K40192"/>
    </row>
    <row r="40193" spans="11:11" x14ac:dyDescent="0.25">
      <c r="K40193"/>
    </row>
    <row r="40194" spans="11:11" x14ac:dyDescent="0.25">
      <c r="K40194" s="133"/>
    </row>
    <row r="40195" spans="11:11" x14ac:dyDescent="0.25">
      <c r="K40195" s="133"/>
    </row>
    <row r="40196" spans="11:11" x14ac:dyDescent="0.25">
      <c r="K40196"/>
    </row>
    <row r="40197" spans="11:11" x14ac:dyDescent="0.25">
      <c r="K40197"/>
    </row>
    <row r="40198" spans="11:11" x14ac:dyDescent="0.25">
      <c r="K40198"/>
    </row>
    <row r="40199" spans="11:11" x14ac:dyDescent="0.25">
      <c r="K40199" s="133"/>
    </row>
    <row r="40200" spans="11:11" x14ac:dyDescent="0.25">
      <c r="K40200" s="133"/>
    </row>
    <row r="40201" spans="11:11" x14ac:dyDescent="0.25">
      <c r="K40201"/>
    </row>
    <row r="40202" spans="11:11" x14ac:dyDescent="0.25">
      <c r="K40202"/>
    </row>
    <row r="40203" spans="11:11" x14ac:dyDescent="0.25">
      <c r="K40203" s="133"/>
    </row>
    <row r="40204" spans="11:11" x14ac:dyDescent="0.25">
      <c r="K40204" s="133"/>
    </row>
    <row r="40205" spans="11:11" x14ac:dyDescent="0.25">
      <c r="K40205"/>
    </row>
    <row r="40206" spans="11:11" x14ac:dyDescent="0.25">
      <c r="K40206"/>
    </row>
    <row r="40207" spans="11:11" x14ac:dyDescent="0.25">
      <c r="K40207"/>
    </row>
    <row r="40208" spans="11:11" x14ac:dyDescent="0.25">
      <c r="K40208" s="133"/>
    </row>
    <row r="40209" spans="11:11" x14ac:dyDescent="0.25">
      <c r="K40209" s="133"/>
    </row>
    <row r="40210" spans="11:11" x14ac:dyDescent="0.25">
      <c r="K40210"/>
    </row>
    <row r="40211" spans="11:11" x14ac:dyDescent="0.25">
      <c r="K40211"/>
    </row>
    <row r="40212" spans="11:11" x14ac:dyDescent="0.25">
      <c r="K40212" s="133"/>
    </row>
    <row r="40213" spans="11:11" x14ac:dyDescent="0.25">
      <c r="K40213" s="133"/>
    </row>
    <row r="40214" spans="11:11" x14ac:dyDescent="0.25">
      <c r="K40214"/>
    </row>
    <row r="40215" spans="11:11" x14ac:dyDescent="0.25">
      <c r="K40215"/>
    </row>
    <row r="40216" spans="11:11" x14ac:dyDescent="0.25">
      <c r="K40216"/>
    </row>
    <row r="40217" spans="11:11" x14ac:dyDescent="0.25">
      <c r="K40217" s="133"/>
    </row>
    <row r="40218" spans="11:11" x14ac:dyDescent="0.25">
      <c r="K40218" s="133"/>
    </row>
    <row r="40219" spans="11:11" x14ac:dyDescent="0.25">
      <c r="K40219"/>
    </row>
    <row r="40220" spans="11:11" x14ac:dyDescent="0.25">
      <c r="K40220"/>
    </row>
    <row r="40221" spans="11:11" x14ac:dyDescent="0.25">
      <c r="K40221" s="133"/>
    </row>
    <row r="40222" spans="11:11" x14ac:dyDescent="0.25">
      <c r="K40222" s="133"/>
    </row>
    <row r="40223" spans="11:11" x14ac:dyDescent="0.25">
      <c r="K40223"/>
    </row>
    <row r="40224" spans="11:11" x14ac:dyDescent="0.25">
      <c r="K40224"/>
    </row>
    <row r="40225" spans="11:11" x14ac:dyDescent="0.25">
      <c r="K40225"/>
    </row>
    <row r="40226" spans="11:11" x14ac:dyDescent="0.25">
      <c r="K40226" s="133"/>
    </row>
    <row r="40227" spans="11:11" x14ac:dyDescent="0.25">
      <c r="K40227" s="133"/>
    </row>
    <row r="40228" spans="11:11" x14ac:dyDescent="0.25">
      <c r="K40228"/>
    </row>
    <row r="40229" spans="11:11" x14ac:dyDescent="0.25">
      <c r="K40229"/>
    </row>
    <row r="40230" spans="11:11" x14ac:dyDescent="0.25">
      <c r="K40230" s="133"/>
    </row>
    <row r="40231" spans="11:11" x14ac:dyDescent="0.25">
      <c r="K40231" s="133"/>
    </row>
    <row r="40232" spans="11:11" x14ac:dyDescent="0.25">
      <c r="K40232"/>
    </row>
    <row r="40233" spans="11:11" x14ac:dyDescent="0.25">
      <c r="K40233"/>
    </row>
    <row r="40234" spans="11:11" x14ac:dyDescent="0.25">
      <c r="K40234"/>
    </row>
    <row r="40235" spans="11:11" x14ac:dyDescent="0.25">
      <c r="K40235" s="133"/>
    </row>
    <row r="40236" spans="11:11" x14ac:dyDescent="0.25">
      <c r="K40236" s="133"/>
    </row>
    <row r="40237" spans="11:11" x14ac:dyDescent="0.25">
      <c r="K40237"/>
    </row>
    <row r="40238" spans="11:11" x14ac:dyDescent="0.25">
      <c r="K40238"/>
    </row>
    <row r="40239" spans="11:11" x14ac:dyDescent="0.25">
      <c r="K40239" s="133"/>
    </row>
    <row r="40240" spans="11:11" x14ac:dyDescent="0.25">
      <c r="K40240" s="133"/>
    </row>
    <row r="40241" spans="11:11" x14ac:dyDescent="0.25">
      <c r="K40241"/>
    </row>
    <row r="40242" spans="11:11" x14ac:dyDescent="0.25">
      <c r="K40242"/>
    </row>
    <row r="40243" spans="11:11" x14ac:dyDescent="0.25">
      <c r="K40243"/>
    </row>
    <row r="40244" spans="11:11" x14ac:dyDescent="0.25">
      <c r="K40244" s="133"/>
    </row>
    <row r="40245" spans="11:11" x14ac:dyDescent="0.25">
      <c r="K40245" s="133"/>
    </row>
    <row r="40246" spans="11:11" x14ac:dyDescent="0.25">
      <c r="K40246"/>
    </row>
    <row r="40247" spans="11:11" x14ac:dyDescent="0.25">
      <c r="K40247"/>
    </row>
    <row r="40248" spans="11:11" x14ac:dyDescent="0.25">
      <c r="K40248" s="133"/>
    </row>
    <row r="40249" spans="11:11" x14ac:dyDescent="0.25">
      <c r="K40249" s="133"/>
    </row>
    <row r="40250" spans="11:11" x14ac:dyDescent="0.25">
      <c r="K40250"/>
    </row>
    <row r="40251" spans="11:11" x14ac:dyDescent="0.25">
      <c r="K40251"/>
    </row>
    <row r="40252" spans="11:11" x14ac:dyDescent="0.25">
      <c r="K40252"/>
    </row>
    <row r="40253" spans="11:11" x14ac:dyDescent="0.25">
      <c r="K40253" s="133"/>
    </row>
    <row r="40254" spans="11:11" x14ac:dyDescent="0.25">
      <c r="K40254" s="133"/>
    </row>
    <row r="40255" spans="11:11" x14ac:dyDescent="0.25">
      <c r="K40255"/>
    </row>
    <row r="40256" spans="11:11" x14ac:dyDescent="0.25">
      <c r="K40256"/>
    </row>
    <row r="40257" spans="11:11" x14ac:dyDescent="0.25">
      <c r="K40257" s="133"/>
    </row>
    <row r="40258" spans="11:11" x14ac:dyDescent="0.25">
      <c r="K40258" s="133"/>
    </row>
    <row r="40259" spans="11:11" x14ac:dyDescent="0.25">
      <c r="K40259"/>
    </row>
    <row r="40260" spans="11:11" x14ac:dyDescent="0.25">
      <c r="K40260"/>
    </row>
    <row r="40261" spans="11:11" x14ac:dyDescent="0.25">
      <c r="K40261"/>
    </row>
    <row r="40262" spans="11:11" x14ac:dyDescent="0.25">
      <c r="K40262" s="133"/>
    </row>
    <row r="40263" spans="11:11" x14ac:dyDescent="0.25">
      <c r="K40263" s="133"/>
    </row>
    <row r="40264" spans="11:11" x14ac:dyDescent="0.25">
      <c r="K40264"/>
    </row>
    <row r="40265" spans="11:11" x14ac:dyDescent="0.25">
      <c r="K40265"/>
    </row>
    <row r="40266" spans="11:11" x14ac:dyDescent="0.25">
      <c r="K40266" s="133"/>
    </row>
    <row r="40267" spans="11:11" x14ac:dyDescent="0.25">
      <c r="K40267" s="133"/>
    </row>
    <row r="40268" spans="11:11" x14ac:dyDescent="0.25">
      <c r="K40268"/>
    </row>
    <row r="40269" spans="11:11" x14ac:dyDescent="0.25">
      <c r="K40269"/>
    </row>
    <row r="40270" spans="11:11" x14ac:dyDescent="0.25">
      <c r="K40270"/>
    </row>
    <row r="40271" spans="11:11" x14ac:dyDescent="0.25">
      <c r="K40271" s="133"/>
    </row>
    <row r="40272" spans="11:11" x14ac:dyDescent="0.25">
      <c r="K40272" s="133"/>
    </row>
    <row r="40273" spans="11:11" x14ac:dyDescent="0.25">
      <c r="K40273"/>
    </row>
    <row r="40274" spans="11:11" x14ac:dyDescent="0.25">
      <c r="K40274"/>
    </row>
    <row r="40275" spans="11:11" x14ac:dyDescent="0.25">
      <c r="K40275" s="133"/>
    </row>
    <row r="40276" spans="11:11" x14ac:dyDescent="0.25">
      <c r="K40276" s="133"/>
    </row>
    <row r="40277" spans="11:11" x14ac:dyDescent="0.25">
      <c r="K40277"/>
    </row>
    <row r="40278" spans="11:11" x14ac:dyDescent="0.25">
      <c r="K40278"/>
    </row>
    <row r="40279" spans="11:11" x14ac:dyDescent="0.25">
      <c r="K40279"/>
    </row>
    <row r="40280" spans="11:11" x14ac:dyDescent="0.25">
      <c r="K40280" s="133"/>
    </row>
    <row r="40281" spans="11:11" x14ac:dyDescent="0.25">
      <c r="K40281" s="133"/>
    </row>
    <row r="40282" spans="11:11" x14ac:dyDescent="0.25">
      <c r="K40282"/>
    </row>
    <row r="40283" spans="11:11" x14ac:dyDescent="0.25">
      <c r="K40283"/>
    </row>
    <row r="40284" spans="11:11" x14ac:dyDescent="0.25">
      <c r="K40284" s="133"/>
    </row>
    <row r="40285" spans="11:11" x14ac:dyDescent="0.25">
      <c r="K40285" s="133"/>
    </row>
    <row r="40286" spans="11:11" x14ac:dyDescent="0.25">
      <c r="K40286"/>
    </row>
    <row r="40287" spans="11:11" x14ac:dyDescent="0.25">
      <c r="K40287"/>
    </row>
    <row r="40288" spans="11:11" x14ac:dyDescent="0.25">
      <c r="K40288"/>
    </row>
    <row r="40289" spans="11:11" x14ac:dyDescent="0.25">
      <c r="K40289" s="133"/>
    </row>
    <row r="40290" spans="11:11" x14ac:dyDescent="0.25">
      <c r="K40290" s="133"/>
    </row>
    <row r="40291" spans="11:11" x14ac:dyDescent="0.25">
      <c r="K40291"/>
    </row>
    <row r="40292" spans="11:11" x14ac:dyDescent="0.25">
      <c r="K40292"/>
    </row>
    <row r="40293" spans="11:11" x14ac:dyDescent="0.25">
      <c r="K40293" s="133"/>
    </row>
    <row r="40294" spans="11:11" x14ac:dyDescent="0.25">
      <c r="K40294" s="133"/>
    </row>
    <row r="40295" spans="11:11" x14ac:dyDescent="0.25">
      <c r="K40295"/>
    </row>
    <row r="40296" spans="11:11" x14ac:dyDescent="0.25">
      <c r="K40296"/>
    </row>
    <row r="40297" spans="11:11" x14ac:dyDescent="0.25">
      <c r="K40297"/>
    </row>
    <row r="40298" spans="11:11" x14ac:dyDescent="0.25">
      <c r="K40298" s="133"/>
    </row>
    <row r="40299" spans="11:11" x14ac:dyDescent="0.25">
      <c r="K40299" s="133"/>
    </row>
    <row r="40300" spans="11:11" x14ac:dyDescent="0.25">
      <c r="K40300"/>
    </row>
    <row r="40301" spans="11:11" x14ac:dyDescent="0.25">
      <c r="K40301"/>
    </row>
    <row r="40302" spans="11:11" x14ac:dyDescent="0.25">
      <c r="K40302" s="133"/>
    </row>
    <row r="40303" spans="11:11" x14ac:dyDescent="0.25">
      <c r="K40303" s="133"/>
    </row>
    <row r="40304" spans="11:11" x14ac:dyDescent="0.25">
      <c r="K40304"/>
    </row>
    <row r="40305" spans="11:11" x14ac:dyDescent="0.25">
      <c r="K40305"/>
    </row>
    <row r="40306" spans="11:11" x14ac:dyDescent="0.25">
      <c r="K40306"/>
    </row>
    <row r="40307" spans="11:11" x14ac:dyDescent="0.25">
      <c r="K40307" s="133"/>
    </row>
    <row r="40308" spans="11:11" x14ac:dyDescent="0.25">
      <c r="K40308" s="133"/>
    </row>
    <row r="40309" spans="11:11" x14ac:dyDescent="0.25">
      <c r="K40309"/>
    </row>
    <row r="40310" spans="11:11" x14ac:dyDescent="0.25">
      <c r="K40310"/>
    </row>
    <row r="40311" spans="11:11" x14ac:dyDescent="0.25">
      <c r="K40311" s="133"/>
    </row>
    <row r="40312" spans="11:11" x14ac:dyDescent="0.25">
      <c r="K40312" s="133"/>
    </row>
    <row r="40313" spans="11:11" x14ac:dyDescent="0.25">
      <c r="K40313"/>
    </row>
    <row r="40314" spans="11:11" x14ac:dyDescent="0.25">
      <c r="K40314"/>
    </row>
    <row r="40315" spans="11:11" x14ac:dyDescent="0.25">
      <c r="K40315"/>
    </row>
    <row r="40316" spans="11:11" x14ac:dyDescent="0.25">
      <c r="K40316" s="133"/>
    </row>
    <row r="40317" spans="11:11" x14ac:dyDescent="0.25">
      <c r="K40317" s="133"/>
    </row>
    <row r="40318" spans="11:11" x14ac:dyDescent="0.25">
      <c r="K40318"/>
    </row>
    <row r="40319" spans="11:11" x14ac:dyDescent="0.25">
      <c r="K40319"/>
    </row>
    <row r="40320" spans="11:11" x14ac:dyDescent="0.25">
      <c r="K40320" s="133"/>
    </row>
    <row r="40321" spans="11:11" x14ac:dyDescent="0.25">
      <c r="K40321" s="133"/>
    </row>
    <row r="40322" spans="11:11" x14ac:dyDescent="0.25">
      <c r="K40322"/>
    </row>
    <row r="40323" spans="11:11" x14ac:dyDescent="0.25">
      <c r="K40323"/>
    </row>
    <row r="40324" spans="11:11" x14ac:dyDescent="0.25">
      <c r="K40324"/>
    </row>
    <row r="40325" spans="11:11" x14ac:dyDescent="0.25">
      <c r="K40325" s="133"/>
    </row>
    <row r="40326" spans="11:11" x14ac:dyDescent="0.25">
      <c r="K40326" s="133"/>
    </row>
    <row r="40327" spans="11:11" x14ac:dyDescent="0.25">
      <c r="K40327"/>
    </row>
    <row r="40328" spans="11:11" x14ac:dyDescent="0.25">
      <c r="K40328"/>
    </row>
    <row r="40329" spans="11:11" x14ac:dyDescent="0.25">
      <c r="K40329" s="133"/>
    </row>
    <row r="40330" spans="11:11" x14ac:dyDescent="0.25">
      <c r="K40330" s="133"/>
    </row>
    <row r="40331" spans="11:11" x14ac:dyDescent="0.25">
      <c r="K40331"/>
    </row>
    <row r="40332" spans="11:11" x14ac:dyDescent="0.25">
      <c r="K40332"/>
    </row>
    <row r="40333" spans="11:11" x14ac:dyDescent="0.25">
      <c r="K40333"/>
    </row>
    <row r="40334" spans="11:11" x14ac:dyDescent="0.25">
      <c r="K40334" s="133"/>
    </row>
    <row r="40335" spans="11:11" x14ac:dyDescent="0.25">
      <c r="K40335" s="133"/>
    </row>
    <row r="40336" spans="11:11" x14ac:dyDescent="0.25">
      <c r="K40336"/>
    </row>
    <row r="40337" spans="11:11" x14ac:dyDescent="0.25">
      <c r="K40337"/>
    </row>
    <row r="40338" spans="11:11" x14ac:dyDescent="0.25">
      <c r="K40338" s="133"/>
    </row>
    <row r="40339" spans="11:11" x14ac:dyDescent="0.25">
      <c r="K40339" s="133"/>
    </row>
    <row r="40340" spans="11:11" x14ac:dyDescent="0.25">
      <c r="K40340"/>
    </row>
    <row r="40341" spans="11:11" x14ac:dyDescent="0.25">
      <c r="K40341"/>
    </row>
    <row r="40342" spans="11:11" x14ac:dyDescent="0.25">
      <c r="K40342"/>
    </row>
    <row r="40343" spans="11:11" x14ac:dyDescent="0.25">
      <c r="K40343" s="133"/>
    </row>
    <row r="40344" spans="11:11" x14ac:dyDescent="0.25">
      <c r="K40344" s="133"/>
    </row>
    <row r="40345" spans="11:11" x14ac:dyDescent="0.25">
      <c r="K40345"/>
    </row>
    <row r="40346" spans="11:11" x14ac:dyDescent="0.25">
      <c r="K40346"/>
    </row>
    <row r="40347" spans="11:11" x14ac:dyDescent="0.25">
      <c r="K40347" s="133"/>
    </row>
    <row r="40348" spans="11:11" x14ac:dyDescent="0.25">
      <c r="K40348" s="133"/>
    </row>
    <row r="40349" spans="11:11" x14ac:dyDescent="0.25">
      <c r="K40349"/>
    </row>
    <row r="40350" spans="11:11" x14ac:dyDescent="0.25">
      <c r="K40350"/>
    </row>
    <row r="40351" spans="11:11" x14ac:dyDescent="0.25">
      <c r="K40351"/>
    </row>
    <row r="40352" spans="11:11" x14ac:dyDescent="0.25">
      <c r="K40352" s="133"/>
    </row>
    <row r="40353" spans="11:11" x14ac:dyDescent="0.25">
      <c r="K40353" s="133"/>
    </row>
    <row r="40354" spans="11:11" x14ac:dyDescent="0.25">
      <c r="K40354"/>
    </row>
    <row r="40355" spans="11:11" x14ac:dyDescent="0.25">
      <c r="K40355"/>
    </row>
    <row r="40356" spans="11:11" x14ac:dyDescent="0.25">
      <c r="K40356" s="133"/>
    </row>
    <row r="40357" spans="11:11" x14ac:dyDescent="0.25">
      <c r="K40357" s="133"/>
    </row>
    <row r="40358" spans="11:11" x14ac:dyDescent="0.25">
      <c r="K40358"/>
    </row>
    <row r="40359" spans="11:11" x14ac:dyDescent="0.25">
      <c r="K40359"/>
    </row>
    <row r="40360" spans="11:11" x14ac:dyDescent="0.25">
      <c r="K40360"/>
    </row>
    <row r="40361" spans="11:11" x14ac:dyDescent="0.25">
      <c r="K40361" s="133"/>
    </row>
    <row r="40362" spans="11:11" x14ac:dyDescent="0.25">
      <c r="K40362" s="133"/>
    </row>
    <row r="40363" spans="11:11" x14ac:dyDescent="0.25">
      <c r="K40363"/>
    </row>
    <row r="40364" spans="11:11" x14ac:dyDescent="0.25">
      <c r="K40364"/>
    </row>
    <row r="40365" spans="11:11" x14ac:dyDescent="0.25">
      <c r="K40365" s="133"/>
    </row>
    <row r="40366" spans="11:11" x14ac:dyDescent="0.25">
      <c r="K40366" s="133"/>
    </row>
    <row r="40367" spans="11:11" x14ac:dyDescent="0.25">
      <c r="K40367"/>
    </row>
    <row r="40368" spans="11:11" x14ac:dyDescent="0.25">
      <c r="K40368"/>
    </row>
    <row r="40369" spans="11:11" x14ac:dyDescent="0.25">
      <c r="K40369"/>
    </row>
    <row r="40370" spans="11:11" x14ac:dyDescent="0.25">
      <c r="K40370" s="133"/>
    </row>
    <row r="40371" spans="11:11" x14ac:dyDescent="0.25">
      <c r="K40371" s="133"/>
    </row>
    <row r="40372" spans="11:11" x14ac:dyDescent="0.25">
      <c r="K40372"/>
    </row>
    <row r="40373" spans="11:11" x14ac:dyDescent="0.25">
      <c r="K40373"/>
    </row>
    <row r="40374" spans="11:11" x14ac:dyDescent="0.25">
      <c r="K40374" s="133"/>
    </row>
    <row r="40375" spans="11:11" x14ac:dyDescent="0.25">
      <c r="K40375" s="133"/>
    </row>
    <row r="40376" spans="11:11" x14ac:dyDescent="0.25">
      <c r="K40376"/>
    </row>
    <row r="40377" spans="11:11" x14ac:dyDescent="0.25">
      <c r="K40377"/>
    </row>
    <row r="40378" spans="11:11" x14ac:dyDescent="0.25">
      <c r="K40378"/>
    </row>
    <row r="40379" spans="11:11" x14ac:dyDescent="0.25">
      <c r="K40379" s="133"/>
    </row>
    <row r="40380" spans="11:11" x14ac:dyDescent="0.25">
      <c r="K40380" s="133"/>
    </row>
    <row r="40381" spans="11:11" x14ac:dyDescent="0.25">
      <c r="K40381"/>
    </row>
    <row r="40382" spans="11:11" x14ac:dyDescent="0.25">
      <c r="K40382"/>
    </row>
    <row r="40383" spans="11:11" x14ac:dyDescent="0.25">
      <c r="K40383" s="133"/>
    </row>
    <row r="40384" spans="11:11" x14ac:dyDescent="0.25">
      <c r="K40384" s="133"/>
    </row>
    <row r="40385" spans="11:11" x14ac:dyDescent="0.25">
      <c r="K40385"/>
    </row>
    <row r="40386" spans="11:11" x14ac:dyDescent="0.25">
      <c r="K40386"/>
    </row>
    <row r="40387" spans="11:11" x14ac:dyDescent="0.25">
      <c r="K40387"/>
    </row>
    <row r="40388" spans="11:11" x14ac:dyDescent="0.25">
      <c r="K40388" s="133"/>
    </row>
    <row r="40389" spans="11:11" x14ac:dyDescent="0.25">
      <c r="K40389" s="133"/>
    </row>
    <row r="40390" spans="11:11" x14ac:dyDescent="0.25">
      <c r="K40390"/>
    </row>
    <row r="40391" spans="11:11" x14ac:dyDescent="0.25">
      <c r="K40391"/>
    </row>
    <row r="40392" spans="11:11" x14ac:dyDescent="0.25">
      <c r="K40392" s="133"/>
    </row>
    <row r="40393" spans="11:11" x14ac:dyDescent="0.25">
      <c r="K40393" s="133"/>
    </row>
    <row r="40394" spans="11:11" x14ac:dyDescent="0.25">
      <c r="K40394"/>
    </row>
    <row r="40395" spans="11:11" x14ac:dyDescent="0.25">
      <c r="K40395"/>
    </row>
    <row r="40396" spans="11:11" x14ac:dyDescent="0.25">
      <c r="K40396"/>
    </row>
    <row r="40397" spans="11:11" x14ac:dyDescent="0.25">
      <c r="K40397" s="133"/>
    </row>
    <row r="40398" spans="11:11" x14ac:dyDescent="0.25">
      <c r="K40398" s="133"/>
    </row>
    <row r="40399" spans="11:11" x14ac:dyDescent="0.25">
      <c r="K40399"/>
    </row>
    <row r="40400" spans="11:11" x14ac:dyDescent="0.25">
      <c r="K40400"/>
    </row>
    <row r="40401" spans="11:11" x14ac:dyDescent="0.25">
      <c r="K40401" s="133"/>
    </row>
    <row r="40402" spans="11:11" x14ac:dyDescent="0.25">
      <c r="K40402" s="133"/>
    </row>
    <row r="40403" spans="11:11" x14ac:dyDescent="0.25">
      <c r="K40403"/>
    </row>
    <row r="40404" spans="11:11" x14ac:dyDescent="0.25">
      <c r="K40404"/>
    </row>
    <row r="40405" spans="11:11" x14ac:dyDescent="0.25">
      <c r="K40405"/>
    </row>
    <row r="40406" spans="11:11" x14ac:dyDescent="0.25">
      <c r="K40406" s="133"/>
    </row>
    <row r="40407" spans="11:11" x14ac:dyDescent="0.25">
      <c r="K40407" s="133"/>
    </row>
    <row r="40408" spans="11:11" x14ac:dyDescent="0.25">
      <c r="K40408"/>
    </row>
    <row r="40409" spans="11:11" x14ac:dyDescent="0.25">
      <c r="K40409"/>
    </row>
    <row r="40410" spans="11:11" x14ac:dyDescent="0.25">
      <c r="K40410" s="133"/>
    </row>
    <row r="40411" spans="11:11" x14ac:dyDescent="0.25">
      <c r="K40411" s="133"/>
    </row>
    <row r="40412" spans="11:11" x14ac:dyDescent="0.25">
      <c r="K40412"/>
    </row>
    <row r="40413" spans="11:11" x14ac:dyDescent="0.25">
      <c r="K40413"/>
    </row>
    <row r="40414" spans="11:11" x14ac:dyDescent="0.25">
      <c r="K40414"/>
    </row>
    <row r="40415" spans="11:11" x14ac:dyDescent="0.25">
      <c r="K40415" s="133"/>
    </row>
    <row r="40416" spans="11:11" x14ac:dyDescent="0.25">
      <c r="K40416" s="133"/>
    </row>
    <row r="40417" spans="11:11" x14ac:dyDescent="0.25">
      <c r="K40417"/>
    </row>
    <row r="40418" spans="11:11" x14ac:dyDescent="0.25">
      <c r="K40418"/>
    </row>
    <row r="40419" spans="11:11" x14ac:dyDescent="0.25">
      <c r="K40419" s="133"/>
    </row>
    <row r="40420" spans="11:11" x14ac:dyDescent="0.25">
      <c r="K40420" s="133"/>
    </row>
    <row r="40421" spans="11:11" x14ac:dyDescent="0.25">
      <c r="K40421"/>
    </row>
    <row r="40422" spans="11:11" x14ac:dyDescent="0.25">
      <c r="K40422"/>
    </row>
    <row r="40423" spans="11:11" x14ac:dyDescent="0.25">
      <c r="K40423"/>
    </row>
    <row r="40424" spans="11:11" x14ac:dyDescent="0.25">
      <c r="K40424" s="133"/>
    </row>
    <row r="40425" spans="11:11" x14ac:dyDescent="0.25">
      <c r="K40425" s="133"/>
    </row>
    <row r="40426" spans="11:11" x14ac:dyDescent="0.25">
      <c r="K40426"/>
    </row>
    <row r="40427" spans="11:11" x14ac:dyDescent="0.25">
      <c r="K40427"/>
    </row>
    <row r="40428" spans="11:11" x14ac:dyDescent="0.25">
      <c r="K40428" s="133"/>
    </row>
    <row r="40429" spans="11:11" x14ac:dyDescent="0.25">
      <c r="K40429" s="133"/>
    </row>
    <row r="40430" spans="11:11" x14ac:dyDescent="0.25">
      <c r="K40430"/>
    </row>
    <row r="40431" spans="11:11" x14ac:dyDescent="0.25">
      <c r="K40431"/>
    </row>
    <row r="40432" spans="11:11" x14ac:dyDescent="0.25">
      <c r="K40432"/>
    </row>
    <row r="40433" spans="11:11" x14ac:dyDescent="0.25">
      <c r="K40433" s="133"/>
    </row>
    <row r="40434" spans="11:11" x14ac:dyDescent="0.25">
      <c r="K40434" s="133"/>
    </row>
    <row r="40435" spans="11:11" x14ac:dyDescent="0.25">
      <c r="K40435"/>
    </row>
    <row r="40436" spans="11:11" x14ac:dyDescent="0.25">
      <c r="K40436"/>
    </row>
    <row r="40437" spans="11:11" x14ac:dyDescent="0.25">
      <c r="K40437" s="133"/>
    </row>
    <row r="40438" spans="11:11" x14ac:dyDescent="0.25">
      <c r="K40438" s="133"/>
    </row>
    <row r="40439" spans="11:11" x14ac:dyDescent="0.25">
      <c r="K40439"/>
    </row>
    <row r="40440" spans="11:11" x14ac:dyDescent="0.25">
      <c r="K40440"/>
    </row>
    <row r="40441" spans="11:11" x14ac:dyDescent="0.25">
      <c r="K40441"/>
    </row>
    <row r="40442" spans="11:11" x14ac:dyDescent="0.25">
      <c r="K40442" s="133"/>
    </row>
    <row r="40443" spans="11:11" x14ac:dyDescent="0.25">
      <c r="K40443" s="133"/>
    </row>
    <row r="40444" spans="11:11" x14ac:dyDescent="0.25">
      <c r="K40444"/>
    </row>
    <row r="40445" spans="11:11" x14ac:dyDescent="0.25">
      <c r="K40445"/>
    </row>
    <row r="40446" spans="11:11" x14ac:dyDescent="0.25">
      <c r="K40446" s="133"/>
    </row>
    <row r="40447" spans="11:11" x14ac:dyDescent="0.25">
      <c r="K40447" s="133"/>
    </row>
    <row r="40448" spans="11:11" x14ac:dyDescent="0.25">
      <c r="K40448"/>
    </row>
    <row r="40449" spans="11:11" x14ac:dyDescent="0.25">
      <c r="K40449"/>
    </row>
    <row r="40450" spans="11:11" x14ac:dyDescent="0.25">
      <c r="K40450"/>
    </row>
    <row r="40451" spans="11:11" x14ac:dyDescent="0.25">
      <c r="K40451" s="133"/>
    </row>
    <row r="40452" spans="11:11" x14ac:dyDescent="0.25">
      <c r="K40452" s="133"/>
    </row>
    <row r="40453" spans="11:11" x14ac:dyDescent="0.25">
      <c r="K40453"/>
    </row>
    <row r="40454" spans="11:11" x14ac:dyDescent="0.25">
      <c r="K40454"/>
    </row>
    <row r="40455" spans="11:11" x14ac:dyDescent="0.25">
      <c r="K40455" s="133"/>
    </row>
    <row r="40456" spans="11:11" x14ac:dyDescent="0.25">
      <c r="K40456" s="133"/>
    </row>
    <row r="40457" spans="11:11" x14ac:dyDescent="0.25">
      <c r="K40457"/>
    </row>
    <row r="40458" spans="11:11" x14ac:dyDescent="0.25">
      <c r="K40458"/>
    </row>
    <row r="40459" spans="11:11" x14ac:dyDescent="0.25">
      <c r="K40459"/>
    </row>
    <row r="40460" spans="11:11" x14ac:dyDescent="0.25">
      <c r="K40460" s="133"/>
    </row>
    <row r="40461" spans="11:11" x14ac:dyDescent="0.25">
      <c r="K40461" s="133"/>
    </row>
    <row r="40462" spans="11:11" x14ac:dyDescent="0.25">
      <c r="K40462"/>
    </row>
    <row r="40463" spans="11:11" x14ac:dyDescent="0.25">
      <c r="K40463"/>
    </row>
    <row r="40464" spans="11:11" x14ac:dyDescent="0.25">
      <c r="K40464" s="133"/>
    </row>
    <row r="40465" spans="11:11" x14ac:dyDescent="0.25">
      <c r="K40465" s="133"/>
    </row>
    <row r="40466" spans="11:11" x14ac:dyDescent="0.25">
      <c r="K40466"/>
    </row>
    <row r="40467" spans="11:11" x14ac:dyDescent="0.25">
      <c r="K40467"/>
    </row>
    <row r="40468" spans="11:11" x14ac:dyDescent="0.25">
      <c r="K40468"/>
    </row>
    <row r="40469" spans="11:11" x14ac:dyDescent="0.25">
      <c r="K40469" s="133"/>
    </row>
    <row r="40470" spans="11:11" x14ac:dyDescent="0.25">
      <c r="K40470" s="133"/>
    </row>
    <row r="40471" spans="11:11" x14ac:dyDescent="0.25">
      <c r="K40471"/>
    </row>
    <row r="40472" spans="11:11" x14ac:dyDescent="0.25">
      <c r="K40472"/>
    </row>
    <row r="40473" spans="11:11" x14ac:dyDescent="0.25">
      <c r="K40473" s="133"/>
    </row>
    <row r="40474" spans="11:11" x14ac:dyDescent="0.25">
      <c r="K40474" s="133"/>
    </row>
    <row r="40475" spans="11:11" x14ac:dyDescent="0.25">
      <c r="K40475"/>
    </row>
    <row r="40476" spans="11:11" x14ac:dyDescent="0.25">
      <c r="K40476"/>
    </row>
    <row r="40477" spans="11:11" x14ac:dyDescent="0.25">
      <c r="K40477"/>
    </row>
    <row r="40478" spans="11:11" x14ac:dyDescent="0.25">
      <c r="K40478" s="133"/>
    </row>
    <row r="40479" spans="11:11" x14ac:dyDescent="0.25">
      <c r="K40479" s="133"/>
    </row>
    <row r="40480" spans="11:11" x14ac:dyDescent="0.25">
      <c r="K40480"/>
    </row>
    <row r="40481" spans="11:11" x14ac:dyDescent="0.25">
      <c r="K40481"/>
    </row>
    <row r="40482" spans="11:11" x14ac:dyDescent="0.25">
      <c r="K40482" s="133"/>
    </row>
    <row r="40483" spans="11:11" x14ac:dyDescent="0.25">
      <c r="K40483" s="133"/>
    </row>
    <row r="40484" spans="11:11" x14ac:dyDescent="0.25">
      <c r="K40484"/>
    </row>
    <row r="40485" spans="11:11" x14ac:dyDescent="0.25">
      <c r="K40485"/>
    </row>
    <row r="40486" spans="11:11" x14ac:dyDescent="0.25">
      <c r="K40486"/>
    </row>
    <row r="40487" spans="11:11" x14ac:dyDescent="0.25">
      <c r="K40487" s="133"/>
    </row>
    <row r="40488" spans="11:11" x14ac:dyDescent="0.25">
      <c r="K40488" s="133"/>
    </row>
    <row r="40489" spans="11:11" x14ac:dyDescent="0.25">
      <c r="K40489"/>
    </row>
    <row r="40490" spans="11:11" x14ac:dyDescent="0.25">
      <c r="K40490"/>
    </row>
    <row r="40491" spans="11:11" x14ac:dyDescent="0.25">
      <c r="K40491" s="133"/>
    </row>
    <row r="40492" spans="11:11" x14ac:dyDescent="0.25">
      <c r="K40492" s="133"/>
    </row>
    <row r="40493" spans="11:11" x14ac:dyDescent="0.25">
      <c r="K40493"/>
    </row>
    <row r="40494" spans="11:11" x14ac:dyDescent="0.25">
      <c r="K40494"/>
    </row>
    <row r="40495" spans="11:11" x14ac:dyDescent="0.25">
      <c r="K40495"/>
    </row>
    <row r="40496" spans="11:11" x14ac:dyDescent="0.25">
      <c r="K40496" s="133"/>
    </row>
    <row r="40497" spans="11:11" x14ac:dyDescent="0.25">
      <c r="K40497" s="133"/>
    </row>
    <row r="40498" spans="11:11" x14ac:dyDescent="0.25">
      <c r="K40498"/>
    </row>
    <row r="40499" spans="11:11" x14ac:dyDescent="0.25">
      <c r="K40499"/>
    </row>
    <row r="40500" spans="11:11" x14ac:dyDescent="0.25">
      <c r="K40500" s="133"/>
    </row>
    <row r="40501" spans="11:11" x14ac:dyDescent="0.25">
      <c r="K40501" s="133"/>
    </row>
    <row r="40502" spans="11:11" x14ac:dyDescent="0.25">
      <c r="K40502"/>
    </row>
    <row r="40503" spans="11:11" x14ac:dyDescent="0.25">
      <c r="K40503"/>
    </row>
    <row r="40504" spans="11:11" x14ac:dyDescent="0.25">
      <c r="K40504"/>
    </row>
    <row r="40505" spans="11:11" x14ac:dyDescent="0.25">
      <c r="K40505" s="133"/>
    </row>
    <row r="40506" spans="11:11" x14ac:dyDescent="0.25">
      <c r="K40506" s="133"/>
    </row>
    <row r="40507" spans="11:11" x14ac:dyDescent="0.25">
      <c r="K40507"/>
    </row>
    <row r="40508" spans="11:11" x14ac:dyDescent="0.25">
      <c r="K40508"/>
    </row>
    <row r="40509" spans="11:11" x14ac:dyDescent="0.25">
      <c r="K40509" s="133"/>
    </row>
    <row r="40510" spans="11:11" x14ac:dyDescent="0.25">
      <c r="K40510" s="133"/>
    </row>
    <row r="40511" spans="11:11" x14ac:dyDescent="0.25">
      <c r="K40511"/>
    </row>
    <row r="40512" spans="11:11" x14ac:dyDescent="0.25">
      <c r="K40512"/>
    </row>
    <row r="40513" spans="11:11" x14ac:dyDescent="0.25">
      <c r="K40513"/>
    </row>
    <row r="40514" spans="11:11" x14ac:dyDescent="0.25">
      <c r="K40514" s="133"/>
    </row>
    <row r="40515" spans="11:11" x14ac:dyDescent="0.25">
      <c r="K40515" s="133"/>
    </row>
    <row r="40516" spans="11:11" x14ac:dyDescent="0.25">
      <c r="K40516"/>
    </row>
    <row r="40517" spans="11:11" x14ac:dyDescent="0.25">
      <c r="K40517"/>
    </row>
    <row r="40518" spans="11:11" x14ac:dyDescent="0.25">
      <c r="K40518" s="133"/>
    </row>
    <row r="40519" spans="11:11" x14ac:dyDescent="0.25">
      <c r="K40519" s="133"/>
    </row>
    <row r="40520" spans="11:11" x14ac:dyDescent="0.25">
      <c r="K40520"/>
    </row>
    <row r="40521" spans="11:11" x14ac:dyDescent="0.25">
      <c r="K40521"/>
    </row>
    <row r="40522" spans="11:11" x14ac:dyDescent="0.25">
      <c r="K40522"/>
    </row>
    <row r="40523" spans="11:11" x14ac:dyDescent="0.25">
      <c r="K40523" s="133"/>
    </row>
    <row r="40524" spans="11:11" x14ac:dyDescent="0.25">
      <c r="K40524" s="133"/>
    </row>
    <row r="40525" spans="11:11" x14ac:dyDescent="0.25">
      <c r="K40525"/>
    </row>
    <row r="40526" spans="11:11" x14ac:dyDescent="0.25">
      <c r="K40526"/>
    </row>
    <row r="40527" spans="11:11" x14ac:dyDescent="0.25">
      <c r="K40527" s="133"/>
    </row>
    <row r="40528" spans="11:11" x14ac:dyDescent="0.25">
      <c r="K40528" s="133"/>
    </row>
    <row r="40529" spans="11:11" x14ac:dyDescent="0.25">
      <c r="K40529"/>
    </row>
    <row r="40530" spans="11:11" x14ac:dyDescent="0.25">
      <c r="K40530"/>
    </row>
    <row r="40531" spans="11:11" x14ac:dyDescent="0.25">
      <c r="K40531"/>
    </row>
    <row r="40532" spans="11:11" x14ac:dyDescent="0.25">
      <c r="K40532" s="133"/>
    </row>
    <row r="40533" spans="11:11" x14ac:dyDescent="0.25">
      <c r="K40533" s="133"/>
    </row>
    <row r="40534" spans="11:11" x14ac:dyDescent="0.25">
      <c r="K40534"/>
    </row>
    <row r="40535" spans="11:11" x14ac:dyDescent="0.25">
      <c r="K40535"/>
    </row>
    <row r="40536" spans="11:11" x14ac:dyDescent="0.25">
      <c r="K40536" s="133"/>
    </row>
    <row r="40537" spans="11:11" x14ac:dyDescent="0.25">
      <c r="K40537" s="133"/>
    </row>
    <row r="40538" spans="11:11" x14ac:dyDescent="0.25">
      <c r="K40538"/>
    </row>
    <row r="40539" spans="11:11" x14ac:dyDescent="0.25">
      <c r="K40539"/>
    </row>
    <row r="40540" spans="11:11" x14ac:dyDescent="0.25">
      <c r="K40540"/>
    </row>
    <row r="40541" spans="11:11" x14ac:dyDescent="0.25">
      <c r="K40541" s="133"/>
    </row>
    <row r="40542" spans="11:11" x14ac:dyDescent="0.25">
      <c r="K40542" s="133"/>
    </row>
    <row r="40543" spans="11:11" x14ac:dyDescent="0.25">
      <c r="K40543"/>
    </row>
    <row r="40544" spans="11:11" x14ac:dyDescent="0.25">
      <c r="K40544"/>
    </row>
    <row r="40545" spans="11:11" x14ac:dyDescent="0.25">
      <c r="K40545" s="133"/>
    </row>
    <row r="40546" spans="11:11" x14ac:dyDescent="0.25">
      <c r="K40546" s="133"/>
    </row>
    <row r="40547" spans="11:11" x14ac:dyDescent="0.25">
      <c r="K40547"/>
    </row>
    <row r="40548" spans="11:11" x14ac:dyDescent="0.25">
      <c r="K40548"/>
    </row>
    <row r="40549" spans="11:11" x14ac:dyDescent="0.25">
      <c r="K40549"/>
    </row>
    <row r="40550" spans="11:11" x14ac:dyDescent="0.25">
      <c r="K40550" s="133"/>
    </row>
    <row r="40551" spans="11:11" x14ac:dyDescent="0.25">
      <c r="K40551" s="133"/>
    </row>
    <row r="40552" spans="11:11" x14ac:dyDescent="0.25">
      <c r="K40552"/>
    </row>
    <row r="40553" spans="11:11" x14ac:dyDescent="0.25">
      <c r="K40553"/>
    </row>
    <row r="40554" spans="11:11" x14ac:dyDescent="0.25">
      <c r="K40554" s="133"/>
    </row>
    <row r="40555" spans="11:11" x14ac:dyDescent="0.25">
      <c r="K40555" s="133"/>
    </row>
    <row r="40556" spans="11:11" x14ac:dyDescent="0.25">
      <c r="K40556"/>
    </row>
    <row r="40557" spans="11:11" x14ac:dyDescent="0.25">
      <c r="K40557"/>
    </row>
    <row r="40558" spans="11:11" x14ac:dyDescent="0.25">
      <c r="K40558"/>
    </row>
    <row r="40559" spans="11:11" x14ac:dyDescent="0.25">
      <c r="K40559" s="133"/>
    </row>
    <row r="40560" spans="11:11" x14ac:dyDescent="0.25">
      <c r="K40560" s="133"/>
    </row>
    <row r="40561" spans="11:11" x14ac:dyDescent="0.25">
      <c r="K40561"/>
    </row>
    <row r="40562" spans="11:11" x14ac:dyDescent="0.25">
      <c r="K40562"/>
    </row>
    <row r="40563" spans="11:11" x14ac:dyDescent="0.25">
      <c r="K40563" s="133"/>
    </row>
    <row r="40564" spans="11:11" x14ac:dyDescent="0.25">
      <c r="K40564" s="133"/>
    </row>
    <row r="40565" spans="11:11" x14ac:dyDescent="0.25">
      <c r="K40565"/>
    </row>
    <row r="40566" spans="11:11" x14ac:dyDescent="0.25">
      <c r="K40566"/>
    </row>
    <row r="40567" spans="11:11" x14ac:dyDescent="0.25">
      <c r="K40567"/>
    </row>
    <row r="40568" spans="11:11" x14ac:dyDescent="0.25">
      <c r="K40568" s="133"/>
    </row>
    <row r="40569" spans="11:11" x14ac:dyDescent="0.25">
      <c r="K40569" s="133"/>
    </row>
    <row r="40570" spans="11:11" x14ac:dyDescent="0.25">
      <c r="K40570"/>
    </row>
    <row r="40571" spans="11:11" x14ac:dyDescent="0.25">
      <c r="K40571"/>
    </row>
    <row r="40572" spans="11:11" x14ac:dyDescent="0.25">
      <c r="K40572" s="133"/>
    </row>
    <row r="40573" spans="11:11" x14ac:dyDescent="0.25">
      <c r="K40573" s="133"/>
    </row>
    <row r="40574" spans="11:11" x14ac:dyDescent="0.25">
      <c r="K40574"/>
    </row>
    <row r="40575" spans="11:11" x14ac:dyDescent="0.25">
      <c r="K40575"/>
    </row>
    <row r="40576" spans="11:11" x14ac:dyDescent="0.25">
      <c r="K40576"/>
    </row>
    <row r="40577" spans="11:11" x14ac:dyDescent="0.25">
      <c r="K40577" s="133"/>
    </row>
    <row r="40578" spans="11:11" x14ac:dyDescent="0.25">
      <c r="K40578" s="133"/>
    </row>
    <row r="40579" spans="11:11" x14ac:dyDescent="0.25">
      <c r="K40579"/>
    </row>
    <row r="40580" spans="11:11" x14ac:dyDescent="0.25">
      <c r="K40580"/>
    </row>
    <row r="40581" spans="11:11" x14ac:dyDescent="0.25">
      <c r="K40581" s="133"/>
    </row>
    <row r="40582" spans="11:11" x14ac:dyDescent="0.25">
      <c r="K40582" s="133"/>
    </row>
    <row r="40583" spans="11:11" x14ac:dyDescent="0.25">
      <c r="K40583"/>
    </row>
    <row r="40584" spans="11:11" x14ac:dyDescent="0.25">
      <c r="K40584"/>
    </row>
    <row r="40585" spans="11:11" x14ac:dyDescent="0.25">
      <c r="K40585"/>
    </row>
    <row r="40586" spans="11:11" x14ac:dyDescent="0.25">
      <c r="K40586" s="133"/>
    </row>
    <row r="40587" spans="11:11" x14ac:dyDescent="0.25">
      <c r="K40587" s="133"/>
    </row>
    <row r="40588" spans="11:11" x14ac:dyDescent="0.25">
      <c r="K40588"/>
    </row>
    <row r="40589" spans="11:11" x14ac:dyDescent="0.25">
      <c r="K40589"/>
    </row>
    <row r="40590" spans="11:11" x14ac:dyDescent="0.25">
      <c r="K40590" s="133"/>
    </row>
    <row r="40591" spans="11:11" x14ac:dyDescent="0.25">
      <c r="K40591" s="133"/>
    </row>
    <row r="40592" spans="11:11" x14ac:dyDescent="0.25">
      <c r="K40592"/>
    </row>
    <row r="40593" spans="11:11" x14ac:dyDescent="0.25">
      <c r="K40593"/>
    </row>
    <row r="40594" spans="11:11" x14ac:dyDescent="0.25">
      <c r="K40594"/>
    </row>
    <row r="40595" spans="11:11" x14ac:dyDescent="0.25">
      <c r="K40595" s="133"/>
    </row>
    <row r="40596" spans="11:11" x14ac:dyDescent="0.25">
      <c r="K40596" s="133"/>
    </row>
    <row r="40597" spans="11:11" x14ac:dyDescent="0.25">
      <c r="K40597"/>
    </row>
    <row r="40598" spans="11:11" x14ac:dyDescent="0.25">
      <c r="K40598"/>
    </row>
    <row r="40599" spans="11:11" x14ac:dyDescent="0.25">
      <c r="K40599" s="133"/>
    </row>
    <row r="40600" spans="11:11" x14ac:dyDescent="0.25">
      <c r="K40600" s="133"/>
    </row>
    <row r="40601" spans="11:11" x14ac:dyDescent="0.25">
      <c r="K40601"/>
    </row>
    <row r="40602" spans="11:11" x14ac:dyDescent="0.25">
      <c r="K40602"/>
    </row>
    <row r="40603" spans="11:11" x14ac:dyDescent="0.25">
      <c r="K40603"/>
    </row>
    <row r="40604" spans="11:11" x14ac:dyDescent="0.25">
      <c r="K40604" s="133"/>
    </row>
    <row r="40605" spans="11:11" x14ac:dyDescent="0.25">
      <c r="K40605" s="133"/>
    </row>
    <row r="40606" spans="11:11" x14ac:dyDescent="0.25">
      <c r="K40606"/>
    </row>
    <row r="40607" spans="11:11" x14ac:dyDescent="0.25">
      <c r="K40607"/>
    </row>
    <row r="40608" spans="11:11" x14ac:dyDescent="0.25">
      <c r="K40608" s="133"/>
    </row>
    <row r="40609" spans="11:11" x14ac:dyDescent="0.25">
      <c r="K40609" s="133"/>
    </row>
    <row r="40610" spans="11:11" x14ac:dyDescent="0.25">
      <c r="K40610"/>
    </row>
    <row r="40611" spans="11:11" x14ac:dyDescent="0.25">
      <c r="K40611"/>
    </row>
    <row r="40612" spans="11:11" x14ac:dyDescent="0.25">
      <c r="K40612"/>
    </row>
    <row r="40613" spans="11:11" x14ac:dyDescent="0.25">
      <c r="K40613" s="133"/>
    </row>
    <row r="40614" spans="11:11" x14ac:dyDescent="0.25">
      <c r="K40614" s="133"/>
    </row>
    <row r="40615" spans="11:11" x14ac:dyDescent="0.25">
      <c r="K40615"/>
    </row>
    <row r="40616" spans="11:11" x14ac:dyDescent="0.25">
      <c r="K40616"/>
    </row>
    <row r="40617" spans="11:11" x14ac:dyDescent="0.25">
      <c r="K40617" s="133"/>
    </row>
    <row r="40618" spans="11:11" x14ac:dyDescent="0.25">
      <c r="K40618" s="133"/>
    </row>
    <row r="40619" spans="11:11" x14ac:dyDescent="0.25">
      <c r="K40619"/>
    </row>
    <row r="40620" spans="11:11" x14ac:dyDescent="0.25">
      <c r="K40620"/>
    </row>
    <row r="40621" spans="11:11" x14ac:dyDescent="0.25">
      <c r="K40621"/>
    </row>
    <row r="40622" spans="11:11" x14ac:dyDescent="0.25">
      <c r="K40622" s="133"/>
    </row>
    <row r="40623" spans="11:11" x14ac:dyDescent="0.25">
      <c r="K40623" s="133"/>
    </row>
    <row r="40624" spans="11:11" x14ac:dyDescent="0.25">
      <c r="K40624"/>
    </row>
    <row r="40625" spans="11:11" x14ac:dyDescent="0.25">
      <c r="K40625"/>
    </row>
    <row r="40626" spans="11:11" x14ac:dyDescent="0.25">
      <c r="K40626" s="133"/>
    </row>
    <row r="40627" spans="11:11" x14ac:dyDescent="0.25">
      <c r="K40627" s="133"/>
    </row>
    <row r="40628" spans="11:11" x14ac:dyDescent="0.25">
      <c r="K40628"/>
    </row>
    <row r="40629" spans="11:11" x14ac:dyDescent="0.25">
      <c r="K40629"/>
    </row>
    <row r="40630" spans="11:11" x14ac:dyDescent="0.25">
      <c r="K40630"/>
    </row>
    <row r="40631" spans="11:11" x14ac:dyDescent="0.25">
      <c r="K40631" s="133"/>
    </row>
    <row r="40632" spans="11:11" x14ac:dyDescent="0.25">
      <c r="K40632" s="133"/>
    </row>
    <row r="40633" spans="11:11" x14ac:dyDescent="0.25">
      <c r="K40633"/>
    </row>
    <row r="40634" spans="11:11" x14ac:dyDescent="0.25">
      <c r="K40634"/>
    </row>
    <row r="40635" spans="11:11" x14ac:dyDescent="0.25">
      <c r="K40635" s="133"/>
    </row>
    <row r="40636" spans="11:11" x14ac:dyDescent="0.25">
      <c r="K40636" s="133"/>
    </row>
    <row r="40637" spans="11:11" x14ac:dyDescent="0.25">
      <c r="K40637"/>
    </row>
    <row r="40638" spans="11:11" x14ac:dyDescent="0.25">
      <c r="K40638"/>
    </row>
    <row r="40639" spans="11:11" x14ac:dyDescent="0.25">
      <c r="K40639"/>
    </row>
    <row r="40640" spans="11:11" x14ac:dyDescent="0.25">
      <c r="K40640" s="133"/>
    </row>
    <row r="40641" spans="11:11" x14ac:dyDescent="0.25">
      <c r="K40641" s="133"/>
    </row>
    <row r="40642" spans="11:11" x14ac:dyDescent="0.25">
      <c r="K40642"/>
    </row>
    <row r="40643" spans="11:11" x14ac:dyDescent="0.25">
      <c r="K40643"/>
    </row>
    <row r="40644" spans="11:11" x14ac:dyDescent="0.25">
      <c r="K40644" s="133"/>
    </row>
    <row r="40645" spans="11:11" x14ac:dyDescent="0.25">
      <c r="K40645" s="133"/>
    </row>
    <row r="40646" spans="11:11" x14ac:dyDescent="0.25">
      <c r="K40646"/>
    </row>
    <row r="40647" spans="11:11" x14ac:dyDescent="0.25">
      <c r="K40647"/>
    </row>
    <row r="40648" spans="11:11" x14ac:dyDescent="0.25">
      <c r="K40648"/>
    </row>
    <row r="40649" spans="11:11" x14ac:dyDescent="0.25">
      <c r="K40649" s="133"/>
    </row>
    <row r="40650" spans="11:11" x14ac:dyDescent="0.25">
      <c r="K40650" s="133"/>
    </row>
    <row r="40651" spans="11:11" x14ac:dyDescent="0.25">
      <c r="K40651"/>
    </row>
    <row r="40652" spans="11:11" x14ac:dyDescent="0.25">
      <c r="K40652"/>
    </row>
    <row r="40653" spans="11:11" x14ac:dyDescent="0.25">
      <c r="K40653" s="133"/>
    </row>
    <row r="40654" spans="11:11" x14ac:dyDescent="0.25">
      <c r="K40654" s="133"/>
    </row>
    <row r="40655" spans="11:11" x14ac:dyDescent="0.25">
      <c r="K40655"/>
    </row>
    <row r="40656" spans="11:11" x14ac:dyDescent="0.25">
      <c r="K40656"/>
    </row>
    <row r="40657" spans="11:11" x14ac:dyDescent="0.25">
      <c r="K40657"/>
    </row>
    <row r="40658" spans="11:11" x14ac:dyDescent="0.25">
      <c r="K40658" s="133"/>
    </row>
    <row r="40659" spans="11:11" x14ac:dyDescent="0.25">
      <c r="K40659" s="133"/>
    </row>
    <row r="40660" spans="11:11" x14ac:dyDescent="0.25">
      <c r="K40660"/>
    </row>
    <row r="40661" spans="11:11" x14ac:dyDescent="0.25">
      <c r="K40661"/>
    </row>
    <row r="40662" spans="11:11" x14ac:dyDescent="0.25">
      <c r="K40662" s="133"/>
    </row>
    <row r="40663" spans="11:11" x14ac:dyDescent="0.25">
      <c r="K40663" s="133"/>
    </row>
    <row r="40664" spans="11:11" x14ac:dyDescent="0.25">
      <c r="K40664"/>
    </row>
    <row r="40665" spans="11:11" x14ac:dyDescent="0.25">
      <c r="K40665"/>
    </row>
    <row r="40666" spans="11:11" x14ac:dyDescent="0.25">
      <c r="K40666"/>
    </row>
    <row r="40667" spans="11:11" x14ac:dyDescent="0.25">
      <c r="K40667" s="133"/>
    </row>
    <row r="40668" spans="11:11" x14ac:dyDescent="0.25">
      <c r="K40668" s="133"/>
    </row>
    <row r="40669" spans="11:11" x14ac:dyDescent="0.25">
      <c r="K40669"/>
    </row>
    <row r="40670" spans="11:11" x14ac:dyDescent="0.25">
      <c r="K40670"/>
    </row>
    <row r="40671" spans="11:11" x14ac:dyDescent="0.25">
      <c r="K40671" s="133"/>
    </row>
    <row r="40672" spans="11:11" x14ac:dyDescent="0.25">
      <c r="K40672" s="133"/>
    </row>
    <row r="40673" spans="11:11" x14ac:dyDescent="0.25">
      <c r="K40673"/>
    </row>
    <row r="40674" spans="11:11" x14ac:dyDescent="0.25">
      <c r="K40674"/>
    </row>
    <row r="40675" spans="11:11" x14ac:dyDescent="0.25">
      <c r="K40675"/>
    </row>
    <row r="40676" spans="11:11" x14ac:dyDescent="0.25">
      <c r="K40676" s="133"/>
    </row>
    <row r="40677" spans="11:11" x14ac:dyDescent="0.25">
      <c r="K40677" s="133"/>
    </row>
    <row r="40678" spans="11:11" x14ac:dyDescent="0.25">
      <c r="K40678"/>
    </row>
    <row r="40679" spans="11:11" x14ac:dyDescent="0.25">
      <c r="K40679"/>
    </row>
    <row r="40680" spans="11:11" x14ac:dyDescent="0.25">
      <c r="K40680" s="133"/>
    </row>
    <row r="40681" spans="11:11" x14ac:dyDescent="0.25">
      <c r="K40681" s="133"/>
    </row>
    <row r="40682" spans="11:11" x14ac:dyDescent="0.25">
      <c r="K40682"/>
    </row>
    <row r="40683" spans="11:11" x14ac:dyDescent="0.25">
      <c r="K40683"/>
    </row>
    <row r="40684" spans="11:11" x14ac:dyDescent="0.25">
      <c r="K40684"/>
    </row>
    <row r="40685" spans="11:11" x14ac:dyDescent="0.25">
      <c r="K40685" s="133"/>
    </row>
    <row r="40686" spans="11:11" x14ac:dyDescent="0.25">
      <c r="K40686" s="133"/>
    </row>
    <row r="40687" spans="11:11" x14ac:dyDescent="0.25">
      <c r="K40687"/>
    </row>
    <row r="40688" spans="11:11" x14ac:dyDescent="0.25">
      <c r="K40688"/>
    </row>
    <row r="40689" spans="11:11" x14ac:dyDescent="0.25">
      <c r="K40689" s="133"/>
    </row>
    <row r="40690" spans="11:11" x14ac:dyDescent="0.25">
      <c r="K40690" s="133"/>
    </row>
    <row r="40691" spans="11:11" x14ac:dyDescent="0.25">
      <c r="K40691"/>
    </row>
    <row r="40692" spans="11:11" x14ac:dyDescent="0.25">
      <c r="K40692"/>
    </row>
    <row r="40693" spans="11:11" x14ac:dyDescent="0.25">
      <c r="K40693"/>
    </row>
    <row r="40694" spans="11:11" x14ac:dyDescent="0.25">
      <c r="K40694" s="133"/>
    </row>
    <row r="40695" spans="11:11" x14ac:dyDescent="0.25">
      <c r="K40695" s="133"/>
    </row>
    <row r="40696" spans="11:11" x14ac:dyDescent="0.25">
      <c r="K40696"/>
    </row>
    <row r="40697" spans="11:11" x14ac:dyDescent="0.25">
      <c r="K40697"/>
    </row>
    <row r="40698" spans="11:11" x14ac:dyDescent="0.25">
      <c r="K40698" s="133"/>
    </row>
    <row r="40699" spans="11:11" x14ac:dyDescent="0.25">
      <c r="K40699" s="133"/>
    </row>
    <row r="40700" spans="11:11" x14ac:dyDescent="0.25">
      <c r="K40700"/>
    </row>
    <row r="40701" spans="11:11" x14ac:dyDescent="0.25">
      <c r="K40701"/>
    </row>
    <row r="40702" spans="11:11" x14ac:dyDescent="0.25">
      <c r="K40702"/>
    </row>
    <row r="40703" spans="11:11" x14ac:dyDescent="0.25">
      <c r="K40703" s="133"/>
    </row>
    <row r="40704" spans="11:11" x14ac:dyDescent="0.25">
      <c r="K40704" s="133"/>
    </row>
    <row r="40705" spans="11:11" x14ac:dyDescent="0.25">
      <c r="K40705"/>
    </row>
    <row r="40706" spans="11:11" x14ac:dyDescent="0.25">
      <c r="K40706"/>
    </row>
    <row r="40707" spans="11:11" x14ac:dyDescent="0.25">
      <c r="K40707" s="133"/>
    </row>
    <row r="40708" spans="11:11" x14ac:dyDescent="0.25">
      <c r="K40708" s="133"/>
    </row>
    <row r="40709" spans="11:11" x14ac:dyDescent="0.25">
      <c r="K40709"/>
    </row>
    <row r="40710" spans="11:11" x14ac:dyDescent="0.25">
      <c r="K40710"/>
    </row>
    <row r="40711" spans="11:11" x14ac:dyDescent="0.25">
      <c r="K40711"/>
    </row>
    <row r="40712" spans="11:11" x14ac:dyDescent="0.25">
      <c r="K40712" s="133"/>
    </row>
    <row r="40713" spans="11:11" x14ac:dyDescent="0.25">
      <c r="K40713" s="133"/>
    </row>
    <row r="40714" spans="11:11" x14ac:dyDescent="0.25">
      <c r="K40714"/>
    </row>
    <row r="40715" spans="11:11" x14ac:dyDescent="0.25">
      <c r="K40715"/>
    </row>
    <row r="40716" spans="11:11" x14ac:dyDescent="0.25">
      <c r="K40716" s="133"/>
    </row>
    <row r="40717" spans="11:11" x14ac:dyDescent="0.25">
      <c r="K40717" s="133"/>
    </row>
    <row r="40718" spans="11:11" x14ac:dyDescent="0.25">
      <c r="K40718"/>
    </row>
    <row r="40719" spans="11:11" x14ac:dyDescent="0.25">
      <c r="K40719"/>
    </row>
    <row r="40720" spans="11:11" x14ac:dyDescent="0.25">
      <c r="K40720"/>
    </row>
    <row r="40721" spans="11:11" x14ac:dyDescent="0.25">
      <c r="K40721" s="133"/>
    </row>
    <row r="40722" spans="11:11" x14ac:dyDescent="0.25">
      <c r="K40722" s="133"/>
    </row>
    <row r="40723" spans="11:11" x14ac:dyDescent="0.25">
      <c r="K40723"/>
    </row>
    <row r="40724" spans="11:11" x14ac:dyDescent="0.25">
      <c r="K40724"/>
    </row>
    <row r="40725" spans="11:11" x14ac:dyDescent="0.25">
      <c r="K40725" s="133"/>
    </row>
    <row r="40726" spans="11:11" x14ac:dyDescent="0.25">
      <c r="K40726" s="133"/>
    </row>
    <row r="40727" spans="11:11" x14ac:dyDescent="0.25">
      <c r="K40727"/>
    </row>
    <row r="40728" spans="11:11" x14ac:dyDescent="0.25">
      <c r="K40728"/>
    </row>
    <row r="40729" spans="11:11" x14ac:dyDescent="0.25">
      <c r="K40729"/>
    </row>
    <row r="40730" spans="11:11" x14ac:dyDescent="0.25">
      <c r="K40730" s="133"/>
    </row>
    <row r="40731" spans="11:11" x14ac:dyDescent="0.25">
      <c r="K40731" s="133"/>
    </row>
    <row r="40732" spans="11:11" x14ac:dyDescent="0.25">
      <c r="K40732"/>
    </row>
    <row r="40733" spans="11:11" x14ac:dyDescent="0.25">
      <c r="K40733"/>
    </row>
    <row r="40734" spans="11:11" x14ac:dyDescent="0.25">
      <c r="K40734" s="133"/>
    </row>
    <row r="40735" spans="11:11" x14ac:dyDescent="0.25">
      <c r="K40735" s="133"/>
    </row>
    <row r="40736" spans="11:11" x14ac:dyDescent="0.25">
      <c r="K40736"/>
    </row>
    <row r="40737" spans="11:11" x14ac:dyDescent="0.25">
      <c r="K40737"/>
    </row>
    <row r="40738" spans="11:11" x14ac:dyDescent="0.25">
      <c r="K40738"/>
    </row>
    <row r="40739" spans="11:11" x14ac:dyDescent="0.25">
      <c r="K40739" s="133"/>
    </row>
    <row r="40740" spans="11:11" x14ac:dyDescent="0.25">
      <c r="K40740" s="133"/>
    </row>
    <row r="40741" spans="11:11" x14ac:dyDescent="0.25">
      <c r="K40741"/>
    </row>
    <row r="40742" spans="11:11" x14ac:dyDescent="0.25">
      <c r="K40742"/>
    </row>
    <row r="40743" spans="11:11" x14ac:dyDescent="0.25">
      <c r="K40743" s="133"/>
    </row>
    <row r="40744" spans="11:11" x14ac:dyDescent="0.25">
      <c r="K40744" s="133"/>
    </row>
    <row r="40745" spans="11:11" x14ac:dyDescent="0.25">
      <c r="K40745"/>
    </row>
    <row r="40746" spans="11:11" x14ac:dyDescent="0.25">
      <c r="K40746"/>
    </row>
    <row r="40747" spans="11:11" x14ac:dyDescent="0.25">
      <c r="K40747"/>
    </row>
    <row r="40748" spans="11:11" x14ac:dyDescent="0.25">
      <c r="K40748" s="133"/>
    </row>
    <row r="40749" spans="11:11" x14ac:dyDescent="0.25">
      <c r="K40749" s="133"/>
    </row>
    <row r="40750" spans="11:11" x14ac:dyDescent="0.25">
      <c r="K40750"/>
    </row>
    <row r="40751" spans="11:11" x14ac:dyDescent="0.25">
      <c r="K40751"/>
    </row>
    <row r="40752" spans="11:11" x14ac:dyDescent="0.25">
      <c r="K40752" s="133"/>
    </row>
    <row r="40753" spans="11:11" x14ac:dyDescent="0.25">
      <c r="K40753" s="133"/>
    </row>
    <row r="40754" spans="11:11" x14ac:dyDescent="0.25">
      <c r="K40754"/>
    </row>
    <row r="40755" spans="11:11" x14ac:dyDescent="0.25">
      <c r="K40755"/>
    </row>
    <row r="40756" spans="11:11" x14ac:dyDescent="0.25">
      <c r="K40756"/>
    </row>
    <row r="40757" spans="11:11" x14ac:dyDescent="0.25">
      <c r="K40757" s="133"/>
    </row>
    <row r="40758" spans="11:11" x14ac:dyDescent="0.25">
      <c r="K40758" s="133"/>
    </row>
    <row r="40759" spans="11:11" x14ac:dyDescent="0.25">
      <c r="K40759"/>
    </row>
    <row r="40760" spans="11:11" x14ac:dyDescent="0.25">
      <c r="K40760"/>
    </row>
    <row r="40761" spans="11:11" x14ac:dyDescent="0.25">
      <c r="K40761" s="133"/>
    </row>
    <row r="40762" spans="11:11" x14ac:dyDescent="0.25">
      <c r="K40762" s="133"/>
    </row>
    <row r="40763" spans="11:11" x14ac:dyDescent="0.25">
      <c r="K40763"/>
    </row>
    <row r="40764" spans="11:11" x14ac:dyDescent="0.25">
      <c r="K40764"/>
    </row>
    <row r="40765" spans="11:11" x14ac:dyDescent="0.25">
      <c r="K40765"/>
    </row>
    <row r="40766" spans="11:11" x14ac:dyDescent="0.25">
      <c r="K40766" s="133"/>
    </row>
    <row r="40767" spans="11:11" x14ac:dyDescent="0.25">
      <c r="K40767" s="133"/>
    </row>
    <row r="40768" spans="11:11" x14ac:dyDescent="0.25">
      <c r="K40768"/>
    </row>
    <row r="40769" spans="11:11" x14ac:dyDescent="0.25">
      <c r="K40769"/>
    </row>
    <row r="40770" spans="11:11" x14ac:dyDescent="0.25">
      <c r="K40770" s="133"/>
    </row>
    <row r="40771" spans="11:11" x14ac:dyDescent="0.25">
      <c r="K40771" s="133"/>
    </row>
    <row r="40772" spans="11:11" x14ac:dyDescent="0.25">
      <c r="K40772"/>
    </row>
    <row r="40773" spans="11:11" x14ac:dyDescent="0.25">
      <c r="K40773"/>
    </row>
    <row r="40774" spans="11:11" x14ac:dyDescent="0.25">
      <c r="K40774"/>
    </row>
    <row r="40775" spans="11:11" x14ac:dyDescent="0.25">
      <c r="K40775" s="133"/>
    </row>
    <row r="40776" spans="11:11" x14ac:dyDescent="0.25">
      <c r="K40776" s="133"/>
    </row>
    <row r="40777" spans="11:11" x14ac:dyDescent="0.25">
      <c r="K40777"/>
    </row>
    <row r="40778" spans="11:11" x14ac:dyDescent="0.25">
      <c r="K40778"/>
    </row>
    <row r="40779" spans="11:11" x14ac:dyDescent="0.25">
      <c r="K40779" s="133"/>
    </row>
    <row r="40780" spans="11:11" x14ac:dyDescent="0.25">
      <c r="K40780" s="133"/>
    </row>
    <row r="40781" spans="11:11" x14ac:dyDescent="0.25">
      <c r="K40781"/>
    </row>
    <row r="40782" spans="11:11" x14ac:dyDescent="0.25">
      <c r="K40782"/>
    </row>
    <row r="40783" spans="11:11" x14ac:dyDescent="0.25">
      <c r="K40783"/>
    </row>
    <row r="40784" spans="11:11" x14ac:dyDescent="0.25">
      <c r="K40784" s="133"/>
    </row>
    <row r="40785" spans="11:11" x14ac:dyDescent="0.25">
      <c r="K40785" s="133"/>
    </row>
    <row r="40786" spans="11:11" x14ac:dyDescent="0.25">
      <c r="K40786"/>
    </row>
    <row r="40787" spans="11:11" x14ac:dyDescent="0.25">
      <c r="K40787"/>
    </row>
    <row r="40788" spans="11:11" x14ac:dyDescent="0.25">
      <c r="K40788" s="133"/>
    </row>
    <row r="40789" spans="11:11" x14ac:dyDescent="0.25">
      <c r="K40789" s="133"/>
    </row>
    <row r="40790" spans="11:11" x14ac:dyDescent="0.25">
      <c r="K40790"/>
    </row>
    <row r="40791" spans="11:11" x14ac:dyDescent="0.25">
      <c r="K40791"/>
    </row>
    <row r="40792" spans="11:11" x14ac:dyDescent="0.25">
      <c r="K40792"/>
    </row>
    <row r="40793" spans="11:11" x14ac:dyDescent="0.25">
      <c r="K40793" s="133"/>
    </row>
    <row r="40794" spans="11:11" x14ac:dyDescent="0.25">
      <c r="K40794" s="133"/>
    </row>
    <row r="40795" spans="11:11" x14ac:dyDescent="0.25">
      <c r="K40795"/>
    </row>
    <row r="40796" spans="11:11" x14ac:dyDescent="0.25">
      <c r="K40796"/>
    </row>
    <row r="40797" spans="11:11" x14ac:dyDescent="0.25">
      <c r="K40797" s="133"/>
    </row>
    <row r="40798" spans="11:11" x14ac:dyDescent="0.25">
      <c r="K40798" s="133"/>
    </row>
    <row r="40799" spans="11:11" x14ac:dyDescent="0.25">
      <c r="K40799"/>
    </row>
    <row r="40800" spans="11:11" x14ac:dyDescent="0.25">
      <c r="K40800"/>
    </row>
    <row r="40801" spans="11:11" x14ac:dyDescent="0.25">
      <c r="K40801"/>
    </row>
    <row r="40802" spans="11:11" x14ac:dyDescent="0.25">
      <c r="K40802" s="133"/>
    </row>
    <row r="40803" spans="11:11" x14ac:dyDescent="0.25">
      <c r="K40803" s="133"/>
    </row>
    <row r="40804" spans="11:11" x14ac:dyDescent="0.25">
      <c r="K40804"/>
    </row>
    <row r="40805" spans="11:11" x14ac:dyDescent="0.25">
      <c r="K40805"/>
    </row>
    <row r="40806" spans="11:11" x14ac:dyDescent="0.25">
      <c r="K40806" s="133"/>
    </row>
    <row r="40807" spans="11:11" x14ac:dyDescent="0.25">
      <c r="K40807" s="133"/>
    </row>
    <row r="40808" spans="11:11" x14ac:dyDescent="0.25">
      <c r="K40808"/>
    </row>
    <row r="40809" spans="11:11" x14ac:dyDescent="0.25">
      <c r="K40809"/>
    </row>
    <row r="40810" spans="11:11" x14ac:dyDescent="0.25">
      <c r="K40810"/>
    </row>
    <row r="40811" spans="11:11" x14ac:dyDescent="0.25">
      <c r="K40811" s="133"/>
    </row>
    <row r="40812" spans="11:11" x14ac:dyDescent="0.25">
      <c r="K40812" s="133"/>
    </row>
    <row r="40813" spans="11:11" x14ac:dyDescent="0.25">
      <c r="K40813"/>
    </row>
    <row r="40814" spans="11:11" x14ac:dyDescent="0.25">
      <c r="K40814"/>
    </row>
    <row r="40815" spans="11:11" x14ac:dyDescent="0.25">
      <c r="K40815" s="133"/>
    </row>
    <row r="40816" spans="11:11" x14ac:dyDescent="0.25">
      <c r="K40816" s="133"/>
    </row>
    <row r="40817" spans="11:11" x14ac:dyDescent="0.25">
      <c r="K40817"/>
    </row>
    <row r="40818" spans="11:11" x14ac:dyDescent="0.25">
      <c r="K40818"/>
    </row>
    <row r="40819" spans="11:11" x14ac:dyDescent="0.25">
      <c r="K40819"/>
    </row>
    <row r="40820" spans="11:11" x14ac:dyDescent="0.25">
      <c r="K40820" s="133"/>
    </row>
    <row r="40821" spans="11:11" x14ac:dyDescent="0.25">
      <c r="K40821" s="133"/>
    </row>
    <row r="40822" spans="11:11" x14ac:dyDescent="0.25">
      <c r="K40822"/>
    </row>
    <row r="40823" spans="11:11" x14ac:dyDescent="0.25">
      <c r="K40823"/>
    </row>
    <row r="40824" spans="11:11" x14ac:dyDescent="0.25">
      <c r="K40824" s="133"/>
    </row>
    <row r="40825" spans="11:11" x14ac:dyDescent="0.25">
      <c r="K40825" s="133"/>
    </row>
    <row r="40826" spans="11:11" x14ac:dyDescent="0.25">
      <c r="K40826"/>
    </row>
    <row r="40827" spans="11:11" x14ac:dyDescent="0.25">
      <c r="K40827"/>
    </row>
    <row r="40828" spans="11:11" x14ac:dyDescent="0.25">
      <c r="K40828"/>
    </row>
    <row r="40829" spans="11:11" x14ac:dyDescent="0.25">
      <c r="K40829" s="133"/>
    </row>
    <row r="40830" spans="11:11" x14ac:dyDescent="0.25">
      <c r="K40830" s="133"/>
    </row>
    <row r="40831" spans="11:11" x14ac:dyDescent="0.25">
      <c r="K40831"/>
    </row>
    <row r="40832" spans="11:11" x14ac:dyDescent="0.25">
      <c r="K40832"/>
    </row>
    <row r="40833" spans="11:11" x14ac:dyDescent="0.25">
      <c r="K40833" s="133"/>
    </row>
    <row r="40834" spans="11:11" x14ac:dyDescent="0.25">
      <c r="K40834" s="133"/>
    </row>
    <row r="40835" spans="11:11" x14ac:dyDescent="0.25">
      <c r="K40835"/>
    </row>
    <row r="40836" spans="11:11" x14ac:dyDescent="0.25">
      <c r="K40836"/>
    </row>
    <row r="40837" spans="11:11" x14ac:dyDescent="0.25">
      <c r="K40837"/>
    </row>
    <row r="40838" spans="11:11" x14ac:dyDescent="0.25">
      <c r="K40838" s="133"/>
    </row>
    <row r="40839" spans="11:11" x14ac:dyDescent="0.25">
      <c r="K40839" s="133"/>
    </row>
    <row r="40840" spans="11:11" x14ac:dyDescent="0.25">
      <c r="K40840"/>
    </row>
    <row r="40841" spans="11:11" x14ac:dyDescent="0.25">
      <c r="K40841"/>
    </row>
    <row r="40842" spans="11:11" x14ac:dyDescent="0.25">
      <c r="K40842" s="133"/>
    </row>
    <row r="40843" spans="11:11" x14ac:dyDescent="0.25">
      <c r="K40843" s="133"/>
    </row>
    <row r="40844" spans="11:11" x14ac:dyDescent="0.25">
      <c r="K40844"/>
    </row>
    <row r="40845" spans="11:11" x14ac:dyDescent="0.25">
      <c r="K40845"/>
    </row>
    <row r="40846" spans="11:11" x14ac:dyDescent="0.25">
      <c r="K40846"/>
    </row>
    <row r="40847" spans="11:11" x14ac:dyDescent="0.25">
      <c r="K40847" s="133"/>
    </row>
    <row r="40848" spans="11:11" x14ac:dyDescent="0.25">
      <c r="K40848" s="133"/>
    </row>
    <row r="40849" spans="11:11" x14ac:dyDescent="0.25">
      <c r="K40849"/>
    </row>
    <row r="40850" spans="11:11" x14ac:dyDescent="0.25">
      <c r="K40850"/>
    </row>
    <row r="40851" spans="11:11" x14ac:dyDescent="0.25">
      <c r="K40851" s="133"/>
    </row>
    <row r="40852" spans="11:11" x14ac:dyDescent="0.25">
      <c r="K40852" s="133"/>
    </row>
    <row r="40853" spans="11:11" x14ac:dyDescent="0.25">
      <c r="K40853"/>
    </row>
    <row r="40854" spans="11:11" x14ac:dyDescent="0.25">
      <c r="K40854"/>
    </row>
    <row r="40855" spans="11:11" x14ac:dyDescent="0.25">
      <c r="K40855"/>
    </row>
    <row r="40856" spans="11:11" x14ac:dyDescent="0.25">
      <c r="K40856" s="133"/>
    </row>
    <row r="40857" spans="11:11" x14ac:dyDescent="0.25">
      <c r="K40857" s="133"/>
    </row>
    <row r="40858" spans="11:11" x14ac:dyDescent="0.25">
      <c r="K40858"/>
    </row>
    <row r="40859" spans="11:11" x14ac:dyDescent="0.25">
      <c r="K40859"/>
    </row>
    <row r="40860" spans="11:11" x14ac:dyDescent="0.25">
      <c r="K40860" s="133"/>
    </row>
    <row r="40861" spans="11:11" x14ac:dyDescent="0.25">
      <c r="K40861" s="133"/>
    </row>
    <row r="40862" spans="11:11" x14ac:dyDescent="0.25">
      <c r="K40862"/>
    </row>
    <row r="40863" spans="11:11" x14ac:dyDescent="0.25">
      <c r="K40863"/>
    </row>
    <row r="40864" spans="11:11" x14ac:dyDescent="0.25">
      <c r="K40864"/>
    </row>
    <row r="40865" spans="11:11" x14ac:dyDescent="0.25">
      <c r="K40865" s="133"/>
    </row>
    <row r="40866" spans="11:11" x14ac:dyDescent="0.25">
      <c r="K40866" s="133"/>
    </row>
    <row r="40867" spans="11:11" x14ac:dyDescent="0.25">
      <c r="K40867"/>
    </row>
    <row r="40868" spans="11:11" x14ac:dyDescent="0.25">
      <c r="K40868"/>
    </row>
    <row r="40869" spans="11:11" x14ac:dyDescent="0.25">
      <c r="K40869" s="133"/>
    </row>
    <row r="40870" spans="11:11" x14ac:dyDescent="0.25">
      <c r="K40870" s="133"/>
    </row>
    <row r="40871" spans="11:11" x14ac:dyDescent="0.25">
      <c r="K40871"/>
    </row>
    <row r="40872" spans="11:11" x14ac:dyDescent="0.25">
      <c r="K40872"/>
    </row>
    <row r="40873" spans="11:11" x14ac:dyDescent="0.25">
      <c r="K40873"/>
    </row>
    <row r="40874" spans="11:11" x14ac:dyDescent="0.25">
      <c r="K40874" s="133"/>
    </row>
    <row r="40875" spans="11:11" x14ac:dyDescent="0.25">
      <c r="K40875" s="133"/>
    </row>
    <row r="40876" spans="11:11" x14ac:dyDescent="0.25">
      <c r="K40876"/>
    </row>
    <row r="40877" spans="11:11" x14ac:dyDescent="0.25">
      <c r="K40877"/>
    </row>
    <row r="40878" spans="11:11" x14ac:dyDescent="0.25">
      <c r="K40878" s="133"/>
    </row>
    <row r="40879" spans="11:11" x14ac:dyDescent="0.25">
      <c r="K40879" s="133"/>
    </row>
    <row r="40880" spans="11:11" x14ac:dyDescent="0.25">
      <c r="K40880"/>
    </row>
    <row r="40881" spans="11:11" x14ac:dyDescent="0.25">
      <c r="K40881"/>
    </row>
    <row r="40882" spans="11:11" x14ac:dyDescent="0.25">
      <c r="K40882"/>
    </row>
    <row r="40883" spans="11:11" x14ac:dyDescent="0.25">
      <c r="K40883" s="133"/>
    </row>
    <row r="40884" spans="11:11" x14ac:dyDescent="0.25">
      <c r="K40884" s="133"/>
    </row>
    <row r="40885" spans="11:11" x14ac:dyDescent="0.25">
      <c r="K40885"/>
    </row>
    <row r="40886" spans="11:11" x14ac:dyDescent="0.25">
      <c r="K40886"/>
    </row>
    <row r="40887" spans="11:11" x14ac:dyDescent="0.25">
      <c r="K40887" s="133"/>
    </row>
    <row r="40888" spans="11:11" x14ac:dyDescent="0.25">
      <c r="K40888" s="133"/>
    </row>
    <row r="40889" spans="11:11" x14ac:dyDescent="0.25">
      <c r="K40889"/>
    </row>
    <row r="40890" spans="11:11" x14ac:dyDescent="0.25">
      <c r="K40890"/>
    </row>
    <row r="40891" spans="11:11" x14ac:dyDescent="0.25">
      <c r="K40891"/>
    </row>
    <row r="40892" spans="11:11" x14ac:dyDescent="0.25">
      <c r="K40892" s="133"/>
    </row>
    <row r="40893" spans="11:11" x14ac:dyDescent="0.25">
      <c r="K40893" s="133"/>
    </row>
    <row r="40894" spans="11:11" x14ac:dyDescent="0.25">
      <c r="K40894"/>
    </row>
    <row r="40895" spans="11:11" x14ac:dyDescent="0.25">
      <c r="K40895"/>
    </row>
    <row r="40896" spans="11:11" x14ac:dyDescent="0.25">
      <c r="K40896" s="133"/>
    </row>
    <row r="40897" spans="11:11" x14ac:dyDescent="0.25">
      <c r="K40897" s="133"/>
    </row>
    <row r="40898" spans="11:11" x14ac:dyDescent="0.25">
      <c r="K40898"/>
    </row>
    <row r="40899" spans="11:11" x14ac:dyDescent="0.25">
      <c r="K40899"/>
    </row>
    <row r="40900" spans="11:11" x14ac:dyDescent="0.25">
      <c r="K40900"/>
    </row>
    <row r="40901" spans="11:11" x14ac:dyDescent="0.25">
      <c r="K40901" s="133"/>
    </row>
    <row r="40902" spans="11:11" x14ac:dyDescent="0.25">
      <c r="K40902" s="133"/>
    </row>
    <row r="40903" spans="11:11" x14ac:dyDescent="0.25">
      <c r="K40903"/>
    </row>
    <row r="40904" spans="11:11" x14ac:dyDescent="0.25">
      <c r="K40904"/>
    </row>
    <row r="40905" spans="11:11" x14ac:dyDescent="0.25">
      <c r="K40905" s="133"/>
    </row>
    <row r="40906" spans="11:11" x14ac:dyDescent="0.25">
      <c r="K40906" s="133"/>
    </row>
    <row r="40907" spans="11:11" x14ac:dyDescent="0.25">
      <c r="K40907"/>
    </row>
    <row r="40908" spans="11:11" x14ac:dyDescent="0.25">
      <c r="K40908"/>
    </row>
    <row r="40909" spans="11:11" x14ac:dyDescent="0.25">
      <c r="K40909"/>
    </row>
    <row r="40910" spans="11:11" x14ac:dyDescent="0.25">
      <c r="K40910" s="133"/>
    </row>
    <row r="40911" spans="11:11" x14ac:dyDescent="0.25">
      <c r="K40911" s="133"/>
    </row>
    <row r="40912" spans="11:11" x14ac:dyDescent="0.25">
      <c r="K40912"/>
    </row>
    <row r="40913" spans="11:11" x14ac:dyDescent="0.25">
      <c r="K40913"/>
    </row>
    <row r="40914" spans="11:11" x14ac:dyDescent="0.25">
      <c r="K40914" s="133"/>
    </row>
    <row r="40915" spans="11:11" x14ac:dyDescent="0.25">
      <c r="K40915" s="133"/>
    </row>
    <row r="40916" spans="11:11" x14ac:dyDescent="0.25">
      <c r="K40916"/>
    </row>
    <row r="40917" spans="11:11" x14ac:dyDescent="0.25">
      <c r="K40917"/>
    </row>
    <row r="40918" spans="11:11" x14ac:dyDescent="0.25">
      <c r="K40918"/>
    </row>
    <row r="40919" spans="11:11" x14ac:dyDescent="0.25">
      <c r="K40919" s="133"/>
    </row>
    <row r="40920" spans="11:11" x14ac:dyDescent="0.25">
      <c r="K40920" s="133"/>
    </row>
    <row r="40921" spans="11:11" x14ac:dyDescent="0.25">
      <c r="K40921"/>
    </row>
    <row r="40922" spans="11:11" x14ac:dyDescent="0.25">
      <c r="K40922"/>
    </row>
    <row r="40923" spans="11:11" x14ac:dyDescent="0.25">
      <c r="K40923" s="133"/>
    </row>
    <row r="40924" spans="11:11" x14ac:dyDescent="0.25">
      <c r="K40924" s="133"/>
    </row>
    <row r="40925" spans="11:11" x14ac:dyDescent="0.25">
      <c r="K40925"/>
    </row>
    <row r="40926" spans="11:11" x14ac:dyDescent="0.25">
      <c r="K40926"/>
    </row>
    <row r="40927" spans="11:11" x14ac:dyDescent="0.25">
      <c r="K40927"/>
    </row>
    <row r="40928" spans="11:11" x14ac:dyDescent="0.25">
      <c r="K40928" s="133"/>
    </row>
    <row r="40929" spans="11:11" x14ac:dyDescent="0.25">
      <c r="K40929" s="133"/>
    </row>
    <row r="40930" spans="11:11" x14ac:dyDescent="0.25">
      <c r="K40930"/>
    </row>
    <row r="40931" spans="11:11" x14ac:dyDescent="0.25">
      <c r="K40931"/>
    </row>
    <row r="40932" spans="11:11" x14ac:dyDescent="0.25">
      <c r="K40932" s="133"/>
    </row>
    <row r="40933" spans="11:11" x14ac:dyDescent="0.25">
      <c r="K40933" s="133"/>
    </row>
    <row r="40934" spans="11:11" x14ac:dyDescent="0.25">
      <c r="K40934"/>
    </row>
    <row r="40935" spans="11:11" x14ac:dyDescent="0.25">
      <c r="K40935"/>
    </row>
    <row r="40936" spans="11:11" x14ac:dyDescent="0.25">
      <c r="K40936"/>
    </row>
    <row r="40937" spans="11:11" x14ac:dyDescent="0.25">
      <c r="K40937" s="133"/>
    </row>
    <row r="40938" spans="11:11" x14ac:dyDescent="0.25">
      <c r="K40938" s="133"/>
    </row>
    <row r="40939" spans="11:11" x14ac:dyDescent="0.25">
      <c r="K40939"/>
    </row>
    <row r="40940" spans="11:11" x14ac:dyDescent="0.25">
      <c r="K40940"/>
    </row>
    <row r="40941" spans="11:11" x14ac:dyDescent="0.25">
      <c r="K40941" s="133"/>
    </row>
    <row r="40942" spans="11:11" x14ac:dyDescent="0.25">
      <c r="K40942" s="133"/>
    </row>
    <row r="40943" spans="11:11" x14ac:dyDescent="0.25">
      <c r="K40943"/>
    </row>
    <row r="40944" spans="11:11" x14ac:dyDescent="0.25">
      <c r="K40944"/>
    </row>
    <row r="40945" spans="11:11" x14ac:dyDescent="0.25">
      <c r="K40945"/>
    </row>
    <row r="40946" spans="11:11" x14ac:dyDescent="0.25">
      <c r="K40946" s="133"/>
    </row>
    <row r="40947" spans="11:11" x14ac:dyDescent="0.25">
      <c r="K40947" s="133"/>
    </row>
    <row r="40948" spans="11:11" x14ac:dyDescent="0.25">
      <c r="K40948"/>
    </row>
    <row r="40949" spans="11:11" x14ac:dyDescent="0.25">
      <c r="K40949"/>
    </row>
    <row r="40950" spans="11:11" x14ac:dyDescent="0.25">
      <c r="K40950" s="133"/>
    </row>
    <row r="40951" spans="11:11" x14ac:dyDescent="0.25">
      <c r="K40951" s="133"/>
    </row>
    <row r="40952" spans="11:11" x14ac:dyDescent="0.25">
      <c r="K40952"/>
    </row>
    <row r="40953" spans="11:11" x14ac:dyDescent="0.25">
      <c r="K40953"/>
    </row>
    <row r="40954" spans="11:11" x14ac:dyDescent="0.25">
      <c r="K40954"/>
    </row>
    <row r="40955" spans="11:11" x14ac:dyDescent="0.25">
      <c r="K40955" s="133"/>
    </row>
    <row r="40956" spans="11:11" x14ac:dyDescent="0.25">
      <c r="K40956" s="133"/>
    </row>
    <row r="40957" spans="11:11" x14ac:dyDescent="0.25">
      <c r="K40957"/>
    </row>
    <row r="40958" spans="11:11" x14ac:dyDescent="0.25">
      <c r="K40958"/>
    </row>
    <row r="40959" spans="11:11" x14ac:dyDescent="0.25">
      <c r="K40959" s="133"/>
    </row>
    <row r="40960" spans="11:11" x14ac:dyDescent="0.25">
      <c r="K40960" s="133"/>
    </row>
    <row r="40961" spans="11:11" x14ac:dyDescent="0.25">
      <c r="K40961"/>
    </row>
    <row r="40962" spans="11:11" x14ac:dyDescent="0.25">
      <c r="K40962"/>
    </row>
    <row r="40963" spans="11:11" x14ac:dyDescent="0.25">
      <c r="K40963"/>
    </row>
    <row r="40964" spans="11:11" x14ac:dyDescent="0.25">
      <c r="K40964" s="133"/>
    </row>
    <row r="40965" spans="11:11" x14ac:dyDescent="0.25">
      <c r="K40965" s="133"/>
    </row>
    <row r="40966" spans="11:11" x14ac:dyDescent="0.25">
      <c r="K40966"/>
    </row>
    <row r="40967" spans="11:11" x14ac:dyDescent="0.25">
      <c r="K40967"/>
    </row>
    <row r="40968" spans="11:11" x14ac:dyDescent="0.25">
      <c r="K40968" s="133"/>
    </row>
    <row r="40969" spans="11:11" x14ac:dyDescent="0.25">
      <c r="K40969" s="133"/>
    </row>
    <row r="40970" spans="11:11" x14ac:dyDescent="0.25">
      <c r="K40970"/>
    </row>
    <row r="40971" spans="11:11" x14ac:dyDescent="0.25">
      <c r="K40971"/>
    </row>
    <row r="40972" spans="11:11" x14ac:dyDescent="0.25">
      <c r="K40972"/>
    </row>
    <row r="40973" spans="11:11" x14ac:dyDescent="0.25">
      <c r="K40973" s="133"/>
    </row>
    <row r="40974" spans="11:11" x14ac:dyDescent="0.25">
      <c r="K40974" s="133"/>
    </row>
    <row r="40975" spans="11:11" x14ac:dyDescent="0.25">
      <c r="K40975"/>
    </row>
    <row r="40976" spans="11:11" x14ac:dyDescent="0.25">
      <c r="K40976"/>
    </row>
    <row r="40977" spans="11:11" x14ac:dyDescent="0.25">
      <c r="K40977" s="133"/>
    </row>
    <row r="40978" spans="11:11" x14ac:dyDescent="0.25">
      <c r="K40978" s="133"/>
    </row>
    <row r="40979" spans="11:11" x14ac:dyDescent="0.25">
      <c r="K40979"/>
    </row>
    <row r="40980" spans="11:11" x14ac:dyDescent="0.25">
      <c r="K40980"/>
    </row>
    <row r="40981" spans="11:11" x14ac:dyDescent="0.25">
      <c r="K40981"/>
    </row>
    <row r="40982" spans="11:11" x14ac:dyDescent="0.25">
      <c r="K40982" s="133"/>
    </row>
    <row r="40983" spans="11:11" x14ac:dyDescent="0.25">
      <c r="K40983" s="133"/>
    </row>
    <row r="40984" spans="11:11" x14ac:dyDescent="0.25">
      <c r="K40984"/>
    </row>
    <row r="40985" spans="11:11" x14ac:dyDescent="0.25">
      <c r="K40985"/>
    </row>
    <row r="40986" spans="11:11" x14ac:dyDescent="0.25">
      <c r="K40986" s="133"/>
    </row>
    <row r="40987" spans="11:11" x14ac:dyDescent="0.25">
      <c r="K40987" s="133"/>
    </row>
    <row r="40988" spans="11:11" x14ac:dyDescent="0.25">
      <c r="K40988"/>
    </row>
    <row r="40989" spans="11:11" x14ac:dyDescent="0.25">
      <c r="K40989"/>
    </row>
    <row r="40990" spans="11:11" x14ac:dyDescent="0.25">
      <c r="K40990"/>
    </row>
    <row r="40991" spans="11:11" x14ac:dyDescent="0.25">
      <c r="K40991" s="133"/>
    </row>
    <row r="40992" spans="11:11" x14ac:dyDescent="0.25">
      <c r="K40992" s="133"/>
    </row>
    <row r="40993" spans="11:11" x14ac:dyDescent="0.25">
      <c r="K40993"/>
    </row>
    <row r="40994" spans="11:11" x14ac:dyDescent="0.25">
      <c r="K40994"/>
    </row>
    <row r="40995" spans="11:11" x14ac:dyDescent="0.25">
      <c r="K40995" s="133"/>
    </row>
    <row r="40996" spans="11:11" x14ac:dyDescent="0.25">
      <c r="K40996" s="133"/>
    </row>
    <row r="40997" spans="11:11" x14ac:dyDescent="0.25">
      <c r="K40997"/>
    </row>
    <row r="40998" spans="11:11" x14ac:dyDescent="0.25">
      <c r="K40998"/>
    </row>
    <row r="40999" spans="11:11" x14ac:dyDescent="0.25">
      <c r="K40999"/>
    </row>
    <row r="41000" spans="11:11" x14ac:dyDescent="0.25">
      <c r="K41000" s="133"/>
    </row>
    <row r="41001" spans="11:11" x14ac:dyDescent="0.25">
      <c r="K41001" s="133"/>
    </row>
    <row r="41002" spans="11:11" x14ac:dyDescent="0.25">
      <c r="K41002"/>
    </row>
    <row r="41003" spans="11:11" x14ac:dyDescent="0.25">
      <c r="K41003"/>
    </row>
    <row r="41004" spans="11:11" x14ac:dyDescent="0.25">
      <c r="K41004" s="133"/>
    </row>
    <row r="41005" spans="11:11" x14ac:dyDescent="0.25">
      <c r="K41005" s="133"/>
    </row>
    <row r="41006" spans="11:11" x14ac:dyDescent="0.25">
      <c r="K41006"/>
    </row>
    <row r="41007" spans="11:11" x14ac:dyDescent="0.25">
      <c r="K41007"/>
    </row>
    <row r="41008" spans="11:11" x14ac:dyDescent="0.25">
      <c r="K41008"/>
    </row>
    <row r="41009" spans="11:11" x14ac:dyDescent="0.25">
      <c r="K41009" s="133"/>
    </row>
    <row r="41010" spans="11:11" x14ac:dyDescent="0.25">
      <c r="K41010" s="133"/>
    </row>
    <row r="41011" spans="11:11" x14ac:dyDescent="0.25">
      <c r="K41011"/>
    </row>
    <row r="41012" spans="11:11" x14ac:dyDescent="0.25">
      <c r="K41012"/>
    </row>
    <row r="41013" spans="11:11" x14ac:dyDescent="0.25">
      <c r="K41013" s="133"/>
    </row>
    <row r="41014" spans="11:11" x14ac:dyDescent="0.25">
      <c r="K41014" s="133"/>
    </row>
    <row r="41015" spans="11:11" x14ac:dyDescent="0.25">
      <c r="K41015"/>
    </row>
    <row r="41016" spans="11:11" x14ac:dyDescent="0.25">
      <c r="K41016"/>
    </row>
    <row r="41017" spans="11:11" x14ac:dyDescent="0.25">
      <c r="K41017"/>
    </row>
    <row r="41018" spans="11:11" x14ac:dyDescent="0.25">
      <c r="K41018" s="133"/>
    </row>
    <row r="41019" spans="11:11" x14ac:dyDescent="0.25">
      <c r="K41019" s="133"/>
    </row>
    <row r="41020" spans="11:11" x14ac:dyDescent="0.25">
      <c r="K41020"/>
    </row>
    <row r="41021" spans="11:11" x14ac:dyDescent="0.25">
      <c r="K41021"/>
    </row>
    <row r="41022" spans="11:11" x14ac:dyDescent="0.25">
      <c r="K41022" s="133"/>
    </row>
    <row r="41023" spans="11:11" x14ac:dyDescent="0.25">
      <c r="K41023" s="133"/>
    </row>
    <row r="41024" spans="11:11" x14ac:dyDescent="0.25">
      <c r="K41024"/>
    </row>
    <row r="41025" spans="11:11" x14ac:dyDescent="0.25">
      <c r="K41025"/>
    </row>
    <row r="41026" spans="11:11" x14ac:dyDescent="0.25">
      <c r="K41026"/>
    </row>
    <row r="41027" spans="11:11" x14ac:dyDescent="0.25">
      <c r="K41027" s="133"/>
    </row>
    <row r="41028" spans="11:11" x14ac:dyDescent="0.25">
      <c r="K41028" s="133"/>
    </row>
    <row r="41029" spans="11:11" x14ac:dyDescent="0.25">
      <c r="K41029"/>
    </row>
    <row r="41030" spans="11:11" x14ac:dyDescent="0.25">
      <c r="K41030"/>
    </row>
    <row r="41031" spans="11:11" x14ac:dyDescent="0.25">
      <c r="K41031" s="133"/>
    </row>
    <row r="41032" spans="11:11" x14ac:dyDescent="0.25">
      <c r="K41032" s="133"/>
    </row>
    <row r="41033" spans="11:11" x14ac:dyDescent="0.25">
      <c r="K41033"/>
    </row>
    <row r="41034" spans="11:11" x14ac:dyDescent="0.25">
      <c r="K41034"/>
    </row>
    <row r="41035" spans="11:11" x14ac:dyDescent="0.25">
      <c r="K41035"/>
    </row>
    <row r="41036" spans="11:11" x14ac:dyDescent="0.25">
      <c r="K41036" s="133"/>
    </row>
    <row r="41037" spans="11:11" x14ac:dyDescent="0.25">
      <c r="K41037" s="133"/>
    </row>
    <row r="41038" spans="11:11" x14ac:dyDescent="0.25">
      <c r="K41038"/>
    </row>
    <row r="41039" spans="11:11" x14ac:dyDescent="0.25">
      <c r="K41039"/>
    </row>
    <row r="41040" spans="11:11" x14ac:dyDescent="0.25">
      <c r="K41040" s="133"/>
    </row>
    <row r="41041" spans="11:11" x14ac:dyDescent="0.25">
      <c r="K41041" s="133"/>
    </row>
    <row r="41042" spans="11:11" x14ac:dyDescent="0.25">
      <c r="K41042"/>
    </row>
    <row r="41043" spans="11:11" x14ac:dyDescent="0.25">
      <c r="K41043"/>
    </row>
    <row r="41044" spans="11:11" x14ac:dyDescent="0.25">
      <c r="K41044"/>
    </row>
    <row r="41045" spans="11:11" x14ac:dyDescent="0.25">
      <c r="K41045" s="133"/>
    </row>
    <row r="41046" spans="11:11" x14ac:dyDescent="0.25">
      <c r="K41046" s="133"/>
    </row>
    <row r="41047" spans="11:11" x14ac:dyDescent="0.25">
      <c r="K41047"/>
    </row>
    <row r="41048" spans="11:11" x14ac:dyDescent="0.25">
      <c r="K41048"/>
    </row>
    <row r="41049" spans="11:11" x14ac:dyDescent="0.25">
      <c r="K41049" s="133"/>
    </row>
    <row r="41050" spans="11:11" x14ac:dyDescent="0.25">
      <c r="K41050" s="133"/>
    </row>
    <row r="41051" spans="11:11" x14ac:dyDescent="0.25">
      <c r="K41051"/>
    </row>
    <row r="41052" spans="11:11" x14ac:dyDescent="0.25">
      <c r="K41052"/>
    </row>
    <row r="41053" spans="11:11" x14ac:dyDescent="0.25">
      <c r="K41053"/>
    </row>
    <row r="41054" spans="11:11" x14ac:dyDescent="0.25">
      <c r="K41054" s="133"/>
    </row>
    <row r="41055" spans="11:11" x14ac:dyDescent="0.25">
      <c r="K41055" s="133"/>
    </row>
    <row r="41056" spans="11:11" x14ac:dyDescent="0.25">
      <c r="K41056"/>
    </row>
    <row r="41057" spans="11:11" x14ac:dyDescent="0.25">
      <c r="K41057"/>
    </row>
    <row r="41058" spans="11:11" x14ac:dyDescent="0.25">
      <c r="K41058" s="133"/>
    </row>
    <row r="41059" spans="11:11" x14ac:dyDescent="0.25">
      <c r="K41059" s="133"/>
    </row>
    <row r="41060" spans="11:11" x14ac:dyDescent="0.25">
      <c r="K41060"/>
    </row>
    <row r="41061" spans="11:11" x14ac:dyDescent="0.25">
      <c r="K41061"/>
    </row>
    <row r="41062" spans="11:11" x14ac:dyDescent="0.25">
      <c r="K41062"/>
    </row>
    <row r="41063" spans="11:11" x14ac:dyDescent="0.25">
      <c r="K41063" s="133"/>
    </row>
    <row r="41064" spans="11:11" x14ac:dyDescent="0.25">
      <c r="K41064" s="133"/>
    </row>
    <row r="41065" spans="11:11" x14ac:dyDescent="0.25">
      <c r="K41065"/>
    </row>
    <row r="41066" spans="11:11" x14ac:dyDescent="0.25">
      <c r="K41066"/>
    </row>
    <row r="41067" spans="11:11" x14ac:dyDescent="0.25">
      <c r="K41067" s="133"/>
    </row>
    <row r="41068" spans="11:11" x14ac:dyDescent="0.25">
      <c r="K41068" s="133"/>
    </row>
    <row r="41069" spans="11:11" x14ac:dyDescent="0.25">
      <c r="K41069"/>
    </row>
    <row r="41070" spans="11:11" x14ac:dyDescent="0.25">
      <c r="K41070"/>
    </row>
    <row r="41071" spans="11:11" x14ac:dyDescent="0.25">
      <c r="K41071"/>
    </row>
    <row r="41072" spans="11:11" x14ac:dyDescent="0.25">
      <c r="K41072" s="133"/>
    </row>
    <row r="41073" spans="11:11" x14ac:dyDescent="0.25">
      <c r="K41073" s="133"/>
    </row>
    <row r="41074" spans="11:11" x14ac:dyDescent="0.25">
      <c r="K41074"/>
    </row>
    <row r="41075" spans="11:11" x14ac:dyDescent="0.25">
      <c r="K41075"/>
    </row>
    <row r="41076" spans="11:11" x14ac:dyDescent="0.25">
      <c r="K41076" s="133"/>
    </row>
    <row r="41077" spans="11:11" x14ac:dyDescent="0.25">
      <c r="K41077" s="133"/>
    </row>
    <row r="41078" spans="11:11" x14ac:dyDescent="0.25">
      <c r="K41078"/>
    </row>
    <row r="41079" spans="11:11" x14ac:dyDescent="0.25">
      <c r="K41079"/>
    </row>
    <row r="41080" spans="11:11" x14ac:dyDescent="0.25">
      <c r="K41080"/>
    </row>
    <row r="41081" spans="11:11" x14ac:dyDescent="0.25">
      <c r="K41081" s="133"/>
    </row>
    <row r="41082" spans="11:11" x14ac:dyDescent="0.25">
      <c r="K41082" s="133"/>
    </row>
    <row r="41083" spans="11:11" x14ac:dyDescent="0.25">
      <c r="K41083"/>
    </row>
    <row r="41084" spans="11:11" x14ac:dyDescent="0.25">
      <c r="K41084"/>
    </row>
    <row r="41085" spans="11:11" x14ac:dyDescent="0.25">
      <c r="K41085" s="133"/>
    </row>
    <row r="41086" spans="11:11" x14ac:dyDescent="0.25">
      <c r="K41086" s="133"/>
    </row>
    <row r="41087" spans="11:11" x14ac:dyDescent="0.25">
      <c r="K41087"/>
    </row>
    <row r="41088" spans="11:11" x14ac:dyDescent="0.25">
      <c r="K41088"/>
    </row>
    <row r="41089" spans="11:11" x14ac:dyDescent="0.25">
      <c r="K41089"/>
    </row>
    <row r="41090" spans="11:11" x14ac:dyDescent="0.25">
      <c r="K41090" s="133"/>
    </row>
    <row r="41091" spans="11:11" x14ac:dyDescent="0.25">
      <c r="K41091" s="133"/>
    </row>
    <row r="41092" spans="11:11" x14ac:dyDescent="0.25">
      <c r="K41092"/>
    </row>
    <row r="41093" spans="11:11" x14ac:dyDescent="0.25">
      <c r="K41093"/>
    </row>
    <row r="41094" spans="11:11" x14ac:dyDescent="0.25">
      <c r="K41094" s="133"/>
    </row>
    <row r="41095" spans="11:11" x14ac:dyDescent="0.25">
      <c r="K41095" s="133"/>
    </row>
    <row r="41096" spans="11:11" x14ac:dyDescent="0.25">
      <c r="K41096"/>
    </row>
    <row r="41097" spans="11:11" x14ac:dyDescent="0.25">
      <c r="K41097"/>
    </row>
    <row r="41098" spans="11:11" x14ac:dyDescent="0.25">
      <c r="K41098"/>
    </row>
    <row r="41099" spans="11:11" x14ac:dyDescent="0.25">
      <c r="K41099" s="133"/>
    </row>
    <row r="41100" spans="11:11" x14ac:dyDescent="0.25">
      <c r="K41100" s="133"/>
    </row>
    <row r="41101" spans="11:11" x14ac:dyDescent="0.25">
      <c r="K41101"/>
    </row>
    <row r="41102" spans="11:11" x14ac:dyDescent="0.25">
      <c r="K41102"/>
    </row>
    <row r="41103" spans="11:11" x14ac:dyDescent="0.25">
      <c r="K41103" s="133"/>
    </row>
    <row r="41104" spans="11:11" x14ac:dyDescent="0.25">
      <c r="K41104" s="133"/>
    </row>
    <row r="41105" spans="11:11" x14ac:dyDescent="0.25">
      <c r="K41105"/>
    </row>
    <row r="41106" spans="11:11" x14ac:dyDescent="0.25">
      <c r="K41106"/>
    </row>
    <row r="41107" spans="11:11" x14ac:dyDescent="0.25">
      <c r="K41107"/>
    </row>
    <row r="41108" spans="11:11" x14ac:dyDescent="0.25">
      <c r="K41108" s="133"/>
    </row>
    <row r="41109" spans="11:11" x14ac:dyDescent="0.25">
      <c r="K41109" s="133"/>
    </row>
    <row r="41110" spans="11:11" x14ac:dyDescent="0.25">
      <c r="K41110"/>
    </row>
    <row r="41111" spans="11:11" x14ac:dyDescent="0.25">
      <c r="K41111"/>
    </row>
    <row r="41112" spans="11:11" x14ac:dyDescent="0.25">
      <c r="K41112" s="133"/>
    </row>
    <row r="41113" spans="11:11" x14ac:dyDescent="0.25">
      <c r="K41113" s="133"/>
    </row>
    <row r="41114" spans="11:11" x14ac:dyDescent="0.25">
      <c r="K41114"/>
    </row>
    <row r="41115" spans="11:11" x14ac:dyDescent="0.25">
      <c r="K41115"/>
    </row>
    <row r="41116" spans="11:11" x14ac:dyDescent="0.25">
      <c r="K41116"/>
    </row>
    <row r="41117" spans="11:11" x14ac:dyDescent="0.25">
      <c r="K41117" s="133"/>
    </row>
    <row r="41118" spans="11:11" x14ac:dyDescent="0.25">
      <c r="K41118" s="133"/>
    </row>
    <row r="41119" spans="11:11" x14ac:dyDescent="0.25">
      <c r="K41119"/>
    </row>
    <row r="41120" spans="11:11" x14ac:dyDescent="0.25">
      <c r="K41120"/>
    </row>
    <row r="41121" spans="11:11" x14ac:dyDescent="0.25">
      <c r="K41121" s="133"/>
    </row>
    <row r="41122" spans="11:11" x14ac:dyDescent="0.25">
      <c r="K41122" s="133"/>
    </row>
    <row r="41123" spans="11:11" x14ac:dyDescent="0.25">
      <c r="K41123"/>
    </row>
    <row r="41124" spans="11:11" x14ac:dyDescent="0.25">
      <c r="K41124"/>
    </row>
    <row r="41125" spans="11:11" x14ac:dyDescent="0.25">
      <c r="K41125"/>
    </row>
    <row r="41126" spans="11:11" x14ac:dyDescent="0.25">
      <c r="K41126" s="133"/>
    </row>
    <row r="41127" spans="11:11" x14ac:dyDescent="0.25">
      <c r="K41127" s="133"/>
    </row>
    <row r="41128" spans="11:11" x14ac:dyDescent="0.25">
      <c r="K41128"/>
    </row>
    <row r="41129" spans="11:11" x14ac:dyDescent="0.25">
      <c r="K41129"/>
    </row>
    <row r="41130" spans="11:11" x14ac:dyDescent="0.25">
      <c r="K41130" s="133"/>
    </row>
    <row r="41131" spans="11:11" x14ac:dyDescent="0.25">
      <c r="K41131" s="133"/>
    </row>
    <row r="41132" spans="11:11" x14ac:dyDescent="0.25">
      <c r="K41132"/>
    </row>
    <row r="41133" spans="11:11" x14ac:dyDescent="0.25">
      <c r="K41133"/>
    </row>
    <row r="41134" spans="11:11" x14ac:dyDescent="0.25">
      <c r="K41134"/>
    </row>
    <row r="41135" spans="11:11" x14ac:dyDescent="0.25">
      <c r="K41135" s="133"/>
    </row>
    <row r="41136" spans="11:11" x14ac:dyDescent="0.25">
      <c r="K41136" s="133"/>
    </row>
    <row r="41137" spans="11:11" x14ac:dyDescent="0.25">
      <c r="K41137"/>
    </row>
    <row r="41138" spans="11:11" x14ac:dyDescent="0.25">
      <c r="K41138"/>
    </row>
    <row r="41139" spans="11:11" x14ac:dyDescent="0.25">
      <c r="K41139" s="133"/>
    </row>
    <row r="41140" spans="11:11" x14ac:dyDescent="0.25">
      <c r="K41140" s="133"/>
    </row>
    <row r="41141" spans="11:11" x14ac:dyDescent="0.25">
      <c r="K41141"/>
    </row>
    <row r="41142" spans="11:11" x14ac:dyDescent="0.25">
      <c r="K41142"/>
    </row>
    <row r="41143" spans="11:11" x14ac:dyDescent="0.25">
      <c r="K41143"/>
    </row>
    <row r="41144" spans="11:11" x14ac:dyDescent="0.25">
      <c r="K41144" s="133"/>
    </row>
    <row r="41145" spans="11:11" x14ac:dyDescent="0.25">
      <c r="K41145" s="133"/>
    </row>
    <row r="41146" spans="11:11" x14ac:dyDescent="0.25">
      <c r="K41146"/>
    </row>
    <row r="41147" spans="11:11" x14ac:dyDescent="0.25">
      <c r="K41147"/>
    </row>
    <row r="41148" spans="11:11" x14ac:dyDescent="0.25">
      <c r="K41148" s="133"/>
    </row>
    <row r="41149" spans="11:11" x14ac:dyDescent="0.25">
      <c r="K41149" s="133"/>
    </row>
    <row r="41150" spans="11:11" x14ac:dyDescent="0.25">
      <c r="K41150"/>
    </row>
    <row r="41151" spans="11:11" x14ac:dyDescent="0.25">
      <c r="K41151"/>
    </row>
    <row r="41152" spans="11:11" x14ac:dyDescent="0.25">
      <c r="K41152"/>
    </row>
    <row r="41153" spans="11:11" x14ac:dyDescent="0.25">
      <c r="K41153" s="133"/>
    </row>
    <row r="41154" spans="11:11" x14ac:dyDescent="0.25">
      <c r="K41154" s="133"/>
    </row>
    <row r="41155" spans="11:11" x14ac:dyDescent="0.25">
      <c r="K41155"/>
    </row>
    <row r="41156" spans="11:11" x14ac:dyDescent="0.25">
      <c r="K41156"/>
    </row>
    <row r="41157" spans="11:11" x14ac:dyDescent="0.25">
      <c r="K41157" s="133"/>
    </row>
    <row r="41158" spans="11:11" x14ac:dyDescent="0.25">
      <c r="K41158" s="133"/>
    </row>
    <row r="41159" spans="11:11" x14ac:dyDescent="0.25">
      <c r="K41159"/>
    </row>
    <row r="41160" spans="11:11" x14ac:dyDescent="0.25">
      <c r="K41160"/>
    </row>
    <row r="41161" spans="11:11" x14ac:dyDescent="0.25">
      <c r="K41161"/>
    </row>
    <row r="41162" spans="11:11" x14ac:dyDescent="0.25">
      <c r="K41162" s="133"/>
    </row>
    <row r="41163" spans="11:11" x14ac:dyDescent="0.25">
      <c r="K41163" s="133"/>
    </row>
    <row r="41164" spans="11:11" x14ac:dyDescent="0.25">
      <c r="K41164"/>
    </row>
    <row r="41165" spans="11:11" x14ac:dyDescent="0.25">
      <c r="K41165"/>
    </row>
    <row r="41166" spans="11:11" x14ac:dyDescent="0.25">
      <c r="K41166" s="133"/>
    </row>
    <row r="41167" spans="11:11" x14ac:dyDescent="0.25">
      <c r="K41167" s="133"/>
    </row>
    <row r="41168" spans="11:11" x14ac:dyDescent="0.25">
      <c r="K41168"/>
    </row>
    <row r="41169" spans="11:11" x14ac:dyDescent="0.25">
      <c r="K41169"/>
    </row>
    <row r="41170" spans="11:11" x14ac:dyDescent="0.25">
      <c r="K41170"/>
    </row>
    <row r="41171" spans="11:11" x14ac:dyDescent="0.25">
      <c r="K41171" s="133"/>
    </row>
    <row r="41172" spans="11:11" x14ac:dyDescent="0.25">
      <c r="K41172" s="133"/>
    </row>
    <row r="41173" spans="11:11" x14ac:dyDescent="0.25">
      <c r="K41173"/>
    </row>
    <row r="41174" spans="11:11" x14ac:dyDescent="0.25">
      <c r="K41174"/>
    </row>
    <row r="41175" spans="11:11" x14ac:dyDescent="0.25">
      <c r="K41175" s="133"/>
    </row>
    <row r="41176" spans="11:11" x14ac:dyDescent="0.25">
      <c r="K41176" s="133"/>
    </row>
    <row r="41177" spans="11:11" x14ac:dyDescent="0.25">
      <c r="K41177"/>
    </row>
    <row r="41178" spans="11:11" x14ac:dyDescent="0.25">
      <c r="K41178"/>
    </row>
    <row r="41179" spans="11:11" x14ac:dyDescent="0.25">
      <c r="K41179"/>
    </row>
    <row r="41180" spans="11:11" x14ac:dyDescent="0.25">
      <c r="K41180" s="133"/>
    </row>
    <row r="41181" spans="11:11" x14ac:dyDescent="0.25">
      <c r="K41181" s="133"/>
    </row>
    <row r="41182" spans="11:11" x14ac:dyDescent="0.25">
      <c r="K41182"/>
    </row>
    <row r="41183" spans="11:11" x14ac:dyDescent="0.25">
      <c r="K41183"/>
    </row>
    <row r="41184" spans="11:11" x14ac:dyDescent="0.25">
      <c r="K41184" s="133"/>
    </row>
    <row r="41185" spans="11:11" x14ac:dyDescent="0.25">
      <c r="K41185" s="133"/>
    </row>
    <row r="41186" spans="11:11" x14ac:dyDescent="0.25">
      <c r="K41186"/>
    </row>
    <row r="41187" spans="11:11" x14ac:dyDescent="0.25">
      <c r="K41187"/>
    </row>
    <row r="41188" spans="11:11" x14ac:dyDescent="0.25">
      <c r="K41188"/>
    </row>
    <row r="41189" spans="11:11" x14ac:dyDescent="0.25">
      <c r="K41189" s="133"/>
    </row>
    <row r="41190" spans="11:11" x14ac:dyDescent="0.25">
      <c r="K41190" s="133"/>
    </row>
    <row r="41191" spans="11:11" x14ac:dyDescent="0.25">
      <c r="K41191"/>
    </row>
    <row r="41192" spans="11:11" x14ac:dyDescent="0.25">
      <c r="K41192"/>
    </row>
    <row r="41193" spans="11:11" x14ac:dyDescent="0.25">
      <c r="K41193" s="133"/>
    </row>
    <row r="41194" spans="11:11" x14ac:dyDescent="0.25">
      <c r="K41194" s="133"/>
    </row>
    <row r="41195" spans="11:11" x14ac:dyDescent="0.25">
      <c r="K41195"/>
    </row>
    <row r="41196" spans="11:11" x14ac:dyDescent="0.25">
      <c r="K41196"/>
    </row>
    <row r="41197" spans="11:11" x14ac:dyDescent="0.25">
      <c r="K41197"/>
    </row>
    <row r="41198" spans="11:11" x14ac:dyDescent="0.25">
      <c r="K41198" s="133"/>
    </row>
    <row r="41199" spans="11:11" x14ac:dyDescent="0.25">
      <c r="K41199" s="133"/>
    </row>
    <row r="41200" spans="11:11" x14ac:dyDescent="0.25">
      <c r="K41200"/>
    </row>
    <row r="41201" spans="11:11" x14ac:dyDescent="0.25">
      <c r="K41201"/>
    </row>
    <row r="41202" spans="11:11" x14ac:dyDescent="0.25">
      <c r="K41202" s="133"/>
    </row>
    <row r="41203" spans="11:11" x14ac:dyDescent="0.25">
      <c r="K41203" s="133"/>
    </row>
    <row r="41204" spans="11:11" x14ac:dyDescent="0.25">
      <c r="K41204"/>
    </row>
    <row r="41205" spans="11:11" x14ac:dyDescent="0.25">
      <c r="K41205"/>
    </row>
    <row r="41206" spans="11:11" x14ac:dyDescent="0.25">
      <c r="K41206"/>
    </row>
    <row r="41207" spans="11:11" x14ac:dyDescent="0.25">
      <c r="K41207" s="133"/>
    </row>
    <row r="41208" spans="11:11" x14ac:dyDescent="0.25">
      <c r="K41208" s="133"/>
    </row>
    <row r="41209" spans="11:11" x14ac:dyDescent="0.25">
      <c r="K41209"/>
    </row>
    <row r="41210" spans="11:11" x14ac:dyDescent="0.25">
      <c r="K41210"/>
    </row>
    <row r="41211" spans="11:11" x14ac:dyDescent="0.25">
      <c r="K41211" s="133"/>
    </row>
    <row r="41212" spans="11:11" x14ac:dyDescent="0.25">
      <c r="K41212" s="133"/>
    </row>
    <row r="41213" spans="11:11" x14ac:dyDescent="0.25">
      <c r="K41213"/>
    </row>
    <row r="41214" spans="11:11" x14ac:dyDescent="0.25">
      <c r="K41214"/>
    </row>
    <row r="41215" spans="11:11" x14ac:dyDescent="0.25">
      <c r="K41215"/>
    </row>
    <row r="41216" spans="11:11" x14ac:dyDescent="0.25">
      <c r="K41216" s="133"/>
    </row>
    <row r="41217" spans="11:11" x14ac:dyDescent="0.25">
      <c r="K41217" s="133"/>
    </row>
    <row r="41218" spans="11:11" x14ac:dyDescent="0.25">
      <c r="K41218"/>
    </row>
    <row r="41219" spans="11:11" x14ac:dyDescent="0.25">
      <c r="K41219"/>
    </row>
    <row r="41220" spans="11:11" x14ac:dyDescent="0.25">
      <c r="K41220" s="133"/>
    </row>
    <row r="41221" spans="11:11" x14ac:dyDescent="0.25">
      <c r="K41221" s="133"/>
    </row>
    <row r="41222" spans="11:11" x14ac:dyDescent="0.25">
      <c r="K41222"/>
    </row>
    <row r="41223" spans="11:11" x14ac:dyDescent="0.25">
      <c r="K41223"/>
    </row>
    <row r="41224" spans="11:11" x14ac:dyDescent="0.25">
      <c r="K41224"/>
    </row>
    <row r="41225" spans="11:11" x14ac:dyDescent="0.25">
      <c r="K41225" s="133"/>
    </row>
    <row r="41226" spans="11:11" x14ac:dyDescent="0.25">
      <c r="K41226" s="133"/>
    </row>
    <row r="41227" spans="11:11" x14ac:dyDescent="0.25">
      <c r="K41227"/>
    </row>
    <row r="41228" spans="11:11" x14ac:dyDescent="0.25">
      <c r="K41228"/>
    </row>
    <row r="41229" spans="11:11" x14ac:dyDescent="0.25">
      <c r="K41229" s="133"/>
    </row>
    <row r="41230" spans="11:11" x14ac:dyDescent="0.25">
      <c r="K41230" s="133"/>
    </row>
    <row r="41231" spans="11:11" x14ac:dyDescent="0.25">
      <c r="K41231"/>
    </row>
    <row r="41232" spans="11:11" x14ac:dyDescent="0.25">
      <c r="K41232"/>
    </row>
    <row r="41233" spans="11:11" x14ac:dyDescent="0.25">
      <c r="K41233"/>
    </row>
    <row r="41234" spans="11:11" x14ac:dyDescent="0.25">
      <c r="K41234" s="133"/>
    </row>
    <row r="41235" spans="11:11" x14ac:dyDescent="0.25">
      <c r="K41235" s="133"/>
    </row>
    <row r="41236" spans="11:11" x14ac:dyDescent="0.25">
      <c r="K41236"/>
    </row>
    <row r="41237" spans="11:11" x14ac:dyDescent="0.25">
      <c r="K41237"/>
    </row>
    <row r="41238" spans="11:11" x14ac:dyDescent="0.25">
      <c r="K41238" s="133"/>
    </row>
    <row r="41239" spans="11:11" x14ac:dyDescent="0.25">
      <c r="K41239" s="133"/>
    </row>
    <row r="41240" spans="11:11" x14ac:dyDescent="0.25">
      <c r="K41240"/>
    </row>
    <row r="41241" spans="11:11" x14ac:dyDescent="0.25">
      <c r="K41241"/>
    </row>
    <row r="41242" spans="11:11" x14ac:dyDescent="0.25">
      <c r="K41242"/>
    </row>
    <row r="41243" spans="11:11" x14ac:dyDescent="0.25">
      <c r="K41243" s="133"/>
    </row>
    <row r="41244" spans="11:11" x14ac:dyDescent="0.25">
      <c r="K41244" s="133"/>
    </row>
    <row r="41245" spans="11:11" x14ac:dyDescent="0.25">
      <c r="K41245"/>
    </row>
    <row r="41246" spans="11:11" x14ac:dyDescent="0.25">
      <c r="K41246"/>
    </row>
    <row r="41247" spans="11:11" x14ac:dyDescent="0.25">
      <c r="K41247" s="133"/>
    </row>
    <row r="41248" spans="11:11" x14ac:dyDescent="0.25">
      <c r="K41248" s="133"/>
    </row>
    <row r="41249" spans="11:11" x14ac:dyDescent="0.25">
      <c r="K41249"/>
    </row>
    <row r="41250" spans="11:11" x14ac:dyDescent="0.25">
      <c r="K41250"/>
    </row>
    <row r="41251" spans="11:11" x14ac:dyDescent="0.25">
      <c r="K41251"/>
    </row>
    <row r="41252" spans="11:11" x14ac:dyDescent="0.25">
      <c r="K41252" s="133"/>
    </row>
    <row r="41253" spans="11:11" x14ac:dyDescent="0.25">
      <c r="K41253" s="133"/>
    </row>
    <row r="41254" spans="11:11" x14ac:dyDescent="0.25">
      <c r="K41254"/>
    </row>
    <row r="41255" spans="11:11" x14ac:dyDescent="0.25">
      <c r="K41255"/>
    </row>
    <row r="41256" spans="11:11" x14ac:dyDescent="0.25">
      <c r="K41256" s="133"/>
    </row>
    <row r="41257" spans="11:11" x14ac:dyDescent="0.25">
      <c r="K41257" s="133"/>
    </row>
    <row r="41258" spans="11:11" x14ac:dyDescent="0.25">
      <c r="K41258"/>
    </row>
    <row r="41259" spans="11:11" x14ac:dyDescent="0.25">
      <c r="K41259"/>
    </row>
    <row r="41260" spans="11:11" x14ac:dyDescent="0.25">
      <c r="K41260"/>
    </row>
    <row r="41261" spans="11:11" x14ac:dyDescent="0.25">
      <c r="K41261" s="133"/>
    </row>
    <row r="41262" spans="11:11" x14ac:dyDescent="0.25">
      <c r="K41262" s="133"/>
    </row>
    <row r="41263" spans="11:11" x14ac:dyDescent="0.25">
      <c r="K41263"/>
    </row>
    <row r="41264" spans="11:11" x14ac:dyDescent="0.25">
      <c r="K41264"/>
    </row>
    <row r="41265" spans="11:11" x14ac:dyDescent="0.25">
      <c r="K41265" s="133"/>
    </row>
    <row r="41266" spans="11:11" x14ac:dyDescent="0.25">
      <c r="K41266" s="133"/>
    </row>
    <row r="41267" spans="11:11" x14ac:dyDescent="0.25">
      <c r="K41267"/>
    </row>
    <row r="41268" spans="11:11" x14ac:dyDescent="0.25">
      <c r="K41268"/>
    </row>
    <row r="41269" spans="11:11" x14ac:dyDescent="0.25">
      <c r="K41269"/>
    </row>
    <row r="41270" spans="11:11" x14ac:dyDescent="0.25">
      <c r="K41270" s="133"/>
    </row>
    <row r="41271" spans="11:11" x14ac:dyDescent="0.25">
      <c r="K41271" s="133"/>
    </row>
    <row r="41272" spans="11:11" x14ac:dyDescent="0.25">
      <c r="K41272"/>
    </row>
    <row r="41273" spans="11:11" x14ac:dyDescent="0.25">
      <c r="K41273"/>
    </row>
    <row r="41274" spans="11:11" x14ac:dyDescent="0.25">
      <c r="K41274" s="133"/>
    </row>
    <row r="41275" spans="11:11" x14ac:dyDescent="0.25">
      <c r="K41275" s="133"/>
    </row>
    <row r="41276" spans="11:11" x14ac:dyDescent="0.25">
      <c r="K41276"/>
    </row>
    <row r="41277" spans="11:11" x14ac:dyDescent="0.25">
      <c r="K41277"/>
    </row>
    <row r="41278" spans="11:11" x14ac:dyDescent="0.25">
      <c r="K41278"/>
    </row>
    <row r="41279" spans="11:11" x14ac:dyDescent="0.25">
      <c r="K41279" s="133"/>
    </row>
    <row r="41280" spans="11:11" x14ac:dyDescent="0.25">
      <c r="K41280" s="133"/>
    </row>
    <row r="41281" spans="11:11" x14ac:dyDescent="0.25">
      <c r="K41281"/>
    </row>
    <row r="41282" spans="11:11" x14ac:dyDescent="0.25">
      <c r="K41282"/>
    </row>
    <row r="41283" spans="11:11" x14ac:dyDescent="0.25">
      <c r="K41283" s="133"/>
    </row>
    <row r="41284" spans="11:11" x14ac:dyDescent="0.25">
      <c r="K41284" s="133"/>
    </row>
    <row r="41285" spans="11:11" x14ac:dyDescent="0.25">
      <c r="K41285"/>
    </row>
    <row r="41286" spans="11:11" x14ac:dyDescent="0.25">
      <c r="K41286"/>
    </row>
    <row r="41287" spans="11:11" x14ac:dyDescent="0.25">
      <c r="K41287"/>
    </row>
    <row r="41288" spans="11:11" x14ac:dyDescent="0.25">
      <c r="K41288" s="133"/>
    </row>
    <row r="41289" spans="11:11" x14ac:dyDescent="0.25">
      <c r="K41289" s="133"/>
    </row>
    <row r="41290" spans="11:11" x14ac:dyDescent="0.25">
      <c r="K41290"/>
    </row>
    <row r="41291" spans="11:11" x14ac:dyDescent="0.25">
      <c r="K41291"/>
    </row>
    <row r="41292" spans="11:11" x14ac:dyDescent="0.25">
      <c r="K41292" s="133"/>
    </row>
    <row r="41293" spans="11:11" x14ac:dyDescent="0.25">
      <c r="K41293" s="133"/>
    </row>
    <row r="41294" spans="11:11" x14ac:dyDescent="0.25">
      <c r="K41294"/>
    </row>
    <row r="41295" spans="11:11" x14ac:dyDescent="0.25">
      <c r="K41295"/>
    </row>
    <row r="41296" spans="11:11" x14ac:dyDescent="0.25">
      <c r="K41296"/>
    </row>
    <row r="41297" spans="11:11" x14ac:dyDescent="0.25">
      <c r="K41297" s="133"/>
    </row>
    <row r="41298" spans="11:11" x14ac:dyDescent="0.25">
      <c r="K41298" s="133"/>
    </row>
    <row r="41299" spans="11:11" x14ac:dyDescent="0.25">
      <c r="K41299"/>
    </row>
    <row r="41300" spans="11:11" x14ac:dyDescent="0.25">
      <c r="K41300"/>
    </row>
    <row r="41301" spans="11:11" x14ac:dyDescent="0.25">
      <c r="K41301" s="133"/>
    </row>
    <row r="41302" spans="11:11" x14ac:dyDescent="0.25">
      <c r="K41302" s="133"/>
    </row>
    <row r="41303" spans="11:11" x14ac:dyDescent="0.25">
      <c r="K41303"/>
    </row>
    <row r="41304" spans="11:11" x14ac:dyDescent="0.25">
      <c r="K41304"/>
    </row>
    <row r="41305" spans="11:11" x14ac:dyDescent="0.25">
      <c r="K41305"/>
    </row>
    <row r="41306" spans="11:11" x14ac:dyDescent="0.25">
      <c r="K41306" s="133"/>
    </row>
    <row r="41307" spans="11:11" x14ac:dyDescent="0.25">
      <c r="K41307" s="133"/>
    </row>
    <row r="41308" spans="11:11" x14ac:dyDescent="0.25">
      <c r="K41308"/>
    </row>
    <row r="41309" spans="11:11" x14ac:dyDescent="0.25">
      <c r="K41309"/>
    </row>
    <row r="41310" spans="11:11" x14ac:dyDescent="0.25">
      <c r="K41310" s="133"/>
    </row>
    <row r="41311" spans="11:11" x14ac:dyDescent="0.25">
      <c r="K41311" s="133"/>
    </row>
    <row r="41312" spans="11:11" x14ac:dyDescent="0.25">
      <c r="K41312"/>
    </row>
    <row r="41313" spans="11:11" x14ac:dyDescent="0.25">
      <c r="K41313"/>
    </row>
    <row r="41314" spans="11:11" x14ac:dyDescent="0.25">
      <c r="K41314"/>
    </row>
    <row r="41315" spans="11:11" x14ac:dyDescent="0.25">
      <c r="K41315" s="133"/>
    </row>
    <row r="41316" spans="11:11" x14ac:dyDescent="0.25">
      <c r="K41316" s="133"/>
    </row>
    <row r="41317" spans="11:11" x14ac:dyDescent="0.25">
      <c r="K41317"/>
    </row>
    <row r="41318" spans="11:11" x14ac:dyDescent="0.25">
      <c r="K41318"/>
    </row>
    <row r="41319" spans="11:11" x14ac:dyDescent="0.25">
      <c r="K41319" s="133"/>
    </row>
    <row r="41320" spans="11:11" x14ac:dyDescent="0.25">
      <c r="K41320" s="133"/>
    </row>
    <row r="41321" spans="11:11" x14ac:dyDescent="0.25">
      <c r="K41321"/>
    </row>
    <row r="41322" spans="11:11" x14ac:dyDescent="0.25">
      <c r="K41322"/>
    </row>
    <row r="41323" spans="11:11" x14ac:dyDescent="0.25">
      <c r="K41323"/>
    </row>
    <row r="41324" spans="11:11" x14ac:dyDescent="0.25">
      <c r="K41324" s="133"/>
    </row>
    <row r="41325" spans="11:11" x14ac:dyDescent="0.25">
      <c r="K41325" s="133"/>
    </row>
    <row r="41326" spans="11:11" x14ac:dyDescent="0.25">
      <c r="K41326"/>
    </row>
    <row r="41327" spans="11:11" x14ac:dyDescent="0.25">
      <c r="K41327"/>
    </row>
    <row r="41328" spans="11:11" x14ac:dyDescent="0.25">
      <c r="K41328" s="133"/>
    </row>
    <row r="41329" spans="11:11" x14ac:dyDescent="0.25">
      <c r="K41329" s="133"/>
    </row>
    <row r="41330" spans="11:11" x14ac:dyDescent="0.25">
      <c r="K41330"/>
    </row>
    <row r="41331" spans="11:11" x14ac:dyDescent="0.25">
      <c r="K41331"/>
    </row>
    <row r="41332" spans="11:11" x14ac:dyDescent="0.25">
      <c r="K41332"/>
    </row>
    <row r="41333" spans="11:11" x14ac:dyDescent="0.25">
      <c r="K41333" s="133"/>
    </row>
    <row r="41334" spans="11:11" x14ac:dyDescent="0.25">
      <c r="K41334" s="133"/>
    </row>
    <row r="41335" spans="11:11" x14ac:dyDescent="0.25">
      <c r="K41335"/>
    </row>
    <row r="41336" spans="11:11" x14ac:dyDescent="0.25">
      <c r="K41336"/>
    </row>
    <row r="41337" spans="11:11" x14ac:dyDescent="0.25">
      <c r="K41337" s="133"/>
    </row>
    <row r="41338" spans="11:11" x14ac:dyDescent="0.25">
      <c r="K41338" s="133"/>
    </row>
    <row r="41339" spans="11:11" x14ac:dyDescent="0.25">
      <c r="K41339"/>
    </row>
    <row r="41340" spans="11:11" x14ac:dyDescent="0.25">
      <c r="K41340"/>
    </row>
    <row r="41341" spans="11:11" x14ac:dyDescent="0.25">
      <c r="K41341"/>
    </row>
    <row r="41342" spans="11:11" x14ac:dyDescent="0.25">
      <c r="K41342" s="133"/>
    </row>
    <row r="41343" spans="11:11" x14ac:dyDescent="0.25">
      <c r="K41343" s="133"/>
    </row>
    <row r="41344" spans="11:11" x14ac:dyDescent="0.25">
      <c r="K41344"/>
    </row>
    <row r="41345" spans="11:11" x14ac:dyDescent="0.25">
      <c r="K41345"/>
    </row>
    <row r="41346" spans="11:11" x14ac:dyDescent="0.25">
      <c r="K41346" s="133"/>
    </row>
    <row r="41347" spans="11:11" x14ac:dyDescent="0.25">
      <c r="K41347" s="133"/>
    </row>
    <row r="41348" spans="11:11" x14ac:dyDescent="0.25">
      <c r="K41348"/>
    </row>
    <row r="41349" spans="11:11" x14ac:dyDescent="0.25">
      <c r="K41349"/>
    </row>
    <row r="41350" spans="11:11" x14ac:dyDescent="0.25">
      <c r="K41350"/>
    </row>
    <row r="41351" spans="11:11" x14ac:dyDescent="0.25">
      <c r="K41351" s="133"/>
    </row>
    <row r="41352" spans="11:11" x14ac:dyDescent="0.25">
      <c r="K41352" s="133"/>
    </row>
    <row r="41353" spans="11:11" x14ac:dyDescent="0.25">
      <c r="K41353"/>
    </row>
    <row r="41354" spans="11:11" x14ac:dyDescent="0.25">
      <c r="K41354"/>
    </row>
    <row r="41355" spans="11:11" x14ac:dyDescent="0.25">
      <c r="K41355" s="133"/>
    </row>
    <row r="41356" spans="11:11" x14ac:dyDescent="0.25">
      <c r="K41356" s="133"/>
    </row>
    <row r="41357" spans="11:11" x14ac:dyDescent="0.25">
      <c r="K41357"/>
    </row>
    <row r="41358" spans="11:11" x14ac:dyDescent="0.25">
      <c r="K41358"/>
    </row>
    <row r="41359" spans="11:11" x14ac:dyDescent="0.25">
      <c r="K41359"/>
    </row>
    <row r="41360" spans="11:11" x14ac:dyDescent="0.25">
      <c r="K41360" s="133"/>
    </row>
    <row r="41361" spans="11:11" x14ac:dyDescent="0.25">
      <c r="K41361" s="133"/>
    </row>
    <row r="41362" spans="11:11" x14ac:dyDescent="0.25">
      <c r="K41362"/>
    </row>
    <row r="41363" spans="11:11" x14ac:dyDescent="0.25">
      <c r="K41363"/>
    </row>
    <row r="41364" spans="11:11" x14ac:dyDescent="0.25">
      <c r="K41364" s="133"/>
    </row>
    <row r="41365" spans="11:11" x14ac:dyDescent="0.25">
      <c r="K41365" s="133"/>
    </row>
    <row r="41366" spans="11:11" x14ac:dyDescent="0.25">
      <c r="K41366"/>
    </row>
    <row r="41367" spans="11:11" x14ac:dyDescent="0.25">
      <c r="K41367"/>
    </row>
    <row r="41368" spans="11:11" x14ac:dyDescent="0.25">
      <c r="K41368"/>
    </row>
    <row r="41369" spans="11:11" x14ac:dyDescent="0.25">
      <c r="K41369" s="133"/>
    </row>
    <row r="41370" spans="11:11" x14ac:dyDescent="0.25">
      <c r="K41370" s="133"/>
    </row>
    <row r="41371" spans="11:11" x14ac:dyDescent="0.25">
      <c r="K41371"/>
    </row>
    <row r="41372" spans="11:11" x14ac:dyDescent="0.25">
      <c r="K41372"/>
    </row>
    <row r="41373" spans="11:11" x14ac:dyDescent="0.25">
      <c r="K41373" s="133"/>
    </row>
    <row r="41374" spans="11:11" x14ac:dyDescent="0.25">
      <c r="K41374" s="133"/>
    </row>
    <row r="41375" spans="11:11" x14ac:dyDescent="0.25">
      <c r="K41375"/>
    </row>
    <row r="41376" spans="11:11" x14ac:dyDescent="0.25">
      <c r="K41376"/>
    </row>
    <row r="41377" spans="11:11" x14ac:dyDescent="0.25">
      <c r="K41377"/>
    </row>
    <row r="41378" spans="11:11" x14ac:dyDescent="0.25">
      <c r="K41378" s="133"/>
    </row>
    <row r="41379" spans="11:11" x14ac:dyDescent="0.25">
      <c r="K41379" s="133"/>
    </row>
    <row r="41380" spans="11:11" x14ac:dyDescent="0.25">
      <c r="K41380"/>
    </row>
    <row r="41381" spans="11:11" x14ac:dyDescent="0.25">
      <c r="K41381"/>
    </row>
    <row r="41382" spans="11:11" x14ac:dyDescent="0.25">
      <c r="K41382" s="133"/>
    </row>
    <row r="41383" spans="11:11" x14ac:dyDescent="0.25">
      <c r="K41383" s="133"/>
    </row>
    <row r="41384" spans="11:11" x14ac:dyDescent="0.25">
      <c r="K41384"/>
    </row>
    <row r="41385" spans="11:11" x14ac:dyDescent="0.25">
      <c r="K41385"/>
    </row>
    <row r="41386" spans="11:11" x14ac:dyDescent="0.25">
      <c r="K41386"/>
    </row>
    <row r="41387" spans="11:11" x14ac:dyDescent="0.25">
      <c r="K41387" s="133"/>
    </row>
    <row r="41388" spans="11:11" x14ac:dyDescent="0.25">
      <c r="K41388" s="133"/>
    </row>
    <row r="41389" spans="11:11" x14ac:dyDescent="0.25">
      <c r="K41389"/>
    </row>
    <row r="41390" spans="11:11" x14ac:dyDescent="0.25">
      <c r="K41390"/>
    </row>
    <row r="41391" spans="11:11" x14ac:dyDescent="0.25">
      <c r="K41391" s="133"/>
    </row>
    <row r="41392" spans="11:11" x14ac:dyDescent="0.25">
      <c r="K41392" s="133"/>
    </row>
    <row r="41393" spans="11:11" x14ac:dyDescent="0.25">
      <c r="K41393"/>
    </row>
    <row r="41394" spans="11:11" x14ac:dyDescent="0.25">
      <c r="K41394"/>
    </row>
    <row r="41395" spans="11:11" x14ac:dyDescent="0.25">
      <c r="K41395"/>
    </row>
    <row r="41396" spans="11:11" x14ac:dyDescent="0.25">
      <c r="K41396" s="133"/>
    </row>
    <row r="41397" spans="11:11" x14ac:dyDescent="0.25">
      <c r="K41397" s="133"/>
    </row>
    <row r="41398" spans="11:11" x14ac:dyDescent="0.25">
      <c r="K41398"/>
    </row>
    <row r="41399" spans="11:11" x14ac:dyDescent="0.25">
      <c r="K41399"/>
    </row>
    <row r="41400" spans="11:11" x14ac:dyDescent="0.25">
      <c r="K41400" s="133"/>
    </row>
    <row r="41401" spans="11:11" x14ac:dyDescent="0.25">
      <c r="K41401" s="133"/>
    </row>
    <row r="41402" spans="11:11" x14ac:dyDescent="0.25">
      <c r="K41402"/>
    </row>
    <row r="41403" spans="11:11" x14ac:dyDescent="0.25">
      <c r="K41403"/>
    </row>
    <row r="41404" spans="11:11" x14ac:dyDescent="0.25">
      <c r="K41404"/>
    </row>
    <row r="41405" spans="11:11" x14ac:dyDescent="0.25">
      <c r="K41405" s="133"/>
    </row>
    <row r="41406" spans="11:11" x14ac:dyDescent="0.25">
      <c r="K41406" s="133"/>
    </row>
    <row r="41407" spans="11:11" x14ac:dyDescent="0.25">
      <c r="K41407"/>
    </row>
    <row r="41408" spans="11:11" x14ac:dyDescent="0.25">
      <c r="K41408"/>
    </row>
    <row r="41409" spans="11:11" x14ac:dyDescent="0.25">
      <c r="K41409" s="133"/>
    </row>
    <row r="41410" spans="11:11" x14ac:dyDescent="0.25">
      <c r="K41410" s="133"/>
    </row>
    <row r="41411" spans="11:11" x14ac:dyDescent="0.25">
      <c r="K41411"/>
    </row>
    <row r="41412" spans="11:11" x14ac:dyDescent="0.25">
      <c r="K41412"/>
    </row>
    <row r="41413" spans="11:11" x14ac:dyDescent="0.25">
      <c r="K41413"/>
    </row>
    <row r="41414" spans="11:11" x14ac:dyDescent="0.25">
      <c r="K41414" s="133"/>
    </row>
    <row r="41415" spans="11:11" x14ac:dyDescent="0.25">
      <c r="K41415" s="133"/>
    </row>
    <row r="41416" spans="11:11" x14ac:dyDescent="0.25">
      <c r="K41416"/>
    </row>
    <row r="41417" spans="11:11" x14ac:dyDescent="0.25">
      <c r="K41417"/>
    </row>
    <row r="41418" spans="11:11" x14ac:dyDescent="0.25">
      <c r="K41418" s="133"/>
    </row>
    <row r="41419" spans="11:11" x14ac:dyDescent="0.25">
      <c r="K41419" s="133"/>
    </row>
    <row r="41420" spans="11:11" x14ac:dyDescent="0.25">
      <c r="K41420"/>
    </row>
    <row r="41421" spans="11:11" x14ac:dyDescent="0.25">
      <c r="K41421"/>
    </row>
    <row r="41422" spans="11:11" x14ac:dyDescent="0.25">
      <c r="K41422"/>
    </row>
    <row r="41423" spans="11:11" x14ac:dyDescent="0.25">
      <c r="K41423" s="133"/>
    </row>
    <row r="41424" spans="11:11" x14ac:dyDescent="0.25">
      <c r="K41424" s="133"/>
    </row>
    <row r="41425" spans="11:11" x14ac:dyDescent="0.25">
      <c r="K41425"/>
    </row>
    <row r="41426" spans="11:11" x14ac:dyDescent="0.25">
      <c r="K41426"/>
    </row>
    <row r="41427" spans="11:11" x14ac:dyDescent="0.25">
      <c r="K41427" s="133"/>
    </row>
    <row r="41428" spans="11:11" x14ac:dyDescent="0.25">
      <c r="K41428" s="133"/>
    </row>
    <row r="41429" spans="11:11" x14ac:dyDescent="0.25">
      <c r="K41429"/>
    </row>
    <row r="41430" spans="11:11" x14ac:dyDescent="0.25">
      <c r="K41430"/>
    </row>
    <row r="41431" spans="11:11" x14ac:dyDescent="0.25">
      <c r="K41431"/>
    </row>
    <row r="41432" spans="11:11" x14ac:dyDescent="0.25">
      <c r="K41432" s="133"/>
    </row>
    <row r="41433" spans="11:11" x14ac:dyDescent="0.25">
      <c r="K41433" s="133"/>
    </row>
    <row r="41434" spans="11:11" x14ac:dyDescent="0.25">
      <c r="K41434"/>
    </row>
    <row r="41435" spans="11:11" x14ac:dyDescent="0.25">
      <c r="K41435"/>
    </row>
    <row r="41436" spans="11:11" x14ac:dyDescent="0.25">
      <c r="K41436" s="133"/>
    </row>
    <row r="41437" spans="11:11" x14ac:dyDescent="0.25">
      <c r="K41437" s="133"/>
    </row>
    <row r="41438" spans="11:11" x14ac:dyDescent="0.25">
      <c r="K41438"/>
    </row>
    <row r="41439" spans="11:11" x14ac:dyDescent="0.25">
      <c r="K41439"/>
    </row>
    <row r="41440" spans="11:11" x14ac:dyDescent="0.25">
      <c r="K41440"/>
    </row>
    <row r="41441" spans="11:11" x14ac:dyDescent="0.25">
      <c r="K41441" s="133"/>
    </row>
    <row r="41442" spans="11:11" x14ac:dyDescent="0.25">
      <c r="K41442" s="133"/>
    </row>
    <row r="41443" spans="11:11" x14ac:dyDescent="0.25">
      <c r="K41443"/>
    </row>
    <row r="41444" spans="11:11" x14ac:dyDescent="0.25">
      <c r="K41444"/>
    </row>
    <row r="41445" spans="11:11" x14ac:dyDescent="0.25">
      <c r="K41445" s="133"/>
    </row>
    <row r="41446" spans="11:11" x14ac:dyDescent="0.25">
      <c r="K41446" s="133"/>
    </row>
    <row r="41447" spans="11:11" x14ac:dyDescent="0.25">
      <c r="K41447"/>
    </row>
    <row r="41448" spans="11:11" x14ac:dyDescent="0.25">
      <c r="K41448"/>
    </row>
    <row r="41449" spans="11:11" x14ac:dyDescent="0.25">
      <c r="K41449"/>
    </row>
    <row r="41450" spans="11:11" x14ac:dyDescent="0.25">
      <c r="K41450" s="133"/>
    </row>
    <row r="41451" spans="11:11" x14ac:dyDescent="0.25">
      <c r="K41451" s="133"/>
    </row>
    <row r="41452" spans="11:11" x14ac:dyDescent="0.25">
      <c r="K41452"/>
    </row>
    <row r="41453" spans="11:11" x14ac:dyDescent="0.25">
      <c r="K41453"/>
    </row>
    <row r="41454" spans="11:11" x14ac:dyDescent="0.25">
      <c r="K41454" s="133"/>
    </row>
    <row r="41455" spans="11:11" x14ac:dyDescent="0.25">
      <c r="K41455" s="133"/>
    </row>
    <row r="41456" spans="11:11" x14ac:dyDescent="0.25">
      <c r="K41456"/>
    </row>
    <row r="41457" spans="11:11" x14ac:dyDescent="0.25">
      <c r="K41457"/>
    </row>
    <row r="41458" spans="11:11" x14ac:dyDescent="0.25">
      <c r="K41458"/>
    </row>
    <row r="41459" spans="11:11" x14ac:dyDescent="0.25">
      <c r="K41459" s="133"/>
    </row>
    <row r="41460" spans="11:11" x14ac:dyDescent="0.25">
      <c r="K41460" s="133"/>
    </row>
    <row r="41461" spans="11:11" x14ac:dyDescent="0.25">
      <c r="K41461"/>
    </row>
    <row r="41462" spans="11:11" x14ac:dyDescent="0.25">
      <c r="K41462"/>
    </row>
    <row r="41463" spans="11:11" x14ac:dyDescent="0.25">
      <c r="K41463" s="133"/>
    </row>
    <row r="41464" spans="11:11" x14ac:dyDescent="0.25">
      <c r="K41464" s="133"/>
    </row>
    <row r="41465" spans="11:11" x14ac:dyDescent="0.25">
      <c r="K41465"/>
    </row>
    <row r="41466" spans="11:11" x14ac:dyDescent="0.25">
      <c r="K41466"/>
    </row>
    <row r="41467" spans="11:11" x14ac:dyDescent="0.25">
      <c r="K41467"/>
    </row>
    <row r="41468" spans="11:11" x14ac:dyDescent="0.25">
      <c r="K41468" s="133"/>
    </row>
    <row r="41469" spans="11:11" x14ac:dyDescent="0.25">
      <c r="K41469" s="133"/>
    </row>
    <row r="41470" spans="11:11" x14ac:dyDescent="0.25">
      <c r="K41470"/>
    </row>
    <row r="41471" spans="11:11" x14ac:dyDescent="0.25">
      <c r="K41471"/>
    </row>
    <row r="41472" spans="11:11" x14ac:dyDescent="0.25">
      <c r="K41472" s="133"/>
    </row>
    <row r="41473" spans="11:11" x14ac:dyDescent="0.25">
      <c r="K41473" s="133"/>
    </row>
    <row r="41474" spans="11:11" x14ac:dyDescent="0.25">
      <c r="K41474"/>
    </row>
    <row r="41475" spans="11:11" x14ac:dyDescent="0.25">
      <c r="K41475"/>
    </row>
    <row r="41476" spans="11:11" x14ac:dyDescent="0.25">
      <c r="K41476"/>
    </row>
    <row r="41477" spans="11:11" x14ac:dyDescent="0.25">
      <c r="K41477" s="133"/>
    </row>
    <row r="41478" spans="11:11" x14ac:dyDescent="0.25">
      <c r="K41478" s="133"/>
    </row>
    <row r="41479" spans="11:11" x14ac:dyDescent="0.25">
      <c r="K41479"/>
    </row>
    <row r="41480" spans="11:11" x14ac:dyDescent="0.25">
      <c r="K41480"/>
    </row>
    <row r="41481" spans="11:11" x14ac:dyDescent="0.25">
      <c r="K41481" s="133"/>
    </row>
    <row r="41482" spans="11:11" x14ac:dyDescent="0.25">
      <c r="K41482" s="133"/>
    </row>
    <row r="41483" spans="11:11" x14ac:dyDescent="0.25">
      <c r="K41483"/>
    </row>
    <row r="41484" spans="11:11" x14ac:dyDescent="0.25">
      <c r="K41484"/>
    </row>
    <row r="41485" spans="11:11" x14ac:dyDescent="0.25">
      <c r="K41485"/>
    </row>
    <row r="41486" spans="11:11" x14ac:dyDescent="0.25">
      <c r="K41486" s="133"/>
    </row>
    <row r="41487" spans="11:11" x14ac:dyDescent="0.25">
      <c r="K41487" s="133"/>
    </row>
    <row r="41488" spans="11:11" x14ac:dyDescent="0.25">
      <c r="K41488"/>
    </row>
    <row r="41489" spans="11:11" x14ac:dyDescent="0.25">
      <c r="K41489"/>
    </row>
    <row r="41490" spans="11:11" x14ac:dyDescent="0.25">
      <c r="K41490" s="133"/>
    </row>
    <row r="41491" spans="11:11" x14ac:dyDescent="0.25">
      <c r="K41491" s="133"/>
    </row>
    <row r="41492" spans="11:11" x14ac:dyDescent="0.25">
      <c r="K41492"/>
    </row>
    <row r="41493" spans="11:11" x14ac:dyDescent="0.25">
      <c r="K41493"/>
    </row>
    <row r="41494" spans="11:11" x14ac:dyDescent="0.25">
      <c r="K41494"/>
    </row>
    <row r="41495" spans="11:11" x14ac:dyDescent="0.25">
      <c r="K41495" s="133"/>
    </row>
    <row r="41496" spans="11:11" x14ac:dyDescent="0.25">
      <c r="K41496" s="133"/>
    </row>
    <row r="41497" spans="11:11" x14ac:dyDescent="0.25">
      <c r="K41497"/>
    </row>
    <row r="41498" spans="11:11" x14ac:dyDescent="0.25">
      <c r="K41498"/>
    </row>
    <row r="41499" spans="11:11" x14ac:dyDescent="0.25">
      <c r="K41499" s="133"/>
    </row>
    <row r="41500" spans="11:11" x14ac:dyDescent="0.25">
      <c r="K41500" s="133"/>
    </row>
    <row r="41501" spans="11:11" x14ac:dyDescent="0.25">
      <c r="K41501"/>
    </row>
    <row r="41502" spans="11:11" x14ac:dyDescent="0.25">
      <c r="K41502"/>
    </row>
    <row r="41503" spans="11:11" x14ac:dyDescent="0.25">
      <c r="K41503"/>
    </row>
    <row r="41504" spans="11:11" x14ac:dyDescent="0.25">
      <c r="K41504" s="133"/>
    </row>
    <row r="41505" spans="11:11" x14ac:dyDescent="0.25">
      <c r="K41505" s="133"/>
    </row>
    <row r="41506" spans="11:11" x14ac:dyDescent="0.25">
      <c r="K41506"/>
    </row>
    <row r="41507" spans="11:11" x14ac:dyDescent="0.25">
      <c r="K41507"/>
    </row>
    <row r="41508" spans="11:11" x14ac:dyDescent="0.25">
      <c r="K41508" s="133"/>
    </row>
    <row r="41509" spans="11:11" x14ac:dyDescent="0.25">
      <c r="K41509" s="133"/>
    </row>
    <row r="41510" spans="11:11" x14ac:dyDescent="0.25">
      <c r="K41510"/>
    </row>
    <row r="41511" spans="11:11" x14ac:dyDescent="0.25">
      <c r="K41511"/>
    </row>
    <row r="41512" spans="11:11" x14ac:dyDescent="0.25">
      <c r="K41512"/>
    </row>
    <row r="41513" spans="11:11" x14ac:dyDescent="0.25">
      <c r="K41513" s="133"/>
    </row>
    <row r="41514" spans="11:11" x14ac:dyDescent="0.25">
      <c r="K41514" s="133"/>
    </row>
    <row r="41515" spans="11:11" x14ac:dyDescent="0.25">
      <c r="K41515"/>
    </row>
    <row r="41516" spans="11:11" x14ac:dyDescent="0.25">
      <c r="K41516"/>
    </row>
    <row r="41517" spans="11:11" x14ac:dyDescent="0.25">
      <c r="K41517" s="133"/>
    </row>
    <row r="41518" spans="11:11" x14ac:dyDescent="0.25">
      <c r="K41518" s="133"/>
    </row>
    <row r="41519" spans="11:11" x14ac:dyDescent="0.25">
      <c r="K41519"/>
    </row>
    <row r="41520" spans="11:11" x14ac:dyDescent="0.25">
      <c r="K41520"/>
    </row>
    <row r="41521" spans="11:11" x14ac:dyDescent="0.25">
      <c r="K41521"/>
    </row>
    <row r="41522" spans="11:11" x14ac:dyDescent="0.25">
      <c r="K41522" s="133"/>
    </row>
    <row r="41523" spans="11:11" x14ac:dyDescent="0.25">
      <c r="K41523" s="133"/>
    </row>
    <row r="41524" spans="11:11" x14ac:dyDescent="0.25">
      <c r="K41524"/>
    </row>
    <row r="41525" spans="11:11" x14ac:dyDescent="0.25">
      <c r="K41525"/>
    </row>
    <row r="41526" spans="11:11" x14ac:dyDescent="0.25">
      <c r="K41526" s="133"/>
    </row>
    <row r="41527" spans="11:11" x14ac:dyDescent="0.25">
      <c r="K41527" s="133"/>
    </row>
    <row r="41528" spans="11:11" x14ac:dyDescent="0.25">
      <c r="K41528"/>
    </row>
    <row r="41529" spans="11:11" x14ac:dyDescent="0.25">
      <c r="K41529"/>
    </row>
    <row r="41530" spans="11:11" x14ac:dyDescent="0.25">
      <c r="K41530"/>
    </row>
    <row r="41531" spans="11:11" x14ac:dyDescent="0.25">
      <c r="K41531" s="133"/>
    </row>
    <row r="41532" spans="11:11" x14ac:dyDescent="0.25">
      <c r="K41532" s="133"/>
    </row>
    <row r="41533" spans="11:11" x14ac:dyDescent="0.25">
      <c r="K41533"/>
    </row>
    <row r="41534" spans="11:11" x14ac:dyDescent="0.25">
      <c r="K41534"/>
    </row>
    <row r="41535" spans="11:11" x14ac:dyDescent="0.25">
      <c r="K41535" s="133"/>
    </row>
    <row r="41536" spans="11:11" x14ac:dyDescent="0.25">
      <c r="K41536" s="133"/>
    </row>
    <row r="41537" spans="11:11" x14ac:dyDescent="0.25">
      <c r="K41537"/>
    </row>
    <row r="41538" spans="11:11" x14ac:dyDescent="0.25">
      <c r="K41538"/>
    </row>
    <row r="41539" spans="11:11" x14ac:dyDescent="0.25">
      <c r="K41539"/>
    </row>
    <row r="41540" spans="11:11" x14ac:dyDescent="0.25">
      <c r="K41540" s="133"/>
    </row>
    <row r="41541" spans="11:11" x14ac:dyDescent="0.25">
      <c r="K41541" s="133"/>
    </row>
    <row r="41542" spans="11:11" x14ac:dyDescent="0.25">
      <c r="K41542"/>
    </row>
    <row r="41543" spans="11:11" x14ac:dyDescent="0.25">
      <c r="K41543"/>
    </row>
    <row r="41544" spans="11:11" x14ac:dyDescent="0.25">
      <c r="K41544" s="133"/>
    </row>
    <row r="41545" spans="11:11" x14ac:dyDescent="0.25">
      <c r="K41545" s="133"/>
    </row>
    <row r="41546" spans="11:11" x14ac:dyDescent="0.25">
      <c r="K41546"/>
    </row>
    <row r="41547" spans="11:11" x14ac:dyDescent="0.25">
      <c r="K41547"/>
    </row>
    <row r="41548" spans="11:11" x14ac:dyDescent="0.25">
      <c r="K41548"/>
    </row>
    <row r="41549" spans="11:11" x14ac:dyDescent="0.25">
      <c r="K41549" s="133"/>
    </row>
    <row r="41550" spans="11:11" x14ac:dyDescent="0.25">
      <c r="K41550" s="133"/>
    </row>
    <row r="41551" spans="11:11" x14ac:dyDescent="0.25">
      <c r="K41551"/>
    </row>
    <row r="41552" spans="11:11" x14ac:dyDescent="0.25">
      <c r="K41552"/>
    </row>
    <row r="41553" spans="11:11" x14ac:dyDescent="0.25">
      <c r="K41553" s="133"/>
    </row>
    <row r="41554" spans="11:11" x14ac:dyDescent="0.25">
      <c r="K41554" s="133"/>
    </row>
    <row r="41555" spans="11:11" x14ac:dyDescent="0.25">
      <c r="K41555"/>
    </row>
    <row r="41556" spans="11:11" x14ac:dyDescent="0.25">
      <c r="K41556"/>
    </row>
    <row r="41557" spans="11:11" x14ac:dyDescent="0.25">
      <c r="K41557"/>
    </row>
    <row r="41558" spans="11:11" x14ac:dyDescent="0.25">
      <c r="K41558" s="133"/>
    </row>
    <row r="41559" spans="11:11" x14ac:dyDescent="0.25">
      <c r="K41559" s="133"/>
    </row>
    <row r="41560" spans="11:11" x14ac:dyDescent="0.25">
      <c r="K41560"/>
    </row>
    <row r="41561" spans="11:11" x14ac:dyDescent="0.25">
      <c r="K41561"/>
    </row>
    <row r="41562" spans="11:11" x14ac:dyDescent="0.25">
      <c r="K41562" s="133"/>
    </row>
    <row r="41563" spans="11:11" x14ac:dyDescent="0.25">
      <c r="K41563" s="133"/>
    </row>
    <row r="41564" spans="11:11" x14ac:dyDescent="0.25">
      <c r="K41564"/>
    </row>
    <row r="41565" spans="11:11" x14ac:dyDescent="0.25">
      <c r="K41565"/>
    </row>
    <row r="41566" spans="11:11" x14ac:dyDescent="0.25">
      <c r="K41566"/>
    </row>
    <row r="41567" spans="11:11" x14ac:dyDescent="0.25">
      <c r="K41567" s="133"/>
    </row>
    <row r="41568" spans="11:11" x14ac:dyDescent="0.25">
      <c r="K41568" s="133"/>
    </row>
    <row r="41569" spans="11:11" x14ac:dyDescent="0.25">
      <c r="K41569"/>
    </row>
    <row r="41570" spans="11:11" x14ac:dyDescent="0.25">
      <c r="K41570"/>
    </row>
    <row r="41571" spans="11:11" x14ac:dyDescent="0.25">
      <c r="K41571" s="133"/>
    </row>
    <row r="41572" spans="11:11" x14ac:dyDescent="0.25">
      <c r="K41572" s="133"/>
    </row>
    <row r="41573" spans="11:11" x14ac:dyDescent="0.25">
      <c r="K41573"/>
    </row>
    <row r="41574" spans="11:11" x14ac:dyDescent="0.25">
      <c r="K41574"/>
    </row>
    <row r="41575" spans="11:11" x14ac:dyDescent="0.25">
      <c r="K41575"/>
    </row>
    <row r="41576" spans="11:11" x14ac:dyDescent="0.25">
      <c r="K41576" s="133"/>
    </row>
    <row r="41577" spans="11:11" x14ac:dyDescent="0.25">
      <c r="K41577" s="133"/>
    </row>
    <row r="41578" spans="11:11" x14ac:dyDescent="0.25">
      <c r="K41578"/>
    </row>
    <row r="41579" spans="11:11" x14ac:dyDescent="0.25">
      <c r="K41579"/>
    </row>
    <row r="41580" spans="11:11" x14ac:dyDescent="0.25">
      <c r="K41580" s="133"/>
    </row>
    <row r="41581" spans="11:11" x14ac:dyDescent="0.25">
      <c r="K41581" s="133"/>
    </row>
    <row r="41582" spans="11:11" x14ac:dyDescent="0.25">
      <c r="K41582"/>
    </row>
    <row r="41583" spans="11:11" x14ac:dyDescent="0.25">
      <c r="K41583"/>
    </row>
    <row r="41584" spans="11:11" x14ac:dyDescent="0.25">
      <c r="K41584"/>
    </row>
    <row r="41585" spans="11:11" x14ac:dyDescent="0.25">
      <c r="K41585" s="133"/>
    </row>
    <row r="41586" spans="11:11" x14ac:dyDescent="0.25">
      <c r="K41586" s="133"/>
    </row>
    <row r="41587" spans="11:11" x14ac:dyDescent="0.25">
      <c r="K41587"/>
    </row>
    <row r="41588" spans="11:11" x14ac:dyDescent="0.25">
      <c r="K41588"/>
    </row>
    <row r="41589" spans="11:11" x14ac:dyDescent="0.25">
      <c r="K41589" s="133"/>
    </row>
    <row r="41590" spans="11:11" x14ac:dyDescent="0.25">
      <c r="K41590" s="133"/>
    </row>
    <row r="41591" spans="11:11" x14ac:dyDescent="0.25">
      <c r="K41591"/>
    </row>
    <row r="41592" spans="11:11" x14ac:dyDescent="0.25">
      <c r="K41592"/>
    </row>
    <row r="41593" spans="11:11" x14ac:dyDescent="0.25">
      <c r="K41593"/>
    </row>
    <row r="41594" spans="11:11" x14ac:dyDescent="0.25">
      <c r="K41594" s="133"/>
    </row>
    <row r="41595" spans="11:11" x14ac:dyDescent="0.25">
      <c r="K41595" s="133"/>
    </row>
    <row r="41596" spans="11:11" x14ac:dyDescent="0.25">
      <c r="K41596"/>
    </row>
    <row r="41597" spans="11:11" x14ac:dyDescent="0.25">
      <c r="K41597"/>
    </row>
    <row r="41598" spans="11:11" x14ac:dyDescent="0.25">
      <c r="K41598" s="133"/>
    </row>
    <row r="41599" spans="11:11" x14ac:dyDescent="0.25">
      <c r="K41599" s="133"/>
    </row>
    <row r="41600" spans="11:11" x14ac:dyDescent="0.25">
      <c r="K41600"/>
    </row>
    <row r="41601" spans="11:11" x14ac:dyDescent="0.25">
      <c r="K41601"/>
    </row>
    <row r="41602" spans="11:11" x14ac:dyDescent="0.25">
      <c r="K41602"/>
    </row>
    <row r="41603" spans="11:11" x14ac:dyDescent="0.25">
      <c r="K41603" s="133"/>
    </row>
    <row r="41604" spans="11:11" x14ac:dyDescent="0.25">
      <c r="K41604" s="133"/>
    </row>
    <row r="41605" spans="11:11" x14ac:dyDescent="0.25">
      <c r="K41605"/>
    </row>
    <row r="41606" spans="11:11" x14ac:dyDescent="0.25">
      <c r="K41606"/>
    </row>
    <row r="41607" spans="11:11" x14ac:dyDescent="0.25">
      <c r="K41607" s="133"/>
    </row>
    <row r="41608" spans="11:11" x14ac:dyDescent="0.25">
      <c r="K41608" s="133"/>
    </row>
    <row r="41609" spans="11:11" x14ac:dyDescent="0.25">
      <c r="K41609"/>
    </row>
    <row r="41610" spans="11:11" x14ac:dyDescent="0.25">
      <c r="K41610"/>
    </row>
    <row r="41611" spans="11:11" x14ac:dyDescent="0.25">
      <c r="K41611"/>
    </row>
    <row r="41612" spans="11:11" x14ac:dyDescent="0.25">
      <c r="K41612" s="133"/>
    </row>
    <row r="41613" spans="11:11" x14ac:dyDescent="0.25">
      <c r="K41613" s="133"/>
    </row>
    <row r="41614" spans="11:11" x14ac:dyDescent="0.25">
      <c r="K41614"/>
    </row>
    <row r="41615" spans="11:11" x14ac:dyDescent="0.25">
      <c r="K41615"/>
    </row>
    <row r="41616" spans="11:11" x14ac:dyDescent="0.25">
      <c r="K41616" s="133"/>
    </row>
    <row r="41617" spans="11:11" x14ac:dyDescent="0.25">
      <c r="K41617" s="133"/>
    </row>
    <row r="41618" spans="11:11" x14ac:dyDescent="0.25">
      <c r="K41618"/>
    </row>
    <row r="41619" spans="11:11" x14ac:dyDescent="0.25">
      <c r="K41619"/>
    </row>
    <row r="41620" spans="11:11" x14ac:dyDescent="0.25">
      <c r="K41620"/>
    </row>
    <row r="41621" spans="11:11" x14ac:dyDescent="0.25">
      <c r="K41621" s="133"/>
    </row>
    <row r="41622" spans="11:11" x14ac:dyDescent="0.25">
      <c r="K41622" s="133"/>
    </row>
    <row r="41623" spans="11:11" x14ac:dyDescent="0.25">
      <c r="K41623"/>
    </row>
    <row r="41624" spans="11:11" x14ac:dyDescent="0.25">
      <c r="K41624"/>
    </row>
    <row r="41625" spans="11:11" x14ac:dyDescent="0.25">
      <c r="K41625" s="133"/>
    </row>
    <row r="41626" spans="11:11" x14ac:dyDescent="0.25">
      <c r="K41626" s="133"/>
    </row>
    <row r="41627" spans="11:11" x14ac:dyDescent="0.25">
      <c r="K41627"/>
    </row>
    <row r="41628" spans="11:11" x14ac:dyDescent="0.25">
      <c r="K41628"/>
    </row>
    <row r="41629" spans="11:11" x14ac:dyDescent="0.25">
      <c r="K41629"/>
    </row>
    <row r="41630" spans="11:11" x14ac:dyDescent="0.25">
      <c r="K41630" s="133"/>
    </row>
    <row r="41631" spans="11:11" x14ac:dyDescent="0.25">
      <c r="K41631" s="133"/>
    </row>
    <row r="41632" spans="11:11" x14ac:dyDescent="0.25">
      <c r="K41632"/>
    </row>
    <row r="41633" spans="11:11" x14ac:dyDescent="0.25">
      <c r="K41633"/>
    </row>
    <row r="41634" spans="11:11" x14ac:dyDescent="0.25">
      <c r="K41634" s="133"/>
    </row>
    <row r="41635" spans="11:11" x14ac:dyDescent="0.25">
      <c r="K41635" s="133"/>
    </row>
    <row r="41636" spans="11:11" x14ac:dyDescent="0.25">
      <c r="K41636"/>
    </row>
    <row r="41637" spans="11:11" x14ac:dyDescent="0.25">
      <c r="K41637"/>
    </row>
    <row r="41638" spans="11:11" x14ac:dyDescent="0.25">
      <c r="K41638"/>
    </row>
    <row r="41639" spans="11:11" x14ac:dyDescent="0.25">
      <c r="K41639" s="133"/>
    </row>
    <row r="41640" spans="11:11" x14ac:dyDescent="0.25">
      <c r="K41640" s="133"/>
    </row>
    <row r="41641" spans="11:11" x14ac:dyDescent="0.25">
      <c r="K41641"/>
    </row>
    <row r="41642" spans="11:11" x14ac:dyDescent="0.25">
      <c r="K41642"/>
    </row>
    <row r="41643" spans="11:11" x14ac:dyDescent="0.25">
      <c r="K41643" s="133"/>
    </row>
    <row r="41644" spans="11:11" x14ac:dyDescent="0.25">
      <c r="K41644" s="133"/>
    </row>
    <row r="41645" spans="11:11" x14ac:dyDescent="0.25">
      <c r="K41645"/>
    </row>
    <row r="41646" spans="11:11" x14ac:dyDescent="0.25">
      <c r="K41646"/>
    </row>
    <row r="41647" spans="11:11" x14ac:dyDescent="0.25">
      <c r="K41647"/>
    </row>
    <row r="41648" spans="11:11" x14ac:dyDescent="0.25">
      <c r="K41648" s="133"/>
    </row>
    <row r="41649" spans="11:11" x14ac:dyDescent="0.25">
      <c r="K41649" s="133"/>
    </row>
    <row r="41650" spans="11:11" x14ac:dyDescent="0.25">
      <c r="K41650"/>
    </row>
    <row r="41651" spans="11:11" x14ac:dyDescent="0.25">
      <c r="K41651"/>
    </row>
    <row r="41652" spans="11:11" x14ac:dyDescent="0.25">
      <c r="K41652" s="133"/>
    </row>
    <row r="41653" spans="11:11" x14ac:dyDescent="0.25">
      <c r="K41653" s="133"/>
    </row>
    <row r="41654" spans="11:11" x14ac:dyDescent="0.25">
      <c r="K41654"/>
    </row>
    <row r="41655" spans="11:11" x14ac:dyDescent="0.25">
      <c r="K41655"/>
    </row>
    <row r="41656" spans="11:11" x14ac:dyDescent="0.25">
      <c r="K41656"/>
    </row>
    <row r="41657" spans="11:11" x14ac:dyDescent="0.25">
      <c r="K41657" s="133"/>
    </row>
    <row r="41658" spans="11:11" x14ac:dyDescent="0.25">
      <c r="K41658" s="133"/>
    </row>
    <row r="41659" spans="11:11" x14ac:dyDescent="0.25">
      <c r="K41659"/>
    </row>
    <row r="41660" spans="11:11" x14ac:dyDescent="0.25">
      <c r="K41660"/>
    </row>
    <row r="41661" spans="11:11" x14ac:dyDescent="0.25">
      <c r="K41661" s="133"/>
    </row>
    <row r="41662" spans="11:11" x14ac:dyDescent="0.25">
      <c r="K41662" s="133"/>
    </row>
    <row r="41663" spans="11:11" x14ac:dyDescent="0.25">
      <c r="K41663"/>
    </row>
    <row r="41664" spans="11:11" x14ac:dyDescent="0.25">
      <c r="K41664"/>
    </row>
    <row r="41665" spans="11:11" x14ac:dyDescent="0.25">
      <c r="K41665"/>
    </row>
    <row r="41666" spans="11:11" x14ac:dyDescent="0.25">
      <c r="K41666" s="133"/>
    </row>
    <row r="41667" spans="11:11" x14ac:dyDescent="0.25">
      <c r="K41667" s="133"/>
    </row>
    <row r="41668" spans="11:11" x14ac:dyDescent="0.25">
      <c r="K41668"/>
    </row>
    <row r="41669" spans="11:11" x14ac:dyDescent="0.25">
      <c r="K41669"/>
    </row>
    <row r="41670" spans="11:11" x14ac:dyDescent="0.25">
      <c r="K41670" s="133"/>
    </row>
    <row r="41671" spans="11:11" x14ac:dyDescent="0.25">
      <c r="K41671" s="133"/>
    </row>
    <row r="41672" spans="11:11" x14ac:dyDescent="0.25">
      <c r="K41672"/>
    </row>
    <row r="41673" spans="11:11" x14ac:dyDescent="0.25">
      <c r="K41673"/>
    </row>
    <row r="41674" spans="11:11" x14ac:dyDescent="0.25">
      <c r="K41674"/>
    </row>
    <row r="41675" spans="11:11" x14ac:dyDescent="0.25">
      <c r="K41675" s="133"/>
    </row>
    <row r="41676" spans="11:11" x14ac:dyDescent="0.25">
      <c r="K41676" s="133"/>
    </row>
    <row r="41677" spans="11:11" x14ac:dyDescent="0.25">
      <c r="K41677"/>
    </row>
    <row r="41678" spans="11:11" x14ac:dyDescent="0.25">
      <c r="K41678"/>
    </row>
    <row r="41679" spans="11:11" x14ac:dyDescent="0.25">
      <c r="K41679" s="133"/>
    </row>
    <row r="41680" spans="11:11" x14ac:dyDescent="0.25">
      <c r="K41680" s="133"/>
    </row>
    <row r="41681" spans="11:11" x14ac:dyDescent="0.25">
      <c r="K41681"/>
    </row>
    <row r="41682" spans="11:11" x14ac:dyDescent="0.25">
      <c r="K41682"/>
    </row>
    <row r="41683" spans="11:11" x14ac:dyDescent="0.25">
      <c r="K41683"/>
    </row>
    <row r="41684" spans="11:11" x14ac:dyDescent="0.25">
      <c r="K41684" s="133"/>
    </row>
    <row r="41685" spans="11:11" x14ac:dyDescent="0.25">
      <c r="K41685" s="133"/>
    </row>
    <row r="41686" spans="11:11" x14ac:dyDescent="0.25">
      <c r="K41686"/>
    </row>
    <row r="41687" spans="11:11" x14ac:dyDescent="0.25">
      <c r="K41687"/>
    </row>
    <row r="41688" spans="11:11" x14ac:dyDescent="0.25">
      <c r="K41688" s="133"/>
    </row>
    <row r="41689" spans="11:11" x14ac:dyDescent="0.25">
      <c r="K41689" s="133"/>
    </row>
    <row r="41690" spans="11:11" x14ac:dyDescent="0.25">
      <c r="K41690"/>
    </row>
    <row r="41691" spans="11:11" x14ac:dyDescent="0.25">
      <c r="K41691"/>
    </row>
    <row r="41692" spans="11:11" x14ac:dyDescent="0.25">
      <c r="K41692"/>
    </row>
    <row r="41693" spans="11:11" x14ac:dyDescent="0.25">
      <c r="K41693" s="133"/>
    </row>
    <row r="41694" spans="11:11" x14ac:dyDescent="0.25">
      <c r="K41694" s="133"/>
    </row>
    <row r="41695" spans="11:11" x14ac:dyDescent="0.25">
      <c r="K41695"/>
    </row>
    <row r="41696" spans="11:11" x14ac:dyDescent="0.25">
      <c r="K41696"/>
    </row>
    <row r="41697" spans="11:11" x14ac:dyDescent="0.25">
      <c r="K41697" s="133"/>
    </row>
    <row r="41698" spans="11:11" x14ac:dyDescent="0.25">
      <c r="K41698" s="133"/>
    </row>
    <row r="41699" spans="11:11" x14ac:dyDescent="0.25">
      <c r="K41699"/>
    </row>
    <row r="41700" spans="11:11" x14ac:dyDescent="0.25">
      <c r="K41700"/>
    </row>
    <row r="41701" spans="11:11" x14ac:dyDescent="0.25">
      <c r="K41701"/>
    </row>
    <row r="41702" spans="11:11" x14ac:dyDescent="0.25">
      <c r="K41702" s="133"/>
    </row>
    <row r="41703" spans="11:11" x14ac:dyDescent="0.25">
      <c r="K41703" s="133"/>
    </row>
    <row r="41704" spans="11:11" x14ac:dyDescent="0.25">
      <c r="K41704"/>
    </row>
    <row r="41705" spans="11:11" x14ac:dyDescent="0.25">
      <c r="K41705"/>
    </row>
    <row r="41706" spans="11:11" x14ac:dyDescent="0.25">
      <c r="K41706" s="133"/>
    </row>
    <row r="41707" spans="11:11" x14ac:dyDescent="0.25">
      <c r="K41707" s="133"/>
    </row>
    <row r="41708" spans="11:11" x14ac:dyDescent="0.25">
      <c r="K41708"/>
    </row>
    <row r="41709" spans="11:11" x14ac:dyDescent="0.25">
      <c r="K41709"/>
    </row>
    <row r="41710" spans="11:11" x14ac:dyDescent="0.25">
      <c r="K41710"/>
    </row>
    <row r="41711" spans="11:11" x14ac:dyDescent="0.25">
      <c r="K41711" s="133"/>
    </row>
    <row r="41712" spans="11:11" x14ac:dyDescent="0.25">
      <c r="K41712" s="133"/>
    </row>
    <row r="41713" spans="11:11" x14ac:dyDescent="0.25">
      <c r="K41713"/>
    </row>
    <row r="41714" spans="11:11" x14ac:dyDescent="0.25">
      <c r="K41714"/>
    </row>
    <row r="41715" spans="11:11" x14ac:dyDescent="0.25">
      <c r="K41715" s="133"/>
    </row>
    <row r="41716" spans="11:11" x14ac:dyDescent="0.25">
      <c r="K41716" s="133"/>
    </row>
    <row r="41717" spans="11:11" x14ac:dyDescent="0.25">
      <c r="K41717"/>
    </row>
    <row r="41718" spans="11:11" x14ac:dyDescent="0.25">
      <c r="K41718"/>
    </row>
    <row r="41719" spans="11:11" x14ac:dyDescent="0.25">
      <c r="K41719"/>
    </row>
    <row r="41720" spans="11:11" x14ac:dyDescent="0.25">
      <c r="K41720" s="133"/>
    </row>
    <row r="41721" spans="11:11" x14ac:dyDescent="0.25">
      <c r="K41721" s="133"/>
    </row>
    <row r="41722" spans="11:11" x14ac:dyDescent="0.25">
      <c r="K41722"/>
    </row>
    <row r="41723" spans="11:11" x14ac:dyDescent="0.25">
      <c r="K41723"/>
    </row>
    <row r="41724" spans="11:11" x14ac:dyDescent="0.25">
      <c r="K41724" s="133"/>
    </row>
    <row r="41725" spans="11:11" x14ac:dyDescent="0.25">
      <c r="K41725" s="133"/>
    </row>
    <row r="41726" spans="11:11" x14ac:dyDescent="0.25">
      <c r="K41726"/>
    </row>
    <row r="41727" spans="11:11" x14ac:dyDescent="0.25">
      <c r="K41727"/>
    </row>
    <row r="41728" spans="11:11" x14ac:dyDescent="0.25">
      <c r="K41728"/>
    </row>
    <row r="41729" spans="11:11" x14ac:dyDescent="0.25">
      <c r="K41729" s="133"/>
    </row>
    <row r="41730" spans="11:11" x14ac:dyDescent="0.25">
      <c r="K41730" s="133"/>
    </row>
    <row r="41731" spans="11:11" x14ac:dyDescent="0.25">
      <c r="K41731"/>
    </row>
    <row r="41732" spans="11:11" x14ac:dyDescent="0.25">
      <c r="K41732"/>
    </row>
    <row r="41733" spans="11:11" x14ac:dyDescent="0.25">
      <c r="K41733" s="133"/>
    </row>
    <row r="41734" spans="11:11" x14ac:dyDescent="0.25">
      <c r="K41734" s="133"/>
    </row>
    <row r="41735" spans="11:11" x14ac:dyDescent="0.25">
      <c r="K41735"/>
    </row>
    <row r="41736" spans="11:11" x14ac:dyDescent="0.25">
      <c r="K41736"/>
    </row>
    <row r="41737" spans="11:11" x14ac:dyDescent="0.25">
      <c r="K41737"/>
    </row>
    <row r="41738" spans="11:11" x14ac:dyDescent="0.25">
      <c r="K41738" s="133"/>
    </row>
    <row r="41739" spans="11:11" x14ac:dyDescent="0.25">
      <c r="K41739" s="133"/>
    </row>
    <row r="41740" spans="11:11" x14ac:dyDescent="0.25">
      <c r="K41740"/>
    </row>
    <row r="41741" spans="11:11" x14ac:dyDescent="0.25">
      <c r="K41741"/>
    </row>
    <row r="41742" spans="11:11" x14ac:dyDescent="0.25">
      <c r="K41742" s="133"/>
    </row>
    <row r="41743" spans="11:11" x14ac:dyDescent="0.25">
      <c r="K41743" s="133"/>
    </row>
    <row r="41744" spans="11:11" x14ac:dyDescent="0.25">
      <c r="K41744"/>
    </row>
    <row r="41745" spans="11:11" x14ac:dyDescent="0.25">
      <c r="K41745"/>
    </row>
    <row r="41746" spans="11:11" x14ac:dyDescent="0.25">
      <c r="K41746"/>
    </row>
    <row r="41747" spans="11:11" x14ac:dyDescent="0.25">
      <c r="K41747" s="133"/>
    </row>
    <row r="41748" spans="11:11" x14ac:dyDescent="0.25">
      <c r="K41748" s="133"/>
    </row>
    <row r="41749" spans="11:11" x14ac:dyDescent="0.25">
      <c r="K41749"/>
    </row>
    <row r="41750" spans="11:11" x14ac:dyDescent="0.25">
      <c r="K41750"/>
    </row>
    <row r="41751" spans="11:11" x14ac:dyDescent="0.25">
      <c r="K41751" s="133"/>
    </row>
    <row r="41752" spans="11:11" x14ac:dyDescent="0.25">
      <c r="K41752" s="133"/>
    </row>
    <row r="41753" spans="11:11" x14ac:dyDescent="0.25">
      <c r="K41753"/>
    </row>
    <row r="41754" spans="11:11" x14ac:dyDescent="0.25">
      <c r="K41754"/>
    </row>
    <row r="41755" spans="11:11" x14ac:dyDescent="0.25">
      <c r="K41755"/>
    </row>
    <row r="41756" spans="11:11" x14ac:dyDescent="0.25">
      <c r="K41756" s="133"/>
    </row>
    <row r="41757" spans="11:11" x14ac:dyDescent="0.25">
      <c r="K41757" s="133"/>
    </row>
    <row r="41758" spans="11:11" x14ac:dyDescent="0.25">
      <c r="K41758"/>
    </row>
    <row r="41759" spans="11:11" x14ac:dyDescent="0.25">
      <c r="K41759"/>
    </row>
    <row r="41760" spans="11:11" x14ac:dyDescent="0.25">
      <c r="K41760" s="133"/>
    </row>
    <row r="41761" spans="11:11" x14ac:dyDescent="0.25">
      <c r="K41761" s="133"/>
    </row>
    <row r="41762" spans="11:11" x14ac:dyDescent="0.25">
      <c r="K41762"/>
    </row>
    <row r="41763" spans="11:11" x14ac:dyDescent="0.25">
      <c r="K41763"/>
    </row>
    <row r="41764" spans="11:11" x14ac:dyDescent="0.25">
      <c r="K41764"/>
    </row>
    <row r="41765" spans="11:11" x14ac:dyDescent="0.25">
      <c r="K41765" s="133"/>
    </row>
    <row r="41766" spans="11:11" x14ac:dyDescent="0.25">
      <c r="K41766" s="133"/>
    </row>
    <row r="41767" spans="11:11" x14ac:dyDescent="0.25">
      <c r="K41767"/>
    </row>
    <row r="41768" spans="11:11" x14ac:dyDescent="0.25">
      <c r="K41768"/>
    </row>
    <row r="41769" spans="11:11" x14ac:dyDescent="0.25">
      <c r="K41769" s="133"/>
    </row>
    <row r="41770" spans="11:11" x14ac:dyDescent="0.25">
      <c r="K41770" s="133"/>
    </row>
    <row r="41771" spans="11:11" x14ac:dyDescent="0.25">
      <c r="K41771"/>
    </row>
    <row r="41772" spans="11:11" x14ac:dyDescent="0.25">
      <c r="K41772"/>
    </row>
    <row r="41773" spans="11:11" x14ac:dyDescent="0.25">
      <c r="K41773"/>
    </row>
    <row r="41774" spans="11:11" x14ac:dyDescent="0.25">
      <c r="K41774" s="133"/>
    </row>
    <row r="41775" spans="11:11" x14ac:dyDescent="0.25">
      <c r="K41775" s="133"/>
    </row>
    <row r="41776" spans="11:11" x14ac:dyDescent="0.25">
      <c r="K41776"/>
    </row>
    <row r="41777" spans="11:11" x14ac:dyDescent="0.25">
      <c r="K41777"/>
    </row>
    <row r="41778" spans="11:11" x14ac:dyDescent="0.25">
      <c r="K41778" s="133"/>
    </row>
    <row r="41779" spans="11:11" x14ac:dyDescent="0.25">
      <c r="K41779" s="133"/>
    </row>
    <row r="41780" spans="11:11" x14ac:dyDescent="0.25">
      <c r="K41780"/>
    </row>
    <row r="41781" spans="11:11" x14ac:dyDescent="0.25">
      <c r="K41781"/>
    </row>
    <row r="41782" spans="11:11" x14ac:dyDescent="0.25">
      <c r="K41782"/>
    </row>
    <row r="41783" spans="11:11" x14ac:dyDescent="0.25">
      <c r="K41783" s="133"/>
    </row>
    <row r="41784" spans="11:11" x14ac:dyDescent="0.25">
      <c r="K41784" s="133"/>
    </row>
    <row r="41785" spans="11:11" x14ac:dyDescent="0.25">
      <c r="K41785"/>
    </row>
    <row r="41786" spans="11:11" x14ac:dyDescent="0.25">
      <c r="K41786"/>
    </row>
    <row r="41787" spans="11:11" x14ac:dyDescent="0.25">
      <c r="K41787" s="133"/>
    </row>
    <row r="41788" spans="11:11" x14ac:dyDescent="0.25">
      <c r="K41788" s="133"/>
    </row>
    <row r="41789" spans="11:11" x14ac:dyDescent="0.25">
      <c r="K41789"/>
    </row>
    <row r="41790" spans="11:11" x14ac:dyDescent="0.25">
      <c r="K41790"/>
    </row>
    <row r="41791" spans="11:11" x14ac:dyDescent="0.25">
      <c r="K41791"/>
    </row>
    <row r="41792" spans="11:11" x14ac:dyDescent="0.25">
      <c r="K41792" s="133"/>
    </row>
    <row r="41793" spans="11:11" x14ac:dyDescent="0.25">
      <c r="K41793" s="133"/>
    </row>
    <row r="41794" spans="11:11" x14ac:dyDescent="0.25">
      <c r="K41794"/>
    </row>
    <row r="41795" spans="11:11" x14ac:dyDescent="0.25">
      <c r="K41795"/>
    </row>
    <row r="41796" spans="11:11" x14ac:dyDescent="0.25">
      <c r="K41796" s="133"/>
    </row>
    <row r="41797" spans="11:11" x14ac:dyDescent="0.25">
      <c r="K41797" s="133"/>
    </row>
    <row r="41798" spans="11:11" x14ac:dyDescent="0.25">
      <c r="K41798"/>
    </row>
    <row r="41799" spans="11:11" x14ac:dyDescent="0.25">
      <c r="K41799"/>
    </row>
    <row r="41800" spans="11:11" x14ac:dyDescent="0.25">
      <c r="K41800"/>
    </row>
    <row r="41801" spans="11:11" x14ac:dyDescent="0.25">
      <c r="K41801" s="133"/>
    </row>
    <row r="41802" spans="11:11" x14ac:dyDescent="0.25">
      <c r="K41802" s="133"/>
    </row>
    <row r="41803" spans="11:11" x14ac:dyDescent="0.25">
      <c r="K41803"/>
    </row>
    <row r="41804" spans="11:11" x14ac:dyDescent="0.25">
      <c r="K41804"/>
    </row>
    <row r="41805" spans="11:11" x14ac:dyDescent="0.25">
      <c r="K41805" s="133"/>
    </row>
    <row r="41806" spans="11:11" x14ac:dyDescent="0.25">
      <c r="K41806" s="133"/>
    </row>
    <row r="41807" spans="11:11" x14ac:dyDescent="0.25">
      <c r="K41807"/>
    </row>
    <row r="41808" spans="11:11" x14ac:dyDescent="0.25">
      <c r="K41808"/>
    </row>
    <row r="41809" spans="11:11" x14ac:dyDescent="0.25">
      <c r="K41809"/>
    </row>
    <row r="41810" spans="11:11" x14ac:dyDescent="0.25">
      <c r="K41810" s="133"/>
    </row>
    <row r="41811" spans="11:11" x14ac:dyDescent="0.25">
      <c r="K41811" s="133"/>
    </row>
    <row r="41812" spans="11:11" x14ac:dyDescent="0.25">
      <c r="K41812"/>
    </row>
    <row r="41813" spans="11:11" x14ac:dyDescent="0.25">
      <c r="K41813"/>
    </row>
    <row r="41814" spans="11:11" x14ac:dyDescent="0.25">
      <c r="K41814" s="133"/>
    </row>
    <row r="41815" spans="11:11" x14ac:dyDescent="0.25">
      <c r="K41815" s="133"/>
    </row>
    <row r="41816" spans="11:11" x14ac:dyDescent="0.25">
      <c r="K41816"/>
    </row>
    <row r="41817" spans="11:11" x14ac:dyDescent="0.25">
      <c r="K41817"/>
    </row>
    <row r="41818" spans="11:11" x14ac:dyDescent="0.25">
      <c r="K41818"/>
    </row>
    <row r="41819" spans="11:11" x14ac:dyDescent="0.25">
      <c r="K41819" s="133"/>
    </row>
    <row r="41820" spans="11:11" x14ac:dyDescent="0.25">
      <c r="K41820" s="133"/>
    </row>
    <row r="41821" spans="11:11" x14ac:dyDescent="0.25">
      <c r="K41821"/>
    </row>
    <row r="41822" spans="11:11" x14ac:dyDescent="0.25">
      <c r="K41822"/>
    </row>
    <row r="41823" spans="11:11" x14ac:dyDescent="0.25">
      <c r="K41823" s="133"/>
    </row>
    <row r="41824" spans="11:11" x14ac:dyDescent="0.25">
      <c r="K41824" s="133"/>
    </row>
    <row r="41825" spans="11:11" x14ac:dyDescent="0.25">
      <c r="K41825"/>
    </row>
    <row r="41826" spans="11:11" x14ac:dyDescent="0.25">
      <c r="K41826"/>
    </row>
    <row r="41827" spans="11:11" x14ac:dyDescent="0.25">
      <c r="K41827"/>
    </row>
    <row r="41828" spans="11:11" x14ac:dyDescent="0.25">
      <c r="K41828" s="133"/>
    </row>
    <row r="41829" spans="11:11" x14ac:dyDescent="0.25">
      <c r="K41829" s="133"/>
    </row>
    <row r="41830" spans="11:11" x14ac:dyDescent="0.25">
      <c r="K41830"/>
    </row>
    <row r="41831" spans="11:11" x14ac:dyDescent="0.25">
      <c r="K41831"/>
    </row>
    <row r="41832" spans="11:11" x14ac:dyDescent="0.25">
      <c r="K41832" s="133"/>
    </row>
    <row r="41833" spans="11:11" x14ac:dyDescent="0.25">
      <c r="K41833" s="133"/>
    </row>
    <row r="41834" spans="11:11" x14ac:dyDescent="0.25">
      <c r="K41834"/>
    </row>
    <row r="41835" spans="11:11" x14ac:dyDescent="0.25">
      <c r="K41835"/>
    </row>
    <row r="41836" spans="11:11" x14ac:dyDescent="0.25">
      <c r="K41836"/>
    </row>
    <row r="41837" spans="11:11" x14ac:dyDescent="0.25">
      <c r="K41837" s="133"/>
    </row>
    <row r="41838" spans="11:11" x14ac:dyDescent="0.25">
      <c r="K41838" s="133"/>
    </row>
    <row r="41839" spans="11:11" x14ac:dyDescent="0.25">
      <c r="K41839"/>
    </row>
    <row r="41840" spans="11:11" x14ac:dyDescent="0.25">
      <c r="K41840"/>
    </row>
    <row r="41841" spans="11:11" x14ac:dyDescent="0.25">
      <c r="K41841" s="133"/>
    </row>
    <row r="41842" spans="11:11" x14ac:dyDescent="0.25">
      <c r="K41842" s="133"/>
    </row>
    <row r="41843" spans="11:11" x14ac:dyDescent="0.25">
      <c r="K41843"/>
    </row>
    <row r="41844" spans="11:11" x14ac:dyDescent="0.25">
      <c r="K41844"/>
    </row>
    <row r="41845" spans="11:11" x14ac:dyDescent="0.25">
      <c r="K41845"/>
    </row>
    <row r="41846" spans="11:11" x14ac:dyDescent="0.25">
      <c r="K41846" s="133"/>
    </row>
    <row r="41847" spans="11:11" x14ac:dyDescent="0.25">
      <c r="K41847" s="133"/>
    </row>
    <row r="41848" spans="11:11" x14ac:dyDescent="0.25">
      <c r="K41848"/>
    </row>
    <row r="41849" spans="11:11" x14ac:dyDescent="0.25">
      <c r="K41849"/>
    </row>
    <row r="41850" spans="11:11" x14ac:dyDescent="0.25">
      <c r="K41850" s="133"/>
    </row>
    <row r="41851" spans="11:11" x14ac:dyDescent="0.25">
      <c r="K41851" s="133"/>
    </row>
    <row r="41852" spans="11:11" x14ac:dyDescent="0.25">
      <c r="K41852"/>
    </row>
    <row r="41853" spans="11:11" x14ac:dyDescent="0.25">
      <c r="K41853"/>
    </row>
    <row r="41854" spans="11:11" x14ac:dyDescent="0.25">
      <c r="K41854"/>
    </row>
    <row r="41855" spans="11:11" x14ac:dyDescent="0.25">
      <c r="K41855" s="133"/>
    </row>
    <row r="41856" spans="11:11" x14ac:dyDescent="0.25">
      <c r="K41856" s="133"/>
    </row>
    <row r="41857" spans="11:11" x14ac:dyDescent="0.25">
      <c r="K41857"/>
    </row>
    <row r="41858" spans="11:11" x14ac:dyDescent="0.25">
      <c r="K41858"/>
    </row>
    <row r="41859" spans="11:11" x14ac:dyDescent="0.25">
      <c r="K41859" s="133"/>
    </row>
    <row r="41860" spans="11:11" x14ac:dyDescent="0.25">
      <c r="K41860" s="133"/>
    </row>
    <row r="41861" spans="11:11" x14ac:dyDescent="0.25">
      <c r="K41861"/>
    </row>
    <row r="41862" spans="11:11" x14ac:dyDescent="0.25">
      <c r="K41862"/>
    </row>
    <row r="41863" spans="11:11" x14ac:dyDescent="0.25">
      <c r="K41863"/>
    </row>
    <row r="41864" spans="11:11" x14ac:dyDescent="0.25">
      <c r="K41864" s="133"/>
    </row>
    <row r="41865" spans="11:11" x14ac:dyDescent="0.25">
      <c r="K41865" s="133"/>
    </row>
    <row r="41866" spans="11:11" x14ac:dyDescent="0.25">
      <c r="K41866"/>
    </row>
    <row r="41867" spans="11:11" x14ac:dyDescent="0.25">
      <c r="K41867"/>
    </row>
    <row r="41868" spans="11:11" x14ac:dyDescent="0.25">
      <c r="K41868" s="133"/>
    </row>
    <row r="41869" spans="11:11" x14ac:dyDescent="0.25">
      <c r="K41869" s="133"/>
    </row>
    <row r="41870" spans="11:11" x14ac:dyDescent="0.25">
      <c r="K41870"/>
    </row>
    <row r="41871" spans="11:11" x14ac:dyDescent="0.25">
      <c r="K41871"/>
    </row>
    <row r="41872" spans="11:11" x14ac:dyDescent="0.25">
      <c r="K41872"/>
    </row>
    <row r="41873" spans="11:11" x14ac:dyDescent="0.25">
      <c r="K41873" s="133"/>
    </row>
    <row r="41874" spans="11:11" x14ac:dyDescent="0.25">
      <c r="K41874" s="133"/>
    </row>
    <row r="41875" spans="11:11" x14ac:dyDescent="0.25">
      <c r="K41875"/>
    </row>
    <row r="41876" spans="11:11" x14ac:dyDescent="0.25">
      <c r="K41876"/>
    </row>
    <row r="41877" spans="11:11" x14ac:dyDescent="0.25">
      <c r="K41877" s="133"/>
    </row>
    <row r="41878" spans="11:11" x14ac:dyDescent="0.25">
      <c r="K41878" s="133"/>
    </row>
    <row r="41879" spans="11:11" x14ac:dyDescent="0.25">
      <c r="K41879"/>
    </row>
    <row r="41880" spans="11:11" x14ac:dyDescent="0.25">
      <c r="K41880"/>
    </row>
    <row r="41881" spans="11:11" x14ac:dyDescent="0.25">
      <c r="K41881"/>
    </row>
    <row r="41882" spans="11:11" x14ac:dyDescent="0.25">
      <c r="K41882" s="133"/>
    </row>
    <row r="41883" spans="11:11" x14ac:dyDescent="0.25">
      <c r="K41883" s="133"/>
    </row>
    <row r="41884" spans="11:11" x14ac:dyDescent="0.25">
      <c r="K41884"/>
    </row>
    <row r="41885" spans="11:11" x14ac:dyDescent="0.25">
      <c r="K41885"/>
    </row>
    <row r="41886" spans="11:11" x14ac:dyDescent="0.25">
      <c r="K41886" s="133"/>
    </row>
    <row r="41887" spans="11:11" x14ac:dyDescent="0.25">
      <c r="K41887" s="133"/>
    </row>
    <row r="41888" spans="11:11" x14ac:dyDescent="0.25">
      <c r="K41888"/>
    </row>
    <row r="41889" spans="11:11" x14ac:dyDescent="0.25">
      <c r="K41889"/>
    </row>
    <row r="41890" spans="11:11" x14ac:dyDescent="0.25">
      <c r="K41890"/>
    </row>
    <row r="41891" spans="11:11" x14ac:dyDescent="0.25">
      <c r="K41891" s="133"/>
    </row>
    <row r="41892" spans="11:11" x14ac:dyDescent="0.25">
      <c r="K41892" s="133"/>
    </row>
    <row r="41893" spans="11:11" x14ac:dyDescent="0.25">
      <c r="K41893"/>
    </row>
    <row r="41894" spans="11:11" x14ac:dyDescent="0.25">
      <c r="K41894"/>
    </row>
    <row r="41895" spans="11:11" x14ac:dyDescent="0.25">
      <c r="K41895" s="133"/>
    </row>
    <row r="41896" spans="11:11" x14ac:dyDescent="0.25">
      <c r="K41896" s="133"/>
    </row>
    <row r="41897" spans="11:11" x14ac:dyDescent="0.25">
      <c r="K41897"/>
    </row>
    <row r="41898" spans="11:11" x14ac:dyDescent="0.25">
      <c r="K41898"/>
    </row>
    <row r="41899" spans="11:11" x14ac:dyDescent="0.25">
      <c r="K41899"/>
    </row>
    <row r="41900" spans="11:11" x14ac:dyDescent="0.25">
      <c r="K41900" s="133"/>
    </row>
    <row r="41901" spans="11:11" x14ac:dyDescent="0.25">
      <c r="K41901" s="133"/>
    </row>
    <row r="41902" spans="11:11" x14ac:dyDescent="0.25">
      <c r="K41902"/>
    </row>
    <row r="41903" spans="11:11" x14ac:dyDescent="0.25">
      <c r="K41903"/>
    </row>
    <row r="41904" spans="11:11" x14ac:dyDescent="0.25">
      <c r="K41904" s="133"/>
    </row>
    <row r="41905" spans="11:11" x14ac:dyDescent="0.25">
      <c r="K41905" s="133"/>
    </row>
    <row r="41906" spans="11:11" x14ac:dyDescent="0.25">
      <c r="K41906"/>
    </row>
    <row r="41907" spans="11:11" x14ac:dyDescent="0.25">
      <c r="K41907"/>
    </row>
    <row r="41908" spans="11:11" x14ac:dyDescent="0.25">
      <c r="K41908"/>
    </row>
    <row r="41909" spans="11:11" x14ac:dyDescent="0.25">
      <c r="K41909" s="133"/>
    </row>
    <row r="41910" spans="11:11" x14ac:dyDescent="0.25">
      <c r="K41910" s="133"/>
    </row>
    <row r="41911" spans="11:11" x14ac:dyDescent="0.25">
      <c r="K41911"/>
    </row>
    <row r="41912" spans="11:11" x14ac:dyDescent="0.25">
      <c r="K41912"/>
    </row>
    <row r="41913" spans="11:11" x14ac:dyDescent="0.25">
      <c r="K41913" s="133"/>
    </row>
    <row r="41914" spans="11:11" x14ac:dyDescent="0.25">
      <c r="K41914" s="133"/>
    </row>
    <row r="41915" spans="11:11" x14ac:dyDescent="0.25">
      <c r="K41915"/>
    </row>
    <row r="41916" spans="11:11" x14ac:dyDescent="0.25">
      <c r="K41916"/>
    </row>
    <row r="41917" spans="11:11" x14ac:dyDescent="0.25">
      <c r="K41917"/>
    </row>
    <row r="41918" spans="11:11" x14ac:dyDescent="0.25">
      <c r="K41918" s="133"/>
    </row>
    <row r="41919" spans="11:11" x14ac:dyDescent="0.25">
      <c r="K41919" s="133"/>
    </row>
    <row r="41920" spans="11:11" x14ac:dyDescent="0.25">
      <c r="K41920"/>
    </row>
    <row r="41921" spans="11:11" x14ac:dyDescent="0.25">
      <c r="K41921"/>
    </row>
    <row r="41922" spans="11:11" x14ac:dyDescent="0.25">
      <c r="K41922" s="133"/>
    </row>
    <row r="41923" spans="11:11" x14ac:dyDescent="0.25">
      <c r="K41923" s="133"/>
    </row>
    <row r="41924" spans="11:11" x14ac:dyDescent="0.25">
      <c r="K41924"/>
    </row>
    <row r="41925" spans="11:11" x14ac:dyDescent="0.25">
      <c r="K41925"/>
    </row>
    <row r="41926" spans="11:11" x14ac:dyDescent="0.25">
      <c r="K41926"/>
    </row>
    <row r="41927" spans="11:11" x14ac:dyDescent="0.25">
      <c r="K41927" s="133"/>
    </row>
    <row r="41928" spans="11:11" x14ac:dyDescent="0.25">
      <c r="K41928" s="133"/>
    </row>
    <row r="41929" spans="11:11" x14ac:dyDescent="0.25">
      <c r="K41929"/>
    </row>
    <row r="41930" spans="11:11" x14ac:dyDescent="0.25">
      <c r="K41930"/>
    </row>
    <row r="41931" spans="11:11" x14ac:dyDescent="0.25">
      <c r="K41931" s="133"/>
    </row>
    <row r="41932" spans="11:11" x14ac:dyDescent="0.25">
      <c r="K41932" s="133"/>
    </row>
    <row r="41933" spans="11:11" x14ac:dyDescent="0.25">
      <c r="K41933"/>
    </row>
    <row r="41934" spans="11:11" x14ac:dyDescent="0.25">
      <c r="K41934"/>
    </row>
    <row r="41935" spans="11:11" x14ac:dyDescent="0.25">
      <c r="K41935"/>
    </row>
    <row r="41936" spans="11:11" x14ac:dyDescent="0.25">
      <c r="K41936" s="133"/>
    </row>
    <row r="41937" spans="11:11" x14ac:dyDescent="0.25">
      <c r="K41937" s="133"/>
    </row>
    <row r="41938" spans="11:11" x14ac:dyDescent="0.25">
      <c r="K41938"/>
    </row>
    <row r="41939" spans="11:11" x14ac:dyDescent="0.25">
      <c r="K41939"/>
    </row>
    <row r="41940" spans="11:11" x14ac:dyDescent="0.25">
      <c r="K41940" s="133"/>
    </row>
    <row r="41941" spans="11:11" x14ac:dyDescent="0.25">
      <c r="K41941" s="133"/>
    </row>
    <row r="41942" spans="11:11" x14ac:dyDescent="0.25">
      <c r="K41942"/>
    </row>
    <row r="41943" spans="11:11" x14ac:dyDescent="0.25">
      <c r="K41943"/>
    </row>
    <row r="41944" spans="11:11" x14ac:dyDescent="0.25">
      <c r="K41944"/>
    </row>
    <row r="41945" spans="11:11" x14ac:dyDescent="0.25">
      <c r="K41945" s="133"/>
    </row>
    <row r="41946" spans="11:11" x14ac:dyDescent="0.25">
      <c r="K41946" s="133"/>
    </row>
    <row r="41947" spans="11:11" x14ac:dyDescent="0.25">
      <c r="K41947"/>
    </row>
    <row r="41948" spans="11:11" x14ac:dyDescent="0.25">
      <c r="K41948"/>
    </row>
    <row r="41949" spans="11:11" x14ac:dyDescent="0.25">
      <c r="K41949" s="133"/>
    </row>
    <row r="41950" spans="11:11" x14ac:dyDescent="0.25">
      <c r="K41950" s="133"/>
    </row>
    <row r="41951" spans="11:11" x14ac:dyDescent="0.25">
      <c r="K41951"/>
    </row>
    <row r="41952" spans="11:11" x14ac:dyDescent="0.25">
      <c r="K41952"/>
    </row>
    <row r="41953" spans="11:11" x14ac:dyDescent="0.25">
      <c r="K41953"/>
    </row>
    <row r="41954" spans="11:11" x14ac:dyDescent="0.25">
      <c r="K41954" s="133"/>
    </row>
    <row r="41955" spans="11:11" x14ac:dyDescent="0.25">
      <c r="K41955" s="133"/>
    </row>
    <row r="41956" spans="11:11" x14ac:dyDescent="0.25">
      <c r="K41956"/>
    </row>
    <row r="41957" spans="11:11" x14ac:dyDescent="0.25">
      <c r="K41957"/>
    </row>
    <row r="41958" spans="11:11" x14ac:dyDescent="0.25">
      <c r="K41958" s="133"/>
    </row>
    <row r="41959" spans="11:11" x14ac:dyDescent="0.25">
      <c r="K41959" s="133"/>
    </row>
    <row r="41960" spans="11:11" x14ac:dyDescent="0.25">
      <c r="K41960"/>
    </row>
    <row r="41961" spans="11:11" x14ac:dyDescent="0.25">
      <c r="K41961"/>
    </row>
    <row r="41962" spans="11:11" x14ac:dyDescent="0.25">
      <c r="K41962"/>
    </row>
    <row r="41963" spans="11:11" x14ac:dyDescent="0.25">
      <c r="K41963" s="133"/>
    </row>
    <row r="41964" spans="11:11" x14ac:dyDescent="0.25">
      <c r="K41964" s="133"/>
    </row>
    <row r="41965" spans="11:11" x14ac:dyDescent="0.25">
      <c r="K41965"/>
    </row>
    <row r="41966" spans="11:11" x14ac:dyDescent="0.25">
      <c r="K41966"/>
    </row>
    <row r="41967" spans="11:11" x14ac:dyDescent="0.25">
      <c r="K41967" s="133"/>
    </row>
    <row r="41968" spans="11:11" x14ac:dyDescent="0.25">
      <c r="K41968" s="133"/>
    </row>
    <row r="41969" spans="11:11" x14ac:dyDescent="0.25">
      <c r="K41969"/>
    </row>
    <row r="41970" spans="11:11" x14ac:dyDescent="0.25">
      <c r="K41970"/>
    </row>
    <row r="41971" spans="11:11" x14ac:dyDescent="0.25">
      <c r="K41971"/>
    </row>
    <row r="41972" spans="11:11" x14ac:dyDescent="0.25">
      <c r="K41972" s="133"/>
    </row>
    <row r="41973" spans="11:11" x14ac:dyDescent="0.25">
      <c r="K41973" s="133"/>
    </row>
    <row r="41974" spans="11:11" x14ac:dyDescent="0.25">
      <c r="K41974"/>
    </row>
    <row r="41975" spans="11:11" x14ac:dyDescent="0.25">
      <c r="K41975"/>
    </row>
    <row r="41976" spans="11:11" x14ac:dyDescent="0.25">
      <c r="K41976" s="133"/>
    </row>
    <row r="41977" spans="11:11" x14ac:dyDescent="0.25">
      <c r="K41977" s="133"/>
    </row>
    <row r="41978" spans="11:11" x14ac:dyDescent="0.25">
      <c r="K41978"/>
    </row>
    <row r="41979" spans="11:11" x14ac:dyDescent="0.25">
      <c r="K41979"/>
    </row>
    <row r="41980" spans="11:11" x14ac:dyDescent="0.25">
      <c r="K41980"/>
    </row>
    <row r="41981" spans="11:11" x14ac:dyDescent="0.25">
      <c r="K41981" s="133"/>
    </row>
    <row r="41982" spans="11:11" x14ac:dyDescent="0.25">
      <c r="K41982" s="133"/>
    </row>
    <row r="41983" spans="11:11" x14ac:dyDescent="0.25">
      <c r="K41983"/>
    </row>
    <row r="41984" spans="11:11" x14ac:dyDescent="0.25">
      <c r="K41984"/>
    </row>
    <row r="41985" spans="11:11" x14ac:dyDescent="0.25">
      <c r="K41985" s="133"/>
    </row>
    <row r="41986" spans="11:11" x14ac:dyDescent="0.25">
      <c r="K41986" s="133"/>
    </row>
    <row r="41987" spans="11:11" x14ac:dyDescent="0.25">
      <c r="K41987"/>
    </row>
    <row r="41988" spans="11:11" x14ac:dyDescent="0.25">
      <c r="K41988"/>
    </row>
    <row r="41989" spans="11:11" x14ac:dyDescent="0.25">
      <c r="K41989"/>
    </row>
    <row r="41990" spans="11:11" x14ac:dyDescent="0.25">
      <c r="K41990" s="133"/>
    </row>
    <row r="41991" spans="11:11" x14ac:dyDescent="0.25">
      <c r="K41991" s="133"/>
    </row>
    <row r="41992" spans="11:11" x14ac:dyDescent="0.25">
      <c r="K41992"/>
    </row>
    <row r="41993" spans="11:11" x14ac:dyDescent="0.25">
      <c r="K41993"/>
    </row>
    <row r="41994" spans="11:11" x14ac:dyDescent="0.25">
      <c r="K41994" s="133"/>
    </row>
    <row r="41995" spans="11:11" x14ac:dyDescent="0.25">
      <c r="K41995" s="133"/>
    </row>
    <row r="41996" spans="11:11" x14ac:dyDescent="0.25">
      <c r="K41996"/>
    </row>
    <row r="41997" spans="11:11" x14ac:dyDescent="0.25">
      <c r="K41997"/>
    </row>
    <row r="41998" spans="11:11" x14ac:dyDescent="0.25">
      <c r="K41998"/>
    </row>
    <row r="41999" spans="11:11" x14ac:dyDescent="0.25">
      <c r="K41999" s="133"/>
    </row>
    <row r="42000" spans="11:11" x14ac:dyDescent="0.25">
      <c r="K42000" s="133"/>
    </row>
    <row r="42001" spans="11:11" x14ac:dyDescent="0.25">
      <c r="K42001"/>
    </row>
    <row r="42002" spans="11:11" x14ac:dyDescent="0.25">
      <c r="K42002"/>
    </row>
    <row r="42003" spans="11:11" x14ac:dyDescent="0.25">
      <c r="K42003" s="133"/>
    </row>
    <row r="42004" spans="11:11" x14ac:dyDescent="0.25">
      <c r="K42004" s="133"/>
    </row>
    <row r="42005" spans="11:11" x14ac:dyDescent="0.25">
      <c r="K42005"/>
    </row>
    <row r="42006" spans="11:11" x14ac:dyDescent="0.25">
      <c r="K42006"/>
    </row>
    <row r="42007" spans="11:11" x14ac:dyDescent="0.25">
      <c r="K42007"/>
    </row>
    <row r="42008" spans="11:11" x14ac:dyDescent="0.25">
      <c r="K42008" s="133"/>
    </row>
    <row r="42009" spans="11:11" x14ac:dyDescent="0.25">
      <c r="K42009" s="133"/>
    </row>
    <row r="42010" spans="11:11" x14ac:dyDescent="0.25">
      <c r="K42010"/>
    </row>
    <row r="42011" spans="11:11" x14ac:dyDescent="0.25">
      <c r="K42011"/>
    </row>
    <row r="42012" spans="11:11" x14ac:dyDescent="0.25">
      <c r="K42012" s="133"/>
    </row>
    <row r="42013" spans="11:11" x14ac:dyDescent="0.25">
      <c r="K42013" s="133"/>
    </row>
    <row r="42014" spans="11:11" x14ac:dyDescent="0.25">
      <c r="K42014"/>
    </row>
    <row r="42015" spans="11:11" x14ac:dyDescent="0.25">
      <c r="K42015"/>
    </row>
    <row r="42016" spans="11:11" x14ac:dyDescent="0.25">
      <c r="K42016"/>
    </row>
    <row r="42017" spans="11:11" x14ac:dyDescent="0.25">
      <c r="K42017" s="133"/>
    </row>
    <row r="42018" spans="11:11" x14ac:dyDescent="0.25">
      <c r="K42018" s="133"/>
    </row>
    <row r="42019" spans="11:11" x14ac:dyDescent="0.25">
      <c r="K42019"/>
    </row>
    <row r="42020" spans="11:11" x14ac:dyDescent="0.25">
      <c r="K42020"/>
    </row>
    <row r="42021" spans="11:11" x14ac:dyDescent="0.25">
      <c r="K42021" s="133"/>
    </row>
    <row r="42022" spans="11:11" x14ac:dyDescent="0.25">
      <c r="K42022" s="133"/>
    </row>
    <row r="42023" spans="11:11" x14ac:dyDescent="0.25">
      <c r="K42023"/>
    </row>
    <row r="42024" spans="11:11" x14ac:dyDescent="0.25">
      <c r="K42024"/>
    </row>
    <row r="42025" spans="11:11" x14ac:dyDescent="0.25">
      <c r="K42025"/>
    </row>
    <row r="42026" spans="11:11" x14ac:dyDescent="0.25">
      <c r="K42026" s="133"/>
    </row>
    <row r="42027" spans="11:11" x14ac:dyDescent="0.25">
      <c r="K42027" s="133"/>
    </row>
    <row r="42028" spans="11:11" x14ac:dyDescent="0.25">
      <c r="K42028"/>
    </row>
    <row r="42029" spans="11:11" x14ac:dyDescent="0.25">
      <c r="K42029"/>
    </row>
    <row r="42030" spans="11:11" x14ac:dyDescent="0.25">
      <c r="K42030" s="133"/>
    </row>
    <row r="42031" spans="11:11" x14ac:dyDescent="0.25">
      <c r="K42031" s="133"/>
    </row>
    <row r="42032" spans="11:11" x14ac:dyDescent="0.25">
      <c r="K42032"/>
    </row>
    <row r="42033" spans="11:11" x14ac:dyDescent="0.25">
      <c r="K42033"/>
    </row>
    <row r="42034" spans="11:11" x14ac:dyDescent="0.25">
      <c r="K42034"/>
    </row>
    <row r="42035" spans="11:11" x14ac:dyDescent="0.25">
      <c r="K42035" s="133"/>
    </row>
    <row r="42036" spans="11:11" x14ac:dyDescent="0.25">
      <c r="K42036" s="133"/>
    </row>
    <row r="42037" spans="11:11" x14ac:dyDescent="0.25">
      <c r="K42037"/>
    </row>
    <row r="42038" spans="11:11" x14ac:dyDescent="0.25">
      <c r="K42038"/>
    </row>
    <row r="42039" spans="11:11" x14ac:dyDescent="0.25">
      <c r="K42039" s="133"/>
    </row>
    <row r="42040" spans="11:11" x14ac:dyDescent="0.25">
      <c r="K42040" s="133"/>
    </row>
    <row r="42041" spans="11:11" x14ac:dyDescent="0.25">
      <c r="K42041"/>
    </row>
    <row r="42042" spans="11:11" x14ac:dyDescent="0.25">
      <c r="K42042"/>
    </row>
    <row r="42043" spans="11:11" x14ac:dyDescent="0.25">
      <c r="K42043"/>
    </row>
    <row r="42044" spans="11:11" x14ac:dyDescent="0.25">
      <c r="K42044" s="133"/>
    </row>
    <row r="42045" spans="11:11" x14ac:dyDescent="0.25">
      <c r="K42045" s="133"/>
    </row>
    <row r="42046" spans="11:11" x14ac:dyDescent="0.25">
      <c r="K42046"/>
    </row>
    <row r="42047" spans="11:11" x14ac:dyDescent="0.25">
      <c r="K42047"/>
    </row>
    <row r="42048" spans="11:11" x14ac:dyDescent="0.25">
      <c r="K42048" s="133"/>
    </row>
    <row r="42049" spans="11:11" x14ac:dyDescent="0.25">
      <c r="K42049" s="133"/>
    </row>
    <row r="42050" spans="11:11" x14ac:dyDescent="0.25">
      <c r="K42050"/>
    </row>
    <row r="42051" spans="11:11" x14ac:dyDescent="0.25">
      <c r="K42051"/>
    </row>
    <row r="42052" spans="11:11" x14ac:dyDescent="0.25">
      <c r="K42052"/>
    </row>
    <row r="42053" spans="11:11" x14ac:dyDescent="0.25">
      <c r="K42053" s="133"/>
    </row>
    <row r="42054" spans="11:11" x14ac:dyDescent="0.25">
      <c r="K42054" s="133"/>
    </row>
    <row r="42055" spans="11:11" x14ac:dyDescent="0.25">
      <c r="K42055"/>
    </row>
    <row r="42056" spans="11:11" x14ac:dyDescent="0.25">
      <c r="K42056"/>
    </row>
    <row r="42057" spans="11:11" x14ac:dyDescent="0.25">
      <c r="K42057" s="133"/>
    </row>
    <row r="42058" spans="11:11" x14ac:dyDescent="0.25">
      <c r="K42058" s="133"/>
    </row>
    <row r="42059" spans="11:11" x14ac:dyDescent="0.25">
      <c r="K42059"/>
    </row>
    <row r="42060" spans="11:11" x14ac:dyDescent="0.25">
      <c r="K42060"/>
    </row>
    <row r="42061" spans="11:11" x14ac:dyDescent="0.25">
      <c r="K42061"/>
    </row>
    <row r="42062" spans="11:11" x14ac:dyDescent="0.25">
      <c r="K42062" s="133"/>
    </row>
    <row r="42063" spans="11:11" x14ac:dyDescent="0.25">
      <c r="K42063" s="133"/>
    </row>
    <row r="42064" spans="11:11" x14ac:dyDescent="0.25">
      <c r="K42064"/>
    </row>
    <row r="42065" spans="11:11" x14ac:dyDescent="0.25">
      <c r="K42065"/>
    </row>
    <row r="42066" spans="11:11" x14ac:dyDescent="0.25">
      <c r="K42066" s="133"/>
    </row>
    <row r="42067" spans="11:11" x14ac:dyDescent="0.25">
      <c r="K42067" s="133"/>
    </row>
    <row r="42068" spans="11:11" x14ac:dyDescent="0.25">
      <c r="K42068"/>
    </row>
    <row r="42069" spans="11:11" x14ac:dyDescent="0.25">
      <c r="K42069"/>
    </row>
    <row r="42070" spans="11:11" x14ac:dyDescent="0.25">
      <c r="K42070"/>
    </row>
    <row r="42071" spans="11:11" x14ac:dyDescent="0.25">
      <c r="K42071" s="133"/>
    </row>
    <row r="42072" spans="11:11" x14ac:dyDescent="0.25">
      <c r="K42072" s="133"/>
    </row>
    <row r="42073" spans="11:11" x14ac:dyDescent="0.25">
      <c r="K42073"/>
    </row>
    <row r="42074" spans="11:11" x14ac:dyDescent="0.25">
      <c r="K42074"/>
    </row>
    <row r="42075" spans="11:11" x14ac:dyDescent="0.25">
      <c r="K42075" s="133"/>
    </row>
    <row r="42076" spans="11:11" x14ac:dyDescent="0.25">
      <c r="K42076" s="133"/>
    </row>
    <row r="42077" spans="11:11" x14ac:dyDescent="0.25">
      <c r="K42077"/>
    </row>
    <row r="42078" spans="11:11" x14ac:dyDescent="0.25">
      <c r="K42078"/>
    </row>
    <row r="42079" spans="11:11" x14ac:dyDescent="0.25">
      <c r="K42079"/>
    </row>
    <row r="42080" spans="11:11" x14ac:dyDescent="0.25">
      <c r="K42080" s="133"/>
    </row>
    <row r="42081" spans="11:11" x14ac:dyDescent="0.25">
      <c r="K42081" s="133"/>
    </row>
    <row r="42082" spans="11:11" x14ac:dyDescent="0.25">
      <c r="K42082"/>
    </row>
    <row r="42083" spans="11:11" x14ac:dyDescent="0.25">
      <c r="K42083"/>
    </row>
    <row r="42084" spans="11:11" x14ac:dyDescent="0.25">
      <c r="K42084" s="133"/>
    </row>
    <row r="42085" spans="11:11" x14ac:dyDescent="0.25">
      <c r="K42085" s="133"/>
    </row>
    <row r="42086" spans="11:11" x14ac:dyDescent="0.25">
      <c r="K42086"/>
    </row>
    <row r="42087" spans="11:11" x14ac:dyDescent="0.25">
      <c r="K42087"/>
    </row>
    <row r="42088" spans="11:11" x14ac:dyDescent="0.25">
      <c r="K42088"/>
    </row>
    <row r="42089" spans="11:11" x14ac:dyDescent="0.25">
      <c r="K42089" s="133"/>
    </row>
    <row r="42090" spans="11:11" x14ac:dyDescent="0.25">
      <c r="K42090" s="133"/>
    </row>
    <row r="42091" spans="11:11" x14ac:dyDescent="0.25">
      <c r="K42091"/>
    </row>
    <row r="42092" spans="11:11" x14ac:dyDescent="0.25">
      <c r="K42092"/>
    </row>
    <row r="42093" spans="11:11" x14ac:dyDescent="0.25">
      <c r="K42093" s="133"/>
    </row>
    <row r="42094" spans="11:11" x14ac:dyDescent="0.25">
      <c r="K42094" s="133"/>
    </row>
    <row r="42095" spans="11:11" x14ac:dyDescent="0.25">
      <c r="K42095"/>
    </row>
    <row r="42096" spans="11:11" x14ac:dyDescent="0.25">
      <c r="K42096"/>
    </row>
    <row r="42097" spans="11:11" x14ac:dyDescent="0.25">
      <c r="K42097"/>
    </row>
    <row r="42098" spans="11:11" x14ac:dyDescent="0.25">
      <c r="K42098" s="133"/>
    </row>
    <row r="42099" spans="11:11" x14ac:dyDescent="0.25">
      <c r="K42099" s="133"/>
    </row>
    <row r="42100" spans="11:11" x14ac:dyDescent="0.25">
      <c r="K42100"/>
    </row>
    <row r="42101" spans="11:11" x14ac:dyDescent="0.25">
      <c r="K42101"/>
    </row>
    <row r="42102" spans="11:11" x14ac:dyDescent="0.25">
      <c r="K42102" s="133"/>
    </row>
    <row r="42103" spans="11:11" x14ac:dyDescent="0.25">
      <c r="K42103" s="133"/>
    </row>
    <row r="42104" spans="11:11" x14ac:dyDescent="0.25">
      <c r="K42104"/>
    </row>
    <row r="42105" spans="11:11" x14ac:dyDescent="0.25">
      <c r="K42105"/>
    </row>
    <row r="42106" spans="11:11" x14ac:dyDescent="0.25">
      <c r="K42106"/>
    </row>
    <row r="42107" spans="11:11" x14ac:dyDescent="0.25">
      <c r="K42107" s="133"/>
    </row>
    <row r="42108" spans="11:11" x14ac:dyDescent="0.25">
      <c r="K42108" s="133"/>
    </row>
    <row r="42109" spans="11:11" x14ac:dyDescent="0.25">
      <c r="K42109"/>
    </row>
    <row r="42110" spans="11:11" x14ac:dyDescent="0.25">
      <c r="K42110"/>
    </row>
    <row r="42111" spans="11:11" x14ac:dyDescent="0.25">
      <c r="K42111" s="133"/>
    </row>
    <row r="42112" spans="11:11" x14ac:dyDescent="0.25">
      <c r="K42112" s="133"/>
    </row>
    <row r="42113" spans="11:11" x14ac:dyDescent="0.25">
      <c r="K42113"/>
    </row>
    <row r="42114" spans="11:11" x14ac:dyDescent="0.25">
      <c r="K42114"/>
    </row>
    <row r="42115" spans="11:11" x14ac:dyDescent="0.25">
      <c r="K42115"/>
    </row>
    <row r="42116" spans="11:11" x14ac:dyDescent="0.25">
      <c r="K42116" s="133"/>
    </row>
    <row r="42117" spans="11:11" x14ac:dyDescent="0.25">
      <c r="K42117" s="133"/>
    </row>
    <row r="42118" spans="11:11" x14ac:dyDescent="0.25">
      <c r="K42118"/>
    </row>
    <row r="42119" spans="11:11" x14ac:dyDescent="0.25">
      <c r="K42119"/>
    </row>
    <row r="42120" spans="11:11" x14ac:dyDescent="0.25">
      <c r="K42120" s="133"/>
    </row>
    <row r="42121" spans="11:11" x14ac:dyDescent="0.25">
      <c r="K42121" s="133"/>
    </row>
    <row r="42122" spans="11:11" x14ac:dyDescent="0.25">
      <c r="K42122"/>
    </row>
    <row r="42123" spans="11:11" x14ac:dyDescent="0.25">
      <c r="K42123"/>
    </row>
    <row r="42124" spans="11:11" x14ac:dyDescent="0.25">
      <c r="K42124"/>
    </row>
    <row r="42125" spans="11:11" x14ac:dyDescent="0.25">
      <c r="K42125" s="133"/>
    </row>
    <row r="42126" spans="11:11" x14ac:dyDescent="0.25">
      <c r="K42126" s="133"/>
    </row>
    <row r="42127" spans="11:11" x14ac:dyDescent="0.25">
      <c r="K42127"/>
    </row>
    <row r="42128" spans="11:11" x14ac:dyDescent="0.25">
      <c r="K42128"/>
    </row>
    <row r="42129" spans="11:11" x14ac:dyDescent="0.25">
      <c r="K42129" s="133"/>
    </row>
    <row r="42130" spans="11:11" x14ac:dyDescent="0.25">
      <c r="K42130" s="133"/>
    </row>
    <row r="42131" spans="11:11" x14ac:dyDescent="0.25">
      <c r="K42131"/>
    </row>
    <row r="42132" spans="11:11" x14ac:dyDescent="0.25">
      <c r="K42132"/>
    </row>
    <row r="42133" spans="11:11" x14ac:dyDescent="0.25">
      <c r="K42133"/>
    </row>
    <row r="42134" spans="11:11" x14ac:dyDescent="0.25">
      <c r="K42134" s="133"/>
    </row>
    <row r="42135" spans="11:11" x14ac:dyDescent="0.25">
      <c r="K42135" s="133"/>
    </row>
    <row r="42136" spans="11:11" x14ac:dyDescent="0.25">
      <c r="K42136"/>
    </row>
    <row r="42137" spans="11:11" x14ac:dyDescent="0.25">
      <c r="K42137"/>
    </row>
    <row r="42138" spans="11:11" x14ac:dyDescent="0.25">
      <c r="K42138" s="133"/>
    </row>
    <row r="42139" spans="11:11" x14ac:dyDescent="0.25">
      <c r="K42139" s="133"/>
    </row>
    <row r="42140" spans="11:11" x14ac:dyDescent="0.25">
      <c r="K42140"/>
    </row>
    <row r="42141" spans="11:11" x14ac:dyDescent="0.25">
      <c r="K42141"/>
    </row>
    <row r="42142" spans="11:11" x14ac:dyDescent="0.25">
      <c r="K42142"/>
    </row>
    <row r="42143" spans="11:11" x14ac:dyDescent="0.25">
      <c r="K42143" s="133"/>
    </row>
    <row r="42144" spans="11:11" x14ac:dyDescent="0.25">
      <c r="K42144" s="133"/>
    </row>
    <row r="42145" spans="11:11" x14ac:dyDescent="0.25">
      <c r="K42145"/>
    </row>
    <row r="42146" spans="11:11" x14ac:dyDescent="0.25">
      <c r="K42146"/>
    </row>
    <row r="42147" spans="11:11" x14ac:dyDescent="0.25">
      <c r="K42147" s="133"/>
    </row>
    <row r="42148" spans="11:11" x14ac:dyDescent="0.25">
      <c r="K42148" s="133"/>
    </row>
    <row r="42149" spans="11:11" x14ac:dyDescent="0.25">
      <c r="K42149"/>
    </row>
    <row r="42150" spans="11:11" x14ac:dyDescent="0.25">
      <c r="K42150"/>
    </row>
    <row r="42151" spans="11:11" x14ac:dyDescent="0.25">
      <c r="K42151"/>
    </row>
    <row r="42152" spans="11:11" x14ac:dyDescent="0.25">
      <c r="K42152" s="133"/>
    </row>
    <row r="42153" spans="11:11" x14ac:dyDescent="0.25">
      <c r="K42153" s="133"/>
    </row>
    <row r="42154" spans="11:11" x14ac:dyDescent="0.25">
      <c r="K42154"/>
    </row>
    <row r="42155" spans="11:11" x14ac:dyDescent="0.25">
      <c r="K42155"/>
    </row>
    <row r="42156" spans="11:11" x14ac:dyDescent="0.25">
      <c r="K42156" s="133"/>
    </row>
    <row r="42157" spans="11:11" x14ac:dyDescent="0.25">
      <c r="K42157" s="133"/>
    </row>
    <row r="42158" spans="11:11" x14ac:dyDescent="0.25">
      <c r="K42158"/>
    </row>
    <row r="42159" spans="11:11" x14ac:dyDescent="0.25">
      <c r="K42159"/>
    </row>
    <row r="42160" spans="11:11" x14ac:dyDescent="0.25">
      <c r="K42160"/>
    </row>
    <row r="42161" spans="11:11" x14ac:dyDescent="0.25">
      <c r="K42161" s="133"/>
    </row>
    <row r="42162" spans="11:11" x14ac:dyDescent="0.25">
      <c r="K42162" s="133"/>
    </row>
    <row r="42163" spans="11:11" x14ac:dyDescent="0.25">
      <c r="K42163"/>
    </row>
    <row r="42164" spans="11:11" x14ac:dyDescent="0.25">
      <c r="K42164"/>
    </row>
    <row r="42165" spans="11:11" x14ac:dyDescent="0.25">
      <c r="K42165" s="133"/>
    </row>
    <row r="42166" spans="11:11" x14ac:dyDescent="0.25">
      <c r="K42166" s="133"/>
    </row>
    <row r="42167" spans="11:11" x14ac:dyDescent="0.25">
      <c r="K42167"/>
    </row>
    <row r="42168" spans="11:11" x14ac:dyDescent="0.25">
      <c r="K42168"/>
    </row>
    <row r="42169" spans="11:11" x14ac:dyDescent="0.25">
      <c r="K42169"/>
    </row>
    <row r="42170" spans="11:11" x14ac:dyDescent="0.25">
      <c r="K42170" s="133"/>
    </row>
    <row r="42171" spans="11:11" x14ac:dyDescent="0.25">
      <c r="K42171" s="133"/>
    </row>
    <row r="42172" spans="11:11" x14ac:dyDescent="0.25">
      <c r="K42172"/>
    </row>
    <row r="42173" spans="11:11" x14ac:dyDescent="0.25">
      <c r="K42173"/>
    </row>
    <row r="42174" spans="11:11" x14ac:dyDescent="0.25">
      <c r="K42174" s="133"/>
    </row>
    <row r="42175" spans="11:11" x14ac:dyDescent="0.25">
      <c r="K42175" s="133"/>
    </row>
    <row r="42176" spans="11:11" x14ac:dyDescent="0.25">
      <c r="K42176"/>
    </row>
    <row r="42177" spans="11:11" x14ac:dyDescent="0.25">
      <c r="K42177"/>
    </row>
    <row r="42178" spans="11:11" x14ac:dyDescent="0.25">
      <c r="K42178"/>
    </row>
    <row r="42179" spans="11:11" x14ac:dyDescent="0.25">
      <c r="K42179" s="133"/>
    </row>
    <row r="42180" spans="11:11" x14ac:dyDescent="0.25">
      <c r="K42180" s="133"/>
    </row>
    <row r="42181" spans="11:11" x14ac:dyDescent="0.25">
      <c r="K42181"/>
    </row>
    <row r="42182" spans="11:11" x14ac:dyDescent="0.25">
      <c r="K42182"/>
    </row>
    <row r="42183" spans="11:11" x14ac:dyDescent="0.25">
      <c r="K42183" s="133"/>
    </row>
    <row r="42184" spans="11:11" x14ac:dyDescent="0.25">
      <c r="K42184" s="133"/>
    </row>
    <row r="42185" spans="11:11" x14ac:dyDescent="0.25">
      <c r="K42185"/>
    </row>
    <row r="42186" spans="11:11" x14ac:dyDescent="0.25">
      <c r="K42186"/>
    </row>
    <row r="42187" spans="11:11" x14ac:dyDescent="0.25">
      <c r="K42187"/>
    </row>
    <row r="42188" spans="11:11" x14ac:dyDescent="0.25">
      <c r="K42188" s="133"/>
    </row>
    <row r="42189" spans="11:11" x14ac:dyDescent="0.25">
      <c r="K42189" s="133"/>
    </row>
    <row r="42190" spans="11:11" x14ac:dyDescent="0.25">
      <c r="K42190"/>
    </row>
    <row r="42191" spans="11:11" x14ac:dyDescent="0.25">
      <c r="K42191"/>
    </row>
    <row r="42192" spans="11:11" x14ac:dyDescent="0.25">
      <c r="K42192" s="133"/>
    </row>
    <row r="42193" spans="11:11" x14ac:dyDescent="0.25">
      <c r="K42193" s="133"/>
    </row>
    <row r="42194" spans="11:11" x14ac:dyDescent="0.25">
      <c r="K42194"/>
    </row>
    <row r="42195" spans="11:11" x14ac:dyDescent="0.25">
      <c r="K42195"/>
    </row>
    <row r="42196" spans="11:11" x14ac:dyDescent="0.25">
      <c r="K42196"/>
    </row>
    <row r="42197" spans="11:11" x14ac:dyDescent="0.25">
      <c r="K42197" s="133"/>
    </row>
    <row r="42198" spans="11:11" x14ac:dyDescent="0.25">
      <c r="K42198" s="133"/>
    </row>
    <row r="42199" spans="11:11" x14ac:dyDescent="0.25">
      <c r="K42199"/>
    </row>
    <row r="42200" spans="11:11" x14ac:dyDescent="0.25">
      <c r="K42200"/>
    </row>
    <row r="42201" spans="11:11" x14ac:dyDescent="0.25">
      <c r="K42201" s="133"/>
    </row>
    <row r="42202" spans="11:11" x14ac:dyDescent="0.25">
      <c r="K42202" s="133"/>
    </row>
    <row r="42203" spans="11:11" x14ac:dyDescent="0.25">
      <c r="K42203"/>
    </row>
    <row r="42204" spans="11:11" x14ac:dyDescent="0.25">
      <c r="K42204"/>
    </row>
    <row r="42205" spans="11:11" x14ac:dyDescent="0.25">
      <c r="K42205"/>
    </row>
    <row r="42206" spans="11:11" x14ac:dyDescent="0.25">
      <c r="K42206" s="133"/>
    </row>
    <row r="42207" spans="11:11" x14ac:dyDescent="0.25">
      <c r="K42207" s="133"/>
    </row>
    <row r="42208" spans="11:11" x14ac:dyDescent="0.25">
      <c r="K42208"/>
    </row>
    <row r="42209" spans="11:11" x14ac:dyDescent="0.25">
      <c r="K42209"/>
    </row>
    <row r="42210" spans="11:11" x14ac:dyDescent="0.25">
      <c r="K42210" s="133"/>
    </row>
    <row r="42211" spans="11:11" x14ac:dyDescent="0.25">
      <c r="K42211" s="133"/>
    </row>
    <row r="42212" spans="11:11" x14ac:dyDescent="0.25">
      <c r="K42212"/>
    </row>
    <row r="42213" spans="11:11" x14ac:dyDescent="0.25">
      <c r="K42213"/>
    </row>
    <row r="42214" spans="11:11" x14ac:dyDescent="0.25">
      <c r="K42214"/>
    </row>
    <row r="42215" spans="11:11" x14ac:dyDescent="0.25">
      <c r="K42215" s="133"/>
    </row>
    <row r="42216" spans="11:11" x14ac:dyDescent="0.25">
      <c r="K42216" s="133"/>
    </row>
    <row r="42217" spans="11:11" x14ac:dyDescent="0.25">
      <c r="K42217"/>
    </row>
    <row r="42218" spans="11:11" x14ac:dyDescent="0.25">
      <c r="K42218"/>
    </row>
    <row r="42219" spans="11:11" x14ac:dyDescent="0.25">
      <c r="K42219" s="133"/>
    </row>
    <row r="42220" spans="11:11" x14ac:dyDescent="0.25">
      <c r="K42220" s="133"/>
    </row>
    <row r="42221" spans="11:11" x14ac:dyDescent="0.25">
      <c r="K42221"/>
    </row>
    <row r="42222" spans="11:11" x14ac:dyDescent="0.25">
      <c r="K42222"/>
    </row>
    <row r="42223" spans="11:11" x14ac:dyDescent="0.25">
      <c r="K42223"/>
    </row>
    <row r="42224" spans="11:11" x14ac:dyDescent="0.25">
      <c r="K42224" s="133"/>
    </row>
    <row r="42225" spans="11:11" x14ac:dyDescent="0.25">
      <c r="K42225" s="133"/>
    </row>
    <row r="42226" spans="11:11" x14ac:dyDescent="0.25">
      <c r="K42226"/>
    </row>
    <row r="42227" spans="11:11" x14ac:dyDescent="0.25">
      <c r="K42227"/>
    </row>
    <row r="42228" spans="11:11" x14ac:dyDescent="0.25">
      <c r="K42228" s="133"/>
    </row>
    <row r="42229" spans="11:11" x14ac:dyDescent="0.25">
      <c r="K42229" s="133"/>
    </row>
    <row r="42230" spans="11:11" x14ac:dyDescent="0.25">
      <c r="K42230"/>
    </row>
    <row r="42231" spans="11:11" x14ac:dyDescent="0.25">
      <c r="K42231"/>
    </row>
    <row r="42232" spans="11:11" x14ac:dyDescent="0.25">
      <c r="K42232"/>
    </row>
    <row r="42233" spans="11:11" x14ac:dyDescent="0.25">
      <c r="K42233" s="133"/>
    </row>
    <row r="42234" spans="11:11" x14ac:dyDescent="0.25">
      <c r="K42234" s="133"/>
    </row>
    <row r="42235" spans="11:11" x14ac:dyDescent="0.25">
      <c r="K42235"/>
    </row>
    <row r="42236" spans="11:11" x14ac:dyDescent="0.25">
      <c r="K42236"/>
    </row>
    <row r="42237" spans="11:11" x14ac:dyDescent="0.25">
      <c r="K42237" s="133"/>
    </row>
    <row r="42238" spans="11:11" x14ac:dyDescent="0.25">
      <c r="K42238" s="133"/>
    </row>
    <row r="42239" spans="11:11" x14ac:dyDescent="0.25">
      <c r="K42239"/>
    </row>
    <row r="42240" spans="11:11" x14ac:dyDescent="0.25">
      <c r="K42240"/>
    </row>
    <row r="42241" spans="11:11" x14ac:dyDescent="0.25">
      <c r="K42241"/>
    </row>
    <row r="42242" spans="11:11" x14ac:dyDescent="0.25">
      <c r="K42242" s="133"/>
    </row>
    <row r="42243" spans="11:11" x14ac:dyDescent="0.25">
      <c r="K42243" s="133"/>
    </row>
    <row r="42244" spans="11:11" x14ac:dyDescent="0.25">
      <c r="K42244"/>
    </row>
    <row r="42245" spans="11:11" x14ac:dyDescent="0.25">
      <c r="K42245"/>
    </row>
    <row r="42246" spans="11:11" x14ac:dyDescent="0.25">
      <c r="K42246" s="133"/>
    </row>
    <row r="42247" spans="11:11" x14ac:dyDescent="0.25">
      <c r="K42247" s="133"/>
    </row>
    <row r="42248" spans="11:11" x14ac:dyDescent="0.25">
      <c r="K42248"/>
    </row>
    <row r="42249" spans="11:11" x14ac:dyDescent="0.25">
      <c r="K42249"/>
    </row>
    <row r="42250" spans="11:11" x14ac:dyDescent="0.25">
      <c r="K42250"/>
    </row>
    <row r="42251" spans="11:11" x14ac:dyDescent="0.25">
      <c r="K42251" s="133"/>
    </row>
    <row r="42252" spans="11:11" x14ac:dyDescent="0.25">
      <c r="K42252" s="133"/>
    </row>
    <row r="42253" spans="11:11" x14ac:dyDescent="0.25">
      <c r="K42253"/>
    </row>
    <row r="42254" spans="11:11" x14ac:dyDescent="0.25">
      <c r="K42254"/>
    </row>
    <row r="42255" spans="11:11" x14ac:dyDescent="0.25">
      <c r="K42255" s="133"/>
    </row>
    <row r="42256" spans="11:11" x14ac:dyDescent="0.25">
      <c r="K42256" s="133"/>
    </row>
    <row r="42257" spans="11:11" x14ac:dyDescent="0.25">
      <c r="K42257"/>
    </row>
    <row r="42258" spans="11:11" x14ac:dyDescent="0.25">
      <c r="K42258"/>
    </row>
    <row r="42259" spans="11:11" x14ac:dyDescent="0.25">
      <c r="K42259"/>
    </row>
    <row r="42260" spans="11:11" x14ac:dyDescent="0.25">
      <c r="K42260" s="133"/>
    </row>
    <row r="42261" spans="11:11" x14ac:dyDescent="0.25">
      <c r="K42261" s="133"/>
    </row>
    <row r="42262" spans="11:11" x14ac:dyDescent="0.25">
      <c r="K42262"/>
    </row>
    <row r="42263" spans="11:11" x14ac:dyDescent="0.25">
      <c r="K42263"/>
    </row>
    <row r="42264" spans="11:11" x14ac:dyDescent="0.25">
      <c r="K42264" s="133"/>
    </row>
    <row r="42265" spans="11:11" x14ac:dyDescent="0.25">
      <c r="K42265" s="133"/>
    </row>
    <row r="42266" spans="11:11" x14ac:dyDescent="0.25">
      <c r="K42266"/>
    </row>
    <row r="42267" spans="11:11" x14ac:dyDescent="0.25">
      <c r="K42267"/>
    </row>
    <row r="42268" spans="11:11" x14ac:dyDescent="0.25">
      <c r="K42268"/>
    </row>
    <row r="42269" spans="11:11" x14ac:dyDescent="0.25">
      <c r="K42269" s="133"/>
    </row>
    <row r="42270" spans="11:11" x14ac:dyDescent="0.25">
      <c r="K42270" s="133"/>
    </row>
    <row r="42271" spans="11:11" x14ac:dyDescent="0.25">
      <c r="K42271"/>
    </row>
    <row r="42272" spans="11:11" x14ac:dyDescent="0.25">
      <c r="K42272"/>
    </row>
    <row r="42273" spans="11:11" x14ac:dyDescent="0.25">
      <c r="K42273" s="133"/>
    </row>
    <row r="42274" spans="11:11" x14ac:dyDescent="0.25">
      <c r="K42274" s="133"/>
    </row>
    <row r="42275" spans="11:11" x14ac:dyDescent="0.25">
      <c r="K42275"/>
    </row>
    <row r="42276" spans="11:11" x14ac:dyDescent="0.25">
      <c r="K42276"/>
    </row>
    <row r="42277" spans="11:11" x14ac:dyDescent="0.25">
      <c r="K42277"/>
    </row>
    <row r="42278" spans="11:11" x14ac:dyDescent="0.25">
      <c r="K42278" s="133"/>
    </row>
    <row r="42279" spans="11:11" x14ac:dyDescent="0.25">
      <c r="K42279" s="133"/>
    </row>
    <row r="42280" spans="11:11" x14ac:dyDescent="0.25">
      <c r="K42280"/>
    </row>
    <row r="42281" spans="11:11" x14ac:dyDescent="0.25">
      <c r="K42281"/>
    </row>
    <row r="42282" spans="11:11" x14ac:dyDescent="0.25">
      <c r="K42282" s="133"/>
    </row>
    <row r="42283" spans="11:11" x14ac:dyDescent="0.25">
      <c r="K42283" s="133"/>
    </row>
    <row r="42284" spans="11:11" x14ac:dyDescent="0.25">
      <c r="K42284"/>
    </row>
    <row r="42285" spans="11:11" x14ac:dyDescent="0.25">
      <c r="K42285"/>
    </row>
    <row r="42286" spans="11:11" x14ac:dyDescent="0.25">
      <c r="K42286"/>
    </row>
    <row r="42287" spans="11:11" x14ac:dyDescent="0.25">
      <c r="K42287" s="133"/>
    </row>
    <row r="42288" spans="11:11" x14ac:dyDescent="0.25">
      <c r="K42288" s="133"/>
    </row>
    <row r="42289" spans="11:11" x14ac:dyDescent="0.25">
      <c r="K42289"/>
    </row>
    <row r="42290" spans="11:11" x14ac:dyDescent="0.25">
      <c r="K42290"/>
    </row>
    <row r="42291" spans="11:11" x14ac:dyDescent="0.25">
      <c r="K42291" s="133"/>
    </row>
    <row r="42292" spans="11:11" x14ac:dyDescent="0.25">
      <c r="K42292" s="133"/>
    </row>
    <row r="42293" spans="11:11" x14ac:dyDescent="0.25">
      <c r="K42293"/>
    </row>
    <row r="42294" spans="11:11" x14ac:dyDescent="0.25">
      <c r="K42294"/>
    </row>
    <row r="42295" spans="11:11" x14ac:dyDescent="0.25">
      <c r="K42295"/>
    </row>
    <row r="42296" spans="11:11" x14ac:dyDescent="0.25">
      <c r="K42296" s="133"/>
    </row>
    <row r="42297" spans="11:11" x14ac:dyDescent="0.25">
      <c r="K42297" s="133"/>
    </row>
    <row r="42298" spans="11:11" x14ac:dyDescent="0.25">
      <c r="K42298"/>
    </row>
    <row r="42299" spans="11:11" x14ac:dyDescent="0.25">
      <c r="K42299"/>
    </row>
    <row r="42300" spans="11:11" x14ac:dyDescent="0.25">
      <c r="K42300" s="133"/>
    </row>
    <row r="42301" spans="11:11" x14ac:dyDescent="0.25">
      <c r="K42301" s="133"/>
    </row>
    <row r="42302" spans="11:11" x14ac:dyDescent="0.25">
      <c r="K42302"/>
    </row>
    <row r="42303" spans="11:11" x14ac:dyDescent="0.25">
      <c r="K42303"/>
    </row>
    <row r="42304" spans="11:11" x14ac:dyDescent="0.25">
      <c r="K42304"/>
    </row>
    <row r="42305" spans="11:11" x14ac:dyDescent="0.25">
      <c r="K42305" s="133"/>
    </row>
    <row r="42306" spans="11:11" x14ac:dyDescent="0.25">
      <c r="K42306" s="133"/>
    </row>
    <row r="42307" spans="11:11" x14ac:dyDescent="0.25">
      <c r="K42307"/>
    </row>
    <row r="42308" spans="11:11" x14ac:dyDescent="0.25">
      <c r="K42308"/>
    </row>
    <row r="42309" spans="11:11" x14ac:dyDescent="0.25">
      <c r="K42309" s="133"/>
    </row>
    <row r="42310" spans="11:11" x14ac:dyDescent="0.25">
      <c r="K42310" s="133"/>
    </row>
    <row r="42311" spans="11:11" x14ac:dyDescent="0.25">
      <c r="K42311"/>
    </row>
    <row r="42312" spans="11:11" x14ac:dyDescent="0.25">
      <c r="K42312"/>
    </row>
    <row r="42313" spans="11:11" x14ac:dyDescent="0.25">
      <c r="K42313"/>
    </row>
    <row r="42314" spans="11:11" x14ac:dyDescent="0.25">
      <c r="K42314" s="133"/>
    </row>
    <row r="42315" spans="11:11" x14ac:dyDescent="0.25">
      <c r="K42315" s="133"/>
    </row>
    <row r="42316" spans="11:11" x14ac:dyDescent="0.25">
      <c r="K42316"/>
    </row>
    <row r="42317" spans="11:11" x14ac:dyDescent="0.25">
      <c r="K42317"/>
    </row>
    <row r="42318" spans="11:11" x14ac:dyDescent="0.25">
      <c r="K42318" s="133"/>
    </row>
    <row r="42319" spans="11:11" x14ac:dyDescent="0.25">
      <c r="K42319" s="133"/>
    </row>
    <row r="42320" spans="11:11" x14ac:dyDescent="0.25">
      <c r="K42320"/>
    </row>
    <row r="42321" spans="11:11" x14ac:dyDescent="0.25">
      <c r="K42321"/>
    </row>
    <row r="42322" spans="11:11" x14ac:dyDescent="0.25">
      <c r="K42322"/>
    </row>
    <row r="42323" spans="11:11" x14ac:dyDescent="0.25">
      <c r="K42323" s="133"/>
    </row>
    <row r="42324" spans="11:11" x14ac:dyDescent="0.25">
      <c r="K42324" s="133"/>
    </row>
    <row r="42325" spans="11:11" x14ac:dyDescent="0.25">
      <c r="K42325"/>
    </row>
    <row r="42326" spans="11:11" x14ac:dyDescent="0.25">
      <c r="K42326"/>
    </row>
    <row r="42327" spans="11:11" x14ac:dyDescent="0.25">
      <c r="K42327" s="133"/>
    </row>
    <row r="42328" spans="11:11" x14ac:dyDescent="0.25">
      <c r="K42328" s="133"/>
    </row>
    <row r="42329" spans="11:11" x14ac:dyDescent="0.25">
      <c r="K42329"/>
    </row>
    <row r="42330" spans="11:11" x14ac:dyDescent="0.25">
      <c r="K42330"/>
    </row>
    <row r="42331" spans="11:11" x14ac:dyDescent="0.25">
      <c r="K42331"/>
    </row>
    <row r="42332" spans="11:11" x14ac:dyDescent="0.25">
      <c r="K42332" s="133"/>
    </row>
    <row r="42333" spans="11:11" x14ac:dyDescent="0.25">
      <c r="K42333" s="133"/>
    </row>
    <row r="42334" spans="11:11" x14ac:dyDescent="0.25">
      <c r="K42334"/>
    </row>
    <row r="42335" spans="11:11" x14ac:dyDescent="0.25">
      <c r="K42335"/>
    </row>
    <row r="42336" spans="11:11" x14ac:dyDescent="0.25">
      <c r="K42336" s="133"/>
    </row>
    <row r="42337" spans="11:11" x14ac:dyDescent="0.25">
      <c r="K42337" s="133"/>
    </row>
    <row r="42338" spans="11:11" x14ac:dyDescent="0.25">
      <c r="K42338"/>
    </row>
    <row r="42339" spans="11:11" x14ac:dyDescent="0.25">
      <c r="K42339"/>
    </row>
    <row r="42340" spans="11:11" x14ac:dyDescent="0.25">
      <c r="K42340"/>
    </row>
    <row r="42341" spans="11:11" x14ac:dyDescent="0.25">
      <c r="K42341" s="133"/>
    </row>
    <row r="42342" spans="11:11" x14ac:dyDescent="0.25">
      <c r="K42342" s="133"/>
    </row>
    <row r="42343" spans="11:11" x14ac:dyDescent="0.25">
      <c r="K42343"/>
    </row>
    <row r="42344" spans="11:11" x14ac:dyDescent="0.25">
      <c r="K42344"/>
    </row>
    <row r="42345" spans="11:11" x14ac:dyDescent="0.25">
      <c r="K42345" s="133"/>
    </row>
    <row r="42346" spans="11:11" x14ac:dyDescent="0.25">
      <c r="K42346" s="133"/>
    </row>
    <row r="42347" spans="11:11" x14ac:dyDescent="0.25">
      <c r="K42347"/>
    </row>
    <row r="42348" spans="11:11" x14ac:dyDescent="0.25">
      <c r="K42348"/>
    </row>
    <row r="42349" spans="11:11" x14ac:dyDescent="0.25">
      <c r="K42349"/>
    </row>
    <row r="42350" spans="11:11" x14ac:dyDescent="0.25">
      <c r="K42350" s="133"/>
    </row>
    <row r="42351" spans="11:11" x14ac:dyDescent="0.25">
      <c r="K42351" s="133"/>
    </row>
    <row r="42352" spans="11:11" x14ac:dyDescent="0.25">
      <c r="K42352"/>
    </row>
    <row r="42353" spans="11:11" x14ac:dyDescent="0.25">
      <c r="K42353"/>
    </row>
    <row r="42354" spans="11:11" x14ac:dyDescent="0.25">
      <c r="K42354" s="133"/>
    </row>
    <row r="42355" spans="11:11" x14ac:dyDescent="0.25">
      <c r="K42355" s="133"/>
    </row>
    <row r="42356" spans="11:11" x14ac:dyDescent="0.25">
      <c r="K42356"/>
    </row>
    <row r="42357" spans="11:11" x14ac:dyDescent="0.25">
      <c r="K42357"/>
    </row>
    <row r="42358" spans="11:11" x14ac:dyDescent="0.25">
      <c r="K42358"/>
    </row>
    <row r="42359" spans="11:11" x14ac:dyDescent="0.25">
      <c r="K42359" s="133"/>
    </row>
    <row r="42360" spans="11:11" x14ac:dyDescent="0.25">
      <c r="K42360" s="133"/>
    </row>
    <row r="42361" spans="11:11" x14ac:dyDescent="0.25">
      <c r="K42361"/>
    </row>
    <row r="42362" spans="11:11" x14ac:dyDescent="0.25">
      <c r="K42362"/>
    </row>
    <row r="42363" spans="11:11" x14ac:dyDescent="0.25">
      <c r="K42363" s="133"/>
    </row>
    <row r="42364" spans="11:11" x14ac:dyDescent="0.25">
      <c r="K42364" s="133"/>
    </row>
    <row r="42365" spans="11:11" x14ac:dyDescent="0.25">
      <c r="K42365"/>
    </row>
    <row r="42366" spans="11:11" x14ac:dyDescent="0.25">
      <c r="K42366"/>
    </row>
    <row r="42367" spans="11:11" x14ac:dyDescent="0.25">
      <c r="K42367"/>
    </row>
    <row r="42368" spans="11:11" x14ac:dyDescent="0.25">
      <c r="K42368" s="133"/>
    </row>
    <row r="42369" spans="11:11" x14ac:dyDescent="0.25">
      <c r="K42369" s="133"/>
    </row>
    <row r="42370" spans="11:11" x14ac:dyDescent="0.25">
      <c r="K42370"/>
    </row>
    <row r="42371" spans="11:11" x14ac:dyDescent="0.25">
      <c r="K42371"/>
    </row>
    <row r="42372" spans="11:11" x14ac:dyDescent="0.25">
      <c r="K42372" s="133"/>
    </row>
    <row r="42373" spans="11:11" x14ac:dyDescent="0.25">
      <c r="K42373" s="133"/>
    </row>
    <row r="42374" spans="11:11" x14ac:dyDescent="0.25">
      <c r="K42374"/>
    </row>
    <row r="42375" spans="11:11" x14ac:dyDescent="0.25">
      <c r="K42375"/>
    </row>
    <row r="42376" spans="11:11" x14ac:dyDescent="0.25">
      <c r="K42376"/>
    </row>
    <row r="42377" spans="11:11" x14ac:dyDescent="0.25">
      <c r="K42377" s="133"/>
    </row>
    <row r="42378" spans="11:11" x14ac:dyDescent="0.25">
      <c r="K42378" s="133"/>
    </row>
    <row r="42379" spans="11:11" x14ac:dyDescent="0.25">
      <c r="K42379"/>
    </row>
    <row r="42380" spans="11:11" x14ac:dyDescent="0.25">
      <c r="K42380"/>
    </row>
    <row r="42381" spans="11:11" x14ac:dyDescent="0.25">
      <c r="K42381" s="133"/>
    </row>
    <row r="42382" spans="11:11" x14ac:dyDescent="0.25">
      <c r="K42382" s="133"/>
    </row>
    <row r="42383" spans="11:11" x14ac:dyDescent="0.25">
      <c r="K42383"/>
    </row>
    <row r="42384" spans="11:11" x14ac:dyDescent="0.25">
      <c r="K42384"/>
    </row>
    <row r="42385" spans="11:11" x14ac:dyDescent="0.25">
      <c r="K42385"/>
    </row>
    <row r="42386" spans="11:11" x14ac:dyDescent="0.25">
      <c r="K42386" s="133"/>
    </row>
    <row r="42387" spans="11:11" x14ac:dyDescent="0.25">
      <c r="K42387" s="133"/>
    </row>
    <row r="42388" spans="11:11" x14ac:dyDescent="0.25">
      <c r="K42388"/>
    </row>
    <row r="42389" spans="11:11" x14ac:dyDescent="0.25">
      <c r="K42389"/>
    </row>
    <row r="42390" spans="11:11" x14ac:dyDescent="0.25">
      <c r="K42390" s="133"/>
    </row>
    <row r="42391" spans="11:11" x14ac:dyDescent="0.25">
      <c r="K42391" s="133"/>
    </row>
    <row r="42392" spans="11:11" x14ac:dyDescent="0.25">
      <c r="K42392"/>
    </row>
    <row r="42393" spans="11:11" x14ac:dyDescent="0.25">
      <c r="K42393"/>
    </row>
    <row r="42394" spans="11:11" x14ac:dyDescent="0.25">
      <c r="K42394"/>
    </row>
    <row r="42395" spans="11:11" x14ac:dyDescent="0.25">
      <c r="K42395" s="133"/>
    </row>
    <row r="42396" spans="11:11" x14ac:dyDescent="0.25">
      <c r="K42396" s="133"/>
    </row>
    <row r="42397" spans="11:11" x14ac:dyDescent="0.25">
      <c r="K42397"/>
    </row>
    <row r="42398" spans="11:11" x14ac:dyDescent="0.25">
      <c r="K42398"/>
    </row>
    <row r="42399" spans="11:11" x14ac:dyDescent="0.25">
      <c r="K42399" s="133"/>
    </row>
    <row r="42400" spans="11:11" x14ac:dyDescent="0.25">
      <c r="K42400" s="133"/>
    </row>
    <row r="42401" spans="11:11" x14ac:dyDescent="0.25">
      <c r="K42401"/>
    </row>
    <row r="42402" spans="11:11" x14ac:dyDescent="0.25">
      <c r="K42402"/>
    </row>
    <row r="42403" spans="11:11" x14ac:dyDescent="0.25">
      <c r="K42403"/>
    </row>
    <row r="42404" spans="11:11" x14ac:dyDescent="0.25">
      <c r="K42404" s="133"/>
    </row>
    <row r="42405" spans="11:11" x14ac:dyDescent="0.25">
      <c r="K42405" s="133"/>
    </row>
    <row r="42406" spans="11:11" x14ac:dyDescent="0.25">
      <c r="K42406"/>
    </row>
    <row r="42407" spans="11:11" x14ac:dyDescent="0.25">
      <c r="K42407"/>
    </row>
    <row r="42408" spans="11:11" x14ac:dyDescent="0.25">
      <c r="K42408" s="133"/>
    </row>
    <row r="42409" spans="11:11" x14ac:dyDescent="0.25">
      <c r="K42409" s="133"/>
    </row>
    <row r="42410" spans="11:11" x14ac:dyDescent="0.25">
      <c r="K42410"/>
    </row>
    <row r="42411" spans="11:11" x14ac:dyDescent="0.25">
      <c r="K42411"/>
    </row>
    <row r="42412" spans="11:11" x14ac:dyDescent="0.25">
      <c r="K42412"/>
    </row>
    <row r="42413" spans="11:11" x14ac:dyDescent="0.25">
      <c r="K42413" s="133"/>
    </row>
    <row r="42414" spans="11:11" x14ac:dyDescent="0.25">
      <c r="K42414" s="133"/>
    </row>
    <row r="42415" spans="11:11" x14ac:dyDescent="0.25">
      <c r="K42415"/>
    </row>
    <row r="42416" spans="11:11" x14ac:dyDescent="0.25">
      <c r="K42416"/>
    </row>
    <row r="42417" spans="11:11" x14ac:dyDescent="0.25">
      <c r="K42417" s="133"/>
    </row>
    <row r="42418" spans="11:11" x14ac:dyDescent="0.25">
      <c r="K42418" s="133"/>
    </row>
    <row r="42419" spans="11:11" x14ac:dyDescent="0.25">
      <c r="K42419"/>
    </row>
    <row r="42420" spans="11:11" x14ac:dyDescent="0.25">
      <c r="K42420"/>
    </row>
    <row r="42421" spans="11:11" x14ac:dyDescent="0.25">
      <c r="K42421"/>
    </row>
    <row r="42422" spans="11:11" x14ac:dyDescent="0.25">
      <c r="K42422" s="133"/>
    </row>
    <row r="42423" spans="11:11" x14ac:dyDescent="0.25">
      <c r="K42423" s="133"/>
    </row>
    <row r="42424" spans="11:11" x14ac:dyDescent="0.25">
      <c r="K42424"/>
    </row>
    <row r="42425" spans="11:11" x14ac:dyDescent="0.25">
      <c r="K42425"/>
    </row>
    <row r="42426" spans="11:11" x14ac:dyDescent="0.25">
      <c r="K42426" s="133"/>
    </row>
    <row r="42427" spans="11:11" x14ac:dyDescent="0.25">
      <c r="K42427" s="133"/>
    </row>
    <row r="42428" spans="11:11" x14ac:dyDescent="0.25">
      <c r="K42428"/>
    </row>
    <row r="42429" spans="11:11" x14ac:dyDescent="0.25">
      <c r="K42429"/>
    </row>
    <row r="42430" spans="11:11" x14ac:dyDescent="0.25">
      <c r="K42430"/>
    </row>
    <row r="42431" spans="11:11" x14ac:dyDescent="0.25">
      <c r="K42431" s="133"/>
    </row>
    <row r="42432" spans="11:11" x14ac:dyDescent="0.25">
      <c r="K42432" s="133"/>
    </row>
    <row r="42433" spans="11:11" x14ac:dyDescent="0.25">
      <c r="K42433"/>
    </row>
    <row r="42434" spans="11:11" x14ac:dyDescent="0.25">
      <c r="K42434"/>
    </row>
    <row r="42435" spans="11:11" x14ac:dyDescent="0.25">
      <c r="K42435" s="133"/>
    </row>
    <row r="42436" spans="11:11" x14ac:dyDescent="0.25">
      <c r="K42436" s="133"/>
    </row>
    <row r="42437" spans="11:11" x14ac:dyDescent="0.25">
      <c r="K42437"/>
    </row>
    <row r="42438" spans="11:11" x14ac:dyDescent="0.25">
      <c r="K42438"/>
    </row>
    <row r="42439" spans="11:11" x14ac:dyDescent="0.25">
      <c r="K42439"/>
    </row>
    <row r="42440" spans="11:11" x14ac:dyDescent="0.25">
      <c r="K42440" s="133"/>
    </row>
    <row r="42441" spans="11:11" x14ac:dyDescent="0.25">
      <c r="K42441" s="133"/>
    </row>
    <row r="42442" spans="11:11" x14ac:dyDescent="0.25">
      <c r="K42442"/>
    </row>
    <row r="42443" spans="11:11" x14ac:dyDescent="0.25">
      <c r="K42443"/>
    </row>
    <row r="42444" spans="11:11" x14ac:dyDescent="0.25">
      <c r="K42444" s="133"/>
    </row>
    <row r="42445" spans="11:11" x14ac:dyDescent="0.25">
      <c r="K42445" s="133"/>
    </row>
    <row r="42446" spans="11:11" x14ac:dyDescent="0.25">
      <c r="K42446"/>
    </row>
    <row r="42447" spans="11:11" x14ac:dyDescent="0.25">
      <c r="K42447"/>
    </row>
    <row r="42448" spans="11:11" x14ac:dyDescent="0.25">
      <c r="K42448"/>
    </row>
    <row r="42449" spans="11:11" x14ac:dyDescent="0.25">
      <c r="K42449" s="133"/>
    </row>
    <row r="42450" spans="11:11" x14ac:dyDescent="0.25">
      <c r="K42450" s="133"/>
    </row>
    <row r="42451" spans="11:11" x14ac:dyDescent="0.25">
      <c r="K42451"/>
    </row>
    <row r="42452" spans="11:11" x14ac:dyDescent="0.25">
      <c r="K42452"/>
    </row>
    <row r="42453" spans="11:11" x14ac:dyDescent="0.25">
      <c r="K42453" s="133"/>
    </row>
    <row r="42454" spans="11:11" x14ac:dyDescent="0.25">
      <c r="K42454" s="133"/>
    </row>
    <row r="42455" spans="11:11" x14ac:dyDescent="0.25">
      <c r="K42455"/>
    </row>
    <row r="42456" spans="11:11" x14ac:dyDescent="0.25">
      <c r="K42456"/>
    </row>
    <row r="42457" spans="11:11" x14ac:dyDescent="0.25">
      <c r="K42457"/>
    </row>
    <row r="42458" spans="11:11" x14ac:dyDescent="0.25">
      <c r="K42458" s="133"/>
    </row>
    <row r="42459" spans="11:11" x14ac:dyDescent="0.25">
      <c r="K42459" s="133"/>
    </row>
    <row r="42460" spans="11:11" x14ac:dyDescent="0.25">
      <c r="K42460"/>
    </row>
    <row r="42461" spans="11:11" x14ac:dyDescent="0.25">
      <c r="K42461"/>
    </row>
    <row r="42462" spans="11:11" x14ac:dyDescent="0.25">
      <c r="K42462" s="133"/>
    </row>
    <row r="42463" spans="11:11" x14ac:dyDescent="0.25">
      <c r="K42463" s="133"/>
    </row>
    <row r="42464" spans="11:11" x14ac:dyDescent="0.25">
      <c r="K42464"/>
    </row>
    <row r="42465" spans="11:11" x14ac:dyDescent="0.25">
      <c r="K42465"/>
    </row>
    <row r="42466" spans="11:11" x14ac:dyDescent="0.25">
      <c r="K42466"/>
    </row>
    <row r="42467" spans="11:11" x14ac:dyDescent="0.25">
      <c r="K42467" s="133"/>
    </row>
    <row r="42468" spans="11:11" x14ac:dyDescent="0.25">
      <c r="K42468" s="133"/>
    </row>
    <row r="42469" spans="11:11" x14ac:dyDescent="0.25">
      <c r="K42469"/>
    </row>
    <row r="42470" spans="11:11" x14ac:dyDescent="0.25">
      <c r="K42470"/>
    </row>
    <row r="42471" spans="11:11" x14ac:dyDescent="0.25">
      <c r="K42471" s="133"/>
    </row>
    <row r="42472" spans="11:11" x14ac:dyDescent="0.25">
      <c r="K42472" s="133"/>
    </row>
    <row r="42473" spans="11:11" x14ac:dyDescent="0.25">
      <c r="K42473"/>
    </row>
    <row r="42474" spans="11:11" x14ac:dyDescent="0.25">
      <c r="K42474"/>
    </row>
    <row r="42475" spans="11:11" x14ac:dyDescent="0.25">
      <c r="K42475"/>
    </row>
    <row r="42476" spans="11:11" x14ac:dyDescent="0.25">
      <c r="K42476" s="133"/>
    </row>
    <row r="42477" spans="11:11" x14ac:dyDescent="0.25">
      <c r="K42477" s="133"/>
    </row>
    <row r="42478" spans="11:11" x14ac:dyDescent="0.25">
      <c r="K42478"/>
    </row>
    <row r="42479" spans="11:11" x14ac:dyDescent="0.25">
      <c r="K42479"/>
    </row>
    <row r="42480" spans="11:11" x14ac:dyDescent="0.25">
      <c r="K42480" s="133"/>
    </row>
    <row r="42481" spans="11:11" x14ac:dyDescent="0.25">
      <c r="K42481" s="133"/>
    </row>
    <row r="42482" spans="11:11" x14ac:dyDescent="0.25">
      <c r="K42482"/>
    </row>
    <row r="42483" spans="11:11" x14ac:dyDescent="0.25">
      <c r="K42483"/>
    </row>
    <row r="42484" spans="11:11" x14ac:dyDescent="0.25">
      <c r="K42484"/>
    </row>
    <row r="42485" spans="11:11" x14ac:dyDescent="0.25">
      <c r="K42485" s="133"/>
    </row>
    <row r="42486" spans="11:11" x14ac:dyDescent="0.25">
      <c r="K42486" s="133"/>
    </row>
    <row r="42487" spans="11:11" x14ac:dyDescent="0.25">
      <c r="K42487"/>
    </row>
    <row r="42488" spans="11:11" x14ac:dyDescent="0.25">
      <c r="K42488"/>
    </row>
    <row r="42489" spans="11:11" x14ac:dyDescent="0.25">
      <c r="K42489" s="133"/>
    </row>
    <row r="42490" spans="11:11" x14ac:dyDescent="0.25">
      <c r="K42490" s="133"/>
    </row>
    <row r="42491" spans="11:11" x14ac:dyDescent="0.25">
      <c r="K42491"/>
    </row>
    <row r="42492" spans="11:11" x14ac:dyDescent="0.25">
      <c r="K42492"/>
    </row>
    <row r="42493" spans="11:11" x14ac:dyDescent="0.25">
      <c r="K42493"/>
    </row>
    <row r="42494" spans="11:11" x14ac:dyDescent="0.25">
      <c r="K42494" s="133"/>
    </row>
    <row r="42495" spans="11:11" x14ac:dyDescent="0.25">
      <c r="K42495" s="133"/>
    </row>
    <row r="42496" spans="11:11" x14ac:dyDescent="0.25">
      <c r="K42496"/>
    </row>
    <row r="42497" spans="11:11" x14ac:dyDescent="0.25">
      <c r="K42497"/>
    </row>
    <row r="42498" spans="11:11" x14ac:dyDescent="0.25">
      <c r="K42498" s="133"/>
    </row>
    <row r="42499" spans="11:11" x14ac:dyDescent="0.25">
      <c r="K42499" s="133"/>
    </row>
    <row r="42500" spans="11:11" x14ac:dyDescent="0.25">
      <c r="K42500"/>
    </row>
    <row r="42501" spans="11:11" x14ac:dyDescent="0.25">
      <c r="K42501"/>
    </row>
    <row r="42502" spans="11:11" x14ac:dyDescent="0.25">
      <c r="K42502"/>
    </row>
    <row r="42503" spans="11:11" x14ac:dyDescent="0.25">
      <c r="K42503" s="133"/>
    </row>
    <row r="42504" spans="11:11" x14ac:dyDescent="0.25">
      <c r="K42504" s="133"/>
    </row>
    <row r="42505" spans="11:11" x14ac:dyDescent="0.25">
      <c r="K42505"/>
    </row>
    <row r="42506" spans="11:11" x14ac:dyDescent="0.25">
      <c r="K42506"/>
    </row>
    <row r="42507" spans="11:11" x14ac:dyDescent="0.25">
      <c r="K42507" s="133"/>
    </row>
    <row r="42508" spans="11:11" x14ac:dyDescent="0.25">
      <c r="K42508" s="133"/>
    </row>
    <row r="42509" spans="11:11" x14ac:dyDescent="0.25">
      <c r="K42509"/>
    </row>
    <row r="42510" spans="11:11" x14ac:dyDescent="0.25">
      <c r="K42510"/>
    </row>
    <row r="42511" spans="11:11" x14ac:dyDescent="0.25">
      <c r="K42511"/>
    </row>
    <row r="42512" spans="11:11" x14ac:dyDescent="0.25">
      <c r="K42512" s="133"/>
    </row>
    <row r="42513" spans="11:11" x14ac:dyDescent="0.25">
      <c r="K42513" s="133"/>
    </row>
    <row r="42514" spans="11:11" x14ac:dyDescent="0.25">
      <c r="K42514"/>
    </row>
    <row r="42515" spans="11:11" x14ac:dyDescent="0.25">
      <c r="K42515"/>
    </row>
    <row r="42516" spans="11:11" x14ac:dyDescent="0.25">
      <c r="K42516" s="133"/>
    </row>
    <row r="42517" spans="11:11" x14ac:dyDescent="0.25">
      <c r="K42517" s="133"/>
    </row>
    <row r="42518" spans="11:11" x14ac:dyDescent="0.25">
      <c r="K42518"/>
    </row>
    <row r="42519" spans="11:11" x14ac:dyDescent="0.25">
      <c r="K42519"/>
    </row>
    <row r="42520" spans="11:11" x14ac:dyDescent="0.25">
      <c r="K42520"/>
    </row>
    <row r="42521" spans="11:11" x14ac:dyDescent="0.25">
      <c r="K42521" s="133"/>
    </row>
    <row r="42522" spans="11:11" x14ac:dyDescent="0.25">
      <c r="K42522" s="133"/>
    </row>
    <row r="42523" spans="11:11" x14ac:dyDescent="0.25">
      <c r="K42523"/>
    </row>
    <row r="42524" spans="11:11" x14ac:dyDescent="0.25">
      <c r="K42524"/>
    </row>
    <row r="42525" spans="11:11" x14ac:dyDescent="0.25">
      <c r="K42525" s="133"/>
    </row>
    <row r="42526" spans="11:11" x14ac:dyDescent="0.25">
      <c r="K42526" s="133"/>
    </row>
    <row r="42527" spans="11:11" x14ac:dyDescent="0.25">
      <c r="K42527"/>
    </row>
    <row r="42528" spans="11:11" x14ac:dyDescent="0.25">
      <c r="K42528"/>
    </row>
    <row r="42529" spans="11:11" x14ac:dyDescent="0.25">
      <c r="K42529"/>
    </row>
    <row r="42530" spans="11:11" x14ac:dyDescent="0.25">
      <c r="K42530" s="133"/>
    </row>
    <row r="42531" spans="11:11" x14ac:dyDescent="0.25">
      <c r="K42531" s="133"/>
    </row>
    <row r="42532" spans="11:11" x14ac:dyDescent="0.25">
      <c r="K42532"/>
    </row>
    <row r="42533" spans="11:11" x14ac:dyDescent="0.25">
      <c r="K42533"/>
    </row>
    <row r="42534" spans="11:11" x14ac:dyDescent="0.25">
      <c r="K42534" s="133"/>
    </row>
    <row r="42535" spans="11:11" x14ac:dyDescent="0.25">
      <c r="K42535" s="133"/>
    </row>
    <row r="42536" spans="11:11" x14ac:dyDescent="0.25">
      <c r="K42536"/>
    </row>
    <row r="42537" spans="11:11" x14ac:dyDescent="0.25">
      <c r="K42537"/>
    </row>
    <row r="42538" spans="11:11" x14ac:dyDescent="0.25">
      <c r="K42538"/>
    </row>
    <row r="42539" spans="11:11" x14ac:dyDescent="0.25">
      <c r="K42539" s="133"/>
    </row>
    <row r="42540" spans="11:11" x14ac:dyDescent="0.25">
      <c r="K42540" s="133"/>
    </row>
    <row r="42541" spans="11:11" x14ac:dyDescent="0.25">
      <c r="K42541"/>
    </row>
    <row r="42542" spans="11:11" x14ac:dyDescent="0.25">
      <c r="K42542"/>
    </row>
    <row r="42543" spans="11:11" x14ac:dyDescent="0.25">
      <c r="K42543" s="133"/>
    </row>
    <row r="42544" spans="11:11" x14ac:dyDescent="0.25">
      <c r="K42544" s="133"/>
    </row>
    <row r="42545" spans="11:11" x14ac:dyDescent="0.25">
      <c r="K42545"/>
    </row>
    <row r="42546" spans="11:11" x14ac:dyDescent="0.25">
      <c r="K42546"/>
    </row>
    <row r="42547" spans="11:11" x14ac:dyDescent="0.25">
      <c r="K42547"/>
    </row>
    <row r="42548" spans="11:11" x14ac:dyDescent="0.25">
      <c r="K42548" s="133"/>
    </row>
    <row r="42549" spans="11:11" x14ac:dyDescent="0.25">
      <c r="K42549" s="133"/>
    </row>
    <row r="42550" spans="11:11" x14ac:dyDescent="0.25">
      <c r="K42550"/>
    </row>
    <row r="42551" spans="11:11" x14ac:dyDescent="0.25">
      <c r="K42551"/>
    </row>
    <row r="42552" spans="11:11" x14ac:dyDescent="0.25">
      <c r="K42552" s="133"/>
    </row>
    <row r="42553" spans="11:11" x14ac:dyDescent="0.25">
      <c r="K42553" s="133"/>
    </row>
    <row r="42554" spans="11:11" x14ac:dyDescent="0.25">
      <c r="K42554"/>
    </row>
    <row r="42555" spans="11:11" x14ac:dyDescent="0.25">
      <c r="K42555"/>
    </row>
    <row r="42556" spans="11:11" x14ac:dyDescent="0.25">
      <c r="K42556"/>
    </row>
    <row r="42557" spans="11:11" x14ac:dyDescent="0.25">
      <c r="K42557" s="133"/>
    </row>
    <row r="42558" spans="11:11" x14ac:dyDescent="0.25">
      <c r="K42558" s="133"/>
    </row>
    <row r="42559" spans="11:11" x14ac:dyDescent="0.25">
      <c r="K42559"/>
    </row>
    <row r="42560" spans="11:11" x14ac:dyDescent="0.25">
      <c r="K42560"/>
    </row>
    <row r="42561" spans="11:11" x14ac:dyDescent="0.25">
      <c r="K42561" s="133"/>
    </row>
    <row r="42562" spans="11:11" x14ac:dyDescent="0.25">
      <c r="K42562" s="133"/>
    </row>
    <row r="42563" spans="11:11" x14ac:dyDescent="0.25">
      <c r="K42563"/>
    </row>
    <row r="42564" spans="11:11" x14ac:dyDescent="0.25">
      <c r="K42564"/>
    </row>
    <row r="42565" spans="11:11" x14ac:dyDescent="0.25">
      <c r="K42565"/>
    </row>
    <row r="42566" spans="11:11" x14ac:dyDescent="0.25">
      <c r="K42566" s="133"/>
    </row>
    <row r="42567" spans="11:11" x14ac:dyDescent="0.25">
      <c r="K42567" s="133"/>
    </row>
    <row r="42568" spans="11:11" x14ac:dyDescent="0.25">
      <c r="K42568"/>
    </row>
    <row r="42569" spans="11:11" x14ac:dyDescent="0.25">
      <c r="K42569"/>
    </row>
    <row r="42570" spans="11:11" x14ac:dyDescent="0.25">
      <c r="K42570" s="133"/>
    </row>
    <row r="42571" spans="11:11" x14ac:dyDescent="0.25">
      <c r="K42571" s="133"/>
    </row>
    <row r="42572" spans="11:11" x14ac:dyDescent="0.25">
      <c r="K42572"/>
    </row>
    <row r="42573" spans="11:11" x14ac:dyDescent="0.25">
      <c r="K42573"/>
    </row>
    <row r="42574" spans="11:11" x14ac:dyDescent="0.25">
      <c r="K42574"/>
    </row>
    <row r="42575" spans="11:11" x14ac:dyDescent="0.25">
      <c r="K42575" s="133"/>
    </row>
    <row r="42576" spans="11:11" x14ac:dyDescent="0.25">
      <c r="K42576" s="133"/>
    </row>
    <row r="42577" spans="11:11" x14ac:dyDescent="0.25">
      <c r="K42577"/>
    </row>
    <row r="42578" spans="11:11" x14ac:dyDescent="0.25">
      <c r="K42578"/>
    </row>
    <row r="42579" spans="11:11" x14ac:dyDescent="0.25">
      <c r="K42579" s="133"/>
    </row>
    <row r="42580" spans="11:11" x14ac:dyDescent="0.25">
      <c r="K42580" s="133"/>
    </row>
    <row r="42581" spans="11:11" x14ac:dyDescent="0.25">
      <c r="K42581"/>
    </row>
    <row r="42582" spans="11:11" x14ac:dyDescent="0.25">
      <c r="K42582"/>
    </row>
    <row r="42583" spans="11:11" x14ac:dyDescent="0.25">
      <c r="K42583"/>
    </row>
    <row r="42584" spans="11:11" x14ac:dyDescent="0.25">
      <c r="K42584" s="133"/>
    </row>
    <row r="42585" spans="11:11" x14ac:dyDescent="0.25">
      <c r="K42585" s="133"/>
    </row>
    <row r="42586" spans="11:11" x14ac:dyDescent="0.25">
      <c r="K42586"/>
    </row>
    <row r="42587" spans="11:11" x14ac:dyDescent="0.25">
      <c r="K42587"/>
    </row>
    <row r="42588" spans="11:11" x14ac:dyDescent="0.25">
      <c r="K42588" s="133"/>
    </row>
    <row r="42589" spans="11:11" x14ac:dyDescent="0.25">
      <c r="K42589" s="133"/>
    </row>
    <row r="42590" spans="11:11" x14ac:dyDescent="0.25">
      <c r="K42590"/>
    </row>
    <row r="42591" spans="11:11" x14ac:dyDescent="0.25">
      <c r="K42591"/>
    </row>
    <row r="42592" spans="11:11" x14ac:dyDescent="0.25">
      <c r="K42592"/>
    </row>
    <row r="42593" spans="11:11" x14ac:dyDescent="0.25">
      <c r="K42593" s="133"/>
    </row>
    <row r="42594" spans="11:11" x14ac:dyDescent="0.25">
      <c r="K42594" s="133"/>
    </row>
    <row r="42595" spans="11:11" x14ac:dyDescent="0.25">
      <c r="K42595"/>
    </row>
    <row r="42596" spans="11:11" x14ac:dyDescent="0.25">
      <c r="K42596"/>
    </row>
    <row r="42597" spans="11:11" x14ac:dyDescent="0.25">
      <c r="K42597" s="133"/>
    </row>
    <row r="42598" spans="11:11" x14ac:dyDescent="0.25">
      <c r="K42598" s="133"/>
    </row>
    <row r="42599" spans="11:11" x14ac:dyDescent="0.25">
      <c r="K42599"/>
    </row>
    <row r="42600" spans="11:11" x14ac:dyDescent="0.25">
      <c r="K42600"/>
    </row>
    <row r="42601" spans="11:11" x14ac:dyDescent="0.25">
      <c r="K42601"/>
    </row>
    <row r="42602" spans="11:11" x14ac:dyDescent="0.25">
      <c r="K42602" s="133"/>
    </row>
    <row r="42603" spans="11:11" x14ac:dyDescent="0.25">
      <c r="K42603" s="133"/>
    </row>
    <row r="42604" spans="11:11" x14ac:dyDescent="0.25">
      <c r="K42604"/>
    </row>
    <row r="42605" spans="11:11" x14ac:dyDescent="0.25">
      <c r="K42605"/>
    </row>
    <row r="42606" spans="11:11" x14ac:dyDescent="0.25">
      <c r="K42606" s="133"/>
    </row>
    <row r="42607" spans="11:11" x14ac:dyDescent="0.25">
      <c r="K42607" s="133"/>
    </row>
    <row r="42608" spans="11:11" x14ac:dyDescent="0.25">
      <c r="K42608"/>
    </row>
    <row r="42609" spans="11:11" x14ac:dyDescent="0.25">
      <c r="K42609"/>
    </row>
    <row r="42610" spans="11:11" x14ac:dyDescent="0.25">
      <c r="K42610"/>
    </row>
    <row r="42611" spans="11:11" x14ac:dyDescent="0.25">
      <c r="K42611" s="133"/>
    </row>
    <row r="42612" spans="11:11" x14ac:dyDescent="0.25">
      <c r="K42612" s="133"/>
    </row>
    <row r="42613" spans="11:11" x14ac:dyDescent="0.25">
      <c r="K42613"/>
    </row>
    <row r="42614" spans="11:11" x14ac:dyDescent="0.25">
      <c r="K42614"/>
    </row>
    <row r="42615" spans="11:11" x14ac:dyDescent="0.25">
      <c r="K42615" s="133"/>
    </row>
    <row r="42616" spans="11:11" x14ac:dyDescent="0.25">
      <c r="K42616" s="133"/>
    </row>
    <row r="42617" spans="11:11" x14ac:dyDescent="0.25">
      <c r="K42617"/>
    </row>
    <row r="42618" spans="11:11" x14ac:dyDescent="0.25">
      <c r="K42618"/>
    </row>
    <row r="42619" spans="11:11" x14ac:dyDescent="0.25">
      <c r="K42619"/>
    </row>
    <row r="42620" spans="11:11" x14ac:dyDescent="0.25">
      <c r="K42620" s="133"/>
    </row>
    <row r="42621" spans="11:11" x14ac:dyDescent="0.25">
      <c r="K42621" s="133"/>
    </row>
    <row r="42622" spans="11:11" x14ac:dyDescent="0.25">
      <c r="K42622"/>
    </row>
    <row r="42623" spans="11:11" x14ac:dyDescent="0.25">
      <c r="K42623"/>
    </row>
    <row r="42624" spans="11:11" x14ac:dyDescent="0.25">
      <c r="K42624" s="133"/>
    </row>
    <row r="42625" spans="11:11" x14ac:dyDescent="0.25">
      <c r="K42625" s="133"/>
    </row>
    <row r="42626" spans="11:11" x14ac:dyDescent="0.25">
      <c r="K42626"/>
    </row>
    <row r="42627" spans="11:11" x14ac:dyDescent="0.25">
      <c r="K42627"/>
    </row>
    <row r="42628" spans="11:11" x14ac:dyDescent="0.25">
      <c r="K42628"/>
    </row>
    <row r="42629" spans="11:11" x14ac:dyDescent="0.25">
      <c r="K42629" s="133"/>
    </row>
    <row r="42630" spans="11:11" x14ac:dyDescent="0.25">
      <c r="K42630" s="133"/>
    </row>
    <row r="42631" spans="11:11" x14ac:dyDescent="0.25">
      <c r="K42631"/>
    </row>
    <row r="42632" spans="11:11" x14ac:dyDescent="0.25">
      <c r="K42632"/>
    </row>
    <row r="42633" spans="11:11" x14ac:dyDescent="0.25">
      <c r="K42633" s="133"/>
    </row>
    <row r="42634" spans="11:11" x14ac:dyDescent="0.25">
      <c r="K42634" s="133"/>
    </row>
    <row r="42635" spans="11:11" x14ac:dyDescent="0.25">
      <c r="K42635"/>
    </row>
    <row r="42636" spans="11:11" x14ac:dyDescent="0.25">
      <c r="K42636"/>
    </row>
    <row r="42637" spans="11:11" x14ac:dyDescent="0.25">
      <c r="K42637"/>
    </row>
    <row r="42638" spans="11:11" x14ac:dyDescent="0.25">
      <c r="K42638" s="133"/>
    </row>
    <row r="42639" spans="11:11" x14ac:dyDescent="0.25">
      <c r="K42639" s="133"/>
    </row>
    <row r="42640" spans="11:11" x14ac:dyDescent="0.25">
      <c r="K42640"/>
    </row>
    <row r="42641" spans="11:11" x14ac:dyDescent="0.25">
      <c r="K42641"/>
    </row>
    <row r="42642" spans="11:11" x14ac:dyDescent="0.25">
      <c r="K42642" s="133"/>
    </row>
    <row r="42643" spans="11:11" x14ac:dyDescent="0.25">
      <c r="K42643" s="133"/>
    </row>
    <row r="42644" spans="11:11" x14ac:dyDescent="0.25">
      <c r="K42644"/>
    </row>
    <row r="42645" spans="11:11" x14ac:dyDescent="0.25">
      <c r="K42645"/>
    </row>
    <row r="42646" spans="11:11" x14ac:dyDescent="0.25">
      <c r="K42646"/>
    </row>
    <row r="42647" spans="11:11" x14ac:dyDescent="0.25">
      <c r="K42647" s="133"/>
    </row>
    <row r="42648" spans="11:11" x14ac:dyDescent="0.25">
      <c r="K42648" s="133"/>
    </row>
    <row r="42649" spans="11:11" x14ac:dyDescent="0.25">
      <c r="K42649"/>
    </row>
    <row r="42650" spans="11:11" x14ac:dyDescent="0.25">
      <c r="K42650"/>
    </row>
    <row r="42651" spans="11:11" x14ac:dyDescent="0.25">
      <c r="K42651" s="133"/>
    </row>
    <row r="42652" spans="11:11" x14ac:dyDescent="0.25">
      <c r="K42652" s="133"/>
    </row>
    <row r="42653" spans="11:11" x14ac:dyDescent="0.25">
      <c r="K42653"/>
    </row>
    <row r="42654" spans="11:11" x14ac:dyDescent="0.25">
      <c r="K42654"/>
    </row>
    <row r="42655" spans="11:11" x14ac:dyDescent="0.25">
      <c r="K42655"/>
    </row>
    <row r="42656" spans="11:11" x14ac:dyDescent="0.25">
      <c r="K42656" s="133"/>
    </row>
    <row r="42657" spans="11:11" x14ac:dyDescent="0.25">
      <c r="K42657" s="133"/>
    </row>
    <row r="42658" spans="11:11" x14ac:dyDescent="0.25">
      <c r="K42658"/>
    </row>
    <row r="42659" spans="11:11" x14ac:dyDescent="0.25">
      <c r="K42659"/>
    </row>
    <row r="42660" spans="11:11" x14ac:dyDescent="0.25">
      <c r="K42660" s="133"/>
    </row>
    <row r="42661" spans="11:11" x14ac:dyDescent="0.25">
      <c r="K42661" s="133"/>
    </row>
    <row r="42662" spans="11:11" x14ac:dyDescent="0.25">
      <c r="K42662"/>
    </row>
    <row r="42663" spans="11:11" x14ac:dyDescent="0.25">
      <c r="K42663"/>
    </row>
    <row r="42664" spans="11:11" x14ac:dyDescent="0.25">
      <c r="K42664"/>
    </row>
    <row r="42665" spans="11:11" x14ac:dyDescent="0.25">
      <c r="K42665" s="133"/>
    </row>
    <row r="42666" spans="11:11" x14ac:dyDescent="0.25">
      <c r="K42666" s="133"/>
    </row>
    <row r="42667" spans="11:11" x14ac:dyDescent="0.25">
      <c r="K42667"/>
    </row>
    <row r="42668" spans="11:11" x14ac:dyDescent="0.25">
      <c r="K42668"/>
    </row>
    <row r="42669" spans="11:11" x14ac:dyDescent="0.25">
      <c r="K42669" s="133"/>
    </row>
    <row r="42670" spans="11:11" x14ac:dyDescent="0.25">
      <c r="K42670" s="133"/>
    </row>
    <row r="42671" spans="11:11" x14ac:dyDescent="0.25">
      <c r="K42671"/>
    </row>
    <row r="42672" spans="11:11" x14ac:dyDescent="0.25">
      <c r="K42672"/>
    </row>
    <row r="42673" spans="11:11" x14ac:dyDescent="0.25">
      <c r="K42673"/>
    </row>
    <row r="42674" spans="11:11" x14ac:dyDescent="0.25">
      <c r="K42674" s="133"/>
    </row>
    <row r="42675" spans="11:11" x14ac:dyDescent="0.25">
      <c r="K42675" s="133"/>
    </row>
    <row r="42676" spans="11:11" x14ac:dyDescent="0.25">
      <c r="K42676"/>
    </row>
    <row r="42677" spans="11:11" x14ac:dyDescent="0.25">
      <c r="K42677"/>
    </row>
    <row r="42678" spans="11:11" x14ac:dyDescent="0.25">
      <c r="K42678" s="133"/>
    </row>
    <row r="42679" spans="11:11" x14ac:dyDescent="0.25">
      <c r="K42679" s="133"/>
    </row>
    <row r="42680" spans="11:11" x14ac:dyDescent="0.25">
      <c r="K42680"/>
    </row>
    <row r="42681" spans="11:11" x14ac:dyDescent="0.25">
      <c r="K42681"/>
    </row>
    <row r="42682" spans="11:11" x14ac:dyDescent="0.25">
      <c r="K42682"/>
    </row>
    <row r="42683" spans="11:11" x14ac:dyDescent="0.25">
      <c r="K42683" s="133"/>
    </row>
    <row r="42684" spans="11:11" x14ac:dyDescent="0.25">
      <c r="K42684" s="133"/>
    </row>
    <row r="42685" spans="11:11" x14ac:dyDescent="0.25">
      <c r="K42685"/>
    </row>
    <row r="42686" spans="11:11" x14ac:dyDescent="0.25">
      <c r="K42686"/>
    </row>
    <row r="42687" spans="11:11" x14ac:dyDescent="0.25">
      <c r="K42687" s="133"/>
    </row>
    <row r="42688" spans="11:11" x14ac:dyDescent="0.25">
      <c r="K42688" s="133"/>
    </row>
    <row r="42689" spans="11:11" x14ac:dyDescent="0.25">
      <c r="K42689"/>
    </row>
    <row r="42690" spans="11:11" x14ac:dyDescent="0.25">
      <c r="K42690"/>
    </row>
    <row r="42691" spans="11:11" x14ac:dyDescent="0.25">
      <c r="K42691"/>
    </row>
    <row r="42692" spans="11:11" x14ac:dyDescent="0.25">
      <c r="K42692" s="133"/>
    </row>
    <row r="42693" spans="11:11" x14ac:dyDescent="0.25">
      <c r="K42693" s="133"/>
    </row>
    <row r="42694" spans="11:11" x14ac:dyDescent="0.25">
      <c r="K42694"/>
    </row>
    <row r="42695" spans="11:11" x14ac:dyDescent="0.25">
      <c r="K42695"/>
    </row>
    <row r="42696" spans="11:11" x14ac:dyDescent="0.25">
      <c r="K42696" s="133"/>
    </row>
    <row r="42697" spans="11:11" x14ac:dyDescent="0.25">
      <c r="K42697" s="133"/>
    </row>
    <row r="42698" spans="11:11" x14ac:dyDescent="0.25">
      <c r="K42698"/>
    </row>
    <row r="42699" spans="11:11" x14ac:dyDescent="0.25">
      <c r="K42699"/>
    </row>
    <row r="42700" spans="11:11" x14ac:dyDescent="0.25">
      <c r="K42700"/>
    </row>
    <row r="42701" spans="11:11" x14ac:dyDescent="0.25">
      <c r="K42701" s="133"/>
    </row>
    <row r="42702" spans="11:11" x14ac:dyDescent="0.25">
      <c r="K42702" s="133"/>
    </row>
    <row r="42703" spans="11:11" x14ac:dyDescent="0.25">
      <c r="K42703"/>
    </row>
    <row r="42704" spans="11:11" x14ac:dyDescent="0.25">
      <c r="K42704"/>
    </row>
    <row r="42705" spans="11:11" x14ac:dyDescent="0.25">
      <c r="K42705" s="133"/>
    </row>
    <row r="42706" spans="11:11" x14ac:dyDescent="0.25">
      <c r="K42706" s="133"/>
    </row>
    <row r="42707" spans="11:11" x14ac:dyDescent="0.25">
      <c r="K42707"/>
    </row>
    <row r="42708" spans="11:11" x14ac:dyDescent="0.25">
      <c r="K42708"/>
    </row>
    <row r="42709" spans="11:11" x14ac:dyDescent="0.25">
      <c r="K42709"/>
    </row>
    <row r="42710" spans="11:11" x14ac:dyDescent="0.25">
      <c r="K42710" s="133"/>
    </row>
    <row r="42711" spans="11:11" x14ac:dyDescent="0.25">
      <c r="K42711" s="133"/>
    </row>
    <row r="42712" spans="11:11" x14ac:dyDescent="0.25">
      <c r="K42712"/>
    </row>
    <row r="42713" spans="11:11" x14ac:dyDescent="0.25">
      <c r="K42713"/>
    </row>
    <row r="42714" spans="11:11" x14ac:dyDescent="0.25">
      <c r="K42714" s="133"/>
    </row>
    <row r="42715" spans="11:11" x14ac:dyDescent="0.25">
      <c r="K42715" s="133"/>
    </row>
    <row r="42716" spans="11:11" x14ac:dyDescent="0.25">
      <c r="K42716"/>
    </row>
    <row r="42717" spans="11:11" x14ac:dyDescent="0.25">
      <c r="K42717"/>
    </row>
    <row r="42718" spans="11:11" x14ac:dyDescent="0.25">
      <c r="K42718"/>
    </row>
    <row r="42719" spans="11:11" x14ac:dyDescent="0.25">
      <c r="K42719" s="133"/>
    </row>
    <row r="42720" spans="11:11" x14ac:dyDescent="0.25">
      <c r="K42720" s="133"/>
    </row>
    <row r="42721" spans="11:11" x14ac:dyDescent="0.25">
      <c r="K42721"/>
    </row>
    <row r="42722" spans="11:11" x14ac:dyDescent="0.25">
      <c r="K42722"/>
    </row>
    <row r="42723" spans="11:11" x14ac:dyDescent="0.25">
      <c r="K42723" s="133"/>
    </row>
    <row r="42724" spans="11:11" x14ac:dyDescent="0.25">
      <c r="K42724" s="133"/>
    </row>
    <row r="42725" spans="11:11" x14ac:dyDescent="0.25">
      <c r="K42725"/>
    </row>
    <row r="42726" spans="11:11" x14ac:dyDescent="0.25">
      <c r="K42726"/>
    </row>
    <row r="42727" spans="11:11" x14ac:dyDescent="0.25">
      <c r="K42727"/>
    </row>
    <row r="42728" spans="11:11" x14ac:dyDescent="0.25">
      <c r="K42728" s="133"/>
    </row>
    <row r="42729" spans="11:11" x14ac:dyDescent="0.25">
      <c r="K42729" s="133"/>
    </row>
    <row r="42730" spans="11:11" x14ac:dyDescent="0.25">
      <c r="K42730"/>
    </row>
    <row r="42731" spans="11:11" x14ac:dyDescent="0.25">
      <c r="K42731"/>
    </row>
    <row r="42732" spans="11:11" x14ac:dyDescent="0.25">
      <c r="K42732" s="133"/>
    </row>
    <row r="42733" spans="11:11" x14ac:dyDescent="0.25">
      <c r="K42733" s="133"/>
    </row>
    <row r="42734" spans="11:11" x14ac:dyDescent="0.25">
      <c r="K42734"/>
    </row>
    <row r="42735" spans="11:11" x14ac:dyDescent="0.25">
      <c r="K42735"/>
    </row>
    <row r="42736" spans="11:11" x14ac:dyDescent="0.25">
      <c r="K42736"/>
    </row>
    <row r="42737" spans="11:11" x14ac:dyDescent="0.25">
      <c r="K42737" s="133"/>
    </row>
    <row r="42738" spans="11:11" x14ac:dyDescent="0.25">
      <c r="K42738" s="133"/>
    </row>
    <row r="42739" spans="11:11" x14ac:dyDescent="0.25">
      <c r="K42739"/>
    </row>
    <row r="42740" spans="11:11" x14ac:dyDescent="0.25">
      <c r="K42740"/>
    </row>
    <row r="42741" spans="11:11" x14ac:dyDescent="0.25">
      <c r="K42741" s="133"/>
    </row>
    <row r="42742" spans="11:11" x14ac:dyDescent="0.25">
      <c r="K42742" s="133"/>
    </row>
    <row r="42743" spans="11:11" x14ac:dyDescent="0.25">
      <c r="K42743"/>
    </row>
    <row r="42744" spans="11:11" x14ac:dyDescent="0.25">
      <c r="K42744"/>
    </row>
    <row r="42745" spans="11:11" x14ac:dyDescent="0.25">
      <c r="K42745"/>
    </row>
    <row r="42746" spans="11:11" x14ac:dyDescent="0.25">
      <c r="K42746" s="133"/>
    </row>
    <row r="42747" spans="11:11" x14ac:dyDescent="0.25">
      <c r="K42747" s="133"/>
    </row>
    <row r="42748" spans="11:11" x14ac:dyDescent="0.25">
      <c r="K42748"/>
    </row>
    <row r="42749" spans="11:11" x14ac:dyDescent="0.25">
      <c r="K42749"/>
    </row>
    <row r="42750" spans="11:11" x14ac:dyDescent="0.25">
      <c r="K42750" s="133"/>
    </row>
    <row r="42751" spans="11:11" x14ac:dyDescent="0.25">
      <c r="K42751" s="133"/>
    </row>
    <row r="42752" spans="11:11" x14ac:dyDescent="0.25">
      <c r="K42752"/>
    </row>
    <row r="42753" spans="11:11" x14ac:dyDescent="0.25">
      <c r="K42753"/>
    </row>
    <row r="42754" spans="11:11" x14ac:dyDescent="0.25">
      <c r="K42754"/>
    </row>
    <row r="42755" spans="11:11" x14ac:dyDescent="0.25">
      <c r="K42755" s="133"/>
    </row>
    <row r="42756" spans="11:11" x14ac:dyDescent="0.25">
      <c r="K42756" s="133"/>
    </row>
    <row r="42757" spans="11:11" x14ac:dyDescent="0.25">
      <c r="K42757"/>
    </row>
    <row r="42758" spans="11:11" x14ac:dyDescent="0.25">
      <c r="K42758"/>
    </row>
    <row r="42759" spans="11:11" x14ac:dyDescent="0.25">
      <c r="K42759" s="133"/>
    </row>
    <row r="42760" spans="11:11" x14ac:dyDescent="0.25">
      <c r="K42760" s="133"/>
    </row>
    <row r="42761" spans="11:11" x14ac:dyDescent="0.25">
      <c r="K42761"/>
    </row>
    <row r="42762" spans="11:11" x14ac:dyDescent="0.25">
      <c r="K42762"/>
    </row>
    <row r="42763" spans="11:11" x14ac:dyDescent="0.25">
      <c r="K42763"/>
    </row>
    <row r="42764" spans="11:11" x14ac:dyDescent="0.25">
      <c r="K42764" s="133"/>
    </row>
    <row r="42765" spans="11:11" x14ac:dyDescent="0.25">
      <c r="K42765" s="133"/>
    </row>
    <row r="42766" spans="11:11" x14ac:dyDescent="0.25">
      <c r="K42766"/>
    </row>
    <row r="42767" spans="11:11" x14ac:dyDescent="0.25">
      <c r="K42767"/>
    </row>
    <row r="42768" spans="11:11" x14ac:dyDescent="0.25">
      <c r="K42768" s="133"/>
    </row>
    <row r="42769" spans="11:11" x14ac:dyDescent="0.25">
      <c r="K42769" s="133"/>
    </row>
    <row r="42770" spans="11:11" x14ac:dyDescent="0.25">
      <c r="K42770"/>
    </row>
    <row r="42771" spans="11:11" x14ac:dyDescent="0.25">
      <c r="K42771"/>
    </row>
    <row r="42772" spans="11:11" x14ac:dyDescent="0.25">
      <c r="K42772"/>
    </row>
    <row r="42773" spans="11:11" x14ac:dyDescent="0.25">
      <c r="K42773" s="133"/>
    </row>
    <row r="42774" spans="11:11" x14ac:dyDescent="0.25">
      <c r="K42774" s="133"/>
    </row>
    <row r="42775" spans="11:11" x14ac:dyDescent="0.25">
      <c r="K42775"/>
    </row>
    <row r="42776" spans="11:11" x14ac:dyDescent="0.25">
      <c r="K42776"/>
    </row>
    <row r="42777" spans="11:11" x14ac:dyDescent="0.25">
      <c r="K42777" s="133"/>
    </row>
    <row r="42778" spans="11:11" x14ac:dyDescent="0.25">
      <c r="K42778" s="133"/>
    </row>
    <row r="42779" spans="11:11" x14ac:dyDescent="0.25">
      <c r="K42779"/>
    </row>
    <row r="42780" spans="11:11" x14ac:dyDescent="0.25">
      <c r="K42780"/>
    </row>
    <row r="42781" spans="11:11" x14ac:dyDescent="0.25">
      <c r="K42781"/>
    </row>
    <row r="42782" spans="11:11" x14ac:dyDescent="0.25">
      <c r="K42782" s="133"/>
    </row>
    <row r="42783" spans="11:11" x14ac:dyDescent="0.25">
      <c r="K42783" s="133"/>
    </row>
    <row r="42784" spans="11:11" x14ac:dyDescent="0.25">
      <c r="K42784"/>
    </row>
    <row r="42785" spans="11:11" x14ac:dyDescent="0.25">
      <c r="K42785"/>
    </row>
    <row r="42786" spans="11:11" x14ac:dyDescent="0.25">
      <c r="K42786" s="133"/>
    </row>
    <row r="42787" spans="11:11" x14ac:dyDescent="0.25">
      <c r="K42787" s="133"/>
    </row>
    <row r="42788" spans="11:11" x14ac:dyDescent="0.25">
      <c r="K42788"/>
    </row>
    <row r="42789" spans="11:11" x14ac:dyDescent="0.25">
      <c r="K42789"/>
    </row>
    <row r="42790" spans="11:11" x14ac:dyDescent="0.25">
      <c r="K42790"/>
    </row>
    <row r="42791" spans="11:11" x14ac:dyDescent="0.25">
      <c r="K42791" s="133"/>
    </row>
    <row r="42792" spans="11:11" x14ac:dyDescent="0.25">
      <c r="K42792" s="133"/>
    </row>
    <row r="42793" spans="11:11" x14ac:dyDescent="0.25">
      <c r="K42793"/>
    </row>
    <row r="42794" spans="11:11" x14ac:dyDescent="0.25">
      <c r="K42794"/>
    </row>
    <row r="42795" spans="11:11" x14ac:dyDescent="0.25">
      <c r="K42795" s="133"/>
    </row>
    <row r="42796" spans="11:11" x14ac:dyDescent="0.25">
      <c r="K42796" s="133"/>
    </row>
    <row r="42797" spans="11:11" x14ac:dyDescent="0.25">
      <c r="K42797"/>
    </row>
    <row r="42798" spans="11:11" x14ac:dyDescent="0.25">
      <c r="K42798"/>
    </row>
    <row r="42799" spans="11:11" x14ac:dyDescent="0.25">
      <c r="K42799"/>
    </row>
    <row r="42800" spans="11:11" x14ac:dyDescent="0.25">
      <c r="K42800" s="133"/>
    </row>
    <row r="42801" spans="11:11" x14ac:dyDescent="0.25">
      <c r="K42801" s="133"/>
    </row>
    <row r="42802" spans="11:11" x14ac:dyDescent="0.25">
      <c r="K42802"/>
    </row>
    <row r="42803" spans="11:11" x14ac:dyDescent="0.25">
      <c r="K42803"/>
    </row>
    <row r="42804" spans="11:11" x14ac:dyDescent="0.25">
      <c r="K42804" s="133"/>
    </row>
    <row r="42805" spans="11:11" x14ac:dyDescent="0.25">
      <c r="K42805" s="133"/>
    </row>
    <row r="42806" spans="11:11" x14ac:dyDescent="0.25">
      <c r="K42806"/>
    </row>
    <row r="42807" spans="11:11" x14ac:dyDescent="0.25">
      <c r="K42807"/>
    </row>
    <row r="42808" spans="11:11" x14ac:dyDescent="0.25">
      <c r="K42808"/>
    </row>
    <row r="42809" spans="11:11" x14ac:dyDescent="0.25">
      <c r="K42809" s="133"/>
    </row>
    <row r="42810" spans="11:11" x14ac:dyDescent="0.25">
      <c r="K42810" s="133"/>
    </row>
    <row r="42811" spans="11:11" x14ac:dyDescent="0.25">
      <c r="K42811"/>
    </row>
    <row r="42812" spans="11:11" x14ac:dyDescent="0.25">
      <c r="K42812"/>
    </row>
    <row r="42813" spans="11:11" x14ac:dyDescent="0.25">
      <c r="K42813" s="133"/>
    </row>
    <row r="42814" spans="11:11" x14ac:dyDescent="0.25">
      <c r="K42814" s="133"/>
    </row>
    <row r="42815" spans="11:11" x14ac:dyDescent="0.25">
      <c r="K42815"/>
    </row>
    <row r="42816" spans="11:11" x14ac:dyDescent="0.25">
      <c r="K42816"/>
    </row>
    <row r="42817" spans="11:11" x14ac:dyDescent="0.25">
      <c r="K42817"/>
    </row>
    <row r="42818" spans="11:11" x14ac:dyDescent="0.25">
      <c r="K42818" s="133"/>
    </row>
    <row r="42819" spans="11:11" x14ac:dyDescent="0.25">
      <c r="K42819" s="133"/>
    </row>
    <row r="42820" spans="11:11" x14ac:dyDescent="0.25">
      <c r="K42820"/>
    </row>
    <row r="42821" spans="11:11" x14ac:dyDescent="0.25">
      <c r="K42821"/>
    </row>
    <row r="42822" spans="11:11" x14ac:dyDescent="0.25">
      <c r="K42822" s="133"/>
    </row>
    <row r="42823" spans="11:11" x14ac:dyDescent="0.25">
      <c r="K42823" s="133"/>
    </row>
    <row r="42824" spans="11:11" x14ac:dyDescent="0.25">
      <c r="K42824"/>
    </row>
    <row r="42825" spans="11:11" x14ac:dyDescent="0.25">
      <c r="K42825"/>
    </row>
    <row r="42826" spans="11:11" x14ac:dyDescent="0.25">
      <c r="K42826"/>
    </row>
    <row r="42827" spans="11:11" x14ac:dyDescent="0.25">
      <c r="K42827" s="133"/>
    </row>
    <row r="42828" spans="11:11" x14ac:dyDescent="0.25">
      <c r="K42828" s="133"/>
    </row>
    <row r="42829" spans="11:11" x14ac:dyDescent="0.25">
      <c r="K42829"/>
    </row>
    <row r="42830" spans="11:11" x14ac:dyDescent="0.25">
      <c r="K42830"/>
    </row>
    <row r="42831" spans="11:11" x14ac:dyDescent="0.25">
      <c r="K42831" s="133"/>
    </row>
    <row r="42832" spans="11:11" x14ac:dyDescent="0.25">
      <c r="K42832" s="133"/>
    </row>
    <row r="42833" spans="11:11" x14ac:dyDescent="0.25">
      <c r="K42833"/>
    </row>
    <row r="42834" spans="11:11" x14ac:dyDescent="0.25">
      <c r="K42834"/>
    </row>
    <row r="42835" spans="11:11" x14ac:dyDescent="0.25">
      <c r="K42835"/>
    </row>
    <row r="42836" spans="11:11" x14ac:dyDescent="0.25">
      <c r="K42836" s="133"/>
    </row>
    <row r="42837" spans="11:11" x14ac:dyDescent="0.25">
      <c r="K42837" s="133"/>
    </row>
    <row r="42838" spans="11:11" x14ac:dyDescent="0.25">
      <c r="K42838"/>
    </row>
    <row r="42839" spans="11:11" x14ac:dyDescent="0.25">
      <c r="K42839"/>
    </row>
    <row r="42840" spans="11:11" x14ac:dyDescent="0.25">
      <c r="K42840" s="133"/>
    </row>
    <row r="42841" spans="11:11" x14ac:dyDescent="0.25">
      <c r="K42841" s="133"/>
    </row>
    <row r="42842" spans="11:11" x14ac:dyDescent="0.25">
      <c r="K42842"/>
    </row>
    <row r="42843" spans="11:11" x14ac:dyDescent="0.25">
      <c r="K42843"/>
    </row>
    <row r="42844" spans="11:11" x14ac:dyDescent="0.25">
      <c r="K42844"/>
    </row>
    <row r="42845" spans="11:11" x14ac:dyDescent="0.25">
      <c r="K42845" s="133"/>
    </row>
    <row r="42846" spans="11:11" x14ac:dyDescent="0.25">
      <c r="K42846" s="133"/>
    </row>
    <row r="42847" spans="11:11" x14ac:dyDescent="0.25">
      <c r="K42847"/>
    </row>
    <row r="42848" spans="11:11" x14ac:dyDescent="0.25">
      <c r="K42848"/>
    </row>
    <row r="42849" spans="11:11" x14ac:dyDescent="0.25">
      <c r="K42849" s="133"/>
    </row>
    <row r="42850" spans="11:11" x14ac:dyDescent="0.25">
      <c r="K42850" s="133"/>
    </row>
    <row r="42851" spans="11:11" x14ac:dyDescent="0.25">
      <c r="K42851"/>
    </row>
    <row r="42852" spans="11:11" x14ac:dyDescent="0.25">
      <c r="K42852"/>
    </row>
    <row r="42853" spans="11:11" x14ac:dyDescent="0.25">
      <c r="K42853"/>
    </row>
    <row r="42854" spans="11:11" x14ac:dyDescent="0.25">
      <c r="K42854" s="133"/>
    </row>
    <row r="42855" spans="11:11" x14ac:dyDescent="0.25">
      <c r="K42855" s="133"/>
    </row>
    <row r="42856" spans="11:11" x14ac:dyDescent="0.25">
      <c r="K42856"/>
    </row>
    <row r="42857" spans="11:11" x14ac:dyDescent="0.25">
      <c r="K42857"/>
    </row>
    <row r="42858" spans="11:11" x14ac:dyDescent="0.25">
      <c r="K42858" s="133"/>
    </row>
    <row r="42859" spans="11:11" x14ac:dyDescent="0.25">
      <c r="K42859" s="133"/>
    </row>
    <row r="42860" spans="11:11" x14ac:dyDescent="0.25">
      <c r="K42860"/>
    </row>
    <row r="42861" spans="11:11" x14ac:dyDescent="0.25">
      <c r="K42861"/>
    </row>
    <row r="42862" spans="11:11" x14ac:dyDescent="0.25">
      <c r="K42862"/>
    </row>
    <row r="42863" spans="11:11" x14ac:dyDescent="0.25">
      <c r="K42863" s="133"/>
    </row>
    <row r="42864" spans="11:11" x14ac:dyDescent="0.25">
      <c r="K42864" s="133"/>
    </row>
    <row r="42865" spans="11:11" x14ac:dyDescent="0.25">
      <c r="K42865"/>
    </row>
    <row r="42866" spans="11:11" x14ac:dyDescent="0.25">
      <c r="K42866"/>
    </row>
    <row r="42867" spans="11:11" x14ac:dyDescent="0.25">
      <c r="K42867" s="133"/>
    </row>
    <row r="42868" spans="11:11" x14ac:dyDescent="0.25">
      <c r="K42868" s="133"/>
    </row>
    <row r="42869" spans="11:11" x14ac:dyDescent="0.25">
      <c r="K42869"/>
    </row>
    <row r="42870" spans="11:11" x14ac:dyDescent="0.25">
      <c r="K42870"/>
    </row>
    <row r="42871" spans="11:11" x14ac:dyDescent="0.25">
      <c r="K42871"/>
    </row>
    <row r="42872" spans="11:11" x14ac:dyDescent="0.25">
      <c r="K42872" s="133"/>
    </row>
    <row r="42873" spans="11:11" x14ac:dyDescent="0.25">
      <c r="K42873" s="133"/>
    </row>
    <row r="42874" spans="11:11" x14ac:dyDescent="0.25">
      <c r="K42874"/>
    </row>
    <row r="42875" spans="11:11" x14ac:dyDescent="0.25">
      <c r="K42875"/>
    </row>
    <row r="42876" spans="11:11" x14ac:dyDescent="0.25">
      <c r="K42876" s="133"/>
    </row>
    <row r="42877" spans="11:11" x14ac:dyDescent="0.25">
      <c r="K42877" s="133"/>
    </row>
    <row r="42878" spans="11:11" x14ac:dyDescent="0.25">
      <c r="K42878"/>
    </row>
    <row r="42879" spans="11:11" x14ac:dyDescent="0.25">
      <c r="K42879"/>
    </row>
    <row r="42880" spans="11:11" x14ac:dyDescent="0.25">
      <c r="K42880"/>
    </row>
    <row r="42881" spans="11:11" x14ac:dyDescent="0.25">
      <c r="K42881" s="133"/>
    </row>
    <row r="42882" spans="11:11" x14ac:dyDescent="0.25">
      <c r="K42882" s="133"/>
    </row>
    <row r="42883" spans="11:11" x14ac:dyDescent="0.25">
      <c r="K42883"/>
    </row>
    <row r="42884" spans="11:11" x14ac:dyDescent="0.25">
      <c r="K42884"/>
    </row>
    <row r="42885" spans="11:11" x14ac:dyDescent="0.25">
      <c r="K42885" s="133"/>
    </row>
    <row r="42886" spans="11:11" x14ac:dyDescent="0.25">
      <c r="K42886" s="133"/>
    </row>
    <row r="42887" spans="11:11" x14ac:dyDescent="0.25">
      <c r="K42887"/>
    </row>
    <row r="42888" spans="11:11" x14ac:dyDescent="0.25">
      <c r="K42888"/>
    </row>
    <row r="42889" spans="11:11" x14ac:dyDescent="0.25">
      <c r="K42889"/>
    </row>
    <row r="42890" spans="11:11" x14ac:dyDescent="0.25">
      <c r="K42890" s="133"/>
    </row>
    <row r="42891" spans="11:11" x14ac:dyDescent="0.25">
      <c r="K42891" s="133"/>
    </row>
    <row r="42892" spans="11:11" x14ac:dyDescent="0.25">
      <c r="K42892"/>
    </row>
    <row r="42893" spans="11:11" x14ac:dyDescent="0.25">
      <c r="K42893"/>
    </row>
    <row r="42894" spans="11:11" x14ac:dyDescent="0.25">
      <c r="K42894" s="133"/>
    </row>
    <row r="42895" spans="11:11" x14ac:dyDescent="0.25">
      <c r="K42895" s="133"/>
    </row>
    <row r="42896" spans="11:11" x14ac:dyDescent="0.25">
      <c r="K42896"/>
    </row>
    <row r="42897" spans="11:11" x14ac:dyDescent="0.25">
      <c r="K42897"/>
    </row>
    <row r="42898" spans="11:11" x14ac:dyDescent="0.25">
      <c r="K42898"/>
    </row>
    <row r="42899" spans="11:11" x14ac:dyDescent="0.25">
      <c r="K42899" s="133"/>
    </row>
    <row r="42900" spans="11:11" x14ac:dyDescent="0.25">
      <c r="K42900" s="133"/>
    </row>
    <row r="42901" spans="11:11" x14ac:dyDescent="0.25">
      <c r="K42901"/>
    </row>
    <row r="42902" spans="11:11" x14ac:dyDescent="0.25">
      <c r="K42902"/>
    </row>
    <row r="42903" spans="11:11" x14ac:dyDescent="0.25">
      <c r="K42903" s="133"/>
    </row>
    <row r="42904" spans="11:11" x14ac:dyDescent="0.25">
      <c r="K42904" s="133"/>
    </row>
    <row r="42905" spans="11:11" x14ac:dyDescent="0.25">
      <c r="K42905"/>
    </row>
    <row r="42906" spans="11:11" x14ac:dyDescent="0.25">
      <c r="K42906"/>
    </row>
    <row r="42907" spans="11:11" x14ac:dyDescent="0.25">
      <c r="K42907"/>
    </row>
    <row r="42908" spans="11:11" x14ac:dyDescent="0.25">
      <c r="K42908" s="133"/>
    </row>
    <row r="42909" spans="11:11" x14ac:dyDescent="0.25">
      <c r="K42909" s="133"/>
    </row>
    <row r="42910" spans="11:11" x14ac:dyDescent="0.25">
      <c r="K42910"/>
    </row>
    <row r="42911" spans="11:11" x14ac:dyDescent="0.25">
      <c r="K42911"/>
    </row>
    <row r="42912" spans="11:11" x14ac:dyDescent="0.25">
      <c r="K42912" s="133"/>
    </row>
    <row r="42913" spans="11:11" x14ac:dyDescent="0.25">
      <c r="K42913" s="133"/>
    </row>
    <row r="42914" spans="11:11" x14ac:dyDescent="0.25">
      <c r="K42914"/>
    </row>
    <row r="42915" spans="11:11" x14ac:dyDescent="0.25">
      <c r="K42915"/>
    </row>
    <row r="42916" spans="11:11" x14ac:dyDescent="0.25">
      <c r="K42916"/>
    </row>
    <row r="42917" spans="11:11" x14ac:dyDescent="0.25">
      <c r="K42917" s="133"/>
    </row>
    <row r="42918" spans="11:11" x14ac:dyDescent="0.25">
      <c r="K42918" s="133"/>
    </row>
    <row r="42919" spans="11:11" x14ac:dyDescent="0.25">
      <c r="K42919"/>
    </row>
    <row r="42920" spans="11:11" x14ac:dyDescent="0.25">
      <c r="K42920"/>
    </row>
    <row r="42921" spans="11:11" x14ac:dyDescent="0.25">
      <c r="K42921" s="133"/>
    </row>
    <row r="42922" spans="11:11" x14ac:dyDescent="0.25">
      <c r="K42922" s="133"/>
    </row>
    <row r="42923" spans="11:11" x14ac:dyDescent="0.25">
      <c r="K42923"/>
    </row>
    <row r="42924" spans="11:11" x14ac:dyDescent="0.25">
      <c r="K42924"/>
    </row>
    <row r="42925" spans="11:11" x14ac:dyDescent="0.25">
      <c r="K42925"/>
    </row>
    <row r="42926" spans="11:11" x14ac:dyDescent="0.25">
      <c r="K42926" s="133"/>
    </row>
    <row r="42927" spans="11:11" x14ac:dyDescent="0.25">
      <c r="K42927" s="133"/>
    </row>
    <row r="42928" spans="11:11" x14ac:dyDescent="0.25">
      <c r="K42928"/>
    </row>
    <row r="42929" spans="11:11" x14ac:dyDescent="0.25">
      <c r="K42929"/>
    </row>
    <row r="42930" spans="11:11" x14ac:dyDescent="0.25">
      <c r="K42930" s="133"/>
    </row>
    <row r="42931" spans="11:11" x14ac:dyDescent="0.25">
      <c r="K42931" s="133"/>
    </row>
    <row r="42932" spans="11:11" x14ac:dyDescent="0.25">
      <c r="K42932"/>
    </row>
    <row r="42933" spans="11:11" x14ac:dyDescent="0.25">
      <c r="K42933"/>
    </row>
    <row r="42934" spans="11:11" x14ac:dyDescent="0.25">
      <c r="K42934"/>
    </row>
    <row r="42935" spans="11:11" x14ac:dyDescent="0.25">
      <c r="K42935" s="133"/>
    </row>
    <row r="42936" spans="11:11" x14ac:dyDescent="0.25">
      <c r="K42936" s="133"/>
    </row>
    <row r="42937" spans="11:11" x14ac:dyDescent="0.25">
      <c r="K42937"/>
    </row>
    <row r="42938" spans="11:11" x14ac:dyDescent="0.25">
      <c r="K42938"/>
    </row>
    <row r="42939" spans="11:11" x14ac:dyDescent="0.25">
      <c r="K42939" s="133"/>
    </row>
    <row r="42940" spans="11:11" x14ac:dyDescent="0.25">
      <c r="K42940" s="133"/>
    </row>
    <row r="42941" spans="11:11" x14ac:dyDescent="0.25">
      <c r="K42941"/>
    </row>
    <row r="42942" spans="11:11" x14ac:dyDescent="0.25">
      <c r="K42942"/>
    </row>
    <row r="42943" spans="11:11" x14ac:dyDescent="0.25">
      <c r="K42943"/>
    </row>
    <row r="42944" spans="11:11" x14ac:dyDescent="0.25">
      <c r="K42944" s="133"/>
    </row>
    <row r="42945" spans="11:11" x14ac:dyDescent="0.25">
      <c r="K42945" s="133"/>
    </row>
    <row r="42946" spans="11:11" x14ac:dyDescent="0.25">
      <c r="K42946"/>
    </row>
    <row r="42947" spans="11:11" x14ac:dyDescent="0.25">
      <c r="K42947"/>
    </row>
    <row r="42948" spans="11:11" x14ac:dyDescent="0.25">
      <c r="K42948" s="133"/>
    </row>
    <row r="42949" spans="11:11" x14ac:dyDescent="0.25">
      <c r="K42949" s="133"/>
    </row>
    <row r="42950" spans="11:11" x14ac:dyDescent="0.25">
      <c r="K42950"/>
    </row>
    <row r="42951" spans="11:11" x14ac:dyDescent="0.25">
      <c r="K42951"/>
    </row>
    <row r="42952" spans="11:11" x14ac:dyDescent="0.25">
      <c r="K42952"/>
    </row>
    <row r="42953" spans="11:11" x14ac:dyDescent="0.25">
      <c r="K42953" s="133"/>
    </row>
    <row r="42954" spans="11:11" x14ac:dyDescent="0.25">
      <c r="K42954" s="133"/>
    </row>
    <row r="42955" spans="11:11" x14ac:dyDescent="0.25">
      <c r="K42955"/>
    </row>
    <row r="42956" spans="11:11" x14ac:dyDescent="0.25">
      <c r="K42956"/>
    </row>
    <row r="42957" spans="11:11" x14ac:dyDescent="0.25">
      <c r="K42957" s="133"/>
    </row>
    <row r="42958" spans="11:11" x14ac:dyDescent="0.25">
      <c r="K42958" s="133"/>
    </row>
    <row r="42959" spans="11:11" x14ac:dyDescent="0.25">
      <c r="K42959"/>
    </row>
    <row r="42960" spans="11:11" x14ac:dyDescent="0.25">
      <c r="K42960"/>
    </row>
    <row r="42961" spans="11:11" x14ac:dyDescent="0.25">
      <c r="K42961"/>
    </row>
    <row r="42962" spans="11:11" x14ac:dyDescent="0.25">
      <c r="K42962" s="133"/>
    </row>
    <row r="42963" spans="11:11" x14ac:dyDescent="0.25">
      <c r="K42963" s="133"/>
    </row>
    <row r="42964" spans="11:11" x14ac:dyDescent="0.25">
      <c r="K42964"/>
    </row>
    <row r="42965" spans="11:11" x14ac:dyDescent="0.25">
      <c r="K42965"/>
    </row>
    <row r="42966" spans="11:11" x14ac:dyDescent="0.25">
      <c r="K42966" s="133"/>
    </row>
    <row r="42967" spans="11:11" x14ac:dyDescent="0.25">
      <c r="K42967" s="133"/>
    </row>
    <row r="42968" spans="11:11" x14ac:dyDescent="0.25">
      <c r="K42968"/>
    </row>
    <row r="42969" spans="11:11" x14ac:dyDescent="0.25">
      <c r="K42969"/>
    </row>
    <row r="42970" spans="11:11" x14ac:dyDescent="0.25">
      <c r="K42970"/>
    </row>
    <row r="42971" spans="11:11" x14ac:dyDescent="0.25">
      <c r="K42971" s="133"/>
    </row>
    <row r="42972" spans="11:11" x14ac:dyDescent="0.25">
      <c r="K42972" s="133"/>
    </row>
    <row r="42973" spans="11:11" x14ac:dyDescent="0.25">
      <c r="K42973"/>
    </row>
    <row r="42974" spans="11:11" x14ac:dyDescent="0.25">
      <c r="K42974"/>
    </row>
    <row r="42975" spans="11:11" x14ac:dyDescent="0.25">
      <c r="K42975" s="133"/>
    </row>
    <row r="42976" spans="11:11" x14ac:dyDescent="0.25">
      <c r="K42976" s="133"/>
    </row>
    <row r="42977" spans="11:11" x14ac:dyDescent="0.25">
      <c r="K42977"/>
    </row>
    <row r="42978" spans="11:11" x14ac:dyDescent="0.25">
      <c r="K42978"/>
    </row>
    <row r="42979" spans="11:11" x14ac:dyDescent="0.25">
      <c r="K42979"/>
    </row>
    <row r="42980" spans="11:11" x14ac:dyDescent="0.25">
      <c r="K42980" s="133"/>
    </row>
    <row r="42981" spans="11:11" x14ac:dyDescent="0.25">
      <c r="K42981" s="133"/>
    </row>
    <row r="42982" spans="11:11" x14ac:dyDescent="0.25">
      <c r="K42982"/>
    </row>
    <row r="42983" spans="11:11" x14ac:dyDescent="0.25">
      <c r="K42983"/>
    </row>
    <row r="42984" spans="11:11" x14ac:dyDescent="0.25">
      <c r="K42984" s="133"/>
    </row>
    <row r="42985" spans="11:11" x14ac:dyDescent="0.25">
      <c r="K42985" s="133"/>
    </row>
    <row r="42986" spans="11:11" x14ac:dyDescent="0.25">
      <c r="K42986"/>
    </row>
    <row r="42987" spans="11:11" x14ac:dyDescent="0.25">
      <c r="K42987"/>
    </row>
    <row r="42988" spans="11:11" x14ac:dyDescent="0.25">
      <c r="K42988"/>
    </row>
    <row r="42989" spans="11:11" x14ac:dyDescent="0.25">
      <c r="K42989" s="133"/>
    </row>
    <row r="42990" spans="11:11" x14ac:dyDescent="0.25">
      <c r="K42990" s="133"/>
    </row>
    <row r="42991" spans="11:11" x14ac:dyDescent="0.25">
      <c r="K42991"/>
    </row>
    <row r="42992" spans="11:11" x14ac:dyDescent="0.25">
      <c r="K42992"/>
    </row>
    <row r="42993" spans="11:11" x14ac:dyDescent="0.25">
      <c r="K42993" s="133"/>
    </row>
    <row r="42994" spans="11:11" x14ac:dyDescent="0.25">
      <c r="K42994" s="133"/>
    </row>
    <row r="42995" spans="11:11" x14ac:dyDescent="0.25">
      <c r="K42995"/>
    </row>
    <row r="42996" spans="11:11" x14ac:dyDescent="0.25">
      <c r="K42996"/>
    </row>
    <row r="42997" spans="11:11" x14ac:dyDescent="0.25">
      <c r="K42997"/>
    </row>
    <row r="42998" spans="11:11" x14ac:dyDescent="0.25">
      <c r="K42998" s="133"/>
    </row>
    <row r="42999" spans="11:11" x14ac:dyDescent="0.25">
      <c r="K42999" s="133"/>
    </row>
    <row r="43000" spans="11:11" x14ac:dyDescent="0.25">
      <c r="K43000"/>
    </row>
    <row r="43001" spans="11:11" x14ac:dyDescent="0.25">
      <c r="K43001"/>
    </row>
    <row r="43002" spans="11:11" x14ac:dyDescent="0.25">
      <c r="K43002" s="133"/>
    </row>
    <row r="43003" spans="11:11" x14ac:dyDescent="0.25">
      <c r="K43003" s="133"/>
    </row>
    <row r="43004" spans="11:11" x14ac:dyDescent="0.25">
      <c r="K43004"/>
    </row>
    <row r="43005" spans="11:11" x14ac:dyDescent="0.25">
      <c r="K43005"/>
    </row>
    <row r="43006" spans="11:11" x14ac:dyDescent="0.25">
      <c r="K43006"/>
    </row>
    <row r="43007" spans="11:11" x14ac:dyDescent="0.25">
      <c r="K43007" s="133"/>
    </row>
    <row r="43008" spans="11:11" x14ac:dyDescent="0.25">
      <c r="K43008" s="133"/>
    </row>
    <row r="43009" spans="11:11" x14ac:dyDescent="0.25">
      <c r="K43009"/>
    </row>
    <row r="43010" spans="11:11" x14ac:dyDescent="0.25">
      <c r="K43010"/>
    </row>
    <row r="43011" spans="11:11" x14ac:dyDescent="0.25">
      <c r="K43011" s="133"/>
    </row>
    <row r="43012" spans="11:11" x14ac:dyDescent="0.25">
      <c r="K43012" s="133"/>
    </row>
    <row r="43013" spans="11:11" x14ac:dyDescent="0.25">
      <c r="K43013"/>
    </row>
    <row r="43014" spans="11:11" x14ac:dyDescent="0.25">
      <c r="K43014"/>
    </row>
    <row r="43015" spans="11:11" x14ac:dyDescent="0.25">
      <c r="K43015"/>
    </row>
    <row r="43016" spans="11:11" x14ac:dyDescent="0.25">
      <c r="K43016" s="133"/>
    </row>
    <row r="43017" spans="11:11" x14ac:dyDescent="0.25">
      <c r="K43017" s="133"/>
    </row>
    <row r="43018" spans="11:11" x14ac:dyDescent="0.25">
      <c r="K43018"/>
    </row>
    <row r="43019" spans="11:11" x14ac:dyDescent="0.25">
      <c r="K43019"/>
    </row>
    <row r="43020" spans="11:11" x14ac:dyDescent="0.25">
      <c r="K43020" s="133"/>
    </row>
    <row r="43021" spans="11:11" x14ac:dyDescent="0.25">
      <c r="K43021" s="133"/>
    </row>
    <row r="43022" spans="11:11" x14ac:dyDescent="0.25">
      <c r="K43022"/>
    </row>
    <row r="43023" spans="11:11" x14ac:dyDescent="0.25">
      <c r="K43023"/>
    </row>
    <row r="43024" spans="11:11" x14ac:dyDescent="0.25">
      <c r="K43024"/>
    </row>
    <row r="43025" spans="11:11" x14ac:dyDescent="0.25">
      <c r="K43025" s="133"/>
    </row>
    <row r="43026" spans="11:11" x14ac:dyDescent="0.25">
      <c r="K43026" s="133"/>
    </row>
    <row r="43027" spans="11:11" x14ac:dyDescent="0.25">
      <c r="K43027"/>
    </row>
    <row r="43028" spans="11:11" x14ac:dyDescent="0.25">
      <c r="K43028"/>
    </row>
    <row r="43029" spans="11:11" x14ac:dyDescent="0.25">
      <c r="K43029" s="133"/>
    </row>
    <row r="43030" spans="11:11" x14ac:dyDescent="0.25">
      <c r="K43030" s="133"/>
    </row>
    <row r="43031" spans="11:11" x14ac:dyDescent="0.25">
      <c r="K43031"/>
    </row>
    <row r="43032" spans="11:11" x14ac:dyDescent="0.25">
      <c r="K43032"/>
    </row>
    <row r="43033" spans="11:11" x14ac:dyDescent="0.25">
      <c r="K43033"/>
    </row>
    <row r="43034" spans="11:11" x14ac:dyDescent="0.25">
      <c r="K43034" s="133"/>
    </row>
    <row r="43035" spans="11:11" x14ac:dyDescent="0.25">
      <c r="K43035" s="133"/>
    </row>
    <row r="43036" spans="11:11" x14ac:dyDescent="0.25">
      <c r="K43036"/>
    </row>
    <row r="43037" spans="11:11" x14ac:dyDescent="0.25">
      <c r="K43037"/>
    </row>
    <row r="43038" spans="11:11" x14ac:dyDescent="0.25">
      <c r="K43038" s="133"/>
    </row>
    <row r="43039" spans="11:11" x14ac:dyDescent="0.25">
      <c r="K43039" s="133"/>
    </row>
    <row r="43040" spans="11:11" x14ac:dyDescent="0.25">
      <c r="K43040"/>
    </row>
    <row r="43041" spans="11:11" x14ac:dyDescent="0.25">
      <c r="K43041"/>
    </row>
    <row r="43042" spans="11:11" x14ac:dyDescent="0.25">
      <c r="K43042"/>
    </row>
    <row r="43043" spans="11:11" x14ac:dyDescent="0.25">
      <c r="K43043" s="133"/>
    </row>
    <row r="43044" spans="11:11" x14ac:dyDescent="0.25">
      <c r="K43044" s="133"/>
    </row>
    <row r="43045" spans="11:11" x14ac:dyDescent="0.25">
      <c r="K43045"/>
    </row>
    <row r="43046" spans="11:11" x14ac:dyDescent="0.25">
      <c r="K43046"/>
    </row>
    <row r="43047" spans="11:11" x14ac:dyDescent="0.25">
      <c r="K43047" s="133"/>
    </row>
    <row r="43048" spans="11:11" x14ac:dyDescent="0.25">
      <c r="K43048" s="133"/>
    </row>
    <row r="43049" spans="11:11" x14ac:dyDescent="0.25">
      <c r="K43049"/>
    </row>
    <row r="43050" spans="11:11" x14ac:dyDescent="0.25">
      <c r="K43050"/>
    </row>
    <row r="43051" spans="11:11" x14ac:dyDescent="0.25">
      <c r="K43051"/>
    </row>
    <row r="43052" spans="11:11" x14ac:dyDescent="0.25">
      <c r="K43052" s="133"/>
    </row>
    <row r="43053" spans="11:11" x14ac:dyDescent="0.25">
      <c r="K43053" s="133"/>
    </row>
    <row r="43054" spans="11:11" x14ac:dyDescent="0.25">
      <c r="K43054"/>
    </row>
    <row r="43055" spans="11:11" x14ac:dyDescent="0.25">
      <c r="K43055"/>
    </row>
    <row r="43056" spans="11:11" x14ac:dyDescent="0.25">
      <c r="K43056" s="133"/>
    </row>
    <row r="43057" spans="11:11" x14ac:dyDescent="0.25">
      <c r="K43057" s="133"/>
    </row>
    <row r="43058" spans="11:11" x14ac:dyDescent="0.25">
      <c r="K43058"/>
    </row>
    <row r="43059" spans="11:11" x14ac:dyDescent="0.25">
      <c r="K43059"/>
    </row>
    <row r="43060" spans="11:11" x14ac:dyDescent="0.25">
      <c r="K43060"/>
    </row>
    <row r="43061" spans="11:11" x14ac:dyDescent="0.25">
      <c r="K43061" s="133"/>
    </row>
    <row r="43062" spans="11:11" x14ac:dyDescent="0.25">
      <c r="K43062" s="133"/>
    </row>
    <row r="43063" spans="11:11" x14ac:dyDescent="0.25">
      <c r="K43063"/>
    </row>
    <row r="43064" spans="11:11" x14ac:dyDescent="0.25">
      <c r="K43064"/>
    </row>
    <row r="43065" spans="11:11" x14ac:dyDescent="0.25">
      <c r="K43065" s="133"/>
    </row>
    <row r="43066" spans="11:11" x14ac:dyDescent="0.25">
      <c r="K43066" s="133"/>
    </row>
    <row r="43067" spans="11:11" x14ac:dyDescent="0.25">
      <c r="K43067"/>
    </row>
    <row r="43068" spans="11:11" x14ac:dyDescent="0.25">
      <c r="K43068"/>
    </row>
    <row r="43069" spans="11:11" x14ac:dyDescent="0.25">
      <c r="K43069"/>
    </row>
    <row r="43070" spans="11:11" x14ac:dyDescent="0.25">
      <c r="K43070" s="133"/>
    </row>
    <row r="43071" spans="11:11" x14ac:dyDescent="0.25">
      <c r="K43071" s="133"/>
    </row>
    <row r="43072" spans="11:11" x14ac:dyDescent="0.25">
      <c r="K43072"/>
    </row>
    <row r="43073" spans="11:11" x14ac:dyDescent="0.25">
      <c r="K43073"/>
    </row>
    <row r="43074" spans="11:11" x14ac:dyDescent="0.25">
      <c r="K43074" s="133"/>
    </row>
    <row r="43075" spans="11:11" x14ac:dyDescent="0.25">
      <c r="K43075" s="133"/>
    </row>
    <row r="43076" spans="11:11" x14ac:dyDescent="0.25">
      <c r="K43076"/>
    </row>
    <row r="43077" spans="11:11" x14ac:dyDescent="0.25">
      <c r="K43077"/>
    </row>
    <row r="43078" spans="11:11" x14ac:dyDescent="0.25">
      <c r="K43078"/>
    </row>
    <row r="43079" spans="11:11" x14ac:dyDescent="0.25">
      <c r="K43079" s="133"/>
    </row>
    <row r="43080" spans="11:11" x14ac:dyDescent="0.25">
      <c r="K43080" s="133"/>
    </row>
    <row r="43081" spans="11:11" x14ac:dyDescent="0.25">
      <c r="K43081"/>
    </row>
    <row r="43082" spans="11:11" x14ac:dyDescent="0.25">
      <c r="K43082"/>
    </row>
    <row r="43083" spans="11:11" x14ac:dyDescent="0.25">
      <c r="K43083" s="133"/>
    </row>
    <row r="43084" spans="11:11" x14ac:dyDescent="0.25">
      <c r="K43084" s="133"/>
    </row>
    <row r="43085" spans="11:11" x14ac:dyDescent="0.25">
      <c r="K43085"/>
    </row>
    <row r="43086" spans="11:11" x14ac:dyDescent="0.25">
      <c r="K43086"/>
    </row>
    <row r="43087" spans="11:11" x14ac:dyDescent="0.25">
      <c r="K43087"/>
    </row>
    <row r="43088" spans="11:11" x14ac:dyDescent="0.25">
      <c r="K43088" s="133"/>
    </row>
    <row r="43089" spans="11:11" x14ac:dyDescent="0.25">
      <c r="K43089" s="133"/>
    </row>
    <row r="43090" spans="11:11" x14ac:dyDescent="0.25">
      <c r="K43090"/>
    </row>
    <row r="43091" spans="11:11" x14ac:dyDescent="0.25">
      <c r="K43091"/>
    </row>
    <row r="43092" spans="11:11" x14ac:dyDescent="0.25">
      <c r="K43092" s="133"/>
    </row>
    <row r="43093" spans="11:11" x14ac:dyDescent="0.25">
      <c r="K43093" s="133"/>
    </row>
    <row r="43094" spans="11:11" x14ac:dyDescent="0.25">
      <c r="K43094"/>
    </row>
    <row r="43095" spans="11:11" x14ac:dyDescent="0.25">
      <c r="K43095"/>
    </row>
    <row r="43096" spans="11:11" x14ac:dyDescent="0.25">
      <c r="K43096"/>
    </row>
    <row r="43097" spans="11:11" x14ac:dyDescent="0.25">
      <c r="K43097" s="133"/>
    </row>
    <row r="43098" spans="11:11" x14ac:dyDescent="0.25">
      <c r="K43098" s="133"/>
    </row>
    <row r="43099" spans="11:11" x14ac:dyDescent="0.25">
      <c r="K43099"/>
    </row>
    <row r="43100" spans="11:11" x14ac:dyDescent="0.25">
      <c r="K43100"/>
    </row>
    <row r="43101" spans="11:11" x14ac:dyDescent="0.25">
      <c r="K43101" s="133"/>
    </row>
    <row r="43102" spans="11:11" x14ac:dyDescent="0.25">
      <c r="K43102" s="133"/>
    </row>
    <row r="43103" spans="11:11" x14ac:dyDescent="0.25">
      <c r="K43103"/>
    </row>
    <row r="43104" spans="11:11" x14ac:dyDescent="0.25">
      <c r="K43104"/>
    </row>
    <row r="43105" spans="11:11" x14ac:dyDescent="0.25">
      <c r="K43105"/>
    </row>
    <row r="43106" spans="11:11" x14ac:dyDescent="0.25">
      <c r="K43106" s="133"/>
    </row>
    <row r="43107" spans="11:11" x14ac:dyDescent="0.25">
      <c r="K43107" s="133"/>
    </row>
    <row r="43108" spans="11:11" x14ac:dyDescent="0.25">
      <c r="K43108"/>
    </row>
    <row r="43109" spans="11:11" x14ac:dyDescent="0.25">
      <c r="K43109"/>
    </row>
    <row r="43110" spans="11:11" x14ac:dyDescent="0.25">
      <c r="K43110" s="133"/>
    </row>
    <row r="43111" spans="11:11" x14ac:dyDescent="0.25">
      <c r="K43111" s="133"/>
    </row>
    <row r="43112" spans="11:11" x14ac:dyDescent="0.25">
      <c r="K43112"/>
    </row>
    <row r="43113" spans="11:11" x14ac:dyDescent="0.25">
      <c r="K43113"/>
    </row>
    <row r="43114" spans="11:11" x14ac:dyDescent="0.25">
      <c r="K43114"/>
    </row>
    <row r="43115" spans="11:11" x14ac:dyDescent="0.25">
      <c r="K43115" s="133"/>
    </row>
    <row r="43116" spans="11:11" x14ac:dyDescent="0.25">
      <c r="K43116" s="133"/>
    </row>
    <row r="43117" spans="11:11" x14ac:dyDescent="0.25">
      <c r="K43117"/>
    </row>
    <row r="43118" spans="11:11" x14ac:dyDescent="0.25">
      <c r="K43118"/>
    </row>
    <row r="43119" spans="11:11" x14ac:dyDescent="0.25">
      <c r="K43119" s="133"/>
    </row>
    <row r="43120" spans="11:11" x14ac:dyDescent="0.25">
      <c r="K43120" s="133"/>
    </row>
    <row r="43121" spans="11:11" x14ac:dyDescent="0.25">
      <c r="K43121"/>
    </row>
    <row r="43122" spans="11:11" x14ac:dyDescent="0.25">
      <c r="K43122"/>
    </row>
    <row r="43123" spans="11:11" x14ac:dyDescent="0.25">
      <c r="K43123"/>
    </row>
    <row r="43124" spans="11:11" x14ac:dyDescent="0.25">
      <c r="K43124" s="133"/>
    </row>
    <row r="43125" spans="11:11" x14ac:dyDescent="0.25">
      <c r="K43125" s="133"/>
    </row>
    <row r="43126" spans="11:11" x14ac:dyDescent="0.25">
      <c r="K43126"/>
    </row>
    <row r="43127" spans="11:11" x14ac:dyDescent="0.25">
      <c r="K43127"/>
    </row>
    <row r="43128" spans="11:11" x14ac:dyDescent="0.25">
      <c r="K43128" s="133"/>
    </row>
    <row r="43129" spans="11:11" x14ac:dyDescent="0.25">
      <c r="K43129" s="133"/>
    </row>
    <row r="43130" spans="11:11" x14ac:dyDescent="0.25">
      <c r="K43130"/>
    </row>
    <row r="43131" spans="11:11" x14ac:dyDescent="0.25">
      <c r="K43131"/>
    </row>
    <row r="43132" spans="11:11" x14ac:dyDescent="0.25">
      <c r="K43132"/>
    </row>
    <row r="43133" spans="11:11" x14ac:dyDescent="0.25">
      <c r="K43133" s="133"/>
    </row>
    <row r="43134" spans="11:11" x14ac:dyDescent="0.25">
      <c r="K43134" s="133"/>
    </row>
    <row r="43135" spans="11:11" x14ac:dyDescent="0.25">
      <c r="K43135"/>
    </row>
    <row r="43136" spans="11:11" x14ac:dyDescent="0.25">
      <c r="K43136"/>
    </row>
    <row r="43137" spans="11:11" x14ac:dyDescent="0.25">
      <c r="K43137" s="133"/>
    </row>
    <row r="43138" spans="11:11" x14ac:dyDescent="0.25">
      <c r="K43138" s="133"/>
    </row>
    <row r="43139" spans="11:11" x14ac:dyDescent="0.25">
      <c r="K43139"/>
    </row>
    <row r="43140" spans="11:11" x14ac:dyDescent="0.25">
      <c r="K43140"/>
    </row>
    <row r="43141" spans="11:11" x14ac:dyDescent="0.25">
      <c r="K43141"/>
    </row>
    <row r="43142" spans="11:11" x14ac:dyDescent="0.25">
      <c r="K43142" s="133"/>
    </row>
    <row r="43143" spans="11:11" x14ac:dyDescent="0.25">
      <c r="K43143" s="133"/>
    </row>
    <row r="43144" spans="11:11" x14ac:dyDescent="0.25">
      <c r="K43144"/>
    </row>
    <row r="43145" spans="11:11" x14ac:dyDescent="0.25">
      <c r="K43145"/>
    </row>
    <row r="43146" spans="11:11" x14ac:dyDescent="0.25">
      <c r="K43146" s="133"/>
    </row>
    <row r="43147" spans="11:11" x14ac:dyDescent="0.25">
      <c r="K43147" s="133"/>
    </row>
    <row r="43148" spans="11:11" x14ac:dyDescent="0.25">
      <c r="K43148"/>
    </row>
    <row r="43149" spans="11:11" x14ac:dyDescent="0.25">
      <c r="K43149"/>
    </row>
    <row r="43150" spans="11:11" x14ac:dyDescent="0.25">
      <c r="K43150"/>
    </row>
    <row r="43151" spans="11:11" x14ac:dyDescent="0.25">
      <c r="K43151" s="133"/>
    </row>
    <row r="43152" spans="11:11" x14ac:dyDescent="0.25">
      <c r="K43152" s="133"/>
    </row>
    <row r="43153" spans="11:11" x14ac:dyDescent="0.25">
      <c r="K43153"/>
    </row>
    <row r="43154" spans="11:11" x14ac:dyDescent="0.25">
      <c r="K43154"/>
    </row>
    <row r="43155" spans="11:11" x14ac:dyDescent="0.25">
      <c r="K43155" s="133"/>
    </row>
    <row r="43156" spans="11:11" x14ac:dyDescent="0.25">
      <c r="K43156" s="133"/>
    </row>
    <row r="43157" spans="11:11" x14ac:dyDescent="0.25">
      <c r="K43157"/>
    </row>
    <row r="43158" spans="11:11" x14ac:dyDescent="0.25">
      <c r="K43158"/>
    </row>
    <row r="43159" spans="11:11" x14ac:dyDescent="0.25">
      <c r="K43159"/>
    </row>
    <row r="43160" spans="11:11" x14ac:dyDescent="0.25">
      <c r="K43160" s="133"/>
    </row>
    <row r="43161" spans="11:11" x14ac:dyDescent="0.25">
      <c r="K43161" s="133"/>
    </row>
    <row r="43162" spans="11:11" x14ac:dyDescent="0.25">
      <c r="K43162"/>
    </row>
    <row r="43163" spans="11:11" x14ac:dyDescent="0.25">
      <c r="K43163"/>
    </row>
    <row r="43164" spans="11:11" x14ac:dyDescent="0.25">
      <c r="K43164" s="133"/>
    </row>
    <row r="43165" spans="11:11" x14ac:dyDescent="0.25">
      <c r="K43165" s="133"/>
    </row>
    <row r="43166" spans="11:11" x14ac:dyDescent="0.25">
      <c r="K43166"/>
    </row>
    <row r="43167" spans="11:11" x14ac:dyDescent="0.25">
      <c r="K43167"/>
    </row>
    <row r="43168" spans="11:11" x14ac:dyDescent="0.25">
      <c r="K43168"/>
    </row>
    <row r="43169" spans="11:11" x14ac:dyDescent="0.25">
      <c r="K43169" s="133"/>
    </row>
    <row r="43170" spans="11:11" x14ac:dyDescent="0.25">
      <c r="K43170" s="133"/>
    </row>
    <row r="43171" spans="11:11" x14ac:dyDescent="0.25">
      <c r="K43171"/>
    </row>
    <row r="43172" spans="11:11" x14ac:dyDescent="0.25">
      <c r="K43172"/>
    </row>
    <row r="43173" spans="11:11" x14ac:dyDescent="0.25">
      <c r="K43173" s="133"/>
    </row>
    <row r="43174" spans="11:11" x14ac:dyDescent="0.25">
      <c r="K43174" s="133"/>
    </row>
    <row r="43175" spans="11:11" x14ac:dyDescent="0.25">
      <c r="K43175"/>
    </row>
    <row r="43176" spans="11:11" x14ac:dyDescent="0.25">
      <c r="K43176"/>
    </row>
    <row r="43177" spans="11:11" x14ac:dyDescent="0.25">
      <c r="K43177"/>
    </row>
    <row r="43178" spans="11:11" x14ac:dyDescent="0.25">
      <c r="K43178" s="133"/>
    </row>
    <row r="43179" spans="11:11" x14ac:dyDescent="0.25">
      <c r="K43179" s="133"/>
    </row>
    <row r="43180" spans="11:11" x14ac:dyDescent="0.25">
      <c r="K43180"/>
    </row>
    <row r="43181" spans="11:11" x14ac:dyDescent="0.25">
      <c r="K43181"/>
    </row>
    <row r="43182" spans="11:11" x14ac:dyDescent="0.25">
      <c r="K43182" s="133"/>
    </row>
    <row r="43183" spans="11:11" x14ac:dyDescent="0.25">
      <c r="K43183" s="133"/>
    </row>
    <row r="43184" spans="11:11" x14ac:dyDescent="0.25">
      <c r="K43184"/>
    </row>
    <row r="43185" spans="11:11" x14ac:dyDescent="0.25">
      <c r="K43185"/>
    </row>
    <row r="43186" spans="11:11" x14ac:dyDescent="0.25">
      <c r="K43186"/>
    </row>
    <row r="43187" spans="11:11" x14ac:dyDescent="0.25">
      <c r="K43187" s="133"/>
    </row>
    <row r="43188" spans="11:11" x14ac:dyDescent="0.25">
      <c r="K43188" s="133"/>
    </row>
    <row r="43189" spans="11:11" x14ac:dyDescent="0.25">
      <c r="K43189"/>
    </row>
    <row r="43190" spans="11:11" x14ac:dyDescent="0.25">
      <c r="K43190"/>
    </row>
    <row r="43191" spans="11:11" x14ac:dyDescent="0.25">
      <c r="K43191" s="133"/>
    </row>
    <row r="43192" spans="11:11" x14ac:dyDescent="0.25">
      <c r="K43192" s="133"/>
    </row>
    <row r="43193" spans="11:11" x14ac:dyDescent="0.25">
      <c r="K43193"/>
    </row>
    <row r="43194" spans="11:11" x14ac:dyDescent="0.25">
      <c r="K43194"/>
    </row>
    <row r="43195" spans="11:11" x14ac:dyDescent="0.25">
      <c r="K43195"/>
    </row>
    <row r="43196" spans="11:11" x14ac:dyDescent="0.25">
      <c r="K43196" s="133"/>
    </row>
    <row r="43197" spans="11:11" x14ac:dyDescent="0.25">
      <c r="K43197" s="133"/>
    </row>
    <row r="43198" spans="11:11" x14ac:dyDescent="0.25">
      <c r="K43198"/>
    </row>
    <row r="43199" spans="11:11" x14ac:dyDescent="0.25">
      <c r="K43199"/>
    </row>
    <row r="43200" spans="11:11" x14ac:dyDescent="0.25">
      <c r="K43200" s="133"/>
    </row>
    <row r="43201" spans="11:11" x14ac:dyDescent="0.25">
      <c r="K43201" s="133"/>
    </row>
    <row r="43202" spans="11:11" x14ac:dyDescent="0.25">
      <c r="K43202"/>
    </row>
    <row r="43203" spans="11:11" x14ac:dyDescent="0.25">
      <c r="K43203"/>
    </row>
    <row r="43204" spans="11:11" x14ac:dyDescent="0.25">
      <c r="K43204"/>
    </row>
    <row r="43205" spans="11:11" x14ac:dyDescent="0.25">
      <c r="K43205" s="133"/>
    </row>
    <row r="43206" spans="11:11" x14ac:dyDescent="0.25">
      <c r="K43206" s="133"/>
    </row>
    <row r="43207" spans="11:11" x14ac:dyDescent="0.25">
      <c r="K43207"/>
    </row>
    <row r="43208" spans="11:11" x14ac:dyDescent="0.25">
      <c r="K43208"/>
    </row>
    <row r="43209" spans="11:11" x14ac:dyDescent="0.25">
      <c r="K43209" s="133"/>
    </row>
    <row r="43210" spans="11:11" x14ac:dyDescent="0.25">
      <c r="K43210" s="133"/>
    </row>
    <row r="43211" spans="11:11" x14ac:dyDescent="0.25">
      <c r="K43211"/>
    </row>
    <row r="43212" spans="11:11" x14ac:dyDescent="0.25">
      <c r="K43212"/>
    </row>
    <row r="43213" spans="11:11" x14ac:dyDescent="0.25">
      <c r="K43213"/>
    </row>
    <row r="43214" spans="11:11" x14ac:dyDescent="0.25">
      <c r="K43214" s="133"/>
    </row>
    <row r="43215" spans="11:11" x14ac:dyDescent="0.25">
      <c r="K43215" s="133"/>
    </row>
    <row r="43216" spans="11:11" x14ac:dyDescent="0.25">
      <c r="K43216"/>
    </row>
    <row r="43217" spans="11:11" x14ac:dyDescent="0.25">
      <c r="K43217"/>
    </row>
    <row r="43218" spans="11:11" x14ac:dyDescent="0.25">
      <c r="K43218" s="133"/>
    </row>
    <row r="43219" spans="11:11" x14ac:dyDescent="0.25">
      <c r="K43219" s="133"/>
    </row>
    <row r="43220" spans="11:11" x14ac:dyDescent="0.25">
      <c r="K43220"/>
    </row>
    <row r="43221" spans="11:11" x14ac:dyDescent="0.25">
      <c r="K43221"/>
    </row>
    <row r="43222" spans="11:11" x14ac:dyDescent="0.25">
      <c r="K43222"/>
    </row>
    <row r="43223" spans="11:11" x14ac:dyDescent="0.25">
      <c r="K43223" s="133"/>
    </row>
    <row r="43224" spans="11:11" x14ac:dyDescent="0.25">
      <c r="K43224" s="133"/>
    </row>
    <row r="43225" spans="11:11" x14ac:dyDescent="0.25">
      <c r="K43225"/>
    </row>
    <row r="43226" spans="11:11" x14ac:dyDescent="0.25">
      <c r="K43226"/>
    </row>
    <row r="43227" spans="11:11" x14ac:dyDescent="0.25">
      <c r="K43227" s="133"/>
    </row>
    <row r="43228" spans="11:11" x14ac:dyDescent="0.25">
      <c r="K43228" s="133"/>
    </row>
    <row r="43229" spans="11:11" x14ac:dyDescent="0.25">
      <c r="K43229"/>
    </row>
    <row r="43230" spans="11:11" x14ac:dyDescent="0.25">
      <c r="K43230"/>
    </row>
    <row r="43231" spans="11:11" x14ac:dyDescent="0.25">
      <c r="K43231"/>
    </row>
    <row r="43232" spans="11:11" x14ac:dyDescent="0.25">
      <c r="K43232" s="133"/>
    </row>
    <row r="43233" spans="11:11" x14ac:dyDescent="0.25">
      <c r="K43233" s="133"/>
    </row>
    <row r="43234" spans="11:11" x14ac:dyDescent="0.25">
      <c r="K43234"/>
    </row>
    <row r="43235" spans="11:11" x14ac:dyDescent="0.25">
      <c r="K43235"/>
    </row>
    <row r="43236" spans="11:11" x14ac:dyDescent="0.25">
      <c r="K43236" s="133"/>
    </row>
    <row r="43237" spans="11:11" x14ac:dyDescent="0.25">
      <c r="K43237" s="133"/>
    </row>
    <row r="43238" spans="11:11" x14ac:dyDescent="0.25">
      <c r="K43238"/>
    </row>
    <row r="43239" spans="11:11" x14ac:dyDescent="0.25">
      <c r="K43239"/>
    </row>
    <row r="43240" spans="11:11" x14ac:dyDescent="0.25">
      <c r="K43240"/>
    </row>
    <row r="43241" spans="11:11" x14ac:dyDescent="0.25">
      <c r="K43241" s="133"/>
    </row>
    <row r="43242" spans="11:11" x14ac:dyDescent="0.25">
      <c r="K43242" s="133"/>
    </row>
    <row r="43243" spans="11:11" x14ac:dyDescent="0.25">
      <c r="K43243"/>
    </row>
    <row r="43244" spans="11:11" x14ac:dyDescent="0.25">
      <c r="K43244"/>
    </row>
    <row r="43245" spans="11:11" x14ac:dyDescent="0.25">
      <c r="K43245" s="133"/>
    </row>
    <row r="43246" spans="11:11" x14ac:dyDescent="0.25">
      <c r="K43246" s="133"/>
    </row>
    <row r="43247" spans="11:11" x14ac:dyDescent="0.25">
      <c r="K43247"/>
    </row>
    <row r="43248" spans="11:11" x14ac:dyDescent="0.25">
      <c r="K43248"/>
    </row>
    <row r="43249" spans="11:11" x14ac:dyDescent="0.25">
      <c r="K43249"/>
    </row>
    <row r="43250" spans="11:11" x14ac:dyDescent="0.25">
      <c r="K43250" s="133"/>
    </row>
    <row r="43251" spans="11:11" x14ac:dyDescent="0.25">
      <c r="K43251" s="133"/>
    </row>
    <row r="43252" spans="11:11" x14ac:dyDescent="0.25">
      <c r="K43252"/>
    </row>
    <row r="43253" spans="11:11" x14ac:dyDescent="0.25">
      <c r="K43253"/>
    </row>
    <row r="43254" spans="11:11" x14ac:dyDescent="0.25">
      <c r="K43254" s="133"/>
    </row>
    <row r="43255" spans="11:11" x14ac:dyDescent="0.25">
      <c r="K43255" s="133"/>
    </row>
    <row r="43256" spans="11:11" x14ac:dyDescent="0.25">
      <c r="K43256"/>
    </row>
    <row r="43257" spans="11:11" x14ac:dyDescent="0.25">
      <c r="K43257"/>
    </row>
    <row r="43258" spans="11:11" x14ac:dyDescent="0.25">
      <c r="K43258"/>
    </row>
    <row r="43259" spans="11:11" x14ac:dyDescent="0.25">
      <c r="K43259" s="133"/>
    </row>
    <row r="43260" spans="11:11" x14ac:dyDescent="0.25">
      <c r="K43260" s="133"/>
    </row>
    <row r="43261" spans="11:11" x14ac:dyDescent="0.25">
      <c r="K43261"/>
    </row>
    <row r="43262" spans="11:11" x14ac:dyDescent="0.25">
      <c r="K43262"/>
    </row>
    <row r="43263" spans="11:11" x14ac:dyDescent="0.25">
      <c r="K43263" s="133"/>
    </row>
    <row r="43264" spans="11:11" x14ac:dyDescent="0.25">
      <c r="K43264" s="133"/>
    </row>
    <row r="43265" spans="11:11" x14ac:dyDescent="0.25">
      <c r="K43265"/>
    </row>
    <row r="43266" spans="11:11" x14ac:dyDescent="0.25">
      <c r="K43266"/>
    </row>
    <row r="43267" spans="11:11" x14ac:dyDescent="0.25">
      <c r="K43267"/>
    </row>
    <row r="43268" spans="11:11" x14ac:dyDescent="0.25">
      <c r="K43268" s="133"/>
    </row>
    <row r="43269" spans="11:11" x14ac:dyDescent="0.25">
      <c r="K43269" s="133"/>
    </row>
    <row r="43270" spans="11:11" x14ac:dyDescent="0.25">
      <c r="K43270"/>
    </row>
    <row r="43271" spans="11:11" x14ac:dyDescent="0.25">
      <c r="K43271"/>
    </row>
    <row r="43272" spans="11:11" x14ac:dyDescent="0.25">
      <c r="K43272" s="133"/>
    </row>
    <row r="43273" spans="11:11" x14ac:dyDescent="0.25">
      <c r="K43273" s="133"/>
    </row>
    <row r="43274" spans="11:11" x14ac:dyDescent="0.25">
      <c r="K43274"/>
    </row>
    <row r="43275" spans="11:11" x14ac:dyDescent="0.25">
      <c r="K43275"/>
    </row>
    <row r="43276" spans="11:11" x14ac:dyDescent="0.25">
      <c r="K43276"/>
    </row>
    <row r="43277" spans="11:11" x14ac:dyDescent="0.25">
      <c r="K43277" s="133"/>
    </row>
    <row r="43278" spans="11:11" x14ac:dyDescent="0.25">
      <c r="K43278" s="133"/>
    </row>
    <row r="43279" spans="11:11" x14ac:dyDescent="0.25">
      <c r="K43279"/>
    </row>
    <row r="43280" spans="11:11" x14ac:dyDescent="0.25">
      <c r="K43280"/>
    </row>
    <row r="43281" spans="11:11" x14ac:dyDescent="0.25">
      <c r="K43281" s="133"/>
    </row>
    <row r="43282" spans="11:11" x14ac:dyDescent="0.25">
      <c r="K43282" s="133"/>
    </row>
    <row r="43283" spans="11:11" x14ac:dyDescent="0.25">
      <c r="K43283"/>
    </row>
    <row r="43284" spans="11:11" x14ac:dyDescent="0.25">
      <c r="K43284"/>
    </row>
    <row r="43285" spans="11:11" x14ac:dyDescent="0.25">
      <c r="K43285"/>
    </row>
    <row r="43286" spans="11:11" x14ac:dyDescent="0.25">
      <c r="K43286" s="133"/>
    </row>
    <row r="43287" spans="11:11" x14ac:dyDescent="0.25">
      <c r="K43287" s="133"/>
    </row>
    <row r="43288" spans="11:11" x14ac:dyDescent="0.25">
      <c r="K43288"/>
    </row>
    <row r="43289" spans="11:11" x14ac:dyDescent="0.25">
      <c r="K43289"/>
    </row>
    <row r="43290" spans="11:11" x14ac:dyDescent="0.25">
      <c r="K43290" s="133"/>
    </row>
    <row r="43291" spans="11:11" x14ac:dyDescent="0.25">
      <c r="K43291" s="133"/>
    </row>
    <row r="43292" spans="11:11" x14ac:dyDescent="0.25">
      <c r="K43292"/>
    </row>
    <row r="43293" spans="11:11" x14ac:dyDescent="0.25">
      <c r="K43293"/>
    </row>
    <row r="43294" spans="11:11" x14ac:dyDescent="0.25">
      <c r="K43294"/>
    </row>
    <row r="43295" spans="11:11" x14ac:dyDescent="0.25">
      <c r="K43295" s="133"/>
    </row>
    <row r="43296" spans="11:11" x14ac:dyDescent="0.25">
      <c r="K43296" s="133"/>
    </row>
    <row r="43297" spans="11:11" x14ac:dyDescent="0.25">
      <c r="K43297"/>
    </row>
    <row r="43298" spans="11:11" x14ac:dyDescent="0.25">
      <c r="K43298"/>
    </row>
    <row r="43299" spans="11:11" x14ac:dyDescent="0.25">
      <c r="K43299" s="133"/>
    </row>
    <row r="43300" spans="11:11" x14ac:dyDescent="0.25">
      <c r="K43300" s="133"/>
    </row>
    <row r="43301" spans="11:11" x14ac:dyDescent="0.25">
      <c r="K43301"/>
    </row>
    <row r="43302" spans="11:11" x14ac:dyDescent="0.25">
      <c r="K43302"/>
    </row>
    <row r="43303" spans="11:11" x14ac:dyDescent="0.25">
      <c r="K43303"/>
    </row>
    <row r="43304" spans="11:11" x14ac:dyDescent="0.25">
      <c r="K43304" s="133"/>
    </row>
    <row r="43305" spans="11:11" x14ac:dyDescent="0.25">
      <c r="K43305" s="133"/>
    </row>
    <row r="43306" spans="11:11" x14ac:dyDescent="0.25">
      <c r="K43306"/>
    </row>
    <row r="43307" spans="11:11" x14ac:dyDescent="0.25">
      <c r="K43307"/>
    </row>
    <row r="43308" spans="11:11" x14ac:dyDescent="0.25">
      <c r="K43308" s="133"/>
    </row>
    <row r="43309" spans="11:11" x14ac:dyDescent="0.25">
      <c r="K43309" s="133"/>
    </row>
    <row r="43310" spans="11:11" x14ac:dyDescent="0.25">
      <c r="K43310"/>
    </row>
    <row r="43311" spans="11:11" x14ac:dyDescent="0.25">
      <c r="K43311"/>
    </row>
    <row r="43312" spans="11:11" x14ac:dyDescent="0.25">
      <c r="K43312"/>
    </row>
    <row r="43313" spans="11:11" x14ac:dyDescent="0.25">
      <c r="K43313" s="133"/>
    </row>
    <row r="43314" spans="11:11" x14ac:dyDescent="0.25">
      <c r="K43314" s="133"/>
    </row>
    <row r="43315" spans="11:11" x14ac:dyDescent="0.25">
      <c r="K43315"/>
    </row>
    <row r="43316" spans="11:11" x14ac:dyDescent="0.25">
      <c r="K43316"/>
    </row>
    <row r="43317" spans="11:11" x14ac:dyDescent="0.25">
      <c r="K43317" s="133"/>
    </row>
    <row r="43318" spans="11:11" x14ac:dyDescent="0.25">
      <c r="K43318" s="133"/>
    </row>
    <row r="43319" spans="11:11" x14ac:dyDescent="0.25">
      <c r="K43319"/>
    </row>
    <row r="43320" spans="11:11" x14ac:dyDescent="0.25">
      <c r="K43320"/>
    </row>
    <row r="43321" spans="11:11" x14ac:dyDescent="0.25">
      <c r="K43321"/>
    </row>
    <row r="43322" spans="11:11" x14ac:dyDescent="0.25">
      <c r="K43322" s="133"/>
    </row>
    <row r="43323" spans="11:11" x14ac:dyDescent="0.25">
      <c r="K43323" s="133"/>
    </row>
    <row r="43324" spans="11:11" x14ac:dyDescent="0.25">
      <c r="K43324"/>
    </row>
    <row r="43325" spans="11:11" x14ac:dyDescent="0.25">
      <c r="K43325"/>
    </row>
    <row r="43326" spans="11:11" x14ac:dyDescent="0.25">
      <c r="K43326" s="133"/>
    </row>
    <row r="43327" spans="11:11" x14ac:dyDescent="0.25">
      <c r="K43327" s="133"/>
    </row>
    <row r="43328" spans="11:11" x14ac:dyDescent="0.25">
      <c r="K43328"/>
    </row>
    <row r="43329" spans="11:11" x14ac:dyDescent="0.25">
      <c r="K43329"/>
    </row>
    <row r="43330" spans="11:11" x14ac:dyDescent="0.25">
      <c r="K43330"/>
    </row>
    <row r="43331" spans="11:11" x14ac:dyDescent="0.25">
      <c r="K43331" s="133"/>
    </row>
    <row r="43332" spans="11:11" x14ac:dyDescent="0.25">
      <c r="K43332" s="133"/>
    </row>
    <row r="43333" spans="11:11" x14ac:dyDescent="0.25">
      <c r="K43333"/>
    </row>
    <row r="43334" spans="11:11" x14ac:dyDescent="0.25">
      <c r="K43334"/>
    </row>
    <row r="43335" spans="11:11" x14ac:dyDescent="0.25">
      <c r="K43335" s="133"/>
    </row>
    <row r="43336" spans="11:11" x14ac:dyDescent="0.25">
      <c r="K43336" s="133"/>
    </row>
    <row r="43337" spans="11:11" x14ac:dyDescent="0.25">
      <c r="K43337"/>
    </row>
    <row r="43338" spans="11:11" x14ac:dyDescent="0.25">
      <c r="K43338"/>
    </row>
    <row r="43339" spans="11:11" x14ac:dyDescent="0.25">
      <c r="K43339"/>
    </row>
    <row r="43340" spans="11:11" x14ac:dyDescent="0.25">
      <c r="K43340" s="133"/>
    </row>
    <row r="43341" spans="11:11" x14ac:dyDescent="0.25">
      <c r="K43341" s="133"/>
    </row>
    <row r="43342" spans="11:11" x14ac:dyDescent="0.25">
      <c r="K43342"/>
    </row>
    <row r="43343" spans="11:11" x14ac:dyDescent="0.25">
      <c r="K43343"/>
    </row>
    <row r="43344" spans="11:11" x14ac:dyDescent="0.25">
      <c r="K43344" s="133"/>
    </row>
    <row r="43345" spans="11:11" x14ac:dyDescent="0.25">
      <c r="K43345" s="133"/>
    </row>
    <row r="43346" spans="11:11" x14ac:dyDescent="0.25">
      <c r="K43346"/>
    </row>
    <row r="43347" spans="11:11" x14ac:dyDescent="0.25">
      <c r="K43347"/>
    </row>
    <row r="43348" spans="11:11" x14ac:dyDescent="0.25">
      <c r="K43348"/>
    </row>
    <row r="43349" spans="11:11" x14ac:dyDescent="0.25">
      <c r="K43349" s="133"/>
    </row>
    <row r="43350" spans="11:11" x14ac:dyDescent="0.25">
      <c r="K43350" s="133"/>
    </row>
    <row r="43351" spans="11:11" x14ac:dyDescent="0.25">
      <c r="K43351"/>
    </row>
    <row r="43352" spans="11:11" x14ac:dyDescent="0.25">
      <c r="K43352"/>
    </row>
    <row r="43353" spans="11:11" x14ac:dyDescent="0.25">
      <c r="K43353" s="133"/>
    </row>
    <row r="43354" spans="11:11" x14ac:dyDescent="0.25">
      <c r="K43354" s="133"/>
    </row>
    <row r="43355" spans="11:11" x14ac:dyDescent="0.25">
      <c r="K43355"/>
    </row>
    <row r="43356" spans="11:11" x14ac:dyDescent="0.25">
      <c r="K43356"/>
    </row>
    <row r="43357" spans="11:11" x14ac:dyDescent="0.25">
      <c r="K43357"/>
    </row>
    <row r="43358" spans="11:11" x14ac:dyDescent="0.25">
      <c r="K43358" s="133"/>
    </row>
    <row r="43359" spans="11:11" x14ac:dyDescent="0.25">
      <c r="K43359" s="133"/>
    </row>
    <row r="43360" spans="11:11" x14ac:dyDescent="0.25">
      <c r="K43360"/>
    </row>
    <row r="43361" spans="11:11" x14ac:dyDescent="0.25">
      <c r="K43361"/>
    </row>
    <row r="43362" spans="11:11" x14ac:dyDescent="0.25">
      <c r="K43362" s="133"/>
    </row>
    <row r="43363" spans="11:11" x14ac:dyDescent="0.25">
      <c r="K43363" s="133"/>
    </row>
    <row r="43364" spans="11:11" x14ac:dyDescent="0.25">
      <c r="K43364"/>
    </row>
    <row r="43365" spans="11:11" x14ac:dyDescent="0.25">
      <c r="K43365"/>
    </row>
    <row r="43366" spans="11:11" x14ac:dyDescent="0.25">
      <c r="K43366"/>
    </row>
    <row r="43367" spans="11:11" x14ac:dyDescent="0.25">
      <c r="K43367" s="133"/>
    </row>
    <row r="43368" spans="11:11" x14ac:dyDescent="0.25">
      <c r="K43368" s="133"/>
    </row>
    <row r="43369" spans="11:11" x14ac:dyDescent="0.25">
      <c r="K43369"/>
    </row>
    <row r="43370" spans="11:11" x14ac:dyDescent="0.25">
      <c r="K43370"/>
    </row>
    <row r="43371" spans="11:11" x14ac:dyDescent="0.25">
      <c r="K43371" s="133"/>
    </row>
    <row r="43372" spans="11:11" x14ac:dyDescent="0.25">
      <c r="K43372" s="133"/>
    </row>
    <row r="43373" spans="11:11" x14ac:dyDescent="0.25">
      <c r="K43373"/>
    </row>
    <row r="43374" spans="11:11" x14ac:dyDescent="0.25">
      <c r="K43374"/>
    </row>
    <row r="43375" spans="11:11" x14ac:dyDescent="0.25">
      <c r="K43375"/>
    </row>
    <row r="43376" spans="11:11" x14ac:dyDescent="0.25">
      <c r="K43376" s="133"/>
    </row>
    <row r="43377" spans="11:11" x14ac:dyDescent="0.25">
      <c r="K43377" s="133"/>
    </row>
    <row r="43378" spans="11:11" x14ac:dyDescent="0.25">
      <c r="K43378"/>
    </row>
    <row r="43379" spans="11:11" x14ac:dyDescent="0.25">
      <c r="K43379"/>
    </row>
    <row r="43380" spans="11:11" x14ac:dyDescent="0.25">
      <c r="K43380" s="133"/>
    </row>
    <row r="43381" spans="11:11" x14ac:dyDescent="0.25">
      <c r="K43381" s="133"/>
    </row>
    <row r="43382" spans="11:11" x14ac:dyDescent="0.25">
      <c r="K43382"/>
    </row>
    <row r="43383" spans="11:11" x14ac:dyDescent="0.25">
      <c r="K43383"/>
    </row>
    <row r="43384" spans="11:11" x14ac:dyDescent="0.25">
      <c r="K43384"/>
    </row>
    <row r="43385" spans="11:11" x14ac:dyDescent="0.25">
      <c r="K43385" s="133"/>
    </row>
    <row r="43386" spans="11:11" x14ac:dyDescent="0.25">
      <c r="K43386" s="133"/>
    </row>
    <row r="43387" spans="11:11" x14ac:dyDescent="0.25">
      <c r="K43387"/>
    </row>
    <row r="43388" spans="11:11" x14ac:dyDescent="0.25">
      <c r="K43388"/>
    </row>
    <row r="43389" spans="11:11" x14ac:dyDescent="0.25">
      <c r="K43389" s="133"/>
    </row>
    <row r="43390" spans="11:11" x14ac:dyDescent="0.25">
      <c r="K43390" s="133"/>
    </row>
    <row r="43391" spans="11:11" x14ac:dyDescent="0.25">
      <c r="K43391"/>
    </row>
    <row r="43392" spans="11:11" x14ac:dyDescent="0.25">
      <c r="K43392"/>
    </row>
    <row r="43393" spans="11:11" x14ac:dyDescent="0.25">
      <c r="K43393"/>
    </row>
    <row r="43394" spans="11:11" x14ac:dyDescent="0.25">
      <c r="K43394" s="133"/>
    </row>
    <row r="43395" spans="11:11" x14ac:dyDescent="0.25">
      <c r="K43395" s="133"/>
    </row>
    <row r="43396" spans="11:11" x14ac:dyDescent="0.25">
      <c r="K43396"/>
    </row>
    <row r="43397" spans="11:11" x14ac:dyDescent="0.25">
      <c r="K43397"/>
    </row>
    <row r="43398" spans="11:11" x14ac:dyDescent="0.25">
      <c r="K43398" s="133"/>
    </row>
    <row r="43399" spans="11:11" x14ac:dyDescent="0.25">
      <c r="K43399" s="133"/>
    </row>
    <row r="43400" spans="11:11" x14ac:dyDescent="0.25">
      <c r="K43400"/>
    </row>
    <row r="43401" spans="11:11" x14ac:dyDescent="0.25">
      <c r="K43401"/>
    </row>
    <row r="43402" spans="11:11" x14ac:dyDescent="0.25">
      <c r="K43402"/>
    </row>
    <row r="43403" spans="11:11" x14ac:dyDescent="0.25">
      <c r="K43403" s="133"/>
    </row>
    <row r="43404" spans="11:11" x14ac:dyDescent="0.25">
      <c r="K43404" s="133"/>
    </row>
    <row r="43405" spans="11:11" x14ac:dyDescent="0.25">
      <c r="K43405"/>
    </row>
    <row r="43406" spans="11:11" x14ac:dyDescent="0.25">
      <c r="K43406"/>
    </row>
    <row r="43407" spans="11:11" x14ac:dyDescent="0.25">
      <c r="K43407" s="133"/>
    </row>
    <row r="43408" spans="11:11" x14ac:dyDescent="0.25">
      <c r="K43408" s="133"/>
    </row>
    <row r="43409" spans="11:11" x14ac:dyDescent="0.25">
      <c r="K43409"/>
    </row>
    <row r="43410" spans="11:11" x14ac:dyDescent="0.25">
      <c r="K43410"/>
    </row>
    <row r="43411" spans="11:11" x14ac:dyDescent="0.25">
      <c r="K43411"/>
    </row>
    <row r="43412" spans="11:11" x14ac:dyDescent="0.25">
      <c r="K43412" s="133"/>
    </row>
    <row r="43413" spans="11:11" x14ac:dyDescent="0.25">
      <c r="K43413" s="133"/>
    </row>
    <row r="43414" spans="11:11" x14ac:dyDescent="0.25">
      <c r="K43414"/>
    </row>
    <row r="43415" spans="11:11" x14ac:dyDescent="0.25">
      <c r="K43415"/>
    </row>
    <row r="43416" spans="11:11" x14ac:dyDescent="0.25">
      <c r="K43416" s="133"/>
    </row>
    <row r="43417" spans="11:11" x14ac:dyDescent="0.25">
      <c r="K43417" s="133"/>
    </row>
    <row r="43418" spans="11:11" x14ac:dyDescent="0.25">
      <c r="K43418"/>
    </row>
    <row r="43419" spans="11:11" x14ac:dyDescent="0.25">
      <c r="K43419"/>
    </row>
    <row r="43420" spans="11:11" x14ac:dyDescent="0.25">
      <c r="K43420"/>
    </row>
    <row r="43421" spans="11:11" x14ac:dyDescent="0.25">
      <c r="K43421" s="133"/>
    </row>
    <row r="43422" spans="11:11" x14ac:dyDescent="0.25">
      <c r="K43422" s="133"/>
    </row>
    <row r="43423" spans="11:11" x14ac:dyDescent="0.25">
      <c r="K43423"/>
    </row>
    <row r="43424" spans="11:11" x14ac:dyDescent="0.25">
      <c r="K43424"/>
    </row>
    <row r="43425" spans="11:11" x14ac:dyDescent="0.25">
      <c r="K43425" s="133"/>
    </row>
    <row r="43426" spans="11:11" x14ac:dyDescent="0.25">
      <c r="K43426" s="133"/>
    </row>
    <row r="43427" spans="11:11" x14ac:dyDescent="0.25">
      <c r="K43427"/>
    </row>
    <row r="43428" spans="11:11" x14ac:dyDescent="0.25">
      <c r="K43428"/>
    </row>
    <row r="43429" spans="11:11" x14ac:dyDescent="0.25">
      <c r="K43429"/>
    </row>
    <row r="43430" spans="11:11" x14ac:dyDescent="0.25">
      <c r="K43430" s="133"/>
    </row>
    <row r="43431" spans="11:11" x14ac:dyDescent="0.25">
      <c r="K43431" s="133"/>
    </row>
    <row r="43432" spans="11:11" x14ac:dyDescent="0.25">
      <c r="K43432"/>
    </row>
    <row r="43433" spans="11:11" x14ac:dyDescent="0.25">
      <c r="K43433"/>
    </row>
    <row r="43434" spans="11:11" x14ac:dyDescent="0.25">
      <c r="K43434" s="133"/>
    </row>
    <row r="43435" spans="11:11" x14ac:dyDescent="0.25">
      <c r="K43435" s="133"/>
    </row>
    <row r="43436" spans="11:11" x14ac:dyDescent="0.25">
      <c r="K43436"/>
    </row>
    <row r="43437" spans="11:11" x14ac:dyDescent="0.25">
      <c r="K43437"/>
    </row>
    <row r="43438" spans="11:11" x14ac:dyDescent="0.25">
      <c r="K43438"/>
    </row>
    <row r="43439" spans="11:11" x14ac:dyDescent="0.25">
      <c r="K43439" s="133"/>
    </row>
    <row r="43440" spans="11:11" x14ac:dyDescent="0.25">
      <c r="K43440" s="133"/>
    </row>
    <row r="43441" spans="11:11" x14ac:dyDescent="0.25">
      <c r="K43441"/>
    </row>
    <row r="43442" spans="11:11" x14ac:dyDescent="0.25">
      <c r="K43442"/>
    </row>
    <row r="43443" spans="11:11" x14ac:dyDescent="0.25">
      <c r="K43443" s="133"/>
    </row>
    <row r="43444" spans="11:11" x14ac:dyDescent="0.25">
      <c r="K43444" s="133"/>
    </row>
    <row r="43445" spans="11:11" x14ac:dyDescent="0.25">
      <c r="K43445"/>
    </row>
    <row r="43446" spans="11:11" x14ac:dyDescent="0.25">
      <c r="K43446"/>
    </row>
    <row r="43447" spans="11:11" x14ac:dyDescent="0.25">
      <c r="K43447"/>
    </row>
    <row r="43448" spans="11:11" x14ac:dyDescent="0.25">
      <c r="K43448" s="133"/>
    </row>
    <row r="43449" spans="11:11" x14ac:dyDescent="0.25">
      <c r="K43449" s="133"/>
    </row>
    <row r="43450" spans="11:11" x14ac:dyDescent="0.25">
      <c r="K43450"/>
    </row>
    <row r="43451" spans="11:11" x14ac:dyDescent="0.25">
      <c r="K43451"/>
    </row>
    <row r="43452" spans="11:11" x14ac:dyDescent="0.25">
      <c r="K43452" s="133"/>
    </row>
    <row r="43453" spans="11:11" x14ac:dyDescent="0.25">
      <c r="K43453" s="133"/>
    </row>
    <row r="43454" spans="11:11" x14ac:dyDescent="0.25">
      <c r="K43454"/>
    </row>
    <row r="43455" spans="11:11" x14ac:dyDescent="0.25">
      <c r="K43455"/>
    </row>
    <row r="43456" spans="11:11" x14ac:dyDescent="0.25">
      <c r="K43456"/>
    </row>
    <row r="43457" spans="11:11" x14ac:dyDescent="0.25">
      <c r="K43457" s="133"/>
    </row>
    <row r="43458" spans="11:11" x14ac:dyDescent="0.25">
      <c r="K43458" s="133"/>
    </row>
    <row r="43459" spans="11:11" x14ac:dyDescent="0.25">
      <c r="K43459"/>
    </row>
    <row r="43460" spans="11:11" x14ac:dyDescent="0.25">
      <c r="K43460"/>
    </row>
    <row r="43461" spans="11:11" x14ac:dyDescent="0.25">
      <c r="K43461" s="133"/>
    </row>
    <row r="43462" spans="11:11" x14ac:dyDescent="0.25">
      <c r="K43462" s="133"/>
    </row>
    <row r="43463" spans="11:11" x14ac:dyDescent="0.25">
      <c r="K43463"/>
    </row>
    <row r="43464" spans="11:11" x14ac:dyDescent="0.25">
      <c r="K43464"/>
    </row>
    <row r="43465" spans="11:11" x14ac:dyDescent="0.25">
      <c r="K43465"/>
    </row>
    <row r="43466" spans="11:11" x14ac:dyDescent="0.25">
      <c r="K43466" s="133"/>
    </row>
    <row r="43467" spans="11:11" x14ac:dyDescent="0.25">
      <c r="K43467" s="133"/>
    </row>
    <row r="43468" spans="11:11" x14ac:dyDescent="0.25">
      <c r="K43468"/>
    </row>
    <row r="43469" spans="11:11" x14ac:dyDescent="0.25">
      <c r="K43469"/>
    </row>
    <row r="43470" spans="11:11" x14ac:dyDescent="0.25">
      <c r="K43470" s="133"/>
    </row>
    <row r="43471" spans="11:11" x14ac:dyDescent="0.25">
      <c r="K43471" s="133"/>
    </row>
    <row r="43472" spans="11:11" x14ac:dyDescent="0.25">
      <c r="K43472"/>
    </row>
    <row r="43473" spans="11:11" x14ac:dyDescent="0.25">
      <c r="K43473"/>
    </row>
    <row r="43474" spans="11:11" x14ac:dyDescent="0.25">
      <c r="K43474"/>
    </row>
    <row r="43475" spans="11:11" x14ac:dyDescent="0.25">
      <c r="K43475" s="133"/>
    </row>
    <row r="43476" spans="11:11" x14ac:dyDescent="0.25">
      <c r="K43476" s="133"/>
    </row>
    <row r="43477" spans="11:11" x14ac:dyDescent="0.25">
      <c r="K43477"/>
    </row>
    <row r="43478" spans="11:11" x14ac:dyDescent="0.25">
      <c r="K43478"/>
    </row>
    <row r="43479" spans="11:11" x14ac:dyDescent="0.25">
      <c r="K43479" s="133"/>
    </row>
    <row r="43480" spans="11:11" x14ac:dyDescent="0.25">
      <c r="K43480" s="133"/>
    </row>
    <row r="43481" spans="11:11" x14ac:dyDescent="0.25">
      <c r="K43481"/>
    </row>
    <row r="43482" spans="11:11" x14ac:dyDescent="0.25">
      <c r="K43482"/>
    </row>
    <row r="43483" spans="11:11" x14ac:dyDescent="0.25">
      <c r="K43483"/>
    </row>
    <row r="43484" spans="11:11" x14ac:dyDescent="0.25">
      <c r="K43484" s="133"/>
    </row>
    <row r="43485" spans="11:11" x14ac:dyDescent="0.25">
      <c r="K43485" s="133"/>
    </row>
    <row r="43486" spans="11:11" x14ac:dyDescent="0.25">
      <c r="K43486"/>
    </row>
    <row r="43487" spans="11:11" x14ac:dyDescent="0.25">
      <c r="K43487"/>
    </row>
    <row r="43488" spans="11:11" x14ac:dyDescent="0.25">
      <c r="K43488" s="133"/>
    </row>
    <row r="43489" spans="11:11" x14ac:dyDescent="0.25">
      <c r="K43489" s="133"/>
    </row>
    <row r="43490" spans="11:11" x14ac:dyDescent="0.25">
      <c r="K43490"/>
    </row>
    <row r="43491" spans="11:11" x14ac:dyDescent="0.25">
      <c r="K43491"/>
    </row>
    <row r="43492" spans="11:11" x14ac:dyDescent="0.25">
      <c r="K43492"/>
    </row>
    <row r="43493" spans="11:11" x14ac:dyDescent="0.25">
      <c r="K43493" s="133"/>
    </row>
    <row r="43494" spans="11:11" x14ac:dyDescent="0.25">
      <c r="K43494" s="133"/>
    </row>
    <row r="43495" spans="11:11" x14ac:dyDescent="0.25">
      <c r="K43495"/>
    </row>
    <row r="43496" spans="11:11" x14ac:dyDescent="0.25">
      <c r="K43496"/>
    </row>
    <row r="43497" spans="11:11" x14ac:dyDescent="0.25">
      <c r="K43497" s="133"/>
    </row>
    <row r="43498" spans="11:11" x14ac:dyDescent="0.25">
      <c r="K43498" s="133"/>
    </row>
    <row r="43499" spans="11:11" x14ac:dyDescent="0.25">
      <c r="K43499"/>
    </row>
    <row r="43500" spans="11:11" x14ac:dyDescent="0.25">
      <c r="K43500"/>
    </row>
    <row r="43501" spans="11:11" x14ac:dyDescent="0.25">
      <c r="K43501"/>
    </row>
    <row r="43502" spans="11:11" x14ac:dyDescent="0.25">
      <c r="K43502" s="133"/>
    </row>
    <row r="43503" spans="11:11" x14ac:dyDescent="0.25">
      <c r="K43503" s="133"/>
    </row>
    <row r="43504" spans="11:11" x14ac:dyDescent="0.25">
      <c r="K43504"/>
    </row>
    <row r="43505" spans="11:11" x14ac:dyDescent="0.25">
      <c r="K43505"/>
    </row>
    <row r="43506" spans="11:11" x14ac:dyDescent="0.25">
      <c r="K43506" s="133"/>
    </row>
    <row r="43507" spans="11:11" x14ac:dyDescent="0.25">
      <c r="K43507" s="133"/>
    </row>
    <row r="43508" spans="11:11" x14ac:dyDescent="0.25">
      <c r="K43508"/>
    </row>
    <row r="43509" spans="11:11" x14ac:dyDescent="0.25">
      <c r="K43509"/>
    </row>
    <row r="43510" spans="11:11" x14ac:dyDescent="0.25">
      <c r="K43510"/>
    </row>
    <row r="43511" spans="11:11" x14ac:dyDescent="0.25">
      <c r="K43511" s="133"/>
    </row>
    <row r="43512" spans="11:11" x14ac:dyDescent="0.25">
      <c r="K43512" s="133"/>
    </row>
    <row r="43513" spans="11:11" x14ac:dyDescent="0.25">
      <c r="K43513"/>
    </row>
    <row r="43514" spans="11:11" x14ac:dyDescent="0.25">
      <c r="K43514"/>
    </row>
    <row r="43515" spans="11:11" x14ac:dyDescent="0.25">
      <c r="K43515" s="133"/>
    </row>
    <row r="43516" spans="11:11" x14ac:dyDescent="0.25">
      <c r="K43516" s="133"/>
    </row>
    <row r="43517" spans="11:11" x14ac:dyDescent="0.25">
      <c r="K43517"/>
    </row>
    <row r="43518" spans="11:11" x14ac:dyDescent="0.25">
      <c r="K43518"/>
    </row>
    <row r="43519" spans="11:11" x14ac:dyDescent="0.25">
      <c r="K43519"/>
    </row>
    <row r="43520" spans="11:11" x14ac:dyDescent="0.25">
      <c r="K43520" s="133"/>
    </row>
    <row r="43521" spans="11:11" x14ac:dyDescent="0.25">
      <c r="K43521" s="133"/>
    </row>
    <row r="43522" spans="11:11" x14ac:dyDescent="0.25">
      <c r="K43522"/>
    </row>
    <row r="43523" spans="11:11" x14ac:dyDescent="0.25">
      <c r="K43523"/>
    </row>
    <row r="43524" spans="11:11" x14ac:dyDescent="0.25">
      <c r="K43524" s="133"/>
    </row>
    <row r="43525" spans="11:11" x14ac:dyDescent="0.25">
      <c r="K43525" s="133"/>
    </row>
    <row r="43526" spans="11:11" x14ac:dyDescent="0.25">
      <c r="K43526"/>
    </row>
    <row r="43527" spans="11:11" x14ac:dyDescent="0.25">
      <c r="K43527"/>
    </row>
    <row r="43528" spans="11:11" x14ac:dyDescent="0.25">
      <c r="K43528"/>
    </row>
    <row r="43529" spans="11:11" x14ac:dyDescent="0.25">
      <c r="K43529" s="133"/>
    </row>
    <row r="43530" spans="11:11" x14ac:dyDescent="0.25">
      <c r="K43530" s="133"/>
    </row>
    <row r="43531" spans="11:11" x14ac:dyDescent="0.25">
      <c r="K43531"/>
    </row>
    <row r="43532" spans="11:11" x14ac:dyDescent="0.25">
      <c r="K43532"/>
    </row>
    <row r="43533" spans="11:11" x14ac:dyDescent="0.25">
      <c r="K43533" s="133"/>
    </row>
    <row r="43534" spans="11:11" x14ac:dyDescent="0.25">
      <c r="K43534" s="133"/>
    </row>
    <row r="43535" spans="11:11" x14ac:dyDescent="0.25">
      <c r="K43535"/>
    </row>
    <row r="43536" spans="11:11" x14ac:dyDescent="0.25">
      <c r="K43536"/>
    </row>
    <row r="43537" spans="11:11" x14ac:dyDescent="0.25">
      <c r="K43537"/>
    </row>
    <row r="43538" spans="11:11" x14ac:dyDescent="0.25">
      <c r="K43538" s="133"/>
    </row>
    <row r="43539" spans="11:11" x14ac:dyDescent="0.25">
      <c r="K43539" s="133"/>
    </row>
    <row r="43540" spans="11:11" x14ac:dyDescent="0.25">
      <c r="K43540"/>
    </row>
    <row r="43541" spans="11:11" x14ac:dyDescent="0.25">
      <c r="K43541"/>
    </row>
    <row r="43542" spans="11:11" x14ac:dyDescent="0.25">
      <c r="K43542" s="133"/>
    </row>
    <row r="43543" spans="11:11" x14ac:dyDescent="0.25">
      <c r="K43543" s="133"/>
    </row>
    <row r="43544" spans="11:11" x14ac:dyDescent="0.25">
      <c r="K43544"/>
    </row>
    <row r="43545" spans="11:11" x14ac:dyDescent="0.25">
      <c r="K43545"/>
    </row>
    <row r="43546" spans="11:11" x14ac:dyDescent="0.25">
      <c r="K43546"/>
    </row>
    <row r="43547" spans="11:11" x14ac:dyDescent="0.25">
      <c r="K43547" s="133"/>
    </row>
    <row r="43548" spans="11:11" x14ac:dyDescent="0.25">
      <c r="K43548" s="133"/>
    </row>
    <row r="43549" spans="11:11" x14ac:dyDescent="0.25">
      <c r="K43549"/>
    </row>
    <row r="43550" spans="11:11" x14ac:dyDescent="0.25">
      <c r="K43550"/>
    </row>
    <row r="43551" spans="11:11" x14ac:dyDescent="0.25">
      <c r="K43551" s="133"/>
    </row>
    <row r="43552" spans="11:11" x14ac:dyDescent="0.25">
      <c r="K43552" s="133"/>
    </row>
    <row r="43553" spans="11:11" x14ac:dyDescent="0.25">
      <c r="K43553"/>
    </row>
    <row r="43554" spans="11:11" x14ac:dyDescent="0.25">
      <c r="K43554"/>
    </row>
    <row r="43555" spans="11:11" x14ac:dyDescent="0.25">
      <c r="K43555"/>
    </row>
    <row r="43556" spans="11:11" x14ac:dyDescent="0.25">
      <c r="K43556" s="133"/>
    </row>
    <row r="43557" spans="11:11" x14ac:dyDescent="0.25">
      <c r="K43557" s="133"/>
    </row>
    <row r="43558" spans="11:11" x14ac:dyDescent="0.25">
      <c r="K43558"/>
    </row>
    <row r="43559" spans="11:11" x14ac:dyDescent="0.25">
      <c r="K43559"/>
    </row>
    <row r="43560" spans="11:11" x14ac:dyDescent="0.25">
      <c r="K43560" s="133"/>
    </row>
    <row r="43561" spans="11:11" x14ac:dyDescent="0.25">
      <c r="K43561" s="133"/>
    </row>
    <row r="43562" spans="11:11" x14ac:dyDescent="0.25">
      <c r="K43562"/>
    </row>
    <row r="43563" spans="11:11" x14ac:dyDescent="0.25">
      <c r="K43563"/>
    </row>
    <row r="43564" spans="11:11" x14ac:dyDescent="0.25">
      <c r="K43564"/>
    </row>
    <row r="43565" spans="11:11" x14ac:dyDescent="0.25">
      <c r="K43565" s="133"/>
    </row>
    <row r="43566" spans="11:11" x14ac:dyDescent="0.25">
      <c r="K43566" s="133"/>
    </row>
    <row r="43567" spans="11:11" x14ac:dyDescent="0.25">
      <c r="K43567"/>
    </row>
    <row r="43568" spans="11:11" x14ac:dyDescent="0.25">
      <c r="K43568"/>
    </row>
    <row r="43569" spans="11:11" x14ac:dyDescent="0.25">
      <c r="K43569" s="133"/>
    </row>
    <row r="43570" spans="11:11" x14ac:dyDescent="0.25">
      <c r="K43570" s="133"/>
    </row>
    <row r="43571" spans="11:11" x14ac:dyDescent="0.25">
      <c r="K43571"/>
    </row>
    <row r="43572" spans="11:11" x14ac:dyDescent="0.25">
      <c r="K43572"/>
    </row>
    <row r="43573" spans="11:11" x14ac:dyDescent="0.25">
      <c r="K43573"/>
    </row>
    <row r="43574" spans="11:11" x14ac:dyDescent="0.25">
      <c r="K43574" s="133"/>
    </row>
    <row r="43575" spans="11:11" x14ac:dyDescent="0.25">
      <c r="K43575" s="133"/>
    </row>
    <row r="43576" spans="11:11" x14ac:dyDescent="0.25">
      <c r="K43576"/>
    </row>
    <row r="43577" spans="11:11" x14ac:dyDescent="0.25">
      <c r="K43577"/>
    </row>
    <row r="43578" spans="11:11" x14ac:dyDescent="0.25">
      <c r="K43578" s="133"/>
    </row>
    <row r="43579" spans="11:11" x14ac:dyDescent="0.25">
      <c r="K43579" s="133"/>
    </row>
    <row r="43580" spans="11:11" x14ac:dyDescent="0.25">
      <c r="K43580"/>
    </row>
    <row r="43581" spans="11:11" x14ac:dyDescent="0.25">
      <c r="K43581"/>
    </row>
    <row r="43582" spans="11:11" x14ac:dyDescent="0.25">
      <c r="K43582"/>
    </row>
    <row r="43583" spans="11:11" x14ac:dyDescent="0.25">
      <c r="K43583" s="133"/>
    </row>
    <row r="43584" spans="11:11" x14ac:dyDescent="0.25">
      <c r="K43584" s="133"/>
    </row>
    <row r="43585" spans="11:11" x14ac:dyDescent="0.25">
      <c r="K43585"/>
    </row>
    <row r="43586" spans="11:11" x14ac:dyDescent="0.25">
      <c r="K43586"/>
    </row>
    <row r="43587" spans="11:11" x14ac:dyDescent="0.25">
      <c r="K43587" s="133"/>
    </row>
    <row r="43588" spans="11:11" x14ac:dyDescent="0.25">
      <c r="K43588" s="133"/>
    </row>
    <row r="43589" spans="11:11" x14ac:dyDescent="0.25">
      <c r="K43589"/>
    </row>
    <row r="43590" spans="11:11" x14ac:dyDescent="0.25">
      <c r="K43590"/>
    </row>
    <row r="43591" spans="11:11" x14ac:dyDescent="0.25">
      <c r="K43591"/>
    </row>
    <row r="43592" spans="11:11" x14ac:dyDescent="0.25">
      <c r="K43592" s="133"/>
    </row>
    <row r="43593" spans="11:11" x14ac:dyDescent="0.25">
      <c r="K43593" s="133"/>
    </row>
    <row r="43594" spans="11:11" x14ac:dyDescent="0.25">
      <c r="K43594"/>
    </row>
    <row r="43595" spans="11:11" x14ac:dyDescent="0.25">
      <c r="K43595"/>
    </row>
    <row r="43596" spans="11:11" x14ac:dyDescent="0.25">
      <c r="K43596" s="133"/>
    </row>
    <row r="43597" spans="11:11" x14ac:dyDescent="0.25">
      <c r="K43597" s="133"/>
    </row>
    <row r="43598" spans="11:11" x14ac:dyDescent="0.25">
      <c r="K43598"/>
    </row>
    <row r="43599" spans="11:11" x14ac:dyDescent="0.25">
      <c r="K43599"/>
    </row>
    <row r="43600" spans="11:11" x14ac:dyDescent="0.25">
      <c r="K43600"/>
    </row>
    <row r="43601" spans="11:11" x14ac:dyDescent="0.25">
      <c r="K43601" s="133"/>
    </row>
    <row r="43602" spans="11:11" x14ac:dyDescent="0.25">
      <c r="K43602" s="133"/>
    </row>
    <row r="43603" spans="11:11" x14ac:dyDescent="0.25">
      <c r="K43603"/>
    </row>
    <row r="43604" spans="11:11" x14ac:dyDescent="0.25">
      <c r="K43604"/>
    </row>
    <row r="43605" spans="11:11" x14ac:dyDescent="0.25">
      <c r="K43605" s="133"/>
    </row>
    <row r="43606" spans="11:11" x14ac:dyDescent="0.25">
      <c r="K43606" s="133"/>
    </row>
    <row r="43607" spans="11:11" x14ac:dyDescent="0.25">
      <c r="K43607"/>
    </row>
    <row r="43608" spans="11:11" x14ac:dyDescent="0.25">
      <c r="K43608"/>
    </row>
    <row r="43609" spans="11:11" x14ac:dyDescent="0.25">
      <c r="K43609"/>
    </row>
    <row r="43610" spans="11:11" x14ac:dyDescent="0.25">
      <c r="K43610" s="133"/>
    </row>
    <row r="43611" spans="11:11" x14ac:dyDescent="0.25">
      <c r="K43611" s="133"/>
    </row>
    <row r="43612" spans="11:11" x14ac:dyDescent="0.25">
      <c r="K43612"/>
    </row>
    <row r="43613" spans="11:11" x14ac:dyDescent="0.25">
      <c r="K43613"/>
    </row>
    <row r="43614" spans="11:11" x14ac:dyDescent="0.25">
      <c r="K43614" s="133"/>
    </row>
    <row r="43615" spans="11:11" x14ac:dyDescent="0.25">
      <c r="K43615" s="133"/>
    </row>
    <row r="43616" spans="11:11" x14ac:dyDescent="0.25">
      <c r="K43616"/>
    </row>
    <row r="43617" spans="11:11" x14ac:dyDescent="0.25">
      <c r="K43617"/>
    </row>
    <row r="43618" spans="11:11" x14ac:dyDescent="0.25">
      <c r="K43618"/>
    </row>
    <row r="43619" spans="11:11" x14ac:dyDescent="0.25">
      <c r="K43619" s="133"/>
    </row>
    <row r="43620" spans="11:11" x14ac:dyDescent="0.25">
      <c r="K43620" s="133"/>
    </row>
    <row r="43621" spans="11:11" x14ac:dyDescent="0.25">
      <c r="K43621"/>
    </row>
    <row r="43622" spans="11:11" x14ac:dyDescent="0.25">
      <c r="K43622"/>
    </row>
    <row r="43623" spans="11:11" x14ac:dyDescent="0.25">
      <c r="K43623" s="133"/>
    </row>
    <row r="43624" spans="11:11" x14ac:dyDescent="0.25">
      <c r="K43624" s="133"/>
    </row>
    <row r="43625" spans="11:11" x14ac:dyDescent="0.25">
      <c r="K43625"/>
    </row>
    <row r="43626" spans="11:11" x14ac:dyDescent="0.25">
      <c r="K43626"/>
    </row>
    <row r="43627" spans="11:11" x14ac:dyDescent="0.25">
      <c r="K43627"/>
    </row>
    <row r="43628" spans="11:11" x14ac:dyDescent="0.25">
      <c r="K43628" s="133"/>
    </row>
    <row r="43629" spans="11:11" x14ac:dyDescent="0.25">
      <c r="K43629" s="133"/>
    </row>
    <row r="43630" spans="11:11" x14ac:dyDescent="0.25">
      <c r="K43630"/>
    </row>
    <row r="43631" spans="11:11" x14ac:dyDescent="0.25">
      <c r="K43631"/>
    </row>
    <row r="43632" spans="11:11" x14ac:dyDescent="0.25">
      <c r="K43632" s="133"/>
    </row>
    <row r="43633" spans="11:11" x14ac:dyDescent="0.25">
      <c r="K43633" s="133"/>
    </row>
    <row r="43634" spans="11:11" x14ac:dyDescent="0.25">
      <c r="K43634"/>
    </row>
    <row r="43635" spans="11:11" x14ac:dyDescent="0.25">
      <c r="K43635"/>
    </row>
    <row r="43636" spans="11:11" x14ac:dyDescent="0.25">
      <c r="K43636"/>
    </row>
    <row r="43637" spans="11:11" x14ac:dyDescent="0.25">
      <c r="K43637" s="133"/>
    </row>
    <row r="43638" spans="11:11" x14ac:dyDescent="0.25">
      <c r="K43638" s="133"/>
    </row>
    <row r="43639" spans="11:11" x14ac:dyDescent="0.25">
      <c r="K43639"/>
    </row>
    <row r="43640" spans="11:11" x14ac:dyDescent="0.25">
      <c r="K43640"/>
    </row>
    <row r="43641" spans="11:11" x14ac:dyDescent="0.25">
      <c r="K43641" s="133"/>
    </row>
    <row r="43642" spans="11:11" x14ac:dyDescent="0.25">
      <c r="K43642" s="133"/>
    </row>
    <row r="43643" spans="11:11" x14ac:dyDescent="0.25">
      <c r="K43643"/>
    </row>
    <row r="43644" spans="11:11" x14ac:dyDescent="0.25">
      <c r="K43644"/>
    </row>
    <row r="43645" spans="11:11" x14ac:dyDescent="0.25">
      <c r="K43645"/>
    </row>
    <row r="43646" spans="11:11" x14ac:dyDescent="0.25">
      <c r="K43646" s="133"/>
    </row>
    <row r="43647" spans="11:11" x14ac:dyDescent="0.25">
      <c r="K43647" s="133"/>
    </row>
    <row r="43648" spans="11:11" x14ac:dyDescent="0.25">
      <c r="K43648"/>
    </row>
    <row r="43649" spans="11:11" x14ac:dyDescent="0.25">
      <c r="K43649"/>
    </row>
    <row r="43650" spans="11:11" x14ac:dyDescent="0.25">
      <c r="K43650" s="133"/>
    </row>
    <row r="43651" spans="11:11" x14ac:dyDescent="0.25">
      <c r="K43651" s="133"/>
    </row>
    <row r="43652" spans="11:11" x14ac:dyDescent="0.25">
      <c r="K43652"/>
    </row>
    <row r="43653" spans="11:11" x14ac:dyDescent="0.25">
      <c r="K43653"/>
    </row>
    <row r="43654" spans="11:11" x14ac:dyDescent="0.25">
      <c r="K43654"/>
    </row>
    <row r="43655" spans="11:11" x14ac:dyDescent="0.25">
      <c r="K43655" s="133"/>
    </row>
    <row r="43656" spans="11:11" x14ac:dyDescent="0.25">
      <c r="K43656" s="133"/>
    </row>
    <row r="43657" spans="11:11" x14ac:dyDescent="0.25">
      <c r="K43657"/>
    </row>
    <row r="43658" spans="11:11" x14ac:dyDescent="0.25">
      <c r="K43658"/>
    </row>
    <row r="43659" spans="11:11" x14ac:dyDescent="0.25">
      <c r="K43659" s="133"/>
    </row>
    <row r="43660" spans="11:11" x14ac:dyDescent="0.25">
      <c r="K43660" s="133"/>
    </row>
    <row r="43661" spans="11:11" x14ac:dyDescent="0.25">
      <c r="K43661"/>
    </row>
    <row r="43662" spans="11:11" x14ac:dyDescent="0.25">
      <c r="K43662"/>
    </row>
    <row r="43663" spans="11:11" x14ac:dyDescent="0.25">
      <c r="K43663"/>
    </row>
    <row r="43664" spans="11:11" x14ac:dyDescent="0.25">
      <c r="K43664" s="133"/>
    </row>
    <row r="43665" spans="11:11" x14ac:dyDescent="0.25">
      <c r="K43665" s="133"/>
    </row>
    <row r="43666" spans="11:11" x14ac:dyDescent="0.25">
      <c r="K43666"/>
    </row>
    <row r="43667" spans="11:11" x14ac:dyDescent="0.25">
      <c r="K43667"/>
    </row>
    <row r="43668" spans="11:11" x14ac:dyDescent="0.25">
      <c r="K43668" s="133"/>
    </row>
    <row r="43669" spans="11:11" x14ac:dyDescent="0.25">
      <c r="K43669" s="133"/>
    </row>
    <row r="43670" spans="11:11" x14ac:dyDescent="0.25">
      <c r="K43670"/>
    </row>
    <row r="43671" spans="11:11" x14ac:dyDescent="0.25">
      <c r="K43671"/>
    </row>
    <row r="43672" spans="11:11" x14ac:dyDescent="0.25">
      <c r="K43672"/>
    </row>
    <row r="43673" spans="11:11" x14ac:dyDescent="0.25">
      <c r="K43673" s="133"/>
    </row>
    <row r="43674" spans="11:11" x14ac:dyDescent="0.25">
      <c r="K43674" s="133"/>
    </row>
    <row r="43675" spans="11:11" x14ac:dyDescent="0.25">
      <c r="K43675"/>
    </row>
    <row r="43676" spans="11:11" x14ac:dyDescent="0.25">
      <c r="K43676"/>
    </row>
    <row r="43677" spans="11:11" x14ac:dyDescent="0.25">
      <c r="K43677" s="133"/>
    </row>
    <row r="43678" spans="11:11" x14ac:dyDescent="0.25">
      <c r="K43678" s="133"/>
    </row>
    <row r="43679" spans="11:11" x14ac:dyDescent="0.25">
      <c r="K43679"/>
    </row>
    <row r="43680" spans="11:11" x14ac:dyDescent="0.25">
      <c r="K43680"/>
    </row>
    <row r="43681" spans="11:11" x14ac:dyDescent="0.25">
      <c r="K43681"/>
    </row>
    <row r="43682" spans="11:11" x14ac:dyDescent="0.25">
      <c r="K43682" s="133"/>
    </row>
    <row r="43683" spans="11:11" x14ac:dyDescent="0.25">
      <c r="K43683" s="133"/>
    </row>
    <row r="43684" spans="11:11" x14ac:dyDescent="0.25">
      <c r="K43684"/>
    </row>
    <row r="43685" spans="11:11" x14ac:dyDescent="0.25">
      <c r="K43685"/>
    </row>
    <row r="43686" spans="11:11" x14ac:dyDescent="0.25">
      <c r="K43686" s="133"/>
    </row>
    <row r="43687" spans="11:11" x14ac:dyDescent="0.25">
      <c r="K43687" s="133"/>
    </row>
    <row r="43688" spans="11:11" x14ac:dyDescent="0.25">
      <c r="K43688"/>
    </row>
    <row r="43689" spans="11:11" x14ac:dyDescent="0.25">
      <c r="K43689"/>
    </row>
    <row r="43690" spans="11:11" x14ac:dyDescent="0.25">
      <c r="K43690"/>
    </row>
    <row r="43691" spans="11:11" x14ac:dyDescent="0.25">
      <c r="K43691" s="133"/>
    </row>
    <row r="43692" spans="11:11" x14ac:dyDescent="0.25">
      <c r="K43692" s="133"/>
    </row>
    <row r="43693" spans="11:11" x14ac:dyDescent="0.25">
      <c r="K43693"/>
    </row>
    <row r="43694" spans="11:11" x14ac:dyDescent="0.25">
      <c r="K43694"/>
    </row>
    <row r="43695" spans="11:11" x14ac:dyDescent="0.25">
      <c r="K43695" s="133"/>
    </row>
    <row r="43696" spans="11:11" x14ac:dyDescent="0.25">
      <c r="K43696" s="133"/>
    </row>
    <row r="43697" spans="11:11" x14ac:dyDescent="0.25">
      <c r="K43697"/>
    </row>
    <row r="43698" spans="11:11" x14ac:dyDescent="0.25">
      <c r="K43698"/>
    </row>
    <row r="43699" spans="11:11" x14ac:dyDescent="0.25">
      <c r="K43699"/>
    </row>
    <row r="43700" spans="11:11" x14ac:dyDescent="0.25">
      <c r="K43700" s="133"/>
    </row>
    <row r="43701" spans="11:11" x14ac:dyDescent="0.25">
      <c r="K43701" s="133"/>
    </row>
    <row r="43702" spans="11:11" x14ac:dyDescent="0.25">
      <c r="K43702"/>
    </row>
    <row r="43703" spans="11:11" x14ac:dyDescent="0.25">
      <c r="K43703"/>
    </row>
    <row r="43704" spans="11:11" x14ac:dyDescent="0.25">
      <c r="K43704" s="133"/>
    </row>
    <row r="43705" spans="11:11" x14ac:dyDescent="0.25">
      <c r="K43705" s="133"/>
    </row>
    <row r="43706" spans="11:11" x14ac:dyDescent="0.25">
      <c r="K43706"/>
    </row>
    <row r="43707" spans="11:11" x14ac:dyDescent="0.25">
      <c r="K43707"/>
    </row>
    <row r="43708" spans="11:11" x14ac:dyDescent="0.25">
      <c r="K43708"/>
    </row>
    <row r="43709" spans="11:11" x14ac:dyDescent="0.25">
      <c r="K43709" s="133"/>
    </row>
    <row r="43710" spans="11:11" x14ac:dyDescent="0.25">
      <c r="K43710" s="133"/>
    </row>
    <row r="43711" spans="11:11" x14ac:dyDescent="0.25">
      <c r="K43711"/>
    </row>
    <row r="43712" spans="11:11" x14ac:dyDescent="0.25">
      <c r="K43712"/>
    </row>
    <row r="43713" spans="11:11" x14ac:dyDescent="0.25">
      <c r="K43713" s="133"/>
    </row>
    <row r="43714" spans="11:11" x14ac:dyDescent="0.25">
      <c r="K43714" s="133"/>
    </row>
    <row r="43715" spans="11:11" x14ac:dyDescent="0.25">
      <c r="K43715"/>
    </row>
    <row r="43716" spans="11:11" x14ac:dyDescent="0.25">
      <c r="K43716"/>
    </row>
    <row r="43717" spans="11:11" x14ac:dyDescent="0.25">
      <c r="K43717"/>
    </row>
    <row r="43718" spans="11:11" x14ac:dyDescent="0.25">
      <c r="K43718" s="133"/>
    </row>
    <row r="43719" spans="11:11" x14ac:dyDescent="0.25">
      <c r="K43719" s="133"/>
    </row>
    <row r="43720" spans="11:11" x14ac:dyDescent="0.25">
      <c r="K43720"/>
    </row>
    <row r="43721" spans="11:11" x14ac:dyDescent="0.25">
      <c r="K43721"/>
    </row>
    <row r="43722" spans="11:11" x14ac:dyDescent="0.25">
      <c r="K43722" s="133"/>
    </row>
    <row r="43723" spans="11:11" x14ac:dyDescent="0.25">
      <c r="K43723" s="133"/>
    </row>
    <row r="43724" spans="11:11" x14ac:dyDescent="0.25">
      <c r="K43724"/>
    </row>
    <row r="43725" spans="11:11" x14ac:dyDescent="0.25">
      <c r="K43725"/>
    </row>
    <row r="43726" spans="11:11" x14ac:dyDescent="0.25">
      <c r="K43726"/>
    </row>
    <row r="43727" spans="11:11" x14ac:dyDescent="0.25">
      <c r="K43727" s="133"/>
    </row>
    <row r="43728" spans="11:11" x14ac:dyDescent="0.25">
      <c r="K43728" s="133"/>
    </row>
    <row r="43729" spans="11:11" x14ac:dyDescent="0.25">
      <c r="K43729"/>
    </row>
    <row r="43730" spans="11:11" x14ac:dyDescent="0.25">
      <c r="K43730"/>
    </row>
    <row r="43731" spans="11:11" x14ac:dyDescent="0.25">
      <c r="K43731" s="133"/>
    </row>
    <row r="43732" spans="11:11" x14ac:dyDescent="0.25">
      <c r="K43732" s="133"/>
    </row>
    <row r="43733" spans="11:11" x14ac:dyDescent="0.25">
      <c r="K43733"/>
    </row>
    <row r="43734" spans="11:11" x14ac:dyDescent="0.25">
      <c r="K43734"/>
    </row>
    <row r="43735" spans="11:11" x14ac:dyDescent="0.25">
      <c r="K43735"/>
    </row>
    <row r="43736" spans="11:11" x14ac:dyDescent="0.25">
      <c r="K43736" s="133"/>
    </row>
    <row r="43737" spans="11:11" x14ac:dyDescent="0.25">
      <c r="K43737" s="133"/>
    </row>
    <row r="43738" spans="11:11" x14ac:dyDescent="0.25">
      <c r="K43738"/>
    </row>
    <row r="43739" spans="11:11" x14ac:dyDescent="0.25">
      <c r="K43739"/>
    </row>
    <row r="43740" spans="11:11" x14ac:dyDescent="0.25">
      <c r="K43740" s="133"/>
    </row>
    <row r="43741" spans="11:11" x14ac:dyDescent="0.25">
      <c r="K43741" s="133"/>
    </row>
    <row r="43742" spans="11:11" x14ac:dyDescent="0.25">
      <c r="K43742"/>
    </row>
    <row r="43743" spans="11:11" x14ac:dyDescent="0.25">
      <c r="K43743"/>
    </row>
    <row r="43744" spans="11:11" x14ac:dyDescent="0.25">
      <c r="K43744"/>
    </row>
    <row r="43745" spans="11:11" x14ac:dyDescent="0.25">
      <c r="K43745" s="133"/>
    </row>
    <row r="43746" spans="11:11" x14ac:dyDescent="0.25">
      <c r="K43746" s="133"/>
    </row>
    <row r="43747" spans="11:11" x14ac:dyDescent="0.25">
      <c r="K43747"/>
    </row>
    <row r="43748" spans="11:11" x14ac:dyDescent="0.25">
      <c r="K43748"/>
    </row>
    <row r="43749" spans="11:11" x14ac:dyDescent="0.25">
      <c r="K43749" s="133"/>
    </row>
    <row r="43750" spans="11:11" x14ac:dyDescent="0.25">
      <c r="K43750" s="133"/>
    </row>
    <row r="43751" spans="11:11" x14ac:dyDescent="0.25">
      <c r="K43751"/>
    </row>
    <row r="43752" spans="11:11" x14ac:dyDescent="0.25">
      <c r="K43752"/>
    </row>
    <row r="43753" spans="11:11" x14ac:dyDescent="0.25">
      <c r="K43753"/>
    </row>
    <row r="43754" spans="11:11" x14ac:dyDescent="0.25">
      <c r="K43754" s="133"/>
    </row>
    <row r="43755" spans="11:11" x14ac:dyDescent="0.25">
      <c r="K43755" s="133"/>
    </row>
    <row r="43756" spans="11:11" x14ac:dyDescent="0.25">
      <c r="K43756"/>
    </row>
    <row r="43757" spans="11:11" x14ac:dyDescent="0.25">
      <c r="K43757"/>
    </row>
    <row r="43758" spans="11:11" x14ac:dyDescent="0.25">
      <c r="K43758" s="133"/>
    </row>
    <row r="43759" spans="11:11" x14ac:dyDescent="0.25">
      <c r="K43759" s="133"/>
    </row>
    <row r="43760" spans="11:11" x14ac:dyDescent="0.25">
      <c r="K43760"/>
    </row>
    <row r="43761" spans="11:11" x14ac:dyDescent="0.25">
      <c r="K43761"/>
    </row>
    <row r="43762" spans="11:11" x14ac:dyDescent="0.25">
      <c r="K43762"/>
    </row>
    <row r="43763" spans="11:11" x14ac:dyDescent="0.25">
      <c r="K43763" s="133"/>
    </row>
    <row r="43764" spans="11:11" x14ac:dyDescent="0.25">
      <c r="K43764" s="133"/>
    </row>
    <row r="43765" spans="11:11" x14ac:dyDescent="0.25">
      <c r="K43765"/>
    </row>
    <row r="43766" spans="11:11" x14ac:dyDescent="0.25">
      <c r="K43766"/>
    </row>
    <row r="43767" spans="11:11" x14ac:dyDescent="0.25">
      <c r="K43767" s="133"/>
    </row>
    <row r="43768" spans="11:11" x14ac:dyDescent="0.25">
      <c r="K43768" s="133"/>
    </row>
    <row r="43769" spans="11:11" x14ac:dyDescent="0.25">
      <c r="K43769"/>
    </row>
    <row r="43770" spans="11:11" x14ac:dyDescent="0.25">
      <c r="K43770"/>
    </row>
    <row r="43771" spans="11:11" x14ac:dyDescent="0.25">
      <c r="K43771"/>
    </row>
    <row r="43772" spans="11:11" x14ac:dyDescent="0.25">
      <c r="K43772" s="133"/>
    </row>
    <row r="43773" spans="11:11" x14ac:dyDescent="0.25">
      <c r="K43773" s="133"/>
    </row>
    <row r="43774" spans="11:11" x14ac:dyDescent="0.25">
      <c r="K43774"/>
    </row>
    <row r="43775" spans="11:11" x14ac:dyDescent="0.25">
      <c r="K43775"/>
    </row>
    <row r="43776" spans="11:11" x14ac:dyDescent="0.25">
      <c r="K43776" s="133"/>
    </row>
    <row r="43777" spans="11:11" x14ac:dyDescent="0.25">
      <c r="K43777" s="133"/>
    </row>
    <row r="43778" spans="11:11" x14ac:dyDescent="0.25">
      <c r="K43778"/>
    </row>
    <row r="43779" spans="11:11" x14ac:dyDescent="0.25">
      <c r="K43779"/>
    </row>
    <row r="43780" spans="11:11" x14ac:dyDescent="0.25">
      <c r="K43780"/>
    </row>
    <row r="43781" spans="11:11" x14ac:dyDescent="0.25">
      <c r="K43781" s="133"/>
    </row>
    <row r="43782" spans="11:11" x14ac:dyDescent="0.25">
      <c r="K43782" s="133"/>
    </row>
    <row r="43783" spans="11:11" x14ac:dyDescent="0.25">
      <c r="K43783"/>
    </row>
    <row r="43784" spans="11:11" x14ac:dyDescent="0.25">
      <c r="K43784"/>
    </row>
    <row r="43785" spans="11:11" x14ac:dyDescent="0.25">
      <c r="K43785" s="133"/>
    </row>
    <row r="43786" spans="11:11" x14ac:dyDescent="0.25">
      <c r="K43786" s="133"/>
    </row>
    <row r="43787" spans="11:11" x14ac:dyDescent="0.25">
      <c r="K43787"/>
    </row>
    <row r="43788" spans="11:11" x14ac:dyDescent="0.25">
      <c r="K43788"/>
    </row>
    <row r="43789" spans="11:11" x14ac:dyDescent="0.25">
      <c r="K43789"/>
    </row>
    <row r="43790" spans="11:11" x14ac:dyDescent="0.25">
      <c r="K43790" s="133"/>
    </row>
    <row r="43791" spans="11:11" x14ac:dyDescent="0.25">
      <c r="K43791" s="133"/>
    </row>
    <row r="43792" spans="11:11" x14ac:dyDescent="0.25">
      <c r="K43792"/>
    </row>
    <row r="43793" spans="11:11" x14ac:dyDescent="0.25">
      <c r="K43793"/>
    </row>
    <row r="43794" spans="11:11" x14ac:dyDescent="0.25">
      <c r="K43794" s="133"/>
    </row>
    <row r="43795" spans="11:11" x14ac:dyDescent="0.25">
      <c r="K43795" s="133"/>
    </row>
    <row r="43796" spans="11:11" x14ac:dyDescent="0.25">
      <c r="K43796"/>
    </row>
    <row r="43797" spans="11:11" x14ac:dyDescent="0.25">
      <c r="K43797"/>
    </row>
    <row r="43798" spans="11:11" x14ac:dyDescent="0.25">
      <c r="K43798"/>
    </row>
    <row r="43799" spans="11:11" x14ac:dyDescent="0.25">
      <c r="K43799" s="133"/>
    </row>
    <row r="43800" spans="11:11" x14ac:dyDescent="0.25">
      <c r="K43800" s="133"/>
    </row>
    <row r="43801" spans="11:11" x14ac:dyDescent="0.25">
      <c r="K43801"/>
    </row>
    <row r="43802" spans="11:11" x14ac:dyDescent="0.25">
      <c r="K43802"/>
    </row>
    <row r="43803" spans="11:11" x14ac:dyDescent="0.25">
      <c r="K43803" s="133"/>
    </row>
    <row r="43804" spans="11:11" x14ac:dyDescent="0.25">
      <c r="K43804" s="133"/>
    </row>
    <row r="43805" spans="11:11" x14ac:dyDescent="0.25">
      <c r="K43805"/>
    </row>
    <row r="43806" spans="11:11" x14ac:dyDescent="0.25">
      <c r="K43806"/>
    </row>
    <row r="43807" spans="11:11" x14ac:dyDescent="0.25">
      <c r="K43807"/>
    </row>
    <row r="43808" spans="11:11" x14ac:dyDescent="0.25">
      <c r="K43808" s="133"/>
    </row>
    <row r="43809" spans="11:11" x14ac:dyDescent="0.25">
      <c r="K43809" s="133"/>
    </row>
    <row r="43810" spans="11:11" x14ac:dyDescent="0.25">
      <c r="K43810"/>
    </row>
    <row r="43811" spans="11:11" x14ac:dyDescent="0.25">
      <c r="K43811"/>
    </row>
    <row r="43812" spans="11:11" x14ac:dyDescent="0.25">
      <c r="K43812" s="133"/>
    </row>
    <row r="43813" spans="11:11" x14ac:dyDescent="0.25">
      <c r="K43813" s="133"/>
    </row>
    <row r="43814" spans="11:11" x14ac:dyDescent="0.25">
      <c r="K43814"/>
    </row>
    <row r="43815" spans="11:11" x14ac:dyDescent="0.25">
      <c r="K43815"/>
    </row>
    <row r="43816" spans="11:11" x14ac:dyDescent="0.25">
      <c r="K43816"/>
    </row>
    <row r="43817" spans="11:11" x14ac:dyDescent="0.25">
      <c r="K43817" s="133"/>
    </row>
    <row r="43818" spans="11:11" x14ac:dyDescent="0.25">
      <c r="K43818" s="133"/>
    </row>
    <row r="43819" spans="11:11" x14ac:dyDescent="0.25">
      <c r="K43819"/>
    </row>
    <row r="43820" spans="11:11" x14ac:dyDescent="0.25">
      <c r="K43820"/>
    </row>
    <row r="43821" spans="11:11" x14ac:dyDescent="0.25">
      <c r="K43821" s="133"/>
    </row>
    <row r="43822" spans="11:11" x14ac:dyDescent="0.25">
      <c r="K43822" s="133"/>
    </row>
    <row r="43823" spans="11:11" x14ac:dyDescent="0.25">
      <c r="K43823"/>
    </row>
    <row r="43824" spans="11:11" x14ac:dyDescent="0.25">
      <c r="K43824"/>
    </row>
    <row r="43825" spans="11:11" x14ac:dyDescent="0.25">
      <c r="K43825"/>
    </row>
    <row r="43826" spans="11:11" x14ac:dyDescent="0.25">
      <c r="K43826" s="133"/>
    </row>
    <row r="43827" spans="11:11" x14ac:dyDescent="0.25">
      <c r="K43827" s="133"/>
    </row>
    <row r="43828" spans="11:11" x14ac:dyDescent="0.25">
      <c r="K43828"/>
    </row>
    <row r="43829" spans="11:11" x14ac:dyDescent="0.25">
      <c r="K43829"/>
    </row>
    <row r="43830" spans="11:11" x14ac:dyDescent="0.25">
      <c r="K43830" s="133"/>
    </row>
    <row r="43831" spans="11:11" x14ac:dyDescent="0.25">
      <c r="K43831" s="133"/>
    </row>
    <row r="43832" spans="11:11" x14ac:dyDescent="0.25">
      <c r="K43832"/>
    </row>
    <row r="43833" spans="11:11" x14ac:dyDescent="0.25">
      <c r="K43833"/>
    </row>
    <row r="43834" spans="11:11" x14ac:dyDescent="0.25">
      <c r="K43834"/>
    </row>
    <row r="43835" spans="11:11" x14ac:dyDescent="0.25">
      <c r="K43835" s="133"/>
    </row>
    <row r="43836" spans="11:11" x14ac:dyDescent="0.25">
      <c r="K43836" s="133"/>
    </row>
    <row r="43837" spans="11:11" x14ac:dyDescent="0.25">
      <c r="K43837"/>
    </row>
    <row r="43838" spans="11:11" x14ac:dyDescent="0.25">
      <c r="K43838"/>
    </row>
    <row r="43839" spans="11:11" x14ac:dyDescent="0.25">
      <c r="K43839" s="133"/>
    </row>
    <row r="43840" spans="11:11" x14ac:dyDescent="0.25">
      <c r="K43840" s="133"/>
    </row>
    <row r="43841" spans="11:11" x14ac:dyDescent="0.25">
      <c r="K43841"/>
    </row>
    <row r="43842" spans="11:11" x14ac:dyDescent="0.25">
      <c r="K43842"/>
    </row>
    <row r="43843" spans="11:11" x14ac:dyDescent="0.25">
      <c r="K43843"/>
    </row>
    <row r="43844" spans="11:11" x14ac:dyDescent="0.25">
      <c r="K43844" s="133"/>
    </row>
    <row r="43845" spans="11:11" x14ac:dyDescent="0.25">
      <c r="K43845" s="133"/>
    </row>
    <row r="43846" spans="11:11" x14ac:dyDescent="0.25">
      <c r="K43846"/>
    </row>
    <row r="43847" spans="11:11" x14ac:dyDescent="0.25">
      <c r="K43847"/>
    </row>
    <row r="43848" spans="11:11" x14ac:dyDescent="0.25">
      <c r="K43848" s="133"/>
    </row>
    <row r="43849" spans="11:11" x14ac:dyDescent="0.25">
      <c r="K43849" s="133"/>
    </row>
    <row r="43850" spans="11:11" x14ac:dyDescent="0.25">
      <c r="K43850"/>
    </row>
    <row r="43851" spans="11:11" x14ac:dyDescent="0.25">
      <c r="K43851"/>
    </row>
    <row r="43852" spans="11:11" x14ac:dyDescent="0.25">
      <c r="K43852"/>
    </row>
    <row r="43853" spans="11:11" x14ac:dyDescent="0.25">
      <c r="K43853" s="133"/>
    </row>
    <row r="43854" spans="11:11" x14ac:dyDescent="0.25">
      <c r="K43854" s="133"/>
    </row>
    <row r="43855" spans="11:11" x14ac:dyDescent="0.25">
      <c r="K43855"/>
    </row>
    <row r="43856" spans="11:11" x14ac:dyDescent="0.25">
      <c r="K43856"/>
    </row>
    <row r="43857" spans="11:11" x14ac:dyDescent="0.25">
      <c r="K43857" s="133"/>
    </row>
    <row r="43858" spans="11:11" x14ac:dyDescent="0.25">
      <c r="K43858" s="133"/>
    </row>
    <row r="43859" spans="11:11" x14ac:dyDescent="0.25">
      <c r="K43859"/>
    </row>
    <row r="43860" spans="11:11" x14ac:dyDescent="0.25">
      <c r="K43860"/>
    </row>
    <row r="43861" spans="11:11" x14ac:dyDescent="0.25">
      <c r="K43861"/>
    </row>
    <row r="43862" spans="11:11" x14ac:dyDescent="0.25">
      <c r="K43862" s="133"/>
    </row>
    <row r="43863" spans="11:11" x14ac:dyDescent="0.25">
      <c r="K43863" s="133"/>
    </row>
    <row r="43864" spans="11:11" x14ac:dyDescent="0.25">
      <c r="K43864"/>
    </row>
    <row r="43865" spans="11:11" x14ac:dyDescent="0.25">
      <c r="K43865"/>
    </row>
    <row r="43866" spans="11:11" x14ac:dyDescent="0.25">
      <c r="K43866" s="133"/>
    </row>
    <row r="43867" spans="11:11" x14ac:dyDescent="0.25">
      <c r="K43867" s="133"/>
    </row>
    <row r="43868" spans="11:11" x14ac:dyDescent="0.25">
      <c r="K43868"/>
    </row>
    <row r="43869" spans="11:11" x14ac:dyDescent="0.25">
      <c r="K43869"/>
    </row>
    <row r="43870" spans="11:11" x14ac:dyDescent="0.25">
      <c r="K43870"/>
    </row>
    <row r="43871" spans="11:11" x14ac:dyDescent="0.25">
      <c r="K43871" s="133"/>
    </row>
    <row r="43872" spans="11:11" x14ac:dyDescent="0.25">
      <c r="K43872" s="133"/>
    </row>
    <row r="43873" spans="11:11" x14ac:dyDescent="0.25">
      <c r="K43873"/>
    </row>
    <row r="43874" spans="11:11" x14ac:dyDescent="0.25">
      <c r="K43874"/>
    </row>
    <row r="43875" spans="11:11" x14ac:dyDescent="0.25">
      <c r="K43875" s="133"/>
    </row>
    <row r="43876" spans="11:11" x14ac:dyDescent="0.25">
      <c r="K43876" s="133"/>
    </row>
    <row r="43877" spans="11:11" x14ac:dyDescent="0.25">
      <c r="K43877"/>
    </row>
    <row r="43878" spans="11:11" x14ac:dyDescent="0.25">
      <c r="K43878"/>
    </row>
    <row r="43879" spans="11:11" x14ac:dyDescent="0.25">
      <c r="K43879"/>
    </row>
    <row r="43880" spans="11:11" x14ac:dyDescent="0.25">
      <c r="K43880" s="133"/>
    </row>
    <row r="43881" spans="11:11" x14ac:dyDescent="0.25">
      <c r="K43881" s="133"/>
    </row>
    <row r="43882" spans="11:11" x14ac:dyDescent="0.25">
      <c r="K43882"/>
    </row>
    <row r="43883" spans="11:11" x14ac:dyDescent="0.25">
      <c r="K43883"/>
    </row>
    <row r="43884" spans="11:11" x14ac:dyDescent="0.25">
      <c r="K43884" s="133"/>
    </row>
    <row r="43885" spans="11:11" x14ac:dyDescent="0.25">
      <c r="K43885" s="133"/>
    </row>
    <row r="43886" spans="11:11" x14ac:dyDescent="0.25">
      <c r="K43886"/>
    </row>
    <row r="43887" spans="11:11" x14ac:dyDescent="0.25">
      <c r="K43887"/>
    </row>
    <row r="43888" spans="11:11" x14ac:dyDescent="0.25">
      <c r="K43888"/>
    </row>
    <row r="43889" spans="11:11" x14ac:dyDescent="0.25">
      <c r="K43889" s="133"/>
    </row>
    <row r="43890" spans="11:11" x14ac:dyDescent="0.25">
      <c r="K43890" s="133"/>
    </row>
    <row r="43891" spans="11:11" x14ac:dyDescent="0.25">
      <c r="K43891"/>
    </row>
    <row r="43892" spans="11:11" x14ac:dyDescent="0.25">
      <c r="K43892"/>
    </row>
    <row r="43893" spans="11:11" x14ac:dyDescent="0.25">
      <c r="K43893" s="133"/>
    </row>
    <row r="43894" spans="11:11" x14ac:dyDescent="0.25">
      <c r="K43894" s="133"/>
    </row>
    <row r="43895" spans="11:11" x14ac:dyDescent="0.25">
      <c r="K43895"/>
    </row>
    <row r="43896" spans="11:11" x14ac:dyDescent="0.25">
      <c r="K43896"/>
    </row>
    <row r="43897" spans="11:11" x14ac:dyDescent="0.25">
      <c r="K43897"/>
    </row>
    <row r="43898" spans="11:11" x14ac:dyDescent="0.25">
      <c r="K43898" s="133"/>
    </row>
    <row r="43899" spans="11:11" x14ac:dyDescent="0.25">
      <c r="K43899" s="133"/>
    </row>
    <row r="43900" spans="11:11" x14ac:dyDescent="0.25">
      <c r="K43900"/>
    </row>
    <row r="43901" spans="11:11" x14ac:dyDescent="0.25">
      <c r="K43901"/>
    </row>
    <row r="43902" spans="11:11" x14ac:dyDescent="0.25">
      <c r="K43902" s="133"/>
    </row>
    <row r="43903" spans="11:11" x14ac:dyDescent="0.25">
      <c r="K43903" s="133"/>
    </row>
    <row r="43904" spans="11:11" x14ac:dyDescent="0.25">
      <c r="K43904"/>
    </row>
    <row r="43905" spans="11:11" x14ac:dyDescent="0.25">
      <c r="K43905"/>
    </row>
    <row r="43906" spans="11:11" x14ac:dyDescent="0.25">
      <c r="K43906"/>
    </row>
    <row r="43907" spans="11:11" x14ac:dyDescent="0.25">
      <c r="K43907" s="133"/>
    </row>
    <row r="43908" spans="11:11" x14ac:dyDescent="0.25">
      <c r="K43908" s="133"/>
    </row>
    <row r="43909" spans="11:11" x14ac:dyDescent="0.25">
      <c r="K43909"/>
    </row>
    <row r="43910" spans="11:11" x14ac:dyDescent="0.25">
      <c r="K43910"/>
    </row>
    <row r="43911" spans="11:11" x14ac:dyDescent="0.25">
      <c r="K43911" s="133"/>
    </row>
    <row r="43912" spans="11:11" x14ac:dyDescent="0.25">
      <c r="K43912" s="133"/>
    </row>
    <row r="43913" spans="11:11" x14ac:dyDescent="0.25">
      <c r="K43913"/>
    </row>
    <row r="43914" spans="11:11" x14ac:dyDescent="0.25">
      <c r="K43914"/>
    </row>
    <row r="43915" spans="11:11" x14ac:dyDescent="0.25">
      <c r="K43915"/>
    </row>
    <row r="43916" spans="11:11" x14ac:dyDescent="0.25">
      <c r="K43916" s="133"/>
    </row>
    <row r="43917" spans="11:11" x14ac:dyDescent="0.25">
      <c r="K43917" s="133"/>
    </row>
    <row r="43918" spans="11:11" x14ac:dyDescent="0.25">
      <c r="K43918"/>
    </row>
    <row r="43919" spans="11:11" x14ac:dyDescent="0.25">
      <c r="K43919"/>
    </row>
    <row r="43920" spans="11:11" x14ac:dyDescent="0.25">
      <c r="K43920" s="133"/>
    </row>
    <row r="43921" spans="11:11" x14ac:dyDescent="0.25">
      <c r="K43921" s="133"/>
    </row>
    <row r="43922" spans="11:11" x14ac:dyDescent="0.25">
      <c r="K43922"/>
    </row>
    <row r="43923" spans="11:11" x14ac:dyDescent="0.25">
      <c r="K43923"/>
    </row>
    <row r="43924" spans="11:11" x14ac:dyDescent="0.25">
      <c r="K43924"/>
    </row>
    <row r="43925" spans="11:11" x14ac:dyDescent="0.25">
      <c r="K43925" s="133"/>
    </row>
    <row r="43926" spans="11:11" x14ac:dyDescent="0.25">
      <c r="K43926" s="133"/>
    </row>
    <row r="43927" spans="11:11" x14ac:dyDescent="0.25">
      <c r="K43927"/>
    </row>
    <row r="43928" spans="11:11" x14ac:dyDescent="0.25">
      <c r="K43928"/>
    </row>
    <row r="43929" spans="11:11" x14ac:dyDescent="0.25">
      <c r="K43929" s="133"/>
    </row>
    <row r="43930" spans="11:11" x14ac:dyDescent="0.25">
      <c r="K43930" s="133"/>
    </row>
    <row r="43931" spans="11:11" x14ac:dyDescent="0.25">
      <c r="K43931"/>
    </row>
    <row r="43932" spans="11:11" x14ac:dyDescent="0.25">
      <c r="K43932"/>
    </row>
    <row r="43933" spans="11:11" x14ac:dyDescent="0.25">
      <c r="K43933"/>
    </row>
    <row r="43934" spans="11:11" x14ac:dyDescent="0.25">
      <c r="K43934" s="133"/>
    </row>
    <row r="43935" spans="11:11" x14ac:dyDescent="0.25">
      <c r="K43935" s="133"/>
    </row>
    <row r="43936" spans="11:11" x14ac:dyDescent="0.25">
      <c r="K43936"/>
    </row>
    <row r="43937" spans="11:11" x14ac:dyDescent="0.25">
      <c r="K43937"/>
    </row>
    <row r="43938" spans="11:11" x14ac:dyDescent="0.25">
      <c r="K43938" s="133"/>
    </row>
    <row r="43939" spans="11:11" x14ac:dyDescent="0.25">
      <c r="K43939" s="133"/>
    </row>
    <row r="43940" spans="11:11" x14ac:dyDescent="0.25">
      <c r="K43940"/>
    </row>
    <row r="43941" spans="11:11" x14ac:dyDescent="0.25">
      <c r="K43941"/>
    </row>
    <row r="43942" spans="11:11" x14ac:dyDescent="0.25">
      <c r="K43942"/>
    </row>
    <row r="43943" spans="11:11" x14ac:dyDescent="0.25">
      <c r="K43943" s="133"/>
    </row>
    <row r="43944" spans="11:11" x14ac:dyDescent="0.25">
      <c r="K43944" s="133"/>
    </row>
    <row r="43945" spans="11:11" x14ac:dyDescent="0.25">
      <c r="K43945"/>
    </row>
    <row r="43946" spans="11:11" x14ac:dyDescent="0.25">
      <c r="K43946"/>
    </row>
    <row r="43947" spans="11:11" x14ac:dyDescent="0.25">
      <c r="K43947" s="133"/>
    </row>
    <row r="43948" spans="11:11" x14ac:dyDescent="0.25">
      <c r="K43948" s="133"/>
    </row>
    <row r="43949" spans="11:11" x14ac:dyDescent="0.25">
      <c r="K43949"/>
    </row>
    <row r="43950" spans="11:11" x14ac:dyDescent="0.25">
      <c r="K43950"/>
    </row>
    <row r="43951" spans="11:11" x14ac:dyDescent="0.25">
      <c r="K43951"/>
    </row>
    <row r="43952" spans="11:11" x14ac:dyDescent="0.25">
      <c r="K43952" s="133"/>
    </row>
    <row r="43953" spans="11:11" x14ac:dyDescent="0.25">
      <c r="K43953" s="133"/>
    </row>
    <row r="43954" spans="11:11" x14ac:dyDescent="0.25">
      <c r="K43954"/>
    </row>
    <row r="43955" spans="11:11" x14ac:dyDescent="0.25">
      <c r="K43955"/>
    </row>
    <row r="43956" spans="11:11" x14ac:dyDescent="0.25">
      <c r="K43956" s="133"/>
    </row>
    <row r="43957" spans="11:11" x14ac:dyDescent="0.25">
      <c r="K43957" s="133"/>
    </row>
    <row r="43958" spans="11:11" x14ac:dyDescent="0.25">
      <c r="K43958"/>
    </row>
    <row r="43959" spans="11:11" x14ac:dyDescent="0.25">
      <c r="K43959"/>
    </row>
    <row r="43960" spans="11:11" x14ac:dyDescent="0.25">
      <c r="K43960"/>
    </row>
    <row r="43961" spans="11:11" x14ac:dyDescent="0.25">
      <c r="K43961" s="133"/>
    </row>
    <row r="43962" spans="11:11" x14ac:dyDescent="0.25">
      <c r="K43962" s="133"/>
    </row>
    <row r="43963" spans="11:11" x14ac:dyDescent="0.25">
      <c r="K43963"/>
    </row>
    <row r="43964" spans="11:11" x14ac:dyDescent="0.25">
      <c r="K43964"/>
    </row>
    <row r="43965" spans="11:11" x14ac:dyDescent="0.25">
      <c r="K43965" s="133"/>
    </row>
    <row r="43966" spans="11:11" x14ac:dyDescent="0.25">
      <c r="K43966" s="133"/>
    </row>
    <row r="43967" spans="11:11" x14ac:dyDescent="0.25">
      <c r="K43967"/>
    </row>
    <row r="43968" spans="11:11" x14ac:dyDescent="0.25">
      <c r="K43968"/>
    </row>
    <row r="43969" spans="11:11" x14ac:dyDescent="0.25">
      <c r="K43969"/>
    </row>
    <row r="43970" spans="11:11" x14ac:dyDescent="0.25">
      <c r="K43970" s="133"/>
    </row>
    <row r="43971" spans="11:11" x14ac:dyDescent="0.25">
      <c r="K43971" s="133"/>
    </row>
    <row r="43972" spans="11:11" x14ac:dyDescent="0.25">
      <c r="K43972"/>
    </row>
    <row r="43973" spans="11:11" x14ac:dyDescent="0.25">
      <c r="K43973"/>
    </row>
    <row r="43974" spans="11:11" x14ac:dyDescent="0.25">
      <c r="K43974" s="133"/>
    </row>
    <row r="43975" spans="11:11" x14ac:dyDescent="0.25">
      <c r="K43975" s="133"/>
    </row>
    <row r="43976" spans="11:11" x14ac:dyDescent="0.25">
      <c r="K43976"/>
    </row>
    <row r="43977" spans="11:11" x14ac:dyDescent="0.25">
      <c r="K43977"/>
    </row>
    <row r="43978" spans="11:11" x14ac:dyDescent="0.25">
      <c r="K43978"/>
    </row>
    <row r="43979" spans="11:11" x14ac:dyDescent="0.25">
      <c r="K43979" s="133"/>
    </row>
    <row r="43980" spans="11:11" x14ac:dyDescent="0.25">
      <c r="K43980" s="133"/>
    </row>
    <row r="43981" spans="11:11" x14ac:dyDescent="0.25">
      <c r="K43981"/>
    </row>
    <row r="43982" spans="11:11" x14ac:dyDescent="0.25">
      <c r="K43982"/>
    </row>
    <row r="43983" spans="11:11" x14ac:dyDescent="0.25">
      <c r="K43983" s="133"/>
    </row>
    <row r="43984" spans="11:11" x14ac:dyDescent="0.25">
      <c r="K43984" s="133"/>
    </row>
    <row r="43985" spans="11:11" x14ac:dyDescent="0.25">
      <c r="K43985"/>
    </row>
    <row r="43986" spans="11:11" x14ac:dyDescent="0.25">
      <c r="K43986"/>
    </row>
    <row r="43987" spans="11:11" x14ac:dyDescent="0.25">
      <c r="K43987"/>
    </row>
    <row r="43988" spans="11:11" x14ac:dyDescent="0.25">
      <c r="K43988" s="133"/>
    </row>
    <row r="43989" spans="11:11" x14ac:dyDescent="0.25">
      <c r="K43989" s="133"/>
    </row>
    <row r="43990" spans="11:11" x14ac:dyDescent="0.25">
      <c r="K43990"/>
    </row>
    <row r="43991" spans="11:11" x14ac:dyDescent="0.25">
      <c r="K43991"/>
    </row>
    <row r="43992" spans="11:11" x14ac:dyDescent="0.25">
      <c r="K43992" s="133"/>
    </row>
    <row r="43993" spans="11:11" x14ac:dyDescent="0.25">
      <c r="K43993" s="133"/>
    </row>
    <row r="43994" spans="11:11" x14ac:dyDescent="0.25">
      <c r="K43994"/>
    </row>
    <row r="43995" spans="11:11" x14ac:dyDescent="0.25">
      <c r="K43995"/>
    </row>
    <row r="43996" spans="11:11" x14ac:dyDescent="0.25">
      <c r="K43996"/>
    </row>
    <row r="43997" spans="11:11" x14ac:dyDescent="0.25">
      <c r="K43997" s="133"/>
    </row>
    <row r="43998" spans="11:11" x14ac:dyDescent="0.25">
      <c r="K43998" s="133"/>
    </row>
    <row r="43999" spans="11:11" x14ac:dyDescent="0.25">
      <c r="K43999"/>
    </row>
    <row r="44000" spans="11:11" x14ac:dyDescent="0.25">
      <c r="K44000"/>
    </row>
    <row r="44001" spans="11:11" x14ac:dyDescent="0.25">
      <c r="K44001" s="133"/>
    </row>
    <row r="44002" spans="11:11" x14ac:dyDescent="0.25">
      <c r="K44002" s="133"/>
    </row>
    <row r="44003" spans="11:11" x14ac:dyDescent="0.25">
      <c r="K44003"/>
    </row>
    <row r="44004" spans="11:11" x14ac:dyDescent="0.25">
      <c r="K44004"/>
    </row>
    <row r="44005" spans="11:11" x14ac:dyDescent="0.25">
      <c r="K44005"/>
    </row>
    <row r="44006" spans="11:11" x14ac:dyDescent="0.25">
      <c r="K44006" s="133"/>
    </row>
    <row r="44007" spans="11:11" x14ac:dyDescent="0.25">
      <c r="K44007" s="133"/>
    </row>
    <row r="44008" spans="11:11" x14ac:dyDescent="0.25">
      <c r="K44008"/>
    </row>
    <row r="44009" spans="11:11" x14ac:dyDescent="0.25">
      <c r="K44009"/>
    </row>
    <row r="44010" spans="11:11" x14ac:dyDescent="0.25">
      <c r="K44010" s="133"/>
    </row>
    <row r="44011" spans="11:11" x14ac:dyDescent="0.25">
      <c r="K44011" s="133"/>
    </row>
    <row r="44012" spans="11:11" x14ac:dyDescent="0.25">
      <c r="K44012"/>
    </row>
    <row r="44013" spans="11:11" x14ac:dyDescent="0.25">
      <c r="K44013"/>
    </row>
    <row r="44014" spans="11:11" x14ac:dyDescent="0.25">
      <c r="K44014"/>
    </row>
    <row r="44015" spans="11:11" x14ac:dyDescent="0.25">
      <c r="K44015" s="133"/>
    </row>
    <row r="44016" spans="11:11" x14ac:dyDescent="0.25">
      <c r="K44016" s="133"/>
    </row>
    <row r="44017" spans="11:11" x14ac:dyDescent="0.25">
      <c r="K44017"/>
    </row>
    <row r="44018" spans="11:11" x14ac:dyDescent="0.25">
      <c r="K44018"/>
    </row>
    <row r="44019" spans="11:11" x14ac:dyDescent="0.25">
      <c r="K44019" s="133"/>
    </row>
    <row r="44020" spans="11:11" x14ac:dyDescent="0.25">
      <c r="K44020" s="133"/>
    </row>
    <row r="44021" spans="11:11" x14ac:dyDescent="0.25">
      <c r="K44021"/>
    </row>
    <row r="44022" spans="11:11" x14ac:dyDescent="0.25">
      <c r="K44022"/>
    </row>
    <row r="44023" spans="11:11" x14ac:dyDescent="0.25">
      <c r="K44023"/>
    </row>
    <row r="44024" spans="11:11" x14ac:dyDescent="0.25">
      <c r="K44024" s="133"/>
    </row>
    <row r="44025" spans="11:11" x14ac:dyDescent="0.25">
      <c r="K44025" s="133"/>
    </row>
    <row r="44026" spans="11:11" x14ac:dyDescent="0.25">
      <c r="K44026"/>
    </row>
    <row r="44027" spans="11:11" x14ac:dyDescent="0.25">
      <c r="K44027"/>
    </row>
    <row r="44028" spans="11:11" x14ac:dyDescent="0.25">
      <c r="K44028" s="133"/>
    </row>
    <row r="44029" spans="11:11" x14ac:dyDescent="0.25">
      <c r="K44029" s="133"/>
    </row>
    <row r="44030" spans="11:11" x14ac:dyDescent="0.25">
      <c r="K44030"/>
    </row>
    <row r="44031" spans="11:11" x14ac:dyDescent="0.25">
      <c r="K44031"/>
    </row>
    <row r="44032" spans="11:11" x14ac:dyDescent="0.25">
      <c r="K44032"/>
    </row>
    <row r="44033" spans="11:11" x14ac:dyDescent="0.25">
      <c r="K44033" s="133"/>
    </row>
    <row r="44034" spans="11:11" x14ac:dyDescent="0.25">
      <c r="K44034" s="133"/>
    </row>
    <row r="44035" spans="11:11" x14ac:dyDescent="0.25">
      <c r="K44035"/>
    </row>
    <row r="44036" spans="11:11" x14ac:dyDescent="0.25">
      <c r="K44036"/>
    </row>
    <row r="44037" spans="11:11" x14ac:dyDescent="0.25">
      <c r="K44037" s="133"/>
    </row>
    <row r="44038" spans="11:11" x14ac:dyDescent="0.25">
      <c r="K44038" s="133"/>
    </row>
    <row r="44039" spans="11:11" x14ac:dyDescent="0.25">
      <c r="K44039"/>
    </row>
    <row r="44040" spans="11:11" x14ac:dyDescent="0.25">
      <c r="K44040"/>
    </row>
    <row r="44041" spans="11:11" x14ac:dyDescent="0.25">
      <c r="K44041"/>
    </row>
    <row r="44042" spans="11:11" x14ac:dyDescent="0.25">
      <c r="K44042" s="133"/>
    </row>
    <row r="44043" spans="11:11" x14ac:dyDescent="0.25">
      <c r="K44043" s="133"/>
    </row>
    <row r="44044" spans="11:11" x14ac:dyDescent="0.25">
      <c r="K44044"/>
    </row>
    <row r="44045" spans="11:11" x14ac:dyDescent="0.25">
      <c r="K44045"/>
    </row>
    <row r="44046" spans="11:11" x14ac:dyDescent="0.25">
      <c r="K44046" s="133"/>
    </row>
    <row r="44047" spans="11:11" x14ac:dyDescent="0.25">
      <c r="K44047" s="133"/>
    </row>
    <row r="44048" spans="11:11" x14ac:dyDescent="0.25">
      <c r="K44048"/>
    </row>
    <row r="44049" spans="11:11" x14ac:dyDescent="0.25">
      <c r="K44049"/>
    </row>
    <row r="44050" spans="11:11" x14ac:dyDescent="0.25">
      <c r="K44050"/>
    </row>
    <row r="44051" spans="11:11" x14ac:dyDescent="0.25">
      <c r="K44051" s="133"/>
    </row>
    <row r="44052" spans="11:11" x14ac:dyDescent="0.25">
      <c r="K44052" s="133"/>
    </row>
    <row r="44053" spans="11:11" x14ac:dyDescent="0.25">
      <c r="K44053"/>
    </row>
    <row r="44054" spans="11:11" x14ac:dyDescent="0.25">
      <c r="K44054"/>
    </row>
    <row r="44055" spans="11:11" x14ac:dyDescent="0.25">
      <c r="K44055" s="133"/>
    </row>
    <row r="44056" spans="11:11" x14ac:dyDescent="0.25">
      <c r="K44056" s="133"/>
    </row>
    <row r="44057" spans="11:11" x14ac:dyDescent="0.25">
      <c r="K44057"/>
    </row>
    <row r="44058" spans="11:11" x14ac:dyDescent="0.25">
      <c r="K44058"/>
    </row>
    <row r="44059" spans="11:11" x14ac:dyDescent="0.25">
      <c r="K44059"/>
    </row>
    <row r="44060" spans="11:11" x14ac:dyDescent="0.25">
      <c r="K44060" s="133"/>
    </row>
    <row r="44061" spans="11:11" x14ac:dyDescent="0.25">
      <c r="K44061" s="133"/>
    </row>
    <row r="44062" spans="11:11" x14ac:dyDescent="0.25">
      <c r="K44062"/>
    </row>
    <row r="44063" spans="11:11" x14ac:dyDescent="0.25">
      <c r="K44063"/>
    </row>
    <row r="44064" spans="11:11" x14ac:dyDescent="0.25">
      <c r="K44064" s="133"/>
    </row>
    <row r="44065" spans="11:11" x14ac:dyDescent="0.25">
      <c r="K44065" s="133"/>
    </row>
    <row r="44066" spans="11:11" x14ac:dyDescent="0.25">
      <c r="K44066"/>
    </row>
    <row r="44067" spans="11:11" x14ac:dyDescent="0.25">
      <c r="K44067"/>
    </row>
    <row r="44068" spans="11:11" x14ac:dyDescent="0.25">
      <c r="K44068"/>
    </row>
    <row r="44069" spans="11:11" x14ac:dyDescent="0.25">
      <c r="K44069" s="133"/>
    </row>
    <row r="44070" spans="11:11" x14ac:dyDescent="0.25">
      <c r="K44070" s="133"/>
    </row>
    <row r="44071" spans="11:11" x14ac:dyDescent="0.25">
      <c r="K44071"/>
    </row>
    <row r="44072" spans="11:11" x14ac:dyDescent="0.25">
      <c r="K44072"/>
    </row>
    <row r="44073" spans="11:11" x14ac:dyDescent="0.25">
      <c r="K44073" s="133"/>
    </row>
    <row r="44074" spans="11:11" x14ac:dyDescent="0.25">
      <c r="K44074" s="133"/>
    </row>
    <row r="44075" spans="11:11" x14ac:dyDescent="0.25">
      <c r="K44075"/>
    </row>
    <row r="44076" spans="11:11" x14ac:dyDescent="0.25">
      <c r="K44076"/>
    </row>
    <row r="44077" spans="11:11" x14ac:dyDescent="0.25">
      <c r="K44077"/>
    </row>
    <row r="44078" spans="11:11" x14ac:dyDescent="0.25">
      <c r="K44078" s="133"/>
    </row>
    <row r="44079" spans="11:11" x14ac:dyDescent="0.25">
      <c r="K44079" s="133"/>
    </row>
    <row r="44080" spans="11:11" x14ac:dyDescent="0.25">
      <c r="K44080"/>
    </row>
    <row r="44081" spans="11:11" x14ac:dyDescent="0.25">
      <c r="K44081"/>
    </row>
    <row r="44082" spans="11:11" x14ac:dyDescent="0.25">
      <c r="K44082" s="133"/>
    </row>
    <row r="44083" spans="11:11" x14ac:dyDescent="0.25">
      <c r="K44083" s="133"/>
    </row>
    <row r="44084" spans="11:11" x14ac:dyDescent="0.25">
      <c r="K44084"/>
    </row>
    <row r="44085" spans="11:11" x14ac:dyDescent="0.25">
      <c r="K44085"/>
    </row>
    <row r="44086" spans="11:11" x14ac:dyDescent="0.25">
      <c r="K44086"/>
    </row>
    <row r="44087" spans="11:11" x14ac:dyDescent="0.25">
      <c r="K44087" s="133"/>
    </row>
    <row r="44088" spans="11:11" x14ac:dyDescent="0.25">
      <c r="K44088" s="133"/>
    </row>
    <row r="44089" spans="11:11" x14ac:dyDescent="0.25">
      <c r="K44089"/>
    </row>
    <row r="44090" spans="11:11" x14ac:dyDescent="0.25">
      <c r="K44090"/>
    </row>
    <row r="44091" spans="11:11" x14ac:dyDescent="0.25">
      <c r="K44091" s="133"/>
    </row>
    <row r="44092" spans="11:11" x14ac:dyDescent="0.25">
      <c r="K44092" s="133"/>
    </row>
    <row r="44093" spans="11:11" x14ac:dyDescent="0.25">
      <c r="K44093"/>
    </row>
    <row r="44094" spans="11:11" x14ac:dyDescent="0.25">
      <c r="K44094"/>
    </row>
    <row r="44095" spans="11:11" x14ac:dyDescent="0.25">
      <c r="K44095"/>
    </row>
    <row r="44096" spans="11:11" x14ac:dyDescent="0.25">
      <c r="K44096" s="133"/>
    </row>
    <row r="44097" spans="11:11" x14ac:dyDescent="0.25">
      <c r="K44097" s="133"/>
    </row>
    <row r="44098" spans="11:11" x14ac:dyDescent="0.25">
      <c r="K44098"/>
    </row>
    <row r="44099" spans="11:11" x14ac:dyDescent="0.25">
      <c r="K44099"/>
    </row>
    <row r="44100" spans="11:11" x14ac:dyDescent="0.25">
      <c r="K44100" s="133"/>
    </row>
    <row r="44101" spans="11:11" x14ac:dyDescent="0.25">
      <c r="K44101" s="133"/>
    </row>
    <row r="44102" spans="11:11" x14ac:dyDescent="0.25">
      <c r="K44102"/>
    </row>
    <row r="44103" spans="11:11" x14ac:dyDescent="0.25">
      <c r="K44103"/>
    </row>
    <row r="44104" spans="11:11" x14ac:dyDescent="0.25">
      <c r="K44104"/>
    </row>
    <row r="44105" spans="11:11" x14ac:dyDescent="0.25">
      <c r="K44105" s="133"/>
    </row>
    <row r="44106" spans="11:11" x14ac:dyDescent="0.25">
      <c r="K44106" s="133"/>
    </row>
    <row r="44107" spans="11:11" x14ac:dyDescent="0.25">
      <c r="K44107"/>
    </row>
    <row r="44108" spans="11:11" x14ac:dyDescent="0.25">
      <c r="K44108"/>
    </row>
    <row r="44109" spans="11:11" x14ac:dyDescent="0.25">
      <c r="K44109" s="133"/>
    </row>
    <row r="44110" spans="11:11" x14ac:dyDescent="0.25">
      <c r="K44110" s="133"/>
    </row>
    <row r="44111" spans="11:11" x14ac:dyDescent="0.25">
      <c r="K44111"/>
    </row>
    <row r="44112" spans="11:11" x14ac:dyDescent="0.25">
      <c r="K44112"/>
    </row>
    <row r="44113" spans="11:11" x14ac:dyDescent="0.25">
      <c r="K44113"/>
    </row>
    <row r="44114" spans="11:11" x14ac:dyDescent="0.25">
      <c r="K44114" s="133"/>
    </row>
    <row r="44115" spans="11:11" x14ac:dyDescent="0.25">
      <c r="K44115" s="133"/>
    </row>
    <row r="44116" spans="11:11" x14ac:dyDescent="0.25">
      <c r="K44116"/>
    </row>
    <row r="44117" spans="11:11" x14ac:dyDescent="0.25">
      <c r="K44117"/>
    </row>
    <row r="44118" spans="11:11" x14ac:dyDescent="0.25">
      <c r="K44118" s="133"/>
    </row>
    <row r="44119" spans="11:11" x14ac:dyDescent="0.25">
      <c r="K44119" s="133"/>
    </row>
    <row r="44120" spans="11:11" x14ac:dyDescent="0.25">
      <c r="K44120"/>
    </row>
    <row r="44121" spans="11:11" x14ac:dyDescent="0.25">
      <c r="K44121"/>
    </row>
    <row r="44122" spans="11:11" x14ac:dyDescent="0.25">
      <c r="K44122"/>
    </row>
    <row r="44123" spans="11:11" x14ac:dyDescent="0.25">
      <c r="K44123" s="133"/>
    </row>
    <row r="44124" spans="11:11" x14ac:dyDescent="0.25">
      <c r="K44124" s="133"/>
    </row>
    <row r="44125" spans="11:11" x14ac:dyDescent="0.25">
      <c r="K44125"/>
    </row>
    <row r="44126" spans="11:11" x14ac:dyDescent="0.25">
      <c r="K44126"/>
    </row>
    <row r="44127" spans="11:11" x14ac:dyDescent="0.25">
      <c r="K44127" s="133"/>
    </row>
    <row r="44128" spans="11:11" x14ac:dyDescent="0.25">
      <c r="K44128" s="133"/>
    </row>
    <row r="44129" spans="11:11" x14ac:dyDescent="0.25">
      <c r="K44129"/>
    </row>
    <row r="44130" spans="11:11" x14ac:dyDescent="0.25">
      <c r="K44130"/>
    </row>
    <row r="44131" spans="11:11" x14ac:dyDescent="0.25">
      <c r="K44131"/>
    </row>
    <row r="44132" spans="11:11" x14ac:dyDescent="0.25">
      <c r="K44132" s="133"/>
    </row>
    <row r="44133" spans="11:11" x14ac:dyDescent="0.25">
      <c r="K44133" s="133"/>
    </row>
    <row r="44134" spans="11:11" x14ac:dyDescent="0.25">
      <c r="K44134"/>
    </row>
    <row r="44135" spans="11:11" x14ac:dyDescent="0.25">
      <c r="K44135"/>
    </row>
    <row r="44136" spans="11:11" x14ac:dyDescent="0.25">
      <c r="K44136" s="133"/>
    </row>
    <row r="44137" spans="11:11" x14ac:dyDescent="0.25">
      <c r="K44137" s="133"/>
    </row>
    <row r="44138" spans="11:11" x14ac:dyDescent="0.25">
      <c r="K44138"/>
    </row>
    <row r="44139" spans="11:11" x14ac:dyDescent="0.25">
      <c r="K44139"/>
    </row>
    <row r="44140" spans="11:11" x14ac:dyDescent="0.25">
      <c r="K44140"/>
    </row>
    <row r="44141" spans="11:11" x14ac:dyDescent="0.25">
      <c r="K44141" s="133"/>
    </row>
    <row r="44142" spans="11:11" x14ac:dyDescent="0.25">
      <c r="K44142" s="133"/>
    </row>
    <row r="44143" spans="11:11" x14ac:dyDescent="0.25">
      <c r="K44143"/>
    </row>
    <row r="44144" spans="11:11" x14ac:dyDescent="0.25">
      <c r="K44144"/>
    </row>
    <row r="44145" spans="11:11" x14ac:dyDescent="0.25">
      <c r="K44145" s="133"/>
    </row>
    <row r="44146" spans="11:11" x14ac:dyDescent="0.25">
      <c r="K44146" s="133"/>
    </row>
    <row r="44147" spans="11:11" x14ac:dyDescent="0.25">
      <c r="K44147"/>
    </row>
    <row r="44148" spans="11:11" x14ac:dyDescent="0.25">
      <c r="K44148"/>
    </row>
    <row r="44149" spans="11:11" x14ac:dyDescent="0.25">
      <c r="K44149"/>
    </row>
    <row r="44150" spans="11:11" x14ac:dyDescent="0.25">
      <c r="K44150" s="133"/>
    </row>
    <row r="44151" spans="11:11" x14ac:dyDescent="0.25">
      <c r="K44151" s="133"/>
    </row>
    <row r="44152" spans="11:11" x14ac:dyDescent="0.25">
      <c r="K44152"/>
    </row>
    <row r="44153" spans="11:11" x14ac:dyDescent="0.25">
      <c r="K44153"/>
    </row>
    <row r="44154" spans="11:11" x14ac:dyDescent="0.25">
      <c r="K44154" s="133"/>
    </row>
    <row r="44155" spans="11:11" x14ac:dyDescent="0.25">
      <c r="K44155" s="133"/>
    </row>
    <row r="44156" spans="11:11" x14ac:dyDescent="0.25">
      <c r="K44156"/>
    </row>
    <row r="44157" spans="11:11" x14ac:dyDescent="0.25">
      <c r="K44157"/>
    </row>
    <row r="44158" spans="11:11" x14ac:dyDescent="0.25">
      <c r="K44158"/>
    </row>
    <row r="44159" spans="11:11" x14ac:dyDescent="0.25">
      <c r="K44159" s="133"/>
    </row>
    <row r="44160" spans="11:11" x14ac:dyDescent="0.25">
      <c r="K44160" s="133"/>
    </row>
    <row r="44161" spans="11:11" x14ac:dyDescent="0.25">
      <c r="K44161"/>
    </row>
    <row r="44162" spans="11:11" x14ac:dyDescent="0.25">
      <c r="K44162"/>
    </row>
    <row r="44163" spans="11:11" x14ac:dyDescent="0.25">
      <c r="K44163" s="133"/>
    </row>
    <row r="44164" spans="11:11" x14ac:dyDescent="0.25">
      <c r="K44164" s="133"/>
    </row>
    <row r="44165" spans="11:11" x14ac:dyDescent="0.25">
      <c r="K44165"/>
    </row>
    <row r="44166" spans="11:11" x14ac:dyDescent="0.25">
      <c r="K44166"/>
    </row>
    <row r="44167" spans="11:11" x14ac:dyDescent="0.25">
      <c r="K44167"/>
    </row>
    <row r="44168" spans="11:11" x14ac:dyDescent="0.25">
      <c r="K44168" s="133"/>
    </row>
    <row r="44169" spans="11:11" x14ac:dyDescent="0.25">
      <c r="K44169" s="133"/>
    </row>
    <row r="44170" spans="11:11" x14ac:dyDescent="0.25">
      <c r="K44170"/>
    </row>
    <row r="44171" spans="11:11" x14ac:dyDescent="0.25">
      <c r="K44171"/>
    </row>
    <row r="44172" spans="11:11" x14ac:dyDescent="0.25">
      <c r="K44172" s="133"/>
    </row>
    <row r="44173" spans="11:11" x14ac:dyDescent="0.25">
      <c r="K44173" s="133"/>
    </row>
    <row r="44174" spans="11:11" x14ac:dyDescent="0.25">
      <c r="K44174"/>
    </row>
    <row r="44175" spans="11:11" x14ac:dyDescent="0.25">
      <c r="K44175"/>
    </row>
    <row r="44176" spans="11:11" x14ac:dyDescent="0.25">
      <c r="K44176"/>
    </row>
    <row r="44177" spans="11:11" x14ac:dyDescent="0.25">
      <c r="K44177" s="133"/>
    </row>
    <row r="44178" spans="11:11" x14ac:dyDescent="0.25">
      <c r="K44178" s="133"/>
    </row>
    <row r="44179" spans="11:11" x14ac:dyDescent="0.25">
      <c r="K44179"/>
    </row>
    <row r="44180" spans="11:11" x14ac:dyDescent="0.25">
      <c r="K44180"/>
    </row>
    <row r="44181" spans="11:11" x14ac:dyDescent="0.25">
      <c r="K44181" s="133"/>
    </row>
    <row r="44182" spans="11:11" x14ac:dyDescent="0.25">
      <c r="K44182" s="133"/>
    </row>
    <row r="44183" spans="11:11" x14ac:dyDescent="0.25">
      <c r="K44183"/>
    </row>
    <row r="44184" spans="11:11" x14ac:dyDescent="0.25">
      <c r="K44184"/>
    </row>
    <row r="44185" spans="11:11" x14ac:dyDescent="0.25">
      <c r="K44185"/>
    </row>
    <row r="44186" spans="11:11" x14ac:dyDescent="0.25">
      <c r="K44186" s="133"/>
    </row>
    <row r="44187" spans="11:11" x14ac:dyDescent="0.25">
      <c r="K44187" s="133"/>
    </row>
    <row r="44188" spans="11:11" x14ac:dyDescent="0.25">
      <c r="K44188"/>
    </row>
    <row r="44189" spans="11:11" x14ac:dyDescent="0.25">
      <c r="K44189"/>
    </row>
    <row r="44190" spans="11:11" x14ac:dyDescent="0.25">
      <c r="K44190" s="133"/>
    </row>
    <row r="44191" spans="11:11" x14ac:dyDescent="0.25">
      <c r="K44191" s="133"/>
    </row>
    <row r="44192" spans="11:11" x14ac:dyDescent="0.25">
      <c r="K44192"/>
    </row>
    <row r="44193" spans="11:11" x14ac:dyDescent="0.25">
      <c r="K44193"/>
    </row>
    <row r="44194" spans="11:11" x14ac:dyDescent="0.25">
      <c r="K44194"/>
    </row>
    <row r="44195" spans="11:11" x14ac:dyDescent="0.25">
      <c r="K44195" s="133"/>
    </row>
    <row r="44196" spans="11:11" x14ac:dyDescent="0.25">
      <c r="K44196" s="133"/>
    </row>
    <row r="44197" spans="11:11" x14ac:dyDescent="0.25">
      <c r="K44197"/>
    </row>
    <row r="44198" spans="11:11" x14ac:dyDescent="0.25">
      <c r="K44198"/>
    </row>
    <row r="44199" spans="11:11" x14ac:dyDescent="0.25">
      <c r="K44199" s="133"/>
    </row>
    <row r="44200" spans="11:11" x14ac:dyDescent="0.25">
      <c r="K44200" s="133"/>
    </row>
    <row r="44201" spans="11:11" x14ac:dyDescent="0.25">
      <c r="K44201"/>
    </row>
    <row r="44202" spans="11:11" x14ac:dyDescent="0.25">
      <c r="K44202"/>
    </row>
    <row r="44203" spans="11:11" x14ac:dyDescent="0.25">
      <c r="K44203"/>
    </row>
    <row r="44204" spans="11:11" x14ac:dyDescent="0.25">
      <c r="K44204" s="133"/>
    </row>
    <row r="44205" spans="11:11" x14ac:dyDescent="0.25">
      <c r="K44205" s="133"/>
    </row>
    <row r="44206" spans="11:11" x14ac:dyDescent="0.25">
      <c r="K44206"/>
    </row>
    <row r="44207" spans="11:11" x14ac:dyDescent="0.25">
      <c r="K44207"/>
    </row>
    <row r="44208" spans="11:11" x14ac:dyDescent="0.25">
      <c r="K44208" s="133"/>
    </row>
    <row r="44209" spans="11:11" x14ac:dyDescent="0.25">
      <c r="K44209" s="133"/>
    </row>
    <row r="44210" spans="11:11" x14ac:dyDescent="0.25">
      <c r="K44210"/>
    </row>
    <row r="44211" spans="11:11" x14ac:dyDescent="0.25">
      <c r="K44211"/>
    </row>
    <row r="44212" spans="11:11" x14ac:dyDescent="0.25">
      <c r="K44212"/>
    </row>
    <row r="44213" spans="11:11" x14ac:dyDescent="0.25">
      <c r="K44213" s="133"/>
    </row>
    <row r="44214" spans="11:11" x14ac:dyDescent="0.25">
      <c r="K44214" s="133"/>
    </row>
    <row r="44215" spans="11:11" x14ac:dyDescent="0.25">
      <c r="K44215"/>
    </row>
    <row r="44216" spans="11:11" x14ac:dyDescent="0.25">
      <c r="K44216"/>
    </row>
    <row r="44217" spans="11:11" x14ac:dyDescent="0.25">
      <c r="K44217" s="133"/>
    </row>
    <row r="44218" spans="11:11" x14ac:dyDescent="0.25">
      <c r="K44218" s="133"/>
    </row>
    <row r="44219" spans="11:11" x14ac:dyDescent="0.25">
      <c r="K44219"/>
    </row>
    <row r="44220" spans="11:11" x14ac:dyDescent="0.25">
      <c r="K44220"/>
    </row>
    <row r="44221" spans="11:11" x14ac:dyDescent="0.25">
      <c r="K44221"/>
    </row>
    <row r="44222" spans="11:11" x14ac:dyDescent="0.25">
      <c r="K44222" s="133"/>
    </row>
    <row r="44223" spans="11:11" x14ac:dyDescent="0.25">
      <c r="K44223" s="133"/>
    </row>
    <row r="44224" spans="11:11" x14ac:dyDescent="0.25">
      <c r="K44224"/>
    </row>
    <row r="44225" spans="11:11" x14ac:dyDescent="0.25">
      <c r="K44225"/>
    </row>
    <row r="44226" spans="11:11" x14ac:dyDescent="0.25">
      <c r="K44226" s="133"/>
    </row>
    <row r="44227" spans="11:11" x14ac:dyDescent="0.25">
      <c r="K44227" s="133"/>
    </row>
    <row r="44228" spans="11:11" x14ac:dyDescent="0.25">
      <c r="K44228"/>
    </row>
    <row r="44229" spans="11:11" x14ac:dyDescent="0.25">
      <c r="K44229"/>
    </row>
    <row r="44230" spans="11:11" x14ac:dyDescent="0.25">
      <c r="K44230"/>
    </row>
    <row r="44231" spans="11:11" x14ac:dyDescent="0.25">
      <c r="K44231" s="133"/>
    </row>
    <row r="44232" spans="11:11" x14ac:dyDescent="0.25">
      <c r="K44232" s="133"/>
    </row>
    <row r="44233" spans="11:11" x14ac:dyDescent="0.25">
      <c r="K44233"/>
    </row>
    <row r="44234" spans="11:11" x14ac:dyDescent="0.25">
      <c r="K44234"/>
    </row>
    <row r="44235" spans="11:11" x14ac:dyDescent="0.25">
      <c r="K44235" s="133"/>
    </row>
    <row r="44236" spans="11:11" x14ac:dyDescent="0.25">
      <c r="K44236" s="133"/>
    </row>
    <row r="44237" spans="11:11" x14ac:dyDescent="0.25">
      <c r="K44237"/>
    </row>
    <row r="44238" spans="11:11" x14ac:dyDescent="0.25">
      <c r="K44238"/>
    </row>
    <row r="44239" spans="11:11" x14ac:dyDescent="0.25">
      <c r="K44239"/>
    </row>
    <row r="44240" spans="11:11" x14ac:dyDescent="0.25">
      <c r="K44240" s="133"/>
    </row>
    <row r="44241" spans="11:11" x14ac:dyDescent="0.25">
      <c r="K44241" s="133"/>
    </row>
    <row r="44242" spans="11:11" x14ac:dyDescent="0.25">
      <c r="K44242"/>
    </row>
    <row r="44243" spans="11:11" x14ac:dyDescent="0.25">
      <c r="K44243"/>
    </row>
    <row r="44244" spans="11:11" x14ac:dyDescent="0.25">
      <c r="K44244" s="133"/>
    </row>
    <row r="44245" spans="11:11" x14ac:dyDescent="0.25">
      <c r="K44245" s="133"/>
    </row>
    <row r="44246" spans="11:11" x14ac:dyDescent="0.25">
      <c r="K44246"/>
    </row>
    <row r="44247" spans="11:11" x14ac:dyDescent="0.25">
      <c r="K44247"/>
    </row>
    <row r="44248" spans="11:11" x14ac:dyDescent="0.25">
      <c r="K44248"/>
    </row>
    <row r="44249" spans="11:11" x14ac:dyDescent="0.25">
      <c r="K44249" s="133"/>
    </row>
    <row r="44250" spans="11:11" x14ac:dyDescent="0.25">
      <c r="K44250" s="133"/>
    </row>
    <row r="44251" spans="11:11" x14ac:dyDescent="0.25">
      <c r="K44251"/>
    </row>
    <row r="44252" spans="11:11" x14ac:dyDescent="0.25">
      <c r="K44252"/>
    </row>
    <row r="44253" spans="11:11" x14ac:dyDescent="0.25">
      <c r="K44253" s="133"/>
    </row>
    <row r="44254" spans="11:11" x14ac:dyDescent="0.25">
      <c r="K44254" s="133"/>
    </row>
    <row r="44255" spans="11:11" x14ac:dyDescent="0.25">
      <c r="K44255"/>
    </row>
    <row r="44256" spans="11:11" x14ac:dyDescent="0.25">
      <c r="K44256"/>
    </row>
    <row r="44257" spans="11:11" x14ac:dyDescent="0.25">
      <c r="K44257"/>
    </row>
    <row r="44258" spans="11:11" x14ac:dyDescent="0.25">
      <c r="K44258" s="133"/>
    </row>
    <row r="44259" spans="11:11" x14ac:dyDescent="0.25">
      <c r="K44259" s="133"/>
    </row>
    <row r="44260" spans="11:11" x14ac:dyDescent="0.25">
      <c r="K44260"/>
    </row>
    <row r="44261" spans="11:11" x14ac:dyDescent="0.25">
      <c r="K44261"/>
    </row>
    <row r="44262" spans="11:11" x14ac:dyDescent="0.25">
      <c r="K44262" s="133"/>
    </row>
    <row r="44263" spans="11:11" x14ac:dyDescent="0.25">
      <c r="K44263" s="133"/>
    </row>
    <row r="44264" spans="11:11" x14ac:dyDescent="0.25">
      <c r="K44264"/>
    </row>
    <row r="44265" spans="11:11" x14ac:dyDescent="0.25">
      <c r="K44265"/>
    </row>
    <row r="44266" spans="11:11" x14ac:dyDescent="0.25">
      <c r="K44266"/>
    </row>
    <row r="44267" spans="11:11" x14ac:dyDescent="0.25">
      <c r="K44267" s="133"/>
    </row>
    <row r="44268" spans="11:11" x14ac:dyDescent="0.25">
      <c r="K44268" s="133"/>
    </row>
    <row r="44269" spans="11:11" x14ac:dyDescent="0.25">
      <c r="K44269"/>
    </row>
    <row r="44270" spans="11:11" x14ac:dyDescent="0.25">
      <c r="K44270"/>
    </row>
    <row r="44271" spans="11:11" x14ac:dyDescent="0.25">
      <c r="K44271" s="133"/>
    </row>
    <row r="44272" spans="11:11" x14ac:dyDescent="0.25">
      <c r="K44272" s="133"/>
    </row>
    <row r="44273" spans="11:11" x14ac:dyDescent="0.25">
      <c r="K44273"/>
    </row>
    <row r="44274" spans="11:11" x14ac:dyDescent="0.25">
      <c r="K44274"/>
    </row>
    <row r="44275" spans="11:11" x14ac:dyDescent="0.25">
      <c r="K44275"/>
    </row>
    <row r="44276" spans="11:11" x14ac:dyDescent="0.25">
      <c r="K44276" s="133"/>
    </row>
    <row r="44277" spans="11:11" x14ac:dyDescent="0.25">
      <c r="K44277" s="133"/>
    </row>
    <row r="44278" spans="11:11" x14ac:dyDescent="0.25">
      <c r="K44278"/>
    </row>
    <row r="44279" spans="11:11" x14ac:dyDescent="0.25">
      <c r="K44279"/>
    </row>
    <row r="44280" spans="11:11" x14ac:dyDescent="0.25">
      <c r="K44280" s="133"/>
    </row>
    <row r="44281" spans="11:11" x14ac:dyDescent="0.25">
      <c r="K44281" s="133"/>
    </row>
    <row r="44282" spans="11:11" x14ac:dyDescent="0.25">
      <c r="K44282"/>
    </row>
    <row r="44283" spans="11:11" x14ac:dyDescent="0.25">
      <c r="K44283"/>
    </row>
    <row r="44284" spans="11:11" x14ac:dyDescent="0.25">
      <c r="K44284"/>
    </row>
    <row r="44285" spans="11:11" x14ac:dyDescent="0.25">
      <c r="K44285" s="133"/>
    </row>
    <row r="44286" spans="11:11" x14ac:dyDescent="0.25">
      <c r="K44286" s="133"/>
    </row>
    <row r="44287" spans="11:11" x14ac:dyDescent="0.25">
      <c r="K44287"/>
    </row>
    <row r="44288" spans="11:11" x14ac:dyDescent="0.25">
      <c r="K44288"/>
    </row>
    <row r="44289" spans="11:11" x14ac:dyDescent="0.25">
      <c r="K44289" s="133"/>
    </row>
    <row r="44290" spans="11:11" x14ac:dyDescent="0.25">
      <c r="K44290" s="133"/>
    </row>
    <row r="44291" spans="11:11" x14ac:dyDescent="0.25">
      <c r="K44291"/>
    </row>
    <row r="44292" spans="11:11" x14ac:dyDescent="0.25">
      <c r="K44292"/>
    </row>
    <row r="44293" spans="11:11" x14ac:dyDescent="0.25">
      <c r="K44293"/>
    </row>
    <row r="44294" spans="11:11" x14ac:dyDescent="0.25">
      <c r="K44294" s="133"/>
    </row>
    <row r="44295" spans="11:11" x14ac:dyDescent="0.25">
      <c r="K44295" s="133"/>
    </row>
    <row r="44296" spans="11:11" x14ac:dyDescent="0.25">
      <c r="K44296"/>
    </row>
    <row r="44297" spans="11:11" x14ac:dyDescent="0.25">
      <c r="K44297"/>
    </row>
    <row r="44298" spans="11:11" x14ac:dyDescent="0.25">
      <c r="K44298" s="133"/>
    </row>
    <row r="44299" spans="11:11" x14ac:dyDescent="0.25">
      <c r="K44299" s="133"/>
    </row>
    <row r="44300" spans="11:11" x14ac:dyDescent="0.25">
      <c r="K44300"/>
    </row>
    <row r="44301" spans="11:11" x14ac:dyDescent="0.25">
      <c r="K44301"/>
    </row>
    <row r="44302" spans="11:11" x14ac:dyDescent="0.25">
      <c r="K44302"/>
    </row>
    <row r="44303" spans="11:11" x14ac:dyDescent="0.25">
      <c r="K44303" s="133"/>
    </row>
    <row r="44304" spans="11:11" x14ac:dyDescent="0.25">
      <c r="K44304" s="133"/>
    </row>
    <row r="44305" spans="11:11" x14ac:dyDescent="0.25">
      <c r="K44305"/>
    </row>
    <row r="44306" spans="11:11" x14ac:dyDescent="0.25">
      <c r="K44306"/>
    </row>
    <row r="44307" spans="11:11" x14ac:dyDescent="0.25">
      <c r="K44307" s="133"/>
    </row>
    <row r="44308" spans="11:11" x14ac:dyDescent="0.25">
      <c r="K44308" s="133"/>
    </row>
    <row r="44309" spans="11:11" x14ac:dyDescent="0.25">
      <c r="K44309"/>
    </row>
    <row r="44310" spans="11:11" x14ac:dyDescent="0.25">
      <c r="K44310"/>
    </row>
    <row r="44311" spans="11:11" x14ac:dyDescent="0.25">
      <c r="K44311"/>
    </row>
    <row r="44312" spans="11:11" x14ac:dyDescent="0.25">
      <c r="K44312" s="133"/>
    </row>
    <row r="44313" spans="11:11" x14ac:dyDescent="0.25">
      <c r="K44313" s="133"/>
    </row>
    <row r="44314" spans="11:11" x14ac:dyDescent="0.25">
      <c r="K44314"/>
    </row>
    <row r="44315" spans="11:11" x14ac:dyDescent="0.25">
      <c r="K44315"/>
    </row>
    <row r="44316" spans="11:11" x14ac:dyDescent="0.25">
      <c r="K44316" s="133"/>
    </row>
    <row r="44317" spans="11:11" x14ac:dyDescent="0.25">
      <c r="K44317" s="133"/>
    </row>
    <row r="44318" spans="11:11" x14ac:dyDescent="0.25">
      <c r="K44318"/>
    </row>
    <row r="44319" spans="11:11" x14ac:dyDescent="0.25">
      <c r="K44319"/>
    </row>
    <row r="44320" spans="11:11" x14ac:dyDescent="0.25">
      <c r="K44320"/>
    </row>
    <row r="44321" spans="11:11" x14ac:dyDescent="0.25">
      <c r="K44321" s="133"/>
    </row>
    <row r="44322" spans="11:11" x14ac:dyDescent="0.25">
      <c r="K44322" s="133"/>
    </row>
    <row r="44323" spans="11:11" x14ac:dyDescent="0.25">
      <c r="K44323"/>
    </row>
    <row r="44324" spans="11:11" x14ac:dyDescent="0.25">
      <c r="K44324"/>
    </row>
    <row r="44325" spans="11:11" x14ac:dyDescent="0.25">
      <c r="K44325" s="133"/>
    </row>
    <row r="44326" spans="11:11" x14ac:dyDescent="0.25">
      <c r="K44326" s="133"/>
    </row>
    <row r="44327" spans="11:11" x14ac:dyDescent="0.25">
      <c r="K44327"/>
    </row>
    <row r="44328" spans="11:11" x14ac:dyDescent="0.25">
      <c r="K44328"/>
    </row>
    <row r="44329" spans="11:11" x14ac:dyDescent="0.25">
      <c r="K44329"/>
    </row>
    <row r="44330" spans="11:11" x14ac:dyDescent="0.25">
      <c r="K44330" s="133"/>
    </row>
    <row r="44331" spans="11:11" x14ac:dyDescent="0.25">
      <c r="K44331" s="133"/>
    </row>
    <row r="44332" spans="11:11" x14ac:dyDescent="0.25">
      <c r="K44332"/>
    </row>
    <row r="44333" spans="11:11" x14ac:dyDescent="0.25">
      <c r="K44333"/>
    </row>
    <row r="44334" spans="11:11" x14ac:dyDescent="0.25">
      <c r="K44334" s="133"/>
    </row>
    <row r="44335" spans="11:11" x14ac:dyDescent="0.25">
      <c r="K44335" s="133"/>
    </row>
    <row r="44336" spans="11:11" x14ac:dyDescent="0.25">
      <c r="K44336"/>
    </row>
    <row r="44337" spans="11:11" x14ac:dyDescent="0.25">
      <c r="K44337"/>
    </row>
    <row r="44338" spans="11:11" x14ac:dyDescent="0.25">
      <c r="K44338"/>
    </row>
    <row r="44339" spans="11:11" x14ac:dyDescent="0.25">
      <c r="K44339" s="133"/>
    </row>
    <row r="44340" spans="11:11" x14ac:dyDescent="0.25">
      <c r="K44340" s="133"/>
    </row>
    <row r="44341" spans="11:11" x14ac:dyDescent="0.25">
      <c r="K44341"/>
    </row>
    <row r="44342" spans="11:11" x14ac:dyDescent="0.25">
      <c r="K44342"/>
    </row>
    <row r="44343" spans="11:11" x14ac:dyDescent="0.25">
      <c r="K44343" s="133"/>
    </row>
    <row r="44344" spans="11:11" x14ac:dyDescent="0.25">
      <c r="K44344" s="133"/>
    </row>
    <row r="44345" spans="11:11" x14ac:dyDescent="0.25">
      <c r="K44345"/>
    </row>
    <row r="44346" spans="11:11" x14ac:dyDescent="0.25">
      <c r="K44346"/>
    </row>
    <row r="44347" spans="11:11" x14ac:dyDescent="0.25">
      <c r="K44347"/>
    </row>
    <row r="44348" spans="11:11" x14ac:dyDescent="0.25">
      <c r="K44348" s="133"/>
    </row>
    <row r="44349" spans="11:11" x14ac:dyDescent="0.25">
      <c r="K44349" s="133"/>
    </row>
    <row r="44350" spans="11:11" x14ac:dyDescent="0.25">
      <c r="K44350"/>
    </row>
    <row r="44351" spans="11:11" x14ac:dyDescent="0.25">
      <c r="K44351"/>
    </row>
    <row r="44352" spans="11:11" x14ac:dyDescent="0.25">
      <c r="K44352" s="133"/>
    </row>
    <row r="44353" spans="11:11" x14ac:dyDescent="0.25">
      <c r="K44353" s="133"/>
    </row>
    <row r="44354" spans="11:11" x14ac:dyDescent="0.25">
      <c r="K44354"/>
    </row>
    <row r="44355" spans="11:11" x14ac:dyDescent="0.25">
      <c r="K44355"/>
    </row>
    <row r="44356" spans="11:11" x14ac:dyDescent="0.25">
      <c r="K44356"/>
    </row>
    <row r="44357" spans="11:11" x14ac:dyDescent="0.25">
      <c r="K44357" s="133"/>
    </row>
    <row r="44358" spans="11:11" x14ac:dyDescent="0.25">
      <c r="K44358" s="133"/>
    </row>
    <row r="44359" spans="11:11" x14ac:dyDescent="0.25">
      <c r="K44359"/>
    </row>
    <row r="44360" spans="11:11" x14ac:dyDescent="0.25">
      <c r="K44360"/>
    </row>
    <row r="44361" spans="11:11" x14ac:dyDescent="0.25">
      <c r="K44361" s="133"/>
    </row>
    <row r="44362" spans="11:11" x14ac:dyDescent="0.25">
      <c r="K44362" s="133"/>
    </row>
    <row r="44363" spans="11:11" x14ac:dyDescent="0.25">
      <c r="K44363"/>
    </row>
    <row r="44364" spans="11:11" x14ac:dyDescent="0.25">
      <c r="K44364"/>
    </row>
    <row r="44365" spans="11:11" x14ac:dyDescent="0.25">
      <c r="K44365"/>
    </row>
    <row r="44366" spans="11:11" x14ac:dyDescent="0.25">
      <c r="K44366" s="133"/>
    </row>
    <row r="44367" spans="11:11" x14ac:dyDescent="0.25">
      <c r="K44367" s="133"/>
    </row>
    <row r="44368" spans="11:11" x14ac:dyDescent="0.25">
      <c r="K44368"/>
    </row>
    <row r="44369" spans="11:11" x14ac:dyDescent="0.25">
      <c r="K44369"/>
    </row>
    <row r="44370" spans="11:11" x14ac:dyDescent="0.25">
      <c r="K44370" s="133"/>
    </row>
    <row r="44371" spans="11:11" x14ac:dyDescent="0.25">
      <c r="K44371" s="133"/>
    </row>
    <row r="44372" spans="11:11" x14ac:dyDescent="0.25">
      <c r="K44372"/>
    </row>
    <row r="44373" spans="11:11" x14ac:dyDescent="0.25">
      <c r="K44373"/>
    </row>
    <row r="44374" spans="11:11" x14ac:dyDescent="0.25">
      <c r="K44374"/>
    </row>
    <row r="44375" spans="11:11" x14ac:dyDescent="0.25">
      <c r="K44375" s="133"/>
    </row>
    <row r="44376" spans="11:11" x14ac:dyDescent="0.25">
      <c r="K44376" s="133"/>
    </row>
    <row r="44377" spans="11:11" x14ac:dyDescent="0.25">
      <c r="K44377"/>
    </row>
    <row r="44378" spans="11:11" x14ac:dyDescent="0.25">
      <c r="K44378"/>
    </row>
    <row r="44379" spans="11:11" x14ac:dyDescent="0.25">
      <c r="K44379" s="133"/>
    </row>
    <row r="44380" spans="11:11" x14ac:dyDescent="0.25">
      <c r="K44380" s="133"/>
    </row>
    <row r="44381" spans="11:11" x14ac:dyDescent="0.25">
      <c r="K44381"/>
    </row>
    <row r="44382" spans="11:11" x14ac:dyDescent="0.25">
      <c r="K44382"/>
    </row>
    <row r="44383" spans="11:11" x14ac:dyDescent="0.25">
      <c r="K44383"/>
    </row>
    <row r="44384" spans="11:11" x14ac:dyDescent="0.25">
      <c r="K44384" s="133"/>
    </row>
    <row r="44385" spans="11:11" x14ac:dyDescent="0.25">
      <c r="K44385" s="133"/>
    </row>
    <row r="44386" spans="11:11" x14ac:dyDescent="0.25">
      <c r="K44386"/>
    </row>
    <row r="44387" spans="11:11" x14ac:dyDescent="0.25">
      <c r="K44387"/>
    </row>
    <row r="44388" spans="11:11" x14ac:dyDescent="0.25">
      <c r="K44388" s="133"/>
    </row>
    <row r="44389" spans="11:11" x14ac:dyDescent="0.25">
      <c r="K44389" s="133"/>
    </row>
    <row r="44390" spans="11:11" x14ac:dyDescent="0.25">
      <c r="K44390"/>
    </row>
    <row r="44391" spans="11:11" x14ac:dyDescent="0.25">
      <c r="K44391"/>
    </row>
    <row r="44392" spans="11:11" x14ac:dyDescent="0.25">
      <c r="K44392"/>
    </row>
    <row r="44393" spans="11:11" x14ac:dyDescent="0.25">
      <c r="K44393" s="133"/>
    </row>
    <row r="44394" spans="11:11" x14ac:dyDescent="0.25">
      <c r="K44394" s="133"/>
    </row>
    <row r="44395" spans="11:11" x14ac:dyDescent="0.25">
      <c r="K44395"/>
    </row>
    <row r="44396" spans="11:11" x14ac:dyDescent="0.25">
      <c r="K44396"/>
    </row>
    <row r="44397" spans="11:11" x14ac:dyDescent="0.25">
      <c r="K44397" s="133"/>
    </row>
    <row r="44398" spans="11:11" x14ac:dyDescent="0.25">
      <c r="K44398" s="133"/>
    </row>
    <row r="44399" spans="11:11" x14ac:dyDescent="0.25">
      <c r="K44399"/>
    </row>
    <row r="44400" spans="11:11" x14ac:dyDescent="0.25">
      <c r="K44400"/>
    </row>
    <row r="44401" spans="11:11" x14ac:dyDescent="0.25">
      <c r="K44401"/>
    </row>
    <row r="44402" spans="11:11" x14ac:dyDescent="0.25">
      <c r="K44402" s="133"/>
    </row>
    <row r="44403" spans="11:11" x14ac:dyDescent="0.25">
      <c r="K44403" s="133"/>
    </row>
    <row r="44404" spans="11:11" x14ac:dyDescent="0.25">
      <c r="K44404"/>
    </row>
    <row r="44405" spans="11:11" x14ac:dyDescent="0.25">
      <c r="K44405"/>
    </row>
    <row r="44406" spans="11:11" x14ac:dyDescent="0.25">
      <c r="K44406" s="133"/>
    </row>
    <row r="44407" spans="11:11" x14ac:dyDescent="0.25">
      <c r="K44407" s="133"/>
    </row>
    <row r="44408" spans="11:11" x14ac:dyDescent="0.25">
      <c r="K44408"/>
    </row>
    <row r="44409" spans="11:11" x14ac:dyDescent="0.25">
      <c r="K44409"/>
    </row>
    <row r="44410" spans="11:11" x14ac:dyDescent="0.25">
      <c r="K44410"/>
    </row>
    <row r="44411" spans="11:11" x14ac:dyDescent="0.25">
      <c r="K44411" s="133"/>
    </row>
    <row r="44412" spans="11:11" x14ac:dyDescent="0.25">
      <c r="K44412" s="133"/>
    </row>
    <row r="44413" spans="11:11" x14ac:dyDescent="0.25">
      <c r="K44413"/>
    </row>
    <row r="44414" spans="11:11" x14ac:dyDescent="0.25">
      <c r="K44414"/>
    </row>
    <row r="44415" spans="11:11" x14ac:dyDescent="0.25">
      <c r="K44415" s="133"/>
    </row>
    <row r="44416" spans="11:11" x14ac:dyDescent="0.25">
      <c r="K44416" s="133"/>
    </row>
    <row r="44417" spans="11:11" x14ac:dyDescent="0.25">
      <c r="K44417"/>
    </row>
    <row r="44418" spans="11:11" x14ac:dyDescent="0.25">
      <c r="K44418"/>
    </row>
    <row r="44419" spans="11:11" x14ac:dyDescent="0.25">
      <c r="K44419"/>
    </row>
    <row r="44420" spans="11:11" x14ac:dyDescent="0.25">
      <c r="K44420" s="133"/>
    </row>
    <row r="44421" spans="11:11" x14ac:dyDescent="0.25">
      <c r="K44421" s="133"/>
    </row>
    <row r="44422" spans="11:11" x14ac:dyDescent="0.25">
      <c r="K44422"/>
    </row>
    <row r="44423" spans="11:11" x14ac:dyDescent="0.25">
      <c r="K44423"/>
    </row>
    <row r="44424" spans="11:11" x14ac:dyDescent="0.25">
      <c r="K44424" s="133"/>
    </row>
    <row r="44425" spans="11:11" x14ac:dyDescent="0.25">
      <c r="K44425" s="133"/>
    </row>
    <row r="44426" spans="11:11" x14ac:dyDescent="0.25">
      <c r="K44426"/>
    </row>
    <row r="44427" spans="11:11" x14ac:dyDescent="0.25">
      <c r="K44427"/>
    </row>
    <row r="44428" spans="11:11" x14ac:dyDescent="0.25">
      <c r="K44428"/>
    </row>
    <row r="44429" spans="11:11" x14ac:dyDescent="0.25">
      <c r="K44429" s="133"/>
    </row>
    <row r="44430" spans="11:11" x14ac:dyDescent="0.25">
      <c r="K44430" s="133"/>
    </row>
    <row r="44431" spans="11:11" x14ac:dyDescent="0.25">
      <c r="K44431"/>
    </row>
    <row r="44432" spans="11:11" x14ac:dyDescent="0.25">
      <c r="K44432"/>
    </row>
    <row r="44433" spans="11:11" x14ac:dyDescent="0.25">
      <c r="K44433" s="133"/>
    </row>
    <row r="44434" spans="11:11" x14ac:dyDescent="0.25">
      <c r="K44434" s="133"/>
    </row>
    <row r="44435" spans="11:11" x14ac:dyDescent="0.25">
      <c r="K44435"/>
    </row>
    <row r="44436" spans="11:11" x14ac:dyDescent="0.25">
      <c r="K44436"/>
    </row>
    <row r="44437" spans="11:11" x14ac:dyDescent="0.25">
      <c r="K44437"/>
    </row>
    <row r="44438" spans="11:11" x14ac:dyDescent="0.25">
      <c r="K44438" s="133"/>
    </row>
    <row r="44439" spans="11:11" x14ac:dyDescent="0.25">
      <c r="K44439" s="133"/>
    </row>
    <row r="44440" spans="11:11" x14ac:dyDescent="0.25">
      <c r="K44440"/>
    </row>
    <row r="44441" spans="11:11" x14ac:dyDescent="0.25">
      <c r="K44441"/>
    </row>
    <row r="44442" spans="11:11" x14ac:dyDescent="0.25">
      <c r="K44442" s="133"/>
    </row>
    <row r="44443" spans="11:11" x14ac:dyDescent="0.25">
      <c r="K44443" s="133"/>
    </row>
    <row r="44444" spans="11:11" x14ac:dyDescent="0.25">
      <c r="K44444"/>
    </row>
    <row r="44445" spans="11:11" x14ac:dyDescent="0.25">
      <c r="K44445"/>
    </row>
    <row r="44446" spans="11:11" x14ac:dyDescent="0.25">
      <c r="K44446"/>
    </row>
    <row r="44447" spans="11:11" x14ac:dyDescent="0.25">
      <c r="K44447" s="133"/>
    </row>
    <row r="44448" spans="11:11" x14ac:dyDescent="0.25">
      <c r="K44448" s="133"/>
    </row>
    <row r="44449" spans="11:11" x14ac:dyDescent="0.25">
      <c r="K44449"/>
    </row>
    <row r="44450" spans="11:11" x14ac:dyDescent="0.25">
      <c r="K44450"/>
    </row>
    <row r="44451" spans="11:11" x14ac:dyDescent="0.25">
      <c r="K44451" s="133"/>
    </row>
    <row r="44452" spans="11:11" x14ac:dyDescent="0.25">
      <c r="K44452" s="133"/>
    </row>
    <row r="44453" spans="11:11" x14ac:dyDescent="0.25">
      <c r="K44453"/>
    </row>
    <row r="44454" spans="11:11" x14ac:dyDescent="0.25">
      <c r="K44454"/>
    </row>
    <row r="44455" spans="11:11" x14ac:dyDescent="0.25">
      <c r="K44455"/>
    </row>
    <row r="44456" spans="11:11" x14ac:dyDescent="0.25">
      <c r="K44456" s="133"/>
    </row>
    <row r="44457" spans="11:11" x14ac:dyDescent="0.25">
      <c r="K44457" s="133"/>
    </row>
    <row r="44458" spans="11:11" x14ac:dyDescent="0.25">
      <c r="K44458"/>
    </row>
    <row r="44459" spans="11:11" x14ac:dyDescent="0.25">
      <c r="K44459"/>
    </row>
    <row r="44460" spans="11:11" x14ac:dyDescent="0.25">
      <c r="K44460" s="133"/>
    </row>
    <row r="44461" spans="11:11" x14ac:dyDescent="0.25">
      <c r="K44461" s="133"/>
    </row>
    <row r="44462" spans="11:11" x14ac:dyDescent="0.25">
      <c r="K44462"/>
    </row>
    <row r="44463" spans="11:11" x14ac:dyDescent="0.25">
      <c r="K44463"/>
    </row>
    <row r="44464" spans="11:11" x14ac:dyDescent="0.25">
      <c r="K44464"/>
    </row>
    <row r="44465" spans="11:11" x14ac:dyDescent="0.25">
      <c r="K44465" s="133"/>
    </row>
    <row r="44466" spans="11:11" x14ac:dyDescent="0.25">
      <c r="K44466" s="133"/>
    </row>
    <row r="44467" spans="11:11" x14ac:dyDescent="0.25">
      <c r="K44467"/>
    </row>
    <row r="44468" spans="11:11" x14ac:dyDescent="0.25">
      <c r="K44468"/>
    </row>
    <row r="44469" spans="11:11" x14ac:dyDescent="0.25">
      <c r="K44469" s="133"/>
    </row>
    <row r="44470" spans="11:11" x14ac:dyDescent="0.25">
      <c r="K44470" s="133"/>
    </row>
    <row r="44471" spans="11:11" x14ac:dyDescent="0.25">
      <c r="K44471"/>
    </row>
    <row r="44472" spans="11:11" x14ac:dyDescent="0.25">
      <c r="K44472"/>
    </row>
    <row r="44473" spans="11:11" x14ac:dyDescent="0.25">
      <c r="K44473"/>
    </row>
    <row r="44474" spans="11:11" x14ac:dyDescent="0.25">
      <c r="K44474" s="133"/>
    </row>
    <row r="44475" spans="11:11" x14ac:dyDescent="0.25">
      <c r="K44475" s="133"/>
    </row>
    <row r="44476" spans="11:11" x14ac:dyDescent="0.25">
      <c r="K44476"/>
    </row>
    <row r="44477" spans="11:11" x14ac:dyDescent="0.25">
      <c r="K44477"/>
    </row>
    <row r="44478" spans="11:11" x14ac:dyDescent="0.25">
      <c r="K44478" s="133"/>
    </row>
    <row r="44479" spans="11:11" x14ac:dyDescent="0.25">
      <c r="K44479" s="133"/>
    </row>
    <row r="44480" spans="11:11" x14ac:dyDescent="0.25">
      <c r="K44480"/>
    </row>
    <row r="44481" spans="11:11" x14ac:dyDescent="0.25">
      <c r="K44481"/>
    </row>
    <row r="44482" spans="11:11" x14ac:dyDescent="0.25">
      <c r="K44482"/>
    </row>
    <row r="44483" spans="11:11" x14ac:dyDescent="0.25">
      <c r="K44483" s="133"/>
    </row>
    <row r="44484" spans="11:11" x14ac:dyDescent="0.25">
      <c r="K44484" s="133"/>
    </row>
    <row r="44485" spans="11:11" x14ac:dyDescent="0.25">
      <c r="K44485"/>
    </row>
    <row r="44486" spans="11:11" x14ac:dyDescent="0.25">
      <c r="K44486"/>
    </row>
    <row r="44487" spans="11:11" x14ac:dyDescent="0.25">
      <c r="K44487" s="133"/>
    </row>
    <row r="44488" spans="11:11" x14ac:dyDescent="0.25">
      <c r="K44488" s="133"/>
    </row>
    <row r="44489" spans="11:11" x14ac:dyDescent="0.25">
      <c r="K44489"/>
    </row>
    <row r="44490" spans="11:11" x14ac:dyDescent="0.25">
      <c r="K44490"/>
    </row>
    <row r="44491" spans="11:11" x14ac:dyDescent="0.25">
      <c r="K44491"/>
    </row>
    <row r="44492" spans="11:11" x14ac:dyDescent="0.25">
      <c r="K44492" s="133"/>
    </row>
    <row r="44493" spans="11:11" x14ac:dyDescent="0.25">
      <c r="K44493" s="133"/>
    </row>
    <row r="44494" spans="11:11" x14ac:dyDescent="0.25">
      <c r="K44494"/>
    </row>
    <row r="44495" spans="11:11" x14ac:dyDescent="0.25">
      <c r="K44495"/>
    </row>
    <row r="44496" spans="11:11" x14ac:dyDescent="0.25">
      <c r="K44496" s="133"/>
    </row>
    <row r="44497" spans="11:11" x14ac:dyDescent="0.25">
      <c r="K44497" s="133"/>
    </row>
    <row r="44498" spans="11:11" x14ac:dyDescent="0.25">
      <c r="K44498"/>
    </row>
    <row r="44499" spans="11:11" x14ac:dyDescent="0.25">
      <c r="K44499"/>
    </row>
    <row r="44500" spans="11:11" x14ac:dyDescent="0.25">
      <c r="K44500"/>
    </row>
    <row r="44501" spans="11:11" x14ac:dyDescent="0.25">
      <c r="K44501" s="133"/>
    </row>
    <row r="44502" spans="11:11" x14ac:dyDescent="0.25">
      <c r="K44502" s="133"/>
    </row>
    <row r="44503" spans="11:11" x14ac:dyDescent="0.25">
      <c r="K44503"/>
    </row>
    <row r="44504" spans="11:11" x14ac:dyDescent="0.25">
      <c r="K44504"/>
    </row>
    <row r="44505" spans="11:11" x14ac:dyDescent="0.25">
      <c r="K44505" s="133"/>
    </row>
    <row r="44506" spans="11:11" x14ac:dyDescent="0.25">
      <c r="K44506" s="133"/>
    </row>
    <row r="44507" spans="11:11" x14ac:dyDescent="0.25">
      <c r="K44507"/>
    </row>
    <row r="44508" spans="11:11" x14ac:dyDescent="0.25">
      <c r="K44508"/>
    </row>
    <row r="44509" spans="11:11" x14ac:dyDescent="0.25">
      <c r="K44509"/>
    </row>
    <row r="44510" spans="11:11" x14ac:dyDescent="0.25">
      <c r="K44510" s="133"/>
    </row>
    <row r="44511" spans="11:11" x14ac:dyDescent="0.25">
      <c r="K44511" s="133"/>
    </row>
    <row r="44512" spans="11:11" x14ac:dyDescent="0.25">
      <c r="K44512"/>
    </row>
    <row r="44513" spans="11:11" x14ac:dyDescent="0.25">
      <c r="K44513"/>
    </row>
    <row r="44514" spans="11:11" x14ac:dyDescent="0.25">
      <c r="K44514" s="133"/>
    </row>
    <row r="44515" spans="11:11" x14ac:dyDescent="0.25">
      <c r="K44515" s="133"/>
    </row>
    <row r="44516" spans="11:11" x14ac:dyDescent="0.25">
      <c r="K44516"/>
    </row>
    <row r="44517" spans="11:11" x14ac:dyDescent="0.25">
      <c r="K44517"/>
    </row>
    <row r="44518" spans="11:11" x14ac:dyDescent="0.25">
      <c r="K44518"/>
    </row>
    <row r="44519" spans="11:11" x14ac:dyDescent="0.25">
      <c r="K44519" s="133"/>
    </row>
    <row r="44520" spans="11:11" x14ac:dyDescent="0.25">
      <c r="K44520" s="133"/>
    </row>
    <row r="44521" spans="11:11" x14ac:dyDescent="0.25">
      <c r="K44521"/>
    </row>
    <row r="44522" spans="11:11" x14ac:dyDescent="0.25">
      <c r="K44522"/>
    </row>
    <row r="44523" spans="11:11" x14ac:dyDescent="0.25">
      <c r="K44523" s="133"/>
    </row>
    <row r="44524" spans="11:11" x14ac:dyDescent="0.25">
      <c r="K44524" s="133"/>
    </row>
    <row r="44525" spans="11:11" x14ac:dyDescent="0.25">
      <c r="K44525"/>
    </row>
    <row r="44526" spans="11:11" x14ac:dyDescent="0.25">
      <c r="K44526"/>
    </row>
    <row r="44527" spans="11:11" x14ac:dyDescent="0.25">
      <c r="K44527"/>
    </row>
    <row r="44528" spans="11:11" x14ac:dyDescent="0.25">
      <c r="K44528" s="133"/>
    </row>
    <row r="44529" spans="11:11" x14ac:dyDescent="0.25">
      <c r="K44529" s="133"/>
    </row>
    <row r="44530" spans="11:11" x14ac:dyDescent="0.25">
      <c r="K44530"/>
    </row>
    <row r="44531" spans="11:11" x14ac:dyDescent="0.25">
      <c r="K44531"/>
    </row>
    <row r="44532" spans="11:11" x14ac:dyDescent="0.25">
      <c r="K44532" s="133"/>
    </row>
    <row r="44533" spans="11:11" x14ac:dyDescent="0.25">
      <c r="K44533" s="133"/>
    </row>
    <row r="44534" spans="11:11" x14ac:dyDescent="0.25">
      <c r="K44534"/>
    </row>
    <row r="44535" spans="11:11" x14ac:dyDescent="0.25">
      <c r="K44535"/>
    </row>
    <row r="44536" spans="11:11" x14ac:dyDescent="0.25">
      <c r="K44536"/>
    </row>
    <row r="44537" spans="11:11" x14ac:dyDescent="0.25">
      <c r="K44537" s="133"/>
    </row>
    <row r="44538" spans="11:11" x14ac:dyDescent="0.25">
      <c r="K44538" s="133"/>
    </row>
    <row r="44539" spans="11:11" x14ac:dyDescent="0.25">
      <c r="K44539"/>
    </row>
    <row r="44540" spans="11:11" x14ac:dyDescent="0.25">
      <c r="K44540"/>
    </row>
    <row r="44541" spans="11:11" x14ac:dyDescent="0.25">
      <c r="K44541" s="133"/>
    </row>
    <row r="44542" spans="11:11" x14ac:dyDescent="0.25">
      <c r="K44542" s="133"/>
    </row>
    <row r="44543" spans="11:11" x14ac:dyDescent="0.25">
      <c r="K44543"/>
    </row>
    <row r="44544" spans="11:11" x14ac:dyDescent="0.25">
      <c r="K44544"/>
    </row>
    <row r="44545" spans="11:11" x14ac:dyDescent="0.25">
      <c r="K44545"/>
    </row>
    <row r="44546" spans="11:11" x14ac:dyDescent="0.25">
      <c r="K44546" s="133"/>
    </row>
    <row r="44547" spans="11:11" x14ac:dyDescent="0.25">
      <c r="K44547" s="133"/>
    </row>
    <row r="44548" spans="11:11" x14ac:dyDescent="0.25">
      <c r="K44548"/>
    </row>
    <row r="44549" spans="11:11" x14ac:dyDescent="0.25">
      <c r="K44549"/>
    </row>
    <row r="44550" spans="11:11" x14ac:dyDescent="0.25">
      <c r="K44550" s="133"/>
    </row>
    <row r="44551" spans="11:11" x14ac:dyDescent="0.25">
      <c r="K44551" s="133"/>
    </row>
    <row r="44552" spans="11:11" x14ac:dyDescent="0.25">
      <c r="K44552"/>
    </row>
    <row r="44553" spans="11:11" x14ac:dyDescent="0.25">
      <c r="K44553"/>
    </row>
    <row r="44554" spans="11:11" x14ac:dyDescent="0.25">
      <c r="K44554"/>
    </row>
    <row r="44555" spans="11:11" x14ac:dyDescent="0.25">
      <c r="K44555" s="133"/>
    </row>
    <row r="44556" spans="11:11" x14ac:dyDescent="0.25">
      <c r="K44556" s="133"/>
    </row>
    <row r="44557" spans="11:11" x14ac:dyDescent="0.25">
      <c r="K44557"/>
    </row>
    <row r="44558" spans="11:11" x14ac:dyDescent="0.25">
      <c r="K44558"/>
    </row>
    <row r="44559" spans="11:11" x14ac:dyDescent="0.25">
      <c r="K44559" s="133"/>
    </row>
    <row r="44560" spans="11:11" x14ac:dyDescent="0.25">
      <c r="K44560" s="133"/>
    </row>
    <row r="44561" spans="11:11" x14ac:dyDescent="0.25">
      <c r="K44561"/>
    </row>
    <row r="44562" spans="11:11" x14ac:dyDescent="0.25">
      <c r="K44562"/>
    </row>
    <row r="44563" spans="11:11" x14ac:dyDescent="0.25">
      <c r="K44563"/>
    </row>
    <row r="44564" spans="11:11" x14ac:dyDescent="0.25">
      <c r="K44564" s="133"/>
    </row>
    <row r="44565" spans="11:11" x14ac:dyDescent="0.25">
      <c r="K44565" s="133"/>
    </row>
    <row r="44566" spans="11:11" x14ac:dyDescent="0.25">
      <c r="K44566"/>
    </row>
    <row r="44567" spans="11:11" x14ac:dyDescent="0.25">
      <c r="K44567"/>
    </row>
    <row r="44568" spans="11:11" x14ac:dyDescent="0.25">
      <c r="K44568" s="133"/>
    </row>
    <row r="44569" spans="11:11" x14ac:dyDescent="0.25">
      <c r="K44569" s="133"/>
    </row>
    <row r="44570" spans="11:11" x14ac:dyDescent="0.25">
      <c r="K44570"/>
    </row>
    <row r="44571" spans="11:11" x14ac:dyDescent="0.25">
      <c r="K44571"/>
    </row>
    <row r="44572" spans="11:11" x14ac:dyDescent="0.25">
      <c r="K44572"/>
    </row>
    <row r="44573" spans="11:11" x14ac:dyDescent="0.25">
      <c r="K44573" s="133"/>
    </row>
    <row r="44574" spans="11:11" x14ac:dyDescent="0.25">
      <c r="K44574" s="133"/>
    </row>
    <row r="44575" spans="11:11" x14ac:dyDescent="0.25">
      <c r="K44575"/>
    </row>
    <row r="44576" spans="11:11" x14ac:dyDescent="0.25">
      <c r="K44576"/>
    </row>
    <row r="44577" spans="11:11" x14ac:dyDescent="0.25">
      <c r="K44577" s="133"/>
    </row>
    <row r="44578" spans="11:11" x14ac:dyDescent="0.25">
      <c r="K44578" s="133"/>
    </row>
    <row r="44579" spans="11:11" x14ac:dyDescent="0.25">
      <c r="K44579"/>
    </row>
    <row r="44580" spans="11:11" x14ac:dyDescent="0.25">
      <c r="K44580"/>
    </row>
    <row r="44581" spans="11:11" x14ac:dyDescent="0.25">
      <c r="K44581"/>
    </row>
    <row r="44582" spans="11:11" x14ac:dyDescent="0.25">
      <c r="K44582" s="133"/>
    </row>
    <row r="44583" spans="11:11" x14ac:dyDescent="0.25">
      <c r="K44583" s="133"/>
    </row>
    <row r="44584" spans="11:11" x14ac:dyDescent="0.25">
      <c r="K44584"/>
    </row>
    <row r="44585" spans="11:11" x14ac:dyDescent="0.25">
      <c r="K44585"/>
    </row>
    <row r="44586" spans="11:11" x14ac:dyDescent="0.25">
      <c r="K44586" s="133"/>
    </row>
    <row r="44587" spans="11:11" x14ac:dyDescent="0.25">
      <c r="K44587" s="133"/>
    </row>
    <row r="44588" spans="11:11" x14ac:dyDescent="0.25">
      <c r="K44588"/>
    </row>
    <row r="44589" spans="11:11" x14ac:dyDescent="0.25">
      <c r="K44589"/>
    </row>
    <row r="44590" spans="11:11" x14ac:dyDescent="0.25">
      <c r="K44590"/>
    </row>
    <row r="44591" spans="11:11" x14ac:dyDescent="0.25">
      <c r="K44591" s="133"/>
    </row>
    <row r="44592" spans="11:11" x14ac:dyDescent="0.25">
      <c r="K44592" s="133"/>
    </row>
    <row r="44593" spans="11:11" x14ac:dyDescent="0.25">
      <c r="K44593"/>
    </row>
    <row r="44594" spans="11:11" x14ac:dyDescent="0.25">
      <c r="K44594"/>
    </row>
    <row r="44595" spans="11:11" x14ac:dyDescent="0.25">
      <c r="K44595" s="133"/>
    </row>
    <row r="44596" spans="11:11" x14ac:dyDescent="0.25">
      <c r="K44596" s="133"/>
    </row>
    <row r="44597" spans="11:11" x14ac:dyDescent="0.25">
      <c r="K44597"/>
    </row>
    <row r="44598" spans="11:11" x14ac:dyDescent="0.25">
      <c r="K44598"/>
    </row>
    <row r="44599" spans="11:11" x14ac:dyDescent="0.25">
      <c r="K44599"/>
    </row>
    <row r="44600" spans="11:11" x14ac:dyDescent="0.25">
      <c r="K44600" s="133"/>
    </row>
    <row r="44601" spans="11:11" x14ac:dyDescent="0.25">
      <c r="K44601" s="133"/>
    </row>
    <row r="44602" spans="11:11" x14ac:dyDescent="0.25">
      <c r="K44602"/>
    </row>
    <row r="44603" spans="11:11" x14ac:dyDescent="0.25">
      <c r="K44603"/>
    </row>
    <row r="44604" spans="11:11" x14ac:dyDescent="0.25">
      <c r="K44604" s="133"/>
    </row>
    <row r="44605" spans="11:11" x14ac:dyDescent="0.25">
      <c r="K44605" s="133"/>
    </row>
    <row r="44606" spans="11:11" x14ac:dyDescent="0.25">
      <c r="K44606"/>
    </row>
    <row r="44607" spans="11:11" x14ac:dyDescent="0.25">
      <c r="K44607"/>
    </row>
    <row r="44608" spans="11:11" x14ac:dyDescent="0.25">
      <c r="K44608"/>
    </row>
    <row r="44609" spans="11:11" x14ac:dyDescent="0.25">
      <c r="K44609" s="133"/>
    </row>
    <row r="44610" spans="11:11" x14ac:dyDescent="0.25">
      <c r="K44610" s="133"/>
    </row>
    <row r="44611" spans="11:11" x14ac:dyDescent="0.25">
      <c r="K44611"/>
    </row>
    <row r="44612" spans="11:11" x14ac:dyDescent="0.25">
      <c r="K44612"/>
    </row>
    <row r="44613" spans="11:11" x14ac:dyDescent="0.25">
      <c r="K44613" s="133"/>
    </row>
    <row r="44614" spans="11:11" x14ac:dyDescent="0.25">
      <c r="K44614" s="133"/>
    </row>
    <row r="44615" spans="11:11" x14ac:dyDescent="0.25">
      <c r="K44615"/>
    </row>
    <row r="44616" spans="11:11" x14ac:dyDescent="0.25">
      <c r="K44616"/>
    </row>
    <row r="44617" spans="11:11" x14ac:dyDescent="0.25">
      <c r="K44617"/>
    </row>
    <row r="44618" spans="11:11" x14ac:dyDescent="0.25">
      <c r="K44618" s="133"/>
    </row>
    <row r="44619" spans="11:11" x14ac:dyDescent="0.25">
      <c r="K44619" s="133"/>
    </row>
    <row r="44620" spans="11:11" x14ac:dyDescent="0.25">
      <c r="K44620"/>
    </row>
    <row r="44621" spans="11:11" x14ac:dyDescent="0.25">
      <c r="K44621"/>
    </row>
    <row r="44622" spans="11:11" x14ac:dyDescent="0.25">
      <c r="K44622" s="133"/>
    </row>
    <row r="44623" spans="11:11" x14ac:dyDescent="0.25">
      <c r="K44623" s="133"/>
    </row>
    <row r="44624" spans="11:11" x14ac:dyDescent="0.25">
      <c r="K44624"/>
    </row>
    <row r="44625" spans="11:11" x14ac:dyDescent="0.25">
      <c r="K44625"/>
    </row>
    <row r="44626" spans="11:11" x14ac:dyDescent="0.25">
      <c r="K44626"/>
    </row>
    <row r="44627" spans="11:11" x14ac:dyDescent="0.25">
      <c r="K44627" s="133"/>
    </row>
    <row r="44628" spans="11:11" x14ac:dyDescent="0.25">
      <c r="K44628" s="133"/>
    </row>
    <row r="44629" spans="11:11" x14ac:dyDescent="0.25">
      <c r="K44629"/>
    </row>
    <row r="44630" spans="11:11" x14ac:dyDescent="0.25">
      <c r="K44630"/>
    </row>
    <row r="44631" spans="11:11" x14ac:dyDescent="0.25">
      <c r="K44631" s="133"/>
    </row>
    <row r="44632" spans="11:11" x14ac:dyDescent="0.25">
      <c r="K44632" s="133"/>
    </row>
    <row r="44633" spans="11:11" x14ac:dyDescent="0.25">
      <c r="K44633"/>
    </row>
    <row r="44634" spans="11:11" x14ac:dyDescent="0.25">
      <c r="K44634"/>
    </row>
    <row r="44635" spans="11:11" x14ac:dyDescent="0.25">
      <c r="K44635"/>
    </row>
    <row r="44636" spans="11:11" x14ac:dyDescent="0.25">
      <c r="K44636" s="133"/>
    </row>
    <row r="44637" spans="11:11" x14ac:dyDescent="0.25">
      <c r="K44637" s="133"/>
    </row>
    <row r="44638" spans="11:11" x14ac:dyDescent="0.25">
      <c r="K44638"/>
    </row>
    <row r="44639" spans="11:11" x14ac:dyDescent="0.25">
      <c r="K44639"/>
    </row>
    <row r="44640" spans="11:11" x14ac:dyDescent="0.25">
      <c r="K44640" s="133"/>
    </row>
    <row r="44641" spans="11:11" x14ac:dyDescent="0.25">
      <c r="K44641" s="133"/>
    </row>
    <row r="44642" spans="11:11" x14ac:dyDescent="0.25">
      <c r="K44642"/>
    </row>
    <row r="44643" spans="11:11" x14ac:dyDescent="0.25">
      <c r="K44643"/>
    </row>
    <row r="44644" spans="11:11" x14ac:dyDescent="0.25">
      <c r="K44644"/>
    </row>
    <row r="44645" spans="11:11" x14ac:dyDescent="0.25">
      <c r="K44645" s="133"/>
    </row>
    <row r="44646" spans="11:11" x14ac:dyDescent="0.25">
      <c r="K44646" s="133"/>
    </row>
    <row r="44647" spans="11:11" x14ac:dyDescent="0.25">
      <c r="K44647"/>
    </row>
    <row r="44648" spans="11:11" x14ac:dyDescent="0.25">
      <c r="K44648"/>
    </row>
    <row r="44649" spans="11:11" x14ac:dyDescent="0.25">
      <c r="K44649" s="133"/>
    </row>
    <row r="44650" spans="11:11" x14ac:dyDescent="0.25">
      <c r="K44650" s="133"/>
    </row>
    <row r="44651" spans="11:11" x14ac:dyDescent="0.25">
      <c r="K44651"/>
    </row>
    <row r="44652" spans="11:11" x14ac:dyDescent="0.25">
      <c r="K44652"/>
    </row>
    <row r="44653" spans="11:11" x14ac:dyDescent="0.25">
      <c r="K44653"/>
    </row>
    <row r="44654" spans="11:11" x14ac:dyDescent="0.25">
      <c r="K44654" s="133"/>
    </row>
    <row r="44655" spans="11:11" x14ac:dyDescent="0.25">
      <c r="K44655" s="133"/>
    </row>
    <row r="44656" spans="11:11" x14ac:dyDescent="0.25">
      <c r="K44656"/>
    </row>
    <row r="44657" spans="11:11" x14ac:dyDescent="0.25">
      <c r="K44657"/>
    </row>
    <row r="44658" spans="11:11" x14ac:dyDescent="0.25">
      <c r="K44658" s="133"/>
    </row>
    <row r="44659" spans="11:11" x14ac:dyDescent="0.25">
      <c r="K44659" s="133"/>
    </row>
    <row r="44660" spans="11:11" x14ac:dyDescent="0.25">
      <c r="K44660"/>
    </row>
    <row r="44661" spans="11:11" x14ac:dyDescent="0.25">
      <c r="K44661"/>
    </row>
    <row r="44662" spans="11:11" x14ac:dyDescent="0.25">
      <c r="K44662"/>
    </row>
    <row r="44663" spans="11:11" x14ac:dyDescent="0.25">
      <c r="K44663" s="133"/>
    </row>
    <row r="44664" spans="11:11" x14ac:dyDescent="0.25">
      <c r="K44664" s="133"/>
    </row>
    <row r="44665" spans="11:11" x14ac:dyDescent="0.25">
      <c r="K44665"/>
    </row>
    <row r="44666" spans="11:11" x14ac:dyDescent="0.25">
      <c r="K44666"/>
    </row>
    <row r="44667" spans="11:11" x14ac:dyDescent="0.25">
      <c r="K44667" s="133"/>
    </row>
    <row r="44668" spans="11:11" x14ac:dyDescent="0.25">
      <c r="K44668" s="133"/>
    </row>
    <row r="44669" spans="11:11" x14ac:dyDescent="0.25">
      <c r="K44669"/>
    </row>
    <row r="44670" spans="11:11" x14ac:dyDescent="0.25">
      <c r="K44670"/>
    </row>
    <row r="44671" spans="11:11" x14ac:dyDescent="0.25">
      <c r="K44671"/>
    </row>
    <row r="44672" spans="11:11" x14ac:dyDescent="0.25">
      <c r="K44672" s="133"/>
    </row>
    <row r="44673" spans="11:11" x14ac:dyDescent="0.25">
      <c r="K44673" s="133"/>
    </row>
    <row r="44674" spans="11:11" x14ac:dyDescent="0.25">
      <c r="K44674"/>
    </row>
    <row r="44675" spans="11:11" x14ac:dyDescent="0.25">
      <c r="K44675"/>
    </row>
    <row r="44676" spans="11:11" x14ac:dyDescent="0.25">
      <c r="K44676" s="133"/>
    </row>
    <row r="44677" spans="11:11" x14ac:dyDescent="0.25">
      <c r="K44677" s="133"/>
    </row>
    <row r="44678" spans="11:11" x14ac:dyDescent="0.25">
      <c r="K44678"/>
    </row>
    <row r="44679" spans="11:11" x14ac:dyDescent="0.25">
      <c r="K44679"/>
    </row>
    <row r="44680" spans="11:11" x14ac:dyDescent="0.25">
      <c r="K44680"/>
    </row>
    <row r="44681" spans="11:11" x14ac:dyDescent="0.25">
      <c r="K44681" s="133"/>
    </row>
    <row r="44682" spans="11:11" x14ac:dyDescent="0.25">
      <c r="K44682" s="133"/>
    </row>
    <row r="44683" spans="11:11" x14ac:dyDescent="0.25">
      <c r="K44683"/>
    </row>
    <row r="44684" spans="11:11" x14ac:dyDescent="0.25">
      <c r="K44684"/>
    </row>
    <row r="44685" spans="11:11" x14ac:dyDescent="0.25">
      <c r="K44685" s="133"/>
    </row>
    <row r="44686" spans="11:11" x14ac:dyDescent="0.25">
      <c r="K44686" s="133"/>
    </row>
    <row r="44687" spans="11:11" x14ac:dyDescent="0.25">
      <c r="K44687"/>
    </row>
    <row r="44688" spans="11:11" x14ac:dyDescent="0.25">
      <c r="K44688"/>
    </row>
    <row r="44689" spans="11:11" x14ac:dyDescent="0.25">
      <c r="K44689"/>
    </row>
    <row r="44690" spans="11:11" x14ac:dyDescent="0.25">
      <c r="K44690" s="133"/>
    </row>
    <row r="44691" spans="11:11" x14ac:dyDescent="0.25">
      <c r="K44691" s="133"/>
    </row>
    <row r="44692" spans="11:11" x14ac:dyDescent="0.25">
      <c r="K44692"/>
    </row>
    <row r="44693" spans="11:11" x14ac:dyDescent="0.25">
      <c r="K44693"/>
    </row>
    <row r="44694" spans="11:11" x14ac:dyDescent="0.25">
      <c r="K44694" s="133"/>
    </row>
    <row r="44695" spans="11:11" x14ac:dyDescent="0.25">
      <c r="K44695" s="133"/>
    </row>
    <row r="44696" spans="11:11" x14ac:dyDescent="0.25">
      <c r="K44696"/>
    </row>
    <row r="44697" spans="11:11" x14ac:dyDescent="0.25">
      <c r="K44697"/>
    </row>
    <row r="44698" spans="11:11" x14ac:dyDescent="0.25">
      <c r="K44698"/>
    </row>
    <row r="44699" spans="11:11" x14ac:dyDescent="0.25">
      <c r="K44699" s="133"/>
    </row>
    <row r="44700" spans="11:11" x14ac:dyDescent="0.25">
      <c r="K44700" s="133"/>
    </row>
    <row r="44701" spans="11:11" x14ac:dyDescent="0.25">
      <c r="K44701"/>
    </row>
    <row r="44702" spans="11:11" x14ac:dyDescent="0.25">
      <c r="K44702"/>
    </row>
    <row r="44703" spans="11:11" x14ac:dyDescent="0.25">
      <c r="K44703" s="133"/>
    </row>
    <row r="44704" spans="11:11" x14ac:dyDescent="0.25">
      <c r="K44704" s="133"/>
    </row>
    <row r="44705" spans="11:11" x14ac:dyDescent="0.25">
      <c r="K44705"/>
    </row>
    <row r="44706" spans="11:11" x14ac:dyDescent="0.25">
      <c r="K44706"/>
    </row>
    <row r="44707" spans="11:11" x14ac:dyDescent="0.25">
      <c r="K44707"/>
    </row>
    <row r="44708" spans="11:11" x14ac:dyDescent="0.25">
      <c r="K44708" s="133"/>
    </row>
    <row r="44709" spans="11:11" x14ac:dyDescent="0.25">
      <c r="K44709" s="133"/>
    </row>
    <row r="44710" spans="11:11" x14ac:dyDescent="0.25">
      <c r="K44710"/>
    </row>
    <row r="44711" spans="11:11" x14ac:dyDescent="0.25">
      <c r="K44711"/>
    </row>
    <row r="44712" spans="11:11" x14ac:dyDescent="0.25">
      <c r="K44712" s="133"/>
    </row>
    <row r="44713" spans="11:11" x14ac:dyDescent="0.25">
      <c r="K44713" s="133"/>
    </row>
    <row r="44714" spans="11:11" x14ac:dyDescent="0.25">
      <c r="K44714"/>
    </row>
    <row r="44715" spans="11:11" x14ac:dyDescent="0.25">
      <c r="K44715"/>
    </row>
    <row r="44716" spans="11:11" x14ac:dyDescent="0.25">
      <c r="K44716"/>
    </row>
    <row r="44717" spans="11:11" x14ac:dyDescent="0.25">
      <c r="K44717" s="133"/>
    </row>
    <row r="44718" spans="11:11" x14ac:dyDescent="0.25">
      <c r="K44718" s="133"/>
    </row>
    <row r="44719" spans="11:11" x14ac:dyDescent="0.25">
      <c r="K44719"/>
    </row>
    <row r="44720" spans="11:11" x14ac:dyDescent="0.25">
      <c r="K44720"/>
    </row>
    <row r="44721" spans="11:11" x14ac:dyDescent="0.25">
      <c r="K44721" s="133"/>
    </row>
    <row r="44722" spans="11:11" x14ac:dyDescent="0.25">
      <c r="K44722" s="133"/>
    </row>
    <row r="44723" spans="11:11" x14ac:dyDescent="0.25">
      <c r="K44723"/>
    </row>
    <row r="44724" spans="11:11" x14ac:dyDescent="0.25">
      <c r="K44724"/>
    </row>
    <row r="44725" spans="11:11" x14ac:dyDescent="0.25">
      <c r="K44725"/>
    </row>
    <row r="44726" spans="11:11" x14ac:dyDescent="0.25">
      <c r="K44726" s="133"/>
    </row>
    <row r="44727" spans="11:11" x14ac:dyDescent="0.25">
      <c r="K44727" s="133"/>
    </row>
    <row r="44728" spans="11:11" x14ac:dyDescent="0.25">
      <c r="K44728"/>
    </row>
    <row r="44729" spans="11:11" x14ac:dyDescent="0.25">
      <c r="K44729"/>
    </row>
    <row r="44730" spans="11:11" x14ac:dyDescent="0.25">
      <c r="K44730" s="133"/>
    </row>
    <row r="44731" spans="11:11" x14ac:dyDescent="0.25">
      <c r="K44731" s="133"/>
    </row>
    <row r="44732" spans="11:11" x14ac:dyDescent="0.25">
      <c r="K44732"/>
    </row>
    <row r="44733" spans="11:11" x14ac:dyDescent="0.25">
      <c r="K44733"/>
    </row>
    <row r="44734" spans="11:11" x14ac:dyDescent="0.25">
      <c r="K44734"/>
    </row>
    <row r="44735" spans="11:11" x14ac:dyDescent="0.25">
      <c r="K44735" s="133"/>
    </row>
    <row r="44736" spans="11:11" x14ac:dyDescent="0.25">
      <c r="K44736" s="133"/>
    </row>
    <row r="44737" spans="11:11" x14ac:dyDescent="0.25">
      <c r="K44737"/>
    </row>
    <row r="44738" spans="11:11" x14ac:dyDescent="0.25">
      <c r="K44738"/>
    </row>
    <row r="44739" spans="11:11" x14ac:dyDescent="0.25">
      <c r="K44739" s="133"/>
    </row>
    <row r="44740" spans="11:11" x14ac:dyDescent="0.25">
      <c r="K44740" s="133"/>
    </row>
    <row r="44741" spans="11:11" x14ac:dyDescent="0.25">
      <c r="K44741"/>
    </row>
    <row r="44742" spans="11:11" x14ac:dyDescent="0.25">
      <c r="K44742"/>
    </row>
    <row r="44743" spans="11:11" x14ac:dyDescent="0.25">
      <c r="K44743"/>
    </row>
    <row r="44744" spans="11:11" x14ac:dyDescent="0.25">
      <c r="K44744" s="133"/>
    </row>
    <row r="44745" spans="11:11" x14ac:dyDescent="0.25">
      <c r="K44745" s="133"/>
    </row>
    <row r="44746" spans="11:11" x14ac:dyDescent="0.25">
      <c r="K44746"/>
    </row>
    <row r="44747" spans="11:11" x14ac:dyDescent="0.25">
      <c r="K44747"/>
    </row>
    <row r="44748" spans="11:11" x14ac:dyDescent="0.25">
      <c r="K44748" s="133"/>
    </row>
    <row r="44749" spans="11:11" x14ac:dyDescent="0.25">
      <c r="K44749" s="133"/>
    </row>
    <row r="44750" spans="11:11" x14ac:dyDescent="0.25">
      <c r="K44750"/>
    </row>
    <row r="44751" spans="11:11" x14ac:dyDescent="0.25">
      <c r="K44751"/>
    </row>
    <row r="44752" spans="11:11" x14ac:dyDescent="0.25">
      <c r="K44752"/>
    </row>
    <row r="44753" spans="11:11" x14ac:dyDescent="0.25">
      <c r="K44753" s="133"/>
    </row>
    <row r="44754" spans="11:11" x14ac:dyDescent="0.25">
      <c r="K44754" s="133"/>
    </row>
    <row r="44755" spans="11:11" x14ac:dyDescent="0.25">
      <c r="K44755"/>
    </row>
    <row r="44756" spans="11:11" x14ac:dyDescent="0.25">
      <c r="K44756"/>
    </row>
    <row r="44757" spans="11:11" x14ac:dyDescent="0.25">
      <c r="K44757" s="133"/>
    </row>
    <row r="44758" spans="11:11" x14ac:dyDescent="0.25">
      <c r="K44758" s="133"/>
    </row>
    <row r="44759" spans="11:11" x14ac:dyDescent="0.25">
      <c r="K44759"/>
    </row>
    <row r="44760" spans="11:11" x14ac:dyDescent="0.25">
      <c r="K44760"/>
    </row>
    <row r="44761" spans="11:11" x14ac:dyDescent="0.25">
      <c r="K44761"/>
    </row>
    <row r="44762" spans="11:11" x14ac:dyDescent="0.25">
      <c r="K44762" s="133"/>
    </row>
    <row r="44763" spans="11:11" x14ac:dyDescent="0.25">
      <c r="K44763" s="133"/>
    </row>
    <row r="44764" spans="11:11" x14ac:dyDescent="0.25">
      <c r="K44764"/>
    </row>
    <row r="44765" spans="11:11" x14ac:dyDescent="0.25">
      <c r="K44765"/>
    </row>
    <row r="44766" spans="11:11" x14ac:dyDescent="0.25">
      <c r="K44766" s="133"/>
    </row>
    <row r="44767" spans="11:11" x14ac:dyDescent="0.25">
      <c r="K44767" s="133"/>
    </row>
    <row r="44768" spans="11:11" x14ac:dyDescent="0.25">
      <c r="K44768"/>
    </row>
    <row r="44769" spans="11:11" x14ac:dyDescent="0.25">
      <c r="K44769"/>
    </row>
    <row r="44770" spans="11:11" x14ac:dyDescent="0.25">
      <c r="K44770"/>
    </row>
    <row r="44771" spans="11:11" x14ac:dyDescent="0.25">
      <c r="K44771" s="133"/>
    </row>
    <row r="44772" spans="11:11" x14ac:dyDescent="0.25">
      <c r="K44772" s="133"/>
    </row>
    <row r="44773" spans="11:11" x14ac:dyDescent="0.25">
      <c r="K44773"/>
    </row>
    <row r="44774" spans="11:11" x14ac:dyDescent="0.25">
      <c r="K44774"/>
    </row>
    <row r="44775" spans="11:11" x14ac:dyDescent="0.25">
      <c r="K44775" s="133"/>
    </row>
    <row r="44776" spans="11:11" x14ac:dyDescent="0.25">
      <c r="K44776" s="133"/>
    </row>
    <row r="44777" spans="11:11" x14ac:dyDescent="0.25">
      <c r="K44777"/>
    </row>
    <row r="44778" spans="11:11" x14ac:dyDescent="0.25">
      <c r="K44778"/>
    </row>
    <row r="44779" spans="11:11" x14ac:dyDescent="0.25">
      <c r="K44779"/>
    </row>
    <row r="44780" spans="11:11" x14ac:dyDescent="0.25">
      <c r="K44780" s="133"/>
    </row>
    <row r="44781" spans="11:11" x14ac:dyDescent="0.25">
      <c r="K44781" s="133"/>
    </row>
    <row r="44782" spans="11:11" x14ac:dyDescent="0.25">
      <c r="K44782"/>
    </row>
    <row r="44783" spans="11:11" x14ac:dyDescent="0.25">
      <c r="K44783"/>
    </row>
    <row r="44784" spans="11:11" x14ac:dyDescent="0.25">
      <c r="K44784" s="133"/>
    </row>
    <row r="44785" spans="11:11" x14ac:dyDescent="0.25">
      <c r="K44785" s="133"/>
    </row>
    <row r="44786" spans="11:11" x14ac:dyDescent="0.25">
      <c r="K44786"/>
    </row>
    <row r="44787" spans="11:11" x14ac:dyDescent="0.25">
      <c r="K44787"/>
    </row>
    <row r="44788" spans="11:11" x14ac:dyDescent="0.25">
      <c r="K44788"/>
    </row>
    <row r="44789" spans="11:11" x14ac:dyDescent="0.25">
      <c r="K44789" s="133"/>
    </row>
    <row r="44790" spans="11:11" x14ac:dyDescent="0.25">
      <c r="K44790" s="133"/>
    </row>
    <row r="44791" spans="11:11" x14ac:dyDescent="0.25">
      <c r="K44791"/>
    </row>
    <row r="44792" spans="11:11" x14ac:dyDescent="0.25">
      <c r="K44792"/>
    </row>
    <row r="44793" spans="11:11" x14ac:dyDescent="0.25">
      <c r="K44793" s="133"/>
    </row>
    <row r="44794" spans="11:11" x14ac:dyDescent="0.25">
      <c r="K44794" s="133"/>
    </row>
    <row r="44795" spans="11:11" x14ac:dyDescent="0.25">
      <c r="K44795"/>
    </row>
    <row r="44796" spans="11:11" x14ac:dyDescent="0.25">
      <c r="K44796"/>
    </row>
    <row r="44797" spans="11:11" x14ac:dyDescent="0.25">
      <c r="K44797"/>
    </row>
    <row r="44798" spans="11:11" x14ac:dyDescent="0.25">
      <c r="K44798" s="133"/>
    </row>
    <row r="44799" spans="11:11" x14ac:dyDescent="0.25">
      <c r="K44799" s="133"/>
    </row>
    <row r="44800" spans="11:11" x14ac:dyDescent="0.25">
      <c r="K44800"/>
    </row>
    <row r="44801" spans="11:11" x14ac:dyDescent="0.25">
      <c r="K44801"/>
    </row>
    <row r="44802" spans="11:11" x14ac:dyDescent="0.25">
      <c r="K44802" s="133"/>
    </row>
    <row r="44803" spans="11:11" x14ac:dyDescent="0.25">
      <c r="K44803" s="133"/>
    </row>
    <row r="44804" spans="11:11" x14ac:dyDescent="0.25">
      <c r="K44804"/>
    </row>
    <row r="44805" spans="11:11" x14ac:dyDescent="0.25">
      <c r="K44805"/>
    </row>
    <row r="44806" spans="11:11" x14ac:dyDescent="0.25">
      <c r="K44806"/>
    </row>
    <row r="44807" spans="11:11" x14ac:dyDescent="0.25">
      <c r="K44807" s="133"/>
    </row>
    <row r="44808" spans="11:11" x14ac:dyDescent="0.25">
      <c r="K44808" s="133"/>
    </row>
    <row r="44809" spans="11:11" x14ac:dyDescent="0.25">
      <c r="K44809"/>
    </row>
    <row r="44810" spans="11:11" x14ac:dyDescent="0.25">
      <c r="K44810"/>
    </row>
    <row r="44811" spans="11:11" x14ac:dyDescent="0.25">
      <c r="K44811" s="133"/>
    </row>
    <row r="44812" spans="11:11" x14ac:dyDescent="0.25">
      <c r="K44812" s="133"/>
    </row>
    <row r="44813" spans="11:11" x14ac:dyDescent="0.25">
      <c r="K44813"/>
    </row>
    <row r="44814" spans="11:11" x14ac:dyDescent="0.25">
      <c r="K44814"/>
    </row>
    <row r="44815" spans="11:11" x14ac:dyDescent="0.25">
      <c r="K44815"/>
    </row>
    <row r="44816" spans="11:11" x14ac:dyDescent="0.25">
      <c r="K44816" s="133"/>
    </row>
    <row r="44817" spans="11:11" x14ac:dyDescent="0.25">
      <c r="K44817" s="133"/>
    </row>
    <row r="44818" spans="11:11" x14ac:dyDescent="0.25">
      <c r="K44818"/>
    </row>
    <row r="44819" spans="11:11" x14ac:dyDescent="0.25">
      <c r="K44819"/>
    </row>
    <row r="44820" spans="11:11" x14ac:dyDescent="0.25">
      <c r="K44820" s="133"/>
    </row>
    <row r="44821" spans="11:11" x14ac:dyDescent="0.25">
      <c r="K44821" s="133"/>
    </row>
    <row r="44822" spans="11:11" x14ac:dyDescent="0.25">
      <c r="K44822"/>
    </row>
    <row r="44823" spans="11:11" x14ac:dyDescent="0.25">
      <c r="K44823"/>
    </row>
    <row r="44824" spans="11:11" x14ac:dyDescent="0.25">
      <c r="K44824"/>
    </row>
    <row r="44825" spans="11:11" x14ac:dyDescent="0.25">
      <c r="K44825" s="133"/>
    </row>
    <row r="44826" spans="11:11" x14ac:dyDescent="0.25">
      <c r="K44826" s="133"/>
    </row>
    <row r="44827" spans="11:11" x14ac:dyDescent="0.25">
      <c r="K44827"/>
    </row>
    <row r="44828" spans="11:11" x14ac:dyDescent="0.25">
      <c r="K44828"/>
    </row>
    <row r="44829" spans="11:11" x14ac:dyDescent="0.25">
      <c r="K44829" s="133"/>
    </row>
    <row r="44830" spans="11:11" x14ac:dyDescent="0.25">
      <c r="K44830" s="133"/>
    </row>
    <row r="44831" spans="11:11" x14ac:dyDescent="0.25">
      <c r="K44831"/>
    </row>
    <row r="44832" spans="11:11" x14ac:dyDescent="0.25">
      <c r="K44832"/>
    </row>
    <row r="44833" spans="11:11" x14ac:dyDescent="0.25">
      <c r="K44833"/>
    </row>
    <row r="44834" spans="11:11" x14ac:dyDescent="0.25">
      <c r="K44834" s="133"/>
    </row>
    <row r="44835" spans="11:11" x14ac:dyDescent="0.25">
      <c r="K44835" s="133"/>
    </row>
    <row r="44836" spans="11:11" x14ac:dyDescent="0.25">
      <c r="K44836"/>
    </row>
    <row r="44837" spans="11:11" x14ac:dyDescent="0.25">
      <c r="K44837"/>
    </row>
    <row r="44838" spans="11:11" x14ac:dyDescent="0.25">
      <c r="K44838" s="133"/>
    </row>
    <row r="44839" spans="11:11" x14ac:dyDescent="0.25">
      <c r="K44839" s="133"/>
    </row>
    <row r="44840" spans="11:11" x14ac:dyDescent="0.25">
      <c r="K44840"/>
    </row>
    <row r="44841" spans="11:11" x14ac:dyDescent="0.25">
      <c r="K44841"/>
    </row>
    <row r="44842" spans="11:11" x14ac:dyDescent="0.25">
      <c r="K44842"/>
    </row>
    <row r="44843" spans="11:11" x14ac:dyDescent="0.25">
      <c r="K44843" s="133"/>
    </row>
    <row r="44844" spans="11:11" x14ac:dyDescent="0.25">
      <c r="K44844" s="133"/>
    </row>
    <row r="44845" spans="11:11" x14ac:dyDescent="0.25">
      <c r="K44845"/>
    </row>
    <row r="44846" spans="11:11" x14ac:dyDescent="0.25">
      <c r="K44846"/>
    </row>
    <row r="44847" spans="11:11" x14ac:dyDescent="0.25">
      <c r="K44847" s="133"/>
    </row>
    <row r="44848" spans="11:11" x14ac:dyDescent="0.25">
      <c r="K44848" s="133"/>
    </row>
    <row r="44849" spans="11:11" x14ac:dyDescent="0.25">
      <c r="K44849"/>
    </row>
    <row r="44850" spans="11:11" x14ac:dyDescent="0.25">
      <c r="K44850"/>
    </row>
    <row r="44851" spans="11:11" x14ac:dyDescent="0.25">
      <c r="K44851"/>
    </row>
    <row r="44852" spans="11:11" x14ac:dyDescent="0.25">
      <c r="K44852" s="133"/>
    </row>
    <row r="44853" spans="11:11" x14ac:dyDescent="0.25">
      <c r="K44853" s="133"/>
    </row>
    <row r="44854" spans="11:11" x14ac:dyDescent="0.25">
      <c r="K44854"/>
    </row>
    <row r="44855" spans="11:11" x14ac:dyDescent="0.25">
      <c r="K44855"/>
    </row>
    <row r="44856" spans="11:11" x14ac:dyDescent="0.25">
      <c r="K44856" s="133"/>
    </row>
    <row r="44857" spans="11:11" x14ac:dyDescent="0.25">
      <c r="K44857" s="133"/>
    </row>
    <row r="44858" spans="11:11" x14ac:dyDescent="0.25">
      <c r="K44858"/>
    </row>
    <row r="44859" spans="11:11" x14ac:dyDescent="0.25">
      <c r="K44859"/>
    </row>
    <row r="44860" spans="11:11" x14ac:dyDescent="0.25">
      <c r="K44860"/>
    </row>
    <row r="44861" spans="11:11" x14ac:dyDescent="0.25">
      <c r="K44861" s="133"/>
    </row>
    <row r="44862" spans="11:11" x14ac:dyDescent="0.25">
      <c r="K44862" s="133"/>
    </row>
    <row r="44863" spans="11:11" x14ac:dyDescent="0.25">
      <c r="K44863"/>
    </row>
    <row r="44864" spans="11:11" x14ac:dyDescent="0.25">
      <c r="K44864"/>
    </row>
    <row r="44865" spans="11:11" x14ac:dyDescent="0.25">
      <c r="K44865" s="133"/>
    </row>
    <row r="44866" spans="11:11" x14ac:dyDescent="0.25">
      <c r="K44866" s="133"/>
    </row>
    <row r="44867" spans="11:11" x14ac:dyDescent="0.25">
      <c r="K44867"/>
    </row>
    <row r="44868" spans="11:11" x14ac:dyDescent="0.25">
      <c r="K44868"/>
    </row>
    <row r="44869" spans="11:11" x14ac:dyDescent="0.25">
      <c r="K44869"/>
    </row>
    <row r="44870" spans="11:11" x14ac:dyDescent="0.25">
      <c r="K44870" s="133"/>
    </row>
    <row r="44871" spans="11:11" x14ac:dyDescent="0.25">
      <c r="K44871" s="133"/>
    </row>
    <row r="44872" spans="11:11" x14ac:dyDescent="0.25">
      <c r="K44872"/>
    </row>
    <row r="44873" spans="11:11" x14ac:dyDescent="0.25">
      <c r="K44873"/>
    </row>
    <row r="44874" spans="11:11" x14ac:dyDescent="0.25">
      <c r="K44874" s="133"/>
    </row>
    <row r="44875" spans="11:11" x14ac:dyDescent="0.25">
      <c r="K44875" s="133"/>
    </row>
    <row r="44876" spans="11:11" x14ac:dyDescent="0.25">
      <c r="K44876"/>
    </row>
    <row r="44877" spans="11:11" x14ac:dyDescent="0.25">
      <c r="K44877"/>
    </row>
    <row r="44878" spans="11:11" x14ac:dyDescent="0.25">
      <c r="K44878"/>
    </row>
    <row r="44879" spans="11:11" x14ac:dyDescent="0.25">
      <c r="K44879" s="133"/>
    </row>
    <row r="44880" spans="11:11" x14ac:dyDescent="0.25">
      <c r="K44880" s="133"/>
    </row>
    <row r="44881" spans="11:11" x14ac:dyDescent="0.25">
      <c r="K44881"/>
    </row>
    <row r="44882" spans="11:11" x14ac:dyDescent="0.25">
      <c r="K44882"/>
    </row>
    <row r="44883" spans="11:11" x14ac:dyDescent="0.25">
      <c r="K44883" s="133"/>
    </row>
    <row r="44884" spans="11:11" x14ac:dyDescent="0.25">
      <c r="K44884" s="133"/>
    </row>
    <row r="44885" spans="11:11" x14ac:dyDescent="0.25">
      <c r="K44885"/>
    </row>
    <row r="44886" spans="11:11" x14ac:dyDescent="0.25">
      <c r="K44886"/>
    </row>
    <row r="44887" spans="11:11" x14ac:dyDescent="0.25">
      <c r="K44887"/>
    </row>
    <row r="44888" spans="11:11" x14ac:dyDescent="0.25">
      <c r="K44888" s="133"/>
    </row>
    <row r="44889" spans="11:11" x14ac:dyDescent="0.25">
      <c r="K44889" s="133"/>
    </row>
    <row r="44890" spans="11:11" x14ac:dyDescent="0.25">
      <c r="K44890"/>
    </row>
    <row r="44891" spans="11:11" x14ac:dyDescent="0.25">
      <c r="K44891"/>
    </row>
    <row r="44892" spans="11:11" x14ac:dyDescent="0.25">
      <c r="K44892" s="133"/>
    </row>
    <row r="44893" spans="11:11" x14ac:dyDescent="0.25">
      <c r="K44893" s="133"/>
    </row>
    <row r="44894" spans="11:11" x14ac:dyDescent="0.25">
      <c r="K44894"/>
    </row>
    <row r="44895" spans="11:11" x14ac:dyDescent="0.25">
      <c r="K44895"/>
    </row>
    <row r="44896" spans="11:11" x14ac:dyDescent="0.25">
      <c r="K44896"/>
    </row>
    <row r="44897" spans="11:11" x14ac:dyDescent="0.25">
      <c r="K44897" s="133"/>
    </row>
    <row r="44898" spans="11:11" x14ac:dyDescent="0.25">
      <c r="K44898" s="133"/>
    </row>
    <row r="44899" spans="11:11" x14ac:dyDescent="0.25">
      <c r="K44899"/>
    </row>
    <row r="44900" spans="11:11" x14ac:dyDescent="0.25">
      <c r="K44900"/>
    </row>
    <row r="44901" spans="11:11" x14ac:dyDescent="0.25">
      <c r="K44901" s="133"/>
    </row>
    <row r="44902" spans="11:11" x14ac:dyDescent="0.25">
      <c r="K44902" s="133"/>
    </row>
    <row r="44903" spans="11:11" x14ac:dyDescent="0.25">
      <c r="K44903"/>
    </row>
    <row r="44904" spans="11:11" x14ac:dyDescent="0.25">
      <c r="K44904"/>
    </row>
    <row r="44905" spans="11:11" x14ac:dyDescent="0.25">
      <c r="K44905"/>
    </row>
    <row r="44906" spans="11:11" x14ac:dyDescent="0.25">
      <c r="K44906" s="133"/>
    </row>
    <row r="44907" spans="11:11" x14ac:dyDescent="0.25">
      <c r="K44907" s="133"/>
    </row>
    <row r="44908" spans="11:11" x14ac:dyDescent="0.25">
      <c r="K44908"/>
    </row>
    <row r="44909" spans="11:11" x14ac:dyDescent="0.25">
      <c r="K44909"/>
    </row>
    <row r="44910" spans="11:11" x14ac:dyDescent="0.25">
      <c r="K44910" s="133"/>
    </row>
    <row r="44911" spans="11:11" x14ac:dyDescent="0.25">
      <c r="K44911" s="133"/>
    </row>
    <row r="44912" spans="11:11" x14ac:dyDescent="0.25">
      <c r="K44912"/>
    </row>
    <row r="44913" spans="11:11" x14ac:dyDescent="0.25">
      <c r="K44913"/>
    </row>
    <row r="44914" spans="11:11" x14ac:dyDescent="0.25">
      <c r="K44914"/>
    </row>
    <row r="44915" spans="11:11" x14ac:dyDescent="0.25">
      <c r="K44915" s="133"/>
    </row>
    <row r="44916" spans="11:11" x14ac:dyDescent="0.25">
      <c r="K44916" s="133"/>
    </row>
    <row r="44917" spans="11:11" x14ac:dyDescent="0.25">
      <c r="K44917"/>
    </row>
    <row r="44918" spans="11:11" x14ac:dyDescent="0.25">
      <c r="K44918"/>
    </row>
    <row r="44919" spans="11:11" x14ac:dyDescent="0.25">
      <c r="K44919" s="133"/>
    </row>
    <row r="44920" spans="11:11" x14ac:dyDescent="0.25">
      <c r="K44920" s="133"/>
    </row>
    <row r="44921" spans="11:11" x14ac:dyDescent="0.25">
      <c r="K44921"/>
    </row>
    <row r="44922" spans="11:11" x14ac:dyDescent="0.25">
      <c r="K44922"/>
    </row>
    <row r="44923" spans="11:11" x14ac:dyDescent="0.25">
      <c r="K44923"/>
    </row>
    <row r="44924" spans="11:11" x14ac:dyDescent="0.25">
      <c r="K44924" s="133"/>
    </row>
    <row r="44925" spans="11:11" x14ac:dyDescent="0.25">
      <c r="K44925" s="133"/>
    </row>
    <row r="44926" spans="11:11" x14ac:dyDescent="0.25">
      <c r="K44926"/>
    </row>
    <row r="44927" spans="11:11" x14ac:dyDescent="0.25">
      <c r="K44927"/>
    </row>
    <row r="44928" spans="11:11" x14ac:dyDescent="0.25">
      <c r="K44928" s="133"/>
    </row>
    <row r="44929" spans="11:11" x14ac:dyDescent="0.25">
      <c r="K44929" s="133"/>
    </row>
    <row r="44930" spans="11:11" x14ac:dyDescent="0.25">
      <c r="K44930"/>
    </row>
    <row r="44931" spans="11:11" x14ac:dyDescent="0.25">
      <c r="K44931"/>
    </row>
    <row r="44932" spans="11:11" x14ac:dyDescent="0.25">
      <c r="K44932"/>
    </row>
    <row r="44933" spans="11:11" x14ac:dyDescent="0.25">
      <c r="K44933" s="133"/>
    </row>
    <row r="44934" spans="11:11" x14ac:dyDescent="0.25">
      <c r="K44934" s="133"/>
    </row>
    <row r="44935" spans="11:11" x14ac:dyDescent="0.25">
      <c r="K44935"/>
    </row>
    <row r="44936" spans="11:11" x14ac:dyDescent="0.25">
      <c r="K44936"/>
    </row>
    <row r="44937" spans="11:11" x14ac:dyDescent="0.25">
      <c r="K44937" s="133"/>
    </row>
    <row r="44938" spans="11:11" x14ac:dyDescent="0.25">
      <c r="K44938" s="133"/>
    </row>
    <row r="44939" spans="11:11" x14ac:dyDescent="0.25">
      <c r="K44939"/>
    </row>
    <row r="44940" spans="11:11" x14ac:dyDescent="0.25">
      <c r="K44940"/>
    </row>
    <row r="44941" spans="11:11" x14ac:dyDescent="0.25">
      <c r="K44941"/>
    </row>
    <row r="44942" spans="11:11" x14ac:dyDescent="0.25">
      <c r="K44942" s="133"/>
    </row>
    <row r="44943" spans="11:11" x14ac:dyDescent="0.25">
      <c r="K44943" s="133"/>
    </row>
    <row r="44944" spans="11:11" x14ac:dyDescent="0.25">
      <c r="K44944"/>
    </row>
    <row r="44945" spans="11:11" x14ac:dyDescent="0.25">
      <c r="K44945"/>
    </row>
    <row r="44946" spans="11:11" x14ac:dyDescent="0.25">
      <c r="K44946" s="133"/>
    </row>
    <row r="44947" spans="11:11" x14ac:dyDescent="0.25">
      <c r="K44947" s="133"/>
    </row>
    <row r="44948" spans="11:11" x14ac:dyDescent="0.25">
      <c r="K44948"/>
    </row>
    <row r="44949" spans="11:11" x14ac:dyDescent="0.25">
      <c r="K44949"/>
    </row>
    <row r="44950" spans="11:11" x14ac:dyDescent="0.25">
      <c r="K44950"/>
    </row>
    <row r="44951" spans="11:11" x14ac:dyDescent="0.25">
      <c r="K44951" s="133"/>
    </row>
    <row r="44952" spans="11:11" x14ac:dyDescent="0.25">
      <c r="K44952" s="133"/>
    </row>
    <row r="44953" spans="11:11" x14ac:dyDescent="0.25">
      <c r="K44953"/>
    </row>
    <row r="44954" spans="11:11" x14ac:dyDescent="0.25">
      <c r="K44954"/>
    </row>
    <row r="44955" spans="11:11" x14ac:dyDescent="0.25">
      <c r="K44955" s="133"/>
    </row>
    <row r="44956" spans="11:11" x14ac:dyDescent="0.25">
      <c r="K44956" s="133"/>
    </row>
    <row r="44957" spans="11:11" x14ac:dyDescent="0.25">
      <c r="K44957"/>
    </row>
    <row r="44958" spans="11:11" x14ac:dyDescent="0.25">
      <c r="K44958"/>
    </row>
    <row r="44959" spans="11:11" x14ac:dyDescent="0.25">
      <c r="K44959"/>
    </row>
    <row r="44960" spans="11:11" x14ac:dyDescent="0.25">
      <c r="K44960" s="133"/>
    </row>
    <row r="44961" spans="11:11" x14ac:dyDescent="0.25">
      <c r="K44961" s="133"/>
    </row>
    <row r="44962" spans="11:11" x14ac:dyDescent="0.25">
      <c r="K44962"/>
    </row>
    <row r="44963" spans="11:11" x14ac:dyDescent="0.25">
      <c r="K44963"/>
    </row>
    <row r="44964" spans="11:11" x14ac:dyDescent="0.25">
      <c r="K44964" s="133"/>
    </row>
    <row r="44965" spans="11:11" x14ac:dyDescent="0.25">
      <c r="K44965" s="133"/>
    </row>
    <row r="44966" spans="11:11" x14ac:dyDescent="0.25">
      <c r="K44966"/>
    </row>
    <row r="44967" spans="11:11" x14ac:dyDescent="0.25">
      <c r="K44967"/>
    </row>
    <row r="44968" spans="11:11" x14ac:dyDescent="0.25">
      <c r="K44968"/>
    </row>
    <row r="44969" spans="11:11" x14ac:dyDescent="0.25">
      <c r="K44969" s="133"/>
    </row>
    <row r="44970" spans="11:11" x14ac:dyDescent="0.25">
      <c r="K44970" s="133"/>
    </row>
    <row r="44971" spans="11:11" x14ac:dyDescent="0.25">
      <c r="K44971"/>
    </row>
    <row r="44972" spans="11:11" x14ac:dyDescent="0.25">
      <c r="K44972"/>
    </row>
    <row r="44973" spans="11:11" x14ac:dyDescent="0.25">
      <c r="K44973" s="133"/>
    </row>
    <row r="44974" spans="11:11" x14ac:dyDescent="0.25">
      <c r="K44974" s="133"/>
    </row>
    <row r="44975" spans="11:11" x14ac:dyDescent="0.25">
      <c r="K44975"/>
    </row>
    <row r="44976" spans="11:11" x14ac:dyDescent="0.25">
      <c r="K44976"/>
    </row>
    <row r="44977" spans="11:11" x14ac:dyDescent="0.25">
      <c r="K44977"/>
    </row>
    <row r="44978" spans="11:11" x14ac:dyDescent="0.25">
      <c r="K44978" s="133"/>
    </row>
    <row r="44979" spans="11:11" x14ac:dyDescent="0.25">
      <c r="K44979" s="133"/>
    </row>
    <row r="44980" spans="11:11" x14ac:dyDescent="0.25">
      <c r="K44980"/>
    </row>
    <row r="44981" spans="11:11" x14ac:dyDescent="0.25">
      <c r="K44981"/>
    </row>
    <row r="44982" spans="11:11" x14ac:dyDescent="0.25">
      <c r="K44982" s="133"/>
    </row>
    <row r="44983" spans="11:11" x14ac:dyDescent="0.25">
      <c r="K44983" s="133"/>
    </row>
    <row r="44984" spans="11:11" x14ac:dyDescent="0.25">
      <c r="K44984"/>
    </row>
    <row r="44985" spans="11:11" x14ac:dyDescent="0.25">
      <c r="K44985"/>
    </row>
    <row r="44986" spans="11:11" x14ac:dyDescent="0.25">
      <c r="K44986"/>
    </row>
    <row r="44987" spans="11:11" x14ac:dyDescent="0.25">
      <c r="K44987" s="133"/>
    </row>
    <row r="44988" spans="11:11" x14ac:dyDescent="0.25">
      <c r="K44988" s="133"/>
    </row>
    <row r="44989" spans="11:11" x14ac:dyDescent="0.25">
      <c r="K44989"/>
    </row>
    <row r="44990" spans="11:11" x14ac:dyDescent="0.25">
      <c r="K44990"/>
    </row>
    <row r="44991" spans="11:11" x14ac:dyDescent="0.25">
      <c r="K44991" s="133"/>
    </row>
    <row r="44992" spans="11:11" x14ac:dyDescent="0.25">
      <c r="K44992" s="133"/>
    </row>
    <row r="44993" spans="11:11" x14ac:dyDescent="0.25">
      <c r="K44993"/>
    </row>
    <row r="44994" spans="11:11" x14ac:dyDescent="0.25">
      <c r="K44994"/>
    </row>
    <row r="44995" spans="11:11" x14ac:dyDescent="0.25">
      <c r="K44995"/>
    </row>
    <row r="44996" spans="11:11" x14ac:dyDescent="0.25">
      <c r="K44996" s="133"/>
    </row>
    <row r="44997" spans="11:11" x14ac:dyDescent="0.25">
      <c r="K44997" s="133"/>
    </row>
    <row r="44998" spans="11:11" x14ac:dyDescent="0.25">
      <c r="K44998"/>
    </row>
    <row r="44999" spans="11:11" x14ac:dyDescent="0.25">
      <c r="K44999"/>
    </row>
    <row r="45000" spans="11:11" x14ac:dyDescent="0.25">
      <c r="K45000" s="133"/>
    </row>
    <row r="45001" spans="11:11" x14ac:dyDescent="0.25">
      <c r="K45001" s="133"/>
    </row>
    <row r="45002" spans="11:11" x14ac:dyDescent="0.25">
      <c r="K45002"/>
    </row>
    <row r="45003" spans="11:11" x14ac:dyDescent="0.25">
      <c r="K45003"/>
    </row>
    <row r="45004" spans="11:11" x14ac:dyDescent="0.25">
      <c r="K45004"/>
    </row>
    <row r="45005" spans="11:11" x14ac:dyDescent="0.25">
      <c r="K45005" s="133"/>
    </row>
    <row r="45006" spans="11:11" x14ac:dyDescent="0.25">
      <c r="K45006" s="133"/>
    </row>
    <row r="45007" spans="11:11" x14ac:dyDescent="0.25">
      <c r="K45007"/>
    </row>
    <row r="45008" spans="11:11" x14ac:dyDescent="0.25">
      <c r="K45008"/>
    </row>
    <row r="45009" spans="11:11" x14ac:dyDescent="0.25">
      <c r="K45009" s="133"/>
    </row>
    <row r="45010" spans="11:11" x14ac:dyDescent="0.25">
      <c r="K45010" s="133"/>
    </row>
    <row r="45011" spans="11:11" x14ac:dyDescent="0.25">
      <c r="K45011"/>
    </row>
    <row r="45012" spans="11:11" x14ac:dyDescent="0.25">
      <c r="K45012"/>
    </row>
    <row r="45013" spans="11:11" x14ac:dyDescent="0.25">
      <c r="K45013"/>
    </row>
    <row r="45014" spans="11:11" x14ac:dyDescent="0.25">
      <c r="K45014" s="133"/>
    </row>
    <row r="45015" spans="11:11" x14ac:dyDescent="0.25">
      <c r="K45015" s="133"/>
    </row>
    <row r="45016" spans="11:11" x14ac:dyDescent="0.25">
      <c r="K45016"/>
    </row>
    <row r="45017" spans="11:11" x14ac:dyDescent="0.25">
      <c r="K45017"/>
    </row>
    <row r="45018" spans="11:11" x14ac:dyDescent="0.25">
      <c r="K45018" s="133"/>
    </row>
    <row r="45019" spans="11:11" x14ac:dyDescent="0.25">
      <c r="K45019" s="133"/>
    </row>
    <row r="45020" spans="11:11" x14ac:dyDescent="0.25">
      <c r="K45020"/>
    </row>
    <row r="45021" spans="11:11" x14ac:dyDescent="0.25">
      <c r="K45021"/>
    </row>
    <row r="45022" spans="11:11" x14ac:dyDescent="0.25">
      <c r="K45022"/>
    </row>
    <row r="45023" spans="11:11" x14ac:dyDescent="0.25">
      <c r="K45023" s="133"/>
    </row>
    <row r="45024" spans="11:11" x14ac:dyDescent="0.25">
      <c r="K45024" s="133"/>
    </row>
    <row r="45025" spans="11:11" x14ac:dyDescent="0.25">
      <c r="K45025"/>
    </row>
    <row r="45026" spans="11:11" x14ac:dyDescent="0.25">
      <c r="K45026"/>
    </row>
    <row r="45027" spans="11:11" x14ac:dyDescent="0.25">
      <c r="K45027" s="133"/>
    </row>
    <row r="45028" spans="11:11" x14ac:dyDescent="0.25">
      <c r="K45028" s="133"/>
    </row>
    <row r="45029" spans="11:11" x14ac:dyDescent="0.25">
      <c r="K45029"/>
    </row>
    <row r="45030" spans="11:11" x14ac:dyDescent="0.25">
      <c r="K45030"/>
    </row>
    <row r="45031" spans="11:11" x14ac:dyDescent="0.25">
      <c r="K45031"/>
    </row>
    <row r="45032" spans="11:11" x14ac:dyDescent="0.25">
      <c r="K45032" s="133"/>
    </row>
    <row r="45033" spans="11:11" x14ac:dyDescent="0.25">
      <c r="K45033" s="133"/>
    </row>
    <row r="45034" spans="11:11" x14ac:dyDescent="0.25">
      <c r="K45034"/>
    </row>
    <row r="45035" spans="11:11" x14ac:dyDescent="0.25">
      <c r="K45035"/>
    </row>
    <row r="45036" spans="11:11" x14ac:dyDescent="0.25">
      <c r="K45036" s="133"/>
    </row>
    <row r="45037" spans="11:11" x14ac:dyDescent="0.25">
      <c r="K45037" s="133"/>
    </row>
    <row r="45038" spans="11:11" x14ac:dyDescent="0.25">
      <c r="K45038"/>
    </row>
    <row r="45039" spans="11:11" x14ac:dyDescent="0.25">
      <c r="K45039"/>
    </row>
    <row r="45040" spans="11:11" x14ac:dyDescent="0.25">
      <c r="K45040"/>
    </row>
    <row r="45041" spans="11:11" x14ac:dyDescent="0.25">
      <c r="K45041" s="133"/>
    </row>
    <row r="45042" spans="11:11" x14ac:dyDescent="0.25">
      <c r="K45042" s="133"/>
    </row>
    <row r="45043" spans="11:11" x14ac:dyDescent="0.25">
      <c r="K45043"/>
    </row>
    <row r="45044" spans="11:11" x14ac:dyDescent="0.25">
      <c r="K45044"/>
    </row>
    <row r="45045" spans="11:11" x14ac:dyDescent="0.25">
      <c r="K45045" s="133"/>
    </row>
    <row r="45046" spans="11:11" x14ac:dyDescent="0.25">
      <c r="K45046" s="133"/>
    </row>
    <row r="45047" spans="11:11" x14ac:dyDescent="0.25">
      <c r="K45047"/>
    </row>
    <row r="45048" spans="11:11" x14ac:dyDescent="0.25">
      <c r="K45048"/>
    </row>
    <row r="45049" spans="11:11" x14ac:dyDescent="0.25">
      <c r="K45049"/>
    </row>
    <row r="45050" spans="11:11" x14ac:dyDescent="0.25">
      <c r="K45050" s="133"/>
    </row>
    <row r="45051" spans="11:11" x14ac:dyDescent="0.25">
      <c r="K45051" s="133"/>
    </row>
    <row r="45052" spans="11:11" x14ac:dyDescent="0.25">
      <c r="K45052"/>
    </row>
    <row r="45053" spans="11:11" x14ac:dyDescent="0.25">
      <c r="K45053"/>
    </row>
    <row r="45054" spans="11:11" x14ac:dyDescent="0.25">
      <c r="K45054" s="133"/>
    </row>
    <row r="45055" spans="11:11" x14ac:dyDescent="0.25">
      <c r="K45055" s="133"/>
    </row>
    <row r="45056" spans="11:11" x14ac:dyDescent="0.25">
      <c r="K45056"/>
    </row>
    <row r="45057" spans="11:11" x14ac:dyDescent="0.25">
      <c r="K45057"/>
    </row>
    <row r="45058" spans="11:11" x14ac:dyDescent="0.25">
      <c r="K45058"/>
    </row>
    <row r="45059" spans="11:11" x14ac:dyDescent="0.25">
      <c r="K45059" s="133"/>
    </row>
    <row r="45060" spans="11:11" x14ac:dyDescent="0.25">
      <c r="K45060" s="133"/>
    </row>
    <row r="45061" spans="11:11" x14ac:dyDescent="0.25">
      <c r="K45061"/>
    </row>
    <row r="45062" spans="11:11" x14ac:dyDescent="0.25">
      <c r="K45062"/>
    </row>
    <row r="45063" spans="11:11" x14ac:dyDescent="0.25">
      <c r="K45063" s="133"/>
    </row>
    <row r="45064" spans="11:11" x14ac:dyDescent="0.25">
      <c r="K45064" s="133"/>
    </row>
    <row r="45065" spans="11:11" x14ac:dyDescent="0.25">
      <c r="K45065"/>
    </row>
    <row r="45066" spans="11:11" x14ac:dyDescent="0.25">
      <c r="K45066"/>
    </row>
    <row r="45067" spans="11:11" x14ac:dyDescent="0.25">
      <c r="K45067"/>
    </row>
    <row r="45068" spans="11:11" x14ac:dyDescent="0.25">
      <c r="K45068" s="133"/>
    </row>
    <row r="45069" spans="11:11" x14ac:dyDescent="0.25">
      <c r="K45069" s="133"/>
    </row>
    <row r="45070" spans="11:11" x14ac:dyDescent="0.25">
      <c r="K45070"/>
    </row>
    <row r="45071" spans="11:11" x14ac:dyDescent="0.25">
      <c r="K45071"/>
    </row>
    <row r="45072" spans="11:11" x14ac:dyDescent="0.25">
      <c r="K45072" s="133"/>
    </row>
    <row r="45073" spans="11:11" x14ac:dyDescent="0.25">
      <c r="K45073" s="133"/>
    </row>
    <row r="45074" spans="11:11" x14ac:dyDescent="0.25">
      <c r="K45074"/>
    </row>
    <row r="45075" spans="11:11" x14ac:dyDescent="0.25">
      <c r="K45075"/>
    </row>
    <row r="45076" spans="11:11" x14ac:dyDescent="0.25">
      <c r="K45076"/>
    </row>
    <row r="45077" spans="11:11" x14ac:dyDescent="0.25">
      <c r="K45077" s="133"/>
    </row>
    <row r="45078" spans="11:11" x14ac:dyDescent="0.25">
      <c r="K45078" s="133"/>
    </row>
    <row r="45079" spans="11:11" x14ac:dyDescent="0.25">
      <c r="K45079"/>
    </row>
    <row r="45080" spans="11:11" x14ac:dyDescent="0.25">
      <c r="K45080"/>
    </row>
    <row r="45081" spans="11:11" x14ac:dyDescent="0.25">
      <c r="K45081" s="133"/>
    </row>
    <row r="45082" spans="11:11" x14ac:dyDescent="0.25">
      <c r="K45082" s="133"/>
    </row>
    <row r="45083" spans="11:11" x14ac:dyDescent="0.25">
      <c r="K45083"/>
    </row>
    <row r="45084" spans="11:11" x14ac:dyDescent="0.25">
      <c r="K45084"/>
    </row>
    <row r="45085" spans="11:11" x14ac:dyDescent="0.25">
      <c r="K45085"/>
    </row>
    <row r="45086" spans="11:11" x14ac:dyDescent="0.25">
      <c r="K45086" s="133"/>
    </row>
    <row r="45087" spans="11:11" x14ac:dyDescent="0.25">
      <c r="K45087" s="133"/>
    </row>
    <row r="45088" spans="11:11" x14ac:dyDescent="0.25">
      <c r="K45088"/>
    </row>
    <row r="45089" spans="11:11" x14ac:dyDescent="0.25">
      <c r="K45089"/>
    </row>
    <row r="45090" spans="11:11" x14ac:dyDescent="0.25">
      <c r="K45090" s="133"/>
    </row>
    <row r="45091" spans="11:11" x14ac:dyDescent="0.25">
      <c r="K45091" s="133"/>
    </row>
    <row r="45092" spans="11:11" x14ac:dyDescent="0.25">
      <c r="K45092"/>
    </row>
    <row r="45093" spans="11:11" x14ac:dyDescent="0.25">
      <c r="K45093"/>
    </row>
    <row r="45094" spans="11:11" x14ac:dyDescent="0.25">
      <c r="K45094"/>
    </row>
    <row r="45095" spans="11:11" x14ac:dyDescent="0.25">
      <c r="K45095" s="133"/>
    </row>
    <row r="45096" spans="11:11" x14ac:dyDescent="0.25">
      <c r="K45096" s="133"/>
    </row>
    <row r="45097" spans="11:11" x14ac:dyDescent="0.25">
      <c r="K45097"/>
    </row>
    <row r="45098" spans="11:11" x14ac:dyDescent="0.25">
      <c r="K45098"/>
    </row>
    <row r="45099" spans="11:11" x14ac:dyDescent="0.25">
      <c r="K45099" s="133"/>
    </row>
    <row r="45100" spans="11:11" x14ac:dyDescent="0.25">
      <c r="K45100" s="133"/>
    </row>
    <row r="45101" spans="11:11" x14ac:dyDescent="0.25">
      <c r="K45101"/>
    </row>
    <row r="45102" spans="11:11" x14ac:dyDescent="0.25">
      <c r="K45102"/>
    </row>
    <row r="45103" spans="11:11" x14ac:dyDescent="0.25">
      <c r="K45103"/>
    </row>
    <row r="45104" spans="11:11" x14ac:dyDescent="0.25">
      <c r="K45104" s="133"/>
    </row>
    <row r="45105" spans="11:11" x14ac:dyDescent="0.25">
      <c r="K45105" s="133"/>
    </row>
    <row r="45106" spans="11:11" x14ac:dyDescent="0.25">
      <c r="K45106"/>
    </row>
    <row r="45107" spans="11:11" x14ac:dyDescent="0.25">
      <c r="K45107"/>
    </row>
    <row r="45108" spans="11:11" x14ac:dyDescent="0.25">
      <c r="K45108" s="133"/>
    </row>
    <row r="45109" spans="11:11" x14ac:dyDescent="0.25">
      <c r="K45109" s="133"/>
    </row>
    <row r="45110" spans="11:11" x14ac:dyDescent="0.25">
      <c r="K45110"/>
    </row>
    <row r="45111" spans="11:11" x14ac:dyDescent="0.25">
      <c r="K45111"/>
    </row>
    <row r="45112" spans="11:11" x14ac:dyDescent="0.25">
      <c r="K45112"/>
    </row>
    <row r="45113" spans="11:11" x14ac:dyDescent="0.25">
      <c r="K45113" s="133"/>
    </row>
    <row r="45114" spans="11:11" x14ac:dyDescent="0.25">
      <c r="K45114" s="133"/>
    </row>
    <row r="45115" spans="11:11" x14ac:dyDescent="0.25">
      <c r="K45115"/>
    </row>
    <row r="45116" spans="11:11" x14ac:dyDescent="0.25">
      <c r="K45116"/>
    </row>
    <row r="45117" spans="11:11" x14ac:dyDescent="0.25">
      <c r="K45117" s="133"/>
    </row>
    <row r="45118" spans="11:11" x14ac:dyDescent="0.25">
      <c r="K45118" s="133"/>
    </row>
    <row r="45119" spans="11:11" x14ac:dyDescent="0.25">
      <c r="K45119"/>
    </row>
    <row r="45120" spans="11:11" x14ac:dyDescent="0.25">
      <c r="K45120"/>
    </row>
    <row r="45121" spans="11:11" x14ac:dyDescent="0.25">
      <c r="K45121"/>
    </row>
    <row r="45122" spans="11:11" x14ac:dyDescent="0.25">
      <c r="K45122" s="133"/>
    </row>
    <row r="45123" spans="11:11" x14ac:dyDescent="0.25">
      <c r="K45123" s="133"/>
    </row>
    <row r="45124" spans="11:11" x14ac:dyDescent="0.25">
      <c r="K45124"/>
    </row>
    <row r="45125" spans="11:11" x14ac:dyDescent="0.25">
      <c r="K45125"/>
    </row>
    <row r="45126" spans="11:11" x14ac:dyDescent="0.25">
      <c r="K45126" s="133"/>
    </row>
    <row r="45127" spans="11:11" x14ac:dyDescent="0.25">
      <c r="K45127" s="133"/>
    </row>
    <row r="45128" spans="11:11" x14ac:dyDescent="0.25">
      <c r="K45128"/>
    </row>
    <row r="45129" spans="11:11" x14ac:dyDescent="0.25">
      <c r="K45129"/>
    </row>
    <row r="45130" spans="11:11" x14ac:dyDescent="0.25">
      <c r="K45130"/>
    </row>
    <row r="45131" spans="11:11" x14ac:dyDescent="0.25">
      <c r="K45131" s="133"/>
    </row>
    <row r="45132" spans="11:11" x14ac:dyDescent="0.25">
      <c r="K45132" s="133"/>
    </row>
    <row r="45133" spans="11:11" x14ac:dyDescent="0.25">
      <c r="K45133"/>
    </row>
    <row r="45134" spans="11:11" x14ac:dyDescent="0.25">
      <c r="K45134"/>
    </row>
    <row r="45135" spans="11:11" x14ac:dyDescent="0.25">
      <c r="K45135" s="133"/>
    </row>
    <row r="45136" spans="11:11" x14ac:dyDescent="0.25">
      <c r="K45136" s="133"/>
    </row>
    <row r="45137" spans="11:11" x14ac:dyDescent="0.25">
      <c r="K45137"/>
    </row>
    <row r="45138" spans="11:11" x14ac:dyDescent="0.25">
      <c r="K45138"/>
    </row>
    <row r="45139" spans="11:11" x14ac:dyDescent="0.25">
      <c r="K45139"/>
    </row>
    <row r="45140" spans="11:11" x14ac:dyDescent="0.25">
      <c r="K45140" s="133"/>
    </row>
    <row r="45141" spans="11:11" x14ac:dyDescent="0.25">
      <c r="K45141" s="133"/>
    </row>
    <row r="45142" spans="11:11" x14ac:dyDescent="0.25">
      <c r="K45142"/>
    </row>
    <row r="45143" spans="11:11" x14ac:dyDescent="0.25">
      <c r="K45143"/>
    </row>
    <row r="45144" spans="11:11" x14ac:dyDescent="0.25">
      <c r="K45144" s="133"/>
    </row>
    <row r="45145" spans="11:11" x14ac:dyDescent="0.25">
      <c r="K45145" s="133"/>
    </row>
    <row r="45146" spans="11:11" x14ac:dyDescent="0.25">
      <c r="K45146"/>
    </row>
    <row r="45147" spans="11:11" x14ac:dyDescent="0.25">
      <c r="K45147"/>
    </row>
    <row r="45148" spans="11:11" x14ac:dyDescent="0.25">
      <c r="K45148"/>
    </row>
    <row r="45149" spans="11:11" x14ac:dyDescent="0.25">
      <c r="K45149" s="133"/>
    </row>
    <row r="45150" spans="11:11" x14ac:dyDescent="0.25">
      <c r="K45150" s="133"/>
    </row>
    <row r="45151" spans="11:11" x14ac:dyDescent="0.25">
      <c r="K45151"/>
    </row>
    <row r="45152" spans="11:11" x14ac:dyDescent="0.25">
      <c r="K45152"/>
    </row>
    <row r="45153" spans="11:11" x14ac:dyDescent="0.25">
      <c r="K45153" s="133"/>
    </row>
    <row r="45154" spans="11:11" x14ac:dyDescent="0.25">
      <c r="K45154" s="133"/>
    </row>
    <row r="45155" spans="11:11" x14ac:dyDescent="0.25">
      <c r="K45155"/>
    </row>
    <row r="45156" spans="11:11" x14ac:dyDescent="0.25">
      <c r="K45156"/>
    </row>
    <row r="45157" spans="11:11" x14ac:dyDescent="0.25">
      <c r="K45157"/>
    </row>
    <row r="45158" spans="11:11" x14ac:dyDescent="0.25">
      <c r="K45158" s="133"/>
    </row>
    <row r="45159" spans="11:11" x14ac:dyDescent="0.25">
      <c r="K45159" s="133"/>
    </row>
    <row r="45160" spans="11:11" x14ac:dyDescent="0.25">
      <c r="K45160"/>
    </row>
    <row r="45161" spans="11:11" x14ac:dyDescent="0.25">
      <c r="K45161"/>
    </row>
    <row r="45162" spans="11:11" x14ac:dyDescent="0.25">
      <c r="K45162" s="133"/>
    </row>
    <row r="45163" spans="11:11" x14ac:dyDescent="0.25">
      <c r="K45163" s="133"/>
    </row>
    <row r="45164" spans="11:11" x14ac:dyDescent="0.25">
      <c r="K45164"/>
    </row>
    <row r="45165" spans="11:11" x14ac:dyDescent="0.25">
      <c r="K45165"/>
    </row>
    <row r="45166" spans="11:11" x14ac:dyDescent="0.25">
      <c r="K45166"/>
    </row>
    <row r="45167" spans="11:11" x14ac:dyDescent="0.25">
      <c r="K45167" s="133"/>
    </row>
    <row r="45168" spans="11:11" x14ac:dyDescent="0.25">
      <c r="K45168" s="133"/>
    </row>
    <row r="45169" spans="11:11" x14ac:dyDescent="0.25">
      <c r="K45169"/>
    </row>
    <row r="45170" spans="11:11" x14ac:dyDescent="0.25">
      <c r="K45170"/>
    </row>
    <row r="45171" spans="11:11" x14ac:dyDescent="0.25">
      <c r="K45171" s="133"/>
    </row>
    <row r="45172" spans="11:11" x14ac:dyDescent="0.25">
      <c r="K45172" s="133"/>
    </row>
    <row r="45173" spans="11:11" x14ac:dyDescent="0.25">
      <c r="K45173"/>
    </row>
    <row r="45174" spans="11:11" x14ac:dyDescent="0.25">
      <c r="K45174"/>
    </row>
    <row r="45175" spans="11:11" x14ac:dyDescent="0.25">
      <c r="K45175"/>
    </row>
    <row r="45176" spans="11:11" x14ac:dyDescent="0.25">
      <c r="K45176" s="133"/>
    </row>
    <row r="45177" spans="11:11" x14ac:dyDescent="0.25">
      <c r="K45177" s="133"/>
    </row>
    <row r="45178" spans="11:11" x14ac:dyDescent="0.25">
      <c r="K45178"/>
    </row>
    <row r="45179" spans="11:11" x14ac:dyDescent="0.25">
      <c r="K45179"/>
    </row>
    <row r="45180" spans="11:11" x14ac:dyDescent="0.25">
      <c r="K45180" s="133"/>
    </row>
    <row r="45181" spans="11:11" x14ac:dyDescent="0.25">
      <c r="K45181" s="133"/>
    </row>
    <row r="45182" spans="11:11" x14ac:dyDescent="0.25">
      <c r="K45182"/>
    </row>
    <row r="45183" spans="11:11" x14ac:dyDescent="0.25">
      <c r="K45183"/>
    </row>
    <row r="45184" spans="11:11" x14ac:dyDescent="0.25">
      <c r="K45184"/>
    </row>
    <row r="45185" spans="11:11" x14ac:dyDescent="0.25">
      <c r="K45185" s="133"/>
    </row>
    <row r="45186" spans="11:11" x14ac:dyDescent="0.25">
      <c r="K45186" s="133"/>
    </row>
    <row r="45187" spans="11:11" x14ac:dyDescent="0.25">
      <c r="K45187"/>
    </row>
    <row r="45188" spans="11:11" x14ac:dyDescent="0.25">
      <c r="K45188"/>
    </row>
    <row r="45189" spans="11:11" x14ac:dyDescent="0.25">
      <c r="K45189" s="133"/>
    </row>
    <row r="45190" spans="11:11" x14ac:dyDescent="0.25">
      <c r="K45190" s="133"/>
    </row>
    <row r="45191" spans="11:11" x14ac:dyDescent="0.25">
      <c r="K45191"/>
    </row>
    <row r="45192" spans="11:11" x14ac:dyDescent="0.25">
      <c r="K45192"/>
    </row>
    <row r="45193" spans="11:11" x14ac:dyDescent="0.25">
      <c r="K45193"/>
    </row>
    <row r="45194" spans="11:11" x14ac:dyDescent="0.25">
      <c r="K45194" s="133"/>
    </row>
    <row r="45195" spans="11:11" x14ac:dyDescent="0.25">
      <c r="K45195" s="133"/>
    </row>
    <row r="45196" spans="11:11" x14ac:dyDescent="0.25">
      <c r="K45196"/>
    </row>
    <row r="45197" spans="11:11" x14ac:dyDescent="0.25">
      <c r="K45197"/>
    </row>
    <row r="45198" spans="11:11" x14ac:dyDescent="0.25">
      <c r="K45198" s="133"/>
    </row>
    <row r="45199" spans="11:11" x14ac:dyDescent="0.25">
      <c r="K45199" s="133"/>
    </row>
    <row r="45200" spans="11:11" x14ac:dyDescent="0.25">
      <c r="K45200"/>
    </row>
    <row r="45201" spans="11:11" x14ac:dyDescent="0.25">
      <c r="K45201"/>
    </row>
    <row r="45202" spans="11:11" x14ac:dyDescent="0.25">
      <c r="K45202"/>
    </row>
    <row r="45203" spans="11:11" x14ac:dyDescent="0.25">
      <c r="K45203" s="133"/>
    </row>
    <row r="45204" spans="11:11" x14ac:dyDescent="0.25">
      <c r="K45204" s="133"/>
    </row>
    <row r="45205" spans="11:11" x14ac:dyDescent="0.25">
      <c r="K45205"/>
    </row>
    <row r="45206" spans="11:11" x14ac:dyDescent="0.25">
      <c r="K45206"/>
    </row>
    <row r="45207" spans="11:11" x14ac:dyDescent="0.25">
      <c r="K45207" s="133"/>
    </row>
    <row r="45208" spans="11:11" x14ac:dyDescent="0.25">
      <c r="K45208" s="133"/>
    </row>
    <row r="45209" spans="11:11" x14ac:dyDescent="0.25">
      <c r="K45209"/>
    </row>
    <row r="45210" spans="11:11" x14ac:dyDescent="0.25">
      <c r="K45210"/>
    </row>
    <row r="45211" spans="11:11" x14ac:dyDescent="0.25">
      <c r="K45211"/>
    </row>
    <row r="45212" spans="11:11" x14ac:dyDescent="0.25">
      <c r="K45212" s="133"/>
    </row>
    <row r="45213" spans="11:11" x14ac:dyDescent="0.25">
      <c r="K45213" s="133"/>
    </row>
    <row r="45214" spans="11:11" x14ac:dyDescent="0.25">
      <c r="K45214"/>
    </row>
    <row r="45215" spans="11:11" x14ac:dyDescent="0.25">
      <c r="K45215"/>
    </row>
    <row r="45216" spans="11:11" x14ac:dyDescent="0.25">
      <c r="K45216" s="133"/>
    </row>
    <row r="45217" spans="11:11" x14ac:dyDescent="0.25">
      <c r="K45217" s="133"/>
    </row>
    <row r="45218" spans="11:11" x14ac:dyDescent="0.25">
      <c r="K45218"/>
    </row>
    <row r="45219" spans="11:11" x14ac:dyDescent="0.25">
      <c r="K45219"/>
    </row>
    <row r="45220" spans="11:11" x14ac:dyDescent="0.25">
      <c r="K45220"/>
    </row>
    <row r="45221" spans="11:11" x14ac:dyDescent="0.25">
      <c r="K45221" s="133"/>
    </row>
    <row r="45222" spans="11:11" x14ac:dyDescent="0.25">
      <c r="K45222" s="133"/>
    </row>
    <row r="45223" spans="11:11" x14ac:dyDescent="0.25">
      <c r="K45223"/>
    </row>
    <row r="45224" spans="11:11" x14ac:dyDescent="0.25">
      <c r="K45224"/>
    </row>
    <row r="45225" spans="11:11" x14ac:dyDescent="0.25">
      <c r="K45225" s="133"/>
    </row>
    <row r="45226" spans="11:11" x14ac:dyDescent="0.25">
      <c r="K45226" s="133"/>
    </row>
    <row r="45227" spans="11:11" x14ac:dyDescent="0.25">
      <c r="K45227"/>
    </row>
    <row r="45228" spans="11:11" x14ac:dyDescent="0.25">
      <c r="K45228"/>
    </row>
    <row r="45229" spans="11:11" x14ac:dyDescent="0.25">
      <c r="K45229"/>
    </row>
    <row r="45230" spans="11:11" x14ac:dyDescent="0.25">
      <c r="K45230" s="133"/>
    </row>
    <row r="45231" spans="11:11" x14ac:dyDescent="0.25">
      <c r="K45231" s="133"/>
    </row>
    <row r="45232" spans="11:11" x14ac:dyDescent="0.25">
      <c r="K45232"/>
    </row>
    <row r="45233" spans="11:11" x14ac:dyDescent="0.25">
      <c r="K45233"/>
    </row>
    <row r="45234" spans="11:11" x14ac:dyDescent="0.25">
      <c r="K45234" s="133"/>
    </row>
    <row r="45235" spans="11:11" x14ac:dyDescent="0.25">
      <c r="K45235" s="133"/>
    </row>
    <row r="45236" spans="11:11" x14ac:dyDescent="0.25">
      <c r="K45236"/>
    </row>
    <row r="45237" spans="11:11" x14ac:dyDescent="0.25">
      <c r="K45237"/>
    </row>
    <row r="45238" spans="11:11" x14ac:dyDescent="0.25">
      <c r="K45238"/>
    </row>
    <row r="45239" spans="11:11" x14ac:dyDescent="0.25">
      <c r="K45239" s="133"/>
    </row>
    <row r="45240" spans="11:11" x14ac:dyDescent="0.25">
      <c r="K45240" s="133"/>
    </row>
    <row r="45241" spans="11:11" x14ac:dyDescent="0.25">
      <c r="K45241"/>
    </row>
    <row r="45242" spans="11:11" x14ac:dyDescent="0.25">
      <c r="K45242"/>
    </row>
    <row r="45243" spans="11:11" x14ac:dyDescent="0.25">
      <c r="K45243" s="133"/>
    </row>
    <row r="45244" spans="11:11" x14ac:dyDescent="0.25">
      <c r="K45244" s="133"/>
    </row>
    <row r="45245" spans="11:11" x14ac:dyDescent="0.25">
      <c r="K45245"/>
    </row>
    <row r="45246" spans="11:11" x14ac:dyDescent="0.25">
      <c r="K45246"/>
    </row>
    <row r="45247" spans="11:11" x14ac:dyDescent="0.25">
      <c r="K45247"/>
    </row>
    <row r="45248" spans="11:11" x14ac:dyDescent="0.25">
      <c r="K45248" s="133"/>
    </row>
    <row r="45249" spans="11:11" x14ac:dyDescent="0.25">
      <c r="K45249" s="133"/>
    </row>
    <row r="45250" spans="11:11" x14ac:dyDescent="0.25">
      <c r="K45250"/>
    </row>
    <row r="45251" spans="11:11" x14ac:dyDescent="0.25">
      <c r="K45251"/>
    </row>
    <row r="45252" spans="11:11" x14ac:dyDescent="0.25">
      <c r="K45252" s="133"/>
    </row>
    <row r="45253" spans="11:11" x14ac:dyDescent="0.25">
      <c r="K45253" s="133"/>
    </row>
    <row r="45254" spans="11:11" x14ac:dyDescent="0.25">
      <c r="K45254"/>
    </row>
    <row r="45255" spans="11:11" x14ac:dyDescent="0.25">
      <c r="K45255"/>
    </row>
    <row r="45256" spans="11:11" x14ac:dyDescent="0.25">
      <c r="K45256"/>
    </row>
    <row r="45257" spans="11:11" x14ac:dyDescent="0.25">
      <c r="K45257" s="133"/>
    </row>
    <row r="45258" spans="11:11" x14ac:dyDescent="0.25">
      <c r="K45258" s="133"/>
    </row>
    <row r="45259" spans="11:11" x14ac:dyDescent="0.25">
      <c r="K45259"/>
    </row>
    <row r="45260" spans="11:11" x14ac:dyDescent="0.25">
      <c r="K45260"/>
    </row>
    <row r="45261" spans="11:11" x14ac:dyDescent="0.25">
      <c r="K45261" s="133"/>
    </row>
    <row r="45262" spans="11:11" x14ac:dyDescent="0.25">
      <c r="K45262" s="133"/>
    </row>
    <row r="45263" spans="11:11" x14ac:dyDescent="0.25">
      <c r="K45263"/>
    </row>
    <row r="45264" spans="11:11" x14ac:dyDescent="0.25">
      <c r="K45264"/>
    </row>
    <row r="45265" spans="11:11" x14ac:dyDescent="0.25">
      <c r="K45265"/>
    </row>
    <row r="45266" spans="11:11" x14ac:dyDescent="0.25">
      <c r="K45266" s="133"/>
    </row>
    <row r="45267" spans="11:11" x14ac:dyDescent="0.25">
      <c r="K45267" s="133"/>
    </row>
    <row r="45268" spans="11:11" x14ac:dyDescent="0.25">
      <c r="K45268"/>
    </row>
    <row r="45269" spans="11:11" x14ac:dyDescent="0.25">
      <c r="K45269"/>
    </row>
    <row r="45270" spans="11:11" x14ac:dyDescent="0.25">
      <c r="K45270" s="133"/>
    </row>
    <row r="45271" spans="11:11" x14ac:dyDescent="0.25">
      <c r="K45271" s="133"/>
    </row>
    <row r="45272" spans="11:11" x14ac:dyDescent="0.25">
      <c r="K45272"/>
    </row>
    <row r="45273" spans="11:11" x14ac:dyDescent="0.25">
      <c r="K45273"/>
    </row>
    <row r="45274" spans="11:11" x14ac:dyDescent="0.25">
      <c r="K45274"/>
    </row>
    <row r="45275" spans="11:11" x14ac:dyDescent="0.25">
      <c r="K45275" s="133"/>
    </row>
    <row r="45276" spans="11:11" x14ac:dyDescent="0.25">
      <c r="K45276" s="133"/>
    </row>
    <row r="45277" spans="11:11" x14ac:dyDescent="0.25">
      <c r="K45277"/>
    </row>
    <row r="45278" spans="11:11" x14ac:dyDescent="0.25">
      <c r="K45278"/>
    </row>
    <row r="45279" spans="11:11" x14ac:dyDescent="0.25">
      <c r="K45279" s="133"/>
    </row>
    <row r="45280" spans="11:11" x14ac:dyDescent="0.25">
      <c r="K45280" s="133"/>
    </row>
    <row r="45281" spans="11:11" x14ac:dyDescent="0.25">
      <c r="K45281"/>
    </row>
    <row r="45282" spans="11:11" x14ac:dyDescent="0.25">
      <c r="K45282"/>
    </row>
    <row r="45283" spans="11:11" x14ac:dyDescent="0.25">
      <c r="K45283"/>
    </row>
    <row r="45284" spans="11:11" x14ac:dyDescent="0.25">
      <c r="K45284" s="133"/>
    </row>
    <row r="45285" spans="11:11" x14ac:dyDescent="0.25">
      <c r="K45285" s="133"/>
    </row>
    <row r="45286" spans="11:11" x14ac:dyDescent="0.25">
      <c r="K45286"/>
    </row>
    <row r="45287" spans="11:11" x14ac:dyDescent="0.25">
      <c r="K45287"/>
    </row>
    <row r="45288" spans="11:11" x14ac:dyDescent="0.25">
      <c r="K45288" s="133"/>
    </row>
    <row r="45289" spans="11:11" x14ac:dyDescent="0.25">
      <c r="K45289" s="133"/>
    </row>
    <row r="45290" spans="11:11" x14ac:dyDescent="0.25">
      <c r="K45290"/>
    </row>
    <row r="45291" spans="11:11" x14ac:dyDescent="0.25">
      <c r="K45291"/>
    </row>
    <row r="45292" spans="11:11" x14ac:dyDescent="0.25">
      <c r="K45292"/>
    </row>
    <row r="45293" spans="11:11" x14ac:dyDescent="0.25">
      <c r="K45293" s="133"/>
    </row>
    <row r="45294" spans="11:11" x14ac:dyDescent="0.25">
      <c r="K45294" s="133"/>
    </row>
    <row r="45295" spans="11:11" x14ac:dyDescent="0.25">
      <c r="K45295"/>
    </row>
    <row r="45296" spans="11:11" x14ac:dyDescent="0.25">
      <c r="K45296"/>
    </row>
    <row r="45297" spans="11:11" x14ac:dyDescent="0.25">
      <c r="K45297" s="133"/>
    </row>
    <row r="45298" spans="11:11" x14ac:dyDescent="0.25">
      <c r="K45298" s="133"/>
    </row>
    <row r="45299" spans="11:11" x14ac:dyDescent="0.25">
      <c r="K45299"/>
    </row>
    <row r="45300" spans="11:11" x14ac:dyDescent="0.25">
      <c r="K45300"/>
    </row>
    <row r="45301" spans="11:11" x14ac:dyDescent="0.25">
      <c r="K45301"/>
    </row>
    <row r="45302" spans="11:11" x14ac:dyDescent="0.25">
      <c r="K45302" s="133"/>
    </row>
    <row r="45303" spans="11:11" x14ac:dyDescent="0.25">
      <c r="K45303" s="133"/>
    </row>
    <row r="45304" spans="11:11" x14ac:dyDescent="0.25">
      <c r="K45304"/>
    </row>
    <row r="45305" spans="11:11" x14ac:dyDescent="0.25">
      <c r="K45305"/>
    </row>
    <row r="45306" spans="11:11" x14ac:dyDescent="0.25">
      <c r="K45306" s="133"/>
    </row>
    <row r="45307" spans="11:11" x14ac:dyDescent="0.25">
      <c r="K45307" s="133"/>
    </row>
    <row r="45308" spans="11:11" x14ac:dyDescent="0.25">
      <c r="K45308"/>
    </row>
    <row r="45309" spans="11:11" x14ac:dyDescent="0.25">
      <c r="K45309"/>
    </row>
    <row r="45310" spans="11:11" x14ac:dyDescent="0.25">
      <c r="K45310"/>
    </row>
    <row r="45311" spans="11:11" x14ac:dyDescent="0.25">
      <c r="K45311" s="133"/>
    </row>
    <row r="45312" spans="11:11" x14ac:dyDescent="0.25">
      <c r="K45312" s="133"/>
    </row>
    <row r="45313" spans="11:11" x14ac:dyDescent="0.25">
      <c r="K45313"/>
    </row>
    <row r="45314" spans="11:11" x14ac:dyDescent="0.25">
      <c r="K45314"/>
    </row>
    <row r="45315" spans="11:11" x14ac:dyDescent="0.25">
      <c r="K45315" s="133"/>
    </row>
    <row r="45316" spans="11:11" x14ac:dyDescent="0.25">
      <c r="K45316" s="133"/>
    </row>
    <row r="45317" spans="11:11" x14ac:dyDescent="0.25">
      <c r="K45317"/>
    </row>
    <row r="45318" spans="11:11" x14ac:dyDescent="0.25">
      <c r="K45318"/>
    </row>
    <row r="45319" spans="11:11" x14ac:dyDescent="0.25">
      <c r="K45319"/>
    </row>
    <row r="45320" spans="11:11" x14ac:dyDescent="0.25">
      <c r="K45320" s="133"/>
    </row>
    <row r="45321" spans="11:11" x14ac:dyDescent="0.25">
      <c r="K45321" s="133"/>
    </row>
    <row r="45322" spans="11:11" x14ac:dyDescent="0.25">
      <c r="K45322"/>
    </row>
    <row r="45323" spans="11:11" x14ac:dyDescent="0.25">
      <c r="K45323"/>
    </row>
    <row r="45324" spans="11:11" x14ac:dyDescent="0.25">
      <c r="K45324" s="133"/>
    </row>
    <row r="45325" spans="11:11" x14ac:dyDescent="0.25">
      <c r="K45325" s="133"/>
    </row>
    <row r="45326" spans="11:11" x14ac:dyDescent="0.25">
      <c r="K45326"/>
    </row>
    <row r="45327" spans="11:11" x14ac:dyDescent="0.25">
      <c r="K45327"/>
    </row>
    <row r="45328" spans="11:11" x14ac:dyDescent="0.25">
      <c r="K45328"/>
    </row>
    <row r="45329" spans="11:11" x14ac:dyDescent="0.25">
      <c r="K45329" s="133"/>
    </row>
    <row r="45330" spans="11:11" x14ac:dyDescent="0.25">
      <c r="K45330" s="133"/>
    </row>
    <row r="45331" spans="11:11" x14ac:dyDescent="0.25">
      <c r="K45331"/>
    </row>
    <row r="45332" spans="11:11" x14ac:dyDescent="0.25">
      <c r="K45332"/>
    </row>
    <row r="45333" spans="11:11" x14ac:dyDescent="0.25">
      <c r="K45333" s="133"/>
    </row>
    <row r="45334" spans="11:11" x14ac:dyDescent="0.25">
      <c r="K45334" s="133"/>
    </row>
    <row r="45335" spans="11:11" x14ac:dyDescent="0.25">
      <c r="K45335"/>
    </row>
    <row r="45336" spans="11:11" x14ac:dyDescent="0.25">
      <c r="K45336"/>
    </row>
    <row r="45337" spans="11:11" x14ac:dyDescent="0.25">
      <c r="K45337"/>
    </row>
    <row r="45338" spans="11:11" x14ac:dyDescent="0.25">
      <c r="K45338" s="133"/>
    </row>
    <row r="45339" spans="11:11" x14ac:dyDescent="0.25">
      <c r="K45339" s="133"/>
    </row>
    <row r="45340" spans="11:11" x14ac:dyDescent="0.25">
      <c r="K45340"/>
    </row>
    <row r="45341" spans="11:11" x14ac:dyDescent="0.25">
      <c r="K45341"/>
    </row>
    <row r="45342" spans="11:11" x14ac:dyDescent="0.25">
      <c r="K45342" s="133"/>
    </row>
    <row r="45343" spans="11:11" x14ac:dyDescent="0.25">
      <c r="K45343" s="133"/>
    </row>
    <row r="45344" spans="11:11" x14ac:dyDescent="0.25">
      <c r="K45344"/>
    </row>
    <row r="45345" spans="11:11" x14ac:dyDescent="0.25">
      <c r="K45345"/>
    </row>
    <row r="45346" spans="11:11" x14ac:dyDescent="0.25">
      <c r="K45346"/>
    </row>
    <row r="45347" spans="11:11" x14ac:dyDescent="0.25">
      <c r="K45347" s="133"/>
    </row>
    <row r="45348" spans="11:11" x14ac:dyDescent="0.25">
      <c r="K45348" s="133"/>
    </row>
    <row r="45349" spans="11:11" x14ac:dyDescent="0.25">
      <c r="K45349"/>
    </row>
    <row r="45350" spans="11:11" x14ac:dyDescent="0.25">
      <c r="K45350"/>
    </row>
    <row r="45351" spans="11:11" x14ac:dyDescent="0.25">
      <c r="K45351" s="133"/>
    </row>
    <row r="45352" spans="11:11" x14ac:dyDescent="0.25">
      <c r="K45352" s="133"/>
    </row>
    <row r="45353" spans="11:11" x14ac:dyDescent="0.25">
      <c r="K45353"/>
    </row>
    <row r="45354" spans="11:11" x14ac:dyDescent="0.25">
      <c r="K45354"/>
    </row>
    <row r="45355" spans="11:11" x14ac:dyDescent="0.25">
      <c r="K45355"/>
    </row>
    <row r="45356" spans="11:11" x14ac:dyDescent="0.25">
      <c r="K45356" s="133"/>
    </row>
    <row r="45357" spans="11:11" x14ac:dyDescent="0.25">
      <c r="K45357" s="133"/>
    </row>
    <row r="45358" spans="11:11" x14ac:dyDescent="0.25">
      <c r="K45358"/>
    </row>
    <row r="45359" spans="11:11" x14ac:dyDescent="0.25">
      <c r="K45359"/>
    </row>
    <row r="45360" spans="11:11" x14ac:dyDescent="0.25">
      <c r="K45360" s="133"/>
    </row>
    <row r="45361" spans="11:11" x14ac:dyDescent="0.25">
      <c r="K45361" s="133"/>
    </row>
    <row r="45362" spans="11:11" x14ac:dyDescent="0.25">
      <c r="K45362"/>
    </row>
    <row r="45363" spans="11:11" x14ac:dyDescent="0.25">
      <c r="K45363"/>
    </row>
    <row r="45364" spans="11:11" x14ac:dyDescent="0.25">
      <c r="K45364"/>
    </row>
    <row r="45365" spans="11:11" x14ac:dyDescent="0.25">
      <c r="K45365" s="133"/>
    </row>
    <row r="45366" spans="11:11" x14ac:dyDescent="0.25">
      <c r="K45366" s="133"/>
    </row>
    <row r="45367" spans="11:11" x14ac:dyDescent="0.25">
      <c r="K45367"/>
    </row>
    <row r="45368" spans="11:11" x14ac:dyDescent="0.25">
      <c r="K45368"/>
    </row>
    <row r="45369" spans="11:11" x14ac:dyDescent="0.25">
      <c r="K45369" s="133"/>
    </row>
    <row r="45370" spans="11:11" x14ac:dyDescent="0.25">
      <c r="K45370" s="133"/>
    </row>
    <row r="45371" spans="11:11" x14ac:dyDescent="0.25">
      <c r="K45371"/>
    </row>
    <row r="45372" spans="11:11" x14ac:dyDescent="0.25">
      <c r="K45372"/>
    </row>
    <row r="45373" spans="11:11" x14ac:dyDescent="0.25">
      <c r="K45373"/>
    </row>
    <row r="45374" spans="11:11" x14ac:dyDescent="0.25">
      <c r="K45374" s="133"/>
    </row>
    <row r="45375" spans="11:11" x14ac:dyDescent="0.25">
      <c r="K45375" s="133"/>
    </row>
    <row r="45376" spans="11:11" x14ac:dyDescent="0.25">
      <c r="K45376"/>
    </row>
    <row r="45377" spans="11:11" x14ac:dyDescent="0.25">
      <c r="K45377"/>
    </row>
    <row r="45378" spans="11:11" x14ac:dyDescent="0.25">
      <c r="K45378" s="133"/>
    </row>
    <row r="45379" spans="11:11" x14ac:dyDescent="0.25">
      <c r="K45379" s="133"/>
    </row>
    <row r="45380" spans="11:11" x14ac:dyDescent="0.25">
      <c r="K45380"/>
    </row>
    <row r="45381" spans="11:11" x14ac:dyDescent="0.25">
      <c r="K45381"/>
    </row>
    <row r="45382" spans="11:11" x14ac:dyDescent="0.25">
      <c r="K45382"/>
    </row>
    <row r="45383" spans="11:11" x14ac:dyDescent="0.25">
      <c r="K45383" s="133"/>
    </row>
    <row r="45384" spans="11:11" x14ac:dyDescent="0.25">
      <c r="K45384" s="133"/>
    </row>
    <row r="45385" spans="11:11" x14ac:dyDescent="0.25">
      <c r="K45385"/>
    </row>
    <row r="45386" spans="11:11" x14ac:dyDescent="0.25">
      <c r="K45386"/>
    </row>
    <row r="45387" spans="11:11" x14ac:dyDescent="0.25">
      <c r="K45387" s="133"/>
    </row>
    <row r="45388" spans="11:11" x14ac:dyDescent="0.25">
      <c r="K45388" s="133"/>
    </row>
    <row r="45389" spans="11:11" x14ac:dyDescent="0.25">
      <c r="K45389"/>
    </row>
    <row r="45390" spans="11:11" x14ac:dyDescent="0.25">
      <c r="K45390"/>
    </row>
    <row r="45391" spans="11:11" x14ac:dyDescent="0.25">
      <c r="K45391"/>
    </row>
    <row r="45392" spans="11:11" x14ac:dyDescent="0.25">
      <c r="K45392" s="133"/>
    </row>
    <row r="45393" spans="11:11" x14ac:dyDescent="0.25">
      <c r="K45393" s="133"/>
    </row>
    <row r="45394" spans="11:11" x14ac:dyDescent="0.25">
      <c r="K45394"/>
    </row>
    <row r="45395" spans="11:11" x14ac:dyDescent="0.25">
      <c r="K45395"/>
    </row>
    <row r="45396" spans="11:11" x14ac:dyDescent="0.25">
      <c r="K45396" s="133"/>
    </row>
    <row r="45397" spans="11:11" x14ac:dyDescent="0.25">
      <c r="K45397" s="133"/>
    </row>
    <row r="45398" spans="11:11" x14ac:dyDescent="0.25">
      <c r="K45398"/>
    </row>
    <row r="45399" spans="11:11" x14ac:dyDescent="0.25">
      <c r="K45399"/>
    </row>
    <row r="45400" spans="11:11" x14ac:dyDescent="0.25">
      <c r="K45400"/>
    </row>
    <row r="45401" spans="11:11" x14ac:dyDescent="0.25">
      <c r="K45401" s="133"/>
    </row>
    <row r="45402" spans="11:11" x14ac:dyDescent="0.25">
      <c r="K45402" s="133"/>
    </row>
    <row r="45403" spans="11:11" x14ac:dyDescent="0.25">
      <c r="K45403"/>
    </row>
    <row r="45404" spans="11:11" x14ac:dyDescent="0.25">
      <c r="K45404"/>
    </row>
    <row r="45405" spans="11:11" x14ac:dyDescent="0.25">
      <c r="K45405" s="133"/>
    </row>
    <row r="45406" spans="11:11" x14ac:dyDescent="0.25">
      <c r="K45406" s="133"/>
    </row>
    <row r="45407" spans="11:11" x14ac:dyDescent="0.25">
      <c r="K45407"/>
    </row>
    <row r="45408" spans="11:11" x14ac:dyDescent="0.25">
      <c r="K45408"/>
    </row>
    <row r="45409" spans="11:11" x14ac:dyDescent="0.25">
      <c r="K45409"/>
    </row>
    <row r="45410" spans="11:11" x14ac:dyDescent="0.25">
      <c r="K45410" s="133"/>
    </row>
    <row r="45411" spans="11:11" x14ac:dyDescent="0.25">
      <c r="K45411" s="133"/>
    </row>
    <row r="45412" spans="11:11" x14ac:dyDescent="0.25">
      <c r="K45412"/>
    </row>
    <row r="45413" spans="11:11" x14ac:dyDescent="0.25">
      <c r="K45413"/>
    </row>
    <row r="45414" spans="11:11" x14ac:dyDescent="0.25">
      <c r="K45414" s="133"/>
    </row>
    <row r="45415" spans="11:11" x14ac:dyDescent="0.25">
      <c r="K45415" s="133"/>
    </row>
    <row r="45416" spans="11:11" x14ac:dyDescent="0.25">
      <c r="K45416"/>
    </row>
    <row r="45417" spans="11:11" x14ac:dyDescent="0.25">
      <c r="K45417"/>
    </row>
    <row r="45418" spans="11:11" x14ac:dyDescent="0.25">
      <c r="K45418"/>
    </row>
    <row r="45419" spans="11:11" x14ac:dyDescent="0.25">
      <c r="K45419" s="133"/>
    </row>
    <row r="45420" spans="11:11" x14ac:dyDescent="0.25">
      <c r="K45420" s="133"/>
    </row>
    <row r="45421" spans="11:11" x14ac:dyDescent="0.25">
      <c r="K45421"/>
    </row>
    <row r="45422" spans="11:11" x14ac:dyDescent="0.25">
      <c r="K45422"/>
    </row>
    <row r="45423" spans="11:11" x14ac:dyDescent="0.25">
      <c r="K45423" s="133"/>
    </row>
    <row r="45424" spans="11:11" x14ac:dyDescent="0.25">
      <c r="K45424" s="133"/>
    </row>
    <row r="45425" spans="11:11" x14ac:dyDescent="0.25">
      <c r="K45425"/>
    </row>
    <row r="45426" spans="11:11" x14ac:dyDescent="0.25">
      <c r="K45426"/>
    </row>
    <row r="45427" spans="11:11" x14ac:dyDescent="0.25">
      <c r="K45427"/>
    </row>
    <row r="45428" spans="11:11" x14ac:dyDescent="0.25">
      <c r="K45428" s="133"/>
    </row>
    <row r="45429" spans="11:11" x14ac:dyDescent="0.25">
      <c r="K45429" s="133"/>
    </row>
    <row r="45430" spans="11:11" x14ac:dyDescent="0.25">
      <c r="K45430"/>
    </row>
    <row r="45431" spans="11:11" x14ac:dyDescent="0.25">
      <c r="K45431"/>
    </row>
    <row r="45432" spans="11:11" x14ac:dyDescent="0.25">
      <c r="K45432" s="133"/>
    </row>
    <row r="45433" spans="11:11" x14ac:dyDescent="0.25">
      <c r="K45433" s="133"/>
    </row>
    <row r="45434" spans="11:11" x14ac:dyDescent="0.25">
      <c r="K45434"/>
    </row>
    <row r="45435" spans="11:11" x14ac:dyDescent="0.25">
      <c r="K45435"/>
    </row>
    <row r="45436" spans="11:11" x14ac:dyDescent="0.25">
      <c r="K45436"/>
    </row>
    <row r="45437" spans="11:11" x14ac:dyDescent="0.25">
      <c r="K45437" s="133"/>
    </row>
    <row r="45438" spans="11:11" x14ac:dyDescent="0.25">
      <c r="K45438" s="133"/>
    </row>
    <row r="45439" spans="11:11" x14ac:dyDescent="0.25">
      <c r="K45439"/>
    </row>
    <row r="45440" spans="11:11" x14ac:dyDescent="0.25">
      <c r="K45440"/>
    </row>
    <row r="45441" spans="11:11" x14ac:dyDescent="0.25">
      <c r="K45441" s="133"/>
    </row>
    <row r="45442" spans="11:11" x14ac:dyDescent="0.25">
      <c r="K45442" s="133"/>
    </row>
    <row r="45443" spans="11:11" x14ac:dyDescent="0.25">
      <c r="K45443"/>
    </row>
    <row r="45444" spans="11:11" x14ac:dyDescent="0.25">
      <c r="K45444"/>
    </row>
    <row r="45445" spans="11:11" x14ac:dyDescent="0.25">
      <c r="K45445"/>
    </row>
    <row r="45446" spans="11:11" x14ac:dyDescent="0.25">
      <c r="K45446" s="133"/>
    </row>
    <row r="45447" spans="11:11" x14ac:dyDescent="0.25">
      <c r="K45447" s="133"/>
    </row>
    <row r="45448" spans="11:11" x14ac:dyDescent="0.25">
      <c r="K45448"/>
    </row>
    <row r="45449" spans="11:11" x14ac:dyDescent="0.25">
      <c r="K45449"/>
    </row>
    <row r="45450" spans="11:11" x14ac:dyDescent="0.25">
      <c r="K45450" s="133"/>
    </row>
    <row r="45451" spans="11:11" x14ac:dyDescent="0.25">
      <c r="K45451" s="133"/>
    </row>
    <row r="45452" spans="11:11" x14ac:dyDescent="0.25">
      <c r="K45452"/>
    </row>
    <row r="45453" spans="11:11" x14ac:dyDescent="0.25">
      <c r="K45453"/>
    </row>
    <row r="45454" spans="11:11" x14ac:dyDescent="0.25">
      <c r="K45454"/>
    </row>
    <row r="45455" spans="11:11" x14ac:dyDescent="0.25">
      <c r="K45455" s="133"/>
    </row>
    <row r="45456" spans="11:11" x14ac:dyDescent="0.25">
      <c r="K45456" s="133"/>
    </row>
    <row r="45457" spans="11:11" x14ac:dyDescent="0.25">
      <c r="K45457"/>
    </row>
    <row r="45458" spans="11:11" x14ac:dyDescent="0.25">
      <c r="K45458"/>
    </row>
    <row r="45459" spans="11:11" x14ac:dyDescent="0.25">
      <c r="K45459" s="133"/>
    </row>
    <row r="45460" spans="11:11" x14ac:dyDescent="0.25">
      <c r="K45460" s="133"/>
    </row>
    <row r="45461" spans="11:11" x14ac:dyDescent="0.25">
      <c r="K45461"/>
    </row>
    <row r="45462" spans="11:11" x14ac:dyDescent="0.25">
      <c r="K45462"/>
    </row>
    <row r="45463" spans="11:11" x14ac:dyDescent="0.25">
      <c r="K45463"/>
    </row>
    <row r="45464" spans="11:11" x14ac:dyDescent="0.25">
      <c r="K45464" s="133"/>
    </row>
    <row r="45465" spans="11:11" x14ac:dyDescent="0.25">
      <c r="K45465" s="133"/>
    </row>
    <row r="45466" spans="11:11" x14ac:dyDescent="0.25">
      <c r="K45466"/>
    </row>
    <row r="45467" spans="11:11" x14ac:dyDescent="0.25">
      <c r="K45467"/>
    </row>
    <row r="45468" spans="11:11" x14ac:dyDescent="0.25">
      <c r="K45468" s="133"/>
    </row>
    <row r="45469" spans="11:11" x14ac:dyDescent="0.25">
      <c r="K45469" s="133"/>
    </row>
    <row r="45470" spans="11:11" x14ac:dyDescent="0.25">
      <c r="K45470"/>
    </row>
    <row r="45471" spans="11:11" x14ac:dyDescent="0.25">
      <c r="K45471"/>
    </row>
    <row r="45472" spans="11:11" x14ac:dyDescent="0.25">
      <c r="K45472"/>
    </row>
    <row r="45473" spans="11:11" x14ac:dyDescent="0.25">
      <c r="K45473" s="133"/>
    </row>
    <row r="45474" spans="11:11" x14ac:dyDescent="0.25">
      <c r="K45474" s="133"/>
    </row>
    <row r="45475" spans="11:11" x14ac:dyDescent="0.25">
      <c r="K45475"/>
    </row>
    <row r="45476" spans="11:11" x14ac:dyDescent="0.25">
      <c r="K45476"/>
    </row>
    <row r="45477" spans="11:11" x14ac:dyDescent="0.25">
      <c r="K45477" s="133"/>
    </row>
    <row r="45478" spans="11:11" x14ac:dyDescent="0.25">
      <c r="K45478" s="133"/>
    </row>
    <row r="45479" spans="11:11" x14ac:dyDescent="0.25">
      <c r="K45479"/>
    </row>
    <row r="45480" spans="11:11" x14ac:dyDescent="0.25">
      <c r="K45480"/>
    </row>
    <row r="45481" spans="11:11" x14ac:dyDescent="0.25">
      <c r="K45481"/>
    </row>
    <row r="45482" spans="11:11" x14ac:dyDescent="0.25">
      <c r="K45482" s="133"/>
    </row>
    <row r="45483" spans="11:11" x14ac:dyDescent="0.25">
      <c r="K45483" s="133"/>
    </row>
    <row r="45484" spans="11:11" x14ac:dyDescent="0.25">
      <c r="K45484"/>
    </row>
    <row r="45485" spans="11:11" x14ac:dyDescent="0.25">
      <c r="K45485"/>
    </row>
    <row r="45486" spans="11:11" x14ac:dyDescent="0.25">
      <c r="K45486" s="133"/>
    </row>
    <row r="45487" spans="11:11" x14ac:dyDescent="0.25">
      <c r="K45487" s="133"/>
    </row>
    <row r="45488" spans="11:11" x14ac:dyDescent="0.25">
      <c r="K45488"/>
    </row>
    <row r="45489" spans="11:11" x14ac:dyDescent="0.25">
      <c r="K45489"/>
    </row>
    <row r="45490" spans="11:11" x14ac:dyDescent="0.25">
      <c r="K45490"/>
    </row>
    <row r="45491" spans="11:11" x14ac:dyDescent="0.25">
      <c r="K45491" s="133"/>
    </row>
    <row r="45492" spans="11:11" x14ac:dyDescent="0.25">
      <c r="K45492" s="133"/>
    </row>
    <row r="45493" spans="11:11" x14ac:dyDescent="0.25">
      <c r="K45493"/>
    </row>
    <row r="45494" spans="11:11" x14ac:dyDescent="0.25">
      <c r="K45494"/>
    </row>
    <row r="45495" spans="11:11" x14ac:dyDescent="0.25">
      <c r="K45495" s="133"/>
    </row>
    <row r="45496" spans="11:11" x14ac:dyDescent="0.25">
      <c r="K45496" s="133"/>
    </row>
    <row r="45497" spans="11:11" x14ac:dyDescent="0.25">
      <c r="K45497"/>
    </row>
    <row r="45498" spans="11:11" x14ac:dyDescent="0.25">
      <c r="K45498"/>
    </row>
    <row r="45499" spans="11:11" x14ac:dyDescent="0.25">
      <c r="K45499"/>
    </row>
    <row r="45500" spans="11:11" x14ac:dyDescent="0.25">
      <c r="K45500" s="133"/>
    </row>
    <row r="45501" spans="11:11" x14ac:dyDescent="0.25">
      <c r="K45501" s="133"/>
    </row>
    <row r="45502" spans="11:11" x14ac:dyDescent="0.25">
      <c r="K45502"/>
    </row>
    <row r="45503" spans="11:11" x14ac:dyDescent="0.25">
      <c r="K45503"/>
    </row>
    <row r="45504" spans="11:11" x14ac:dyDescent="0.25">
      <c r="K45504" s="133"/>
    </row>
    <row r="45505" spans="11:11" x14ac:dyDescent="0.25">
      <c r="K45505" s="133"/>
    </row>
    <row r="45506" spans="11:11" x14ac:dyDescent="0.25">
      <c r="K45506"/>
    </row>
    <row r="45507" spans="11:11" x14ac:dyDescent="0.25">
      <c r="K45507"/>
    </row>
    <row r="45508" spans="11:11" x14ac:dyDescent="0.25">
      <c r="K45508"/>
    </row>
    <row r="45509" spans="11:11" x14ac:dyDescent="0.25">
      <c r="K45509" s="133"/>
    </row>
    <row r="45510" spans="11:11" x14ac:dyDescent="0.25">
      <c r="K45510" s="133"/>
    </row>
    <row r="45511" spans="11:11" x14ac:dyDescent="0.25">
      <c r="K45511"/>
    </row>
    <row r="45512" spans="11:11" x14ac:dyDescent="0.25">
      <c r="K45512"/>
    </row>
    <row r="45513" spans="11:11" x14ac:dyDescent="0.25">
      <c r="K45513" s="133"/>
    </row>
    <row r="45514" spans="11:11" x14ac:dyDescent="0.25">
      <c r="K45514" s="133"/>
    </row>
    <row r="45515" spans="11:11" x14ac:dyDescent="0.25">
      <c r="K45515"/>
    </row>
    <row r="45516" spans="11:11" x14ac:dyDescent="0.25">
      <c r="K45516"/>
    </row>
    <row r="45517" spans="11:11" x14ac:dyDescent="0.25">
      <c r="K45517"/>
    </row>
    <row r="45518" spans="11:11" x14ac:dyDescent="0.25">
      <c r="K45518" s="133"/>
    </row>
    <row r="45519" spans="11:11" x14ac:dyDescent="0.25">
      <c r="K45519" s="133"/>
    </row>
    <row r="45520" spans="11:11" x14ac:dyDescent="0.25">
      <c r="K45520"/>
    </row>
    <row r="45521" spans="11:11" x14ac:dyDescent="0.25">
      <c r="K45521"/>
    </row>
    <row r="45522" spans="11:11" x14ac:dyDescent="0.25">
      <c r="K45522" s="133"/>
    </row>
    <row r="45523" spans="11:11" x14ac:dyDescent="0.25">
      <c r="K45523" s="133"/>
    </row>
    <row r="45524" spans="11:11" x14ac:dyDescent="0.25">
      <c r="K45524"/>
    </row>
    <row r="45525" spans="11:11" x14ac:dyDescent="0.25">
      <c r="K45525"/>
    </row>
    <row r="45526" spans="11:11" x14ac:dyDescent="0.25">
      <c r="K45526"/>
    </row>
    <row r="45527" spans="11:11" x14ac:dyDescent="0.25">
      <c r="K45527" s="133"/>
    </row>
    <row r="45528" spans="11:11" x14ac:dyDescent="0.25">
      <c r="K45528" s="133"/>
    </row>
    <row r="45529" spans="11:11" x14ac:dyDescent="0.25">
      <c r="K45529"/>
    </row>
    <row r="45530" spans="11:11" x14ac:dyDescent="0.25">
      <c r="K45530"/>
    </row>
    <row r="45531" spans="11:11" x14ac:dyDescent="0.25">
      <c r="K45531" s="133"/>
    </row>
    <row r="45532" spans="11:11" x14ac:dyDescent="0.25">
      <c r="K45532" s="133"/>
    </row>
    <row r="45533" spans="11:11" x14ac:dyDescent="0.25">
      <c r="K45533"/>
    </row>
    <row r="45534" spans="11:11" x14ac:dyDescent="0.25">
      <c r="K45534"/>
    </row>
    <row r="45535" spans="11:11" x14ac:dyDescent="0.25">
      <c r="K45535"/>
    </row>
    <row r="45536" spans="11:11" x14ac:dyDescent="0.25">
      <c r="K45536" s="133"/>
    </row>
    <row r="45537" spans="11:11" x14ac:dyDescent="0.25">
      <c r="K45537" s="133"/>
    </row>
    <row r="45538" spans="11:11" x14ac:dyDescent="0.25">
      <c r="K45538"/>
    </row>
    <row r="45539" spans="11:11" x14ac:dyDescent="0.25">
      <c r="K45539"/>
    </row>
    <row r="45540" spans="11:11" x14ac:dyDescent="0.25">
      <c r="K45540" s="133"/>
    </row>
    <row r="45541" spans="11:11" x14ac:dyDescent="0.25">
      <c r="K45541" s="133"/>
    </row>
    <row r="45542" spans="11:11" x14ac:dyDescent="0.25">
      <c r="K45542"/>
    </row>
    <row r="45543" spans="11:11" x14ac:dyDescent="0.25">
      <c r="K45543"/>
    </row>
    <row r="45544" spans="11:11" x14ac:dyDescent="0.25">
      <c r="K45544"/>
    </row>
    <row r="45545" spans="11:11" x14ac:dyDescent="0.25">
      <c r="K45545" s="133"/>
    </row>
    <row r="45546" spans="11:11" x14ac:dyDescent="0.25">
      <c r="K45546" s="133"/>
    </row>
    <row r="45547" spans="11:11" x14ac:dyDescent="0.25">
      <c r="K45547"/>
    </row>
    <row r="45548" spans="11:11" x14ac:dyDescent="0.25">
      <c r="K45548"/>
    </row>
    <row r="45549" spans="11:11" x14ac:dyDescent="0.25">
      <c r="K45549" s="133"/>
    </row>
    <row r="45550" spans="11:11" x14ac:dyDescent="0.25">
      <c r="K45550" s="133"/>
    </row>
    <row r="45551" spans="11:11" x14ac:dyDescent="0.25">
      <c r="K45551"/>
    </row>
    <row r="45552" spans="11:11" x14ac:dyDescent="0.25">
      <c r="K45552"/>
    </row>
    <row r="45553" spans="11:11" x14ac:dyDescent="0.25">
      <c r="K45553"/>
    </row>
    <row r="45554" spans="11:11" x14ac:dyDescent="0.25">
      <c r="K45554" s="133"/>
    </row>
    <row r="45555" spans="11:11" x14ac:dyDescent="0.25">
      <c r="K45555" s="133"/>
    </row>
    <row r="45556" spans="11:11" x14ac:dyDescent="0.25">
      <c r="K45556"/>
    </row>
    <row r="45557" spans="11:11" x14ac:dyDescent="0.25">
      <c r="K45557"/>
    </row>
    <row r="45558" spans="11:11" x14ac:dyDescent="0.25">
      <c r="K45558" s="133"/>
    </row>
    <row r="45559" spans="11:11" x14ac:dyDescent="0.25">
      <c r="K45559" s="133"/>
    </row>
    <row r="45560" spans="11:11" x14ac:dyDescent="0.25">
      <c r="K45560"/>
    </row>
    <row r="45561" spans="11:11" x14ac:dyDescent="0.25">
      <c r="K45561"/>
    </row>
    <row r="45562" spans="11:11" x14ac:dyDescent="0.25">
      <c r="K45562"/>
    </row>
    <row r="45563" spans="11:11" x14ac:dyDescent="0.25">
      <c r="K45563" s="133"/>
    </row>
    <row r="45564" spans="11:11" x14ac:dyDescent="0.25">
      <c r="K45564" s="133"/>
    </row>
    <row r="45565" spans="11:11" x14ac:dyDescent="0.25">
      <c r="K45565"/>
    </row>
    <row r="45566" spans="11:11" x14ac:dyDescent="0.25">
      <c r="K45566"/>
    </row>
    <row r="45567" spans="11:11" x14ac:dyDescent="0.25">
      <c r="K45567" s="133"/>
    </row>
    <row r="45568" spans="11:11" x14ac:dyDescent="0.25">
      <c r="K45568" s="133"/>
    </row>
    <row r="45569" spans="11:11" x14ac:dyDescent="0.25">
      <c r="K45569"/>
    </row>
    <row r="45570" spans="11:11" x14ac:dyDescent="0.25">
      <c r="K45570"/>
    </row>
    <row r="45571" spans="11:11" x14ac:dyDescent="0.25">
      <c r="K45571"/>
    </row>
    <row r="45572" spans="11:11" x14ac:dyDescent="0.25">
      <c r="K45572" s="133"/>
    </row>
    <row r="45573" spans="11:11" x14ac:dyDescent="0.25">
      <c r="K45573" s="133"/>
    </row>
    <row r="45574" spans="11:11" x14ac:dyDescent="0.25">
      <c r="K45574"/>
    </row>
    <row r="45575" spans="11:11" x14ac:dyDescent="0.25">
      <c r="K45575"/>
    </row>
    <row r="45576" spans="11:11" x14ac:dyDescent="0.25">
      <c r="K45576" s="133"/>
    </row>
    <row r="45577" spans="11:11" x14ac:dyDescent="0.25">
      <c r="K45577" s="133"/>
    </row>
    <row r="45578" spans="11:11" x14ac:dyDescent="0.25">
      <c r="K45578"/>
    </row>
    <row r="45579" spans="11:11" x14ac:dyDescent="0.25">
      <c r="K45579"/>
    </row>
    <row r="45580" spans="11:11" x14ac:dyDescent="0.25">
      <c r="K45580"/>
    </row>
    <row r="45581" spans="11:11" x14ac:dyDescent="0.25">
      <c r="K45581" s="133"/>
    </row>
    <row r="45582" spans="11:11" x14ac:dyDescent="0.25">
      <c r="K45582" s="133"/>
    </row>
    <row r="45583" spans="11:11" x14ac:dyDescent="0.25">
      <c r="K45583"/>
    </row>
    <row r="45584" spans="11:11" x14ac:dyDescent="0.25">
      <c r="K45584"/>
    </row>
    <row r="45585" spans="11:11" x14ac:dyDescent="0.25">
      <c r="K45585" s="133"/>
    </row>
    <row r="45586" spans="11:11" x14ac:dyDescent="0.25">
      <c r="K45586" s="133"/>
    </row>
    <row r="45587" spans="11:11" x14ac:dyDescent="0.25">
      <c r="K45587"/>
    </row>
    <row r="45588" spans="11:11" x14ac:dyDescent="0.25">
      <c r="K45588"/>
    </row>
    <row r="45589" spans="11:11" x14ac:dyDescent="0.25">
      <c r="K45589"/>
    </row>
    <row r="45590" spans="11:11" x14ac:dyDescent="0.25">
      <c r="K45590" s="133"/>
    </row>
    <row r="45591" spans="11:11" x14ac:dyDescent="0.25">
      <c r="K45591" s="133"/>
    </row>
    <row r="45592" spans="11:11" x14ac:dyDescent="0.25">
      <c r="K45592"/>
    </row>
    <row r="45593" spans="11:11" x14ac:dyDescent="0.25">
      <c r="K45593"/>
    </row>
    <row r="45594" spans="11:11" x14ac:dyDescent="0.25">
      <c r="K45594" s="133"/>
    </row>
    <row r="45595" spans="11:11" x14ac:dyDescent="0.25">
      <c r="K45595" s="133"/>
    </row>
    <row r="45596" spans="11:11" x14ac:dyDescent="0.25">
      <c r="K45596"/>
    </row>
    <row r="45597" spans="11:11" x14ac:dyDescent="0.25">
      <c r="K45597"/>
    </row>
    <row r="45598" spans="11:11" x14ac:dyDescent="0.25">
      <c r="K45598"/>
    </row>
    <row r="45599" spans="11:11" x14ac:dyDescent="0.25">
      <c r="K45599" s="133"/>
    </row>
    <row r="45600" spans="11:11" x14ac:dyDescent="0.25">
      <c r="K45600" s="133"/>
    </row>
    <row r="45601" spans="11:11" x14ac:dyDescent="0.25">
      <c r="K45601"/>
    </row>
    <row r="45602" spans="11:11" x14ac:dyDescent="0.25">
      <c r="K45602"/>
    </row>
    <row r="45603" spans="11:11" x14ac:dyDescent="0.25">
      <c r="K45603" s="133"/>
    </row>
    <row r="45604" spans="11:11" x14ac:dyDescent="0.25">
      <c r="K45604" s="133"/>
    </row>
    <row r="45605" spans="11:11" x14ac:dyDescent="0.25">
      <c r="K45605"/>
    </row>
    <row r="45606" spans="11:11" x14ac:dyDescent="0.25">
      <c r="K45606"/>
    </row>
    <row r="45607" spans="11:11" x14ac:dyDescent="0.25">
      <c r="K45607"/>
    </row>
    <row r="45608" spans="11:11" x14ac:dyDescent="0.25">
      <c r="K45608" s="133"/>
    </row>
    <row r="45609" spans="11:11" x14ac:dyDescent="0.25">
      <c r="K45609" s="133"/>
    </row>
    <row r="45610" spans="11:11" x14ac:dyDescent="0.25">
      <c r="K45610"/>
    </row>
    <row r="45611" spans="11:11" x14ac:dyDescent="0.25">
      <c r="K45611"/>
    </row>
    <row r="45612" spans="11:11" x14ac:dyDescent="0.25">
      <c r="K45612" s="133"/>
    </row>
    <row r="45613" spans="11:11" x14ac:dyDescent="0.25">
      <c r="K45613" s="133"/>
    </row>
    <row r="45614" spans="11:11" x14ac:dyDescent="0.25">
      <c r="K45614"/>
    </row>
    <row r="45615" spans="11:11" x14ac:dyDescent="0.25">
      <c r="K45615"/>
    </row>
    <row r="45616" spans="11:11" x14ac:dyDescent="0.25">
      <c r="K45616"/>
    </row>
    <row r="45617" spans="11:11" x14ac:dyDescent="0.25">
      <c r="K45617" s="133"/>
    </row>
    <row r="45618" spans="11:11" x14ac:dyDescent="0.25">
      <c r="K45618" s="133"/>
    </row>
    <row r="45619" spans="11:11" x14ac:dyDescent="0.25">
      <c r="K45619"/>
    </row>
    <row r="45620" spans="11:11" x14ac:dyDescent="0.25">
      <c r="K45620"/>
    </row>
    <row r="45621" spans="11:11" x14ac:dyDescent="0.25">
      <c r="K45621" s="133"/>
    </row>
    <row r="45622" spans="11:11" x14ac:dyDescent="0.25">
      <c r="K45622" s="133"/>
    </row>
    <row r="45623" spans="11:11" x14ac:dyDescent="0.25">
      <c r="K45623"/>
    </row>
    <row r="45624" spans="11:11" x14ac:dyDescent="0.25">
      <c r="K45624"/>
    </row>
    <row r="45625" spans="11:11" x14ac:dyDescent="0.25">
      <c r="K45625"/>
    </row>
    <row r="45626" spans="11:11" x14ac:dyDescent="0.25">
      <c r="K45626" s="133"/>
    </row>
    <row r="45627" spans="11:11" x14ac:dyDescent="0.25">
      <c r="K45627" s="133"/>
    </row>
    <row r="45628" spans="11:11" x14ac:dyDescent="0.25">
      <c r="K45628"/>
    </row>
    <row r="45629" spans="11:11" x14ac:dyDescent="0.25">
      <c r="K45629"/>
    </row>
    <row r="45630" spans="11:11" x14ac:dyDescent="0.25">
      <c r="K45630" s="133"/>
    </row>
    <row r="45631" spans="11:11" x14ac:dyDescent="0.25">
      <c r="K45631" s="133"/>
    </row>
    <row r="45632" spans="11:11" x14ac:dyDescent="0.25">
      <c r="K45632"/>
    </row>
    <row r="45633" spans="11:11" x14ac:dyDescent="0.25">
      <c r="K45633"/>
    </row>
    <row r="45634" spans="11:11" x14ac:dyDescent="0.25">
      <c r="K45634"/>
    </row>
    <row r="45635" spans="11:11" x14ac:dyDescent="0.25">
      <c r="K45635" s="133"/>
    </row>
    <row r="45636" spans="11:11" x14ac:dyDescent="0.25">
      <c r="K45636" s="133"/>
    </row>
    <row r="45637" spans="11:11" x14ac:dyDescent="0.25">
      <c r="K45637"/>
    </row>
    <row r="45638" spans="11:11" x14ac:dyDescent="0.25">
      <c r="K45638"/>
    </row>
    <row r="45639" spans="11:11" x14ac:dyDescent="0.25">
      <c r="K45639" s="133"/>
    </row>
    <row r="45640" spans="11:11" x14ac:dyDescent="0.25">
      <c r="K45640" s="133"/>
    </row>
    <row r="45641" spans="11:11" x14ac:dyDescent="0.25">
      <c r="K45641"/>
    </row>
    <row r="45642" spans="11:11" x14ac:dyDescent="0.25">
      <c r="K45642"/>
    </row>
    <row r="45643" spans="11:11" x14ac:dyDescent="0.25">
      <c r="K45643"/>
    </row>
    <row r="45644" spans="11:11" x14ac:dyDescent="0.25">
      <c r="K45644" s="133"/>
    </row>
    <row r="45645" spans="11:11" x14ac:dyDescent="0.25">
      <c r="K45645" s="133"/>
    </row>
    <row r="45646" spans="11:11" x14ac:dyDescent="0.25">
      <c r="K45646"/>
    </row>
    <row r="45647" spans="11:11" x14ac:dyDescent="0.25">
      <c r="K45647"/>
    </row>
    <row r="45648" spans="11:11" x14ac:dyDescent="0.25">
      <c r="K45648" s="133"/>
    </row>
    <row r="45649" spans="11:11" x14ac:dyDescent="0.25">
      <c r="K45649" s="133"/>
    </row>
    <row r="45650" spans="11:11" x14ac:dyDescent="0.25">
      <c r="K45650"/>
    </row>
    <row r="45651" spans="11:11" x14ac:dyDescent="0.25">
      <c r="K45651"/>
    </row>
    <row r="45652" spans="11:11" x14ac:dyDescent="0.25">
      <c r="K45652"/>
    </row>
    <row r="45653" spans="11:11" x14ac:dyDescent="0.25">
      <c r="K45653" s="133"/>
    </row>
    <row r="45654" spans="11:11" x14ac:dyDescent="0.25">
      <c r="K45654" s="133"/>
    </row>
    <row r="45655" spans="11:11" x14ac:dyDescent="0.25">
      <c r="K45655"/>
    </row>
    <row r="45656" spans="11:11" x14ac:dyDescent="0.25">
      <c r="K45656"/>
    </row>
    <row r="45657" spans="11:11" x14ac:dyDescent="0.25">
      <c r="K45657" s="133"/>
    </row>
    <row r="45658" spans="11:11" x14ac:dyDescent="0.25">
      <c r="K45658" s="133"/>
    </row>
    <row r="45659" spans="11:11" x14ac:dyDescent="0.25">
      <c r="K45659"/>
    </row>
    <row r="45660" spans="11:11" x14ac:dyDescent="0.25">
      <c r="K45660"/>
    </row>
    <row r="45661" spans="11:11" x14ac:dyDescent="0.25">
      <c r="K45661"/>
    </row>
    <row r="45662" spans="11:11" x14ac:dyDescent="0.25">
      <c r="K45662" s="133"/>
    </row>
    <row r="45663" spans="11:11" x14ac:dyDescent="0.25">
      <c r="K45663" s="133"/>
    </row>
    <row r="45664" spans="11:11" x14ac:dyDescent="0.25">
      <c r="K45664"/>
    </row>
    <row r="45665" spans="11:11" x14ac:dyDescent="0.25">
      <c r="K45665"/>
    </row>
    <row r="45666" spans="11:11" x14ac:dyDescent="0.25">
      <c r="K45666" s="133"/>
    </row>
    <row r="45667" spans="11:11" x14ac:dyDescent="0.25">
      <c r="K45667" s="133"/>
    </row>
    <row r="45668" spans="11:11" x14ac:dyDescent="0.25">
      <c r="K45668"/>
    </row>
    <row r="45669" spans="11:11" x14ac:dyDescent="0.25">
      <c r="K45669"/>
    </row>
    <row r="45670" spans="11:11" x14ac:dyDescent="0.25">
      <c r="K45670"/>
    </row>
    <row r="45671" spans="11:11" x14ac:dyDescent="0.25">
      <c r="K45671" s="133"/>
    </row>
    <row r="45672" spans="11:11" x14ac:dyDescent="0.25">
      <c r="K45672" s="133"/>
    </row>
    <row r="45673" spans="11:11" x14ac:dyDescent="0.25">
      <c r="K45673"/>
    </row>
    <row r="45674" spans="11:11" x14ac:dyDescent="0.25">
      <c r="K45674"/>
    </row>
    <row r="45675" spans="11:11" x14ac:dyDescent="0.25">
      <c r="K45675" s="133"/>
    </row>
    <row r="45676" spans="11:11" x14ac:dyDescent="0.25">
      <c r="K45676" s="133"/>
    </row>
    <row r="45677" spans="11:11" x14ac:dyDescent="0.25">
      <c r="K45677"/>
    </row>
    <row r="45678" spans="11:11" x14ac:dyDescent="0.25">
      <c r="K45678"/>
    </row>
    <row r="45679" spans="11:11" x14ac:dyDescent="0.25">
      <c r="K45679"/>
    </row>
    <row r="45680" spans="11:11" x14ac:dyDescent="0.25">
      <c r="K45680" s="133"/>
    </row>
    <row r="45681" spans="11:11" x14ac:dyDescent="0.25">
      <c r="K45681" s="133"/>
    </row>
    <row r="45682" spans="11:11" x14ac:dyDescent="0.25">
      <c r="K45682"/>
    </row>
    <row r="45683" spans="11:11" x14ac:dyDescent="0.25">
      <c r="K45683"/>
    </row>
    <row r="45684" spans="11:11" x14ac:dyDescent="0.25">
      <c r="K45684" s="133"/>
    </row>
    <row r="45685" spans="11:11" x14ac:dyDescent="0.25">
      <c r="K45685" s="133"/>
    </row>
    <row r="45686" spans="11:11" x14ac:dyDescent="0.25">
      <c r="K45686"/>
    </row>
    <row r="45687" spans="11:11" x14ac:dyDescent="0.25">
      <c r="K45687"/>
    </row>
    <row r="45688" spans="11:11" x14ac:dyDescent="0.25">
      <c r="K45688"/>
    </row>
    <row r="45689" spans="11:11" x14ac:dyDescent="0.25">
      <c r="K45689" s="133"/>
    </row>
    <row r="45690" spans="11:11" x14ac:dyDescent="0.25">
      <c r="K45690" s="133"/>
    </row>
    <row r="45691" spans="11:11" x14ac:dyDescent="0.25">
      <c r="K45691"/>
    </row>
    <row r="45692" spans="11:11" x14ac:dyDescent="0.25">
      <c r="K45692"/>
    </row>
    <row r="45693" spans="11:11" x14ac:dyDescent="0.25">
      <c r="K45693" s="133"/>
    </row>
    <row r="45694" spans="11:11" x14ac:dyDescent="0.25">
      <c r="K45694" s="133"/>
    </row>
    <row r="45695" spans="11:11" x14ac:dyDescent="0.25">
      <c r="K45695"/>
    </row>
    <row r="45696" spans="11:11" x14ac:dyDescent="0.25">
      <c r="K45696"/>
    </row>
    <row r="45697" spans="11:11" x14ac:dyDescent="0.25">
      <c r="K45697"/>
    </row>
    <row r="45698" spans="11:11" x14ac:dyDescent="0.25">
      <c r="K45698" s="133"/>
    </row>
    <row r="45699" spans="11:11" x14ac:dyDescent="0.25">
      <c r="K45699" s="133"/>
    </row>
    <row r="45700" spans="11:11" x14ac:dyDescent="0.25">
      <c r="K45700"/>
    </row>
    <row r="45701" spans="11:11" x14ac:dyDescent="0.25">
      <c r="K45701"/>
    </row>
    <row r="45702" spans="11:11" x14ac:dyDescent="0.25">
      <c r="K45702" s="133"/>
    </row>
    <row r="45703" spans="11:11" x14ac:dyDescent="0.25">
      <c r="K45703" s="133"/>
    </row>
    <row r="45704" spans="11:11" x14ac:dyDescent="0.25">
      <c r="K45704"/>
    </row>
    <row r="45705" spans="11:11" x14ac:dyDescent="0.25">
      <c r="K45705"/>
    </row>
    <row r="45706" spans="11:11" x14ac:dyDescent="0.25">
      <c r="K45706"/>
    </row>
    <row r="45707" spans="11:11" x14ac:dyDescent="0.25">
      <c r="K45707" s="133"/>
    </row>
    <row r="45708" spans="11:11" x14ac:dyDescent="0.25">
      <c r="K45708" s="133"/>
    </row>
    <row r="45709" spans="11:11" x14ac:dyDescent="0.25">
      <c r="K45709"/>
    </row>
    <row r="45710" spans="11:11" x14ac:dyDescent="0.25">
      <c r="K45710"/>
    </row>
    <row r="45711" spans="11:11" x14ac:dyDescent="0.25">
      <c r="K45711" s="133"/>
    </row>
    <row r="45712" spans="11:11" x14ac:dyDescent="0.25">
      <c r="K45712" s="133"/>
    </row>
    <row r="45713" spans="11:11" x14ac:dyDescent="0.25">
      <c r="K45713"/>
    </row>
    <row r="45714" spans="11:11" x14ac:dyDescent="0.25">
      <c r="K45714"/>
    </row>
    <row r="45715" spans="11:11" x14ac:dyDescent="0.25">
      <c r="K45715"/>
    </row>
    <row r="45716" spans="11:11" x14ac:dyDescent="0.25">
      <c r="K45716" s="133"/>
    </row>
    <row r="45717" spans="11:11" x14ac:dyDescent="0.25">
      <c r="K45717" s="133"/>
    </row>
    <row r="45718" spans="11:11" x14ac:dyDescent="0.25">
      <c r="K45718"/>
    </row>
    <row r="45719" spans="11:11" x14ac:dyDescent="0.25">
      <c r="K45719"/>
    </row>
    <row r="45720" spans="11:11" x14ac:dyDescent="0.25">
      <c r="K45720" s="133"/>
    </row>
    <row r="45721" spans="11:11" x14ac:dyDescent="0.25">
      <c r="K45721" s="133"/>
    </row>
    <row r="45722" spans="11:11" x14ac:dyDescent="0.25">
      <c r="K45722"/>
    </row>
    <row r="45723" spans="11:11" x14ac:dyDescent="0.25">
      <c r="K45723"/>
    </row>
    <row r="45724" spans="11:11" x14ac:dyDescent="0.25">
      <c r="K45724"/>
    </row>
    <row r="45725" spans="11:11" x14ac:dyDescent="0.25">
      <c r="K45725" s="133"/>
    </row>
    <row r="45726" spans="11:11" x14ac:dyDescent="0.25">
      <c r="K45726" s="133"/>
    </row>
    <row r="45727" spans="11:11" x14ac:dyDescent="0.25">
      <c r="K45727"/>
    </row>
    <row r="45728" spans="11:11" x14ac:dyDescent="0.25">
      <c r="K45728"/>
    </row>
    <row r="45729" spans="11:11" x14ac:dyDescent="0.25">
      <c r="K45729" s="133"/>
    </row>
    <row r="45730" spans="11:11" x14ac:dyDescent="0.25">
      <c r="K45730" s="133"/>
    </row>
    <row r="45731" spans="11:11" x14ac:dyDescent="0.25">
      <c r="K45731"/>
    </row>
    <row r="45732" spans="11:11" x14ac:dyDescent="0.25">
      <c r="K45732"/>
    </row>
    <row r="45733" spans="11:11" x14ac:dyDescent="0.25">
      <c r="K45733"/>
    </row>
    <row r="45734" spans="11:11" x14ac:dyDescent="0.25">
      <c r="K45734" s="133"/>
    </row>
    <row r="45735" spans="11:11" x14ac:dyDescent="0.25">
      <c r="K45735" s="133"/>
    </row>
    <row r="45736" spans="11:11" x14ac:dyDescent="0.25">
      <c r="K45736"/>
    </row>
    <row r="45737" spans="11:11" x14ac:dyDescent="0.25">
      <c r="K45737"/>
    </row>
    <row r="45738" spans="11:11" x14ac:dyDescent="0.25">
      <c r="K45738" s="133"/>
    </row>
    <row r="45739" spans="11:11" x14ac:dyDescent="0.25">
      <c r="K45739" s="133"/>
    </row>
    <row r="45740" spans="11:11" x14ac:dyDescent="0.25">
      <c r="K45740"/>
    </row>
    <row r="45741" spans="11:11" x14ac:dyDescent="0.25">
      <c r="K45741"/>
    </row>
    <row r="45742" spans="11:11" x14ac:dyDescent="0.25">
      <c r="K45742"/>
    </row>
    <row r="45743" spans="11:11" x14ac:dyDescent="0.25">
      <c r="K45743" s="133"/>
    </row>
    <row r="45744" spans="11:11" x14ac:dyDescent="0.25">
      <c r="K45744" s="133"/>
    </row>
    <row r="45745" spans="11:11" x14ac:dyDescent="0.25">
      <c r="K45745"/>
    </row>
    <row r="45746" spans="11:11" x14ac:dyDescent="0.25">
      <c r="K45746"/>
    </row>
    <row r="45747" spans="11:11" x14ac:dyDescent="0.25">
      <c r="K45747" s="133"/>
    </row>
    <row r="45748" spans="11:11" x14ac:dyDescent="0.25">
      <c r="K45748" s="133"/>
    </row>
    <row r="45749" spans="11:11" x14ac:dyDescent="0.25">
      <c r="K45749"/>
    </row>
    <row r="45750" spans="11:11" x14ac:dyDescent="0.25">
      <c r="K45750"/>
    </row>
    <row r="45751" spans="11:11" x14ac:dyDescent="0.25">
      <c r="K45751"/>
    </row>
    <row r="45752" spans="11:11" x14ac:dyDescent="0.25">
      <c r="K45752" s="133"/>
    </row>
    <row r="45753" spans="11:11" x14ac:dyDescent="0.25">
      <c r="K45753" s="133"/>
    </row>
    <row r="45754" spans="11:11" x14ac:dyDescent="0.25">
      <c r="K45754"/>
    </row>
    <row r="45755" spans="11:11" x14ac:dyDescent="0.25">
      <c r="K45755"/>
    </row>
    <row r="45756" spans="11:11" x14ac:dyDescent="0.25">
      <c r="K45756" s="133"/>
    </row>
    <row r="45757" spans="11:11" x14ac:dyDescent="0.25">
      <c r="K45757" s="133"/>
    </row>
    <row r="45758" spans="11:11" x14ac:dyDescent="0.25">
      <c r="K45758"/>
    </row>
    <row r="45759" spans="11:11" x14ac:dyDescent="0.25">
      <c r="K45759"/>
    </row>
    <row r="45760" spans="11:11" x14ac:dyDescent="0.25">
      <c r="K45760"/>
    </row>
    <row r="45761" spans="11:11" x14ac:dyDescent="0.25">
      <c r="K45761" s="133"/>
    </row>
    <row r="45762" spans="11:11" x14ac:dyDescent="0.25">
      <c r="K45762" s="133"/>
    </row>
    <row r="45763" spans="11:11" x14ac:dyDescent="0.25">
      <c r="K45763"/>
    </row>
    <row r="45764" spans="11:11" x14ac:dyDescent="0.25">
      <c r="K45764"/>
    </row>
    <row r="45765" spans="11:11" x14ac:dyDescent="0.25">
      <c r="K45765" s="133"/>
    </row>
    <row r="45766" spans="11:11" x14ac:dyDescent="0.25">
      <c r="K45766" s="133"/>
    </row>
    <row r="45767" spans="11:11" x14ac:dyDescent="0.25">
      <c r="K45767"/>
    </row>
    <row r="45768" spans="11:11" x14ac:dyDescent="0.25">
      <c r="K45768"/>
    </row>
    <row r="45769" spans="11:11" x14ac:dyDescent="0.25">
      <c r="K45769"/>
    </row>
    <row r="45770" spans="11:11" x14ac:dyDescent="0.25">
      <c r="K45770" s="133"/>
    </row>
    <row r="45771" spans="11:11" x14ac:dyDescent="0.25">
      <c r="K45771" s="133"/>
    </row>
    <row r="45772" spans="11:11" x14ac:dyDescent="0.25">
      <c r="K45772"/>
    </row>
    <row r="45773" spans="11:11" x14ac:dyDescent="0.25">
      <c r="K45773"/>
    </row>
    <row r="45774" spans="11:11" x14ac:dyDescent="0.25">
      <c r="K45774" s="133"/>
    </row>
    <row r="45775" spans="11:11" x14ac:dyDescent="0.25">
      <c r="K45775" s="133"/>
    </row>
    <row r="45776" spans="11:11" x14ac:dyDescent="0.25">
      <c r="K45776"/>
    </row>
    <row r="45777" spans="11:11" x14ac:dyDescent="0.25">
      <c r="K45777"/>
    </row>
    <row r="45778" spans="11:11" x14ac:dyDescent="0.25">
      <c r="K45778"/>
    </row>
    <row r="45779" spans="11:11" x14ac:dyDescent="0.25">
      <c r="K45779" s="133"/>
    </row>
    <row r="45780" spans="11:11" x14ac:dyDescent="0.25">
      <c r="K45780" s="133"/>
    </row>
    <row r="45781" spans="11:11" x14ac:dyDescent="0.25">
      <c r="K45781"/>
    </row>
    <row r="45782" spans="11:11" x14ac:dyDescent="0.25">
      <c r="K45782"/>
    </row>
    <row r="45783" spans="11:11" x14ac:dyDescent="0.25">
      <c r="K45783" s="133"/>
    </row>
    <row r="45784" spans="11:11" x14ac:dyDescent="0.25">
      <c r="K45784" s="133"/>
    </row>
    <row r="45785" spans="11:11" x14ac:dyDescent="0.25">
      <c r="K45785"/>
    </row>
    <row r="45786" spans="11:11" x14ac:dyDescent="0.25">
      <c r="K45786"/>
    </row>
    <row r="45787" spans="11:11" x14ac:dyDescent="0.25">
      <c r="K45787"/>
    </row>
    <row r="45788" spans="11:11" x14ac:dyDescent="0.25">
      <c r="K45788" s="133"/>
    </row>
    <row r="45789" spans="11:11" x14ac:dyDescent="0.25">
      <c r="K45789" s="133"/>
    </row>
    <row r="45790" spans="11:11" x14ac:dyDescent="0.25">
      <c r="K45790"/>
    </row>
    <row r="45791" spans="11:11" x14ac:dyDescent="0.25">
      <c r="K45791"/>
    </row>
    <row r="45792" spans="11:11" x14ac:dyDescent="0.25">
      <c r="K45792" s="133"/>
    </row>
    <row r="45793" spans="11:11" x14ac:dyDescent="0.25">
      <c r="K45793" s="133"/>
    </row>
    <row r="45794" spans="11:11" x14ac:dyDescent="0.25">
      <c r="K45794"/>
    </row>
    <row r="45795" spans="11:11" x14ac:dyDescent="0.25">
      <c r="K45795"/>
    </row>
    <row r="45796" spans="11:11" x14ac:dyDescent="0.25">
      <c r="K45796"/>
    </row>
    <row r="45797" spans="11:11" x14ac:dyDescent="0.25">
      <c r="K45797" s="133"/>
    </row>
    <row r="45798" spans="11:11" x14ac:dyDescent="0.25">
      <c r="K45798" s="133"/>
    </row>
    <row r="45799" spans="11:11" x14ac:dyDescent="0.25">
      <c r="K45799"/>
    </row>
    <row r="45800" spans="11:11" x14ac:dyDescent="0.25">
      <c r="K45800"/>
    </row>
    <row r="45801" spans="11:11" x14ac:dyDescent="0.25">
      <c r="K45801" s="133"/>
    </row>
    <row r="45802" spans="11:11" x14ac:dyDescent="0.25">
      <c r="K45802" s="133"/>
    </row>
    <row r="45803" spans="11:11" x14ac:dyDescent="0.25">
      <c r="K45803"/>
    </row>
    <row r="45804" spans="11:11" x14ac:dyDescent="0.25">
      <c r="K45804"/>
    </row>
    <row r="45805" spans="11:11" x14ac:dyDescent="0.25">
      <c r="K45805"/>
    </row>
    <row r="45806" spans="11:11" x14ac:dyDescent="0.25">
      <c r="K45806" s="133"/>
    </row>
    <row r="45807" spans="11:11" x14ac:dyDescent="0.25">
      <c r="K45807" s="133"/>
    </row>
    <row r="45808" spans="11:11" x14ac:dyDescent="0.25">
      <c r="K45808"/>
    </row>
    <row r="45809" spans="11:11" x14ac:dyDescent="0.25">
      <c r="K45809"/>
    </row>
    <row r="45810" spans="11:11" x14ac:dyDescent="0.25">
      <c r="K45810" s="133"/>
    </row>
    <row r="45811" spans="11:11" x14ac:dyDescent="0.25">
      <c r="K45811" s="133"/>
    </row>
    <row r="45812" spans="11:11" x14ac:dyDescent="0.25">
      <c r="K45812"/>
    </row>
    <row r="45813" spans="11:11" x14ac:dyDescent="0.25">
      <c r="K45813"/>
    </row>
    <row r="45814" spans="11:11" x14ac:dyDescent="0.25">
      <c r="K45814"/>
    </row>
    <row r="45815" spans="11:11" x14ac:dyDescent="0.25">
      <c r="K45815" s="133"/>
    </row>
    <row r="45816" spans="11:11" x14ac:dyDescent="0.25">
      <c r="K45816" s="133"/>
    </row>
    <row r="45817" spans="11:11" x14ac:dyDescent="0.25">
      <c r="K45817"/>
    </row>
    <row r="45818" spans="11:11" x14ac:dyDescent="0.25">
      <c r="K45818"/>
    </row>
    <row r="45819" spans="11:11" x14ac:dyDescent="0.25">
      <c r="K45819" s="133"/>
    </row>
    <row r="45820" spans="11:11" x14ac:dyDescent="0.25">
      <c r="K45820" s="133"/>
    </row>
    <row r="45821" spans="11:11" x14ac:dyDescent="0.25">
      <c r="K45821"/>
    </row>
    <row r="45822" spans="11:11" x14ac:dyDescent="0.25">
      <c r="K45822"/>
    </row>
    <row r="45823" spans="11:11" x14ac:dyDescent="0.25">
      <c r="K45823"/>
    </row>
    <row r="45824" spans="11:11" x14ac:dyDescent="0.25">
      <c r="K45824" s="133"/>
    </row>
    <row r="45825" spans="11:11" x14ac:dyDescent="0.25">
      <c r="K45825" s="133"/>
    </row>
    <row r="45826" spans="11:11" x14ac:dyDescent="0.25">
      <c r="K45826"/>
    </row>
    <row r="45827" spans="11:11" x14ac:dyDescent="0.25">
      <c r="K45827"/>
    </row>
    <row r="45828" spans="11:11" x14ac:dyDescent="0.25">
      <c r="K45828" s="133"/>
    </row>
    <row r="45829" spans="11:11" x14ac:dyDescent="0.25">
      <c r="K45829" s="133"/>
    </row>
    <row r="45830" spans="11:11" x14ac:dyDescent="0.25">
      <c r="K45830"/>
    </row>
    <row r="45831" spans="11:11" x14ac:dyDescent="0.25">
      <c r="K45831"/>
    </row>
    <row r="45832" spans="11:11" x14ac:dyDescent="0.25">
      <c r="K45832"/>
    </row>
    <row r="45833" spans="11:11" x14ac:dyDescent="0.25">
      <c r="K45833" s="133"/>
    </row>
    <row r="45834" spans="11:11" x14ac:dyDescent="0.25">
      <c r="K45834" s="133"/>
    </row>
    <row r="45835" spans="11:11" x14ac:dyDescent="0.25">
      <c r="K45835"/>
    </row>
    <row r="45836" spans="11:11" x14ac:dyDescent="0.25">
      <c r="K45836"/>
    </row>
    <row r="45837" spans="11:11" x14ac:dyDescent="0.25">
      <c r="K45837" s="133"/>
    </row>
    <row r="45838" spans="11:11" x14ac:dyDescent="0.25">
      <c r="K45838" s="133"/>
    </row>
    <row r="45839" spans="11:11" x14ac:dyDescent="0.25">
      <c r="K45839"/>
    </row>
    <row r="45840" spans="11:11" x14ac:dyDescent="0.25">
      <c r="K45840"/>
    </row>
    <row r="45841" spans="11:11" x14ac:dyDescent="0.25">
      <c r="K45841"/>
    </row>
    <row r="45842" spans="11:11" x14ac:dyDescent="0.25">
      <c r="K45842" s="133"/>
    </row>
    <row r="45843" spans="11:11" x14ac:dyDescent="0.25">
      <c r="K45843" s="133"/>
    </row>
    <row r="45844" spans="11:11" x14ac:dyDescent="0.25">
      <c r="K45844"/>
    </row>
    <row r="45845" spans="11:11" x14ac:dyDescent="0.25">
      <c r="K45845"/>
    </row>
    <row r="45846" spans="11:11" x14ac:dyDescent="0.25">
      <c r="K45846" s="133"/>
    </row>
    <row r="45847" spans="11:11" x14ac:dyDescent="0.25">
      <c r="K45847" s="133"/>
    </row>
    <row r="45848" spans="11:11" x14ac:dyDescent="0.25">
      <c r="K45848"/>
    </row>
    <row r="45849" spans="11:11" x14ac:dyDescent="0.25">
      <c r="K45849"/>
    </row>
    <row r="45850" spans="11:11" x14ac:dyDescent="0.25">
      <c r="K45850"/>
    </row>
    <row r="45851" spans="11:11" x14ac:dyDescent="0.25">
      <c r="K45851" s="133"/>
    </row>
    <row r="45852" spans="11:11" x14ac:dyDescent="0.25">
      <c r="K45852" s="133"/>
    </row>
    <row r="45853" spans="11:11" x14ac:dyDescent="0.25">
      <c r="K45853"/>
    </row>
    <row r="45854" spans="11:11" x14ac:dyDescent="0.25">
      <c r="K45854"/>
    </row>
    <row r="45855" spans="11:11" x14ac:dyDescent="0.25">
      <c r="K45855" s="133"/>
    </row>
    <row r="45856" spans="11:11" x14ac:dyDescent="0.25">
      <c r="K45856" s="133"/>
    </row>
    <row r="45857" spans="11:11" x14ac:dyDescent="0.25">
      <c r="K45857"/>
    </row>
    <row r="45858" spans="11:11" x14ac:dyDescent="0.25">
      <c r="K45858"/>
    </row>
    <row r="45859" spans="11:11" x14ac:dyDescent="0.25">
      <c r="K45859"/>
    </row>
    <row r="45860" spans="11:11" x14ac:dyDescent="0.25">
      <c r="K45860" s="133"/>
    </row>
    <row r="45861" spans="11:11" x14ac:dyDescent="0.25">
      <c r="K45861" s="133"/>
    </row>
    <row r="45862" spans="11:11" x14ac:dyDescent="0.25">
      <c r="K45862"/>
    </row>
    <row r="45863" spans="11:11" x14ac:dyDescent="0.25">
      <c r="K45863"/>
    </row>
    <row r="45864" spans="11:11" x14ac:dyDescent="0.25">
      <c r="K45864" s="133"/>
    </row>
    <row r="45865" spans="11:11" x14ac:dyDescent="0.25">
      <c r="K45865" s="133"/>
    </row>
    <row r="45866" spans="11:11" x14ac:dyDescent="0.25">
      <c r="K45866"/>
    </row>
    <row r="45867" spans="11:11" x14ac:dyDescent="0.25">
      <c r="K45867"/>
    </row>
    <row r="45868" spans="11:11" x14ac:dyDescent="0.25">
      <c r="K45868"/>
    </row>
    <row r="45869" spans="11:11" x14ac:dyDescent="0.25">
      <c r="K45869" s="133"/>
    </row>
    <row r="45870" spans="11:11" x14ac:dyDescent="0.25">
      <c r="K45870" s="133"/>
    </row>
    <row r="45871" spans="11:11" x14ac:dyDescent="0.25">
      <c r="K45871"/>
    </row>
    <row r="45872" spans="11:11" x14ac:dyDescent="0.25">
      <c r="K45872"/>
    </row>
    <row r="45873" spans="11:11" x14ac:dyDescent="0.25">
      <c r="K45873" s="133"/>
    </row>
    <row r="45874" spans="11:11" x14ac:dyDescent="0.25">
      <c r="K45874" s="133"/>
    </row>
    <row r="45875" spans="11:11" x14ac:dyDescent="0.25">
      <c r="K45875"/>
    </row>
    <row r="45876" spans="11:11" x14ac:dyDescent="0.25">
      <c r="K45876"/>
    </row>
    <row r="45877" spans="11:11" x14ac:dyDescent="0.25">
      <c r="K45877"/>
    </row>
    <row r="45878" spans="11:11" x14ac:dyDescent="0.25">
      <c r="K45878" s="133"/>
    </row>
    <row r="45879" spans="11:11" x14ac:dyDescent="0.25">
      <c r="K45879" s="133"/>
    </row>
    <row r="45880" spans="11:11" x14ac:dyDescent="0.25">
      <c r="K45880"/>
    </row>
    <row r="45881" spans="11:11" x14ac:dyDescent="0.25">
      <c r="K45881"/>
    </row>
    <row r="45882" spans="11:11" x14ac:dyDescent="0.25">
      <c r="K45882" s="133"/>
    </row>
    <row r="45883" spans="11:11" x14ac:dyDescent="0.25">
      <c r="K45883" s="133"/>
    </row>
    <row r="45884" spans="11:11" x14ac:dyDescent="0.25">
      <c r="K45884"/>
    </row>
    <row r="45885" spans="11:11" x14ac:dyDescent="0.25">
      <c r="K45885"/>
    </row>
    <row r="45886" spans="11:11" x14ac:dyDescent="0.25">
      <c r="K45886"/>
    </row>
    <row r="45887" spans="11:11" x14ac:dyDescent="0.25">
      <c r="K45887" s="133"/>
    </row>
    <row r="45888" spans="11:11" x14ac:dyDescent="0.25">
      <c r="K45888" s="133"/>
    </row>
    <row r="45889" spans="11:11" x14ac:dyDescent="0.25">
      <c r="K45889"/>
    </row>
    <row r="45890" spans="11:11" x14ac:dyDescent="0.25">
      <c r="K45890"/>
    </row>
    <row r="45891" spans="11:11" x14ac:dyDescent="0.25">
      <c r="K45891" s="133"/>
    </row>
    <row r="45892" spans="11:11" x14ac:dyDescent="0.25">
      <c r="K45892" s="133"/>
    </row>
    <row r="45893" spans="11:11" x14ac:dyDescent="0.25">
      <c r="K45893"/>
    </row>
    <row r="45894" spans="11:11" x14ac:dyDescent="0.25">
      <c r="K45894"/>
    </row>
    <row r="45895" spans="11:11" x14ac:dyDescent="0.25">
      <c r="K45895"/>
    </row>
    <row r="45896" spans="11:11" x14ac:dyDescent="0.25">
      <c r="K45896" s="133"/>
    </row>
    <row r="45897" spans="11:11" x14ac:dyDescent="0.25">
      <c r="K45897" s="133"/>
    </row>
    <row r="45898" spans="11:11" x14ac:dyDescent="0.25">
      <c r="K45898"/>
    </row>
    <row r="45899" spans="11:11" x14ac:dyDescent="0.25">
      <c r="K45899"/>
    </row>
    <row r="45900" spans="11:11" x14ac:dyDescent="0.25">
      <c r="K45900" s="133"/>
    </row>
    <row r="45901" spans="11:11" x14ac:dyDescent="0.25">
      <c r="K45901" s="133"/>
    </row>
    <row r="45902" spans="11:11" x14ac:dyDescent="0.25">
      <c r="K45902"/>
    </row>
    <row r="45903" spans="11:11" x14ac:dyDescent="0.25">
      <c r="K45903"/>
    </row>
    <row r="45904" spans="11:11" x14ac:dyDescent="0.25">
      <c r="K45904"/>
    </row>
    <row r="45905" spans="11:11" x14ac:dyDescent="0.25">
      <c r="K45905" s="133"/>
    </row>
    <row r="45906" spans="11:11" x14ac:dyDescent="0.25">
      <c r="K45906" s="133"/>
    </row>
    <row r="45907" spans="11:11" x14ac:dyDescent="0.25">
      <c r="K45907"/>
    </row>
    <row r="45908" spans="11:11" x14ac:dyDescent="0.25">
      <c r="K45908"/>
    </row>
    <row r="45909" spans="11:11" x14ac:dyDescent="0.25">
      <c r="K45909" s="133"/>
    </row>
    <row r="45910" spans="11:11" x14ac:dyDescent="0.25">
      <c r="K45910" s="133"/>
    </row>
    <row r="45911" spans="11:11" x14ac:dyDescent="0.25">
      <c r="K45911"/>
    </row>
    <row r="45912" spans="11:11" x14ac:dyDescent="0.25">
      <c r="K45912"/>
    </row>
    <row r="45913" spans="11:11" x14ac:dyDescent="0.25">
      <c r="K45913"/>
    </row>
    <row r="45914" spans="11:11" x14ac:dyDescent="0.25">
      <c r="K45914" s="133"/>
    </row>
    <row r="45915" spans="11:11" x14ac:dyDescent="0.25">
      <c r="K45915" s="133"/>
    </row>
    <row r="45916" spans="11:11" x14ac:dyDescent="0.25">
      <c r="K45916"/>
    </row>
    <row r="45917" spans="11:11" x14ac:dyDescent="0.25">
      <c r="K45917"/>
    </row>
    <row r="45918" spans="11:11" x14ac:dyDescent="0.25">
      <c r="K45918" s="133"/>
    </row>
    <row r="45919" spans="11:11" x14ac:dyDescent="0.25">
      <c r="K45919" s="133"/>
    </row>
    <row r="45920" spans="11:11" x14ac:dyDescent="0.25">
      <c r="K45920"/>
    </row>
    <row r="45921" spans="11:11" x14ac:dyDescent="0.25">
      <c r="K45921"/>
    </row>
    <row r="45922" spans="11:11" x14ac:dyDescent="0.25">
      <c r="K45922"/>
    </row>
    <row r="45923" spans="11:11" x14ac:dyDescent="0.25">
      <c r="K45923" s="133"/>
    </row>
    <row r="45924" spans="11:11" x14ac:dyDescent="0.25">
      <c r="K45924" s="133"/>
    </row>
    <row r="45925" spans="11:11" x14ac:dyDescent="0.25">
      <c r="K45925"/>
    </row>
    <row r="45926" spans="11:11" x14ac:dyDescent="0.25">
      <c r="K45926"/>
    </row>
    <row r="45927" spans="11:11" x14ac:dyDescent="0.25">
      <c r="K45927" s="133"/>
    </row>
    <row r="45928" spans="11:11" x14ac:dyDescent="0.25">
      <c r="K45928" s="133"/>
    </row>
    <row r="45929" spans="11:11" x14ac:dyDescent="0.25">
      <c r="K45929"/>
    </row>
    <row r="45930" spans="11:11" x14ac:dyDescent="0.25">
      <c r="K45930"/>
    </row>
    <row r="45931" spans="11:11" x14ac:dyDescent="0.25">
      <c r="K45931"/>
    </row>
    <row r="45932" spans="11:11" x14ac:dyDescent="0.25">
      <c r="K45932" s="133"/>
    </row>
    <row r="45933" spans="11:11" x14ac:dyDescent="0.25">
      <c r="K45933" s="133"/>
    </row>
    <row r="45934" spans="11:11" x14ac:dyDescent="0.25">
      <c r="K45934"/>
    </row>
    <row r="45935" spans="11:11" x14ac:dyDescent="0.25">
      <c r="K45935"/>
    </row>
    <row r="45936" spans="11:11" x14ac:dyDescent="0.25">
      <c r="K45936" s="133"/>
    </row>
    <row r="45937" spans="11:11" x14ac:dyDescent="0.25">
      <c r="K45937" s="133"/>
    </row>
    <row r="45938" spans="11:11" x14ac:dyDescent="0.25">
      <c r="K45938"/>
    </row>
    <row r="45939" spans="11:11" x14ac:dyDescent="0.25">
      <c r="K45939"/>
    </row>
    <row r="45940" spans="11:11" x14ac:dyDescent="0.25">
      <c r="K45940"/>
    </row>
    <row r="45941" spans="11:11" x14ac:dyDescent="0.25">
      <c r="K45941" s="133"/>
    </row>
    <row r="45942" spans="11:11" x14ac:dyDescent="0.25">
      <c r="K45942" s="133"/>
    </row>
    <row r="45943" spans="11:11" x14ac:dyDescent="0.25">
      <c r="K45943"/>
    </row>
    <row r="45944" spans="11:11" x14ac:dyDescent="0.25">
      <c r="K45944"/>
    </row>
    <row r="45945" spans="11:11" x14ac:dyDescent="0.25">
      <c r="K45945" s="133"/>
    </row>
    <row r="45946" spans="11:11" x14ac:dyDescent="0.25">
      <c r="K45946" s="133"/>
    </row>
    <row r="45947" spans="11:11" x14ac:dyDescent="0.25">
      <c r="K45947"/>
    </row>
    <row r="45948" spans="11:11" x14ac:dyDescent="0.25">
      <c r="K45948"/>
    </row>
    <row r="45949" spans="11:11" x14ac:dyDescent="0.25">
      <c r="K45949"/>
    </row>
    <row r="45950" spans="11:11" x14ac:dyDescent="0.25">
      <c r="K45950" s="133"/>
    </row>
    <row r="45951" spans="11:11" x14ac:dyDescent="0.25">
      <c r="K45951" s="133"/>
    </row>
    <row r="45952" spans="11:11" x14ac:dyDescent="0.25">
      <c r="K45952"/>
    </row>
    <row r="45953" spans="11:11" x14ac:dyDescent="0.25">
      <c r="K45953"/>
    </row>
    <row r="45954" spans="11:11" x14ac:dyDescent="0.25">
      <c r="K45954" s="133"/>
    </row>
    <row r="45955" spans="11:11" x14ac:dyDescent="0.25">
      <c r="K45955" s="133"/>
    </row>
    <row r="45956" spans="11:11" x14ac:dyDescent="0.25">
      <c r="K45956"/>
    </row>
    <row r="45957" spans="11:11" x14ac:dyDescent="0.25">
      <c r="K45957"/>
    </row>
    <row r="45958" spans="11:11" x14ac:dyDescent="0.25">
      <c r="K45958"/>
    </row>
    <row r="45959" spans="11:11" x14ac:dyDescent="0.25">
      <c r="K45959" s="133"/>
    </row>
    <row r="45960" spans="11:11" x14ac:dyDescent="0.25">
      <c r="K45960" s="133"/>
    </row>
    <row r="45961" spans="11:11" x14ac:dyDescent="0.25">
      <c r="K45961"/>
    </row>
    <row r="45962" spans="11:11" x14ac:dyDescent="0.25">
      <c r="K45962"/>
    </row>
    <row r="45963" spans="11:11" x14ac:dyDescent="0.25">
      <c r="K45963" s="133"/>
    </row>
    <row r="45964" spans="11:11" x14ac:dyDescent="0.25">
      <c r="K45964" s="133"/>
    </row>
    <row r="45965" spans="11:11" x14ac:dyDescent="0.25">
      <c r="K45965"/>
    </row>
    <row r="45966" spans="11:11" x14ac:dyDescent="0.25">
      <c r="K45966"/>
    </row>
    <row r="45967" spans="11:11" x14ac:dyDescent="0.25">
      <c r="K45967"/>
    </row>
    <row r="45968" spans="11:11" x14ac:dyDescent="0.25">
      <c r="K45968" s="133"/>
    </row>
    <row r="45969" spans="11:11" x14ac:dyDescent="0.25">
      <c r="K45969" s="133"/>
    </row>
    <row r="45970" spans="11:11" x14ac:dyDescent="0.25">
      <c r="K45970"/>
    </row>
    <row r="45971" spans="11:11" x14ac:dyDescent="0.25">
      <c r="K45971"/>
    </row>
    <row r="45972" spans="11:11" x14ac:dyDescent="0.25">
      <c r="K45972" s="133"/>
    </row>
    <row r="45973" spans="11:11" x14ac:dyDescent="0.25">
      <c r="K45973" s="133"/>
    </row>
    <row r="45974" spans="11:11" x14ac:dyDescent="0.25">
      <c r="K45974"/>
    </row>
    <row r="45975" spans="11:11" x14ac:dyDescent="0.25">
      <c r="K45975"/>
    </row>
    <row r="45976" spans="11:11" x14ac:dyDescent="0.25">
      <c r="K45976"/>
    </row>
    <row r="45977" spans="11:11" x14ac:dyDescent="0.25">
      <c r="K45977" s="133"/>
    </row>
    <row r="45978" spans="11:11" x14ac:dyDescent="0.25">
      <c r="K45978" s="133"/>
    </row>
    <row r="45979" spans="11:11" x14ac:dyDescent="0.25">
      <c r="K45979"/>
    </row>
    <row r="45980" spans="11:11" x14ac:dyDescent="0.25">
      <c r="K45980"/>
    </row>
    <row r="45981" spans="11:11" x14ac:dyDescent="0.25">
      <c r="K45981" s="133"/>
    </row>
    <row r="45982" spans="11:11" x14ac:dyDescent="0.25">
      <c r="K45982" s="133"/>
    </row>
    <row r="45983" spans="11:11" x14ac:dyDescent="0.25">
      <c r="K45983"/>
    </row>
    <row r="45984" spans="11:11" x14ac:dyDescent="0.25">
      <c r="K45984"/>
    </row>
    <row r="45985" spans="11:11" x14ac:dyDescent="0.25">
      <c r="K45985"/>
    </row>
    <row r="45986" spans="11:11" x14ac:dyDescent="0.25">
      <c r="K45986" s="133"/>
    </row>
    <row r="45987" spans="11:11" x14ac:dyDescent="0.25">
      <c r="K45987" s="133"/>
    </row>
    <row r="45988" spans="11:11" x14ac:dyDescent="0.25">
      <c r="K45988"/>
    </row>
    <row r="45989" spans="11:11" x14ac:dyDescent="0.25">
      <c r="K45989"/>
    </row>
    <row r="45990" spans="11:11" x14ac:dyDescent="0.25">
      <c r="K45990" s="133"/>
    </row>
    <row r="45991" spans="11:11" x14ac:dyDescent="0.25">
      <c r="K45991" s="133"/>
    </row>
    <row r="45992" spans="11:11" x14ac:dyDescent="0.25">
      <c r="K45992"/>
    </row>
    <row r="45993" spans="11:11" x14ac:dyDescent="0.25">
      <c r="K45993"/>
    </row>
    <row r="45994" spans="11:11" x14ac:dyDescent="0.25">
      <c r="K45994"/>
    </row>
    <row r="45995" spans="11:11" x14ac:dyDescent="0.25">
      <c r="K45995" s="133"/>
    </row>
    <row r="45996" spans="11:11" x14ac:dyDescent="0.25">
      <c r="K45996" s="133"/>
    </row>
    <row r="45997" spans="11:11" x14ac:dyDescent="0.25">
      <c r="K45997"/>
    </row>
    <row r="45998" spans="11:11" x14ac:dyDescent="0.25">
      <c r="K45998"/>
    </row>
    <row r="45999" spans="11:11" x14ac:dyDescent="0.25">
      <c r="K45999" s="133"/>
    </row>
    <row r="46000" spans="11:11" x14ac:dyDescent="0.25">
      <c r="K46000" s="133"/>
    </row>
    <row r="46001" spans="11:11" x14ac:dyDescent="0.25">
      <c r="K46001"/>
    </row>
    <row r="46002" spans="11:11" x14ac:dyDescent="0.25">
      <c r="K46002"/>
    </row>
    <row r="46003" spans="11:11" x14ac:dyDescent="0.25">
      <c r="K46003"/>
    </row>
    <row r="46004" spans="11:11" x14ac:dyDescent="0.25">
      <c r="K46004" s="133"/>
    </row>
    <row r="46005" spans="11:11" x14ac:dyDescent="0.25">
      <c r="K46005" s="133"/>
    </row>
    <row r="46006" spans="11:11" x14ac:dyDescent="0.25">
      <c r="K46006"/>
    </row>
    <row r="46007" spans="11:11" x14ac:dyDescent="0.25">
      <c r="K46007"/>
    </row>
    <row r="46008" spans="11:11" x14ac:dyDescent="0.25">
      <c r="K46008" s="133"/>
    </row>
    <row r="46009" spans="11:11" x14ac:dyDescent="0.25">
      <c r="K46009" s="133"/>
    </row>
    <row r="46010" spans="11:11" x14ac:dyDescent="0.25">
      <c r="K46010"/>
    </row>
    <row r="46011" spans="11:11" x14ac:dyDescent="0.25">
      <c r="K46011"/>
    </row>
    <row r="46012" spans="11:11" x14ac:dyDescent="0.25">
      <c r="K46012"/>
    </row>
    <row r="46013" spans="11:11" x14ac:dyDescent="0.25">
      <c r="K46013" s="133"/>
    </row>
    <row r="46014" spans="11:11" x14ac:dyDescent="0.25">
      <c r="K46014" s="133"/>
    </row>
    <row r="46015" spans="11:11" x14ac:dyDescent="0.25">
      <c r="K46015"/>
    </row>
    <row r="46016" spans="11:11" x14ac:dyDescent="0.25">
      <c r="K46016"/>
    </row>
    <row r="46017" spans="11:11" x14ac:dyDescent="0.25">
      <c r="K46017" s="133"/>
    </row>
    <row r="46018" spans="11:11" x14ac:dyDescent="0.25">
      <c r="K46018" s="133"/>
    </row>
    <row r="46019" spans="11:11" x14ac:dyDescent="0.25">
      <c r="K46019"/>
    </row>
    <row r="46020" spans="11:11" x14ac:dyDescent="0.25">
      <c r="K46020"/>
    </row>
    <row r="46021" spans="11:11" x14ac:dyDescent="0.25">
      <c r="K46021"/>
    </row>
    <row r="46022" spans="11:11" x14ac:dyDescent="0.25">
      <c r="K46022" s="133"/>
    </row>
    <row r="46023" spans="11:11" x14ac:dyDescent="0.25">
      <c r="K46023" s="133"/>
    </row>
    <row r="46024" spans="11:11" x14ac:dyDescent="0.25">
      <c r="K46024"/>
    </row>
    <row r="46025" spans="11:11" x14ac:dyDescent="0.25">
      <c r="K46025"/>
    </row>
    <row r="46026" spans="11:11" x14ac:dyDescent="0.25">
      <c r="K46026" s="133"/>
    </row>
    <row r="46027" spans="11:11" x14ac:dyDescent="0.25">
      <c r="K46027" s="133"/>
    </row>
    <row r="46028" spans="11:11" x14ac:dyDescent="0.25">
      <c r="K46028"/>
    </row>
    <row r="46029" spans="11:11" x14ac:dyDescent="0.25">
      <c r="K46029"/>
    </row>
    <row r="46030" spans="11:11" x14ac:dyDescent="0.25">
      <c r="K46030"/>
    </row>
    <row r="46031" spans="11:11" x14ac:dyDescent="0.25">
      <c r="K46031" s="133"/>
    </row>
    <row r="46032" spans="11:11" x14ac:dyDescent="0.25">
      <c r="K46032" s="133"/>
    </row>
    <row r="46033" spans="11:11" x14ac:dyDescent="0.25">
      <c r="K46033"/>
    </row>
    <row r="46034" spans="11:11" x14ac:dyDescent="0.25">
      <c r="K46034"/>
    </row>
    <row r="46035" spans="11:11" x14ac:dyDescent="0.25">
      <c r="K46035" s="133"/>
    </row>
    <row r="46036" spans="11:11" x14ac:dyDescent="0.25">
      <c r="K46036" s="133"/>
    </row>
    <row r="46037" spans="11:11" x14ac:dyDescent="0.25">
      <c r="K46037"/>
    </row>
    <row r="46038" spans="11:11" x14ac:dyDescent="0.25">
      <c r="K46038"/>
    </row>
    <row r="46039" spans="11:11" x14ac:dyDescent="0.25">
      <c r="K46039"/>
    </row>
    <row r="46040" spans="11:11" x14ac:dyDescent="0.25">
      <c r="K46040" s="133"/>
    </row>
    <row r="46041" spans="11:11" x14ac:dyDescent="0.25">
      <c r="K46041" s="133"/>
    </row>
    <row r="46042" spans="11:11" x14ac:dyDescent="0.25">
      <c r="K46042"/>
    </row>
    <row r="46043" spans="11:11" x14ac:dyDescent="0.25">
      <c r="K46043"/>
    </row>
    <row r="46044" spans="11:11" x14ac:dyDescent="0.25">
      <c r="K46044" s="133"/>
    </row>
    <row r="46045" spans="11:11" x14ac:dyDescent="0.25">
      <c r="K46045" s="133"/>
    </row>
    <row r="46046" spans="11:11" x14ac:dyDescent="0.25">
      <c r="K46046"/>
    </row>
    <row r="46047" spans="11:11" x14ac:dyDescent="0.25">
      <c r="K46047"/>
    </row>
    <row r="46048" spans="11:11" x14ac:dyDescent="0.25">
      <c r="K46048"/>
    </row>
    <row r="46049" spans="11:11" x14ac:dyDescent="0.25">
      <c r="K46049" s="133"/>
    </row>
    <row r="46050" spans="11:11" x14ac:dyDescent="0.25">
      <c r="K46050" s="133"/>
    </row>
    <row r="46051" spans="11:11" x14ac:dyDescent="0.25">
      <c r="K46051"/>
    </row>
    <row r="46052" spans="11:11" x14ac:dyDescent="0.25">
      <c r="K46052"/>
    </row>
    <row r="46053" spans="11:11" x14ac:dyDescent="0.25">
      <c r="K46053" s="133"/>
    </row>
    <row r="46054" spans="11:11" x14ac:dyDescent="0.25">
      <c r="K46054" s="133"/>
    </row>
    <row r="46055" spans="11:11" x14ac:dyDescent="0.25">
      <c r="K46055"/>
    </row>
    <row r="46056" spans="11:11" x14ac:dyDescent="0.25">
      <c r="K46056"/>
    </row>
    <row r="46057" spans="11:11" x14ac:dyDescent="0.25">
      <c r="K46057"/>
    </row>
    <row r="46058" spans="11:11" x14ac:dyDescent="0.25">
      <c r="K46058" s="133"/>
    </row>
    <row r="46059" spans="11:11" x14ac:dyDescent="0.25">
      <c r="K46059" s="133"/>
    </row>
    <row r="46060" spans="11:11" x14ac:dyDescent="0.25">
      <c r="K46060"/>
    </row>
    <row r="46061" spans="11:11" x14ac:dyDescent="0.25">
      <c r="K46061"/>
    </row>
    <row r="46062" spans="11:11" x14ac:dyDescent="0.25">
      <c r="K46062" s="133"/>
    </row>
    <row r="46063" spans="11:11" x14ac:dyDescent="0.25">
      <c r="K46063" s="133"/>
    </row>
    <row r="46064" spans="11:11" x14ac:dyDescent="0.25">
      <c r="K46064"/>
    </row>
    <row r="46065" spans="11:11" x14ac:dyDescent="0.25">
      <c r="K46065"/>
    </row>
    <row r="46066" spans="11:11" x14ac:dyDescent="0.25">
      <c r="K46066"/>
    </row>
    <row r="46067" spans="11:11" x14ac:dyDescent="0.25">
      <c r="K46067" s="133"/>
    </row>
    <row r="46068" spans="11:11" x14ac:dyDescent="0.25">
      <c r="K46068" s="133"/>
    </row>
    <row r="46069" spans="11:11" x14ac:dyDescent="0.25">
      <c r="K46069"/>
    </row>
    <row r="46070" spans="11:11" x14ac:dyDescent="0.25">
      <c r="K46070"/>
    </row>
    <row r="46071" spans="11:11" x14ac:dyDescent="0.25">
      <c r="K46071" s="133"/>
    </row>
    <row r="46072" spans="11:11" x14ac:dyDescent="0.25">
      <c r="K46072" s="133"/>
    </row>
    <row r="46073" spans="11:11" x14ac:dyDescent="0.25">
      <c r="K46073"/>
    </row>
    <row r="46074" spans="11:11" x14ac:dyDescent="0.25">
      <c r="K46074"/>
    </row>
    <row r="46075" spans="11:11" x14ac:dyDescent="0.25">
      <c r="K46075"/>
    </row>
    <row r="46076" spans="11:11" x14ac:dyDescent="0.25">
      <c r="K46076" s="133"/>
    </row>
    <row r="46077" spans="11:11" x14ac:dyDescent="0.25">
      <c r="K46077" s="133"/>
    </row>
    <row r="46078" spans="11:11" x14ac:dyDescent="0.25">
      <c r="K46078"/>
    </row>
    <row r="46079" spans="11:11" x14ac:dyDescent="0.25">
      <c r="K46079"/>
    </row>
    <row r="46080" spans="11:11" x14ac:dyDescent="0.25">
      <c r="K46080" s="133"/>
    </row>
    <row r="46081" spans="11:11" x14ac:dyDescent="0.25">
      <c r="K46081" s="133"/>
    </row>
    <row r="46082" spans="11:11" x14ac:dyDescent="0.25">
      <c r="K46082"/>
    </row>
    <row r="46083" spans="11:11" x14ac:dyDescent="0.25">
      <c r="K46083"/>
    </row>
    <row r="46084" spans="11:11" x14ac:dyDescent="0.25">
      <c r="K46084"/>
    </row>
    <row r="46085" spans="11:11" x14ac:dyDescent="0.25">
      <c r="K46085" s="133"/>
    </row>
    <row r="46086" spans="11:11" x14ac:dyDescent="0.25">
      <c r="K46086" s="133"/>
    </row>
    <row r="46087" spans="11:11" x14ac:dyDescent="0.25">
      <c r="K46087"/>
    </row>
    <row r="46088" spans="11:11" x14ac:dyDescent="0.25">
      <c r="K46088"/>
    </row>
    <row r="46089" spans="11:11" x14ac:dyDescent="0.25">
      <c r="K46089" s="133"/>
    </row>
    <row r="46090" spans="11:11" x14ac:dyDescent="0.25">
      <c r="K46090" s="133"/>
    </row>
    <row r="46091" spans="11:11" x14ac:dyDescent="0.25">
      <c r="K46091"/>
    </row>
    <row r="46092" spans="11:11" x14ac:dyDescent="0.25">
      <c r="K46092"/>
    </row>
    <row r="46093" spans="11:11" x14ac:dyDescent="0.25">
      <c r="K46093"/>
    </row>
    <row r="46094" spans="11:11" x14ac:dyDescent="0.25">
      <c r="K46094" s="133"/>
    </row>
    <row r="46095" spans="11:11" x14ac:dyDescent="0.25">
      <c r="K46095" s="133"/>
    </row>
    <row r="46096" spans="11:11" x14ac:dyDescent="0.25">
      <c r="K46096"/>
    </row>
    <row r="46097" spans="11:11" x14ac:dyDescent="0.25">
      <c r="K46097"/>
    </row>
    <row r="46098" spans="11:11" x14ac:dyDescent="0.25">
      <c r="K46098" s="133"/>
    </row>
    <row r="46099" spans="11:11" x14ac:dyDescent="0.25">
      <c r="K46099" s="133"/>
    </row>
    <row r="46100" spans="11:11" x14ac:dyDescent="0.25">
      <c r="K46100"/>
    </row>
    <row r="46101" spans="11:11" x14ac:dyDescent="0.25">
      <c r="K46101"/>
    </row>
    <row r="46102" spans="11:11" x14ac:dyDescent="0.25">
      <c r="K46102"/>
    </row>
    <row r="46103" spans="11:11" x14ac:dyDescent="0.25">
      <c r="K46103" s="133"/>
    </row>
    <row r="46104" spans="11:11" x14ac:dyDescent="0.25">
      <c r="K46104" s="133"/>
    </row>
    <row r="46105" spans="11:11" x14ac:dyDescent="0.25">
      <c r="K46105"/>
    </row>
    <row r="46106" spans="11:11" x14ac:dyDescent="0.25">
      <c r="K46106"/>
    </row>
    <row r="46107" spans="11:11" x14ac:dyDescent="0.25">
      <c r="K46107" s="133"/>
    </row>
    <row r="46108" spans="11:11" x14ac:dyDescent="0.25">
      <c r="K46108" s="133"/>
    </row>
    <row r="46109" spans="11:11" x14ac:dyDescent="0.25">
      <c r="K46109"/>
    </row>
    <row r="46110" spans="11:11" x14ac:dyDescent="0.25">
      <c r="K46110"/>
    </row>
    <row r="46111" spans="11:11" x14ac:dyDescent="0.25">
      <c r="K46111"/>
    </row>
    <row r="46112" spans="11:11" x14ac:dyDescent="0.25">
      <c r="K46112" s="133"/>
    </row>
    <row r="46113" spans="11:11" x14ac:dyDescent="0.25">
      <c r="K46113" s="133"/>
    </row>
    <row r="46114" spans="11:11" x14ac:dyDescent="0.25">
      <c r="K46114"/>
    </row>
    <row r="46115" spans="11:11" x14ac:dyDescent="0.25">
      <c r="K46115"/>
    </row>
    <row r="46116" spans="11:11" x14ac:dyDescent="0.25">
      <c r="K46116" s="133"/>
    </row>
    <row r="46117" spans="11:11" x14ac:dyDescent="0.25">
      <c r="K46117" s="133"/>
    </row>
    <row r="46118" spans="11:11" x14ac:dyDescent="0.25">
      <c r="K46118"/>
    </row>
    <row r="46119" spans="11:11" x14ac:dyDescent="0.25">
      <c r="K46119"/>
    </row>
    <row r="46120" spans="11:11" x14ac:dyDescent="0.25">
      <c r="K46120"/>
    </row>
    <row r="46121" spans="11:11" x14ac:dyDescent="0.25">
      <c r="K46121" s="133"/>
    </row>
    <row r="46122" spans="11:11" x14ac:dyDescent="0.25">
      <c r="K46122" s="133"/>
    </row>
    <row r="46123" spans="11:11" x14ac:dyDescent="0.25">
      <c r="K46123"/>
    </row>
    <row r="46124" spans="11:11" x14ac:dyDescent="0.25">
      <c r="K46124"/>
    </row>
    <row r="46125" spans="11:11" x14ac:dyDescent="0.25">
      <c r="K46125" s="133"/>
    </row>
    <row r="46126" spans="11:11" x14ac:dyDescent="0.25">
      <c r="K46126" s="133"/>
    </row>
    <row r="46127" spans="11:11" x14ac:dyDescent="0.25">
      <c r="K46127"/>
    </row>
    <row r="46128" spans="11:11" x14ac:dyDescent="0.25">
      <c r="K46128"/>
    </row>
    <row r="46129" spans="11:11" x14ac:dyDescent="0.25">
      <c r="K46129"/>
    </row>
    <row r="46130" spans="11:11" x14ac:dyDescent="0.25">
      <c r="K46130" s="133"/>
    </row>
    <row r="46131" spans="11:11" x14ac:dyDescent="0.25">
      <c r="K46131" s="133"/>
    </row>
    <row r="46132" spans="11:11" x14ac:dyDescent="0.25">
      <c r="K46132"/>
    </row>
    <row r="46133" spans="11:11" x14ac:dyDescent="0.25">
      <c r="K46133"/>
    </row>
    <row r="46134" spans="11:11" x14ac:dyDescent="0.25">
      <c r="K46134" s="133"/>
    </row>
    <row r="46135" spans="11:11" x14ac:dyDescent="0.25">
      <c r="K46135" s="133"/>
    </row>
    <row r="46136" spans="11:11" x14ac:dyDescent="0.25">
      <c r="K46136"/>
    </row>
    <row r="46137" spans="11:11" x14ac:dyDescent="0.25">
      <c r="K46137"/>
    </row>
    <row r="46138" spans="11:11" x14ac:dyDescent="0.25">
      <c r="K46138"/>
    </row>
    <row r="46139" spans="11:11" x14ac:dyDescent="0.25">
      <c r="K46139" s="133"/>
    </row>
    <row r="46140" spans="11:11" x14ac:dyDescent="0.25">
      <c r="K46140" s="133"/>
    </row>
    <row r="46141" spans="11:11" x14ac:dyDescent="0.25">
      <c r="K46141"/>
    </row>
    <row r="46142" spans="11:11" x14ac:dyDescent="0.25">
      <c r="K46142"/>
    </row>
    <row r="46143" spans="11:11" x14ac:dyDescent="0.25">
      <c r="K46143" s="133"/>
    </row>
    <row r="46144" spans="11:11" x14ac:dyDescent="0.25">
      <c r="K46144" s="133"/>
    </row>
    <row r="46145" spans="11:11" x14ac:dyDescent="0.25">
      <c r="K46145"/>
    </row>
    <row r="46146" spans="11:11" x14ac:dyDescent="0.25">
      <c r="K46146"/>
    </row>
    <row r="46147" spans="11:11" x14ac:dyDescent="0.25">
      <c r="K46147"/>
    </row>
    <row r="46148" spans="11:11" x14ac:dyDescent="0.25">
      <c r="K46148" s="133"/>
    </row>
    <row r="46149" spans="11:11" x14ac:dyDescent="0.25">
      <c r="K46149" s="133"/>
    </row>
    <row r="46150" spans="11:11" x14ac:dyDescent="0.25">
      <c r="K46150"/>
    </row>
    <row r="46151" spans="11:11" x14ac:dyDescent="0.25">
      <c r="K46151"/>
    </row>
    <row r="46152" spans="11:11" x14ac:dyDescent="0.25">
      <c r="K46152" s="133"/>
    </row>
    <row r="46153" spans="11:11" x14ac:dyDescent="0.25">
      <c r="K46153" s="133"/>
    </row>
    <row r="46154" spans="11:11" x14ac:dyDescent="0.25">
      <c r="K46154"/>
    </row>
    <row r="46155" spans="11:11" x14ac:dyDescent="0.25">
      <c r="K46155"/>
    </row>
    <row r="46156" spans="11:11" x14ac:dyDescent="0.25">
      <c r="K46156"/>
    </row>
    <row r="46157" spans="11:11" x14ac:dyDescent="0.25">
      <c r="K46157" s="133"/>
    </row>
    <row r="46158" spans="11:11" x14ac:dyDescent="0.25">
      <c r="K46158" s="133"/>
    </row>
    <row r="46159" spans="11:11" x14ac:dyDescent="0.25">
      <c r="K46159"/>
    </row>
    <row r="46160" spans="11:11" x14ac:dyDescent="0.25">
      <c r="K46160"/>
    </row>
    <row r="46161" spans="11:11" x14ac:dyDescent="0.25">
      <c r="K46161" s="133"/>
    </row>
    <row r="46162" spans="11:11" x14ac:dyDescent="0.25">
      <c r="K46162" s="133"/>
    </row>
    <row r="46163" spans="11:11" x14ac:dyDescent="0.25">
      <c r="K46163"/>
    </row>
    <row r="46164" spans="11:11" x14ac:dyDescent="0.25">
      <c r="K46164"/>
    </row>
    <row r="46165" spans="11:11" x14ac:dyDescent="0.25">
      <c r="K46165"/>
    </row>
    <row r="46166" spans="11:11" x14ac:dyDescent="0.25">
      <c r="K46166" s="133"/>
    </row>
    <row r="46167" spans="11:11" x14ac:dyDescent="0.25">
      <c r="K46167" s="133"/>
    </row>
    <row r="46168" spans="11:11" x14ac:dyDescent="0.25">
      <c r="K46168"/>
    </row>
    <row r="46169" spans="11:11" x14ac:dyDescent="0.25">
      <c r="K46169"/>
    </row>
    <row r="46170" spans="11:11" x14ac:dyDescent="0.25">
      <c r="K46170" s="133"/>
    </row>
    <row r="46171" spans="11:11" x14ac:dyDescent="0.25">
      <c r="K46171" s="133"/>
    </row>
    <row r="46172" spans="11:11" x14ac:dyDescent="0.25">
      <c r="K46172"/>
    </row>
    <row r="46173" spans="11:11" x14ac:dyDescent="0.25">
      <c r="K46173"/>
    </row>
    <row r="46174" spans="11:11" x14ac:dyDescent="0.25">
      <c r="K46174"/>
    </row>
    <row r="46175" spans="11:11" x14ac:dyDescent="0.25">
      <c r="K46175" s="133"/>
    </row>
    <row r="46176" spans="11:11" x14ac:dyDescent="0.25">
      <c r="K46176" s="133"/>
    </row>
    <row r="46177" spans="11:11" x14ac:dyDescent="0.25">
      <c r="K46177"/>
    </row>
    <row r="46178" spans="11:11" x14ac:dyDescent="0.25">
      <c r="K46178"/>
    </row>
    <row r="46179" spans="11:11" x14ac:dyDescent="0.25">
      <c r="K46179" s="133"/>
    </row>
    <row r="46180" spans="11:11" x14ac:dyDescent="0.25">
      <c r="K46180" s="133"/>
    </row>
    <row r="46181" spans="11:11" x14ac:dyDescent="0.25">
      <c r="K46181"/>
    </row>
    <row r="46182" spans="11:11" x14ac:dyDescent="0.25">
      <c r="K46182"/>
    </row>
    <row r="46183" spans="11:11" x14ac:dyDescent="0.25">
      <c r="K46183"/>
    </row>
    <row r="46184" spans="11:11" x14ac:dyDescent="0.25">
      <c r="K46184" s="133"/>
    </row>
    <row r="46185" spans="11:11" x14ac:dyDescent="0.25">
      <c r="K46185" s="133"/>
    </row>
    <row r="46186" spans="11:11" x14ac:dyDescent="0.25">
      <c r="K46186"/>
    </row>
    <row r="46187" spans="11:11" x14ac:dyDescent="0.25">
      <c r="K46187"/>
    </row>
    <row r="46188" spans="11:11" x14ac:dyDescent="0.25">
      <c r="K46188" s="133"/>
    </row>
    <row r="46189" spans="11:11" x14ac:dyDescent="0.25">
      <c r="K46189" s="133"/>
    </row>
    <row r="46190" spans="11:11" x14ac:dyDescent="0.25">
      <c r="K46190"/>
    </row>
    <row r="46191" spans="11:11" x14ac:dyDescent="0.25">
      <c r="K46191"/>
    </row>
    <row r="46192" spans="11:11" x14ac:dyDescent="0.25">
      <c r="K46192"/>
    </row>
    <row r="46193" spans="11:11" x14ac:dyDescent="0.25">
      <c r="K46193" s="133"/>
    </row>
    <row r="46194" spans="11:11" x14ac:dyDescent="0.25">
      <c r="K46194" s="133"/>
    </row>
    <row r="46195" spans="11:11" x14ac:dyDescent="0.25">
      <c r="K46195"/>
    </row>
    <row r="46196" spans="11:11" x14ac:dyDescent="0.25">
      <c r="K46196"/>
    </row>
    <row r="46197" spans="11:11" x14ac:dyDescent="0.25">
      <c r="K46197" s="133"/>
    </row>
    <row r="46198" spans="11:11" x14ac:dyDescent="0.25">
      <c r="K46198" s="133"/>
    </row>
    <row r="46199" spans="11:11" x14ac:dyDescent="0.25">
      <c r="K46199"/>
    </row>
    <row r="46200" spans="11:11" x14ac:dyDescent="0.25">
      <c r="K46200"/>
    </row>
    <row r="46201" spans="11:11" x14ac:dyDescent="0.25">
      <c r="K46201"/>
    </row>
    <row r="46202" spans="11:11" x14ac:dyDescent="0.25">
      <c r="K46202" s="133"/>
    </row>
    <row r="46203" spans="11:11" x14ac:dyDescent="0.25">
      <c r="K46203" s="133"/>
    </row>
    <row r="46204" spans="11:11" x14ac:dyDescent="0.25">
      <c r="K46204"/>
    </row>
    <row r="46205" spans="11:11" x14ac:dyDescent="0.25">
      <c r="K46205"/>
    </row>
    <row r="46206" spans="11:11" x14ac:dyDescent="0.25">
      <c r="K46206" s="133"/>
    </row>
    <row r="46207" spans="11:11" x14ac:dyDescent="0.25">
      <c r="K46207" s="133"/>
    </row>
    <row r="46208" spans="11:11" x14ac:dyDescent="0.25">
      <c r="K46208"/>
    </row>
    <row r="46209" spans="11:11" x14ac:dyDescent="0.25">
      <c r="K46209"/>
    </row>
    <row r="46210" spans="11:11" x14ac:dyDescent="0.25">
      <c r="K46210"/>
    </row>
    <row r="46211" spans="11:11" x14ac:dyDescent="0.25">
      <c r="K46211" s="133"/>
    </row>
    <row r="46212" spans="11:11" x14ac:dyDescent="0.25">
      <c r="K46212" s="133"/>
    </row>
    <row r="46213" spans="11:11" x14ac:dyDescent="0.25">
      <c r="K46213"/>
    </row>
    <row r="46214" spans="11:11" x14ac:dyDescent="0.25">
      <c r="K46214"/>
    </row>
    <row r="46215" spans="11:11" x14ac:dyDescent="0.25">
      <c r="K46215" s="133"/>
    </row>
    <row r="46216" spans="11:11" x14ac:dyDescent="0.25">
      <c r="K46216" s="133"/>
    </row>
    <row r="46217" spans="11:11" x14ac:dyDescent="0.25">
      <c r="K46217"/>
    </row>
    <row r="46218" spans="11:11" x14ac:dyDescent="0.25">
      <c r="K46218"/>
    </row>
    <row r="46219" spans="11:11" x14ac:dyDescent="0.25">
      <c r="K46219"/>
    </row>
    <row r="46220" spans="11:11" x14ac:dyDescent="0.25">
      <c r="K46220" s="133"/>
    </row>
    <row r="46221" spans="11:11" x14ac:dyDescent="0.25">
      <c r="K46221" s="133"/>
    </row>
    <row r="46222" spans="11:11" x14ac:dyDescent="0.25">
      <c r="K46222"/>
    </row>
    <row r="46223" spans="11:11" x14ac:dyDescent="0.25">
      <c r="K46223"/>
    </row>
    <row r="46224" spans="11:11" x14ac:dyDescent="0.25">
      <c r="K46224" s="133"/>
    </row>
    <row r="46225" spans="11:11" x14ac:dyDescent="0.25">
      <c r="K46225" s="133"/>
    </row>
    <row r="46226" spans="11:11" x14ac:dyDescent="0.25">
      <c r="K46226"/>
    </row>
    <row r="46227" spans="11:11" x14ac:dyDescent="0.25">
      <c r="K46227"/>
    </row>
    <row r="46228" spans="11:11" x14ac:dyDescent="0.25">
      <c r="K46228"/>
    </row>
    <row r="46229" spans="11:11" x14ac:dyDescent="0.25">
      <c r="K46229" s="133"/>
    </row>
    <row r="46230" spans="11:11" x14ac:dyDescent="0.25">
      <c r="K46230" s="133"/>
    </row>
    <row r="46231" spans="11:11" x14ac:dyDescent="0.25">
      <c r="K46231"/>
    </row>
    <row r="46232" spans="11:11" x14ac:dyDescent="0.25">
      <c r="K46232"/>
    </row>
    <row r="46233" spans="11:11" x14ac:dyDescent="0.25">
      <c r="K46233" s="133"/>
    </row>
    <row r="46234" spans="11:11" x14ac:dyDescent="0.25">
      <c r="K46234" s="133"/>
    </row>
    <row r="46235" spans="11:11" x14ac:dyDescent="0.25">
      <c r="K46235"/>
    </row>
    <row r="46236" spans="11:11" x14ac:dyDescent="0.25">
      <c r="K46236"/>
    </row>
    <row r="46237" spans="11:11" x14ac:dyDescent="0.25">
      <c r="K46237"/>
    </row>
    <row r="46238" spans="11:11" x14ac:dyDescent="0.25">
      <c r="K46238" s="133"/>
    </row>
    <row r="46239" spans="11:11" x14ac:dyDescent="0.25">
      <c r="K46239" s="133"/>
    </row>
    <row r="46240" spans="11:11" x14ac:dyDescent="0.25">
      <c r="K46240"/>
    </row>
    <row r="46241" spans="11:11" x14ac:dyDescent="0.25">
      <c r="K46241"/>
    </row>
    <row r="46242" spans="11:11" x14ac:dyDescent="0.25">
      <c r="K46242" s="133"/>
    </row>
    <row r="46243" spans="11:11" x14ac:dyDescent="0.25">
      <c r="K46243" s="133"/>
    </row>
    <row r="46244" spans="11:11" x14ac:dyDescent="0.25">
      <c r="K46244"/>
    </row>
    <row r="46245" spans="11:11" x14ac:dyDescent="0.25">
      <c r="K46245"/>
    </row>
    <row r="46246" spans="11:11" x14ac:dyDescent="0.25">
      <c r="K46246"/>
    </row>
    <row r="46247" spans="11:11" x14ac:dyDescent="0.25">
      <c r="K46247" s="133"/>
    </row>
    <row r="46248" spans="11:11" x14ac:dyDescent="0.25">
      <c r="K46248" s="133"/>
    </row>
    <row r="46249" spans="11:11" x14ac:dyDescent="0.25">
      <c r="K46249"/>
    </row>
    <row r="46250" spans="11:11" x14ac:dyDescent="0.25">
      <c r="K46250"/>
    </row>
    <row r="46251" spans="11:11" x14ac:dyDescent="0.25">
      <c r="K46251" s="133"/>
    </row>
    <row r="46252" spans="11:11" x14ac:dyDescent="0.25">
      <c r="K46252" s="133"/>
    </row>
    <row r="46253" spans="11:11" x14ac:dyDescent="0.25">
      <c r="K46253"/>
    </row>
    <row r="46254" spans="11:11" x14ac:dyDescent="0.25">
      <c r="K46254"/>
    </row>
    <row r="46255" spans="11:11" x14ac:dyDescent="0.25">
      <c r="K46255"/>
    </row>
    <row r="46256" spans="11:11" x14ac:dyDescent="0.25">
      <c r="K46256" s="133"/>
    </row>
    <row r="46257" spans="11:11" x14ac:dyDescent="0.25">
      <c r="K46257" s="133"/>
    </row>
    <row r="46258" spans="11:11" x14ac:dyDescent="0.25">
      <c r="K46258"/>
    </row>
    <row r="46259" spans="11:11" x14ac:dyDescent="0.25">
      <c r="K46259"/>
    </row>
    <row r="46260" spans="11:11" x14ac:dyDescent="0.25">
      <c r="K46260" s="133"/>
    </row>
    <row r="46261" spans="11:11" x14ac:dyDescent="0.25">
      <c r="K46261" s="133"/>
    </row>
    <row r="46262" spans="11:11" x14ac:dyDescent="0.25">
      <c r="K46262"/>
    </row>
    <row r="46263" spans="11:11" x14ac:dyDescent="0.25">
      <c r="K46263"/>
    </row>
    <row r="46264" spans="11:11" x14ac:dyDescent="0.25">
      <c r="K46264"/>
    </row>
    <row r="46265" spans="11:11" x14ac:dyDescent="0.25">
      <c r="K46265" s="133"/>
    </row>
    <row r="46266" spans="11:11" x14ac:dyDescent="0.25">
      <c r="K46266" s="133"/>
    </row>
    <row r="46267" spans="11:11" x14ac:dyDescent="0.25">
      <c r="K46267"/>
    </row>
    <row r="46268" spans="11:11" x14ac:dyDescent="0.25">
      <c r="K46268"/>
    </row>
    <row r="46269" spans="11:11" x14ac:dyDescent="0.25">
      <c r="K46269" s="133"/>
    </row>
    <row r="46270" spans="11:11" x14ac:dyDescent="0.25">
      <c r="K46270" s="133"/>
    </row>
    <row r="46271" spans="11:11" x14ac:dyDescent="0.25">
      <c r="K46271"/>
    </row>
    <row r="46272" spans="11:11" x14ac:dyDescent="0.25">
      <c r="K46272"/>
    </row>
    <row r="46273" spans="11:11" x14ac:dyDescent="0.25">
      <c r="K46273"/>
    </row>
    <row r="46274" spans="11:11" x14ac:dyDescent="0.25">
      <c r="K46274" s="133"/>
    </row>
    <row r="46275" spans="11:11" x14ac:dyDescent="0.25">
      <c r="K46275" s="133"/>
    </row>
    <row r="46276" spans="11:11" x14ac:dyDescent="0.25">
      <c r="K46276"/>
    </row>
    <row r="46277" spans="11:11" x14ac:dyDescent="0.25">
      <c r="K46277"/>
    </row>
    <row r="46278" spans="11:11" x14ac:dyDescent="0.25">
      <c r="K46278" s="133"/>
    </row>
    <row r="46279" spans="11:11" x14ac:dyDescent="0.25">
      <c r="K46279" s="133"/>
    </row>
    <row r="46280" spans="11:11" x14ac:dyDescent="0.25">
      <c r="K46280"/>
    </row>
    <row r="46281" spans="11:11" x14ac:dyDescent="0.25">
      <c r="K46281"/>
    </row>
    <row r="46282" spans="11:11" x14ac:dyDescent="0.25">
      <c r="K46282"/>
    </row>
    <row r="46283" spans="11:11" x14ac:dyDescent="0.25">
      <c r="K46283" s="133"/>
    </row>
    <row r="46284" spans="11:11" x14ac:dyDescent="0.25">
      <c r="K46284" s="133"/>
    </row>
    <row r="46285" spans="11:11" x14ac:dyDescent="0.25">
      <c r="K46285"/>
    </row>
    <row r="46286" spans="11:11" x14ac:dyDescent="0.25">
      <c r="K46286"/>
    </row>
    <row r="46287" spans="11:11" x14ac:dyDescent="0.25">
      <c r="K46287" s="133"/>
    </row>
    <row r="46288" spans="11:11" x14ac:dyDescent="0.25">
      <c r="K46288" s="133"/>
    </row>
    <row r="46289" spans="11:11" x14ac:dyDescent="0.25">
      <c r="K46289"/>
    </row>
    <row r="46290" spans="11:11" x14ac:dyDescent="0.25">
      <c r="K46290"/>
    </row>
    <row r="46291" spans="11:11" x14ac:dyDescent="0.25">
      <c r="K46291"/>
    </row>
    <row r="46292" spans="11:11" x14ac:dyDescent="0.25">
      <c r="K46292" s="133"/>
    </row>
    <row r="46293" spans="11:11" x14ac:dyDescent="0.25">
      <c r="K46293" s="133"/>
    </row>
    <row r="46294" spans="11:11" x14ac:dyDescent="0.25">
      <c r="K46294"/>
    </row>
    <row r="46295" spans="11:11" x14ac:dyDescent="0.25">
      <c r="K46295"/>
    </row>
    <row r="46296" spans="11:11" x14ac:dyDescent="0.25">
      <c r="K46296" s="133"/>
    </row>
    <row r="46297" spans="11:11" x14ac:dyDescent="0.25">
      <c r="K46297" s="133"/>
    </row>
    <row r="46298" spans="11:11" x14ac:dyDescent="0.25">
      <c r="K46298"/>
    </row>
    <row r="46299" spans="11:11" x14ac:dyDescent="0.25">
      <c r="K46299"/>
    </row>
    <row r="46300" spans="11:11" x14ac:dyDescent="0.25">
      <c r="K46300"/>
    </row>
    <row r="46301" spans="11:11" x14ac:dyDescent="0.25">
      <c r="K46301" s="133"/>
    </row>
    <row r="46302" spans="11:11" x14ac:dyDescent="0.25">
      <c r="K46302" s="133"/>
    </row>
    <row r="46303" spans="11:11" x14ac:dyDescent="0.25">
      <c r="K46303"/>
    </row>
    <row r="46304" spans="11:11" x14ac:dyDescent="0.25">
      <c r="K46304"/>
    </row>
    <row r="46305" spans="11:11" x14ac:dyDescent="0.25">
      <c r="K46305" s="133"/>
    </row>
    <row r="46306" spans="11:11" x14ac:dyDescent="0.25">
      <c r="K46306" s="133"/>
    </row>
    <row r="46307" spans="11:11" x14ac:dyDescent="0.25">
      <c r="K46307"/>
    </row>
    <row r="46308" spans="11:11" x14ac:dyDescent="0.25">
      <c r="K46308"/>
    </row>
    <row r="46309" spans="11:11" x14ac:dyDescent="0.25">
      <c r="K46309"/>
    </row>
    <row r="46310" spans="11:11" x14ac:dyDescent="0.25">
      <c r="K46310" s="133"/>
    </row>
    <row r="46311" spans="11:11" x14ac:dyDescent="0.25">
      <c r="K46311" s="133"/>
    </row>
    <row r="46312" spans="11:11" x14ac:dyDescent="0.25">
      <c r="K46312"/>
    </row>
    <row r="46313" spans="11:11" x14ac:dyDescent="0.25">
      <c r="K46313"/>
    </row>
    <row r="46314" spans="11:11" x14ac:dyDescent="0.25">
      <c r="K46314" s="133"/>
    </row>
    <row r="46315" spans="11:11" x14ac:dyDescent="0.25">
      <c r="K46315" s="133"/>
    </row>
    <row r="46316" spans="11:11" x14ac:dyDescent="0.25">
      <c r="K46316"/>
    </row>
    <row r="46317" spans="11:11" x14ac:dyDescent="0.25">
      <c r="K46317"/>
    </row>
    <row r="46318" spans="11:11" x14ac:dyDescent="0.25">
      <c r="K46318"/>
    </row>
    <row r="46319" spans="11:11" x14ac:dyDescent="0.25">
      <c r="K46319" s="133"/>
    </row>
    <row r="46320" spans="11:11" x14ac:dyDescent="0.25">
      <c r="K46320" s="133"/>
    </row>
    <row r="46321" spans="11:11" x14ac:dyDescent="0.25">
      <c r="K46321"/>
    </row>
    <row r="46322" spans="11:11" x14ac:dyDescent="0.25">
      <c r="K46322"/>
    </row>
    <row r="46323" spans="11:11" x14ac:dyDescent="0.25">
      <c r="K46323" s="133"/>
    </row>
    <row r="46324" spans="11:11" x14ac:dyDescent="0.25">
      <c r="K46324" s="133"/>
    </row>
    <row r="46325" spans="11:11" x14ac:dyDescent="0.25">
      <c r="K46325"/>
    </row>
    <row r="46326" spans="11:11" x14ac:dyDescent="0.25">
      <c r="K46326"/>
    </row>
    <row r="46327" spans="11:11" x14ac:dyDescent="0.25">
      <c r="K46327"/>
    </row>
    <row r="46328" spans="11:11" x14ac:dyDescent="0.25">
      <c r="K46328" s="133"/>
    </row>
    <row r="46329" spans="11:11" x14ac:dyDescent="0.25">
      <c r="K46329" s="133"/>
    </row>
    <row r="46330" spans="11:11" x14ac:dyDescent="0.25">
      <c r="K46330"/>
    </row>
    <row r="46331" spans="11:11" x14ac:dyDescent="0.25">
      <c r="K46331"/>
    </row>
    <row r="46332" spans="11:11" x14ac:dyDescent="0.25">
      <c r="K46332" s="133"/>
    </row>
    <row r="46333" spans="11:11" x14ac:dyDescent="0.25">
      <c r="K46333" s="133"/>
    </row>
    <row r="46334" spans="11:11" x14ac:dyDescent="0.25">
      <c r="K46334"/>
    </row>
    <row r="46335" spans="11:11" x14ac:dyDescent="0.25">
      <c r="K46335"/>
    </row>
    <row r="46336" spans="11:11" x14ac:dyDescent="0.25">
      <c r="K46336"/>
    </row>
    <row r="46337" spans="11:11" x14ac:dyDescent="0.25">
      <c r="K46337" s="133"/>
    </row>
    <row r="46338" spans="11:11" x14ac:dyDescent="0.25">
      <c r="K46338" s="133"/>
    </row>
    <row r="46339" spans="11:11" x14ac:dyDescent="0.25">
      <c r="K46339"/>
    </row>
    <row r="46340" spans="11:11" x14ac:dyDescent="0.25">
      <c r="K46340"/>
    </row>
    <row r="46341" spans="11:11" x14ac:dyDescent="0.25">
      <c r="K46341" s="133"/>
    </row>
    <row r="46342" spans="11:11" x14ac:dyDescent="0.25">
      <c r="K46342" s="133"/>
    </row>
    <row r="46343" spans="11:11" x14ac:dyDescent="0.25">
      <c r="K46343"/>
    </row>
    <row r="46344" spans="11:11" x14ac:dyDescent="0.25">
      <c r="K46344"/>
    </row>
    <row r="46345" spans="11:11" x14ac:dyDescent="0.25">
      <c r="K46345"/>
    </row>
    <row r="46346" spans="11:11" x14ac:dyDescent="0.25">
      <c r="K46346" s="133"/>
    </row>
    <row r="46347" spans="11:11" x14ac:dyDescent="0.25">
      <c r="K46347" s="133"/>
    </row>
    <row r="46348" spans="11:11" x14ac:dyDescent="0.25">
      <c r="K46348"/>
    </row>
    <row r="46349" spans="11:11" x14ac:dyDescent="0.25">
      <c r="K46349"/>
    </row>
    <row r="46350" spans="11:11" x14ac:dyDescent="0.25">
      <c r="K46350" s="133"/>
    </row>
    <row r="46351" spans="11:11" x14ac:dyDescent="0.25">
      <c r="K46351" s="133"/>
    </row>
    <row r="46352" spans="11:11" x14ac:dyDescent="0.25">
      <c r="K46352"/>
    </row>
    <row r="46353" spans="11:11" x14ac:dyDescent="0.25">
      <c r="K46353"/>
    </row>
    <row r="46354" spans="11:11" x14ac:dyDescent="0.25">
      <c r="K46354"/>
    </row>
    <row r="46355" spans="11:11" x14ac:dyDescent="0.25">
      <c r="K46355" s="133"/>
    </row>
    <row r="46356" spans="11:11" x14ac:dyDescent="0.25">
      <c r="K46356" s="133"/>
    </row>
    <row r="46357" spans="11:11" x14ac:dyDescent="0.25">
      <c r="K46357"/>
    </row>
    <row r="46358" spans="11:11" x14ac:dyDescent="0.25">
      <c r="K46358"/>
    </row>
    <row r="46359" spans="11:11" x14ac:dyDescent="0.25">
      <c r="K46359" s="133"/>
    </row>
    <row r="46360" spans="11:11" x14ac:dyDescent="0.25">
      <c r="K46360" s="133"/>
    </row>
    <row r="46361" spans="11:11" x14ac:dyDescent="0.25">
      <c r="K46361"/>
    </row>
    <row r="46362" spans="11:11" x14ac:dyDescent="0.25">
      <c r="K46362"/>
    </row>
    <row r="46363" spans="11:11" x14ac:dyDescent="0.25">
      <c r="K46363"/>
    </row>
    <row r="46364" spans="11:11" x14ac:dyDescent="0.25">
      <c r="K46364" s="133"/>
    </row>
    <row r="46365" spans="11:11" x14ac:dyDescent="0.25">
      <c r="K46365" s="133"/>
    </row>
    <row r="46366" spans="11:11" x14ac:dyDescent="0.25">
      <c r="K46366"/>
    </row>
    <row r="46367" spans="11:11" x14ac:dyDescent="0.25">
      <c r="K46367"/>
    </row>
    <row r="46368" spans="11:11" x14ac:dyDescent="0.25">
      <c r="K46368" s="133"/>
    </row>
    <row r="46369" spans="11:11" x14ac:dyDescent="0.25">
      <c r="K46369" s="133"/>
    </row>
    <row r="46370" spans="11:11" x14ac:dyDescent="0.25">
      <c r="K46370"/>
    </row>
    <row r="46371" spans="11:11" x14ac:dyDescent="0.25">
      <c r="K46371"/>
    </row>
    <row r="46372" spans="11:11" x14ac:dyDescent="0.25">
      <c r="K46372"/>
    </row>
    <row r="46373" spans="11:11" x14ac:dyDescent="0.25">
      <c r="K46373" s="133"/>
    </row>
    <row r="46374" spans="11:11" x14ac:dyDescent="0.25">
      <c r="K46374" s="133"/>
    </row>
    <row r="46375" spans="11:11" x14ac:dyDescent="0.25">
      <c r="K46375"/>
    </row>
    <row r="46376" spans="11:11" x14ac:dyDescent="0.25">
      <c r="K46376"/>
    </row>
    <row r="46377" spans="11:11" x14ac:dyDescent="0.25">
      <c r="K46377" s="133"/>
    </row>
    <row r="46378" spans="11:11" x14ac:dyDescent="0.25">
      <c r="K46378" s="133"/>
    </row>
    <row r="46379" spans="11:11" x14ac:dyDescent="0.25">
      <c r="K46379"/>
    </row>
    <row r="46380" spans="11:11" x14ac:dyDescent="0.25">
      <c r="K46380"/>
    </row>
    <row r="46381" spans="11:11" x14ac:dyDescent="0.25">
      <c r="K46381"/>
    </row>
    <row r="46382" spans="11:11" x14ac:dyDescent="0.25">
      <c r="K46382" s="133"/>
    </row>
    <row r="46383" spans="11:11" x14ac:dyDescent="0.25">
      <c r="K46383" s="133"/>
    </row>
    <row r="46384" spans="11:11" x14ac:dyDescent="0.25">
      <c r="K46384"/>
    </row>
    <row r="46385" spans="11:11" x14ac:dyDescent="0.25">
      <c r="K46385"/>
    </row>
    <row r="46386" spans="11:11" x14ac:dyDescent="0.25">
      <c r="K46386" s="133"/>
    </row>
    <row r="46387" spans="11:11" x14ac:dyDescent="0.25">
      <c r="K46387" s="133"/>
    </row>
    <row r="46388" spans="11:11" x14ac:dyDescent="0.25">
      <c r="K46388"/>
    </row>
    <row r="46389" spans="11:11" x14ac:dyDescent="0.25">
      <c r="K46389"/>
    </row>
    <row r="46390" spans="11:11" x14ac:dyDescent="0.25">
      <c r="K46390"/>
    </row>
    <row r="46391" spans="11:11" x14ac:dyDescent="0.25">
      <c r="K46391" s="133"/>
    </row>
    <row r="46392" spans="11:11" x14ac:dyDescent="0.25">
      <c r="K46392" s="133"/>
    </row>
    <row r="46393" spans="11:11" x14ac:dyDescent="0.25">
      <c r="K46393"/>
    </row>
    <row r="46394" spans="11:11" x14ac:dyDescent="0.25">
      <c r="K46394"/>
    </row>
    <row r="46395" spans="11:11" x14ac:dyDescent="0.25">
      <c r="K46395" s="133"/>
    </row>
    <row r="46396" spans="11:11" x14ac:dyDescent="0.25">
      <c r="K46396" s="133"/>
    </row>
    <row r="46397" spans="11:11" x14ac:dyDescent="0.25">
      <c r="K46397"/>
    </row>
    <row r="46398" spans="11:11" x14ac:dyDescent="0.25">
      <c r="K46398"/>
    </row>
    <row r="46399" spans="11:11" x14ac:dyDescent="0.25">
      <c r="K46399"/>
    </row>
    <row r="46400" spans="11:11" x14ac:dyDescent="0.25">
      <c r="K46400" s="133"/>
    </row>
    <row r="46401" spans="11:11" x14ac:dyDescent="0.25">
      <c r="K46401" s="133"/>
    </row>
    <row r="46402" spans="11:11" x14ac:dyDescent="0.25">
      <c r="K46402"/>
    </row>
    <row r="46403" spans="11:11" x14ac:dyDescent="0.25">
      <c r="K46403"/>
    </row>
    <row r="46404" spans="11:11" x14ac:dyDescent="0.25">
      <c r="K46404" s="133"/>
    </row>
    <row r="46405" spans="11:11" x14ac:dyDescent="0.25">
      <c r="K46405" s="133"/>
    </row>
    <row r="46406" spans="11:11" x14ac:dyDescent="0.25">
      <c r="K46406"/>
    </row>
    <row r="46407" spans="11:11" x14ac:dyDescent="0.25">
      <c r="K46407"/>
    </row>
    <row r="46408" spans="11:11" x14ac:dyDescent="0.25">
      <c r="K46408"/>
    </row>
    <row r="46409" spans="11:11" x14ac:dyDescent="0.25">
      <c r="K46409" s="133"/>
    </row>
    <row r="46410" spans="11:11" x14ac:dyDescent="0.25">
      <c r="K46410" s="133"/>
    </row>
    <row r="46411" spans="11:11" x14ac:dyDescent="0.25">
      <c r="K46411"/>
    </row>
    <row r="46412" spans="11:11" x14ac:dyDescent="0.25">
      <c r="K46412"/>
    </row>
    <row r="46413" spans="11:11" x14ac:dyDescent="0.25">
      <c r="K46413" s="133"/>
    </row>
    <row r="46414" spans="11:11" x14ac:dyDescent="0.25">
      <c r="K46414" s="133"/>
    </row>
    <row r="46415" spans="11:11" x14ac:dyDescent="0.25">
      <c r="K46415"/>
    </row>
    <row r="46416" spans="11:11" x14ac:dyDescent="0.25">
      <c r="K46416"/>
    </row>
    <row r="46417" spans="11:11" x14ac:dyDescent="0.25">
      <c r="K46417"/>
    </row>
    <row r="46418" spans="11:11" x14ac:dyDescent="0.25">
      <c r="K46418" s="133"/>
    </row>
    <row r="46419" spans="11:11" x14ac:dyDescent="0.25">
      <c r="K46419" s="133"/>
    </row>
    <row r="46420" spans="11:11" x14ac:dyDescent="0.25">
      <c r="K46420"/>
    </row>
    <row r="46421" spans="11:11" x14ac:dyDescent="0.25">
      <c r="K46421"/>
    </row>
    <row r="46422" spans="11:11" x14ac:dyDescent="0.25">
      <c r="K46422" s="133"/>
    </row>
    <row r="46423" spans="11:11" x14ac:dyDescent="0.25">
      <c r="K46423" s="133"/>
    </row>
    <row r="46424" spans="11:11" x14ac:dyDescent="0.25">
      <c r="K46424"/>
    </row>
    <row r="46425" spans="11:11" x14ac:dyDescent="0.25">
      <c r="K46425"/>
    </row>
    <row r="46426" spans="11:11" x14ac:dyDescent="0.25">
      <c r="K46426"/>
    </row>
    <row r="46427" spans="11:11" x14ac:dyDescent="0.25">
      <c r="K46427" s="133"/>
    </row>
    <row r="46428" spans="11:11" x14ac:dyDescent="0.25">
      <c r="K46428" s="133"/>
    </row>
    <row r="46429" spans="11:11" x14ac:dyDescent="0.25">
      <c r="K46429"/>
    </row>
    <row r="46430" spans="11:11" x14ac:dyDescent="0.25">
      <c r="K46430"/>
    </row>
    <row r="46431" spans="11:11" x14ac:dyDescent="0.25">
      <c r="K46431" s="133"/>
    </row>
    <row r="46432" spans="11:11" x14ac:dyDescent="0.25">
      <c r="K46432" s="133"/>
    </row>
    <row r="46433" spans="11:11" x14ac:dyDescent="0.25">
      <c r="K46433"/>
    </row>
    <row r="46434" spans="11:11" x14ac:dyDescent="0.25">
      <c r="K46434"/>
    </row>
    <row r="46435" spans="11:11" x14ac:dyDescent="0.25">
      <c r="K46435"/>
    </row>
    <row r="46436" spans="11:11" x14ac:dyDescent="0.25">
      <c r="K46436" s="133"/>
    </row>
    <row r="46437" spans="11:11" x14ac:dyDescent="0.25">
      <c r="K46437" s="133"/>
    </row>
    <row r="46438" spans="11:11" x14ac:dyDescent="0.25">
      <c r="K46438"/>
    </row>
    <row r="46439" spans="11:11" x14ac:dyDescent="0.25">
      <c r="K46439"/>
    </row>
    <row r="46440" spans="11:11" x14ac:dyDescent="0.25">
      <c r="K46440" s="133"/>
    </row>
    <row r="46441" spans="11:11" x14ac:dyDescent="0.25">
      <c r="K46441" s="133"/>
    </row>
    <row r="46442" spans="11:11" x14ac:dyDescent="0.25">
      <c r="K46442"/>
    </row>
    <row r="46443" spans="11:11" x14ac:dyDescent="0.25">
      <c r="K46443"/>
    </row>
    <row r="46444" spans="11:11" x14ac:dyDescent="0.25">
      <c r="K46444"/>
    </row>
    <row r="46445" spans="11:11" x14ac:dyDescent="0.25">
      <c r="K46445" s="133"/>
    </row>
    <row r="46446" spans="11:11" x14ac:dyDescent="0.25">
      <c r="K46446" s="133"/>
    </row>
    <row r="46447" spans="11:11" x14ac:dyDescent="0.25">
      <c r="K46447"/>
    </row>
    <row r="46448" spans="11:11" x14ac:dyDescent="0.25">
      <c r="K46448"/>
    </row>
    <row r="46449" spans="11:11" x14ac:dyDescent="0.25">
      <c r="K46449" s="133"/>
    </row>
    <row r="46450" spans="11:11" x14ac:dyDescent="0.25">
      <c r="K46450" s="133"/>
    </row>
    <row r="46451" spans="11:11" x14ac:dyDescent="0.25">
      <c r="K46451"/>
    </row>
    <row r="46452" spans="11:11" x14ac:dyDescent="0.25">
      <c r="K46452"/>
    </row>
    <row r="46453" spans="11:11" x14ac:dyDescent="0.25">
      <c r="K46453"/>
    </row>
    <row r="46454" spans="11:11" x14ac:dyDescent="0.25">
      <c r="K46454" s="133"/>
    </row>
    <row r="46455" spans="11:11" x14ac:dyDescent="0.25">
      <c r="K46455" s="133"/>
    </row>
    <row r="46456" spans="11:11" x14ac:dyDescent="0.25">
      <c r="K46456"/>
    </row>
    <row r="46457" spans="11:11" x14ac:dyDescent="0.25">
      <c r="K46457"/>
    </row>
    <row r="46458" spans="11:11" x14ac:dyDescent="0.25">
      <c r="K46458" s="133"/>
    </row>
    <row r="46459" spans="11:11" x14ac:dyDescent="0.25">
      <c r="K46459" s="133"/>
    </row>
    <row r="46460" spans="11:11" x14ac:dyDescent="0.25">
      <c r="K46460"/>
    </row>
    <row r="46461" spans="11:11" x14ac:dyDescent="0.25">
      <c r="K46461"/>
    </row>
    <row r="46462" spans="11:11" x14ac:dyDescent="0.25">
      <c r="K46462"/>
    </row>
    <row r="46463" spans="11:11" x14ac:dyDescent="0.25">
      <c r="K46463" s="133"/>
    </row>
    <row r="46464" spans="11:11" x14ac:dyDescent="0.25">
      <c r="K46464" s="133"/>
    </row>
    <row r="46465" spans="11:11" x14ac:dyDescent="0.25">
      <c r="K46465"/>
    </row>
    <row r="46466" spans="11:11" x14ac:dyDescent="0.25">
      <c r="K46466"/>
    </row>
    <row r="46467" spans="11:11" x14ac:dyDescent="0.25">
      <c r="K46467" s="133"/>
    </row>
    <row r="46468" spans="11:11" x14ac:dyDescent="0.25">
      <c r="K46468" s="133"/>
    </row>
    <row r="46469" spans="11:11" x14ac:dyDescent="0.25">
      <c r="K46469"/>
    </row>
    <row r="46470" spans="11:11" x14ac:dyDescent="0.25">
      <c r="K46470"/>
    </row>
    <row r="46471" spans="11:11" x14ac:dyDescent="0.25">
      <c r="K46471"/>
    </row>
    <row r="46472" spans="11:11" x14ac:dyDescent="0.25">
      <c r="K46472" s="133"/>
    </row>
    <row r="46473" spans="11:11" x14ac:dyDescent="0.25">
      <c r="K46473" s="133"/>
    </row>
    <row r="46474" spans="11:11" x14ac:dyDescent="0.25">
      <c r="K46474"/>
    </row>
    <row r="46475" spans="11:11" x14ac:dyDescent="0.25">
      <c r="K46475"/>
    </row>
    <row r="46476" spans="11:11" x14ac:dyDescent="0.25">
      <c r="K46476" s="133"/>
    </row>
    <row r="46477" spans="11:11" x14ac:dyDescent="0.25">
      <c r="K46477" s="133"/>
    </row>
    <row r="46478" spans="11:11" x14ac:dyDescent="0.25">
      <c r="K46478"/>
    </row>
    <row r="46479" spans="11:11" x14ac:dyDescent="0.25">
      <c r="K46479"/>
    </row>
    <row r="46480" spans="11:11" x14ac:dyDescent="0.25">
      <c r="K46480"/>
    </row>
    <row r="46481" spans="11:11" x14ac:dyDescent="0.25">
      <c r="K46481" s="133"/>
    </row>
    <row r="46482" spans="11:11" x14ac:dyDescent="0.25">
      <c r="K46482" s="133"/>
    </row>
    <row r="46483" spans="11:11" x14ac:dyDescent="0.25">
      <c r="K46483"/>
    </row>
    <row r="46484" spans="11:11" x14ac:dyDescent="0.25">
      <c r="K46484"/>
    </row>
    <row r="46485" spans="11:11" x14ac:dyDescent="0.25">
      <c r="K46485" s="133"/>
    </row>
    <row r="46486" spans="11:11" x14ac:dyDescent="0.25">
      <c r="K46486" s="133"/>
    </row>
    <row r="46487" spans="11:11" x14ac:dyDescent="0.25">
      <c r="K46487"/>
    </row>
    <row r="46488" spans="11:11" x14ac:dyDescent="0.25">
      <c r="K46488"/>
    </row>
    <row r="46489" spans="11:11" x14ac:dyDescent="0.25">
      <c r="K46489"/>
    </row>
    <row r="46490" spans="11:11" x14ac:dyDescent="0.25">
      <c r="K46490" s="133"/>
    </row>
    <row r="46491" spans="11:11" x14ac:dyDescent="0.25">
      <c r="K46491" s="133"/>
    </row>
    <row r="46492" spans="11:11" x14ac:dyDescent="0.25">
      <c r="K46492"/>
    </row>
    <row r="46493" spans="11:11" x14ac:dyDescent="0.25">
      <c r="K46493"/>
    </row>
    <row r="46494" spans="11:11" x14ac:dyDescent="0.25">
      <c r="K46494" s="133"/>
    </row>
    <row r="46495" spans="11:11" x14ac:dyDescent="0.25">
      <c r="K46495" s="133"/>
    </row>
    <row r="46496" spans="11:11" x14ac:dyDescent="0.25">
      <c r="K46496"/>
    </row>
    <row r="46497" spans="11:11" x14ac:dyDescent="0.25">
      <c r="K46497"/>
    </row>
    <row r="46498" spans="11:11" x14ac:dyDescent="0.25">
      <c r="K46498"/>
    </row>
    <row r="46499" spans="11:11" x14ac:dyDescent="0.25">
      <c r="K46499" s="133"/>
    </row>
    <row r="46500" spans="11:11" x14ac:dyDescent="0.25">
      <c r="K46500" s="133"/>
    </row>
    <row r="46501" spans="11:11" x14ac:dyDescent="0.25">
      <c r="K46501"/>
    </row>
    <row r="46502" spans="11:11" x14ac:dyDescent="0.25">
      <c r="K46502"/>
    </row>
    <row r="46503" spans="11:11" x14ac:dyDescent="0.25">
      <c r="K46503" s="133"/>
    </row>
    <row r="46504" spans="11:11" x14ac:dyDescent="0.25">
      <c r="K46504" s="133"/>
    </row>
    <row r="46505" spans="11:11" x14ac:dyDescent="0.25">
      <c r="K46505"/>
    </row>
    <row r="46506" spans="11:11" x14ac:dyDescent="0.25">
      <c r="K46506"/>
    </row>
    <row r="46507" spans="11:11" x14ac:dyDescent="0.25">
      <c r="K46507"/>
    </row>
    <row r="46508" spans="11:11" x14ac:dyDescent="0.25">
      <c r="K46508" s="133"/>
    </row>
    <row r="46509" spans="11:11" x14ac:dyDescent="0.25">
      <c r="K46509" s="133"/>
    </row>
    <row r="46510" spans="11:11" x14ac:dyDescent="0.25">
      <c r="K46510"/>
    </row>
    <row r="46511" spans="11:11" x14ac:dyDescent="0.25">
      <c r="K46511"/>
    </row>
    <row r="46512" spans="11:11" x14ac:dyDescent="0.25">
      <c r="K46512" s="133"/>
    </row>
    <row r="46513" spans="11:11" x14ac:dyDescent="0.25">
      <c r="K46513" s="133"/>
    </row>
    <row r="46514" spans="11:11" x14ac:dyDescent="0.25">
      <c r="K46514"/>
    </row>
    <row r="46515" spans="11:11" x14ac:dyDescent="0.25">
      <c r="K46515"/>
    </row>
    <row r="46516" spans="11:11" x14ac:dyDescent="0.25">
      <c r="K46516"/>
    </row>
    <row r="46517" spans="11:11" x14ac:dyDescent="0.25">
      <c r="K46517" s="133"/>
    </row>
    <row r="46518" spans="11:11" x14ac:dyDescent="0.25">
      <c r="K46518" s="133"/>
    </row>
    <row r="46519" spans="11:11" x14ac:dyDescent="0.25">
      <c r="K46519"/>
    </row>
    <row r="46520" spans="11:11" x14ac:dyDescent="0.25">
      <c r="K46520"/>
    </row>
    <row r="46521" spans="11:11" x14ac:dyDescent="0.25">
      <c r="K46521" s="133"/>
    </row>
    <row r="46522" spans="11:11" x14ac:dyDescent="0.25">
      <c r="K46522" s="133"/>
    </row>
    <row r="46523" spans="11:11" x14ac:dyDescent="0.25">
      <c r="K46523"/>
    </row>
    <row r="46524" spans="11:11" x14ac:dyDescent="0.25">
      <c r="K46524"/>
    </row>
    <row r="46525" spans="11:11" x14ac:dyDescent="0.25">
      <c r="K46525"/>
    </row>
    <row r="46526" spans="11:11" x14ac:dyDescent="0.25">
      <c r="K46526" s="133"/>
    </row>
    <row r="46527" spans="11:11" x14ac:dyDescent="0.25">
      <c r="K46527" s="133"/>
    </row>
    <row r="46528" spans="11:11" x14ac:dyDescent="0.25">
      <c r="K46528"/>
    </row>
    <row r="46529" spans="11:11" x14ac:dyDescent="0.25">
      <c r="K46529"/>
    </row>
    <row r="46530" spans="11:11" x14ac:dyDescent="0.25">
      <c r="K46530" s="133"/>
    </row>
    <row r="46531" spans="11:11" x14ac:dyDescent="0.25">
      <c r="K46531" s="133"/>
    </row>
    <row r="46532" spans="11:11" x14ac:dyDescent="0.25">
      <c r="K46532"/>
    </row>
    <row r="46533" spans="11:11" x14ac:dyDescent="0.25">
      <c r="K46533"/>
    </row>
    <row r="46534" spans="11:11" x14ac:dyDescent="0.25">
      <c r="K46534"/>
    </row>
    <row r="46535" spans="11:11" x14ac:dyDescent="0.25">
      <c r="K46535" s="133"/>
    </row>
    <row r="46536" spans="11:11" x14ac:dyDescent="0.25">
      <c r="K46536" s="133"/>
    </row>
    <row r="46537" spans="11:11" x14ac:dyDescent="0.25">
      <c r="K46537"/>
    </row>
    <row r="46538" spans="11:11" x14ac:dyDescent="0.25">
      <c r="K46538"/>
    </row>
    <row r="46539" spans="11:11" x14ac:dyDescent="0.25">
      <c r="K46539" s="133"/>
    </row>
    <row r="46540" spans="11:11" x14ac:dyDescent="0.25">
      <c r="K46540" s="133"/>
    </row>
    <row r="46541" spans="11:11" x14ac:dyDescent="0.25">
      <c r="K46541"/>
    </row>
    <row r="46542" spans="11:11" x14ac:dyDescent="0.25">
      <c r="K46542"/>
    </row>
    <row r="46543" spans="11:11" x14ac:dyDescent="0.25">
      <c r="K46543"/>
    </row>
    <row r="46544" spans="11:11" x14ac:dyDescent="0.25">
      <c r="K46544" s="133"/>
    </row>
    <row r="46545" spans="11:11" x14ac:dyDescent="0.25">
      <c r="K46545" s="133"/>
    </row>
    <row r="46546" spans="11:11" x14ac:dyDescent="0.25">
      <c r="K46546"/>
    </row>
    <row r="46547" spans="11:11" x14ac:dyDescent="0.25">
      <c r="K46547"/>
    </row>
    <row r="46548" spans="11:11" x14ac:dyDescent="0.25">
      <c r="K46548" s="133"/>
    </row>
    <row r="46549" spans="11:11" x14ac:dyDescent="0.25">
      <c r="K46549" s="133"/>
    </row>
    <row r="46550" spans="11:11" x14ac:dyDescent="0.25">
      <c r="K46550"/>
    </row>
    <row r="46551" spans="11:11" x14ac:dyDescent="0.25">
      <c r="K46551"/>
    </row>
    <row r="46552" spans="11:11" x14ac:dyDescent="0.25">
      <c r="K46552"/>
    </row>
    <row r="46553" spans="11:11" x14ac:dyDescent="0.25">
      <c r="K46553" s="133"/>
    </row>
    <row r="46554" spans="11:11" x14ac:dyDescent="0.25">
      <c r="K46554" s="133"/>
    </row>
    <row r="46555" spans="11:11" x14ac:dyDescent="0.25">
      <c r="K46555"/>
    </row>
    <row r="46556" spans="11:11" x14ac:dyDescent="0.25">
      <c r="K46556"/>
    </row>
    <row r="46557" spans="11:11" x14ac:dyDescent="0.25">
      <c r="K46557" s="133"/>
    </row>
    <row r="46558" spans="11:11" x14ac:dyDescent="0.25">
      <c r="K46558" s="133"/>
    </row>
    <row r="46559" spans="11:11" x14ac:dyDescent="0.25">
      <c r="K46559"/>
    </row>
    <row r="46560" spans="11:11" x14ac:dyDescent="0.25">
      <c r="K46560"/>
    </row>
    <row r="46561" spans="11:11" x14ac:dyDescent="0.25">
      <c r="K46561"/>
    </row>
    <row r="46562" spans="11:11" x14ac:dyDescent="0.25">
      <c r="K46562" s="133"/>
    </row>
    <row r="46563" spans="11:11" x14ac:dyDescent="0.25">
      <c r="K46563" s="133"/>
    </row>
    <row r="46564" spans="11:11" x14ac:dyDescent="0.25">
      <c r="K46564"/>
    </row>
    <row r="46565" spans="11:11" x14ac:dyDescent="0.25">
      <c r="K46565"/>
    </row>
    <row r="46566" spans="11:11" x14ac:dyDescent="0.25">
      <c r="K46566" s="133"/>
    </row>
    <row r="46567" spans="11:11" x14ac:dyDescent="0.25">
      <c r="K46567" s="133"/>
    </row>
    <row r="46568" spans="11:11" x14ac:dyDescent="0.25">
      <c r="K46568"/>
    </row>
    <row r="46569" spans="11:11" x14ac:dyDescent="0.25">
      <c r="K46569"/>
    </row>
    <row r="46570" spans="11:11" x14ac:dyDescent="0.25">
      <c r="K46570"/>
    </row>
    <row r="46571" spans="11:11" x14ac:dyDescent="0.25">
      <c r="K46571" s="133"/>
    </row>
    <row r="46572" spans="11:11" x14ac:dyDescent="0.25">
      <c r="K46572" s="133"/>
    </row>
    <row r="46573" spans="11:11" x14ac:dyDescent="0.25">
      <c r="K46573"/>
    </row>
    <row r="46574" spans="11:11" x14ac:dyDescent="0.25">
      <c r="K46574"/>
    </row>
    <row r="46575" spans="11:11" x14ac:dyDescent="0.25">
      <c r="K46575" s="133"/>
    </row>
    <row r="46576" spans="11:11" x14ac:dyDescent="0.25">
      <c r="K46576" s="133"/>
    </row>
    <row r="46577" spans="11:11" x14ac:dyDescent="0.25">
      <c r="K46577"/>
    </row>
    <row r="46578" spans="11:11" x14ac:dyDescent="0.25">
      <c r="K46578"/>
    </row>
    <row r="46579" spans="11:11" x14ac:dyDescent="0.25">
      <c r="K46579"/>
    </row>
    <row r="46580" spans="11:11" x14ac:dyDescent="0.25">
      <c r="K46580" s="133"/>
    </row>
    <row r="46581" spans="11:11" x14ac:dyDescent="0.25">
      <c r="K46581" s="133"/>
    </row>
    <row r="46582" spans="11:11" x14ac:dyDescent="0.25">
      <c r="K46582"/>
    </row>
    <row r="46583" spans="11:11" x14ac:dyDescent="0.25">
      <c r="K46583"/>
    </row>
    <row r="46584" spans="11:11" x14ac:dyDescent="0.25">
      <c r="K46584" s="133"/>
    </row>
    <row r="46585" spans="11:11" x14ac:dyDescent="0.25">
      <c r="K46585" s="133"/>
    </row>
    <row r="46586" spans="11:11" x14ac:dyDescent="0.25">
      <c r="K46586"/>
    </row>
    <row r="46587" spans="11:11" x14ac:dyDescent="0.25">
      <c r="K46587"/>
    </row>
    <row r="46588" spans="11:11" x14ac:dyDescent="0.25">
      <c r="K46588"/>
    </row>
    <row r="46589" spans="11:11" x14ac:dyDescent="0.25">
      <c r="K46589" s="133"/>
    </row>
    <row r="46590" spans="11:11" x14ac:dyDescent="0.25">
      <c r="K46590" s="133"/>
    </row>
    <row r="46591" spans="11:11" x14ac:dyDescent="0.25">
      <c r="K46591"/>
    </row>
    <row r="46592" spans="11:11" x14ac:dyDescent="0.25">
      <c r="K46592"/>
    </row>
    <row r="46593" spans="11:11" x14ac:dyDescent="0.25">
      <c r="K46593" s="133"/>
    </row>
    <row r="46594" spans="11:11" x14ac:dyDescent="0.25">
      <c r="K46594" s="133"/>
    </row>
    <row r="46595" spans="11:11" x14ac:dyDescent="0.25">
      <c r="K46595"/>
    </row>
    <row r="46596" spans="11:11" x14ac:dyDescent="0.25">
      <c r="K46596"/>
    </row>
    <row r="46597" spans="11:11" x14ac:dyDescent="0.25">
      <c r="K46597"/>
    </row>
    <row r="46598" spans="11:11" x14ac:dyDescent="0.25">
      <c r="K46598" s="133"/>
    </row>
    <row r="46599" spans="11:11" x14ac:dyDescent="0.25">
      <c r="K46599" s="133"/>
    </row>
    <row r="46600" spans="11:11" x14ac:dyDescent="0.25">
      <c r="K46600"/>
    </row>
    <row r="46601" spans="11:11" x14ac:dyDescent="0.25">
      <c r="K46601"/>
    </row>
    <row r="46602" spans="11:11" x14ac:dyDescent="0.25">
      <c r="K46602" s="133"/>
    </row>
    <row r="46603" spans="11:11" x14ac:dyDescent="0.25">
      <c r="K46603" s="133"/>
    </row>
    <row r="46604" spans="11:11" x14ac:dyDescent="0.25">
      <c r="K46604"/>
    </row>
    <row r="46605" spans="11:11" x14ac:dyDescent="0.25">
      <c r="K46605"/>
    </row>
    <row r="46606" spans="11:11" x14ac:dyDescent="0.25">
      <c r="K46606"/>
    </row>
    <row r="46607" spans="11:11" x14ac:dyDescent="0.25">
      <c r="K46607" s="133"/>
    </row>
    <row r="46608" spans="11:11" x14ac:dyDescent="0.25">
      <c r="K46608" s="133"/>
    </row>
    <row r="46609" spans="11:11" x14ac:dyDescent="0.25">
      <c r="K46609"/>
    </row>
    <row r="46610" spans="11:11" x14ac:dyDescent="0.25">
      <c r="K46610"/>
    </row>
    <row r="46611" spans="11:11" x14ac:dyDescent="0.25">
      <c r="K46611" s="133"/>
    </row>
    <row r="46612" spans="11:11" x14ac:dyDescent="0.25">
      <c r="K46612" s="133"/>
    </row>
    <row r="46613" spans="11:11" x14ac:dyDescent="0.25">
      <c r="K46613"/>
    </row>
    <row r="46614" spans="11:11" x14ac:dyDescent="0.25">
      <c r="K46614"/>
    </row>
    <row r="46615" spans="11:11" x14ac:dyDescent="0.25">
      <c r="K46615"/>
    </row>
    <row r="46616" spans="11:11" x14ac:dyDescent="0.25">
      <c r="K46616" s="133"/>
    </row>
    <row r="46617" spans="11:11" x14ac:dyDescent="0.25">
      <c r="K46617" s="133"/>
    </row>
    <row r="46618" spans="11:11" x14ac:dyDescent="0.25">
      <c r="K46618"/>
    </row>
    <row r="46619" spans="11:11" x14ac:dyDescent="0.25">
      <c r="K46619"/>
    </row>
    <row r="46620" spans="11:11" x14ac:dyDescent="0.25">
      <c r="K46620" s="133"/>
    </row>
    <row r="46621" spans="11:11" x14ac:dyDescent="0.25">
      <c r="K46621" s="133"/>
    </row>
    <row r="46622" spans="11:11" x14ac:dyDescent="0.25">
      <c r="K46622"/>
    </row>
    <row r="46623" spans="11:11" x14ac:dyDescent="0.25">
      <c r="K46623"/>
    </row>
    <row r="46624" spans="11:11" x14ac:dyDescent="0.25">
      <c r="K46624"/>
    </row>
    <row r="46625" spans="11:11" x14ac:dyDescent="0.25">
      <c r="K46625" s="133"/>
    </row>
    <row r="46626" spans="11:11" x14ac:dyDescent="0.25">
      <c r="K46626" s="133"/>
    </row>
    <row r="46627" spans="11:11" x14ac:dyDescent="0.25">
      <c r="K46627"/>
    </row>
    <row r="46628" spans="11:11" x14ac:dyDescent="0.25">
      <c r="K46628"/>
    </row>
    <row r="46629" spans="11:11" x14ac:dyDescent="0.25">
      <c r="K46629" s="133"/>
    </row>
    <row r="46630" spans="11:11" x14ac:dyDescent="0.25">
      <c r="K46630" s="133"/>
    </row>
    <row r="46631" spans="11:11" x14ac:dyDescent="0.25">
      <c r="K46631"/>
    </row>
    <row r="46632" spans="11:11" x14ac:dyDescent="0.25">
      <c r="K46632"/>
    </row>
    <row r="46633" spans="11:11" x14ac:dyDescent="0.25">
      <c r="K46633"/>
    </row>
    <row r="46634" spans="11:11" x14ac:dyDescent="0.25">
      <c r="K46634" s="133"/>
    </row>
    <row r="46635" spans="11:11" x14ac:dyDescent="0.25">
      <c r="K46635" s="133"/>
    </row>
    <row r="46636" spans="11:11" x14ac:dyDescent="0.25">
      <c r="K46636"/>
    </row>
    <row r="46637" spans="11:11" x14ac:dyDescent="0.25">
      <c r="K46637"/>
    </row>
    <row r="46638" spans="11:11" x14ac:dyDescent="0.25">
      <c r="K46638" s="133"/>
    </row>
    <row r="46639" spans="11:11" x14ac:dyDescent="0.25">
      <c r="K46639" s="133"/>
    </row>
    <row r="46640" spans="11:11" x14ac:dyDescent="0.25">
      <c r="K46640"/>
    </row>
    <row r="46641" spans="11:11" x14ac:dyDescent="0.25">
      <c r="K46641"/>
    </row>
    <row r="46642" spans="11:11" x14ac:dyDescent="0.25">
      <c r="K46642"/>
    </row>
    <row r="46643" spans="11:11" x14ac:dyDescent="0.25">
      <c r="K46643" s="133"/>
    </row>
    <row r="46644" spans="11:11" x14ac:dyDescent="0.25">
      <c r="K46644" s="133"/>
    </row>
    <row r="46645" spans="11:11" x14ac:dyDescent="0.25">
      <c r="K46645"/>
    </row>
    <row r="46646" spans="11:11" x14ac:dyDescent="0.25">
      <c r="K46646"/>
    </row>
    <row r="46647" spans="11:11" x14ac:dyDescent="0.25">
      <c r="K46647" s="133"/>
    </row>
    <row r="46648" spans="11:11" x14ac:dyDescent="0.25">
      <c r="K46648" s="133"/>
    </row>
    <row r="46649" spans="11:11" x14ac:dyDescent="0.25">
      <c r="K46649"/>
    </row>
    <row r="46650" spans="11:11" x14ac:dyDescent="0.25">
      <c r="K46650"/>
    </row>
    <row r="46651" spans="11:11" x14ac:dyDescent="0.25">
      <c r="K46651"/>
    </row>
    <row r="46652" spans="11:11" x14ac:dyDescent="0.25">
      <c r="K46652" s="133"/>
    </row>
    <row r="46653" spans="11:11" x14ac:dyDescent="0.25">
      <c r="K46653" s="133"/>
    </row>
    <row r="46654" spans="11:11" x14ac:dyDescent="0.25">
      <c r="K46654"/>
    </row>
    <row r="46655" spans="11:11" x14ac:dyDescent="0.25">
      <c r="K46655"/>
    </row>
    <row r="46656" spans="11:11" x14ac:dyDescent="0.25">
      <c r="K46656" s="133"/>
    </row>
    <row r="46657" spans="11:11" x14ac:dyDescent="0.25">
      <c r="K46657" s="133"/>
    </row>
    <row r="46658" spans="11:11" x14ac:dyDescent="0.25">
      <c r="K46658"/>
    </row>
    <row r="46659" spans="11:11" x14ac:dyDescent="0.25">
      <c r="K46659"/>
    </row>
    <row r="46660" spans="11:11" x14ac:dyDescent="0.25">
      <c r="K46660"/>
    </row>
    <row r="46661" spans="11:11" x14ac:dyDescent="0.25">
      <c r="K46661" s="133"/>
    </row>
    <row r="46662" spans="11:11" x14ac:dyDescent="0.25">
      <c r="K46662" s="133"/>
    </row>
    <row r="46663" spans="11:11" x14ac:dyDescent="0.25">
      <c r="K46663"/>
    </row>
    <row r="46664" spans="11:11" x14ac:dyDescent="0.25">
      <c r="K46664"/>
    </row>
    <row r="46665" spans="11:11" x14ac:dyDescent="0.25">
      <c r="K46665" s="133"/>
    </row>
    <row r="46666" spans="11:11" x14ac:dyDescent="0.25">
      <c r="K46666" s="133"/>
    </row>
    <row r="46667" spans="11:11" x14ac:dyDescent="0.25">
      <c r="K46667"/>
    </row>
    <row r="46668" spans="11:11" x14ac:dyDescent="0.25">
      <c r="K46668"/>
    </row>
    <row r="46669" spans="11:11" x14ac:dyDescent="0.25">
      <c r="K46669"/>
    </row>
    <row r="46670" spans="11:11" x14ac:dyDescent="0.25">
      <c r="K46670" s="133"/>
    </row>
    <row r="46671" spans="11:11" x14ac:dyDescent="0.25">
      <c r="K46671" s="133"/>
    </row>
    <row r="46672" spans="11:11" x14ac:dyDescent="0.25">
      <c r="K46672"/>
    </row>
    <row r="46673" spans="11:11" x14ac:dyDescent="0.25">
      <c r="K46673"/>
    </row>
    <row r="46674" spans="11:11" x14ac:dyDescent="0.25">
      <c r="K46674" s="133"/>
    </row>
    <row r="46675" spans="11:11" x14ac:dyDescent="0.25">
      <c r="K46675" s="133"/>
    </row>
    <row r="46676" spans="11:11" x14ac:dyDescent="0.25">
      <c r="K46676"/>
    </row>
    <row r="46677" spans="11:11" x14ac:dyDescent="0.25">
      <c r="K46677"/>
    </row>
    <row r="46678" spans="11:11" x14ac:dyDescent="0.25">
      <c r="K46678"/>
    </row>
    <row r="46679" spans="11:11" x14ac:dyDescent="0.25">
      <c r="K46679" s="133"/>
    </row>
    <row r="46680" spans="11:11" x14ac:dyDescent="0.25">
      <c r="K46680" s="133"/>
    </row>
    <row r="46681" spans="11:11" x14ac:dyDescent="0.25">
      <c r="K46681"/>
    </row>
    <row r="46682" spans="11:11" x14ac:dyDescent="0.25">
      <c r="K46682"/>
    </row>
    <row r="46683" spans="11:11" x14ac:dyDescent="0.25">
      <c r="K46683" s="133"/>
    </row>
    <row r="46684" spans="11:11" x14ac:dyDescent="0.25">
      <c r="K46684" s="133"/>
    </row>
    <row r="46685" spans="11:11" x14ac:dyDescent="0.25">
      <c r="K46685"/>
    </row>
    <row r="46686" spans="11:11" x14ac:dyDescent="0.25">
      <c r="K46686"/>
    </row>
    <row r="46687" spans="11:11" x14ac:dyDescent="0.25">
      <c r="K46687"/>
    </row>
    <row r="46688" spans="11:11" x14ac:dyDescent="0.25">
      <c r="K46688" s="133"/>
    </row>
    <row r="46689" spans="11:11" x14ac:dyDescent="0.25">
      <c r="K46689" s="133"/>
    </row>
    <row r="46690" spans="11:11" x14ac:dyDescent="0.25">
      <c r="K46690"/>
    </row>
    <row r="46691" spans="11:11" x14ac:dyDescent="0.25">
      <c r="K46691"/>
    </row>
    <row r="46692" spans="11:11" x14ac:dyDescent="0.25">
      <c r="K46692" s="133"/>
    </row>
    <row r="46693" spans="11:11" x14ac:dyDescent="0.25">
      <c r="K46693" s="133"/>
    </row>
    <row r="46694" spans="11:11" x14ac:dyDescent="0.25">
      <c r="K46694"/>
    </row>
    <row r="46695" spans="11:11" x14ac:dyDescent="0.25">
      <c r="K46695"/>
    </row>
    <row r="46696" spans="11:11" x14ac:dyDescent="0.25">
      <c r="K46696"/>
    </row>
    <row r="46697" spans="11:11" x14ac:dyDescent="0.25">
      <c r="K46697" s="133"/>
    </row>
    <row r="46698" spans="11:11" x14ac:dyDescent="0.25">
      <c r="K46698" s="133"/>
    </row>
    <row r="46699" spans="11:11" x14ac:dyDescent="0.25">
      <c r="K46699"/>
    </row>
    <row r="46700" spans="11:11" x14ac:dyDescent="0.25">
      <c r="K46700"/>
    </row>
    <row r="46701" spans="11:11" x14ac:dyDescent="0.25">
      <c r="K46701" s="133"/>
    </row>
    <row r="46702" spans="11:11" x14ac:dyDescent="0.25">
      <c r="K46702" s="133"/>
    </row>
    <row r="46703" spans="11:11" x14ac:dyDescent="0.25">
      <c r="K46703"/>
    </row>
    <row r="46704" spans="11:11" x14ac:dyDescent="0.25">
      <c r="K46704"/>
    </row>
    <row r="46705" spans="11:11" x14ac:dyDescent="0.25">
      <c r="K46705"/>
    </row>
    <row r="46706" spans="11:11" x14ac:dyDescent="0.25">
      <c r="K46706" s="133"/>
    </row>
    <row r="46707" spans="11:11" x14ac:dyDescent="0.25">
      <c r="K46707" s="133"/>
    </row>
    <row r="46708" spans="11:11" x14ac:dyDescent="0.25">
      <c r="K46708"/>
    </row>
    <row r="46709" spans="11:11" x14ac:dyDescent="0.25">
      <c r="K46709"/>
    </row>
    <row r="46710" spans="11:11" x14ac:dyDescent="0.25">
      <c r="K46710" s="133"/>
    </row>
    <row r="46711" spans="11:11" x14ac:dyDescent="0.25">
      <c r="K46711" s="133"/>
    </row>
    <row r="46712" spans="11:11" x14ac:dyDescent="0.25">
      <c r="K46712"/>
    </row>
    <row r="46713" spans="11:11" x14ac:dyDescent="0.25">
      <c r="K46713"/>
    </row>
    <row r="46714" spans="11:11" x14ac:dyDescent="0.25">
      <c r="K46714"/>
    </row>
    <row r="46715" spans="11:11" x14ac:dyDescent="0.25">
      <c r="K46715" s="133"/>
    </row>
    <row r="46716" spans="11:11" x14ac:dyDescent="0.25">
      <c r="K46716" s="133"/>
    </row>
    <row r="46717" spans="11:11" x14ac:dyDescent="0.25">
      <c r="K46717"/>
    </row>
    <row r="46718" spans="11:11" x14ac:dyDescent="0.25">
      <c r="K46718"/>
    </row>
    <row r="46719" spans="11:11" x14ac:dyDescent="0.25">
      <c r="K46719" s="133"/>
    </row>
    <row r="46720" spans="11:11" x14ac:dyDescent="0.25">
      <c r="K46720" s="133"/>
    </row>
    <row r="46721" spans="11:11" x14ac:dyDescent="0.25">
      <c r="K46721"/>
    </row>
    <row r="46722" spans="11:11" x14ac:dyDescent="0.25">
      <c r="K46722"/>
    </row>
    <row r="46723" spans="11:11" x14ac:dyDescent="0.25">
      <c r="K46723"/>
    </row>
    <row r="46724" spans="11:11" x14ac:dyDescent="0.25">
      <c r="K46724" s="133"/>
    </row>
    <row r="46725" spans="11:11" x14ac:dyDescent="0.25">
      <c r="K46725" s="133"/>
    </row>
    <row r="46726" spans="11:11" x14ac:dyDescent="0.25">
      <c r="K46726"/>
    </row>
    <row r="46727" spans="11:11" x14ac:dyDescent="0.25">
      <c r="K46727"/>
    </row>
    <row r="46728" spans="11:11" x14ac:dyDescent="0.25">
      <c r="K46728" s="133"/>
    </row>
    <row r="46729" spans="11:11" x14ac:dyDescent="0.25">
      <c r="K46729" s="133"/>
    </row>
    <row r="46730" spans="11:11" x14ac:dyDescent="0.25">
      <c r="K46730"/>
    </row>
    <row r="46731" spans="11:11" x14ac:dyDescent="0.25">
      <c r="K46731"/>
    </row>
    <row r="46732" spans="11:11" x14ac:dyDescent="0.25">
      <c r="K46732"/>
    </row>
    <row r="46733" spans="11:11" x14ac:dyDescent="0.25">
      <c r="K46733" s="133"/>
    </row>
    <row r="46734" spans="11:11" x14ac:dyDescent="0.25">
      <c r="K46734" s="133"/>
    </row>
    <row r="46735" spans="11:11" x14ac:dyDescent="0.25">
      <c r="K46735"/>
    </row>
    <row r="46736" spans="11:11" x14ac:dyDescent="0.25">
      <c r="K46736"/>
    </row>
    <row r="46737" spans="11:11" x14ac:dyDescent="0.25">
      <c r="K46737" s="133"/>
    </row>
    <row r="46738" spans="11:11" x14ac:dyDescent="0.25">
      <c r="K46738" s="133"/>
    </row>
    <row r="46739" spans="11:11" x14ac:dyDescent="0.25">
      <c r="K46739"/>
    </row>
    <row r="46740" spans="11:11" x14ac:dyDescent="0.25">
      <c r="K46740"/>
    </row>
    <row r="46741" spans="11:11" x14ac:dyDescent="0.25">
      <c r="K46741"/>
    </row>
    <row r="46742" spans="11:11" x14ac:dyDescent="0.25">
      <c r="K46742" s="133"/>
    </row>
    <row r="46743" spans="11:11" x14ac:dyDescent="0.25">
      <c r="K46743" s="133"/>
    </row>
    <row r="46744" spans="11:11" x14ac:dyDescent="0.25">
      <c r="K46744"/>
    </row>
    <row r="46745" spans="11:11" x14ac:dyDescent="0.25">
      <c r="K46745"/>
    </row>
    <row r="46746" spans="11:11" x14ac:dyDescent="0.25">
      <c r="K46746" s="133"/>
    </row>
    <row r="46747" spans="11:11" x14ac:dyDescent="0.25">
      <c r="K46747" s="133"/>
    </row>
    <row r="46748" spans="11:11" x14ac:dyDescent="0.25">
      <c r="K46748"/>
    </row>
    <row r="46749" spans="11:11" x14ac:dyDescent="0.25">
      <c r="K46749"/>
    </row>
    <row r="46750" spans="11:11" x14ac:dyDescent="0.25">
      <c r="K46750"/>
    </row>
    <row r="46751" spans="11:11" x14ac:dyDescent="0.25">
      <c r="K46751" s="133"/>
    </row>
    <row r="46752" spans="11:11" x14ac:dyDescent="0.25">
      <c r="K46752" s="133"/>
    </row>
    <row r="46753" spans="11:11" x14ac:dyDescent="0.25">
      <c r="K46753"/>
    </row>
    <row r="46754" spans="11:11" x14ac:dyDescent="0.25">
      <c r="K46754"/>
    </row>
    <row r="46755" spans="11:11" x14ac:dyDescent="0.25">
      <c r="K46755" s="133"/>
    </row>
    <row r="46756" spans="11:11" x14ac:dyDescent="0.25">
      <c r="K46756" s="133"/>
    </row>
    <row r="46757" spans="11:11" x14ac:dyDescent="0.25">
      <c r="K46757"/>
    </row>
    <row r="46758" spans="11:11" x14ac:dyDescent="0.25">
      <c r="K46758"/>
    </row>
    <row r="46759" spans="11:11" x14ac:dyDescent="0.25">
      <c r="K46759"/>
    </row>
    <row r="46760" spans="11:11" x14ac:dyDescent="0.25">
      <c r="K46760" s="133"/>
    </row>
    <row r="46761" spans="11:11" x14ac:dyDescent="0.25">
      <c r="K46761" s="133"/>
    </row>
    <row r="46762" spans="11:11" x14ac:dyDescent="0.25">
      <c r="K46762"/>
    </row>
    <row r="46763" spans="11:11" x14ac:dyDescent="0.25">
      <c r="K46763"/>
    </row>
    <row r="46764" spans="11:11" x14ac:dyDescent="0.25">
      <c r="K46764" s="133"/>
    </row>
    <row r="46765" spans="11:11" x14ac:dyDescent="0.25">
      <c r="K46765" s="133"/>
    </row>
    <row r="46766" spans="11:11" x14ac:dyDescent="0.25">
      <c r="K46766"/>
    </row>
    <row r="46767" spans="11:11" x14ac:dyDescent="0.25">
      <c r="K46767"/>
    </row>
    <row r="46768" spans="11:11" x14ac:dyDescent="0.25">
      <c r="K46768"/>
    </row>
    <row r="46769" spans="11:11" x14ac:dyDescent="0.25">
      <c r="K46769" s="133"/>
    </row>
    <row r="46770" spans="11:11" x14ac:dyDescent="0.25">
      <c r="K46770" s="133"/>
    </row>
    <row r="46771" spans="11:11" x14ac:dyDescent="0.25">
      <c r="K46771"/>
    </row>
    <row r="46772" spans="11:11" x14ac:dyDescent="0.25">
      <c r="K46772"/>
    </row>
    <row r="46773" spans="11:11" x14ac:dyDescent="0.25">
      <c r="K46773" s="133"/>
    </row>
    <row r="46774" spans="11:11" x14ac:dyDescent="0.25">
      <c r="K46774" s="133"/>
    </row>
    <row r="46775" spans="11:11" x14ac:dyDescent="0.25">
      <c r="K46775"/>
    </row>
    <row r="46776" spans="11:11" x14ac:dyDescent="0.25">
      <c r="K46776"/>
    </row>
    <row r="46777" spans="11:11" x14ac:dyDescent="0.25">
      <c r="K46777"/>
    </row>
    <row r="46778" spans="11:11" x14ac:dyDescent="0.25">
      <c r="K46778" s="133"/>
    </row>
    <row r="46779" spans="11:11" x14ac:dyDescent="0.25">
      <c r="K46779" s="133"/>
    </row>
    <row r="46780" spans="11:11" x14ac:dyDescent="0.25">
      <c r="K46780"/>
    </row>
    <row r="46781" spans="11:11" x14ac:dyDescent="0.25">
      <c r="K46781"/>
    </row>
    <row r="46782" spans="11:11" x14ac:dyDescent="0.25">
      <c r="K46782" s="133"/>
    </row>
    <row r="46783" spans="11:11" x14ac:dyDescent="0.25">
      <c r="K46783" s="133"/>
    </row>
    <row r="46784" spans="11:11" x14ac:dyDescent="0.25">
      <c r="K46784"/>
    </row>
    <row r="46785" spans="11:11" x14ac:dyDescent="0.25">
      <c r="K46785"/>
    </row>
    <row r="46786" spans="11:11" x14ac:dyDescent="0.25">
      <c r="K46786"/>
    </row>
    <row r="46787" spans="11:11" x14ac:dyDescent="0.25">
      <c r="K46787" s="133"/>
    </row>
    <row r="46788" spans="11:11" x14ac:dyDescent="0.25">
      <c r="K46788" s="133"/>
    </row>
    <row r="46789" spans="11:11" x14ac:dyDescent="0.25">
      <c r="K46789"/>
    </row>
    <row r="46790" spans="11:11" x14ac:dyDescent="0.25">
      <c r="K46790"/>
    </row>
    <row r="46791" spans="11:11" x14ac:dyDescent="0.25">
      <c r="K46791" s="133"/>
    </row>
    <row r="46792" spans="11:11" x14ac:dyDescent="0.25">
      <c r="K46792" s="133"/>
    </row>
    <row r="46793" spans="11:11" x14ac:dyDescent="0.25">
      <c r="K46793"/>
    </row>
    <row r="46794" spans="11:11" x14ac:dyDescent="0.25">
      <c r="K46794"/>
    </row>
    <row r="46795" spans="11:11" x14ac:dyDescent="0.25">
      <c r="K46795"/>
    </row>
    <row r="46796" spans="11:11" x14ac:dyDescent="0.25">
      <c r="K46796" s="133"/>
    </row>
    <row r="46797" spans="11:11" x14ac:dyDescent="0.25">
      <c r="K46797" s="133"/>
    </row>
    <row r="46798" spans="11:11" x14ac:dyDescent="0.25">
      <c r="K46798"/>
    </row>
    <row r="46799" spans="11:11" x14ac:dyDescent="0.25">
      <c r="K46799"/>
    </row>
    <row r="46800" spans="11:11" x14ac:dyDescent="0.25">
      <c r="K46800" s="133"/>
    </row>
    <row r="46801" spans="11:11" x14ac:dyDescent="0.25">
      <c r="K46801" s="133"/>
    </row>
    <row r="46802" spans="11:11" x14ac:dyDescent="0.25">
      <c r="K46802"/>
    </row>
    <row r="46803" spans="11:11" x14ac:dyDescent="0.25">
      <c r="K46803"/>
    </row>
    <row r="46804" spans="11:11" x14ac:dyDescent="0.25">
      <c r="K46804"/>
    </row>
    <row r="46805" spans="11:11" x14ac:dyDescent="0.25">
      <c r="K46805" s="133"/>
    </row>
    <row r="46806" spans="11:11" x14ac:dyDescent="0.25">
      <c r="K46806" s="133"/>
    </row>
    <row r="46807" spans="11:11" x14ac:dyDescent="0.25">
      <c r="K46807"/>
    </row>
    <row r="46808" spans="11:11" x14ac:dyDescent="0.25">
      <c r="K46808"/>
    </row>
    <row r="46809" spans="11:11" x14ac:dyDescent="0.25">
      <c r="K46809" s="133"/>
    </row>
    <row r="46810" spans="11:11" x14ac:dyDescent="0.25">
      <c r="K46810" s="133"/>
    </row>
    <row r="46811" spans="11:11" x14ac:dyDescent="0.25">
      <c r="K46811"/>
    </row>
    <row r="46812" spans="11:11" x14ac:dyDescent="0.25">
      <c r="K46812"/>
    </row>
    <row r="46813" spans="11:11" x14ac:dyDescent="0.25">
      <c r="K46813"/>
    </row>
    <row r="46814" spans="11:11" x14ac:dyDescent="0.25">
      <c r="K46814" s="133"/>
    </row>
    <row r="46815" spans="11:11" x14ac:dyDescent="0.25">
      <c r="K46815" s="133"/>
    </row>
    <row r="46816" spans="11:11" x14ac:dyDescent="0.25">
      <c r="K46816"/>
    </row>
    <row r="46817" spans="11:11" x14ac:dyDescent="0.25">
      <c r="K46817"/>
    </row>
    <row r="46818" spans="11:11" x14ac:dyDescent="0.25">
      <c r="K46818" s="133"/>
    </row>
    <row r="46819" spans="11:11" x14ac:dyDescent="0.25">
      <c r="K46819" s="133"/>
    </row>
    <row r="46820" spans="11:11" x14ac:dyDescent="0.25">
      <c r="K46820"/>
    </row>
    <row r="46821" spans="11:11" x14ac:dyDescent="0.25">
      <c r="K46821"/>
    </row>
    <row r="46822" spans="11:11" x14ac:dyDescent="0.25">
      <c r="K46822"/>
    </row>
    <row r="46823" spans="11:11" x14ac:dyDescent="0.25">
      <c r="K46823" s="133"/>
    </row>
    <row r="46824" spans="11:11" x14ac:dyDescent="0.25">
      <c r="K46824" s="133"/>
    </row>
    <row r="46825" spans="11:11" x14ac:dyDescent="0.25">
      <c r="K46825"/>
    </row>
    <row r="46826" spans="11:11" x14ac:dyDescent="0.25">
      <c r="K46826"/>
    </row>
    <row r="46827" spans="11:11" x14ac:dyDescent="0.25">
      <c r="K46827" s="133"/>
    </row>
    <row r="46828" spans="11:11" x14ac:dyDescent="0.25">
      <c r="K46828" s="133"/>
    </row>
    <row r="46829" spans="11:11" x14ac:dyDescent="0.25">
      <c r="K46829"/>
    </row>
    <row r="46830" spans="11:11" x14ac:dyDescent="0.25">
      <c r="K46830"/>
    </row>
    <row r="46831" spans="11:11" x14ac:dyDescent="0.25">
      <c r="K46831"/>
    </row>
    <row r="46832" spans="11:11" x14ac:dyDescent="0.25">
      <c r="K46832" s="133"/>
    </row>
    <row r="46833" spans="11:11" x14ac:dyDescent="0.25">
      <c r="K46833" s="133"/>
    </row>
    <row r="46834" spans="11:11" x14ac:dyDescent="0.25">
      <c r="K46834"/>
    </row>
    <row r="46835" spans="11:11" x14ac:dyDescent="0.25">
      <c r="K46835"/>
    </row>
    <row r="46836" spans="11:11" x14ac:dyDescent="0.25">
      <c r="K46836" s="133"/>
    </row>
    <row r="46837" spans="11:11" x14ac:dyDescent="0.25">
      <c r="K46837" s="133"/>
    </row>
    <row r="46838" spans="11:11" x14ac:dyDescent="0.25">
      <c r="K46838"/>
    </row>
    <row r="46839" spans="11:11" x14ac:dyDescent="0.25">
      <c r="K46839"/>
    </row>
    <row r="46840" spans="11:11" x14ac:dyDescent="0.25">
      <c r="K46840"/>
    </row>
    <row r="46841" spans="11:11" x14ac:dyDescent="0.25">
      <c r="K46841" s="133"/>
    </row>
    <row r="46842" spans="11:11" x14ac:dyDescent="0.25">
      <c r="K46842" s="133"/>
    </row>
    <row r="46843" spans="11:11" x14ac:dyDescent="0.25">
      <c r="K46843"/>
    </row>
    <row r="46844" spans="11:11" x14ac:dyDescent="0.25">
      <c r="K46844"/>
    </row>
    <row r="46845" spans="11:11" x14ac:dyDescent="0.25">
      <c r="K46845" s="133"/>
    </row>
    <row r="46846" spans="11:11" x14ac:dyDescent="0.25">
      <c r="K46846" s="133"/>
    </row>
    <row r="46847" spans="11:11" x14ac:dyDescent="0.25">
      <c r="K46847"/>
    </row>
    <row r="46848" spans="11:11" x14ac:dyDescent="0.25">
      <c r="K46848"/>
    </row>
    <row r="46849" spans="11:11" x14ac:dyDescent="0.25">
      <c r="K46849"/>
    </row>
    <row r="46850" spans="11:11" x14ac:dyDescent="0.25">
      <c r="K46850" s="133"/>
    </row>
    <row r="46851" spans="11:11" x14ac:dyDescent="0.25">
      <c r="K46851" s="133"/>
    </row>
    <row r="46852" spans="11:11" x14ac:dyDescent="0.25">
      <c r="K46852"/>
    </row>
    <row r="46853" spans="11:11" x14ac:dyDescent="0.25">
      <c r="K46853"/>
    </row>
    <row r="46854" spans="11:11" x14ac:dyDescent="0.25">
      <c r="K46854" s="133"/>
    </row>
    <row r="46855" spans="11:11" x14ac:dyDescent="0.25">
      <c r="K46855" s="133"/>
    </row>
    <row r="46856" spans="11:11" x14ac:dyDescent="0.25">
      <c r="K46856"/>
    </row>
    <row r="46857" spans="11:11" x14ac:dyDescent="0.25">
      <c r="K46857"/>
    </row>
    <row r="46858" spans="11:11" x14ac:dyDescent="0.25">
      <c r="K46858"/>
    </row>
    <row r="46859" spans="11:11" x14ac:dyDescent="0.25">
      <c r="K46859" s="133"/>
    </row>
    <row r="46860" spans="11:11" x14ac:dyDescent="0.25">
      <c r="K46860" s="133"/>
    </row>
    <row r="46861" spans="11:11" x14ac:dyDescent="0.25">
      <c r="K46861"/>
    </row>
    <row r="46862" spans="11:11" x14ac:dyDescent="0.25">
      <c r="K46862"/>
    </row>
    <row r="46863" spans="11:11" x14ac:dyDescent="0.25">
      <c r="K46863" s="133"/>
    </row>
    <row r="46864" spans="11:11" x14ac:dyDescent="0.25">
      <c r="K46864" s="133"/>
    </row>
    <row r="46865" spans="11:11" x14ac:dyDescent="0.25">
      <c r="K46865"/>
    </row>
    <row r="46866" spans="11:11" x14ac:dyDescent="0.25">
      <c r="K46866"/>
    </row>
    <row r="46867" spans="11:11" x14ac:dyDescent="0.25">
      <c r="K46867"/>
    </row>
    <row r="46868" spans="11:11" x14ac:dyDescent="0.25">
      <c r="K46868" s="133"/>
    </row>
    <row r="46869" spans="11:11" x14ac:dyDescent="0.25">
      <c r="K46869" s="133"/>
    </row>
    <row r="46870" spans="11:11" x14ac:dyDescent="0.25">
      <c r="K46870"/>
    </row>
    <row r="46871" spans="11:11" x14ac:dyDescent="0.25">
      <c r="K46871"/>
    </row>
    <row r="46872" spans="11:11" x14ac:dyDescent="0.25">
      <c r="K46872" s="133"/>
    </row>
    <row r="46873" spans="11:11" x14ac:dyDescent="0.25">
      <c r="K46873" s="133"/>
    </row>
    <row r="46874" spans="11:11" x14ac:dyDescent="0.25">
      <c r="K46874"/>
    </row>
    <row r="46875" spans="11:11" x14ac:dyDescent="0.25">
      <c r="K46875"/>
    </row>
    <row r="46876" spans="11:11" x14ac:dyDescent="0.25">
      <c r="K46876"/>
    </row>
    <row r="46877" spans="11:11" x14ac:dyDescent="0.25">
      <c r="K46877" s="133"/>
    </row>
    <row r="46878" spans="11:11" x14ac:dyDescent="0.25">
      <c r="K46878" s="133"/>
    </row>
    <row r="46879" spans="11:11" x14ac:dyDescent="0.25">
      <c r="K46879"/>
    </row>
    <row r="46880" spans="11:11" x14ac:dyDescent="0.25">
      <c r="K46880"/>
    </row>
    <row r="46881" spans="11:11" x14ac:dyDescent="0.25">
      <c r="K46881" s="133"/>
    </row>
    <row r="46882" spans="11:11" x14ac:dyDescent="0.25">
      <c r="K46882" s="133"/>
    </row>
    <row r="46883" spans="11:11" x14ac:dyDescent="0.25">
      <c r="K46883"/>
    </row>
    <row r="46884" spans="11:11" x14ac:dyDescent="0.25">
      <c r="K46884"/>
    </row>
    <row r="46885" spans="11:11" x14ac:dyDescent="0.25">
      <c r="K46885"/>
    </row>
    <row r="46886" spans="11:11" x14ac:dyDescent="0.25">
      <c r="K46886" s="133"/>
    </row>
    <row r="46887" spans="11:11" x14ac:dyDescent="0.25">
      <c r="K46887" s="133"/>
    </row>
    <row r="46888" spans="11:11" x14ac:dyDescent="0.25">
      <c r="K46888"/>
    </row>
    <row r="46889" spans="11:11" x14ac:dyDescent="0.25">
      <c r="K46889"/>
    </row>
    <row r="46890" spans="11:11" x14ac:dyDescent="0.25">
      <c r="K46890" s="133"/>
    </row>
    <row r="46891" spans="11:11" x14ac:dyDescent="0.25">
      <c r="K46891" s="133"/>
    </row>
    <row r="46892" spans="11:11" x14ac:dyDescent="0.25">
      <c r="K46892"/>
    </row>
    <row r="46893" spans="11:11" x14ac:dyDescent="0.25">
      <c r="K46893"/>
    </row>
    <row r="46894" spans="11:11" x14ac:dyDescent="0.25">
      <c r="K46894"/>
    </row>
    <row r="46895" spans="11:11" x14ac:dyDescent="0.25">
      <c r="K46895" s="133"/>
    </row>
    <row r="46896" spans="11:11" x14ac:dyDescent="0.25">
      <c r="K46896" s="133"/>
    </row>
    <row r="46897" spans="11:11" x14ac:dyDescent="0.25">
      <c r="K46897"/>
    </row>
    <row r="46898" spans="11:11" x14ac:dyDescent="0.25">
      <c r="K46898"/>
    </row>
    <row r="46899" spans="11:11" x14ac:dyDescent="0.25">
      <c r="K46899" s="133"/>
    </row>
    <row r="46900" spans="11:11" x14ac:dyDescent="0.25">
      <c r="K46900" s="133"/>
    </row>
    <row r="46901" spans="11:11" x14ac:dyDescent="0.25">
      <c r="K46901"/>
    </row>
    <row r="46902" spans="11:11" x14ac:dyDescent="0.25">
      <c r="K46902"/>
    </row>
    <row r="46903" spans="11:11" x14ac:dyDescent="0.25">
      <c r="K46903"/>
    </row>
    <row r="46904" spans="11:11" x14ac:dyDescent="0.25">
      <c r="K46904" s="133"/>
    </row>
    <row r="46905" spans="11:11" x14ac:dyDescent="0.25">
      <c r="K46905" s="133"/>
    </row>
    <row r="46906" spans="11:11" x14ac:dyDescent="0.25">
      <c r="K46906"/>
    </row>
    <row r="46907" spans="11:11" x14ac:dyDescent="0.25">
      <c r="K46907"/>
    </row>
    <row r="46908" spans="11:11" x14ac:dyDescent="0.25">
      <c r="K46908" s="133"/>
    </row>
    <row r="46909" spans="11:11" x14ac:dyDescent="0.25">
      <c r="K46909" s="133"/>
    </row>
    <row r="46910" spans="11:11" x14ac:dyDescent="0.25">
      <c r="K46910"/>
    </row>
    <row r="46911" spans="11:11" x14ac:dyDescent="0.25">
      <c r="K46911"/>
    </row>
    <row r="46912" spans="11:11" x14ac:dyDescent="0.25">
      <c r="K46912"/>
    </row>
    <row r="46913" spans="11:11" x14ac:dyDescent="0.25">
      <c r="K46913" s="133"/>
    </row>
    <row r="46914" spans="11:11" x14ac:dyDescent="0.25">
      <c r="K46914" s="133"/>
    </row>
    <row r="46915" spans="11:11" x14ac:dyDescent="0.25">
      <c r="K46915"/>
    </row>
    <row r="46916" spans="11:11" x14ac:dyDescent="0.25">
      <c r="K46916"/>
    </row>
    <row r="46917" spans="11:11" x14ac:dyDescent="0.25">
      <c r="K46917" s="133"/>
    </row>
    <row r="46918" spans="11:11" x14ac:dyDescent="0.25">
      <c r="K46918" s="133"/>
    </row>
    <row r="46919" spans="11:11" x14ac:dyDescent="0.25">
      <c r="K46919"/>
    </row>
    <row r="46920" spans="11:11" x14ac:dyDescent="0.25">
      <c r="K46920"/>
    </row>
    <row r="46921" spans="11:11" x14ac:dyDescent="0.25">
      <c r="K46921"/>
    </row>
    <row r="46922" spans="11:11" x14ac:dyDescent="0.25">
      <c r="K46922" s="133"/>
    </row>
    <row r="46923" spans="11:11" x14ac:dyDescent="0.25">
      <c r="K46923" s="133"/>
    </row>
    <row r="46924" spans="11:11" x14ac:dyDescent="0.25">
      <c r="K46924"/>
    </row>
    <row r="46925" spans="11:11" x14ac:dyDescent="0.25">
      <c r="K46925"/>
    </row>
    <row r="46926" spans="11:11" x14ac:dyDescent="0.25">
      <c r="K46926" s="133"/>
    </row>
    <row r="46927" spans="11:11" x14ac:dyDescent="0.25">
      <c r="K46927" s="133"/>
    </row>
    <row r="46928" spans="11:11" x14ac:dyDescent="0.25">
      <c r="K46928"/>
    </row>
    <row r="46929" spans="11:11" x14ac:dyDescent="0.25">
      <c r="K46929"/>
    </row>
    <row r="46930" spans="11:11" x14ac:dyDescent="0.25">
      <c r="K46930"/>
    </row>
    <row r="46931" spans="11:11" x14ac:dyDescent="0.25">
      <c r="K46931" s="133"/>
    </row>
    <row r="46932" spans="11:11" x14ac:dyDescent="0.25">
      <c r="K46932" s="133"/>
    </row>
    <row r="46933" spans="11:11" x14ac:dyDescent="0.25">
      <c r="K46933"/>
    </row>
    <row r="46934" spans="11:11" x14ac:dyDescent="0.25">
      <c r="K46934"/>
    </row>
    <row r="46935" spans="11:11" x14ac:dyDescent="0.25">
      <c r="K46935" s="133"/>
    </row>
    <row r="46936" spans="11:11" x14ac:dyDescent="0.25">
      <c r="K46936" s="133"/>
    </row>
    <row r="46937" spans="11:11" x14ac:dyDescent="0.25">
      <c r="K46937"/>
    </row>
    <row r="46938" spans="11:11" x14ac:dyDescent="0.25">
      <c r="K46938"/>
    </row>
    <row r="46939" spans="11:11" x14ac:dyDescent="0.25">
      <c r="K46939"/>
    </row>
    <row r="46940" spans="11:11" x14ac:dyDescent="0.25">
      <c r="K46940" s="133"/>
    </row>
    <row r="46941" spans="11:11" x14ac:dyDescent="0.25">
      <c r="K46941" s="133"/>
    </row>
    <row r="46942" spans="11:11" x14ac:dyDescent="0.25">
      <c r="K46942"/>
    </row>
    <row r="46943" spans="11:11" x14ac:dyDescent="0.25">
      <c r="K46943"/>
    </row>
    <row r="46944" spans="11:11" x14ac:dyDescent="0.25">
      <c r="K46944" s="133"/>
    </row>
    <row r="46945" spans="11:11" x14ac:dyDescent="0.25">
      <c r="K46945" s="133"/>
    </row>
    <row r="46946" spans="11:11" x14ac:dyDescent="0.25">
      <c r="K46946"/>
    </row>
    <row r="46947" spans="11:11" x14ac:dyDescent="0.25">
      <c r="K46947"/>
    </row>
    <row r="46948" spans="11:11" x14ac:dyDescent="0.25">
      <c r="K46948"/>
    </row>
    <row r="46949" spans="11:11" x14ac:dyDescent="0.25">
      <c r="K46949" s="133"/>
    </row>
    <row r="46950" spans="11:11" x14ac:dyDescent="0.25">
      <c r="K46950" s="133"/>
    </row>
    <row r="46951" spans="11:11" x14ac:dyDescent="0.25">
      <c r="K46951"/>
    </row>
    <row r="46952" spans="11:11" x14ac:dyDescent="0.25">
      <c r="K46952"/>
    </row>
    <row r="46953" spans="11:11" x14ac:dyDescent="0.25">
      <c r="K46953" s="133"/>
    </row>
    <row r="46954" spans="11:11" x14ac:dyDescent="0.25">
      <c r="K46954" s="133"/>
    </row>
    <row r="46955" spans="11:11" x14ac:dyDescent="0.25">
      <c r="K46955"/>
    </row>
    <row r="46956" spans="11:11" x14ac:dyDescent="0.25">
      <c r="K46956"/>
    </row>
    <row r="46957" spans="11:11" x14ac:dyDescent="0.25">
      <c r="K46957"/>
    </row>
    <row r="46958" spans="11:11" x14ac:dyDescent="0.25">
      <c r="K46958" s="133"/>
    </row>
    <row r="46959" spans="11:11" x14ac:dyDescent="0.25">
      <c r="K46959" s="133"/>
    </row>
    <row r="46960" spans="11:11" x14ac:dyDescent="0.25">
      <c r="K46960"/>
    </row>
    <row r="46961" spans="11:11" x14ac:dyDescent="0.25">
      <c r="K46961"/>
    </row>
    <row r="46962" spans="11:11" x14ac:dyDescent="0.25">
      <c r="K46962" s="133"/>
    </row>
    <row r="46963" spans="11:11" x14ac:dyDescent="0.25">
      <c r="K46963" s="133"/>
    </row>
    <row r="46964" spans="11:11" x14ac:dyDescent="0.25">
      <c r="K46964"/>
    </row>
    <row r="46965" spans="11:11" x14ac:dyDescent="0.25">
      <c r="K46965"/>
    </row>
    <row r="46966" spans="11:11" x14ac:dyDescent="0.25">
      <c r="K46966"/>
    </row>
    <row r="46967" spans="11:11" x14ac:dyDescent="0.25">
      <c r="K46967" s="133"/>
    </row>
    <row r="46968" spans="11:11" x14ac:dyDescent="0.25">
      <c r="K46968" s="133"/>
    </row>
    <row r="46969" spans="11:11" x14ac:dyDescent="0.25">
      <c r="K46969"/>
    </row>
    <row r="46970" spans="11:11" x14ac:dyDescent="0.25">
      <c r="K46970"/>
    </row>
    <row r="46971" spans="11:11" x14ac:dyDescent="0.25">
      <c r="K46971" s="133"/>
    </row>
    <row r="46972" spans="11:11" x14ac:dyDescent="0.25">
      <c r="K46972" s="133"/>
    </row>
    <row r="46973" spans="11:11" x14ac:dyDescent="0.25">
      <c r="K46973"/>
    </row>
    <row r="46974" spans="11:11" x14ac:dyDescent="0.25">
      <c r="K46974"/>
    </row>
    <row r="46975" spans="11:11" x14ac:dyDescent="0.25">
      <c r="K46975"/>
    </row>
    <row r="46976" spans="11:11" x14ac:dyDescent="0.25">
      <c r="K46976" s="133"/>
    </row>
    <row r="46977" spans="11:11" x14ac:dyDescent="0.25">
      <c r="K46977" s="133"/>
    </row>
    <row r="46978" spans="11:11" x14ac:dyDescent="0.25">
      <c r="K46978"/>
    </row>
    <row r="46979" spans="11:11" x14ac:dyDescent="0.25">
      <c r="K46979"/>
    </row>
    <row r="46980" spans="11:11" x14ac:dyDescent="0.25">
      <c r="K46980" s="133"/>
    </row>
    <row r="46981" spans="11:11" x14ac:dyDescent="0.25">
      <c r="K46981" s="133"/>
    </row>
    <row r="46982" spans="11:11" x14ac:dyDescent="0.25">
      <c r="K46982"/>
    </row>
    <row r="46983" spans="11:11" x14ac:dyDescent="0.25">
      <c r="K46983"/>
    </row>
    <row r="46984" spans="11:11" x14ac:dyDescent="0.25">
      <c r="K46984"/>
    </row>
    <row r="46985" spans="11:11" x14ac:dyDescent="0.25">
      <c r="K46985" s="133"/>
    </row>
    <row r="46986" spans="11:11" x14ac:dyDescent="0.25">
      <c r="K46986" s="133"/>
    </row>
    <row r="46987" spans="11:11" x14ac:dyDescent="0.25">
      <c r="K46987"/>
    </row>
    <row r="46988" spans="11:11" x14ac:dyDescent="0.25">
      <c r="K46988"/>
    </row>
    <row r="46989" spans="11:11" x14ac:dyDescent="0.25">
      <c r="K46989" s="133"/>
    </row>
    <row r="46990" spans="11:11" x14ac:dyDescent="0.25">
      <c r="K46990" s="133"/>
    </row>
    <row r="46991" spans="11:11" x14ac:dyDescent="0.25">
      <c r="K46991"/>
    </row>
    <row r="46992" spans="11:11" x14ac:dyDescent="0.25">
      <c r="K46992"/>
    </row>
    <row r="46993" spans="11:11" x14ac:dyDescent="0.25">
      <c r="K46993"/>
    </row>
    <row r="46994" spans="11:11" x14ac:dyDescent="0.25">
      <c r="K46994" s="133"/>
    </row>
    <row r="46995" spans="11:11" x14ac:dyDescent="0.25">
      <c r="K46995" s="133"/>
    </row>
    <row r="46996" spans="11:11" x14ac:dyDescent="0.25">
      <c r="K46996"/>
    </row>
    <row r="46997" spans="11:11" x14ac:dyDescent="0.25">
      <c r="K46997"/>
    </row>
    <row r="46998" spans="11:11" x14ac:dyDescent="0.25">
      <c r="K46998" s="133"/>
    </row>
    <row r="46999" spans="11:11" x14ac:dyDescent="0.25">
      <c r="K46999" s="133"/>
    </row>
    <row r="47000" spans="11:11" x14ac:dyDescent="0.25">
      <c r="K47000"/>
    </row>
    <row r="47001" spans="11:11" x14ac:dyDescent="0.25">
      <c r="K47001"/>
    </row>
    <row r="47002" spans="11:11" x14ac:dyDescent="0.25">
      <c r="K47002"/>
    </row>
    <row r="47003" spans="11:11" x14ac:dyDescent="0.25">
      <c r="K47003" s="133"/>
    </row>
    <row r="47004" spans="11:11" x14ac:dyDescent="0.25">
      <c r="K47004" s="133"/>
    </row>
    <row r="47005" spans="11:11" x14ac:dyDescent="0.25">
      <c r="K47005"/>
    </row>
    <row r="47006" spans="11:11" x14ac:dyDescent="0.25">
      <c r="K47006"/>
    </row>
    <row r="47007" spans="11:11" x14ac:dyDescent="0.25">
      <c r="K47007" s="133"/>
    </row>
    <row r="47008" spans="11:11" x14ac:dyDescent="0.25">
      <c r="K47008" s="133"/>
    </row>
    <row r="47009" spans="11:11" x14ac:dyDescent="0.25">
      <c r="K47009"/>
    </row>
    <row r="47010" spans="11:11" x14ac:dyDescent="0.25">
      <c r="K47010"/>
    </row>
    <row r="47011" spans="11:11" x14ac:dyDescent="0.25">
      <c r="K47011"/>
    </row>
    <row r="47012" spans="11:11" x14ac:dyDescent="0.25">
      <c r="K47012" s="133"/>
    </row>
    <row r="47013" spans="11:11" x14ac:dyDescent="0.25">
      <c r="K47013" s="133"/>
    </row>
    <row r="47014" spans="11:11" x14ac:dyDescent="0.25">
      <c r="K47014"/>
    </row>
    <row r="47015" spans="11:11" x14ac:dyDescent="0.25">
      <c r="K47015"/>
    </row>
    <row r="47016" spans="11:11" x14ac:dyDescent="0.25">
      <c r="K47016" s="133"/>
    </row>
    <row r="47017" spans="11:11" x14ac:dyDescent="0.25">
      <c r="K47017" s="133"/>
    </row>
    <row r="47018" spans="11:11" x14ac:dyDescent="0.25">
      <c r="K47018"/>
    </row>
    <row r="47019" spans="11:11" x14ac:dyDescent="0.25">
      <c r="K47019"/>
    </row>
    <row r="47020" spans="11:11" x14ac:dyDescent="0.25">
      <c r="K47020"/>
    </row>
    <row r="47021" spans="11:11" x14ac:dyDescent="0.25">
      <c r="K47021" s="133"/>
    </row>
    <row r="47022" spans="11:11" x14ac:dyDescent="0.25">
      <c r="K47022" s="133"/>
    </row>
    <row r="47023" spans="11:11" x14ac:dyDescent="0.25">
      <c r="K47023"/>
    </row>
    <row r="47024" spans="11:11" x14ac:dyDescent="0.25">
      <c r="K47024"/>
    </row>
    <row r="47025" spans="11:11" x14ac:dyDescent="0.25">
      <c r="K47025" s="133"/>
    </row>
    <row r="47026" spans="11:11" x14ac:dyDescent="0.25">
      <c r="K47026" s="133"/>
    </row>
    <row r="47027" spans="11:11" x14ac:dyDescent="0.25">
      <c r="K47027"/>
    </row>
    <row r="47028" spans="11:11" x14ac:dyDescent="0.25">
      <c r="K47028"/>
    </row>
    <row r="47029" spans="11:11" x14ac:dyDescent="0.25">
      <c r="K47029"/>
    </row>
    <row r="47030" spans="11:11" x14ac:dyDescent="0.25">
      <c r="K47030" s="133"/>
    </row>
    <row r="47031" spans="11:11" x14ac:dyDescent="0.25">
      <c r="K47031" s="133"/>
    </row>
    <row r="47032" spans="11:11" x14ac:dyDescent="0.25">
      <c r="K47032"/>
    </row>
    <row r="47033" spans="11:11" x14ac:dyDescent="0.25">
      <c r="K47033"/>
    </row>
    <row r="47034" spans="11:11" x14ac:dyDescent="0.25">
      <c r="K47034" s="133"/>
    </row>
    <row r="47035" spans="11:11" x14ac:dyDescent="0.25">
      <c r="K47035" s="133"/>
    </row>
    <row r="47036" spans="11:11" x14ac:dyDescent="0.25">
      <c r="K47036"/>
    </row>
    <row r="47037" spans="11:11" x14ac:dyDescent="0.25">
      <c r="K47037"/>
    </row>
    <row r="47038" spans="11:11" x14ac:dyDescent="0.25">
      <c r="K47038"/>
    </row>
    <row r="47039" spans="11:11" x14ac:dyDescent="0.25">
      <c r="K47039" s="133"/>
    </row>
    <row r="47040" spans="11:11" x14ac:dyDescent="0.25">
      <c r="K47040" s="133"/>
    </row>
    <row r="47041" spans="11:11" x14ac:dyDescent="0.25">
      <c r="K47041"/>
    </row>
    <row r="47042" spans="11:11" x14ac:dyDescent="0.25">
      <c r="K47042"/>
    </row>
    <row r="47043" spans="11:11" x14ac:dyDescent="0.25">
      <c r="K47043" s="133"/>
    </row>
    <row r="47044" spans="11:11" x14ac:dyDescent="0.25">
      <c r="K47044" s="133"/>
    </row>
    <row r="47045" spans="11:11" x14ac:dyDescent="0.25">
      <c r="K47045"/>
    </row>
    <row r="47046" spans="11:11" x14ac:dyDescent="0.25">
      <c r="K47046"/>
    </row>
    <row r="47047" spans="11:11" x14ac:dyDescent="0.25">
      <c r="K47047"/>
    </row>
    <row r="47048" spans="11:11" x14ac:dyDescent="0.25">
      <c r="K47048" s="133"/>
    </row>
    <row r="47049" spans="11:11" x14ac:dyDescent="0.25">
      <c r="K47049" s="133"/>
    </row>
    <row r="47050" spans="11:11" x14ac:dyDescent="0.25">
      <c r="K47050"/>
    </row>
    <row r="47051" spans="11:11" x14ac:dyDescent="0.25">
      <c r="K47051"/>
    </row>
    <row r="47052" spans="11:11" x14ac:dyDescent="0.25">
      <c r="K47052" s="133"/>
    </row>
    <row r="47053" spans="11:11" x14ac:dyDescent="0.25">
      <c r="K47053" s="133"/>
    </row>
    <row r="47054" spans="11:11" x14ac:dyDescent="0.25">
      <c r="K47054"/>
    </row>
    <row r="47055" spans="11:11" x14ac:dyDescent="0.25">
      <c r="K47055"/>
    </row>
    <row r="47056" spans="11:11" x14ac:dyDescent="0.25">
      <c r="K47056"/>
    </row>
    <row r="47057" spans="11:11" x14ac:dyDescent="0.25">
      <c r="K47057" s="133"/>
    </row>
    <row r="47058" spans="11:11" x14ac:dyDescent="0.25">
      <c r="K47058" s="133"/>
    </row>
    <row r="47059" spans="11:11" x14ac:dyDescent="0.25">
      <c r="K47059"/>
    </row>
    <row r="47060" spans="11:11" x14ac:dyDescent="0.25">
      <c r="K47060"/>
    </row>
    <row r="47061" spans="11:11" x14ac:dyDescent="0.25">
      <c r="K47061" s="133"/>
    </row>
    <row r="47062" spans="11:11" x14ac:dyDescent="0.25">
      <c r="K47062" s="133"/>
    </row>
    <row r="47063" spans="11:11" x14ac:dyDescent="0.25">
      <c r="K47063"/>
    </row>
    <row r="47064" spans="11:11" x14ac:dyDescent="0.25">
      <c r="K47064"/>
    </row>
    <row r="47065" spans="11:11" x14ac:dyDescent="0.25">
      <c r="K47065"/>
    </row>
    <row r="47066" spans="11:11" x14ac:dyDescent="0.25">
      <c r="K47066" s="133"/>
    </row>
    <row r="47067" spans="11:11" x14ac:dyDescent="0.25">
      <c r="K47067" s="133"/>
    </row>
    <row r="47068" spans="11:11" x14ac:dyDescent="0.25">
      <c r="K47068"/>
    </row>
    <row r="47069" spans="11:11" x14ac:dyDescent="0.25">
      <c r="K47069"/>
    </row>
    <row r="47070" spans="11:11" x14ac:dyDescent="0.25">
      <c r="K47070" s="133"/>
    </row>
    <row r="47071" spans="11:11" x14ac:dyDescent="0.25">
      <c r="K47071" s="133"/>
    </row>
    <row r="47072" spans="11:11" x14ac:dyDescent="0.25">
      <c r="K47072"/>
    </row>
    <row r="47073" spans="11:11" x14ac:dyDescent="0.25">
      <c r="K47073"/>
    </row>
    <row r="47074" spans="11:11" x14ac:dyDescent="0.25">
      <c r="K47074"/>
    </row>
    <row r="47075" spans="11:11" x14ac:dyDescent="0.25">
      <c r="K47075" s="133"/>
    </row>
    <row r="47076" spans="11:11" x14ac:dyDescent="0.25">
      <c r="K47076" s="133"/>
    </row>
    <row r="47077" spans="11:11" x14ac:dyDescent="0.25">
      <c r="K47077"/>
    </row>
    <row r="47078" spans="11:11" x14ac:dyDescent="0.25">
      <c r="K47078"/>
    </row>
    <row r="47079" spans="11:11" x14ac:dyDescent="0.25">
      <c r="K47079" s="133"/>
    </row>
    <row r="47080" spans="11:11" x14ac:dyDescent="0.25">
      <c r="K47080" s="133"/>
    </row>
    <row r="47081" spans="11:11" x14ac:dyDescent="0.25">
      <c r="K47081"/>
    </row>
    <row r="47082" spans="11:11" x14ac:dyDescent="0.25">
      <c r="K47082"/>
    </row>
    <row r="47083" spans="11:11" x14ac:dyDescent="0.25">
      <c r="K47083"/>
    </row>
    <row r="47084" spans="11:11" x14ac:dyDescent="0.25">
      <c r="K47084" s="133"/>
    </row>
    <row r="47085" spans="11:11" x14ac:dyDescent="0.25">
      <c r="K47085" s="133"/>
    </row>
    <row r="47086" spans="11:11" x14ac:dyDescent="0.25">
      <c r="K47086"/>
    </row>
    <row r="47087" spans="11:11" x14ac:dyDescent="0.25">
      <c r="K47087"/>
    </row>
    <row r="47088" spans="11:11" x14ac:dyDescent="0.25">
      <c r="K47088" s="133"/>
    </row>
    <row r="47089" spans="11:11" x14ac:dyDescent="0.25">
      <c r="K47089" s="133"/>
    </row>
    <row r="47090" spans="11:11" x14ac:dyDescent="0.25">
      <c r="K47090"/>
    </row>
    <row r="47091" spans="11:11" x14ac:dyDescent="0.25">
      <c r="K47091"/>
    </row>
    <row r="47092" spans="11:11" x14ac:dyDescent="0.25">
      <c r="K47092"/>
    </row>
    <row r="47093" spans="11:11" x14ac:dyDescent="0.25">
      <c r="K47093" s="133"/>
    </row>
    <row r="47094" spans="11:11" x14ac:dyDescent="0.25">
      <c r="K47094" s="133"/>
    </row>
    <row r="47095" spans="11:11" x14ac:dyDescent="0.25">
      <c r="K47095"/>
    </row>
    <row r="47096" spans="11:11" x14ac:dyDescent="0.25">
      <c r="K47096"/>
    </row>
    <row r="47097" spans="11:11" x14ac:dyDescent="0.25">
      <c r="K47097" s="133"/>
    </row>
    <row r="47098" spans="11:11" x14ac:dyDescent="0.25">
      <c r="K47098" s="133"/>
    </row>
    <row r="47099" spans="11:11" x14ac:dyDescent="0.25">
      <c r="K47099"/>
    </row>
    <row r="47100" spans="11:11" x14ac:dyDescent="0.25">
      <c r="K47100"/>
    </row>
    <row r="47101" spans="11:11" x14ac:dyDescent="0.25">
      <c r="K47101"/>
    </row>
    <row r="47102" spans="11:11" x14ac:dyDescent="0.25">
      <c r="K47102" s="133"/>
    </row>
    <row r="47103" spans="11:11" x14ac:dyDescent="0.25">
      <c r="K47103" s="133"/>
    </row>
    <row r="47104" spans="11:11" x14ac:dyDescent="0.25">
      <c r="K47104"/>
    </row>
    <row r="47105" spans="11:11" x14ac:dyDescent="0.25">
      <c r="K47105"/>
    </row>
    <row r="47106" spans="11:11" x14ac:dyDescent="0.25">
      <c r="K47106" s="133"/>
    </row>
    <row r="47107" spans="11:11" x14ac:dyDescent="0.25">
      <c r="K47107" s="133"/>
    </row>
    <row r="47108" spans="11:11" x14ac:dyDescent="0.25">
      <c r="K47108"/>
    </row>
    <row r="47109" spans="11:11" x14ac:dyDescent="0.25">
      <c r="K47109"/>
    </row>
    <row r="47110" spans="11:11" x14ac:dyDescent="0.25">
      <c r="K47110"/>
    </row>
    <row r="47111" spans="11:11" x14ac:dyDescent="0.25">
      <c r="K47111" s="133"/>
    </row>
    <row r="47112" spans="11:11" x14ac:dyDescent="0.25">
      <c r="K47112" s="133"/>
    </row>
    <row r="47113" spans="11:11" x14ac:dyDescent="0.25">
      <c r="K47113"/>
    </row>
    <row r="47114" spans="11:11" x14ac:dyDescent="0.25">
      <c r="K47114"/>
    </row>
    <row r="47115" spans="11:11" x14ac:dyDescent="0.25">
      <c r="K47115" s="133"/>
    </row>
    <row r="47116" spans="11:11" x14ac:dyDescent="0.25">
      <c r="K47116" s="133"/>
    </row>
    <row r="47117" spans="11:11" x14ac:dyDescent="0.25">
      <c r="K47117"/>
    </row>
    <row r="47118" spans="11:11" x14ac:dyDescent="0.25">
      <c r="K47118"/>
    </row>
    <row r="47119" spans="11:11" x14ac:dyDescent="0.25">
      <c r="K47119"/>
    </row>
    <row r="47120" spans="11:11" x14ac:dyDescent="0.25">
      <c r="K47120" s="133"/>
    </row>
    <row r="47121" spans="11:11" x14ac:dyDescent="0.25">
      <c r="K47121" s="133"/>
    </row>
    <row r="47122" spans="11:11" x14ac:dyDescent="0.25">
      <c r="K47122"/>
    </row>
    <row r="47123" spans="11:11" x14ac:dyDescent="0.25">
      <c r="K47123"/>
    </row>
    <row r="47124" spans="11:11" x14ac:dyDescent="0.25">
      <c r="K47124" s="133"/>
    </row>
    <row r="47125" spans="11:11" x14ac:dyDescent="0.25">
      <c r="K47125" s="133"/>
    </row>
    <row r="47126" spans="11:11" x14ac:dyDescent="0.25">
      <c r="K47126"/>
    </row>
    <row r="47127" spans="11:11" x14ac:dyDescent="0.25">
      <c r="K47127"/>
    </row>
    <row r="47128" spans="11:11" x14ac:dyDescent="0.25">
      <c r="K47128"/>
    </row>
    <row r="47129" spans="11:11" x14ac:dyDescent="0.25">
      <c r="K47129" s="133"/>
    </row>
    <row r="47130" spans="11:11" x14ac:dyDescent="0.25">
      <c r="K47130" s="133"/>
    </row>
    <row r="47131" spans="11:11" x14ac:dyDescent="0.25">
      <c r="K47131"/>
    </row>
    <row r="47132" spans="11:11" x14ac:dyDescent="0.25">
      <c r="K47132"/>
    </row>
    <row r="47133" spans="11:11" x14ac:dyDescent="0.25">
      <c r="K47133" s="133"/>
    </row>
    <row r="47134" spans="11:11" x14ac:dyDescent="0.25">
      <c r="K47134" s="133"/>
    </row>
    <row r="47135" spans="11:11" x14ac:dyDescent="0.25">
      <c r="K47135"/>
    </row>
    <row r="47136" spans="11:11" x14ac:dyDescent="0.25">
      <c r="K47136"/>
    </row>
    <row r="47137" spans="11:11" x14ac:dyDescent="0.25">
      <c r="K47137"/>
    </row>
    <row r="47138" spans="11:11" x14ac:dyDescent="0.25">
      <c r="K47138" s="133"/>
    </row>
    <row r="47139" spans="11:11" x14ac:dyDescent="0.25">
      <c r="K47139" s="133"/>
    </row>
    <row r="47140" spans="11:11" x14ac:dyDescent="0.25">
      <c r="K47140"/>
    </row>
    <row r="47141" spans="11:11" x14ac:dyDescent="0.25">
      <c r="K47141"/>
    </row>
    <row r="47142" spans="11:11" x14ac:dyDescent="0.25">
      <c r="K47142" s="133"/>
    </row>
    <row r="47143" spans="11:11" x14ac:dyDescent="0.25">
      <c r="K47143" s="133"/>
    </row>
    <row r="47144" spans="11:11" x14ac:dyDescent="0.25">
      <c r="K47144"/>
    </row>
    <row r="47145" spans="11:11" x14ac:dyDescent="0.25">
      <c r="K47145"/>
    </row>
    <row r="47146" spans="11:11" x14ac:dyDescent="0.25">
      <c r="K47146"/>
    </row>
    <row r="47147" spans="11:11" x14ac:dyDescent="0.25">
      <c r="K47147" s="133"/>
    </row>
    <row r="47148" spans="11:11" x14ac:dyDescent="0.25">
      <c r="K47148" s="133"/>
    </row>
    <row r="47149" spans="11:11" x14ac:dyDescent="0.25">
      <c r="K47149"/>
    </row>
    <row r="47150" spans="11:11" x14ac:dyDescent="0.25">
      <c r="K47150"/>
    </row>
    <row r="47151" spans="11:11" x14ac:dyDescent="0.25">
      <c r="K47151" s="133"/>
    </row>
    <row r="47152" spans="11:11" x14ac:dyDescent="0.25">
      <c r="K47152" s="133"/>
    </row>
    <row r="47153" spans="11:11" x14ac:dyDescent="0.25">
      <c r="K47153"/>
    </row>
    <row r="47154" spans="11:11" x14ac:dyDescent="0.25">
      <c r="K47154"/>
    </row>
    <row r="47155" spans="11:11" x14ac:dyDescent="0.25">
      <c r="K47155"/>
    </row>
    <row r="47156" spans="11:11" x14ac:dyDescent="0.25">
      <c r="K47156" s="133"/>
    </row>
    <row r="47157" spans="11:11" x14ac:dyDescent="0.25">
      <c r="K47157" s="133"/>
    </row>
    <row r="47158" spans="11:11" x14ac:dyDescent="0.25">
      <c r="K47158"/>
    </row>
    <row r="47159" spans="11:11" x14ac:dyDescent="0.25">
      <c r="K47159"/>
    </row>
    <row r="47160" spans="11:11" x14ac:dyDescent="0.25">
      <c r="K47160" s="133"/>
    </row>
    <row r="47161" spans="11:11" x14ac:dyDescent="0.25">
      <c r="K47161" s="133"/>
    </row>
    <row r="47162" spans="11:11" x14ac:dyDescent="0.25">
      <c r="K47162"/>
    </row>
    <row r="47163" spans="11:11" x14ac:dyDescent="0.25">
      <c r="K47163"/>
    </row>
    <row r="47164" spans="11:11" x14ac:dyDescent="0.25">
      <c r="K47164"/>
    </row>
    <row r="47165" spans="11:11" x14ac:dyDescent="0.25">
      <c r="K47165" s="133"/>
    </row>
    <row r="47166" spans="11:11" x14ac:dyDescent="0.25">
      <c r="K47166" s="133"/>
    </row>
    <row r="47167" spans="11:11" x14ac:dyDescent="0.25">
      <c r="K47167"/>
    </row>
    <row r="47168" spans="11:11" x14ac:dyDescent="0.25">
      <c r="K47168"/>
    </row>
    <row r="47169" spans="11:11" x14ac:dyDescent="0.25">
      <c r="K47169" s="133"/>
    </row>
    <row r="47170" spans="11:11" x14ac:dyDescent="0.25">
      <c r="K47170" s="133"/>
    </row>
    <row r="47171" spans="11:11" x14ac:dyDescent="0.25">
      <c r="K47171"/>
    </row>
    <row r="47172" spans="11:11" x14ac:dyDescent="0.25">
      <c r="K47172"/>
    </row>
    <row r="47173" spans="11:11" x14ac:dyDescent="0.25">
      <c r="K47173"/>
    </row>
    <row r="47174" spans="11:11" x14ac:dyDescent="0.25">
      <c r="K47174" s="133"/>
    </row>
    <row r="47175" spans="11:11" x14ac:dyDescent="0.25">
      <c r="K47175" s="133"/>
    </row>
    <row r="47176" spans="11:11" x14ac:dyDescent="0.25">
      <c r="K47176"/>
    </row>
    <row r="47177" spans="11:11" x14ac:dyDescent="0.25">
      <c r="K47177"/>
    </row>
    <row r="47178" spans="11:11" x14ac:dyDescent="0.25">
      <c r="K47178" s="133"/>
    </row>
    <row r="47179" spans="11:11" x14ac:dyDescent="0.25">
      <c r="K47179" s="133"/>
    </row>
    <row r="47180" spans="11:11" x14ac:dyDescent="0.25">
      <c r="K47180"/>
    </row>
    <row r="47181" spans="11:11" x14ac:dyDescent="0.25">
      <c r="K47181"/>
    </row>
    <row r="47182" spans="11:11" x14ac:dyDescent="0.25">
      <c r="K47182"/>
    </row>
    <row r="47183" spans="11:11" x14ac:dyDescent="0.25">
      <c r="K47183" s="133"/>
    </row>
    <row r="47184" spans="11:11" x14ac:dyDescent="0.25">
      <c r="K47184" s="133"/>
    </row>
    <row r="47185" spans="11:11" x14ac:dyDescent="0.25">
      <c r="K47185"/>
    </row>
    <row r="47186" spans="11:11" x14ac:dyDescent="0.25">
      <c r="K47186"/>
    </row>
    <row r="47187" spans="11:11" x14ac:dyDescent="0.25">
      <c r="K47187" s="133"/>
    </row>
    <row r="47188" spans="11:11" x14ac:dyDescent="0.25">
      <c r="K47188" s="133"/>
    </row>
    <row r="47189" spans="11:11" x14ac:dyDescent="0.25">
      <c r="K47189"/>
    </row>
    <row r="47190" spans="11:11" x14ac:dyDescent="0.25">
      <c r="K47190"/>
    </row>
    <row r="47191" spans="11:11" x14ac:dyDescent="0.25">
      <c r="K47191"/>
    </row>
    <row r="47192" spans="11:11" x14ac:dyDescent="0.25">
      <c r="K47192" s="133"/>
    </row>
    <row r="47193" spans="11:11" x14ac:dyDescent="0.25">
      <c r="K47193" s="133"/>
    </row>
    <row r="47194" spans="11:11" x14ac:dyDescent="0.25">
      <c r="K47194"/>
    </row>
    <row r="47195" spans="11:11" x14ac:dyDescent="0.25">
      <c r="K47195"/>
    </row>
    <row r="47196" spans="11:11" x14ac:dyDescent="0.25">
      <c r="K47196" s="133"/>
    </row>
    <row r="47197" spans="11:11" x14ac:dyDescent="0.25">
      <c r="K47197" s="133"/>
    </row>
    <row r="47198" spans="11:11" x14ac:dyDescent="0.25">
      <c r="K47198"/>
    </row>
    <row r="47199" spans="11:11" x14ac:dyDescent="0.25">
      <c r="K47199"/>
    </row>
    <row r="47200" spans="11:11" x14ac:dyDescent="0.25">
      <c r="K47200"/>
    </row>
    <row r="47201" spans="11:11" x14ac:dyDescent="0.25">
      <c r="K47201" s="133"/>
    </row>
    <row r="47202" spans="11:11" x14ac:dyDescent="0.25">
      <c r="K47202" s="133"/>
    </row>
    <row r="47203" spans="11:11" x14ac:dyDescent="0.25">
      <c r="K47203"/>
    </row>
    <row r="47204" spans="11:11" x14ac:dyDescent="0.25">
      <c r="K47204"/>
    </row>
    <row r="47205" spans="11:11" x14ac:dyDescent="0.25">
      <c r="K47205" s="133"/>
    </row>
    <row r="47206" spans="11:11" x14ac:dyDescent="0.25">
      <c r="K47206" s="133"/>
    </row>
    <row r="47207" spans="11:11" x14ac:dyDescent="0.25">
      <c r="K47207"/>
    </row>
    <row r="47208" spans="11:11" x14ac:dyDescent="0.25">
      <c r="K47208"/>
    </row>
    <row r="47209" spans="11:11" x14ac:dyDescent="0.25">
      <c r="K47209"/>
    </row>
    <row r="47210" spans="11:11" x14ac:dyDescent="0.25">
      <c r="K47210" s="133"/>
    </row>
    <row r="47211" spans="11:11" x14ac:dyDescent="0.25">
      <c r="K47211" s="133"/>
    </row>
    <row r="47212" spans="11:11" x14ac:dyDescent="0.25">
      <c r="K47212"/>
    </row>
    <row r="47213" spans="11:11" x14ac:dyDescent="0.25">
      <c r="K47213"/>
    </row>
    <row r="47214" spans="11:11" x14ac:dyDescent="0.25">
      <c r="K47214" s="133"/>
    </row>
    <row r="47215" spans="11:11" x14ac:dyDescent="0.25">
      <c r="K47215" s="133"/>
    </row>
    <row r="47216" spans="11:11" x14ac:dyDescent="0.25">
      <c r="K47216"/>
    </row>
    <row r="47217" spans="11:11" x14ac:dyDescent="0.25">
      <c r="K47217"/>
    </row>
    <row r="47218" spans="11:11" x14ac:dyDescent="0.25">
      <c r="K47218"/>
    </row>
    <row r="47219" spans="11:11" x14ac:dyDescent="0.25">
      <c r="K47219" s="133"/>
    </row>
    <row r="47220" spans="11:11" x14ac:dyDescent="0.25">
      <c r="K47220" s="133"/>
    </row>
    <row r="47221" spans="11:11" x14ac:dyDescent="0.25">
      <c r="K47221"/>
    </row>
    <row r="47222" spans="11:11" x14ac:dyDescent="0.25">
      <c r="K47222"/>
    </row>
    <row r="47223" spans="11:11" x14ac:dyDescent="0.25">
      <c r="K47223" s="133"/>
    </row>
    <row r="47224" spans="11:11" x14ac:dyDescent="0.25">
      <c r="K47224" s="133"/>
    </row>
    <row r="47225" spans="11:11" x14ac:dyDescent="0.25">
      <c r="K47225"/>
    </row>
    <row r="47226" spans="11:11" x14ac:dyDescent="0.25">
      <c r="K47226"/>
    </row>
    <row r="47227" spans="11:11" x14ac:dyDescent="0.25">
      <c r="K47227"/>
    </row>
    <row r="47228" spans="11:11" x14ac:dyDescent="0.25">
      <c r="K47228" s="133"/>
    </row>
    <row r="47229" spans="11:11" x14ac:dyDescent="0.25">
      <c r="K47229" s="133"/>
    </row>
    <row r="47230" spans="11:11" x14ac:dyDescent="0.25">
      <c r="K47230"/>
    </row>
    <row r="47231" spans="11:11" x14ac:dyDescent="0.25">
      <c r="K47231"/>
    </row>
    <row r="47232" spans="11:11" x14ac:dyDescent="0.25">
      <c r="K47232" s="133"/>
    </row>
    <row r="47233" spans="11:11" x14ac:dyDescent="0.25">
      <c r="K47233" s="133"/>
    </row>
    <row r="47234" spans="11:11" x14ac:dyDescent="0.25">
      <c r="K47234"/>
    </row>
    <row r="47235" spans="11:11" x14ac:dyDescent="0.25">
      <c r="K47235"/>
    </row>
    <row r="47236" spans="11:11" x14ac:dyDescent="0.25">
      <c r="K47236"/>
    </row>
    <row r="47237" spans="11:11" x14ac:dyDescent="0.25">
      <c r="K47237" s="133"/>
    </row>
    <row r="47238" spans="11:11" x14ac:dyDescent="0.25">
      <c r="K47238" s="133"/>
    </row>
    <row r="47239" spans="11:11" x14ac:dyDescent="0.25">
      <c r="K47239"/>
    </row>
    <row r="47240" spans="11:11" x14ac:dyDescent="0.25">
      <c r="K47240"/>
    </row>
    <row r="47241" spans="11:11" x14ac:dyDescent="0.25">
      <c r="K47241" s="133"/>
    </row>
    <row r="47242" spans="11:11" x14ac:dyDescent="0.25">
      <c r="K47242" s="133"/>
    </row>
    <row r="47243" spans="11:11" x14ac:dyDescent="0.25">
      <c r="K47243"/>
    </row>
    <row r="47244" spans="11:11" x14ac:dyDescent="0.25">
      <c r="K47244"/>
    </row>
    <row r="47245" spans="11:11" x14ac:dyDescent="0.25">
      <c r="K47245"/>
    </row>
    <row r="47246" spans="11:11" x14ac:dyDescent="0.25">
      <c r="K47246" s="133"/>
    </row>
    <row r="47247" spans="11:11" x14ac:dyDescent="0.25">
      <c r="K47247" s="133"/>
    </row>
    <row r="47248" spans="11:11" x14ac:dyDescent="0.25">
      <c r="K47248"/>
    </row>
    <row r="47249" spans="11:11" x14ac:dyDescent="0.25">
      <c r="K47249"/>
    </row>
    <row r="47250" spans="11:11" x14ac:dyDescent="0.25">
      <c r="K47250" s="133"/>
    </row>
    <row r="47251" spans="11:11" x14ac:dyDescent="0.25">
      <c r="K47251" s="133"/>
    </row>
    <row r="47252" spans="11:11" x14ac:dyDescent="0.25">
      <c r="K47252"/>
    </row>
    <row r="47253" spans="11:11" x14ac:dyDescent="0.25">
      <c r="K47253"/>
    </row>
    <row r="47254" spans="11:11" x14ac:dyDescent="0.25">
      <c r="K47254"/>
    </row>
    <row r="47255" spans="11:11" x14ac:dyDescent="0.25">
      <c r="K47255" s="133"/>
    </row>
    <row r="47256" spans="11:11" x14ac:dyDescent="0.25">
      <c r="K47256" s="133"/>
    </row>
    <row r="47257" spans="11:11" x14ac:dyDescent="0.25">
      <c r="K47257"/>
    </row>
    <row r="47258" spans="11:11" x14ac:dyDescent="0.25">
      <c r="K47258"/>
    </row>
    <row r="47259" spans="11:11" x14ac:dyDescent="0.25">
      <c r="K47259" s="133"/>
    </row>
    <row r="47260" spans="11:11" x14ac:dyDescent="0.25">
      <c r="K47260" s="133"/>
    </row>
    <row r="47261" spans="11:11" x14ac:dyDescent="0.25">
      <c r="K47261"/>
    </row>
    <row r="47262" spans="11:11" x14ac:dyDescent="0.25">
      <c r="K47262"/>
    </row>
    <row r="47263" spans="11:11" x14ac:dyDescent="0.25">
      <c r="K47263"/>
    </row>
    <row r="47264" spans="11:11" x14ac:dyDescent="0.25">
      <c r="K47264" s="133"/>
    </row>
    <row r="47265" spans="11:11" x14ac:dyDescent="0.25">
      <c r="K47265" s="133"/>
    </row>
    <row r="47266" spans="11:11" x14ac:dyDescent="0.25">
      <c r="K47266"/>
    </row>
    <row r="47267" spans="11:11" x14ac:dyDescent="0.25">
      <c r="K47267"/>
    </row>
    <row r="47268" spans="11:11" x14ac:dyDescent="0.25">
      <c r="K47268" s="133"/>
    </row>
    <row r="47269" spans="11:11" x14ac:dyDescent="0.25">
      <c r="K47269" s="133"/>
    </row>
    <row r="47270" spans="11:11" x14ac:dyDescent="0.25">
      <c r="K47270"/>
    </row>
    <row r="47271" spans="11:11" x14ac:dyDescent="0.25">
      <c r="K47271"/>
    </row>
    <row r="47272" spans="11:11" x14ac:dyDescent="0.25">
      <c r="K47272"/>
    </row>
    <row r="47273" spans="11:11" x14ac:dyDescent="0.25">
      <c r="K47273" s="133"/>
    </row>
    <row r="47274" spans="11:11" x14ac:dyDescent="0.25">
      <c r="K47274" s="133"/>
    </row>
    <row r="47275" spans="11:11" x14ac:dyDescent="0.25">
      <c r="K47275"/>
    </row>
    <row r="47276" spans="11:11" x14ac:dyDescent="0.25">
      <c r="K47276"/>
    </row>
    <row r="47277" spans="11:11" x14ac:dyDescent="0.25">
      <c r="K47277" s="133"/>
    </row>
    <row r="47278" spans="11:11" x14ac:dyDescent="0.25">
      <c r="K47278" s="133"/>
    </row>
    <row r="47279" spans="11:11" x14ac:dyDescent="0.25">
      <c r="K47279"/>
    </row>
    <row r="47280" spans="11:11" x14ac:dyDescent="0.25">
      <c r="K47280"/>
    </row>
    <row r="47281" spans="11:11" x14ac:dyDescent="0.25">
      <c r="K47281"/>
    </row>
    <row r="47282" spans="11:11" x14ac:dyDescent="0.25">
      <c r="K47282" s="133"/>
    </row>
    <row r="47283" spans="11:11" x14ac:dyDescent="0.25">
      <c r="K47283" s="133"/>
    </row>
    <row r="47284" spans="11:11" x14ac:dyDescent="0.25">
      <c r="K47284"/>
    </row>
    <row r="47285" spans="11:11" x14ac:dyDescent="0.25">
      <c r="K47285"/>
    </row>
    <row r="47286" spans="11:11" x14ac:dyDescent="0.25">
      <c r="K47286" s="133"/>
    </row>
    <row r="47287" spans="11:11" x14ac:dyDescent="0.25">
      <c r="K47287" s="133"/>
    </row>
    <row r="47288" spans="11:11" x14ac:dyDescent="0.25">
      <c r="K47288"/>
    </row>
    <row r="47289" spans="11:11" x14ac:dyDescent="0.25">
      <c r="K47289"/>
    </row>
    <row r="47290" spans="11:11" x14ac:dyDescent="0.25">
      <c r="K47290"/>
    </row>
    <row r="47291" spans="11:11" x14ac:dyDescent="0.25">
      <c r="K47291" s="133"/>
    </row>
    <row r="47292" spans="11:11" x14ac:dyDescent="0.25">
      <c r="K47292" s="133"/>
    </row>
    <row r="47293" spans="11:11" x14ac:dyDescent="0.25">
      <c r="K47293"/>
    </row>
    <row r="47294" spans="11:11" x14ac:dyDescent="0.25">
      <c r="K47294"/>
    </row>
    <row r="47295" spans="11:11" x14ac:dyDescent="0.25">
      <c r="K47295" s="133"/>
    </row>
    <row r="47296" spans="11:11" x14ac:dyDescent="0.25">
      <c r="K47296" s="133"/>
    </row>
    <row r="47297" spans="11:11" x14ac:dyDescent="0.25">
      <c r="K47297"/>
    </row>
    <row r="47298" spans="11:11" x14ac:dyDescent="0.25">
      <c r="K47298"/>
    </row>
    <row r="47299" spans="11:11" x14ac:dyDescent="0.25">
      <c r="K47299"/>
    </row>
    <row r="47300" spans="11:11" x14ac:dyDescent="0.25">
      <c r="K47300" s="133"/>
    </row>
    <row r="47301" spans="11:11" x14ac:dyDescent="0.25">
      <c r="K47301" s="133"/>
    </row>
    <row r="47302" spans="11:11" x14ac:dyDescent="0.25">
      <c r="K47302"/>
    </row>
    <row r="47303" spans="11:11" x14ac:dyDescent="0.25">
      <c r="K47303"/>
    </row>
    <row r="47304" spans="11:11" x14ac:dyDescent="0.25">
      <c r="K47304" s="133"/>
    </row>
    <row r="47305" spans="11:11" x14ac:dyDescent="0.25">
      <c r="K47305" s="133"/>
    </row>
    <row r="47306" spans="11:11" x14ac:dyDescent="0.25">
      <c r="K47306"/>
    </row>
    <row r="47307" spans="11:11" x14ac:dyDescent="0.25">
      <c r="K47307"/>
    </row>
    <row r="47308" spans="11:11" x14ac:dyDescent="0.25">
      <c r="K47308"/>
    </row>
    <row r="47309" spans="11:11" x14ac:dyDescent="0.25">
      <c r="K47309" s="133"/>
    </row>
    <row r="47310" spans="11:11" x14ac:dyDescent="0.25">
      <c r="K47310" s="133"/>
    </row>
    <row r="47311" spans="11:11" x14ac:dyDescent="0.25">
      <c r="K47311"/>
    </row>
    <row r="47312" spans="11:11" x14ac:dyDescent="0.25">
      <c r="K47312"/>
    </row>
    <row r="47313" spans="11:11" x14ac:dyDescent="0.25">
      <c r="K47313" s="133"/>
    </row>
    <row r="47314" spans="11:11" x14ac:dyDescent="0.25">
      <c r="K47314" s="133"/>
    </row>
    <row r="47315" spans="11:11" x14ac:dyDescent="0.25">
      <c r="K47315"/>
    </row>
    <row r="47316" spans="11:11" x14ac:dyDescent="0.25">
      <c r="K47316"/>
    </row>
    <row r="47317" spans="11:11" x14ac:dyDescent="0.25">
      <c r="K47317"/>
    </row>
    <row r="47318" spans="11:11" x14ac:dyDescent="0.25">
      <c r="K47318" s="133"/>
    </row>
    <row r="47319" spans="11:11" x14ac:dyDescent="0.25">
      <c r="K47319" s="133"/>
    </row>
    <row r="47320" spans="11:11" x14ac:dyDescent="0.25">
      <c r="K47320"/>
    </row>
    <row r="47321" spans="11:11" x14ac:dyDescent="0.25">
      <c r="K47321"/>
    </row>
    <row r="47322" spans="11:11" x14ac:dyDescent="0.25">
      <c r="K47322" s="133"/>
    </row>
    <row r="47323" spans="11:11" x14ac:dyDescent="0.25">
      <c r="K47323" s="133"/>
    </row>
    <row r="47324" spans="11:11" x14ac:dyDescent="0.25">
      <c r="K47324"/>
    </row>
    <row r="47325" spans="11:11" x14ac:dyDescent="0.25">
      <c r="K47325"/>
    </row>
    <row r="47326" spans="11:11" x14ac:dyDescent="0.25">
      <c r="K47326"/>
    </row>
    <row r="47327" spans="11:11" x14ac:dyDescent="0.25">
      <c r="K47327" s="133"/>
    </row>
    <row r="47328" spans="11:11" x14ac:dyDescent="0.25">
      <c r="K47328" s="133"/>
    </row>
    <row r="47329" spans="11:11" x14ac:dyDescent="0.25">
      <c r="K47329"/>
    </row>
    <row r="47330" spans="11:11" x14ac:dyDescent="0.25">
      <c r="K47330"/>
    </row>
    <row r="47331" spans="11:11" x14ac:dyDescent="0.25">
      <c r="K47331" s="133"/>
    </row>
    <row r="47332" spans="11:11" x14ac:dyDescent="0.25">
      <c r="K47332" s="133"/>
    </row>
    <row r="47333" spans="11:11" x14ac:dyDescent="0.25">
      <c r="K47333"/>
    </row>
    <row r="47334" spans="11:11" x14ac:dyDescent="0.25">
      <c r="K47334"/>
    </row>
    <row r="47335" spans="11:11" x14ac:dyDescent="0.25">
      <c r="K47335"/>
    </row>
    <row r="47336" spans="11:11" x14ac:dyDescent="0.25">
      <c r="K47336" s="133"/>
    </row>
    <row r="47337" spans="11:11" x14ac:dyDescent="0.25">
      <c r="K47337" s="133"/>
    </row>
    <row r="47338" spans="11:11" x14ac:dyDescent="0.25">
      <c r="K47338"/>
    </row>
    <row r="47339" spans="11:11" x14ac:dyDescent="0.25">
      <c r="K47339"/>
    </row>
    <row r="47340" spans="11:11" x14ac:dyDescent="0.25">
      <c r="K47340" s="133"/>
    </row>
    <row r="47341" spans="11:11" x14ac:dyDescent="0.25">
      <c r="K47341" s="133"/>
    </row>
    <row r="47342" spans="11:11" x14ac:dyDescent="0.25">
      <c r="K47342"/>
    </row>
    <row r="47343" spans="11:11" x14ac:dyDescent="0.25">
      <c r="K47343"/>
    </row>
    <row r="47344" spans="11:11" x14ac:dyDescent="0.25">
      <c r="K47344"/>
    </row>
    <row r="47345" spans="11:11" x14ac:dyDescent="0.25">
      <c r="K47345" s="133"/>
    </row>
    <row r="47346" spans="11:11" x14ac:dyDescent="0.25">
      <c r="K47346" s="133"/>
    </row>
    <row r="47347" spans="11:11" x14ac:dyDescent="0.25">
      <c r="K47347"/>
    </row>
    <row r="47348" spans="11:11" x14ac:dyDescent="0.25">
      <c r="K47348"/>
    </row>
    <row r="47349" spans="11:11" x14ac:dyDescent="0.25">
      <c r="K47349" s="133"/>
    </row>
    <row r="47350" spans="11:11" x14ac:dyDescent="0.25">
      <c r="K47350" s="133"/>
    </row>
    <row r="47351" spans="11:11" x14ac:dyDescent="0.25">
      <c r="K47351"/>
    </row>
    <row r="47352" spans="11:11" x14ac:dyDescent="0.25">
      <c r="K47352"/>
    </row>
    <row r="47353" spans="11:11" x14ac:dyDescent="0.25">
      <c r="K47353"/>
    </row>
    <row r="47354" spans="11:11" x14ac:dyDescent="0.25">
      <c r="K47354" s="133"/>
    </row>
    <row r="47355" spans="11:11" x14ac:dyDescent="0.25">
      <c r="K47355" s="133"/>
    </row>
    <row r="47356" spans="11:11" x14ac:dyDescent="0.25">
      <c r="K47356"/>
    </row>
    <row r="47357" spans="11:11" x14ac:dyDescent="0.25">
      <c r="K47357"/>
    </row>
    <row r="47358" spans="11:11" x14ac:dyDescent="0.25">
      <c r="K47358" s="133"/>
    </row>
    <row r="47359" spans="11:11" x14ac:dyDescent="0.25">
      <c r="K47359" s="133"/>
    </row>
    <row r="47360" spans="11:11" x14ac:dyDescent="0.25">
      <c r="K47360"/>
    </row>
    <row r="47361" spans="11:11" x14ac:dyDescent="0.25">
      <c r="K47361"/>
    </row>
    <row r="47362" spans="11:11" x14ac:dyDescent="0.25">
      <c r="K47362"/>
    </row>
    <row r="47363" spans="11:11" x14ac:dyDescent="0.25">
      <c r="K47363" s="133"/>
    </row>
    <row r="47364" spans="11:11" x14ac:dyDescent="0.25">
      <c r="K47364" s="133"/>
    </row>
    <row r="47365" spans="11:11" x14ac:dyDescent="0.25">
      <c r="K47365"/>
    </row>
    <row r="47366" spans="11:11" x14ac:dyDescent="0.25">
      <c r="K47366"/>
    </row>
    <row r="47367" spans="11:11" x14ac:dyDescent="0.25">
      <c r="K47367" s="133"/>
    </row>
    <row r="47368" spans="11:11" x14ac:dyDescent="0.25">
      <c r="K47368" s="133"/>
    </row>
    <row r="47369" spans="11:11" x14ac:dyDescent="0.25">
      <c r="K47369"/>
    </row>
    <row r="47370" spans="11:11" x14ac:dyDescent="0.25">
      <c r="K47370"/>
    </row>
    <row r="47371" spans="11:11" x14ac:dyDescent="0.25">
      <c r="K47371"/>
    </row>
    <row r="47372" spans="11:11" x14ac:dyDescent="0.25">
      <c r="K47372" s="133"/>
    </row>
    <row r="47373" spans="11:11" x14ac:dyDescent="0.25">
      <c r="K47373" s="133"/>
    </row>
    <row r="47374" spans="11:11" x14ac:dyDescent="0.25">
      <c r="K47374"/>
    </row>
    <row r="47375" spans="11:11" x14ac:dyDescent="0.25">
      <c r="K47375"/>
    </row>
    <row r="47376" spans="11:11" x14ac:dyDescent="0.25">
      <c r="K47376" s="133"/>
    </row>
    <row r="47377" spans="11:11" x14ac:dyDescent="0.25">
      <c r="K47377" s="133"/>
    </row>
    <row r="47378" spans="11:11" x14ac:dyDescent="0.25">
      <c r="K47378"/>
    </row>
    <row r="47379" spans="11:11" x14ac:dyDescent="0.25">
      <c r="K47379"/>
    </row>
    <row r="47380" spans="11:11" x14ac:dyDescent="0.25">
      <c r="K47380"/>
    </row>
    <row r="47381" spans="11:11" x14ac:dyDescent="0.25">
      <c r="K47381" s="133"/>
    </row>
    <row r="47382" spans="11:11" x14ac:dyDescent="0.25">
      <c r="K47382" s="133"/>
    </row>
    <row r="47383" spans="11:11" x14ac:dyDescent="0.25">
      <c r="K47383"/>
    </row>
    <row r="47384" spans="11:11" x14ac:dyDescent="0.25">
      <c r="K47384"/>
    </row>
    <row r="47385" spans="11:11" x14ac:dyDescent="0.25">
      <c r="K47385" s="133"/>
    </row>
    <row r="47386" spans="11:11" x14ac:dyDescent="0.25">
      <c r="K47386" s="133"/>
    </row>
    <row r="47387" spans="11:11" x14ac:dyDescent="0.25">
      <c r="K47387"/>
    </row>
    <row r="47388" spans="11:11" x14ac:dyDescent="0.25">
      <c r="K47388"/>
    </row>
    <row r="47389" spans="11:11" x14ac:dyDescent="0.25">
      <c r="K47389"/>
    </row>
    <row r="47390" spans="11:11" x14ac:dyDescent="0.25">
      <c r="K47390" s="133"/>
    </row>
    <row r="47391" spans="11:11" x14ac:dyDescent="0.25">
      <c r="K47391" s="133"/>
    </row>
    <row r="47392" spans="11:11" x14ac:dyDescent="0.25">
      <c r="K47392"/>
    </row>
    <row r="47393" spans="11:11" x14ac:dyDescent="0.25">
      <c r="K47393"/>
    </row>
    <row r="47394" spans="11:11" x14ac:dyDescent="0.25">
      <c r="K47394" s="133"/>
    </row>
    <row r="47395" spans="11:11" x14ac:dyDescent="0.25">
      <c r="K47395" s="133"/>
    </row>
    <row r="47396" spans="11:11" x14ac:dyDescent="0.25">
      <c r="K47396"/>
    </row>
    <row r="47397" spans="11:11" x14ac:dyDescent="0.25">
      <c r="K47397"/>
    </row>
    <row r="47398" spans="11:11" x14ac:dyDescent="0.25">
      <c r="K47398"/>
    </row>
    <row r="47399" spans="11:11" x14ac:dyDescent="0.25">
      <c r="K47399" s="133"/>
    </row>
    <row r="47400" spans="11:11" x14ac:dyDescent="0.25">
      <c r="K47400" s="133"/>
    </row>
    <row r="47401" spans="11:11" x14ac:dyDescent="0.25">
      <c r="K47401"/>
    </row>
    <row r="47402" spans="11:11" x14ac:dyDescent="0.25">
      <c r="K47402"/>
    </row>
    <row r="47403" spans="11:11" x14ac:dyDescent="0.25">
      <c r="K47403" s="133"/>
    </row>
    <row r="47404" spans="11:11" x14ac:dyDescent="0.25">
      <c r="K47404" s="133"/>
    </row>
    <row r="47405" spans="11:11" x14ac:dyDescent="0.25">
      <c r="K47405"/>
    </row>
    <row r="47406" spans="11:11" x14ac:dyDescent="0.25">
      <c r="K47406"/>
    </row>
    <row r="47407" spans="11:11" x14ac:dyDescent="0.25">
      <c r="K47407"/>
    </row>
    <row r="47408" spans="11:11" x14ac:dyDescent="0.25">
      <c r="K47408" s="133"/>
    </row>
    <row r="47409" spans="11:11" x14ac:dyDescent="0.25">
      <c r="K47409" s="133"/>
    </row>
    <row r="47410" spans="11:11" x14ac:dyDescent="0.25">
      <c r="K47410"/>
    </row>
    <row r="47411" spans="11:11" x14ac:dyDescent="0.25">
      <c r="K47411"/>
    </row>
    <row r="47412" spans="11:11" x14ac:dyDescent="0.25">
      <c r="K47412" s="133"/>
    </row>
    <row r="47413" spans="11:11" x14ac:dyDescent="0.25">
      <c r="K47413" s="133"/>
    </row>
    <row r="47414" spans="11:11" x14ac:dyDescent="0.25">
      <c r="K47414"/>
    </row>
    <row r="47415" spans="11:11" x14ac:dyDescent="0.25">
      <c r="K47415"/>
    </row>
    <row r="47416" spans="11:11" x14ac:dyDescent="0.25">
      <c r="K47416"/>
    </row>
    <row r="47417" spans="11:11" x14ac:dyDescent="0.25">
      <c r="K47417" s="133"/>
    </row>
    <row r="47418" spans="11:11" x14ac:dyDescent="0.25">
      <c r="K47418" s="133"/>
    </row>
    <row r="47419" spans="11:11" x14ac:dyDescent="0.25">
      <c r="K47419"/>
    </row>
    <row r="47420" spans="11:11" x14ac:dyDescent="0.25">
      <c r="K47420"/>
    </row>
    <row r="47421" spans="11:11" x14ac:dyDescent="0.25">
      <c r="K47421" s="133"/>
    </row>
    <row r="47422" spans="11:11" x14ac:dyDescent="0.25">
      <c r="K47422" s="133"/>
    </row>
    <row r="47423" spans="11:11" x14ac:dyDescent="0.25">
      <c r="K47423"/>
    </row>
    <row r="47424" spans="11:11" x14ac:dyDescent="0.25">
      <c r="K47424"/>
    </row>
    <row r="47425" spans="11:11" x14ac:dyDescent="0.25">
      <c r="K47425"/>
    </row>
    <row r="47426" spans="11:11" x14ac:dyDescent="0.25">
      <c r="K47426" s="133"/>
    </row>
    <row r="47427" spans="11:11" x14ac:dyDescent="0.25">
      <c r="K47427" s="133"/>
    </row>
    <row r="47428" spans="11:11" x14ac:dyDescent="0.25">
      <c r="K47428"/>
    </row>
    <row r="47429" spans="11:11" x14ac:dyDescent="0.25">
      <c r="K47429"/>
    </row>
    <row r="47430" spans="11:11" x14ac:dyDescent="0.25">
      <c r="K47430" s="133"/>
    </row>
    <row r="47431" spans="11:11" x14ac:dyDescent="0.25">
      <c r="K47431" s="133"/>
    </row>
    <row r="47432" spans="11:11" x14ac:dyDescent="0.25">
      <c r="K47432"/>
    </row>
    <row r="47433" spans="11:11" x14ac:dyDescent="0.25">
      <c r="K47433"/>
    </row>
    <row r="47434" spans="11:11" x14ac:dyDescent="0.25">
      <c r="K47434"/>
    </row>
    <row r="47435" spans="11:11" x14ac:dyDescent="0.25">
      <c r="K47435" s="133"/>
    </row>
    <row r="47436" spans="11:11" x14ac:dyDescent="0.25">
      <c r="K47436" s="133"/>
    </row>
    <row r="47437" spans="11:11" x14ac:dyDescent="0.25">
      <c r="K47437"/>
    </row>
    <row r="47438" spans="11:11" x14ac:dyDescent="0.25">
      <c r="K47438"/>
    </row>
    <row r="47439" spans="11:11" x14ac:dyDescent="0.25">
      <c r="K47439" s="133"/>
    </row>
    <row r="47440" spans="11:11" x14ac:dyDescent="0.25">
      <c r="K47440" s="133"/>
    </row>
    <row r="47441" spans="11:11" x14ac:dyDescent="0.25">
      <c r="K47441"/>
    </row>
    <row r="47442" spans="11:11" x14ac:dyDescent="0.25">
      <c r="K47442"/>
    </row>
    <row r="47443" spans="11:11" x14ac:dyDescent="0.25">
      <c r="K47443"/>
    </row>
    <row r="47444" spans="11:11" x14ac:dyDescent="0.25">
      <c r="K47444" s="133"/>
    </row>
    <row r="47445" spans="11:11" x14ac:dyDescent="0.25">
      <c r="K47445" s="133"/>
    </row>
    <row r="47446" spans="11:11" x14ac:dyDescent="0.25">
      <c r="K47446"/>
    </row>
    <row r="47447" spans="11:11" x14ac:dyDescent="0.25">
      <c r="K47447"/>
    </row>
    <row r="47448" spans="11:11" x14ac:dyDescent="0.25">
      <c r="K47448" s="133"/>
    </row>
    <row r="47449" spans="11:11" x14ac:dyDescent="0.25">
      <c r="K47449" s="133"/>
    </row>
    <row r="47450" spans="11:11" x14ac:dyDescent="0.25">
      <c r="K47450"/>
    </row>
    <row r="47451" spans="11:11" x14ac:dyDescent="0.25">
      <c r="K47451"/>
    </row>
    <row r="47452" spans="11:11" x14ac:dyDescent="0.25">
      <c r="K47452"/>
    </row>
    <row r="47453" spans="11:11" x14ac:dyDescent="0.25">
      <c r="K47453" s="133"/>
    </row>
    <row r="47454" spans="11:11" x14ac:dyDescent="0.25">
      <c r="K47454" s="133"/>
    </row>
    <row r="47455" spans="11:11" x14ac:dyDescent="0.25">
      <c r="K47455"/>
    </row>
    <row r="47456" spans="11:11" x14ac:dyDescent="0.25">
      <c r="K47456"/>
    </row>
    <row r="47457" spans="11:11" x14ac:dyDescent="0.25">
      <c r="K47457" s="133"/>
    </row>
    <row r="47458" spans="11:11" x14ac:dyDescent="0.25">
      <c r="K47458" s="133"/>
    </row>
    <row r="47459" spans="11:11" x14ac:dyDescent="0.25">
      <c r="K47459"/>
    </row>
    <row r="47460" spans="11:11" x14ac:dyDescent="0.25">
      <c r="K47460"/>
    </row>
    <row r="47461" spans="11:11" x14ac:dyDescent="0.25">
      <c r="K47461"/>
    </row>
    <row r="47462" spans="11:11" x14ac:dyDescent="0.25">
      <c r="K47462" s="133"/>
    </row>
    <row r="47463" spans="11:11" x14ac:dyDescent="0.25">
      <c r="K47463" s="133"/>
    </row>
    <row r="47464" spans="11:11" x14ac:dyDescent="0.25">
      <c r="K47464"/>
    </row>
    <row r="47465" spans="11:11" x14ac:dyDescent="0.25">
      <c r="K47465"/>
    </row>
    <row r="47466" spans="11:11" x14ac:dyDescent="0.25">
      <c r="K47466" s="133"/>
    </row>
    <row r="47467" spans="11:11" x14ac:dyDescent="0.25">
      <c r="K47467" s="133"/>
    </row>
    <row r="47468" spans="11:11" x14ac:dyDescent="0.25">
      <c r="K47468"/>
    </row>
    <row r="47469" spans="11:11" x14ac:dyDescent="0.25">
      <c r="K47469"/>
    </row>
    <row r="47470" spans="11:11" x14ac:dyDescent="0.25">
      <c r="K47470"/>
    </row>
    <row r="47471" spans="11:11" x14ac:dyDescent="0.25">
      <c r="K47471" s="133"/>
    </row>
    <row r="47472" spans="11:11" x14ac:dyDescent="0.25">
      <c r="K47472" s="133"/>
    </row>
    <row r="47473" spans="11:11" x14ac:dyDescent="0.25">
      <c r="K47473"/>
    </row>
    <row r="47474" spans="11:11" x14ac:dyDescent="0.25">
      <c r="K47474"/>
    </row>
    <row r="47475" spans="11:11" x14ac:dyDescent="0.25">
      <c r="K47475" s="133"/>
    </row>
    <row r="47476" spans="11:11" x14ac:dyDescent="0.25">
      <c r="K47476" s="133"/>
    </row>
    <row r="47477" spans="11:11" x14ac:dyDescent="0.25">
      <c r="K47477"/>
    </row>
    <row r="47478" spans="11:11" x14ac:dyDescent="0.25">
      <c r="K47478"/>
    </row>
    <row r="47479" spans="11:11" x14ac:dyDescent="0.25">
      <c r="K47479"/>
    </row>
    <row r="47480" spans="11:11" x14ac:dyDescent="0.25">
      <c r="K47480" s="133"/>
    </row>
    <row r="47481" spans="11:11" x14ac:dyDescent="0.25">
      <c r="K47481" s="133"/>
    </row>
    <row r="47482" spans="11:11" x14ac:dyDescent="0.25">
      <c r="K47482"/>
    </row>
    <row r="47483" spans="11:11" x14ac:dyDescent="0.25">
      <c r="K47483"/>
    </row>
    <row r="47484" spans="11:11" x14ac:dyDescent="0.25">
      <c r="K47484" s="133"/>
    </row>
    <row r="47485" spans="11:11" x14ac:dyDescent="0.25">
      <c r="K47485" s="133"/>
    </row>
    <row r="47486" spans="11:11" x14ac:dyDescent="0.25">
      <c r="K47486"/>
    </row>
    <row r="47487" spans="11:11" x14ac:dyDescent="0.25">
      <c r="K47487"/>
    </row>
    <row r="47488" spans="11:11" x14ac:dyDescent="0.25">
      <c r="K47488"/>
    </row>
    <row r="47489" spans="11:11" x14ac:dyDescent="0.25">
      <c r="K47489" s="133"/>
    </row>
    <row r="47490" spans="11:11" x14ac:dyDescent="0.25">
      <c r="K47490" s="133"/>
    </row>
    <row r="47491" spans="11:11" x14ac:dyDescent="0.25">
      <c r="K47491"/>
    </row>
    <row r="47492" spans="11:11" x14ac:dyDescent="0.25">
      <c r="K47492"/>
    </row>
    <row r="47493" spans="11:11" x14ac:dyDescent="0.25">
      <c r="K47493" s="133"/>
    </row>
    <row r="47494" spans="11:11" x14ac:dyDescent="0.25">
      <c r="K47494" s="133"/>
    </row>
    <row r="47495" spans="11:11" x14ac:dyDescent="0.25">
      <c r="K47495"/>
    </row>
    <row r="47496" spans="11:11" x14ac:dyDescent="0.25">
      <c r="K47496"/>
    </row>
    <row r="47497" spans="11:11" x14ac:dyDescent="0.25">
      <c r="K47497"/>
    </row>
    <row r="47498" spans="11:11" x14ac:dyDescent="0.25">
      <c r="K47498" s="133"/>
    </row>
    <row r="47499" spans="11:11" x14ac:dyDescent="0.25">
      <c r="K47499" s="133"/>
    </row>
    <row r="47500" spans="11:11" x14ac:dyDescent="0.25">
      <c r="K47500"/>
    </row>
    <row r="47501" spans="11:11" x14ac:dyDescent="0.25">
      <c r="K47501"/>
    </row>
    <row r="47502" spans="11:11" x14ac:dyDescent="0.25">
      <c r="K47502" s="133"/>
    </row>
    <row r="47503" spans="11:11" x14ac:dyDescent="0.25">
      <c r="K47503" s="133"/>
    </row>
    <row r="47504" spans="11:11" x14ac:dyDescent="0.25">
      <c r="K47504"/>
    </row>
    <row r="47505" spans="11:11" x14ac:dyDescent="0.25">
      <c r="K47505"/>
    </row>
    <row r="47506" spans="11:11" x14ac:dyDescent="0.25">
      <c r="K47506"/>
    </row>
    <row r="47507" spans="11:11" x14ac:dyDescent="0.25">
      <c r="K47507" s="133"/>
    </row>
    <row r="47508" spans="11:11" x14ac:dyDescent="0.25">
      <c r="K47508" s="133"/>
    </row>
    <row r="47509" spans="11:11" x14ac:dyDescent="0.25">
      <c r="K47509"/>
    </row>
    <row r="47510" spans="11:11" x14ac:dyDescent="0.25">
      <c r="K47510"/>
    </row>
    <row r="47511" spans="11:11" x14ac:dyDescent="0.25">
      <c r="K47511" s="133"/>
    </row>
    <row r="47512" spans="11:11" x14ac:dyDescent="0.25">
      <c r="K47512" s="133"/>
    </row>
    <row r="47513" spans="11:11" x14ac:dyDescent="0.25">
      <c r="K47513"/>
    </row>
    <row r="47514" spans="11:11" x14ac:dyDescent="0.25">
      <c r="K47514"/>
    </row>
    <row r="47515" spans="11:11" x14ac:dyDescent="0.25">
      <c r="K47515"/>
    </row>
    <row r="47516" spans="11:11" x14ac:dyDescent="0.25">
      <c r="K47516" s="133"/>
    </row>
    <row r="47517" spans="11:11" x14ac:dyDescent="0.25">
      <c r="K47517" s="133"/>
    </row>
    <row r="47518" spans="11:11" x14ac:dyDescent="0.25">
      <c r="K47518"/>
    </row>
    <row r="47519" spans="11:11" x14ac:dyDescent="0.25">
      <c r="K47519"/>
    </row>
    <row r="47520" spans="11:11" x14ac:dyDescent="0.25">
      <c r="K47520" s="133"/>
    </row>
    <row r="47521" spans="11:11" x14ac:dyDescent="0.25">
      <c r="K47521" s="133"/>
    </row>
    <row r="47522" spans="11:11" x14ac:dyDescent="0.25">
      <c r="K47522"/>
    </row>
    <row r="47523" spans="11:11" x14ac:dyDescent="0.25">
      <c r="K47523"/>
    </row>
    <row r="47524" spans="11:11" x14ac:dyDescent="0.25">
      <c r="K47524"/>
    </row>
    <row r="47525" spans="11:11" x14ac:dyDescent="0.25">
      <c r="K47525" s="133"/>
    </row>
    <row r="47526" spans="11:11" x14ac:dyDescent="0.25">
      <c r="K47526" s="133"/>
    </row>
    <row r="47527" spans="11:11" x14ac:dyDescent="0.25">
      <c r="K47527"/>
    </row>
    <row r="47528" spans="11:11" x14ac:dyDescent="0.25">
      <c r="K47528"/>
    </row>
    <row r="47529" spans="11:11" x14ac:dyDescent="0.25">
      <c r="K47529" s="133"/>
    </row>
    <row r="47530" spans="11:11" x14ac:dyDescent="0.25">
      <c r="K47530" s="133"/>
    </row>
    <row r="47531" spans="11:11" x14ac:dyDescent="0.25">
      <c r="K47531"/>
    </row>
    <row r="47532" spans="11:11" x14ac:dyDescent="0.25">
      <c r="K47532"/>
    </row>
    <row r="47533" spans="11:11" x14ac:dyDescent="0.25">
      <c r="K47533"/>
    </row>
    <row r="47534" spans="11:11" x14ac:dyDescent="0.25">
      <c r="K47534" s="133"/>
    </row>
    <row r="47535" spans="11:11" x14ac:dyDescent="0.25">
      <c r="K47535" s="133"/>
    </row>
    <row r="47536" spans="11:11" x14ac:dyDescent="0.25">
      <c r="K47536"/>
    </row>
    <row r="47537" spans="11:11" x14ac:dyDescent="0.25">
      <c r="K47537"/>
    </row>
    <row r="47538" spans="11:11" x14ac:dyDescent="0.25">
      <c r="K47538" s="133"/>
    </row>
    <row r="47539" spans="11:11" x14ac:dyDescent="0.25">
      <c r="K47539" s="133"/>
    </row>
    <row r="47540" spans="11:11" x14ac:dyDescent="0.25">
      <c r="K47540"/>
    </row>
    <row r="47541" spans="11:11" x14ac:dyDescent="0.25">
      <c r="K47541"/>
    </row>
    <row r="47542" spans="11:11" x14ac:dyDescent="0.25">
      <c r="K47542"/>
    </row>
    <row r="47543" spans="11:11" x14ac:dyDescent="0.25">
      <c r="K47543" s="133"/>
    </row>
    <row r="47544" spans="11:11" x14ac:dyDescent="0.25">
      <c r="K47544" s="133"/>
    </row>
    <row r="47545" spans="11:11" x14ac:dyDescent="0.25">
      <c r="K47545"/>
    </row>
    <row r="47546" spans="11:11" x14ac:dyDescent="0.25">
      <c r="K47546"/>
    </row>
    <row r="47547" spans="11:11" x14ac:dyDescent="0.25">
      <c r="K47547" s="133"/>
    </row>
    <row r="47548" spans="11:11" x14ac:dyDescent="0.25">
      <c r="K47548" s="133"/>
    </row>
    <row r="47549" spans="11:11" x14ac:dyDescent="0.25">
      <c r="K47549"/>
    </row>
    <row r="47550" spans="11:11" x14ac:dyDescent="0.25">
      <c r="K47550"/>
    </row>
    <row r="47551" spans="11:11" x14ac:dyDescent="0.25">
      <c r="K47551"/>
    </row>
    <row r="47552" spans="11:11" x14ac:dyDescent="0.25">
      <c r="K47552" s="133"/>
    </row>
    <row r="47553" spans="11:11" x14ac:dyDescent="0.25">
      <c r="K47553" s="133"/>
    </row>
    <row r="47554" spans="11:11" x14ac:dyDescent="0.25">
      <c r="K47554"/>
    </row>
    <row r="47555" spans="11:11" x14ac:dyDescent="0.25">
      <c r="K47555"/>
    </row>
    <row r="47556" spans="11:11" x14ac:dyDescent="0.25">
      <c r="K47556" s="133"/>
    </row>
    <row r="47557" spans="11:11" x14ac:dyDescent="0.25">
      <c r="K47557" s="133"/>
    </row>
    <row r="47558" spans="11:11" x14ac:dyDescent="0.25">
      <c r="K47558"/>
    </row>
    <row r="47559" spans="11:11" x14ac:dyDescent="0.25">
      <c r="K47559"/>
    </row>
    <row r="47560" spans="11:11" x14ac:dyDescent="0.25">
      <c r="K47560"/>
    </row>
    <row r="47561" spans="11:11" x14ac:dyDescent="0.25">
      <c r="K47561" s="133"/>
    </row>
    <row r="47562" spans="11:11" x14ac:dyDescent="0.25">
      <c r="K47562" s="133"/>
    </row>
    <row r="47563" spans="11:11" x14ac:dyDescent="0.25">
      <c r="K47563"/>
    </row>
    <row r="47564" spans="11:11" x14ac:dyDescent="0.25">
      <c r="K47564"/>
    </row>
    <row r="47565" spans="11:11" x14ac:dyDescent="0.25">
      <c r="K47565" s="133"/>
    </row>
    <row r="47566" spans="11:11" x14ac:dyDescent="0.25">
      <c r="K47566" s="133"/>
    </row>
    <row r="47567" spans="11:11" x14ac:dyDescent="0.25">
      <c r="K47567"/>
    </row>
    <row r="47568" spans="11:11" x14ac:dyDescent="0.25">
      <c r="K47568"/>
    </row>
    <row r="47569" spans="11:11" x14ac:dyDescent="0.25">
      <c r="K47569"/>
    </row>
    <row r="47570" spans="11:11" x14ac:dyDescent="0.25">
      <c r="K47570" s="133"/>
    </row>
    <row r="47571" spans="11:11" x14ac:dyDescent="0.25">
      <c r="K47571" s="133"/>
    </row>
    <row r="47572" spans="11:11" x14ac:dyDescent="0.25">
      <c r="K47572"/>
    </row>
    <row r="47573" spans="11:11" x14ac:dyDescent="0.25">
      <c r="K47573"/>
    </row>
    <row r="47574" spans="11:11" x14ac:dyDescent="0.25">
      <c r="K47574" s="133"/>
    </row>
    <row r="47575" spans="11:11" x14ac:dyDescent="0.25">
      <c r="K47575" s="133"/>
    </row>
    <row r="47576" spans="11:11" x14ac:dyDescent="0.25">
      <c r="K47576"/>
    </row>
    <row r="47577" spans="11:11" x14ac:dyDescent="0.25">
      <c r="K47577"/>
    </row>
    <row r="47578" spans="11:11" x14ac:dyDescent="0.25">
      <c r="K47578"/>
    </row>
    <row r="47579" spans="11:11" x14ac:dyDescent="0.25">
      <c r="K47579" s="133"/>
    </row>
    <row r="47580" spans="11:11" x14ac:dyDescent="0.25">
      <c r="K47580" s="133"/>
    </row>
    <row r="47581" spans="11:11" x14ac:dyDescent="0.25">
      <c r="K47581"/>
    </row>
    <row r="47582" spans="11:11" x14ac:dyDescent="0.25">
      <c r="K47582"/>
    </row>
    <row r="47583" spans="11:11" x14ac:dyDescent="0.25">
      <c r="K47583" s="133"/>
    </row>
    <row r="47584" spans="11:11" x14ac:dyDescent="0.25">
      <c r="K47584" s="133"/>
    </row>
    <row r="47585" spans="11:11" x14ac:dyDescent="0.25">
      <c r="K47585"/>
    </row>
    <row r="47586" spans="11:11" x14ac:dyDescent="0.25">
      <c r="K47586"/>
    </row>
    <row r="47587" spans="11:11" x14ac:dyDescent="0.25">
      <c r="K47587"/>
    </row>
    <row r="47588" spans="11:11" x14ac:dyDescent="0.25">
      <c r="K47588" s="133"/>
    </row>
    <row r="47589" spans="11:11" x14ac:dyDescent="0.25">
      <c r="K47589" s="133"/>
    </row>
    <row r="47590" spans="11:11" x14ac:dyDescent="0.25">
      <c r="K47590"/>
    </row>
    <row r="47591" spans="11:11" x14ac:dyDescent="0.25">
      <c r="K47591"/>
    </row>
    <row r="47592" spans="11:11" x14ac:dyDescent="0.25">
      <c r="K47592" s="133"/>
    </row>
    <row r="47593" spans="11:11" x14ac:dyDescent="0.25">
      <c r="K47593" s="133"/>
    </row>
    <row r="47594" spans="11:11" x14ac:dyDescent="0.25">
      <c r="K47594"/>
    </row>
    <row r="47595" spans="11:11" x14ac:dyDescent="0.25">
      <c r="K47595"/>
    </row>
    <row r="47596" spans="11:11" x14ac:dyDescent="0.25">
      <c r="K47596"/>
    </row>
    <row r="47597" spans="11:11" x14ac:dyDescent="0.25">
      <c r="K47597" s="133"/>
    </row>
    <row r="47598" spans="11:11" x14ac:dyDescent="0.25">
      <c r="K47598" s="133"/>
    </row>
    <row r="47599" spans="11:11" x14ac:dyDescent="0.25">
      <c r="K47599"/>
    </row>
    <row r="47600" spans="11:11" x14ac:dyDescent="0.25">
      <c r="K47600"/>
    </row>
    <row r="47601" spans="11:11" x14ac:dyDescent="0.25">
      <c r="K47601" s="133"/>
    </row>
    <row r="47602" spans="11:11" x14ac:dyDescent="0.25">
      <c r="K47602" s="133"/>
    </row>
    <row r="47603" spans="11:11" x14ac:dyDescent="0.25">
      <c r="K47603"/>
    </row>
    <row r="47604" spans="11:11" x14ac:dyDescent="0.25">
      <c r="K47604"/>
    </row>
    <row r="47605" spans="11:11" x14ac:dyDescent="0.25">
      <c r="K47605"/>
    </row>
    <row r="47606" spans="11:11" x14ac:dyDescent="0.25">
      <c r="K47606" s="133"/>
    </row>
    <row r="47607" spans="11:11" x14ac:dyDescent="0.25">
      <c r="K47607" s="133"/>
    </row>
    <row r="47608" spans="11:11" x14ac:dyDescent="0.25">
      <c r="K47608"/>
    </row>
    <row r="47609" spans="11:11" x14ac:dyDescent="0.25">
      <c r="K47609"/>
    </row>
    <row r="47610" spans="11:11" x14ac:dyDescent="0.25">
      <c r="K47610" s="133"/>
    </row>
    <row r="47611" spans="11:11" x14ac:dyDescent="0.25">
      <c r="K47611" s="133"/>
    </row>
    <row r="47612" spans="11:11" x14ac:dyDescent="0.25">
      <c r="K47612"/>
    </row>
    <row r="47613" spans="11:11" x14ac:dyDescent="0.25">
      <c r="K47613"/>
    </row>
    <row r="47614" spans="11:11" x14ac:dyDescent="0.25">
      <c r="K47614"/>
    </row>
    <row r="47615" spans="11:11" x14ac:dyDescent="0.25">
      <c r="K47615" s="133"/>
    </row>
    <row r="47616" spans="11:11" x14ac:dyDescent="0.25">
      <c r="K47616" s="133"/>
    </row>
    <row r="47617" spans="11:11" x14ac:dyDescent="0.25">
      <c r="K47617"/>
    </row>
    <row r="47618" spans="11:11" x14ac:dyDescent="0.25">
      <c r="K47618"/>
    </row>
    <row r="47619" spans="11:11" x14ac:dyDescent="0.25">
      <c r="K47619" s="133"/>
    </row>
    <row r="47620" spans="11:11" x14ac:dyDescent="0.25">
      <c r="K47620" s="133"/>
    </row>
    <row r="47621" spans="11:11" x14ac:dyDescent="0.25">
      <c r="K47621"/>
    </row>
    <row r="47622" spans="11:11" x14ac:dyDescent="0.25">
      <c r="K47622"/>
    </row>
    <row r="47623" spans="11:11" x14ac:dyDescent="0.25">
      <c r="K47623"/>
    </row>
    <row r="47624" spans="11:11" x14ac:dyDescent="0.25">
      <c r="K47624" s="133"/>
    </row>
    <row r="47625" spans="11:11" x14ac:dyDescent="0.25">
      <c r="K47625" s="133"/>
    </row>
    <row r="47626" spans="11:11" x14ac:dyDescent="0.25">
      <c r="K47626"/>
    </row>
    <row r="47627" spans="11:11" x14ac:dyDescent="0.25">
      <c r="K47627"/>
    </row>
    <row r="47628" spans="11:11" x14ac:dyDescent="0.25">
      <c r="K47628" s="133"/>
    </row>
    <row r="47629" spans="11:11" x14ac:dyDescent="0.25">
      <c r="K47629" s="133"/>
    </row>
    <row r="47630" spans="11:11" x14ac:dyDescent="0.25">
      <c r="K47630"/>
    </row>
    <row r="47631" spans="11:11" x14ac:dyDescent="0.25">
      <c r="K47631"/>
    </row>
    <row r="47632" spans="11:11" x14ac:dyDescent="0.25">
      <c r="K47632"/>
    </row>
    <row r="47633" spans="11:11" x14ac:dyDescent="0.25">
      <c r="K47633" s="133"/>
    </row>
    <row r="47634" spans="11:11" x14ac:dyDescent="0.25">
      <c r="K47634" s="133"/>
    </row>
    <row r="47635" spans="11:11" x14ac:dyDescent="0.25">
      <c r="K47635"/>
    </row>
    <row r="47636" spans="11:11" x14ac:dyDescent="0.25">
      <c r="K47636"/>
    </row>
    <row r="47637" spans="11:11" x14ac:dyDescent="0.25">
      <c r="K47637" s="133"/>
    </row>
    <row r="47638" spans="11:11" x14ac:dyDescent="0.25">
      <c r="K47638" s="133"/>
    </row>
    <row r="47639" spans="11:11" x14ac:dyDescent="0.25">
      <c r="K47639"/>
    </row>
    <row r="47640" spans="11:11" x14ac:dyDescent="0.25">
      <c r="K47640"/>
    </row>
    <row r="47641" spans="11:11" x14ac:dyDescent="0.25">
      <c r="K47641"/>
    </row>
    <row r="47642" spans="11:11" x14ac:dyDescent="0.25">
      <c r="K47642" s="133"/>
    </row>
    <row r="47643" spans="11:11" x14ac:dyDescent="0.25">
      <c r="K47643" s="133"/>
    </row>
    <row r="47644" spans="11:11" x14ac:dyDescent="0.25">
      <c r="K47644"/>
    </row>
    <row r="47645" spans="11:11" x14ac:dyDescent="0.25">
      <c r="K47645"/>
    </row>
    <row r="47646" spans="11:11" x14ac:dyDescent="0.25">
      <c r="K47646" s="133"/>
    </row>
    <row r="47647" spans="11:11" x14ac:dyDescent="0.25">
      <c r="K47647" s="133"/>
    </row>
    <row r="47648" spans="11:11" x14ac:dyDescent="0.25">
      <c r="K47648"/>
    </row>
    <row r="47649" spans="11:11" x14ac:dyDescent="0.25">
      <c r="K47649"/>
    </row>
    <row r="47650" spans="11:11" x14ac:dyDescent="0.25">
      <c r="K47650"/>
    </row>
    <row r="47651" spans="11:11" x14ac:dyDescent="0.25">
      <c r="K47651" s="133"/>
    </row>
    <row r="47652" spans="11:11" x14ac:dyDescent="0.25">
      <c r="K47652" s="133"/>
    </row>
    <row r="47653" spans="11:11" x14ac:dyDescent="0.25">
      <c r="K47653"/>
    </row>
    <row r="47654" spans="11:11" x14ac:dyDescent="0.25">
      <c r="K47654"/>
    </row>
    <row r="47655" spans="11:11" x14ac:dyDescent="0.25">
      <c r="K47655" s="133"/>
    </row>
    <row r="47656" spans="11:11" x14ac:dyDescent="0.25">
      <c r="K47656" s="133"/>
    </row>
    <row r="47657" spans="11:11" x14ac:dyDescent="0.25">
      <c r="K47657"/>
    </row>
    <row r="47658" spans="11:11" x14ac:dyDescent="0.25">
      <c r="K47658"/>
    </row>
    <row r="47659" spans="11:11" x14ac:dyDescent="0.25">
      <c r="K47659"/>
    </row>
    <row r="47660" spans="11:11" x14ac:dyDescent="0.25">
      <c r="K47660" s="133"/>
    </row>
    <row r="47661" spans="11:11" x14ac:dyDescent="0.25">
      <c r="K47661" s="133"/>
    </row>
    <row r="47662" spans="11:11" x14ac:dyDescent="0.25">
      <c r="K47662"/>
    </row>
    <row r="47663" spans="11:11" x14ac:dyDescent="0.25">
      <c r="K47663"/>
    </row>
    <row r="47664" spans="11:11" x14ac:dyDescent="0.25">
      <c r="K47664" s="133"/>
    </row>
    <row r="47665" spans="11:11" x14ac:dyDescent="0.25">
      <c r="K47665" s="133"/>
    </row>
    <row r="47666" spans="11:11" x14ac:dyDescent="0.25">
      <c r="K47666"/>
    </row>
    <row r="47667" spans="11:11" x14ac:dyDescent="0.25">
      <c r="K47667"/>
    </row>
    <row r="47668" spans="11:11" x14ac:dyDescent="0.25">
      <c r="K47668"/>
    </row>
    <row r="47669" spans="11:11" x14ac:dyDescent="0.25">
      <c r="K47669" s="133"/>
    </row>
    <row r="47670" spans="11:11" x14ac:dyDescent="0.25">
      <c r="K47670" s="133"/>
    </row>
    <row r="47671" spans="11:11" x14ac:dyDescent="0.25">
      <c r="K47671"/>
    </row>
    <row r="47672" spans="11:11" x14ac:dyDescent="0.25">
      <c r="K47672"/>
    </row>
    <row r="47673" spans="11:11" x14ac:dyDescent="0.25">
      <c r="K47673" s="133"/>
    </row>
    <row r="47674" spans="11:11" x14ac:dyDescent="0.25">
      <c r="K47674" s="133"/>
    </row>
    <row r="47675" spans="11:11" x14ac:dyDescent="0.25">
      <c r="K47675"/>
    </row>
    <row r="47676" spans="11:11" x14ac:dyDescent="0.25">
      <c r="K47676"/>
    </row>
    <row r="47677" spans="11:11" x14ac:dyDescent="0.25">
      <c r="K47677"/>
    </row>
    <row r="47678" spans="11:11" x14ac:dyDescent="0.25">
      <c r="K47678" s="133"/>
    </row>
    <row r="47679" spans="11:11" x14ac:dyDescent="0.25">
      <c r="K47679" s="133"/>
    </row>
    <row r="47680" spans="11:11" x14ac:dyDescent="0.25">
      <c r="K47680"/>
    </row>
    <row r="47681" spans="11:11" x14ac:dyDescent="0.25">
      <c r="K47681"/>
    </row>
    <row r="47682" spans="11:11" x14ac:dyDescent="0.25">
      <c r="K47682" s="133"/>
    </row>
    <row r="47683" spans="11:11" x14ac:dyDescent="0.25">
      <c r="K47683" s="133"/>
    </row>
    <row r="47684" spans="11:11" x14ac:dyDescent="0.25">
      <c r="K47684"/>
    </row>
    <row r="47685" spans="11:11" x14ac:dyDescent="0.25">
      <c r="K47685"/>
    </row>
    <row r="47686" spans="11:11" x14ac:dyDescent="0.25">
      <c r="K47686"/>
    </row>
    <row r="47687" spans="11:11" x14ac:dyDescent="0.25">
      <c r="K47687" s="133"/>
    </row>
    <row r="47688" spans="11:11" x14ac:dyDescent="0.25">
      <c r="K47688" s="133"/>
    </row>
    <row r="47689" spans="11:11" x14ac:dyDescent="0.25">
      <c r="K47689"/>
    </row>
    <row r="47690" spans="11:11" x14ac:dyDescent="0.25">
      <c r="K47690"/>
    </row>
    <row r="47691" spans="11:11" x14ac:dyDescent="0.25">
      <c r="K47691" s="133"/>
    </row>
    <row r="47692" spans="11:11" x14ac:dyDescent="0.25">
      <c r="K47692" s="133"/>
    </row>
    <row r="47693" spans="11:11" x14ac:dyDescent="0.25">
      <c r="K47693"/>
    </row>
    <row r="47694" spans="11:11" x14ac:dyDescent="0.25">
      <c r="K47694"/>
    </row>
    <row r="47695" spans="11:11" x14ac:dyDescent="0.25">
      <c r="K47695"/>
    </row>
    <row r="47696" spans="11:11" x14ac:dyDescent="0.25">
      <c r="K47696" s="133"/>
    </row>
    <row r="47697" spans="11:11" x14ac:dyDescent="0.25">
      <c r="K47697" s="133"/>
    </row>
    <row r="47698" spans="11:11" x14ac:dyDescent="0.25">
      <c r="K47698"/>
    </row>
    <row r="47699" spans="11:11" x14ac:dyDescent="0.25">
      <c r="K47699"/>
    </row>
    <row r="47700" spans="11:11" x14ac:dyDescent="0.25">
      <c r="K47700" s="133"/>
    </row>
    <row r="47701" spans="11:11" x14ac:dyDescent="0.25">
      <c r="K47701" s="133"/>
    </row>
    <row r="47702" spans="11:11" x14ac:dyDescent="0.25">
      <c r="K47702"/>
    </row>
    <row r="47703" spans="11:11" x14ac:dyDescent="0.25">
      <c r="K47703"/>
    </row>
    <row r="47704" spans="11:11" x14ac:dyDescent="0.25">
      <c r="K47704"/>
    </row>
    <row r="47705" spans="11:11" x14ac:dyDescent="0.25">
      <c r="K47705" s="133"/>
    </row>
    <row r="47706" spans="11:11" x14ac:dyDescent="0.25">
      <c r="K47706" s="133"/>
    </row>
    <row r="47707" spans="11:11" x14ac:dyDescent="0.25">
      <c r="K47707"/>
    </row>
    <row r="47708" spans="11:11" x14ac:dyDescent="0.25">
      <c r="K47708"/>
    </row>
    <row r="47709" spans="11:11" x14ac:dyDescent="0.25">
      <c r="K47709" s="133"/>
    </row>
    <row r="47710" spans="11:11" x14ac:dyDescent="0.25">
      <c r="K47710" s="133"/>
    </row>
    <row r="47711" spans="11:11" x14ac:dyDescent="0.25">
      <c r="K47711"/>
    </row>
    <row r="47712" spans="11:11" x14ac:dyDescent="0.25">
      <c r="K47712"/>
    </row>
    <row r="47713" spans="11:11" x14ac:dyDescent="0.25">
      <c r="K47713"/>
    </row>
    <row r="47714" spans="11:11" x14ac:dyDescent="0.25">
      <c r="K47714" s="133"/>
    </row>
    <row r="47715" spans="11:11" x14ac:dyDescent="0.25">
      <c r="K47715" s="133"/>
    </row>
    <row r="47716" spans="11:11" x14ac:dyDescent="0.25">
      <c r="K47716"/>
    </row>
    <row r="47717" spans="11:11" x14ac:dyDescent="0.25">
      <c r="K47717"/>
    </row>
    <row r="47718" spans="11:11" x14ac:dyDescent="0.25">
      <c r="K47718" s="133"/>
    </row>
    <row r="47719" spans="11:11" x14ac:dyDescent="0.25">
      <c r="K47719" s="133"/>
    </row>
    <row r="47720" spans="11:11" x14ac:dyDescent="0.25">
      <c r="K47720"/>
    </row>
    <row r="47721" spans="11:11" x14ac:dyDescent="0.25">
      <c r="K47721"/>
    </row>
    <row r="47722" spans="11:11" x14ac:dyDescent="0.25">
      <c r="K47722"/>
    </row>
    <row r="47723" spans="11:11" x14ac:dyDescent="0.25">
      <c r="K47723" s="133"/>
    </row>
    <row r="47724" spans="11:11" x14ac:dyDescent="0.25">
      <c r="K47724" s="133"/>
    </row>
    <row r="47725" spans="11:11" x14ac:dyDescent="0.25">
      <c r="K47725"/>
    </row>
    <row r="47726" spans="11:11" x14ac:dyDescent="0.25">
      <c r="K47726"/>
    </row>
    <row r="47727" spans="11:11" x14ac:dyDescent="0.25">
      <c r="K47727" s="133"/>
    </row>
    <row r="47728" spans="11:11" x14ac:dyDescent="0.25">
      <c r="K47728" s="133"/>
    </row>
    <row r="47729" spans="11:11" x14ac:dyDescent="0.25">
      <c r="K47729"/>
    </row>
    <row r="47730" spans="11:11" x14ac:dyDescent="0.25">
      <c r="K47730"/>
    </row>
    <row r="47731" spans="11:11" x14ac:dyDescent="0.25">
      <c r="K47731"/>
    </row>
    <row r="47732" spans="11:11" x14ac:dyDescent="0.25">
      <c r="K47732" s="133"/>
    </row>
    <row r="47733" spans="11:11" x14ac:dyDescent="0.25">
      <c r="K47733" s="133"/>
    </row>
    <row r="47734" spans="11:11" x14ac:dyDescent="0.25">
      <c r="K47734"/>
    </row>
    <row r="47735" spans="11:11" x14ac:dyDescent="0.25">
      <c r="K47735"/>
    </row>
    <row r="47736" spans="11:11" x14ac:dyDescent="0.25">
      <c r="K47736" s="133"/>
    </row>
    <row r="47737" spans="11:11" x14ac:dyDescent="0.25">
      <c r="K47737" s="133"/>
    </row>
    <row r="47738" spans="11:11" x14ac:dyDescent="0.25">
      <c r="K47738"/>
    </row>
    <row r="47739" spans="11:11" x14ac:dyDescent="0.25">
      <c r="K47739"/>
    </row>
    <row r="47740" spans="11:11" x14ac:dyDescent="0.25">
      <c r="K47740"/>
    </row>
    <row r="47741" spans="11:11" x14ac:dyDescent="0.25">
      <c r="K47741" s="133"/>
    </row>
    <row r="47742" spans="11:11" x14ac:dyDescent="0.25">
      <c r="K47742" s="133"/>
    </row>
    <row r="47743" spans="11:11" x14ac:dyDescent="0.25">
      <c r="K47743"/>
    </row>
    <row r="47744" spans="11:11" x14ac:dyDescent="0.25">
      <c r="K47744"/>
    </row>
    <row r="47745" spans="11:11" x14ac:dyDescent="0.25">
      <c r="K47745" s="133"/>
    </row>
    <row r="47746" spans="11:11" x14ac:dyDescent="0.25">
      <c r="K47746" s="133"/>
    </row>
    <row r="47747" spans="11:11" x14ac:dyDescent="0.25">
      <c r="K47747"/>
    </row>
    <row r="47748" spans="11:11" x14ac:dyDescent="0.25">
      <c r="K47748"/>
    </row>
    <row r="47749" spans="11:11" x14ac:dyDescent="0.25">
      <c r="K47749"/>
    </row>
    <row r="47750" spans="11:11" x14ac:dyDescent="0.25">
      <c r="K47750" s="133"/>
    </row>
    <row r="47751" spans="11:11" x14ac:dyDescent="0.25">
      <c r="K47751" s="133"/>
    </row>
    <row r="47752" spans="11:11" x14ac:dyDescent="0.25">
      <c r="K47752"/>
    </row>
    <row r="47753" spans="11:11" x14ac:dyDescent="0.25">
      <c r="K47753"/>
    </row>
    <row r="47754" spans="11:11" x14ac:dyDescent="0.25">
      <c r="K47754" s="133"/>
    </row>
    <row r="47755" spans="11:11" x14ac:dyDescent="0.25">
      <c r="K47755" s="133"/>
    </row>
    <row r="47756" spans="11:11" x14ac:dyDescent="0.25">
      <c r="K47756"/>
    </row>
    <row r="47757" spans="11:11" x14ac:dyDescent="0.25">
      <c r="K47757"/>
    </row>
    <row r="47758" spans="11:11" x14ac:dyDescent="0.25">
      <c r="K47758"/>
    </row>
    <row r="47759" spans="11:11" x14ac:dyDescent="0.25">
      <c r="K47759" s="133"/>
    </row>
    <row r="47760" spans="11:11" x14ac:dyDescent="0.25">
      <c r="K47760" s="133"/>
    </row>
    <row r="47761" spans="11:11" x14ac:dyDescent="0.25">
      <c r="K47761"/>
    </row>
    <row r="47762" spans="11:11" x14ac:dyDescent="0.25">
      <c r="K47762"/>
    </row>
    <row r="47763" spans="11:11" x14ac:dyDescent="0.25">
      <c r="K47763" s="133"/>
    </row>
    <row r="47764" spans="11:11" x14ac:dyDescent="0.25">
      <c r="K47764" s="133"/>
    </row>
    <row r="47765" spans="11:11" x14ac:dyDescent="0.25">
      <c r="K47765"/>
    </row>
    <row r="47766" spans="11:11" x14ac:dyDescent="0.25">
      <c r="K47766"/>
    </row>
    <row r="47767" spans="11:11" x14ac:dyDescent="0.25">
      <c r="K47767"/>
    </row>
    <row r="47768" spans="11:11" x14ac:dyDescent="0.25">
      <c r="K47768" s="133"/>
    </row>
    <row r="47769" spans="11:11" x14ac:dyDescent="0.25">
      <c r="K47769" s="133"/>
    </row>
    <row r="47770" spans="11:11" x14ac:dyDescent="0.25">
      <c r="K47770"/>
    </row>
    <row r="47771" spans="11:11" x14ac:dyDescent="0.25">
      <c r="K47771"/>
    </row>
    <row r="47772" spans="11:11" x14ac:dyDescent="0.25">
      <c r="K47772" s="133"/>
    </row>
    <row r="47773" spans="11:11" x14ac:dyDescent="0.25">
      <c r="K47773" s="133"/>
    </row>
    <row r="47774" spans="11:11" x14ac:dyDescent="0.25">
      <c r="K47774"/>
    </row>
    <row r="47775" spans="11:11" x14ac:dyDescent="0.25">
      <c r="K47775"/>
    </row>
    <row r="47776" spans="11:11" x14ac:dyDescent="0.25">
      <c r="K47776"/>
    </row>
    <row r="47777" spans="11:11" x14ac:dyDescent="0.25">
      <c r="K47777" s="133"/>
    </row>
    <row r="47778" spans="11:11" x14ac:dyDescent="0.25">
      <c r="K47778" s="133"/>
    </row>
    <row r="47779" spans="11:11" x14ac:dyDescent="0.25">
      <c r="K47779"/>
    </row>
    <row r="47780" spans="11:11" x14ac:dyDescent="0.25">
      <c r="K47780"/>
    </row>
    <row r="47781" spans="11:11" x14ac:dyDescent="0.25">
      <c r="K47781" s="133"/>
    </row>
    <row r="47782" spans="11:11" x14ac:dyDescent="0.25">
      <c r="K47782" s="133"/>
    </row>
    <row r="47783" spans="11:11" x14ac:dyDescent="0.25">
      <c r="K47783"/>
    </row>
    <row r="47784" spans="11:11" x14ac:dyDescent="0.25">
      <c r="K47784"/>
    </row>
    <row r="47785" spans="11:11" x14ac:dyDescent="0.25">
      <c r="K47785"/>
    </row>
    <row r="47786" spans="11:11" x14ac:dyDescent="0.25">
      <c r="K47786" s="133"/>
    </row>
    <row r="47787" spans="11:11" x14ac:dyDescent="0.25">
      <c r="K47787" s="133"/>
    </row>
    <row r="47788" spans="11:11" x14ac:dyDescent="0.25">
      <c r="K47788"/>
    </row>
    <row r="47789" spans="11:11" x14ac:dyDescent="0.25">
      <c r="K47789"/>
    </row>
    <row r="47790" spans="11:11" x14ac:dyDescent="0.25">
      <c r="K47790" s="133"/>
    </row>
    <row r="47791" spans="11:11" x14ac:dyDescent="0.25">
      <c r="K47791" s="133"/>
    </row>
    <row r="47792" spans="11:11" x14ac:dyDescent="0.25">
      <c r="K47792"/>
    </row>
    <row r="47793" spans="11:11" x14ac:dyDescent="0.25">
      <c r="K47793"/>
    </row>
    <row r="47794" spans="11:11" x14ac:dyDescent="0.25">
      <c r="K47794"/>
    </row>
    <row r="47795" spans="11:11" x14ac:dyDescent="0.25">
      <c r="K47795" s="133"/>
    </row>
    <row r="47796" spans="11:11" x14ac:dyDescent="0.25">
      <c r="K47796" s="133"/>
    </row>
    <row r="47797" spans="11:11" x14ac:dyDescent="0.25">
      <c r="K47797"/>
    </row>
    <row r="47798" spans="11:11" x14ac:dyDescent="0.25">
      <c r="K47798"/>
    </row>
    <row r="47799" spans="11:11" x14ac:dyDescent="0.25">
      <c r="K47799" s="133"/>
    </row>
    <row r="47800" spans="11:11" x14ac:dyDescent="0.25">
      <c r="K47800" s="133"/>
    </row>
    <row r="47801" spans="11:11" x14ac:dyDescent="0.25">
      <c r="K47801"/>
    </row>
    <row r="47802" spans="11:11" x14ac:dyDescent="0.25">
      <c r="K47802"/>
    </row>
    <row r="47803" spans="11:11" x14ac:dyDescent="0.25">
      <c r="K47803"/>
    </row>
    <row r="47804" spans="11:11" x14ac:dyDescent="0.25">
      <c r="K47804" s="133"/>
    </row>
    <row r="47805" spans="11:11" x14ac:dyDescent="0.25">
      <c r="K47805" s="133"/>
    </row>
    <row r="47806" spans="11:11" x14ac:dyDescent="0.25">
      <c r="K47806"/>
    </row>
    <row r="47807" spans="11:11" x14ac:dyDescent="0.25">
      <c r="K47807"/>
    </row>
    <row r="47808" spans="11:11" x14ac:dyDescent="0.25">
      <c r="K47808" s="133"/>
    </row>
    <row r="47809" spans="11:11" x14ac:dyDescent="0.25">
      <c r="K47809" s="133"/>
    </row>
    <row r="47810" spans="11:11" x14ac:dyDescent="0.25">
      <c r="K47810"/>
    </row>
    <row r="47811" spans="11:11" x14ac:dyDescent="0.25">
      <c r="K47811"/>
    </row>
    <row r="47812" spans="11:11" x14ac:dyDescent="0.25">
      <c r="K47812"/>
    </row>
    <row r="47813" spans="11:11" x14ac:dyDescent="0.25">
      <c r="K47813" s="133"/>
    </row>
    <row r="47814" spans="11:11" x14ac:dyDescent="0.25">
      <c r="K47814" s="133"/>
    </row>
    <row r="47815" spans="11:11" x14ac:dyDescent="0.25">
      <c r="K47815"/>
    </row>
    <row r="47816" spans="11:11" x14ac:dyDescent="0.25">
      <c r="K47816"/>
    </row>
    <row r="47817" spans="11:11" x14ac:dyDescent="0.25">
      <c r="K47817" s="133"/>
    </row>
    <row r="47818" spans="11:11" x14ac:dyDescent="0.25">
      <c r="K47818" s="133"/>
    </row>
    <row r="47819" spans="11:11" x14ac:dyDescent="0.25">
      <c r="K47819"/>
    </row>
    <row r="47820" spans="11:11" x14ac:dyDescent="0.25">
      <c r="K47820"/>
    </row>
    <row r="47821" spans="11:11" x14ac:dyDescent="0.25">
      <c r="K47821"/>
    </row>
    <row r="47822" spans="11:11" x14ac:dyDescent="0.25">
      <c r="K47822" s="133"/>
    </row>
    <row r="47823" spans="11:11" x14ac:dyDescent="0.25">
      <c r="K47823" s="133"/>
    </row>
    <row r="47824" spans="11:11" x14ac:dyDescent="0.25">
      <c r="K47824"/>
    </row>
    <row r="47825" spans="11:11" x14ac:dyDescent="0.25">
      <c r="K47825"/>
    </row>
    <row r="47826" spans="11:11" x14ac:dyDescent="0.25">
      <c r="K47826" s="133"/>
    </row>
    <row r="47827" spans="11:11" x14ac:dyDescent="0.25">
      <c r="K47827" s="133"/>
    </row>
    <row r="47828" spans="11:11" x14ac:dyDescent="0.25">
      <c r="K47828"/>
    </row>
    <row r="47829" spans="11:11" x14ac:dyDescent="0.25">
      <c r="K47829"/>
    </row>
    <row r="47830" spans="11:11" x14ac:dyDescent="0.25">
      <c r="K47830"/>
    </row>
    <row r="47831" spans="11:11" x14ac:dyDescent="0.25">
      <c r="K47831" s="133"/>
    </row>
    <row r="47832" spans="11:11" x14ac:dyDescent="0.25">
      <c r="K47832" s="133"/>
    </row>
    <row r="47833" spans="11:11" x14ac:dyDescent="0.25">
      <c r="K47833"/>
    </row>
    <row r="47834" spans="11:11" x14ac:dyDescent="0.25">
      <c r="K47834"/>
    </row>
    <row r="47835" spans="11:11" x14ac:dyDescent="0.25">
      <c r="K47835" s="133"/>
    </row>
    <row r="47836" spans="11:11" x14ac:dyDescent="0.25">
      <c r="K47836" s="133"/>
    </row>
    <row r="47837" spans="11:11" x14ac:dyDescent="0.25">
      <c r="K47837"/>
    </row>
    <row r="47838" spans="11:11" x14ac:dyDescent="0.25">
      <c r="K47838"/>
    </row>
    <row r="47839" spans="11:11" x14ac:dyDescent="0.25">
      <c r="K47839"/>
    </row>
    <row r="47840" spans="11:11" x14ac:dyDescent="0.25">
      <c r="K47840" s="133"/>
    </row>
    <row r="47841" spans="11:11" x14ac:dyDescent="0.25">
      <c r="K47841" s="133"/>
    </row>
    <row r="47842" spans="11:11" x14ac:dyDescent="0.25">
      <c r="K47842"/>
    </row>
    <row r="47843" spans="11:11" x14ac:dyDescent="0.25">
      <c r="K47843"/>
    </row>
    <row r="47844" spans="11:11" x14ac:dyDescent="0.25">
      <c r="K47844" s="133"/>
    </row>
    <row r="47845" spans="11:11" x14ac:dyDescent="0.25">
      <c r="K47845" s="133"/>
    </row>
    <row r="47846" spans="11:11" x14ac:dyDescent="0.25">
      <c r="K47846"/>
    </row>
    <row r="47847" spans="11:11" x14ac:dyDescent="0.25">
      <c r="K47847"/>
    </row>
    <row r="47848" spans="11:11" x14ac:dyDescent="0.25">
      <c r="K47848"/>
    </row>
    <row r="47849" spans="11:11" x14ac:dyDescent="0.25">
      <c r="K47849" s="133"/>
    </row>
    <row r="47850" spans="11:11" x14ac:dyDescent="0.25">
      <c r="K47850" s="133"/>
    </row>
    <row r="47851" spans="11:11" x14ac:dyDescent="0.25">
      <c r="K47851"/>
    </row>
    <row r="47852" spans="11:11" x14ac:dyDescent="0.25">
      <c r="K47852"/>
    </row>
    <row r="47853" spans="11:11" x14ac:dyDescent="0.25">
      <c r="K47853" s="133"/>
    </row>
    <row r="47854" spans="11:11" x14ac:dyDescent="0.25">
      <c r="K47854" s="133"/>
    </row>
    <row r="47855" spans="11:11" x14ac:dyDescent="0.25">
      <c r="K47855"/>
    </row>
    <row r="47856" spans="11:11" x14ac:dyDescent="0.25">
      <c r="K47856"/>
    </row>
    <row r="47857" spans="11:11" x14ac:dyDescent="0.25">
      <c r="K47857"/>
    </row>
    <row r="47858" spans="11:11" x14ac:dyDescent="0.25">
      <c r="K47858" s="133"/>
    </row>
    <row r="47859" spans="11:11" x14ac:dyDescent="0.25">
      <c r="K47859" s="133"/>
    </row>
    <row r="47860" spans="11:11" x14ac:dyDescent="0.25">
      <c r="K47860"/>
    </row>
    <row r="47861" spans="11:11" x14ac:dyDescent="0.25">
      <c r="K47861"/>
    </row>
    <row r="47862" spans="11:11" x14ac:dyDescent="0.25">
      <c r="K47862" s="133"/>
    </row>
    <row r="47863" spans="11:11" x14ac:dyDescent="0.25">
      <c r="K47863" s="133"/>
    </row>
    <row r="47864" spans="11:11" x14ac:dyDescent="0.25">
      <c r="K47864"/>
    </row>
    <row r="47865" spans="11:11" x14ac:dyDescent="0.25">
      <c r="K47865"/>
    </row>
    <row r="47866" spans="11:11" x14ac:dyDescent="0.25">
      <c r="K47866"/>
    </row>
    <row r="47867" spans="11:11" x14ac:dyDescent="0.25">
      <c r="K47867" s="133"/>
    </row>
    <row r="47868" spans="11:11" x14ac:dyDescent="0.25">
      <c r="K47868" s="133"/>
    </row>
    <row r="47869" spans="11:11" x14ac:dyDescent="0.25">
      <c r="K47869"/>
    </row>
    <row r="47870" spans="11:11" x14ac:dyDescent="0.25">
      <c r="K47870"/>
    </row>
    <row r="47871" spans="11:11" x14ac:dyDescent="0.25">
      <c r="K47871" s="133"/>
    </row>
    <row r="47872" spans="11:11" x14ac:dyDescent="0.25">
      <c r="K47872" s="133"/>
    </row>
    <row r="47873" spans="11:11" x14ac:dyDescent="0.25">
      <c r="K47873"/>
    </row>
    <row r="47874" spans="11:11" x14ac:dyDescent="0.25">
      <c r="K47874"/>
    </row>
    <row r="47875" spans="11:11" x14ac:dyDescent="0.25">
      <c r="K47875"/>
    </row>
    <row r="47876" spans="11:11" x14ac:dyDescent="0.25">
      <c r="K47876" s="133"/>
    </row>
    <row r="47877" spans="11:11" x14ac:dyDescent="0.25">
      <c r="K47877" s="133"/>
    </row>
    <row r="47878" spans="11:11" x14ac:dyDescent="0.25">
      <c r="K47878"/>
    </row>
    <row r="47879" spans="11:11" x14ac:dyDescent="0.25">
      <c r="K47879"/>
    </row>
    <row r="47880" spans="11:11" x14ac:dyDescent="0.25">
      <c r="K47880" s="133"/>
    </row>
    <row r="47881" spans="11:11" x14ac:dyDescent="0.25">
      <c r="K47881" s="133"/>
    </row>
    <row r="47882" spans="11:11" x14ac:dyDescent="0.25">
      <c r="K47882"/>
    </row>
    <row r="47883" spans="11:11" x14ac:dyDescent="0.25">
      <c r="K47883"/>
    </row>
    <row r="47884" spans="11:11" x14ac:dyDescent="0.25">
      <c r="K47884"/>
    </row>
    <row r="47885" spans="11:11" x14ac:dyDescent="0.25">
      <c r="K47885" s="133"/>
    </row>
    <row r="47886" spans="11:11" x14ac:dyDescent="0.25">
      <c r="K47886" s="133"/>
    </row>
    <row r="47887" spans="11:11" x14ac:dyDescent="0.25">
      <c r="K47887"/>
    </row>
    <row r="47888" spans="11:11" x14ac:dyDescent="0.25">
      <c r="K47888"/>
    </row>
    <row r="47889" spans="11:11" x14ac:dyDescent="0.25">
      <c r="K47889" s="133"/>
    </row>
    <row r="47890" spans="11:11" x14ac:dyDescent="0.25">
      <c r="K47890" s="133"/>
    </row>
    <row r="47891" spans="11:11" x14ac:dyDescent="0.25">
      <c r="K47891"/>
    </row>
    <row r="47892" spans="11:11" x14ac:dyDescent="0.25">
      <c r="K47892"/>
    </row>
    <row r="47893" spans="11:11" x14ac:dyDescent="0.25">
      <c r="K47893"/>
    </row>
    <row r="47894" spans="11:11" x14ac:dyDescent="0.25">
      <c r="K47894" s="133"/>
    </row>
    <row r="47895" spans="11:11" x14ac:dyDescent="0.25">
      <c r="K47895" s="133"/>
    </row>
    <row r="47896" spans="11:11" x14ac:dyDescent="0.25">
      <c r="K47896"/>
    </row>
    <row r="47897" spans="11:11" x14ac:dyDescent="0.25">
      <c r="K47897"/>
    </row>
    <row r="47898" spans="11:11" x14ac:dyDescent="0.25">
      <c r="K47898" s="133"/>
    </row>
    <row r="47899" spans="11:11" x14ac:dyDescent="0.25">
      <c r="K47899" s="133"/>
    </row>
    <row r="47900" spans="11:11" x14ac:dyDescent="0.25">
      <c r="K47900"/>
    </row>
    <row r="47901" spans="11:11" x14ac:dyDescent="0.25">
      <c r="K47901"/>
    </row>
    <row r="47902" spans="11:11" x14ac:dyDescent="0.25">
      <c r="K47902"/>
    </row>
    <row r="47903" spans="11:11" x14ac:dyDescent="0.25">
      <c r="K47903" s="133"/>
    </row>
    <row r="47904" spans="11:11" x14ac:dyDescent="0.25">
      <c r="K47904" s="133"/>
    </row>
    <row r="47905" spans="11:11" x14ac:dyDescent="0.25">
      <c r="K47905"/>
    </row>
    <row r="47906" spans="11:11" x14ac:dyDescent="0.25">
      <c r="K47906"/>
    </row>
    <row r="47907" spans="11:11" x14ac:dyDescent="0.25">
      <c r="K47907" s="133"/>
    </row>
    <row r="47908" spans="11:11" x14ac:dyDescent="0.25">
      <c r="K47908" s="133"/>
    </row>
    <row r="47909" spans="11:11" x14ac:dyDescent="0.25">
      <c r="K47909"/>
    </row>
    <row r="47910" spans="11:11" x14ac:dyDescent="0.25">
      <c r="K47910"/>
    </row>
    <row r="47911" spans="11:11" x14ac:dyDescent="0.25">
      <c r="K47911"/>
    </row>
    <row r="47912" spans="11:11" x14ac:dyDescent="0.25">
      <c r="K47912" s="133"/>
    </row>
    <row r="47913" spans="11:11" x14ac:dyDescent="0.25">
      <c r="K47913" s="133"/>
    </row>
    <row r="47914" spans="11:11" x14ac:dyDescent="0.25">
      <c r="K47914"/>
    </row>
    <row r="47915" spans="11:11" x14ac:dyDescent="0.25">
      <c r="K47915"/>
    </row>
    <row r="47916" spans="11:11" x14ac:dyDescent="0.25">
      <c r="K47916" s="133"/>
    </row>
    <row r="47917" spans="11:11" x14ac:dyDescent="0.25">
      <c r="K47917" s="133"/>
    </row>
    <row r="47918" spans="11:11" x14ac:dyDescent="0.25">
      <c r="K47918"/>
    </row>
    <row r="47919" spans="11:11" x14ac:dyDescent="0.25">
      <c r="K47919"/>
    </row>
    <row r="47920" spans="11:11" x14ac:dyDescent="0.25">
      <c r="K47920"/>
    </row>
    <row r="47921" spans="11:11" x14ac:dyDescent="0.25">
      <c r="K47921" s="133"/>
    </row>
    <row r="47922" spans="11:11" x14ac:dyDescent="0.25">
      <c r="K47922" s="133"/>
    </row>
    <row r="47923" spans="11:11" x14ac:dyDescent="0.25">
      <c r="K47923"/>
    </row>
    <row r="47924" spans="11:11" x14ac:dyDescent="0.25">
      <c r="K47924"/>
    </row>
    <row r="47925" spans="11:11" x14ac:dyDescent="0.25">
      <c r="K47925" s="133"/>
    </row>
    <row r="47926" spans="11:11" x14ac:dyDescent="0.25">
      <c r="K47926" s="133"/>
    </row>
    <row r="47927" spans="11:11" x14ac:dyDescent="0.25">
      <c r="K47927"/>
    </row>
    <row r="47928" spans="11:11" x14ac:dyDescent="0.25">
      <c r="K47928"/>
    </row>
    <row r="47929" spans="11:11" x14ac:dyDescent="0.25">
      <c r="K47929"/>
    </row>
    <row r="47930" spans="11:11" x14ac:dyDescent="0.25">
      <c r="K47930" s="133"/>
    </row>
    <row r="47931" spans="11:11" x14ac:dyDescent="0.25">
      <c r="K47931" s="133"/>
    </row>
    <row r="47932" spans="11:11" x14ac:dyDescent="0.25">
      <c r="K47932"/>
    </row>
    <row r="47933" spans="11:11" x14ac:dyDescent="0.25">
      <c r="K47933"/>
    </row>
    <row r="47934" spans="11:11" x14ac:dyDescent="0.25">
      <c r="K47934" s="133"/>
    </row>
    <row r="47935" spans="11:11" x14ac:dyDescent="0.25">
      <c r="K47935" s="133"/>
    </row>
    <row r="47936" spans="11:11" x14ac:dyDescent="0.25">
      <c r="K47936"/>
    </row>
    <row r="47937" spans="11:11" x14ac:dyDescent="0.25">
      <c r="K47937"/>
    </row>
    <row r="47938" spans="11:11" x14ac:dyDescent="0.25">
      <c r="K47938"/>
    </row>
    <row r="47939" spans="11:11" x14ac:dyDescent="0.25">
      <c r="K47939" s="133"/>
    </row>
    <row r="47940" spans="11:11" x14ac:dyDescent="0.25">
      <c r="K47940" s="133"/>
    </row>
    <row r="47941" spans="11:11" x14ac:dyDescent="0.25">
      <c r="K47941"/>
    </row>
    <row r="47942" spans="11:11" x14ac:dyDescent="0.25">
      <c r="K47942"/>
    </row>
    <row r="47943" spans="11:11" x14ac:dyDescent="0.25">
      <c r="K47943" s="133"/>
    </row>
    <row r="47944" spans="11:11" x14ac:dyDescent="0.25">
      <c r="K47944" s="133"/>
    </row>
    <row r="47945" spans="11:11" x14ac:dyDescent="0.25">
      <c r="K47945"/>
    </row>
    <row r="47946" spans="11:11" x14ac:dyDescent="0.25">
      <c r="K47946"/>
    </row>
    <row r="47947" spans="11:11" x14ac:dyDescent="0.25">
      <c r="K47947"/>
    </row>
    <row r="47948" spans="11:11" x14ac:dyDescent="0.25">
      <c r="K47948" s="133"/>
    </row>
    <row r="47949" spans="11:11" x14ac:dyDescent="0.25">
      <c r="K47949" s="133"/>
    </row>
    <row r="47950" spans="11:11" x14ac:dyDescent="0.25">
      <c r="K47950"/>
    </row>
    <row r="47951" spans="11:11" x14ac:dyDescent="0.25">
      <c r="K47951"/>
    </row>
    <row r="47952" spans="11:11" x14ac:dyDescent="0.25">
      <c r="K47952" s="133"/>
    </row>
    <row r="47953" spans="11:11" x14ac:dyDescent="0.25">
      <c r="K47953" s="133"/>
    </row>
    <row r="47954" spans="11:11" x14ac:dyDescent="0.25">
      <c r="K47954"/>
    </row>
    <row r="47955" spans="11:11" x14ac:dyDescent="0.25">
      <c r="K47955"/>
    </row>
    <row r="47956" spans="11:11" x14ac:dyDescent="0.25">
      <c r="K47956"/>
    </row>
    <row r="47957" spans="11:11" x14ac:dyDescent="0.25">
      <c r="K47957" s="133"/>
    </row>
    <row r="47958" spans="11:11" x14ac:dyDescent="0.25">
      <c r="K47958" s="133"/>
    </row>
    <row r="47959" spans="11:11" x14ac:dyDescent="0.25">
      <c r="K47959"/>
    </row>
    <row r="47960" spans="11:11" x14ac:dyDescent="0.25">
      <c r="K47960"/>
    </row>
    <row r="47961" spans="11:11" x14ac:dyDescent="0.25">
      <c r="K47961" s="133"/>
    </row>
    <row r="47962" spans="11:11" x14ac:dyDescent="0.25">
      <c r="K47962" s="133"/>
    </row>
    <row r="47963" spans="11:11" x14ac:dyDescent="0.25">
      <c r="K47963"/>
    </row>
    <row r="47964" spans="11:11" x14ac:dyDescent="0.25">
      <c r="K47964"/>
    </row>
    <row r="47965" spans="11:11" x14ac:dyDescent="0.25">
      <c r="K47965"/>
    </row>
    <row r="47966" spans="11:11" x14ac:dyDescent="0.25">
      <c r="K47966" s="133"/>
    </row>
    <row r="47967" spans="11:11" x14ac:dyDescent="0.25">
      <c r="K47967" s="133"/>
    </row>
    <row r="47968" spans="11:11" x14ac:dyDescent="0.25">
      <c r="K47968"/>
    </row>
    <row r="47969" spans="11:11" x14ac:dyDescent="0.25">
      <c r="K47969"/>
    </row>
    <row r="47970" spans="11:11" x14ac:dyDescent="0.25">
      <c r="K47970" s="133"/>
    </row>
    <row r="47971" spans="11:11" x14ac:dyDescent="0.25">
      <c r="K47971" s="133"/>
    </row>
    <row r="47972" spans="11:11" x14ac:dyDescent="0.25">
      <c r="K47972"/>
    </row>
    <row r="47973" spans="11:11" x14ac:dyDescent="0.25">
      <c r="K47973"/>
    </row>
    <row r="47974" spans="11:11" x14ac:dyDescent="0.25">
      <c r="K47974"/>
    </row>
    <row r="47975" spans="11:11" x14ac:dyDescent="0.25">
      <c r="K47975" s="133"/>
    </row>
    <row r="47976" spans="11:11" x14ac:dyDescent="0.25">
      <c r="K47976" s="133"/>
    </row>
    <row r="47977" spans="11:11" x14ac:dyDescent="0.25">
      <c r="K47977"/>
    </row>
    <row r="47978" spans="11:11" x14ac:dyDescent="0.25">
      <c r="K47978"/>
    </row>
    <row r="47979" spans="11:11" x14ac:dyDescent="0.25">
      <c r="K47979" s="133"/>
    </row>
    <row r="47980" spans="11:11" x14ac:dyDescent="0.25">
      <c r="K47980" s="133"/>
    </row>
    <row r="47981" spans="11:11" x14ac:dyDescent="0.25">
      <c r="K47981"/>
    </row>
    <row r="47982" spans="11:11" x14ac:dyDescent="0.25">
      <c r="K47982"/>
    </row>
    <row r="47983" spans="11:11" x14ac:dyDescent="0.25">
      <c r="K47983"/>
    </row>
    <row r="47984" spans="11:11" x14ac:dyDescent="0.25">
      <c r="K47984" s="133"/>
    </row>
    <row r="47985" spans="11:11" x14ac:dyDescent="0.25">
      <c r="K47985" s="133"/>
    </row>
    <row r="47986" spans="11:11" x14ac:dyDescent="0.25">
      <c r="K47986"/>
    </row>
    <row r="47987" spans="11:11" x14ac:dyDescent="0.25">
      <c r="K47987"/>
    </row>
    <row r="47988" spans="11:11" x14ac:dyDescent="0.25">
      <c r="K47988" s="133"/>
    </row>
    <row r="47989" spans="11:11" x14ac:dyDescent="0.25">
      <c r="K47989" s="133"/>
    </row>
    <row r="47990" spans="11:11" x14ac:dyDescent="0.25">
      <c r="K47990"/>
    </row>
    <row r="47991" spans="11:11" x14ac:dyDescent="0.25">
      <c r="K47991"/>
    </row>
    <row r="47992" spans="11:11" x14ac:dyDescent="0.25">
      <c r="K47992"/>
    </row>
    <row r="47993" spans="11:11" x14ac:dyDescent="0.25">
      <c r="K47993" s="133"/>
    </row>
    <row r="47994" spans="11:11" x14ac:dyDescent="0.25">
      <c r="K47994" s="133"/>
    </row>
    <row r="47995" spans="11:11" x14ac:dyDescent="0.25">
      <c r="K47995"/>
    </row>
    <row r="47996" spans="11:11" x14ac:dyDescent="0.25">
      <c r="K47996"/>
    </row>
    <row r="47997" spans="11:11" x14ac:dyDescent="0.25">
      <c r="K47997" s="133"/>
    </row>
    <row r="47998" spans="11:11" x14ac:dyDescent="0.25">
      <c r="K47998" s="133"/>
    </row>
    <row r="47999" spans="11:11" x14ac:dyDescent="0.25">
      <c r="K47999"/>
    </row>
    <row r="48000" spans="11:11" x14ac:dyDescent="0.25">
      <c r="K48000"/>
    </row>
    <row r="48001" spans="11:11" x14ac:dyDescent="0.25">
      <c r="K48001"/>
    </row>
    <row r="48002" spans="11:11" x14ac:dyDescent="0.25">
      <c r="K48002" s="133"/>
    </row>
    <row r="48003" spans="11:11" x14ac:dyDescent="0.25">
      <c r="K48003" s="133"/>
    </row>
    <row r="48004" spans="11:11" x14ac:dyDescent="0.25">
      <c r="K48004"/>
    </row>
    <row r="48005" spans="11:11" x14ac:dyDescent="0.25">
      <c r="K48005"/>
    </row>
    <row r="48006" spans="11:11" x14ac:dyDescent="0.25">
      <c r="K48006" s="133"/>
    </row>
    <row r="48007" spans="11:11" x14ac:dyDescent="0.25">
      <c r="K48007" s="133"/>
    </row>
    <row r="48008" spans="11:11" x14ac:dyDescent="0.25">
      <c r="K48008"/>
    </row>
    <row r="48009" spans="11:11" x14ac:dyDescent="0.25">
      <c r="K48009"/>
    </row>
    <row r="48010" spans="11:11" x14ac:dyDescent="0.25">
      <c r="K48010"/>
    </row>
    <row r="48011" spans="11:11" x14ac:dyDescent="0.25">
      <c r="K48011" s="133"/>
    </row>
    <row r="48012" spans="11:11" x14ac:dyDescent="0.25">
      <c r="K48012" s="133"/>
    </row>
    <row r="48013" spans="11:11" x14ac:dyDescent="0.25">
      <c r="K48013"/>
    </row>
    <row r="48014" spans="11:11" x14ac:dyDescent="0.25">
      <c r="K48014"/>
    </row>
    <row r="48015" spans="11:11" x14ac:dyDescent="0.25">
      <c r="K48015" s="133"/>
    </row>
    <row r="48016" spans="11:11" x14ac:dyDescent="0.25">
      <c r="K48016" s="133"/>
    </row>
    <row r="48017" spans="11:11" x14ac:dyDescent="0.25">
      <c r="K48017"/>
    </row>
    <row r="48018" spans="11:11" x14ac:dyDescent="0.25">
      <c r="K48018"/>
    </row>
    <row r="48019" spans="11:11" x14ac:dyDescent="0.25">
      <c r="K48019"/>
    </row>
    <row r="48020" spans="11:11" x14ac:dyDescent="0.25">
      <c r="K48020" s="133"/>
    </row>
    <row r="48021" spans="11:11" x14ac:dyDescent="0.25">
      <c r="K48021" s="133"/>
    </row>
    <row r="48022" spans="11:11" x14ac:dyDescent="0.25">
      <c r="K48022"/>
    </row>
    <row r="48023" spans="11:11" x14ac:dyDescent="0.25">
      <c r="K48023"/>
    </row>
    <row r="48024" spans="11:11" x14ac:dyDescent="0.25">
      <c r="K48024" s="133"/>
    </row>
    <row r="48025" spans="11:11" x14ac:dyDescent="0.25">
      <c r="K48025" s="133"/>
    </row>
    <row r="48026" spans="11:11" x14ac:dyDescent="0.25">
      <c r="K48026"/>
    </row>
    <row r="48027" spans="11:11" x14ac:dyDescent="0.25">
      <c r="K48027"/>
    </row>
    <row r="48028" spans="11:11" x14ac:dyDescent="0.25">
      <c r="K48028"/>
    </row>
    <row r="48029" spans="11:11" x14ac:dyDescent="0.25">
      <c r="K48029" s="133"/>
    </row>
    <row r="48030" spans="11:11" x14ac:dyDescent="0.25">
      <c r="K48030" s="133"/>
    </row>
    <row r="48031" spans="11:11" x14ac:dyDescent="0.25">
      <c r="K48031"/>
    </row>
    <row r="48032" spans="11:11" x14ac:dyDescent="0.25">
      <c r="K48032"/>
    </row>
    <row r="48033" spans="11:11" x14ac:dyDescent="0.25">
      <c r="K48033" s="133"/>
    </row>
    <row r="48034" spans="11:11" x14ac:dyDescent="0.25">
      <c r="K48034" s="133"/>
    </row>
    <row r="48035" spans="11:11" x14ac:dyDescent="0.25">
      <c r="K48035"/>
    </row>
    <row r="48036" spans="11:11" x14ac:dyDescent="0.25">
      <c r="K48036"/>
    </row>
    <row r="48037" spans="11:11" x14ac:dyDescent="0.25">
      <c r="K48037"/>
    </row>
    <row r="48038" spans="11:11" x14ac:dyDescent="0.25">
      <c r="K48038" s="133"/>
    </row>
    <row r="48039" spans="11:11" x14ac:dyDescent="0.25">
      <c r="K48039" s="133"/>
    </row>
    <row r="48040" spans="11:11" x14ac:dyDescent="0.25">
      <c r="K48040"/>
    </row>
    <row r="48041" spans="11:11" x14ac:dyDescent="0.25">
      <c r="K48041"/>
    </row>
    <row r="48042" spans="11:11" x14ac:dyDescent="0.25">
      <c r="K48042" s="133"/>
    </row>
    <row r="48043" spans="11:11" x14ac:dyDescent="0.25">
      <c r="K48043" s="133"/>
    </row>
    <row r="48044" spans="11:11" x14ac:dyDescent="0.25">
      <c r="K48044"/>
    </row>
    <row r="48045" spans="11:11" x14ac:dyDescent="0.25">
      <c r="K48045"/>
    </row>
    <row r="48046" spans="11:11" x14ac:dyDescent="0.25">
      <c r="K48046"/>
    </row>
    <row r="48047" spans="11:11" x14ac:dyDescent="0.25">
      <c r="K48047" s="133"/>
    </row>
    <row r="48048" spans="11:11" x14ac:dyDescent="0.25">
      <c r="K48048" s="133"/>
    </row>
    <row r="48049" spans="11:11" x14ac:dyDescent="0.25">
      <c r="K48049"/>
    </row>
    <row r="48050" spans="11:11" x14ac:dyDescent="0.25">
      <c r="K48050"/>
    </row>
    <row r="48051" spans="11:11" x14ac:dyDescent="0.25">
      <c r="K48051" s="133"/>
    </row>
    <row r="48052" spans="11:11" x14ac:dyDescent="0.25">
      <c r="K48052" s="133"/>
    </row>
    <row r="48053" spans="11:11" x14ac:dyDescent="0.25">
      <c r="K48053"/>
    </row>
    <row r="48054" spans="11:11" x14ac:dyDescent="0.25">
      <c r="K48054"/>
    </row>
    <row r="48055" spans="11:11" x14ac:dyDescent="0.25">
      <c r="K48055"/>
    </row>
    <row r="48056" spans="11:11" x14ac:dyDescent="0.25">
      <c r="K48056" s="133"/>
    </row>
    <row r="48057" spans="11:11" x14ac:dyDescent="0.25">
      <c r="K48057" s="133"/>
    </row>
    <row r="48058" spans="11:11" x14ac:dyDescent="0.25">
      <c r="K48058"/>
    </row>
    <row r="48059" spans="11:11" x14ac:dyDescent="0.25">
      <c r="K48059"/>
    </row>
    <row r="48060" spans="11:11" x14ac:dyDescent="0.25">
      <c r="K48060" s="133"/>
    </row>
    <row r="48061" spans="11:11" x14ac:dyDescent="0.25">
      <c r="K48061" s="133"/>
    </row>
    <row r="48062" spans="11:11" x14ac:dyDescent="0.25">
      <c r="K48062"/>
    </row>
    <row r="48063" spans="11:11" x14ac:dyDescent="0.25">
      <c r="K48063"/>
    </row>
    <row r="48064" spans="11:11" x14ac:dyDescent="0.25">
      <c r="K48064"/>
    </row>
    <row r="48065" spans="11:11" x14ac:dyDescent="0.25">
      <c r="K48065" s="133"/>
    </row>
    <row r="48066" spans="11:11" x14ac:dyDescent="0.25">
      <c r="K48066" s="133"/>
    </row>
    <row r="48067" spans="11:11" x14ac:dyDescent="0.25">
      <c r="K48067"/>
    </row>
    <row r="48068" spans="11:11" x14ac:dyDescent="0.25">
      <c r="K48068"/>
    </row>
    <row r="48069" spans="11:11" x14ac:dyDescent="0.25">
      <c r="K48069" s="133"/>
    </row>
    <row r="48070" spans="11:11" x14ac:dyDescent="0.25">
      <c r="K48070" s="133"/>
    </row>
    <row r="48071" spans="11:11" x14ac:dyDescent="0.25">
      <c r="K48071"/>
    </row>
    <row r="48072" spans="11:11" x14ac:dyDescent="0.25">
      <c r="K48072"/>
    </row>
    <row r="48073" spans="11:11" x14ac:dyDescent="0.25">
      <c r="K48073"/>
    </row>
    <row r="48074" spans="11:11" x14ac:dyDescent="0.25">
      <c r="K48074" s="133"/>
    </row>
    <row r="48075" spans="11:11" x14ac:dyDescent="0.25">
      <c r="K48075" s="133"/>
    </row>
    <row r="48076" spans="11:11" x14ac:dyDescent="0.25">
      <c r="K48076"/>
    </row>
    <row r="48077" spans="11:11" x14ac:dyDescent="0.25">
      <c r="K48077"/>
    </row>
    <row r="48078" spans="11:11" x14ac:dyDescent="0.25">
      <c r="K48078" s="133"/>
    </row>
    <row r="48079" spans="11:11" x14ac:dyDescent="0.25">
      <c r="K48079" s="133"/>
    </row>
    <row r="48080" spans="11:11" x14ac:dyDescent="0.25">
      <c r="K48080"/>
    </row>
    <row r="48081" spans="11:11" x14ac:dyDescent="0.25">
      <c r="K48081"/>
    </row>
    <row r="48082" spans="11:11" x14ac:dyDescent="0.25">
      <c r="K48082"/>
    </row>
    <row r="48083" spans="11:11" x14ac:dyDescent="0.25">
      <c r="K48083" s="133"/>
    </row>
    <row r="48084" spans="11:11" x14ac:dyDescent="0.25">
      <c r="K48084" s="133"/>
    </row>
    <row r="48085" spans="11:11" x14ac:dyDescent="0.25">
      <c r="K48085"/>
    </row>
    <row r="48086" spans="11:11" x14ac:dyDescent="0.25">
      <c r="K48086"/>
    </row>
    <row r="48087" spans="11:11" x14ac:dyDescent="0.25">
      <c r="K48087" s="133"/>
    </row>
    <row r="48088" spans="11:11" x14ac:dyDescent="0.25">
      <c r="K48088" s="133"/>
    </row>
    <row r="48089" spans="11:11" x14ac:dyDescent="0.25">
      <c r="K48089"/>
    </row>
    <row r="48090" spans="11:11" x14ac:dyDescent="0.25">
      <c r="K48090"/>
    </row>
    <row r="48091" spans="11:11" x14ac:dyDescent="0.25">
      <c r="K48091"/>
    </row>
    <row r="48092" spans="11:11" x14ac:dyDescent="0.25">
      <c r="K48092" s="133"/>
    </row>
    <row r="48093" spans="11:11" x14ac:dyDescent="0.25">
      <c r="K48093" s="133"/>
    </row>
    <row r="48094" spans="11:11" x14ac:dyDescent="0.25">
      <c r="K48094"/>
    </row>
    <row r="48095" spans="11:11" x14ac:dyDescent="0.25">
      <c r="K48095"/>
    </row>
    <row r="48096" spans="11:11" x14ac:dyDescent="0.25">
      <c r="K48096" s="133"/>
    </row>
    <row r="48097" spans="11:11" x14ac:dyDescent="0.25">
      <c r="K48097" s="133"/>
    </row>
    <row r="48098" spans="11:11" x14ac:dyDescent="0.25">
      <c r="K48098"/>
    </row>
    <row r="48099" spans="11:11" x14ac:dyDescent="0.25">
      <c r="K48099"/>
    </row>
    <row r="48100" spans="11:11" x14ac:dyDescent="0.25">
      <c r="K48100"/>
    </row>
    <row r="48101" spans="11:11" x14ac:dyDescent="0.25">
      <c r="K48101" s="133"/>
    </row>
    <row r="48102" spans="11:11" x14ac:dyDescent="0.25">
      <c r="K48102" s="133"/>
    </row>
    <row r="48103" spans="11:11" x14ac:dyDescent="0.25">
      <c r="K48103"/>
    </row>
    <row r="48104" spans="11:11" x14ac:dyDescent="0.25">
      <c r="K48104"/>
    </row>
    <row r="48105" spans="11:11" x14ac:dyDescent="0.25">
      <c r="K48105" s="133"/>
    </row>
    <row r="48106" spans="11:11" x14ac:dyDescent="0.25">
      <c r="K48106" s="133"/>
    </row>
    <row r="48107" spans="11:11" x14ac:dyDescent="0.25">
      <c r="K48107"/>
    </row>
    <row r="48108" spans="11:11" x14ac:dyDescent="0.25">
      <c r="K48108"/>
    </row>
    <row r="48109" spans="11:11" x14ac:dyDescent="0.25">
      <c r="K48109"/>
    </row>
    <row r="48110" spans="11:11" x14ac:dyDescent="0.25">
      <c r="K48110" s="133"/>
    </row>
    <row r="48111" spans="11:11" x14ac:dyDescent="0.25">
      <c r="K48111" s="133"/>
    </row>
    <row r="48112" spans="11:11" x14ac:dyDescent="0.25">
      <c r="K48112"/>
    </row>
    <row r="48113" spans="11:11" x14ac:dyDescent="0.25">
      <c r="K48113"/>
    </row>
    <row r="48114" spans="11:11" x14ac:dyDescent="0.25">
      <c r="K48114" s="133"/>
    </row>
    <row r="48115" spans="11:11" x14ac:dyDescent="0.25">
      <c r="K48115" s="133"/>
    </row>
    <row r="48116" spans="11:11" x14ac:dyDescent="0.25">
      <c r="K48116"/>
    </row>
    <row r="48117" spans="11:11" x14ac:dyDescent="0.25">
      <c r="K48117"/>
    </row>
    <row r="48118" spans="11:11" x14ac:dyDescent="0.25">
      <c r="K48118"/>
    </row>
    <row r="48119" spans="11:11" x14ac:dyDescent="0.25">
      <c r="K48119" s="133"/>
    </row>
    <row r="48120" spans="11:11" x14ac:dyDescent="0.25">
      <c r="K48120" s="133"/>
    </row>
    <row r="48121" spans="11:11" x14ac:dyDescent="0.25">
      <c r="K48121"/>
    </row>
    <row r="48122" spans="11:11" x14ac:dyDescent="0.25">
      <c r="K48122"/>
    </row>
    <row r="48123" spans="11:11" x14ac:dyDescent="0.25">
      <c r="K48123" s="133"/>
    </row>
    <row r="48124" spans="11:11" x14ac:dyDescent="0.25">
      <c r="K48124" s="133"/>
    </row>
    <row r="48125" spans="11:11" x14ac:dyDescent="0.25">
      <c r="K48125"/>
    </row>
    <row r="48126" spans="11:11" x14ac:dyDescent="0.25">
      <c r="K48126"/>
    </row>
    <row r="48127" spans="11:11" x14ac:dyDescent="0.25">
      <c r="K48127"/>
    </row>
    <row r="48128" spans="11:11" x14ac:dyDescent="0.25">
      <c r="K48128" s="133"/>
    </row>
    <row r="48129" spans="11:11" x14ac:dyDescent="0.25">
      <c r="K48129" s="133"/>
    </row>
    <row r="48130" spans="11:11" x14ac:dyDescent="0.25">
      <c r="K48130"/>
    </row>
    <row r="48131" spans="11:11" x14ac:dyDescent="0.25">
      <c r="K48131"/>
    </row>
    <row r="48132" spans="11:11" x14ac:dyDescent="0.25">
      <c r="K48132" s="133"/>
    </row>
    <row r="48133" spans="11:11" x14ac:dyDescent="0.25">
      <c r="K48133" s="133"/>
    </row>
    <row r="48134" spans="11:11" x14ac:dyDescent="0.25">
      <c r="K48134"/>
    </row>
    <row r="48135" spans="11:11" x14ac:dyDescent="0.25">
      <c r="K48135"/>
    </row>
    <row r="48136" spans="11:11" x14ac:dyDescent="0.25">
      <c r="K48136"/>
    </row>
    <row r="48137" spans="11:11" x14ac:dyDescent="0.25">
      <c r="K48137" s="133"/>
    </row>
    <row r="48138" spans="11:11" x14ac:dyDescent="0.25">
      <c r="K48138" s="133"/>
    </row>
    <row r="48139" spans="11:11" x14ac:dyDescent="0.25">
      <c r="K48139"/>
    </row>
    <row r="48140" spans="11:11" x14ac:dyDescent="0.25">
      <c r="K48140"/>
    </row>
    <row r="48141" spans="11:11" x14ac:dyDescent="0.25">
      <c r="K48141" s="133"/>
    </row>
    <row r="48142" spans="11:11" x14ac:dyDescent="0.25">
      <c r="K48142" s="133"/>
    </row>
    <row r="48143" spans="11:11" x14ac:dyDescent="0.25">
      <c r="K48143"/>
    </row>
    <row r="48144" spans="11:11" x14ac:dyDescent="0.25">
      <c r="K48144"/>
    </row>
    <row r="48145" spans="11:11" x14ac:dyDescent="0.25">
      <c r="K48145"/>
    </row>
    <row r="48146" spans="11:11" x14ac:dyDescent="0.25">
      <c r="K48146" s="133"/>
    </row>
    <row r="48147" spans="11:11" x14ac:dyDescent="0.25">
      <c r="K48147" s="133"/>
    </row>
    <row r="48148" spans="11:11" x14ac:dyDescent="0.25">
      <c r="K48148"/>
    </row>
    <row r="48149" spans="11:11" x14ac:dyDescent="0.25">
      <c r="K48149"/>
    </row>
    <row r="48150" spans="11:11" x14ac:dyDescent="0.25">
      <c r="K48150" s="133"/>
    </row>
    <row r="48151" spans="11:11" x14ac:dyDescent="0.25">
      <c r="K48151" s="133"/>
    </row>
    <row r="48152" spans="11:11" x14ac:dyDescent="0.25">
      <c r="K48152"/>
    </row>
    <row r="48153" spans="11:11" x14ac:dyDescent="0.25">
      <c r="K48153"/>
    </row>
    <row r="48154" spans="11:11" x14ac:dyDescent="0.25">
      <c r="K48154"/>
    </row>
    <row r="48155" spans="11:11" x14ac:dyDescent="0.25">
      <c r="K48155" s="133"/>
    </row>
    <row r="48156" spans="11:11" x14ac:dyDescent="0.25">
      <c r="K48156" s="133"/>
    </row>
    <row r="48157" spans="11:11" x14ac:dyDescent="0.25">
      <c r="K48157"/>
    </row>
    <row r="48158" spans="11:11" x14ac:dyDescent="0.25">
      <c r="K48158"/>
    </row>
    <row r="48159" spans="11:11" x14ac:dyDescent="0.25">
      <c r="K48159" s="133"/>
    </row>
    <row r="48160" spans="11:11" x14ac:dyDescent="0.25">
      <c r="K48160" s="133"/>
    </row>
    <row r="48161" spans="11:11" x14ac:dyDescent="0.25">
      <c r="K48161"/>
    </row>
    <row r="48162" spans="11:11" x14ac:dyDescent="0.25">
      <c r="K48162"/>
    </row>
    <row r="48163" spans="11:11" x14ac:dyDescent="0.25">
      <c r="K48163"/>
    </row>
    <row r="48164" spans="11:11" x14ac:dyDescent="0.25">
      <c r="K48164" s="133"/>
    </row>
    <row r="48165" spans="11:11" x14ac:dyDescent="0.25">
      <c r="K48165" s="133"/>
    </row>
    <row r="48166" spans="11:11" x14ac:dyDescent="0.25">
      <c r="K48166"/>
    </row>
    <row r="48167" spans="11:11" x14ac:dyDescent="0.25">
      <c r="K48167"/>
    </row>
    <row r="48168" spans="11:11" x14ac:dyDescent="0.25">
      <c r="K48168" s="133"/>
    </row>
    <row r="48169" spans="11:11" x14ac:dyDescent="0.25">
      <c r="K48169" s="133"/>
    </row>
    <row r="48170" spans="11:11" x14ac:dyDescent="0.25">
      <c r="K48170"/>
    </row>
    <row r="48171" spans="11:11" x14ac:dyDescent="0.25">
      <c r="K48171"/>
    </row>
    <row r="48172" spans="11:11" x14ac:dyDescent="0.25">
      <c r="K48172"/>
    </row>
    <row r="48173" spans="11:11" x14ac:dyDescent="0.25">
      <c r="K48173" s="133"/>
    </row>
    <row r="48174" spans="11:11" x14ac:dyDescent="0.25">
      <c r="K48174" s="133"/>
    </row>
    <row r="48175" spans="11:11" x14ac:dyDescent="0.25">
      <c r="K48175"/>
    </row>
    <row r="48176" spans="11:11" x14ac:dyDescent="0.25">
      <c r="K48176"/>
    </row>
    <row r="48177" spans="11:11" x14ac:dyDescent="0.25">
      <c r="K48177" s="133"/>
    </row>
    <row r="48178" spans="11:11" x14ac:dyDescent="0.25">
      <c r="K48178" s="133"/>
    </row>
    <row r="48179" spans="11:11" x14ac:dyDescent="0.25">
      <c r="K48179"/>
    </row>
    <row r="48180" spans="11:11" x14ac:dyDescent="0.25">
      <c r="K48180"/>
    </row>
    <row r="48181" spans="11:11" x14ac:dyDescent="0.25">
      <c r="K48181"/>
    </row>
    <row r="48182" spans="11:11" x14ac:dyDescent="0.25">
      <c r="K48182" s="133"/>
    </row>
    <row r="48183" spans="11:11" x14ac:dyDescent="0.25">
      <c r="K48183" s="133"/>
    </row>
    <row r="48184" spans="11:11" x14ac:dyDescent="0.25">
      <c r="K48184"/>
    </row>
    <row r="48185" spans="11:11" x14ac:dyDescent="0.25">
      <c r="K48185"/>
    </row>
    <row r="48186" spans="11:11" x14ac:dyDescent="0.25">
      <c r="K48186" s="133"/>
    </row>
    <row r="48187" spans="11:11" x14ac:dyDescent="0.25">
      <c r="K48187" s="133"/>
    </row>
    <row r="48188" spans="11:11" x14ac:dyDescent="0.25">
      <c r="K48188"/>
    </row>
    <row r="48189" spans="11:11" x14ac:dyDescent="0.25">
      <c r="K48189"/>
    </row>
    <row r="48190" spans="11:11" x14ac:dyDescent="0.25">
      <c r="K48190"/>
    </row>
    <row r="48191" spans="11:11" x14ac:dyDescent="0.25">
      <c r="K48191" s="133"/>
    </row>
    <row r="48192" spans="11:11" x14ac:dyDescent="0.25">
      <c r="K48192" s="133"/>
    </row>
    <row r="48193" spans="11:11" x14ac:dyDescent="0.25">
      <c r="K48193"/>
    </row>
    <row r="48194" spans="11:11" x14ac:dyDescent="0.25">
      <c r="K48194"/>
    </row>
    <row r="48195" spans="11:11" x14ac:dyDescent="0.25">
      <c r="K48195" s="133"/>
    </row>
    <row r="48196" spans="11:11" x14ac:dyDescent="0.25">
      <c r="K48196" s="133"/>
    </row>
    <row r="48197" spans="11:11" x14ac:dyDescent="0.25">
      <c r="K48197"/>
    </row>
    <row r="48198" spans="11:11" x14ac:dyDescent="0.25">
      <c r="K48198"/>
    </row>
    <row r="48199" spans="11:11" x14ac:dyDescent="0.25">
      <c r="K48199"/>
    </row>
    <row r="48200" spans="11:11" x14ac:dyDescent="0.25">
      <c r="K48200" s="133"/>
    </row>
    <row r="48201" spans="11:11" x14ac:dyDescent="0.25">
      <c r="K48201" s="133"/>
    </row>
    <row r="48202" spans="11:11" x14ac:dyDescent="0.25">
      <c r="K48202"/>
    </row>
    <row r="48203" spans="11:11" x14ac:dyDescent="0.25">
      <c r="K48203"/>
    </row>
    <row r="48204" spans="11:11" x14ac:dyDescent="0.25">
      <c r="K48204" s="133"/>
    </row>
    <row r="48205" spans="11:11" x14ac:dyDescent="0.25">
      <c r="K48205" s="133"/>
    </row>
    <row r="48206" spans="11:11" x14ac:dyDescent="0.25">
      <c r="K48206"/>
    </row>
    <row r="48207" spans="11:11" x14ac:dyDescent="0.25">
      <c r="K48207"/>
    </row>
    <row r="48208" spans="11:11" x14ac:dyDescent="0.25">
      <c r="K48208"/>
    </row>
    <row r="48209" spans="11:11" x14ac:dyDescent="0.25">
      <c r="K48209" s="133"/>
    </row>
    <row r="48210" spans="11:11" x14ac:dyDescent="0.25">
      <c r="K48210" s="133"/>
    </row>
    <row r="48211" spans="11:11" x14ac:dyDescent="0.25">
      <c r="K48211"/>
    </row>
    <row r="48212" spans="11:11" x14ac:dyDescent="0.25">
      <c r="K48212"/>
    </row>
    <row r="48213" spans="11:11" x14ac:dyDescent="0.25">
      <c r="K48213" s="133"/>
    </row>
    <row r="48214" spans="11:11" x14ac:dyDescent="0.25">
      <c r="K48214" s="133"/>
    </row>
    <row r="48215" spans="11:11" x14ac:dyDescent="0.25">
      <c r="K48215"/>
    </row>
    <row r="48216" spans="11:11" x14ac:dyDescent="0.25">
      <c r="K48216"/>
    </row>
    <row r="48217" spans="11:11" x14ac:dyDescent="0.25">
      <c r="K48217"/>
    </row>
    <row r="48218" spans="11:11" x14ac:dyDescent="0.25">
      <c r="K48218" s="133"/>
    </row>
    <row r="48219" spans="11:11" x14ac:dyDescent="0.25">
      <c r="K48219" s="133"/>
    </row>
    <row r="48220" spans="11:11" x14ac:dyDescent="0.25">
      <c r="K48220"/>
    </row>
    <row r="48221" spans="11:11" x14ac:dyDescent="0.25">
      <c r="K48221"/>
    </row>
    <row r="48222" spans="11:11" x14ac:dyDescent="0.25">
      <c r="K48222" s="133"/>
    </row>
    <row r="48223" spans="11:11" x14ac:dyDescent="0.25">
      <c r="K48223" s="133"/>
    </row>
    <row r="48224" spans="11:11" x14ac:dyDescent="0.25">
      <c r="K48224"/>
    </row>
    <row r="48225" spans="11:11" x14ac:dyDescent="0.25">
      <c r="K48225"/>
    </row>
    <row r="48226" spans="11:11" x14ac:dyDescent="0.25">
      <c r="K48226"/>
    </row>
    <row r="48227" spans="11:11" x14ac:dyDescent="0.25">
      <c r="K48227" s="133"/>
    </row>
    <row r="48228" spans="11:11" x14ac:dyDescent="0.25">
      <c r="K48228" s="133"/>
    </row>
    <row r="48229" spans="11:11" x14ac:dyDescent="0.25">
      <c r="K48229"/>
    </row>
    <row r="48230" spans="11:11" x14ac:dyDescent="0.25">
      <c r="K48230"/>
    </row>
    <row r="48231" spans="11:11" x14ac:dyDescent="0.25">
      <c r="K48231" s="133"/>
    </row>
    <row r="48232" spans="11:11" x14ac:dyDescent="0.25">
      <c r="K48232" s="133"/>
    </row>
    <row r="48233" spans="11:11" x14ac:dyDescent="0.25">
      <c r="K48233"/>
    </row>
    <row r="48234" spans="11:11" x14ac:dyDescent="0.25">
      <c r="K48234"/>
    </row>
    <row r="48235" spans="11:11" x14ac:dyDescent="0.25">
      <c r="K48235"/>
    </row>
    <row r="48236" spans="11:11" x14ac:dyDescent="0.25">
      <c r="K48236" s="133"/>
    </row>
    <row r="48237" spans="11:11" x14ac:dyDescent="0.25">
      <c r="K48237" s="133"/>
    </row>
    <row r="48238" spans="11:11" x14ac:dyDescent="0.25">
      <c r="K48238"/>
    </row>
    <row r="48239" spans="11:11" x14ac:dyDescent="0.25">
      <c r="K48239"/>
    </row>
    <row r="48240" spans="11:11" x14ac:dyDescent="0.25">
      <c r="K48240" s="133"/>
    </row>
    <row r="48241" spans="11:11" x14ac:dyDescent="0.25">
      <c r="K48241" s="133"/>
    </row>
    <row r="48242" spans="11:11" x14ac:dyDescent="0.25">
      <c r="K48242"/>
    </row>
    <row r="48243" spans="11:11" x14ac:dyDescent="0.25">
      <c r="K48243"/>
    </row>
    <row r="48244" spans="11:11" x14ac:dyDescent="0.25">
      <c r="K48244"/>
    </row>
    <row r="48245" spans="11:11" x14ac:dyDescent="0.25">
      <c r="K48245" s="133"/>
    </row>
    <row r="48246" spans="11:11" x14ac:dyDescent="0.25">
      <c r="K48246" s="133"/>
    </row>
    <row r="48247" spans="11:11" x14ac:dyDescent="0.25">
      <c r="K48247"/>
    </row>
    <row r="48248" spans="11:11" x14ac:dyDescent="0.25">
      <c r="K48248"/>
    </row>
    <row r="48249" spans="11:11" x14ac:dyDescent="0.25">
      <c r="K48249" s="133"/>
    </row>
    <row r="48250" spans="11:11" x14ac:dyDescent="0.25">
      <c r="K48250" s="133"/>
    </row>
    <row r="48251" spans="11:11" x14ac:dyDescent="0.25">
      <c r="K48251"/>
    </row>
    <row r="48252" spans="11:11" x14ac:dyDescent="0.25">
      <c r="K48252"/>
    </row>
    <row r="48253" spans="11:11" x14ac:dyDescent="0.25">
      <c r="K48253"/>
    </row>
    <row r="48254" spans="11:11" x14ac:dyDescent="0.25">
      <c r="K48254" s="133"/>
    </row>
    <row r="48255" spans="11:11" x14ac:dyDescent="0.25">
      <c r="K48255" s="133"/>
    </row>
    <row r="48256" spans="11:11" x14ac:dyDescent="0.25">
      <c r="K48256"/>
    </row>
    <row r="48257" spans="11:11" x14ac:dyDescent="0.25">
      <c r="K48257"/>
    </row>
    <row r="48258" spans="11:11" x14ac:dyDescent="0.25">
      <c r="K48258" s="133"/>
    </row>
    <row r="48259" spans="11:11" x14ac:dyDescent="0.25">
      <c r="K48259" s="133"/>
    </row>
    <row r="48260" spans="11:11" x14ac:dyDescent="0.25">
      <c r="K48260"/>
    </row>
    <row r="48261" spans="11:11" x14ac:dyDescent="0.25">
      <c r="K48261"/>
    </row>
    <row r="48262" spans="11:11" x14ac:dyDescent="0.25">
      <c r="K48262"/>
    </row>
    <row r="48263" spans="11:11" x14ac:dyDescent="0.25">
      <c r="K48263" s="133"/>
    </row>
    <row r="48264" spans="11:11" x14ac:dyDescent="0.25">
      <c r="K48264" s="133"/>
    </row>
    <row r="48265" spans="11:11" x14ac:dyDescent="0.25">
      <c r="K48265"/>
    </row>
    <row r="48266" spans="11:11" x14ac:dyDescent="0.25">
      <c r="K48266"/>
    </row>
    <row r="48267" spans="11:11" x14ac:dyDescent="0.25">
      <c r="K48267" s="133"/>
    </row>
    <row r="48268" spans="11:11" x14ac:dyDescent="0.25">
      <c r="K48268" s="133"/>
    </row>
    <row r="48269" spans="11:11" x14ac:dyDescent="0.25">
      <c r="K48269"/>
    </row>
    <row r="48270" spans="11:11" x14ac:dyDescent="0.25">
      <c r="K48270"/>
    </row>
    <row r="48271" spans="11:11" x14ac:dyDescent="0.25">
      <c r="K48271"/>
    </row>
    <row r="48272" spans="11:11" x14ac:dyDescent="0.25">
      <c r="K48272" s="133"/>
    </row>
    <row r="48273" spans="11:11" x14ac:dyDescent="0.25">
      <c r="K48273" s="133"/>
    </row>
    <row r="48274" spans="11:11" x14ac:dyDescent="0.25">
      <c r="K48274"/>
    </row>
    <row r="48275" spans="11:11" x14ac:dyDescent="0.25">
      <c r="K48275"/>
    </row>
    <row r="48276" spans="11:11" x14ac:dyDescent="0.25">
      <c r="K48276" s="133"/>
    </row>
    <row r="48277" spans="11:11" x14ac:dyDescent="0.25">
      <c r="K48277" s="133"/>
    </row>
    <row r="48278" spans="11:11" x14ac:dyDescent="0.25">
      <c r="K48278"/>
    </row>
    <row r="48279" spans="11:11" x14ac:dyDescent="0.25">
      <c r="K48279"/>
    </row>
    <row r="48280" spans="11:11" x14ac:dyDescent="0.25">
      <c r="K48280"/>
    </row>
    <row r="48281" spans="11:11" x14ac:dyDescent="0.25">
      <c r="K48281" s="133"/>
    </row>
    <row r="48282" spans="11:11" x14ac:dyDescent="0.25">
      <c r="K48282" s="133"/>
    </row>
    <row r="48283" spans="11:11" x14ac:dyDescent="0.25">
      <c r="K48283"/>
    </row>
    <row r="48284" spans="11:11" x14ac:dyDescent="0.25">
      <c r="K48284"/>
    </row>
    <row r="48285" spans="11:11" x14ac:dyDescent="0.25">
      <c r="K48285" s="133"/>
    </row>
    <row r="48286" spans="11:11" x14ac:dyDescent="0.25">
      <c r="K48286" s="133"/>
    </row>
    <row r="48287" spans="11:11" x14ac:dyDescent="0.25">
      <c r="K48287"/>
    </row>
    <row r="48288" spans="11:11" x14ac:dyDescent="0.25">
      <c r="K48288"/>
    </row>
    <row r="48289" spans="11:11" x14ac:dyDescent="0.25">
      <c r="K48289"/>
    </row>
    <row r="48290" spans="11:11" x14ac:dyDescent="0.25">
      <c r="K48290" s="133"/>
    </row>
    <row r="48291" spans="11:11" x14ac:dyDescent="0.25">
      <c r="K48291" s="133"/>
    </row>
    <row r="48292" spans="11:11" x14ac:dyDescent="0.25">
      <c r="K48292"/>
    </row>
    <row r="48293" spans="11:11" x14ac:dyDescent="0.25">
      <c r="K48293"/>
    </row>
    <row r="48294" spans="11:11" x14ac:dyDescent="0.25">
      <c r="K48294" s="133"/>
    </row>
    <row r="48295" spans="11:11" x14ac:dyDescent="0.25">
      <c r="K48295" s="133"/>
    </row>
    <row r="48296" spans="11:11" x14ac:dyDescent="0.25">
      <c r="K48296"/>
    </row>
    <row r="48297" spans="11:11" x14ac:dyDescent="0.25">
      <c r="K48297"/>
    </row>
    <row r="48298" spans="11:11" x14ac:dyDescent="0.25">
      <c r="K48298"/>
    </row>
    <row r="48299" spans="11:11" x14ac:dyDescent="0.25">
      <c r="K48299" s="133"/>
    </row>
    <row r="48300" spans="11:11" x14ac:dyDescent="0.25">
      <c r="K48300" s="133"/>
    </row>
    <row r="48301" spans="11:11" x14ac:dyDescent="0.25">
      <c r="K48301"/>
    </row>
    <row r="48302" spans="11:11" x14ac:dyDescent="0.25">
      <c r="K48302"/>
    </row>
    <row r="48303" spans="11:11" x14ac:dyDescent="0.25">
      <c r="K48303" s="133"/>
    </row>
    <row r="48304" spans="11:11" x14ac:dyDescent="0.25">
      <c r="K48304" s="133"/>
    </row>
    <row r="48305" spans="11:11" x14ac:dyDescent="0.25">
      <c r="K48305"/>
    </row>
    <row r="48306" spans="11:11" x14ac:dyDescent="0.25">
      <c r="K48306"/>
    </row>
    <row r="48307" spans="11:11" x14ac:dyDescent="0.25">
      <c r="K48307"/>
    </row>
    <row r="48308" spans="11:11" x14ac:dyDescent="0.25">
      <c r="K48308" s="133"/>
    </row>
    <row r="48309" spans="11:11" x14ac:dyDescent="0.25">
      <c r="K48309" s="133"/>
    </row>
    <row r="48310" spans="11:11" x14ac:dyDescent="0.25">
      <c r="K48310"/>
    </row>
    <row r="48311" spans="11:11" x14ac:dyDescent="0.25">
      <c r="K48311"/>
    </row>
    <row r="48312" spans="11:11" x14ac:dyDescent="0.25">
      <c r="K48312" s="133"/>
    </row>
    <row r="48313" spans="11:11" x14ac:dyDescent="0.25">
      <c r="K48313" s="133"/>
    </row>
    <row r="48314" spans="11:11" x14ac:dyDescent="0.25">
      <c r="K48314"/>
    </row>
    <row r="48315" spans="11:11" x14ac:dyDescent="0.25">
      <c r="K48315"/>
    </row>
    <row r="48316" spans="11:11" x14ac:dyDescent="0.25">
      <c r="K48316"/>
    </row>
    <row r="48317" spans="11:11" x14ac:dyDescent="0.25">
      <c r="K48317" s="133"/>
    </row>
    <row r="48318" spans="11:11" x14ac:dyDescent="0.25">
      <c r="K48318" s="133"/>
    </row>
    <row r="48319" spans="11:11" x14ac:dyDescent="0.25">
      <c r="K48319"/>
    </row>
    <row r="48320" spans="11:11" x14ac:dyDescent="0.25">
      <c r="K48320"/>
    </row>
    <row r="48321" spans="11:11" x14ac:dyDescent="0.25">
      <c r="K48321" s="133"/>
    </row>
    <row r="48322" spans="11:11" x14ac:dyDescent="0.25">
      <c r="K48322" s="133"/>
    </row>
    <row r="48323" spans="11:11" x14ac:dyDescent="0.25">
      <c r="K48323"/>
    </row>
    <row r="48324" spans="11:11" x14ac:dyDescent="0.25">
      <c r="K48324"/>
    </row>
    <row r="48325" spans="11:11" x14ac:dyDescent="0.25">
      <c r="K48325"/>
    </row>
    <row r="48326" spans="11:11" x14ac:dyDescent="0.25">
      <c r="K48326" s="133"/>
    </row>
    <row r="48327" spans="11:11" x14ac:dyDescent="0.25">
      <c r="K48327" s="133"/>
    </row>
    <row r="48328" spans="11:11" x14ac:dyDescent="0.25">
      <c r="K48328"/>
    </row>
    <row r="48329" spans="11:11" x14ac:dyDescent="0.25">
      <c r="K48329"/>
    </row>
    <row r="48330" spans="11:11" x14ac:dyDescent="0.25">
      <c r="K48330" s="133"/>
    </row>
    <row r="48331" spans="11:11" x14ac:dyDescent="0.25">
      <c r="K48331" s="133"/>
    </row>
    <row r="48332" spans="11:11" x14ac:dyDescent="0.25">
      <c r="K48332"/>
    </row>
    <row r="48333" spans="11:11" x14ac:dyDescent="0.25">
      <c r="K48333"/>
    </row>
    <row r="48334" spans="11:11" x14ac:dyDescent="0.25">
      <c r="K48334"/>
    </row>
    <row r="48335" spans="11:11" x14ac:dyDescent="0.25">
      <c r="K48335" s="133"/>
    </row>
    <row r="48336" spans="11:11" x14ac:dyDescent="0.25">
      <c r="K48336" s="133"/>
    </row>
    <row r="48337" spans="11:11" x14ac:dyDescent="0.25">
      <c r="K48337"/>
    </row>
    <row r="48338" spans="11:11" x14ac:dyDescent="0.25">
      <c r="K48338"/>
    </row>
    <row r="48339" spans="11:11" x14ac:dyDescent="0.25">
      <c r="K48339" s="133"/>
    </row>
    <row r="48340" spans="11:11" x14ac:dyDescent="0.25">
      <c r="K48340" s="133"/>
    </row>
    <row r="48341" spans="11:11" x14ac:dyDescent="0.25">
      <c r="K48341"/>
    </row>
    <row r="48342" spans="11:11" x14ac:dyDescent="0.25">
      <c r="K48342"/>
    </row>
    <row r="48343" spans="11:11" x14ac:dyDescent="0.25">
      <c r="K48343"/>
    </row>
    <row r="48344" spans="11:11" x14ac:dyDescent="0.25">
      <c r="K48344" s="133"/>
    </row>
    <row r="48345" spans="11:11" x14ac:dyDescent="0.25">
      <c r="K48345" s="133"/>
    </row>
    <row r="48346" spans="11:11" x14ac:dyDescent="0.25">
      <c r="K48346"/>
    </row>
    <row r="48347" spans="11:11" x14ac:dyDescent="0.25">
      <c r="K48347"/>
    </row>
    <row r="48348" spans="11:11" x14ac:dyDescent="0.25">
      <c r="K48348" s="133"/>
    </row>
    <row r="48349" spans="11:11" x14ac:dyDescent="0.25">
      <c r="K48349" s="133"/>
    </row>
    <row r="48350" spans="11:11" x14ac:dyDescent="0.25">
      <c r="K48350"/>
    </row>
    <row r="48351" spans="11:11" x14ac:dyDescent="0.25">
      <c r="K48351"/>
    </row>
    <row r="48352" spans="11:11" x14ac:dyDescent="0.25">
      <c r="K48352"/>
    </row>
    <row r="48353" spans="11:11" x14ac:dyDescent="0.25">
      <c r="K48353" s="133"/>
    </row>
    <row r="48354" spans="11:11" x14ac:dyDescent="0.25">
      <c r="K48354" s="133"/>
    </row>
    <row r="48355" spans="11:11" x14ac:dyDescent="0.25">
      <c r="K48355"/>
    </row>
    <row r="48356" spans="11:11" x14ac:dyDescent="0.25">
      <c r="K48356"/>
    </row>
    <row r="48357" spans="11:11" x14ac:dyDescent="0.25">
      <c r="K48357" s="133"/>
    </row>
    <row r="48358" spans="11:11" x14ac:dyDescent="0.25">
      <c r="K48358" s="133"/>
    </row>
    <row r="48359" spans="11:11" x14ac:dyDescent="0.25">
      <c r="K48359"/>
    </row>
    <row r="48360" spans="11:11" x14ac:dyDescent="0.25">
      <c r="K48360"/>
    </row>
    <row r="48361" spans="11:11" x14ac:dyDescent="0.25">
      <c r="K48361"/>
    </row>
    <row r="48362" spans="11:11" x14ac:dyDescent="0.25">
      <c r="K48362" s="133"/>
    </row>
    <row r="48363" spans="11:11" x14ac:dyDescent="0.25">
      <c r="K48363" s="133"/>
    </row>
    <row r="48364" spans="11:11" x14ac:dyDescent="0.25">
      <c r="K48364"/>
    </row>
    <row r="48365" spans="11:11" x14ac:dyDescent="0.25">
      <c r="K48365"/>
    </row>
    <row r="48366" spans="11:11" x14ac:dyDescent="0.25">
      <c r="K48366" s="133"/>
    </row>
    <row r="48367" spans="11:11" x14ac:dyDescent="0.25">
      <c r="K48367" s="133"/>
    </row>
    <row r="48368" spans="11:11" x14ac:dyDescent="0.25">
      <c r="K48368"/>
    </row>
    <row r="48369" spans="11:11" x14ac:dyDescent="0.25">
      <c r="K48369"/>
    </row>
    <row r="48370" spans="11:11" x14ac:dyDescent="0.25">
      <c r="K48370"/>
    </row>
    <row r="48371" spans="11:11" x14ac:dyDescent="0.25">
      <c r="K48371" s="133"/>
    </row>
    <row r="48372" spans="11:11" x14ac:dyDescent="0.25">
      <c r="K48372" s="133"/>
    </row>
    <row r="48373" spans="11:11" x14ac:dyDescent="0.25">
      <c r="K48373"/>
    </row>
    <row r="48374" spans="11:11" x14ac:dyDescent="0.25">
      <c r="K48374"/>
    </row>
    <row r="48375" spans="11:11" x14ac:dyDescent="0.25">
      <c r="K48375" s="133"/>
    </row>
    <row r="48376" spans="11:11" x14ac:dyDescent="0.25">
      <c r="K48376" s="133"/>
    </row>
    <row r="48377" spans="11:11" x14ac:dyDescent="0.25">
      <c r="K48377"/>
    </row>
    <row r="48378" spans="11:11" x14ac:dyDescent="0.25">
      <c r="K48378"/>
    </row>
    <row r="48379" spans="11:11" x14ac:dyDescent="0.25">
      <c r="K48379"/>
    </row>
    <row r="48380" spans="11:11" x14ac:dyDescent="0.25">
      <c r="K48380" s="133"/>
    </row>
    <row r="48381" spans="11:11" x14ac:dyDescent="0.25">
      <c r="K48381" s="133"/>
    </row>
    <row r="48382" spans="11:11" x14ac:dyDescent="0.25">
      <c r="K48382"/>
    </row>
    <row r="48383" spans="11:11" x14ac:dyDescent="0.25">
      <c r="K48383"/>
    </row>
    <row r="48384" spans="11:11" x14ac:dyDescent="0.25">
      <c r="K48384" s="133"/>
    </row>
    <row r="48385" spans="11:11" x14ac:dyDescent="0.25">
      <c r="K48385" s="133"/>
    </row>
    <row r="48386" spans="11:11" x14ac:dyDescent="0.25">
      <c r="K48386"/>
    </row>
    <row r="48387" spans="11:11" x14ac:dyDescent="0.25">
      <c r="K48387"/>
    </row>
    <row r="48388" spans="11:11" x14ac:dyDescent="0.25">
      <c r="K48388"/>
    </row>
    <row r="48389" spans="11:11" x14ac:dyDescent="0.25">
      <c r="K48389" s="133"/>
    </row>
    <row r="48390" spans="11:11" x14ac:dyDescent="0.25">
      <c r="K48390" s="133"/>
    </row>
    <row r="48391" spans="11:11" x14ac:dyDescent="0.25">
      <c r="K48391"/>
    </row>
    <row r="48392" spans="11:11" x14ac:dyDescent="0.25">
      <c r="K48392"/>
    </row>
    <row r="48393" spans="11:11" x14ac:dyDescent="0.25">
      <c r="K48393" s="133"/>
    </row>
    <row r="48394" spans="11:11" x14ac:dyDescent="0.25">
      <c r="K48394" s="133"/>
    </row>
    <row r="48395" spans="11:11" x14ac:dyDescent="0.25">
      <c r="K48395"/>
    </row>
    <row r="48396" spans="11:11" x14ac:dyDescent="0.25">
      <c r="K48396"/>
    </row>
    <row r="48397" spans="11:11" x14ac:dyDescent="0.25">
      <c r="K48397"/>
    </row>
    <row r="48398" spans="11:11" x14ac:dyDescent="0.25">
      <c r="K48398" s="133"/>
    </row>
    <row r="48399" spans="11:11" x14ac:dyDescent="0.25">
      <c r="K48399" s="133"/>
    </row>
    <row r="48400" spans="11:11" x14ac:dyDescent="0.25">
      <c r="K48400"/>
    </row>
    <row r="48401" spans="11:11" x14ac:dyDescent="0.25">
      <c r="K48401"/>
    </row>
    <row r="48402" spans="11:11" x14ac:dyDescent="0.25">
      <c r="K48402" s="133"/>
    </row>
    <row r="48403" spans="11:11" x14ac:dyDescent="0.25">
      <c r="K48403" s="133"/>
    </row>
    <row r="48404" spans="11:11" x14ac:dyDescent="0.25">
      <c r="K48404"/>
    </row>
    <row r="48405" spans="11:11" x14ac:dyDescent="0.25">
      <c r="K48405"/>
    </row>
    <row r="48406" spans="11:11" x14ac:dyDescent="0.25">
      <c r="K48406"/>
    </row>
    <row r="48407" spans="11:11" x14ac:dyDescent="0.25">
      <c r="K48407" s="133"/>
    </row>
    <row r="48408" spans="11:11" x14ac:dyDescent="0.25">
      <c r="K48408" s="133"/>
    </row>
    <row r="48409" spans="11:11" x14ac:dyDescent="0.25">
      <c r="K48409"/>
    </row>
    <row r="48410" spans="11:11" x14ac:dyDescent="0.25">
      <c r="K48410"/>
    </row>
    <row r="48411" spans="11:11" x14ac:dyDescent="0.25">
      <c r="K48411" s="133"/>
    </row>
    <row r="48412" spans="11:11" x14ac:dyDescent="0.25">
      <c r="K48412" s="133"/>
    </row>
    <row r="48413" spans="11:11" x14ac:dyDescent="0.25">
      <c r="K48413"/>
    </row>
    <row r="48414" spans="11:11" x14ac:dyDescent="0.25">
      <c r="K48414"/>
    </row>
    <row r="48415" spans="11:11" x14ac:dyDescent="0.25">
      <c r="K48415"/>
    </row>
    <row r="48416" spans="11:11" x14ac:dyDescent="0.25">
      <c r="K48416" s="133"/>
    </row>
    <row r="48417" spans="11:11" x14ac:dyDescent="0.25">
      <c r="K48417" s="133"/>
    </row>
    <row r="48418" spans="11:11" x14ac:dyDescent="0.25">
      <c r="K48418"/>
    </row>
    <row r="48419" spans="11:11" x14ac:dyDescent="0.25">
      <c r="K48419"/>
    </row>
    <row r="48420" spans="11:11" x14ac:dyDescent="0.25">
      <c r="K48420" s="133"/>
    </row>
    <row r="48421" spans="11:11" x14ac:dyDescent="0.25">
      <c r="K48421" s="133"/>
    </row>
    <row r="48422" spans="11:11" x14ac:dyDescent="0.25">
      <c r="K48422"/>
    </row>
    <row r="48423" spans="11:11" x14ac:dyDescent="0.25">
      <c r="K48423"/>
    </row>
    <row r="48424" spans="11:11" x14ac:dyDescent="0.25">
      <c r="K48424"/>
    </row>
    <row r="48425" spans="11:11" x14ac:dyDescent="0.25">
      <c r="K48425" s="133"/>
    </row>
    <row r="48426" spans="11:11" x14ac:dyDescent="0.25">
      <c r="K48426" s="133"/>
    </row>
    <row r="48427" spans="11:11" x14ac:dyDescent="0.25">
      <c r="K48427"/>
    </row>
    <row r="48428" spans="11:11" x14ac:dyDescent="0.25">
      <c r="K48428"/>
    </row>
    <row r="48429" spans="11:11" x14ac:dyDescent="0.25">
      <c r="K48429" s="133"/>
    </row>
    <row r="48430" spans="11:11" x14ac:dyDescent="0.25">
      <c r="K48430" s="133"/>
    </row>
    <row r="48431" spans="11:11" x14ac:dyDescent="0.25">
      <c r="K48431"/>
    </row>
    <row r="48432" spans="11:11" x14ac:dyDescent="0.25">
      <c r="K48432"/>
    </row>
    <row r="48433" spans="11:11" x14ac:dyDescent="0.25">
      <c r="K48433"/>
    </row>
    <row r="48434" spans="11:11" x14ac:dyDescent="0.25">
      <c r="K48434" s="133"/>
    </row>
    <row r="48435" spans="11:11" x14ac:dyDescent="0.25">
      <c r="K48435" s="133"/>
    </row>
    <row r="48436" spans="11:11" x14ac:dyDescent="0.25">
      <c r="K48436"/>
    </row>
    <row r="48437" spans="11:11" x14ac:dyDescent="0.25">
      <c r="K48437"/>
    </row>
    <row r="48438" spans="11:11" x14ac:dyDescent="0.25">
      <c r="K48438" s="133"/>
    </row>
    <row r="48439" spans="11:11" x14ac:dyDescent="0.25">
      <c r="K48439" s="133"/>
    </row>
    <row r="48440" spans="11:11" x14ac:dyDescent="0.25">
      <c r="K48440"/>
    </row>
    <row r="48441" spans="11:11" x14ac:dyDescent="0.25">
      <c r="K48441"/>
    </row>
    <row r="48442" spans="11:11" x14ac:dyDescent="0.25">
      <c r="K48442"/>
    </row>
    <row r="48443" spans="11:11" x14ac:dyDescent="0.25">
      <c r="K48443" s="133"/>
    </row>
    <row r="48444" spans="11:11" x14ac:dyDescent="0.25">
      <c r="K48444" s="133"/>
    </row>
    <row r="48445" spans="11:11" x14ac:dyDescent="0.25">
      <c r="K48445"/>
    </row>
    <row r="48446" spans="11:11" x14ac:dyDescent="0.25">
      <c r="K48446"/>
    </row>
    <row r="48447" spans="11:11" x14ac:dyDescent="0.25">
      <c r="K48447" s="133"/>
    </row>
    <row r="48448" spans="11:11" x14ac:dyDescent="0.25">
      <c r="K48448" s="133"/>
    </row>
    <row r="48449" spans="11:11" x14ac:dyDescent="0.25">
      <c r="K48449"/>
    </row>
    <row r="48450" spans="11:11" x14ac:dyDescent="0.25">
      <c r="K48450"/>
    </row>
    <row r="48451" spans="11:11" x14ac:dyDescent="0.25">
      <c r="K48451"/>
    </row>
    <row r="48452" spans="11:11" x14ac:dyDescent="0.25">
      <c r="K48452" s="133"/>
    </row>
    <row r="48453" spans="11:11" x14ac:dyDescent="0.25">
      <c r="K48453" s="133"/>
    </row>
    <row r="48454" spans="11:11" x14ac:dyDescent="0.25">
      <c r="K48454"/>
    </row>
    <row r="48455" spans="11:11" x14ac:dyDescent="0.25">
      <c r="K48455"/>
    </row>
    <row r="48456" spans="11:11" x14ac:dyDescent="0.25">
      <c r="K48456" s="133"/>
    </row>
    <row r="48457" spans="11:11" x14ac:dyDescent="0.25">
      <c r="K48457" s="133"/>
    </row>
    <row r="48458" spans="11:11" x14ac:dyDescent="0.25">
      <c r="K48458"/>
    </row>
    <row r="48459" spans="11:11" x14ac:dyDescent="0.25">
      <c r="K48459"/>
    </row>
    <row r="48460" spans="11:11" x14ac:dyDescent="0.25">
      <c r="K48460"/>
    </row>
    <row r="48461" spans="11:11" x14ac:dyDescent="0.25">
      <c r="K48461" s="133"/>
    </row>
    <row r="48462" spans="11:11" x14ac:dyDescent="0.25">
      <c r="K48462" s="133"/>
    </row>
    <row r="48463" spans="11:11" x14ac:dyDescent="0.25">
      <c r="K48463"/>
    </row>
    <row r="48464" spans="11:11" x14ac:dyDescent="0.25">
      <c r="K48464"/>
    </row>
    <row r="48465" spans="11:11" x14ac:dyDescent="0.25">
      <c r="K48465" s="133"/>
    </row>
    <row r="48466" spans="11:11" x14ac:dyDescent="0.25">
      <c r="K48466" s="133"/>
    </row>
    <row r="48467" spans="11:11" x14ac:dyDescent="0.25">
      <c r="K48467"/>
    </row>
    <row r="48468" spans="11:11" x14ac:dyDescent="0.25">
      <c r="K48468"/>
    </row>
    <row r="48469" spans="11:11" x14ac:dyDescent="0.25">
      <c r="K48469"/>
    </row>
    <row r="48470" spans="11:11" x14ac:dyDescent="0.25">
      <c r="K48470" s="133"/>
    </row>
    <row r="48471" spans="11:11" x14ac:dyDescent="0.25">
      <c r="K48471" s="133"/>
    </row>
    <row r="48472" spans="11:11" x14ac:dyDescent="0.25">
      <c r="K48472"/>
    </row>
    <row r="48473" spans="11:11" x14ac:dyDescent="0.25">
      <c r="K48473"/>
    </row>
    <row r="48474" spans="11:11" x14ac:dyDescent="0.25">
      <c r="K48474" s="133"/>
    </row>
    <row r="48475" spans="11:11" x14ac:dyDescent="0.25">
      <c r="K48475" s="133"/>
    </row>
    <row r="48476" spans="11:11" x14ac:dyDescent="0.25">
      <c r="K48476"/>
    </row>
    <row r="48477" spans="11:11" x14ac:dyDescent="0.25">
      <c r="K48477"/>
    </row>
    <row r="48478" spans="11:11" x14ac:dyDescent="0.25">
      <c r="K48478"/>
    </row>
    <row r="48479" spans="11:11" x14ac:dyDescent="0.25">
      <c r="K48479" s="133"/>
    </row>
    <row r="48480" spans="11:11" x14ac:dyDescent="0.25">
      <c r="K48480" s="133"/>
    </row>
    <row r="48481" spans="11:11" x14ac:dyDescent="0.25">
      <c r="K48481"/>
    </row>
    <row r="48482" spans="11:11" x14ac:dyDescent="0.25">
      <c r="K48482"/>
    </row>
    <row r="48483" spans="11:11" x14ac:dyDescent="0.25">
      <c r="K48483" s="133"/>
    </row>
    <row r="48484" spans="11:11" x14ac:dyDescent="0.25">
      <c r="K48484" s="133"/>
    </row>
    <row r="48485" spans="11:11" x14ac:dyDescent="0.25">
      <c r="K48485"/>
    </row>
    <row r="48486" spans="11:11" x14ac:dyDescent="0.25">
      <c r="K48486"/>
    </row>
    <row r="48487" spans="11:11" x14ac:dyDescent="0.25">
      <c r="K48487"/>
    </row>
    <row r="48488" spans="11:11" x14ac:dyDescent="0.25">
      <c r="K48488" s="133"/>
    </row>
    <row r="48489" spans="11:11" x14ac:dyDescent="0.25">
      <c r="K48489" s="133"/>
    </row>
    <row r="48490" spans="11:11" x14ac:dyDescent="0.25">
      <c r="K48490"/>
    </row>
    <row r="48491" spans="11:11" x14ac:dyDescent="0.25">
      <c r="K48491"/>
    </row>
    <row r="48492" spans="11:11" x14ac:dyDescent="0.25">
      <c r="K48492" s="133"/>
    </row>
    <row r="48493" spans="11:11" x14ac:dyDescent="0.25">
      <c r="K48493" s="133"/>
    </row>
    <row r="48494" spans="11:11" x14ac:dyDescent="0.25">
      <c r="K48494"/>
    </row>
    <row r="48495" spans="11:11" x14ac:dyDescent="0.25">
      <c r="K48495"/>
    </row>
    <row r="48496" spans="11:11" x14ac:dyDescent="0.25">
      <c r="K48496"/>
    </row>
    <row r="48497" spans="11:11" x14ac:dyDescent="0.25">
      <c r="K48497" s="133"/>
    </row>
    <row r="48498" spans="11:11" x14ac:dyDescent="0.25">
      <c r="K48498" s="133"/>
    </row>
    <row r="48499" spans="11:11" x14ac:dyDescent="0.25">
      <c r="K48499"/>
    </row>
    <row r="48500" spans="11:11" x14ac:dyDescent="0.25">
      <c r="K48500"/>
    </row>
    <row r="48501" spans="11:11" x14ac:dyDescent="0.25">
      <c r="K48501" s="133"/>
    </row>
    <row r="48502" spans="11:11" x14ac:dyDescent="0.25">
      <c r="K48502" s="133"/>
    </row>
    <row r="48503" spans="11:11" x14ac:dyDescent="0.25">
      <c r="K48503"/>
    </row>
    <row r="48504" spans="11:11" x14ac:dyDescent="0.25">
      <c r="K48504"/>
    </row>
    <row r="48505" spans="11:11" x14ac:dyDescent="0.25">
      <c r="K48505"/>
    </row>
    <row r="48506" spans="11:11" x14ac:dyDescent="0.25">
      <c r="K48506" s="133"/>
    </row>
    <row r="48507" spans="11:11" x14ac:dyDescent="0.25">
      <c r="K48507" s="133"/>
    </row>
    <row r="48508" spans="11:11" x14ac:dyDescent="0.25">
      <c r="K48508"/>
    </row>
    <row r="48509" spans="11:11" x14ac:dyDescent="0.25">
      <c r="K48509"/>
    </row>
    <row r="48510" spans="11:11" x14ac:dyDescent="0.25">
      <c r="K48510" s="133"/>
    </row>
    <row r="48511" spans="11:11" x14ac:dyDescent="0.25">
      <c r="K48511" s="133"/>
    </row>
    <row r="48512" spans="11:11" x14ac:dyDescent="0.25">
      <c r="K48512"/>
    </row>
    <row r="48513" spans="11:11" x14ac:dyDescent="0.25">
      <c r="K48513"/>
    </row>
    <row r="48514" spans="11:11" x14ac:dyDescent="0.25">
      <c r="K48514"/>
    </row>
    <row r="48515" spans="11:11" x14ac:dyDescent="0.25">
      <c r="K48515" s="133"/>
    </row>
    <row r="48516" spans="11:11" x14ac:dyDescent="0.25">
      <c r="K48516" s="133"/>
    </row>
    <row r="48517" spans="11:11" x14ac:dyDescent="0.25">
      <c r="K48517"/>
    </row>
    <row r="48518" spans="11:11" x14ac:dyDescent="0.25">
      <c r="K48518"/>
    </row>
    <row r="48519" spans="11:11" x14ac:dyDescent="0.25">
      <c r="K48519" s="133"/>
    </row>
    <row r="48520" spans="11:11" x14ac:dyDescent="0.25">
      <c r="K48520" s="133"/>
    </row>
    <row r="48521" spans="11:11" x14ac:dyDescent="0.25">
      <c r="K48521"/>
    </row>
    <row r="48522" spans="11:11" x14ac:dyDescent="0.25">
      <c r="K48522"/>
    </row>
    <row r="48523" spans="11:11" x14ac:dyDescent="0.25">
      <c r="K48523"/>
    </row>
    <row r="48524" spans="11:11" x14ac:dyDescent="0.25">
      <c r="K48524" s="133"/>
    </row>
    <row r="48525" spans="11:11" x14ac:dyDescent="0.25">
      <c r="K48525" s="133"/>
    </row>
    <row r="48526" spans="11:11" x14ac:dyDescent="0.25">
      <c r="K48526"/>
    </row>
    <row r="48527" spans="11:11" x14ac:dyDescent="0.25">
      <c r="K48527"/>
    </row>
    <row r="48528" spans="11:11" x14ac:dyDescent="0.25">
      <c r="K48528" s="133"/>
    </row>
    <row r="48529" spans="11:11" x14ac:dyDescent="0.25">
      <c r="K48529" s="133"/>
    </row>
    <row r="48530" spans="11:11" x14ac:dyDescent="0.25">
      <c r="K48530"/>
    </row>
    <row r="48531" spans="11:11" x14ac:dyDescent="0.25">
      <c r="K48531"/>
    </row>
    <row r="48532" spans="11:11" x14ac:dyDescent="0.25">
      <c r="K48532"/>
    </row>
    <row r="48533" spans="11:11" x14ac:dyDescent="0.25">
      <c r="K48533" s="133"/>
    </row>
    <row r="48534" spans="11:11" x14ac:dyDescent="0.25">
      <c r="K48534" s="133"/>
    </row>
    <row r="48535" spans="11:11" x14ac:dyDescent="0.25">
      <c r="K48535"/>
    </row>
    <row r="48536" spans="11:11" x14ac:dyDescent="0.25">
      <c r="K48536"/>
    </row>
    <row r="48537" spans="11:11" x14ac:dyDescent="0.25">
      <c r="K48537" s="133"/>
    </row>
    <row r="48538" spans="11:11" x14ac:dyDescent="0.25">
      <c r="K48538" s="133"/>
    </row>
    <row r="48539" spans="11:11" x14ac:dyDescent="0.25">
      <c r="K48539"/>
    </row>
    <row r="48540" spans="11:11" x14ac:dyDescent="0.25">
      <c r="K48540"/>
    </row>
    <row r="48541" spans="11:11" x14ac:dyDescent="0.25">
      <c r="K48541"/>
    </row>
    <row r="48542" spans="11:11" x14ac:dyDescent="0.25">
      <c r="K48542" s="133"/>
    </row>
    <row r="48543" spans="11:11" x14ac:dyDescent="0.25">
      <c r="K48543" s="133"/>
    </row>
    <row r="48544" spans="11:11" x14ac:dyDescent="0.25">
      <c r="K48544"/>
    </row>
    <row r="48545" spans="11:11" x14ac:dyDescent="0.25">
      <c r="K48545"/>
    </row>
    <row r="48546" spans="11:11" x14ac:dyDescent="0.25">
      <c r="K48546" s="133"/>
    </row>
    <row r="48547" spans="11:11" x14ac:dyDescent="0.25">
      <c r="K48547" s="133"/>
    </row>
    <row r="48548" spans="11:11" x14ac:dyDescent="0.25">
      <c r="K48548"/>
    </row>
    <row r="48549" spans="11:11" x14ac:dyDescent="0.25">
      <c r="K48549"/>
    </row>
    <row r="48550" spans="11:11" x14ac:dyDescent="0.25">
      <c r="K48550"/>
    </row>
    <row r="48551" spans="11:11" x14ac:dyDescent="0.25">
      <c r="K48551" s="133"/>
    </row>
    <row r="48552" spans="11:11" x14ac:dyDescent="0.25">
      <c r="K48552" s="133"/>
    </row>
    <row r="48553" spans="11:11" x14ac:dyDescent="0.25">
      <c r="K48553"/>
    </row>
    <row r="48554" spans="11:11" x14ac:dyDescent="0.25">
      <c r="K48554"/>
    </row>
    <row r="48555" spans="11:11" x14ac:dyDescent="0.25">
      <c r="K48555" s="133"/>
    </row>
    <row r="48556" spans="11:11" x14ac:dyDescent="0.25">
      <c r="K48556" s="133"/>
    </row>
    <row r="48557" spans="11:11" x14ac:dyDescent="0.25">
      <c r="K48557"/>
    </row>
    <row r="48558" spans="11:11" x14ac:dyDescent="0.25">
      <c r="K48558"/>
    </row>
    <row r="48559" spans="11:11" x14ac:dyDescent="0.25">
      <c r="K48559"/>
    </row>
    <row r="48560" spans="11:11" x14ac:dyDescent="0.25">
      <c r="K48560" s="133"/>
    </row>
    <row r="48561" spans="11:11" x14ac:dyDescent="0.25">
      <c r="K48561" s="133"/>
    </row>
    <row r="48562" spans="11:11" x14ac:dyDescent="0.25">
      <c r="K48562"/>
    </row>
    <row r="48563" spans="11:11" x14ac:dyDescent="0.25">
      <c r="K48563"/>
    </row>
    <row r="48564" spans="11:11" x14ac:dyDescent="0.25">
      <c r="K48564" s="133"/>
    </row>
    <row r="48565" spans="11:11" x14ac:dyDescent="0.25">
      <c r="K48565" s="133"/>
    </row>
    <row r="48566" spans="11:11" x14ac:dyDescent="0.25">
      <c r="K48566"/>
    </row>
    <row r="48567" spans="11:11" x14ac:dyDescent="0.25">
      <c r="K48567"/>
    </row>
    <row r="48568" spans="11:11" x14ac:dyDescent="0.25">
      <c r="K48568"/>
    </row>
    <row r="48569" spans="11:11" x14ac:dyDescent="0.25">
      <c r="K48569" s="133"/>
    </row>
    <row r="48570" spans="11:11" x14ac:dyDescent="0.25">
      <c r="K48570" s="133"/>
    </row>
    <row r="48571" spans="11:11" x14ac:dyDescent="0.25">
      <c r="K48571"/>
    </row>
    <row r="48572" spans="11:11" x14ac:dyDescent="0.25">
      <c r="K48572"/>
    </row>
    <row r="48573" spans="11:11" x14ac:dyDescent="0.25">
      <c r="K48573" s="133"/>
    </row>
    <row r="48574" spans="11:11" x14ac:dyDescent="0.25">
      <c r="K48574" s="133"/>
    </row>
    <row r="48575" spans="11:11" x14ac:dyDescent="0.25">
      <c r="K48575"/>
    </row>
    <row r="48576" spans="11:11" x14ac:dyDescent="0.25">
      <c r="K48576"/>
    </row>
    <row r="48577" spans="11:11" x14ac:dyDescent="0.25">
      <c r="K48577"/>
    </row>
    <row r="48578" spans="11:11" x14ac:dyDescent="0.25">
      <c r="K48578" s="133"/>
    </row>
    <row r="48579" spans="11:11" x14ac:dyDescent="0.25">
      <c r="K48579" s="133"/>
    </row>
    <row r="48580" spans="11:11" x14ac:dyDescent="0.25">
      <c r="K48580"/>
    </row>
    <row r="48581" spans="11:11" x14ac:dyDescent="0.25">
      <c r="K48581"/>
    </row>
    <row r="48582" spans="11:11" x14ac:dyDescent="0.25">
      <c r="K48582" s="133"/>
    </row>
    <row r="48583" spans="11:11" x14ac:dyDescent="0.25">
      <c r="K48583" s="133"/>
    </row>
    <row r="48584" spans="11:11" x14ac:dyDescent="0.25">
      <c r="K48584"/>
    </row>
    <row r="48585" spans="11:11" x14ac:dyDescent="0.25">
      <c r="K48585"/>
    </row>
    <row r="48586" spans="11:11" x14ac:dyDescent="0.25">
      <c r="K48586"/>
    </row>
    <row r="48587" spans="11:11" x14ac:dyDescent="0.25">
      <c r="K48587" s="133"/>
    </row>
    <row r="48588" spans="11:11" x14ac:dyDescent="0.25">
      <c r="K48588" s="133"/>
    </row>
    <row r="48589" spans="11:11" x14ac:dyDescent="0.25">
      <c r="K48589"/>
    </row>
    <row r="48590" spans="11:11" x14ac:dyDescent="0.25">
      <c r="K48590"/>
    </row>
    <row r="48591" spans="11:11" x14ac:dyDescent="0.25">
      <c r="K48591" s="133"/>
    </row>
    <row r="48592" spans="11:11" x14ac:dyDescent="0.25">
      <c r="K48592" s="133"/>
    </row>
    <row r="48593" spans="11:11" x14ac:dyDescent="0.25">
      <c r="K48593"/>
    </row>
    <row r="48594" spans="11:11" x14ac:dyDescent="0.25">
      <c r="K48594"/>
    </row>
    <row r="48595" spans="11:11" x14ac:dyDescent="0.25">
      <c r="K48595"/>
    </row>
    <row r="48596" spans="11:11" x14ac:dyDescent="0.25">
      <c r="K48596" s="133"/>
    </row>
    <row r="48597" spans="11:11" x14ac:dyDescent="0.25">
      <c r="K48597" s="133"/>
    </row>
    <row r="48598" spans="11:11" x14ac:dyDescent="0.25">
      <c r="K48598"/>
    </row>
    <row r="48599" spans="11:11" x14ac:dyDescent="0.25">
      <c r="K48599"/>
    </row>
    <row r="48600" spans="11:11" x14ac:dyDescent="0.25">
      <c r="K48600" s="133"/>
    </row>
    <row r="48601" spans="11:11" x14ac:dyDescent="0.25">
      <c r="K48601" s="133"/>
    </row>
    <row r="48602" spans="11:11" x14ac:dyDescent="0.25">
      <c r="K48602"/>
    </row>
    <row r="48603" spans="11:11" x14ac:dyDescent="0.25">
      <c r="K48603"/>
    </row>
    <row r="48604" spans="11:11" x14ac:dyDescent="0.25">
      <c r="K48604"/>
    </row>
    <row r="48605" spans="11:11" x14ac:dyDescent="0.25">
      <c r="K48605" s="133"/>
    </row>
    <row r="48606" spans="11:11" x14ac:dyDescent="0.25">
      <c r="K48606" s="133"/>
    </row>
    <row r="48607" spans="11:11" x14ac:dyDescent="0.25">
      <c r="K48607"/>
    </row>
    <row r="48608" spans="11:11" x14ac:dyDescent="0.25">
      <c r="K48608"/>
    </row>
    <row r="48609" spans="11:11" x14ac:dyDescent="0.25">
      <c r="K48609" s="133"/>
    </row>
    <row r="48610" spans="11:11" x14ac:dyDescent="0.25">
      <c r="K48610" s="133"/>
    </row>
    <row r="48611" spans="11:11" x14ac:dyDescent="0.25">
      <c r="K48611"/>
    </row>
    <row r="48612" spans="11:11" x14ac:dyDescent="0.25">
      <c r="K48612"/>
    </row>
    <row r="48613" spans="11:11" x14ac:dyDescent="0.25">
      <c r="K48613"/>
    </row>
    <row r="48614" spans="11:11" x14ac:dyDescent="0.25">
      <c r="K48614" s="133"/>
    </row>
    <row r="48615" spans="11:11" x14ac:dyDescent="0.25">
      <c r="K48615" s="133"/>
    </row>
    <row r="48616" spans="11:11" x14ac:dyDescent="0.25">
      <c r="K48616"/>
    </row>
    <row r="48617" spans="11:11" x14ac:dyDescent="0.25">
      <c r="K48617"/>
    </row>
    <row r="48618" spans="11:11" x14ac:dyDescent="0.25">
      <c r="K48618" s="133"/>
    </row>
    <row r="48619" spans="11:11" x14ac:dyDescent="0.25">
      <c r="K48619" s="133"/>
    </row>
    <row r="48620" spans="11:11" x14ac:dyDescent="0.25">
      <c r="K48620"/>
    </row>
    <row r="48621" spans="11:11" x14ac:dyDescent="0.25">
      <c r="K48621"/>
    </row>
    <row r="48622" spans="11:11" x14ac:dyDescent="0.25">
      <c r="K48622"/>
    </row>
    <row r="48623" spans="11:11" x14ac:dyDescent="0.25">
      <c r="K48623" s="133"/>
    </row>
    <row r="48624" spans="11:11" x14ac:dyDescent="0.25">
      <c r="K48624" s="133"/>
    </row>
    <row r="48625" spans="11:11" x14ac:dyDescent="0.25">
      <c r="K48625"/>
    </row>
    <row r="48626" spans="11:11" x14ac:dyDescent="0.25">
      <c r="K48626"/>
    </row>
    <row r="48627" spans="11:11" x14ac:dyDescent="0.25">
      <c r="K48627" s="133"/>
    </row>
    <row r="48628" spans="11:11" x14ac:dyDescent="0.25">
      <c r="K48628" s="133"/>
    </row>
    <row r="48629" spans="11:11" x14ac:dyDescent="0.25">
      <c r="K48629"/>
    </row>
    <row r="48630" spans="11:11" x14ac:dyDescent="0.25">
      <c r="K48630"/>
    </row>
    <row r="48631" spans="11:11" x14ac:dyDescent="0.25">
      <c r="K48631"/>
    </row>
    <row r="48632" spans="11:11" x14ac:dyDescent="0.25">
      <c r="K48632" s="133"/>
    </row>
    <row r="48633" spans="11:11" x14ac:dyDescent="0.25">
      <c r="K48633" s="133"/>
    </row>
    <row r="48634" spans="11:11" x14ac:dyDescent="0.25">
      <c r="K48634"/>
    </row>
    <row r="48635" spans="11:11" x14ac:dyDescent="0.25">
      <c r="K48635"/>
    </row>
    <row r="48636" spans="11:11" x14ac:dyDescent="0.25">
      <c r="K48636" s="133"/>
    </row>
    <row r="48637" spans="11:11" x14ac:dyDescent="0.25">
      <c r="K48637" s="133"/>
    </row>
    <row r="48638" spans="11:11" x14ac:dyDescent="0.25">
      <c r="K48638"/>
    </row>
    <row r="48639" spans="11:11" x14ac:dyDescent="0.25">
      <c r="K48639"/>
    </row>
    <row r="48640" spans="11:11" x14ac:dyDescent="0.25">
      <c r="K48640"/>
    </row>
    <row r="48641" spans="11:11" x14ac:dyDescent="0.25">
      <c r="K48641" s="133"/>
    </row>
    <row r="48642" spans="11:11" x14ac:dyDescent="0.25">
      <c r="K48642" s="133"/>
    </row>
    <row r="48643" spans="11:11" x14ac:dyDescent="0.25">
      <c r="K48643"/>
    </row>
    <row r="48644" spans="11:11" x14ac:dyDescent="0.25">
      <c r="K48644"/>
    </row>
    <row r="48645" spans="11:11" x14ac:dyDescent="0.25">
      <c r="K48645" s="133"/>
    </row>
    <row r="48646" spans="11:11" x14ac:dyDescent="0.25">
      <c r="K48646" s="133"/>
    </row>
    <row r="48647" spans="11:11" x14ac:dyDescent="0.25">
      <c r="K48647"/>
    </row>
    <row r="48648" spans="11:11" x14ac:dyDescent="0.25">
      <c r="K48648"/>
    </row>
    <row r="48649" spans="11:11" x14ac:dyDescent="0.25">
      <c r="K48649"/>
    </row>
    <row r="48650" spans="11:11" x14ac:dyDescent="0.25">
      <c r="K48650" s="133"/>
    </row>
    <row r="48651" spans="11:11" x14ac:dyDescent="0.25">
      <c r="K48651" s="133"/>
    </row>
    <row r="48652" spans="11:11" x14ac:dyDescent="0.25">
      <c r="K48652"/>
    </row>
    <row r="48653" spans="11:11" x14ac:dyDescent="0.25">
      <c r="K48653"/>
    </row>
    <row r="48654" spans="11:11" x14ac:dyDescent="0.25">
      <c r="K48654" s="133"/>
    </row>
    <row r="48655" spans="11:11" x14ac:dyDescent="0.25">
      <c r="K48655" s="133"/>
    </row>
    <row r="48656" spans="11:11" x14ac:dyDescent="0.25">
      <c r="K48656"/>
    </row>
    <row r="48657" spans="11:11" x14ac:dyDescent="0.25">
      <c r="K48657"/>
    </row>
    <row r="48658" spans="11:11" x14ac:dyDescent="0.25">
      <c r="K48658"/>
    </row>
    <row r="48659" spans="11:11" x14ac:dyDescent="0.25">
      <c r="K48659" s="133"/>
    </row>
    <row r="48660" spans="11:11" x14ac:dyDescent="0.25">
      <c r="K48660" s="133"/>
    </row>
    <row r="48661" spans="11:11" x14ac:dyDescent="0.25">
      <c r="K48661"/>
    </row>
    <row r="48662" spans="11:11" x14ac:dyDescent="0.25">
      <c r="K48662"/>
    </row>
    <row r="48663" spans="11:11" x14ac:dyDescent="0.25">
      <c r="K48663" s="133"/>
    </row>
    <row r="48664" spans="11:11" x14ac:dyDescent="0.25">
      <c r="K48664" s="133"/>
    </row>
    <row r="48665" spans="11:11" x14ac:dyDescent="0.25">
      <c r="K48665"/>
    </row>
    <row r="48666" spans="11:11" x14ac:dyDescent="0.25">
      <c r="K48666"/>
    </row>
    <row r="48667" spans="11:11" x14ac:dyDescent="0.25">
      <c r="K48667"/>
    </row>
    <row r="48668" spans="11:11" x14ac:dyDescent="0.25">
      <c r="K48668" s="133"/>
    </row>
    <row r="48669" spans="11:11" x14ac:dyDescent="0.25">
      <c r="K48669" s="133"/>
    </row>
    <row r="48670" spans="11:11" x14ac:dyDescent="0.25">
      <c r="K48670"/>
    </row>
    <row r="48671" spans="11:11" x14ac:dyDescent="0.25">
      <c r="K48671"/>
    </row>
    <row r="48672" spans="11:11" x14ac:dyDescent="0.25">
      <c r="K48672" s="133"/>
    </row>
    <row r="48673" spans="11:11" x14ac:dyDescent="0.25">
      <c r="K48673" s="133"/>
    </row>
    <row r="48674" spans="11:11" x14ac:dyDescent="0.25">
      <c r="K48674"/>
    </row>
    <row r="48675" spans="11:11" x14ac:dyDescent="0.25">
      <c r="K48675"/>
    </row>
    <row r="48676" spans="11:11" x14ac:dyDescent="0.25">
      <c r="K48676"/>
    </row>
    <row r="48677" spans="11:11" x14ac:dyDescent="0.25">
      <c r="K48677" s="133"/>
    </row>
    <row r="48678" spans="11:11" x14ac:dyDescent="0.25">
      <c r="K48678" s="133"/>
    </row>
    <row r="48679" spans="11:11" x14ac:dyDescent="0.25">
      <c r="K48679"/>
    </row>
    <row r="48680" spans="11:11" x14ac:dyDescent="0.25">
      <c r="K48680"/>
    </row>
    <row r="48681" spans="11:11" x14ac:dyDescent="0.25">
      <c r="K48681" s="133"/>
    </row>
    <row r="48682" spans="11:11" x14ac:dyDescent="0.25">
      <c r="K48682" s="133"/>
    </row>
    <row r="48683" spans="11:11" x14ac:dyDescent="0.25">
      <c r="K48683"/>
    </row>
    <row r="48684" spans="11:11" x14ac:dyDescent="0.25">
      <c r="K48684"/>
    </row>
    <row r="48685" spans="11:11" x14ac:dyDescent="0.25">
      <c r="K48685"/>
    </row>
    <row r="48686" spans="11:11" x14ac:dyDescent="0.25">
      <c r="K48686" s="133"/>
    </row>
    <row r="48687" spans="11:11" x14ac:dyDescent="0.25">
      <c r="K48687" s="133"/>
    </row>
    <row r="48688" spans="11:11" x14ac:dyDescent="0.25">
      <c r="K48688"/>
    </row>
    <row r="48689" spans="11:11" x14ac:dyDescent="0.25">
      <c r="K48689"/>
    </row>
    <row r="48690" spans="11:11" x14ac:dyDescent="0.25">
      <c r="K48690" s="133"/>
    </row>
    <row r="48691" spans="11:11" x14ac:dyDescent="0.25">
      <c r="K48691" s="133"/>
    </row>
    <row r="48692" spans="11:11" x14ac:dyDescent="0.25">
      <c r="K48692"/>
    </row>
    <row r="48693" spans="11:11" x14ac:dyDescent="0.25">
      <c r="K48693"/>
    </row>
    <row r="48694" spans="11:11" x14ac:dyDescent="0.25">
      <c r="K48694"/>
    </row>
    <row r="48695" spans="11:11" x14ac:dyDescent="0.25">
      <c r="K48695" s="133"/>
    </row>
    <row r="48696" spans="11:11" x14ac:dyDescent="0.25">
      <c r="K48696" s="133"/>
    </row>
    <row r="48697" spans="11:11" x14ac:dyDescent="0.25">
      <c r="K48697"/>
    </row>
    <row r="48698" spans="11:11" x14ac:dyDescent="0.25">
      <c r="K48698"/>
    </row>
    <row r="48699" spans="11:11" x14ac:dyDescent="0.25">
      <c r="K48699" s="133"/>
    </row>
    <row r="48700" spans="11:11" x14ac:dyDescent="0.25">
      <c r="K48700" s="133"/>
    </row>
    <row r="48701" spans="11:11" x14ac:dyDescent="0.25">
      <c r="K48701"/>
    </row>
    <row r="48702" spans="11:11" x14ac:dyDescent="0.25">
      <c r="K48702"/>
    </row>
    <row r="48703" spans="11:11" x14ac:dyDescent="0.25">
      <c r="K48703"/>
    </row>
    <row r="48704" spans="11:11" x14ac:dyDescent="0.25">
      <c r="K48704" s="133"/>
    </row>
    <row r="48705" spans="11:11" x14ac:dyDescent="0.25">
      <c r="K48705" s="133"/>
    </row>
    <row r="48706" spans="11:11" x14ac:dyDescent="0.25">
      <c r="K48706"/>
    </row>
    <row r="48707" spans="11:11" x14ac:dyDescent="0.25">
      <c r="K48707"/>
    </row>
    <row r="48708" spans="11:11" x14ac:dyDescent="0.25">
      <c r="K48708" s="133"/>
    </row>
    <row r="48709" spans="11:11" x14ac:dyDescent="0.25">
      <c r="K48709" s="133"/>
    </row>
    <row r="48710" spans="11:11" x14ac:dyDescent="0.25">
      <c r="K48710"/>
    </row>
    <row r="48711" spans="11:11" x14ac:dyDescent="0.25">
      <c r="K48711"/>
    </row>
    <row r="48712" spans="11:11" x14ac:dyDescent="0.25">
      <c r="K48712"/>
    </row>
    <row r="48713" spans="11:11" x14ac:dyDescent="0.25">
      <c r="K48713" s="133"/>
    </row>
    <row r="48714" spans="11:11" x14ac:dyDescent="0.25">
      <c r="K48714" s="133"/>
    </row>
    <row r="48715" spans="11:11" x14ac:dyDescent="0.25">
      <c r="K48715"/>
    </row>
    <row r="48716" spans="11:11" x14ac:dyDescent="0.25">
      <c r="K48716"/>
    </row>
    <row r="48717" spans="11:11" x14ac:dyDescent="0.25">
      <c r="K48717" s="133"/>
    </row>
    <row r="48718" spans="11:11" x14ac:dyDescent="0.25">
      <c r="K48718" s="133"/>
    </row>
    <row r="48719" spans="11:11" x14ac:dyDescent="0.25">
      <c r="K48719"/>
    </row>
    <row r="48720" spans="11:11" x14ac:dyDescent="0.25">
      <c r="K48720"/>
    </row>
    <row r="48721" spans="11:11" x14ac:dyDescent="0.25">
      <c r="K48721"/>
    </row>
    <row r="48722" spans="11:11" x14ac:dyDescent="0.25">
      <c r="K48722" s="133"/>
    </row>
    <row r="48723" spans="11:11" x14ac:dyDescent="0.25">
      <c r="K48723" s="133"/>
    </row>
    <row r="48724" spans="11:11" x14ac:dyDescent="0.25">
      <c r="K48724"/>
    </row>
    <row r="48725" spans="11:11" x14ac:dyDescent="0.25">
      <c r="K48725"/>
    </row>
    <row r="48726" spans="11:11" x14ac:dyDescent="0.25">
      <c r="K48726" s="133"/>
    </row>
    <row r="48727" spans="11:11" x14ac:dyDescent="0.25">
      <c r="K48727" s="133"/>
    </row>
    <row r="48728" spans="11:11" x14ac:dyDescent="0.25">
      <c r="K48728"/>
    </row>
    <row r="48729" spans="11:11" x14ac:dyDescent="0.25">
      <c r="K48729"/>
    </row>
    <row r="48730" spans="11:11" x14ac:dyDescent="0.25">
      <c r="K48730"/>
    </row>
    <row r="48731" spans="11:11" x14ac:dyDescent="0.25">
      <c r="K48731" s="133"/>
    </row>
    <row r="48732" spans="11:11" x14ac:dyDescent="0.25">
      <c r="K48732" s="133"/>
    </row>
    <row r="48733" spans="11:11" x14ac:dyDescent="0.25">
      <c r="K48733"/>
    </row>
    <row r="48734" spans="11:11" x14ac:dyDescent="0.25">
      <c r="K48734"/>
    </row>
    <row r="48735" spans="11:11" x14ac:dyDescent="0.25">
      <c r="K48735" s="133"/>
    </row>
    <row r="48736" spans="11:11" x14ac:dyDescent="0.25">
      <c r="K48736" s="133"/>
    </row>
    <row r="48737" spans="11:11" x14ac:dyDescent="0.25">
      <c r="K48737"/>
    </row>
    <row r="48738" spans="11:11" x14ac:dyDescent="0.25">
      <c r="K48738"/>
    </row>
    <row r="48739" spans="11:11" x14ac:dyDescent="0.25">
      <c r="K48739"/>
    </row>
    <row r="48740" spans="11:11" x14ac:dyDescent="0.25">
      <c r="K48740" s="133"/>
    </row>
    <row r="48741" spans="11:11" x14ac:dyDescent="0.25">
      <c r="K48741" s="133"/>
    </row>
    <row r="48742" spans="11:11" x14ac:dyDescent="0.25">
      <c r="K48742"/>
    </row>
    <row r="48743" spans="11:11" x14ac:dyDescent="0.25">
      <c r="K48743"/>
    </row>
    <row r="48744" spans="11:11" x14ac:dyDescent="0.25">
      <c r="K48744" s="133"/>
    </row>
    <row r="48745" spans="11:11" x14ac:dyDescent="0.25">
      <c r="K48745" s="133"/>
    </row>
    <row r="48746" spans="11:11" x14ac:dyDescent="0.25">
      <c r="K48746"/>
    </row>
    <row r="48747" spans="11:11" x14ac:dyDescent="0.25">
      <c r="K48747"/>
    </row>
    <row r="48748" spans="11:11" x14ac:dyDescent="0.25">
      <c r="K48748"/>
    </row>
    <row r="48749" spans="11:11" x14ac:dyDescent="0.25">
      <c r="K48749" s="133"/>
    </row>
    <row r="48750" spans="11:11" x14ac:dyDescent="0.25">
      <c r="K48750" s="133"/>
    </row>
    <row r="48751" spans="11:11" x14ac:dyDescent="0.25">
      <c r="K48751"/>
    </row>
    <row r="48752" spans="11:11" x14ac:dyDescent="0.25">
      <c r="K48752"/>
    </row>
    <row r="48753" spans="11:11" x14ac:dyDescent="0.25">
      <c r="K48753" s="133"/>
    </row>
    <row r="48754" spans="11:11" x14ac:dyDescent="0.25">
      <c r="K48754" s="133"/>
    </row>
    <row r="48755" spans="11:11" x14ac:dyDescent="0.25">
      <c r="K48755"/>
    </row>
    <row r="48756" spans="11:11" x14ac:dyDescent="0.25">
      <c r="K48756"/>
    </row>
    <row r="48757" spans="11:11" x14ac:dyDescent="0.25">
      <c r="K48757"/>
    </row>
    <row r="48758" spans="11:11" x14ac:dyDescent="0.25">
      <c r="K48758" s="133"/>
    </row>
    <row r="48759" spans="11:11" x14ac:dyDescent="0.25">
      <c r="K48759" s="133"/>
    </row>
    <row r="48760" spans="11:11" x14ac:dyDescent="0.25">
      <c r="K48760"/>
    </row>
    <row r="48761" spans="11:11" x14ac:dyDescent="0.25">
      <c r="K48761"/>
    </row>
    <row r="48762" spans="11:11" x14ac:dyDescent="0.25">
      <c r="K48762" s="133"/>
    </row>
    <row r="48763" spans="11:11" x14ac:dyDescent="0.25">
      <c r="K48763" s="133"/>
    </row>
    <row r="48764" spans="11:11" x14ac:dyDescent="0.25">
      <c r="K48764"/>
    </row>
    <row r="48765" spans="11:11" x14ac:dyDescent="0.25">
      <c r="K48765"/>
    </row>
    <row r="48766" spans="11:11" x14ac:dyDescent="0.25">
      <c r="K48766"/>
    </row>
    <row r="48767" spans="11:11" x14ac:dyDescent="0.25">
      <c r="K48767" s="133"/>
    </row>
    <row r="48768" spans="11:11" x14ac:dyDescent="0.25">
      <c r="K48768" s="133"/>
    </row>
    <row r="48769" spans="11:11" x14ac:dyDescent="0.25">
      <c r="K48769"/>
    </row>
    <row r="48770" spans="11:11" x14ac:dyDescent="0.25">
      <c r="K48770"/>
    </row>
    <row r="48771" spans="11:11" x14ac:dyDescent="0.25">
      <c r="K48771" s="133"/>
    </row>
    <row r="48772" spans="11:11" x14ac:dyDescent="0.25">
      <c r="K48772" s="133"/>
    </row>
    <row r="48773" spans="11:11" x14ac:dyDescent="0.25">
      <c r="K48773"/>
    </row>
    <row r="48774" spans="11:11" x14ac:dyDescent="0.25">
      <c r="K48774"/>
    </row>
    <row r="48775" spans="11:11" x14ac:dyDescent="0.25">
      <c r="K48775"/>
    </row>
    <row r="48776" spans="11:11" x14ac:dyDescent="0.25">
      <c r="K48776" s="133"/>
    </row>
    <row r="48777" spans="11:11" x14ac:dyDescent="0.25">
      <c r="K48777" s="133"/>
    </row>
    <row r="48778" spans="11:11" x14ac:dyDescent="0.25">
      <c r="K48778"/>
    </row>
    <row r="48779" spans="11:11" x14ac:dyDescent="0.25">
      <c r="K48779"/>
    </row>
    <row r="48780" spans="11:11" x14ac:dyDescent="0.25">
      <c r="K48780" s="133"/>
    </row>
    <row r="48781" spans="11:11" x14ac:dyDescent="0.25">
      <c r="K48781" s="133"/>
    </row>
    <row r="48782" spans="11:11" x14ac:dyDescent="0.25">
      <c r="K48782"/>
    </row>
    <row r="48783" spans="11:11" x14ac:dyDescent="0.25">
      <c r="K48783"/>
    </row>
    <row r="48784" spans="11:11" x14ac:dyDescent="0.25">
      <c r="K48784"/>
    </row>
    <row r="48785" spans="11:11" x14ac:dyDescent="0.25">
      <c r="K48785" s="133"/>
    </row>
    <row r="48786" spans="11:11" x14ac:dyDescent="0.25">
      <c r="K48786" s="133"/>
    </row>
    <row r="48787" spans="11:11" x14ac:dyDescent="0.25">
      <c r="K48787"/>
    </row>
    <row r="48788" spans="11:11" x14ac:dyDescent="0.25">
      <c r="K48788"/>
    </row>
    <row r="48789" spans="11:11" x14ac:dyDescent="0.25">
      <c r="K48789" s="133"/>
    </row>
    <row r="48790" spans="11:11" x14ac:dyDescent="0.25">
      <c r="K48790" s="133"/>
    </row>
    <row r="48791" spans="11:11" x14ac:dyDescent="0.25">
      <c r="K48791"/>
    </row>
    <row r="48792" spans="11:11" x14ac:dyDescent="0.25">
      <c r="K48792"/>
    </row>
    <row r="48793" spans="11:11" x14ac:dyDescent="0.25">
      <c r="K48793"/>
    </row>
    <row r="48794" spans="11:11" x14ac:dyDescent="0.25">
      <c r="K48794" s="133"/>
    </row>
    <row r="48795" spans="11:11" x14ac:dyDescent="0.25">
      <c r="K48795" s="133"/>
    </row>
    <row r="48796" spans="11:11" x14ac:dyDescent="0.25">
      <c r="K48796"/>
    </row>
    <row r="48797" spans="11:11" x14ac:dyDescent="0.25">
      <c r="K48797"/>
    </row>
    <row r="48798" spans="11:11" x14ac:dyDescent="0.25">
      <c r="K48798" s="133"/>
    </row>
    <row r="48799" spans="11:11" x14ac:dyDescent="0.25">
      <c r="K48799" s="133"/>
    </row>
    <row r="48800" spans="11:11" x14ac:dyDescent="0.25">
      <c r="K48800"/>
    </row>
    <row r="48801" spans="11:11" x14ac:dyDescent="0.25">
      <c r="K48801"/>
    </row>
    <row r="48802" spans="11:11" x14ac:dyDescent="0.25">
      <c r="K48802"/>
    </row>
    <row r="48803" spans="11:11" x14ac:dyDescent="0.25">
      <c r="K48803" s="133"/>
    </row>
    <row r="48804" spans="11:11" x14ac:dyDescent="0.25">
      <c r="K48804" s="133"/>
    </row>
    <row r="48805" spans="11:11" x14ac:dyDescent="0.25">
      <c r="K48805"/>
    </row>
    <row r="48806" spans="11:11" x14ac:dyDescent="0.25">
      <c r="K48806"/>
    </row>
    <row r="48807" spans="11:11" x14ac:dyDescent="0.25">
      <c r="K48807" s="133"/>
    </row>
    <row r="48808" spans="11:11" x14ac:dyDescent="0.25">
      <c r="K48808" s="133"/>
    </row>
    <row r="48809" spans="11:11" x14ac:dyDescent="0.25">
      <c r="K48809"/>
    </row>
    <row r="48810" spans="11:11" x14ac:dyDescent="0.25">
      <c r="K48810"/>
    </row>
    <row r="48811" spans="11:11" x14ac:dyDescent="0.25">
      <c r="K48811"/>
    </row>
    <row r="48812" spans="11:11" x14ac:dyDescent="0.25">
      <c r="K48812" s="133"/>
    </row>
    <row r="48813" spans="11:11" x14ac:dyDescent="0.25">
      <c r="K48813" s="133"/>
    </row>
    <row r="48814" spans="11:11" x14ac:dyDescent="0.25">
      <c r="K48814"/>
    </row>
    <row r="48815" spans="11:11" x14ac:dyDescent="0.25">
      <c r="K48815"/>
    </row>
    <row r="48816" spans="11:11" x14ac:dyDescent="0.25">
      <c r="K48816" s="133"/>
    </row>
    <row r="48817" spans="11:11" x14ac:dyDescent="0.25">
      <c r="K48817" s="133"/>
    </row>
    <row r="48818" spans="11:11" x14ac:dyDescent="0.25">
      <c r="K48818"/>
    </row>
    <row r="48819" spans="11:11" x14ac:dyDescent="0.25">
      <c r="K48819"/>
    </row>
    <row r="48820" spans="11:11" x14ac:dyDescent="0.25">
      <c r="K48820"/>
    </row>
    <row r="48821" spans="11:11" x14ac:dyDescent="0.25">
      <c r="K48821" s="133"/>
    </row>
    <row r="48822" spans="11:11" x14ac:dyDescent="0.25">
      <c r="K48822" s="133"/>
    </row>
    <row r="48823" spans="11:11" x14ac:dyDescent="0.25">
      <c r="K48823"/>
    </row>
    <row r="48824" spans="11:11" x14ac:dyDescent="0.25">
      <c r="K48824"/>
    </row>
    <row r="48825" spans="11:11" x14ac:dyDescent="0.25">
      <c r="K48825" s="133"/>
    </row>
    <row r="48826" spans="11:11" x14ac:dyDescent="0.25">
      <c r="K48826" s="133"/>
    </row>
    <row r="48827" spans="11:11" x14ac:dyDescent="0.25">
      <c r="K48827"/>
    </row>
    <row r="48828" spans="11:11" x14ac:dyDescent="0.25">
      <c r="K48828"/>
    </row>
    <row r="48829" spans="11:11" x14ac:dyDescent="0.25">
      <c r="K48829"/>
    </row>
    <row r="48830" spans="11:11" x14ac:dyDescent="0.25">
      <c r="K48830" s="133"/>
    </row>
    <row r="48831" spans="11:11" x14ac:dyDescent="0.25">
      <c r="K48831" s="133"/>
    </row>
    <row r="48832" spans="11:11" x14ac:dyDescent="0.25">
      <c r="K48832"/>
    </row>
    <row r="48833" spans="11:11" x14ac:dyDescent="0.25">
      <c r="K48833"/>
    </row>
    <row r="48834" spans="11:11" x14ac:dyDescent="0.25">
      <c r="K48834" s="133"/>
    </row>
    <row r="48835" spans="11:11" x14ac:dyDescent="0.25">
      <c r="K48835" s="133"/>
    </row>
    <row r="48836" spans="11:11" x14ac:dyDescent="0.25">
      <c r="K48836"/>
    </row>
    <row r="48837" spans="11:11" x14ac:dyDescent="0.25">
      <c r="K48837"/>
    </row>
    <row r="48838" spans="11:11" x14ac:dyDescent="0.25">
      <c r="K48838"/>
    </row>
    <row r="48839" spans="11:11" x14ac:dyDescent="0.25">
      <c r="K48839" s="133"/>
    </row>
    <row r="48840" spans="11:11" x14ac:dyDescent="0.25">
      <c r="K48840" s="133"/>
    </row>
    <row r="48841" spans="11:11" x14ac:dyDescent="0.25">
      <c r="K48841"/>
    </row>
    <row r="48842" spans="11:11" x14ac:dyDescent="0.25">
      <c r="K48842"/>
    </row>
    <row r="48843" spans="11:11" x14ac:dyDescent="0.25">
      <c r="K48843" s="133"/>
    </row>
    <row r="48844" spans="11:11" x14ac:dyDescent="0.25">
      <c r="K48844" s="133"/>
    </row>
    <row r="48845" spans="11:11" x14ac:dyDescent="0.25">
      <c r="K48845"/>
    </row>
    <row r="48846" spans="11:11" x14ac:dyDescent="0.25">
      <c r="K48846"/>
    </row>
    <row r="48847" spans="11:11" x14ac:dyDescent="0.25">
      <c r="K48847"/>
    </row>
    <row r="48848" spans="11:11" x14ac:dyDescent="0.25">
      <c r="K48848" s="133"/>
    </row>
    <row r="48849" spans="11:11" x14ac:dyDescent="0.25">
      <c r="K48849" s="133"/>
    </row>
    <row r="48850" spans="11:11" x14ac:dyDescent="0.25">
      <c r="K48850"/>
    </row>
    <row r="48851" spans="11:11" x14ac:dyDescent="0.25">
      <c r="K48851"/>
    </row>
    <row r="48852" spans="11:11" x14ac:dyDescent="0.25">
      <c r="K48852" s="133"/>
    </row>
    <row r="48853" spans="11:11" x14ac:dyDescent="0.25">
      <c r="K48853" s="133"/>
    </row>
    <row r="48854" spans="11:11" x14ac:dyDescent="0.25">
      <c r="K48854"/>
    </row>
    <row r="48855" spans="11:11" x14ac:dyDescent="0.25">
      <c r="K48855"/>
    </row>
    <row r="48856" spans="11:11" x14ac:dyDescent="0.25">
      <c r="K48856"/>
    </row>
    <row r="48857" spans="11:11" x14ac:dyDescent="0.25">
      <c r="K48857" s="133"/>
    </row>
    <row r="48858" spans="11:11" x14ac:dyDescent="0.25">
      <c r="K48858" s="133"/>
    </row>
    <row r="48859" spans="11:11" x14ac:dyDescent="0.25">
      <c r="K48859"/>
    </row>
    <row r="48860" spans="11:11" x14ac:dyDescent="0.25">
      <c r="K48860"/>
    </row>
    <row r="48861" spans="11:11" x14ac:dyDescent="0.25">
      <c r="K48861" s="133"/>
    </row>
    <row r="48862" spans="11:11" x14ac:dyDescent="0.25">
      <c r="K48862" s="133"/>
    </row>
    <row r="48863" spans="11:11" x14ac:dyDescent="0.25">
      <c r="K48863"/>
    </row>
    <row r="48864" spans="11:11" x14ac:dyDescent="0.25">
      <c r="K48864"/>
    </row>
    <row r="48865" spans="11:11" x14ac:dyDescent="0.25">
      <c r="K48865"/>
    </row>
    <row r="48866" spans="11:11" x14ac:dyDescent="0.25">
      <c r="K48866" s="133"/>
    </row>
    <row r="48867" spans="11:11" x14ac:dyDescent="0.25">
      <c r="K48867" s="133"/>
    </row>
    <row r="48868" spans="11:11" x14ac:dyDescent="0.25">
      <c r="K48868"/>
    </row>
    <row r="48869" spans="11:11" x14ac:dyDescent="0.25">
      <c r="K48869"/>
    </row>
    <row r="48870" spans="11:11" x14ac:dyDescent="0.25">
      <c r="K48870" s="133"/>
    </row>
    <row r="48871" spans="11:11" x14ac:dyDescent="0.25">
      <c r="K48871" s="133"/>
    </row>
    <row r="48872" spans="11:11" x14ac:dyDescent="0.25">
      <c r="K48872"/>
    </row>
    <row r="48873" spans="11:11" x14ac:dyDescent="0.25">
      <c r="K48873"/>
    </row>
    <row r="48874" spans="11:11" x14ac:dyDescent="0.25">
      <c r="K48874"/>
    </row>
    <row r="48875" spans="11:11" x14ac:dyDescent="0.25">
      <c r="K48875" s="133"/>
    </row>
    <row r="48876" spans="11:11" x14ac:dyDescent="0.25">
      <c r="K48876" s="133"/>
    </row>
    <row r="48877" spans="11:11" x14ac:dyDescent="0.25">
      <c r="K48877"/>
    </row>
    <row r="48878" spans="11:11" x14ac:dyDescent="0.25">
      <c r="K48878"/>
    </row>
    <row r="48879" spans="11:11" x14ac:dyDescent="0.25">
      <c r="K48879" s="133"/>
    </row>
    <row r="48880" spans="11:11" x14ac:dyDescent="0.25">
      <c r="K48880" s="133"/>
    </row>
    <row r="48881" spans="11:11" x14ac:dyDescent="0.25">
      <c r="K48881"/>
    </row>
    <row r="48882" spans="11:11" x14ac:dyDescent="0.25">
      <c r="K48882"/>
    </row>
    <row r="48883" spans="11:11" x14ac:dyDescent="0.25">
      <c r="K48883"/>
    </row>
    <row r="48884" spans="11:11" x14ac:dyDescent="0.25">
      <c r="K48884" s="133"/>
    </row>
    <row r="48885" spans="11:11" x14ac:dyDescent="0.25">
      <c r="K48885" s="133"/>
    </row>
    <row r="48886" spans="11:11" x14ac:dyDescent="0.25">
      <c r="K48886"/>
    </row>
    <row r="48887" spans="11:11" x14ac:dyDescent="0.25">
      <c r="K48887"/>
    </row>
    <row r="48888" spans="11:11" x14ac:dyDescent="0.25">
      <c r="K48888" s="133"/>
    </row>
    <row r="48889" spans="11:11" x14ac:dyDescent="0.25">
      <c r="K48889" s="133"/>
    </row>
    <row r="48890" spans="11:11" x14ac:dyDescent="0.25">
      <c r="K48890"/>
    </row>
    <row r="48891" spans="11:11" x14ac:dyDescent="0.25">
      <c r="K48891"/>
    </row>
    <row r="48892" spans="11:11" x14ac:dyDescent="0.25">
      <c r="K48892"/>
    </row>
    <row r="48893" spans="11:11" x14ac:dyDescent="0.25">
      <c r="K48893" s="133"/>
    </row>
    <row r="48894" spans="11:11" x14ac:dyDescent="0.25">
      <c r="K48894" s="133"/>
    </row>
    <row r="48895" spans="11:11" x14ac:dyDescent="0.25">
      <c r="K48895"/>
    </row>
    <row r="48896" spans="11:11" x14ac:dyDescent="0.25">
      <c r="K48896"/>
    </row>
    <row r="48897" spans="11:11" x14ac:dyDescent="0.25">
      <c r="K48897" s="133"/>
    </row>
    <row r="48898" spans="11:11" x14ac:dyDescent="0.25">
      <c r="K48898" s="133"/>
    </row>
    <row r="48899" spans="11:11" x14ac:dyDescent="0.25">
      <c r="K48899"/>
    </row>
    <row r="48900" spans="11:11" x14ac:dyDescent="0.25">
      <c r="K48900"/>
    </row>
    <row r="48901" spans="11:11" x14ac:dyDescent="0.25">
      <c r="K48901"/>
    </row>
    <row r="48902" spans="11:11" x14ac:dyDescent="0.25">
      <c r="K48902" s="133"/>
    </row>
    <row r="48903" spans="11:11" x14ac:dyDescent="0.25">
      <c r="K48903" s="133"/>
    </row>
    <row r="48904" spans="11:11" x14ac:dyDescent="0.25">
      <c r="K48904"/>
    </row>
    <row r="48905" spans="11:11" x14ac:dyDescent="0.25">
      <c r="K48905"/>
    </row>
    <row r="48906" spans="11:11" x14ac:dyDescent="0.25">
      <c r="K48906" s="133"/>
    </row>
    <row r="48907" spans="11:11" x14ac:dyDescent="0.25">
      <c r="K48907" s="133"/>
    </row>
    <row r="48908" spans="11:11" x14ac:dyDescent="0.25">
      <c r="K48908"/>
    </row>
    <row r="48909" spans="11:11" x14ac:dyDescent="0.25">
      <c r="K48909"/>
    </row>
    <row r="48910" spans="11:11" x14ac:dyDescent="0.25">
      <c r="K48910"/>
    </row>
    <row r="48911" spans="11:11" x14ac:dyDescent="0.25">
      <c r="K48911" s="133"/>
    </row>
    <row r="48912" spans="11:11" x14ac:dyDescent="0.25">
      <c r="K48912" s="133"/>
    </row>
    <row r="48913" spans="11:11" x14ac:dyDescent="0.25">
      <c r="K48913"/>
    </row>
    <row r="48914" spans="11:11" x14ac:dyDescent="0.25">
      <c r="K48914"/>
    </row>
    <row r="48915" spans="11:11" x14ac:dyDescent="0.25">
      <c r="K48915" s="133"/>
    </row>
    <row r="48916" spans="11:11" x14ac:dyDescent="0.25">
      <c r="K48916" s="133"/>
    </row>
    <row r="48917" spans="11:11" x14ac:dyDescent="0.25">
      <c r="K48917"/>
    </row>
    <row r="48918" spans="11:11" x14ac:dyDescent="0.25">
      <c r="K48918"/>
    </row>
    <row r="48919" spans="11:11" x14ac:dyDescent="0.25">
      <c r="K48919"/>
    </row>
    <row r="48920" spans="11:11" x14ac:dyDescent="0.25">
      <c r="K48920" s="133"/>
    </row>
    <row r="48921" spans="11:11" x14ac:dyDescent="0.25">
      <c r="K48921" s="133"/>
    </row>
    <row r="48922" spans="11:11" x14ac:dyDescent="0.25">
      <c r="K48922"/>
    </row>
    <row r="48923" spans="11:11" x14ac:dyDescent="0.25">
      <c r="K48923"/>
    </row>
    <row r="48924" spans="11:11" x14ac:dyDescent="0.25">
      <c r="K48924" s="133"/>
    </row>
    <row r="48925" spans="11:11" x14ac:dyDescent="0.25">
      <c r="K48925" s="133"/>
    </row>
    <row r="48926" spans="11:11" x14ac:dyDescent="0.25">
      <c r="K48926"/>
    </row>
    <row r="48927" spans="11:11" x14ac:dyDescent="0.25">
      <c r="K48927"/>
    </row>
    <row r="48928" spans="11:11" x14ac:dyDescent="0.25">
      <c r="K48928"/>
    </row>
    <row r="48929" spans="11:11" x14ac:dyDescent="0.25">
      <c r="K48929" s="133"/>
    </row>
    <row r="48930" spans="11:11" x14ac:dyDescent="0.25">
      <c r="K48930" s="133"/>
    </row>
    <row r="48931" spans="11:11" x14ac:dyDescent="0.25">
      <c r="K48931"/>
    </row>
    <row r="48932" spans="11:11" x14ac:dyDescent="0.25">
      <c r="K48932"/>
    </row>
    <row r="48933" spans="11:11" x14ac:dyDescent="0.25">
      <c r="K48933" s="133"/>
    </row>
    <row r="48934" spans="11:11" x14ac:dyDescent="0.25">
      <c r="K48934" s="133"/>
    </row>
    <row r="48935" spans="11:11" x14ac:dyDescent="0.25">
      <c r="K48935"/>
    </row>
    <row r="48936" spans="11:11" x14ac:dyDescent="0.25">
      <c r="K48936"/>
    </row>
    <row r="48937" spans="11:11" x14ac:dyDescent="0.25">
      <c r="K48937"/>
    </row>
    <row r="48938" spans="11:11" x14ac:dyDescent="0.25">
      <c r="K48938" s="133"/>
    </row>
    <row r="48939" spans="11:11" x14ac:dyDescent="0.25">
      <c r="K48939" s="133"/>
    </row>
    <row r="48940" spans="11:11" x14ac:dyDescent="0.25">
      <c r="K48940"/>
    </row>
    <row r="48941" spans="11:11" x14ac:dyDescent="0.25">
      <c r="K48941"/>
    </row>
    <row r="48942" spans="11:11" x14ac:dyDescent="0.25">
      <c r="K48942" s="133"/>
    </row>
    <row r="48943" spans="11:11" x14ac:dyDescent="0.25">
      <c r="K48943" s="133"/>
    </row>
    <row r="48944" spans="11:11" x14ac:dyDescent="0.25">
      <c r="K48944"/>
    </row>
    <row r="48945" spans="11:11" x14ac:dyDescent="0.25">
      <c r="K48945"/>
    </row>
    <row r="48946" spans="11:11" x14ac:dyDescent="0.25">
      <c r="K48946"/>
    </row>
    <row r="48947" spans="11:11" x14ac:dyDescent="0.25">
      <c r="K48947" s="133"/>
    </row>
    <row r="48948" spans="11:11" x14ac:dyDescent="0.25">
      <c r="K48948" s="133"/>
    </row>
    <row r="48949" spans="11:11" x14ac:dyDescent="0.25">
      <c r="K48949"/>
    </row>
    <row r="48950" spans="11:11" x14ac:dyDescent="0.25">
      <c r="K48950"/>
    </row>
    <row r="48951" spans="11:11" x14ac:dyDescent="0.25">
      <c r="K48951" s="133"/>
    </row>
    <row r="48952" spans="11:11" x14ac:dyDescent="0.25">
      <c r="K48952" s="133"/>
    </row>
    <row r="48953" spans="11:11" x14ac:dyDescent="0.25">
      <c r="K48953"/>
    </row>
    <row r="48954" spans="11:11" x14ac:dyDescent="0.25">
      <c r="K48954"/>
    </row>
    <row r="48955" spans="11:11" x14ac:dyDescent="0.25">
      <c r="K48955"/>
    </row>
    <row r="48956" spans="11:11" x14ac:dyDescent="0.25">
      <c r="K48956" s="133"/>
    </row>
    <row r="48957" spans="11:11" x14ac:dyDescent="0.25">
      <c r="K48957" s="133"/>
    </row>
    <row r="48958" spans="11:11" x14ac:dyDescent="0.25">
      <c r="K48958"/>
    </row>
    <row r="48959" spans="11:11" x14ac:dyDescent="0.25">
      <c r="K48959"/>
    </row>
    <row r="48960" spans="11:11" x14ac:dyDescent="0.25">
      <c r="K48960" s="133"/>
    </row>
    <row r="48961" spans="11:11" x14ac:dyDescent="0.25">
      <c r="K48961" s="133"/>
    </row>
    <row r="48962" spans="11:11" x14ac:dyDescent="0.25">
      <c r="K48962"/>
    </row>
    <row r="48963" spans="11:11" x14ac:dyDescent="0.25">
      <c r="K48963"/>
    </row>
    <row r="48964" spans="11:11" x14ac:dyDescent="0.25">
      <c r="K48964"/>
    </row>
    <row r="48965" spans="11:11" x14ac:dyDescent="0.25">
      <c r="K48965" s="133"/>
    </row>
    <row r="48966" spans="11:11" x14ac:dyDescent="0.25">
      <c r="K48966" s="133"/>
    </row>
    <row r="48967" spans="11:11" x14ac:dyDescent="0.25">
      <c r="K48967"/>
    </row>
    <row r="48968" spans="11:11" x14ac:dyDescent="0.25">
      <c r="K48968"/>
    </row>
    <row r="48969" spans="11:11" x14ac:dyDescent="0.25">
      <c r="K48969" s="133"/>
    </row>
    <row r="48970" spans="11:11" x14ac:dyDescent="0.25">
      <c r="K48970" s="133"/>
    </row>
    <row r="48971" spans="11:11" x14ac:dyDescent="0.25">
      <c r="K48971"/>
    </row>
    <row r="48972" spans="11:11" x14ac:dyDescent="0.25">
      <c r="K48972"/>
    </row>
    <row r="48973" spans="11:11" x14ac:dyDescent="0.25">
      <c r="K48973"/>
    </row>
    <row r="48974" spans="11:11" x14ac:dyDescent="0.25">
      <c r="K48974" s="133"/>
    </row>
    <row r="48975" spans="11:11" x14ac:dyDescent="0.25">
      <c r="K48975" s="133"/>
    </row>
    <row r="48976" spans="11:11" x14ac:dyDescent="0.25">
      <c r="K48976"/>
    </row>
    <row r="48977" spans="11:11" x14ac:dyDescent="0.25">
      <c r="K48977"/>
    </row>
    <row r="48978" spans="11:11" x14ac:dyDescent="0.25">
      <c r="K48978" s="133"/>
    </row>
    <row r="48979" spans="11:11" x14ac:dyDescent="0.25">
      <c r="K48979" s="133"/>
    </row>
    <row r="48980" spans="11:11" x14ac:dyDescent="0.25">
      <c r="K48980"/>
    </row>
    <row r="48981" spans="11:11" x14ac:dyDescent="0.25">
      <c r="K48981"/>
    </row>
    <row r="48982" spans="11:11" x14ac:dyDescent="0.25">
      <c r="K48982"/>
    </row>
    <row r="48983" spans="11:11" x14ac:dyDescent="0.25">
      <c r="K48983" s="133"/>
    </row>
    <row r="48984" spans="11:11" x14ac:dyDescent="0.25">
      <c r="K48984" s="133"/>
    </row>
    <row r="48985" spans="11:11" x14ac:dyDescent="0.25">
      <c r="K48985"/>
    </row>
    <row r="48986" spans="11:11" x14ac:dyDescent="0.25">
      <c r="K48986"/>
    </row>
    <row r="48987" spans="11:11" x14ac:dyDescent="0.25">
      <c r="K48987" s="133"/>
    </row>
    <row r="48988" spans="11:11" x14ac:dyDescent="0.25">
      <c r="K48988" s="133"/>
    </row>
    <row r="48989" spans="11:11" x14ac:dyDescent="0.25">
      <c r="K48989"/>
    </row>
    <row r="48990" spans="11:11" x14ac:dyDescent="0.25">
      <c r="K48990"/>
    </row>
    <row r="48991" spans="11:11" x14ac:dyDescent="0.25">
      <c r="K48991"/>
    </row>
    <row r="48992" spans="11:11" x14ac:dyDescent="0.25">
      <c r="K48992" s="133"/>
    </row>
    <row r="48993" spans="11:11" x14ac:dyDescent="0.25">
      <c r="K48993" s="133"/>
    </row>
    <row r="48994" spans="11:11" x14ac:dyDescent="0.25">
      <c r="K48994"/>
    </row>
    <row r="48995" spans="11:11" x14ac:dyDescent="0.25">
      <c r="K48995"/>
    </row>
    <row r="48996" spans="11:11" x14ac:dyDescent="0.25">
      <c r="K48996" s="133"/>
    </row>
    <row r="48997" spans="11:11" x14ac:dyDescent="0.25">
      <c r="K48997" s="133"/>
    </row>
    <row r="48998" spans="11:11" x14ac:dyDescent="0.25">
      <c r="K48998"/>
    </row>
    <row r="48999" spans="11:11" x14ac:dyDescent="0.25">
      <c r="K48999"/>
    </row>
    <row r="49000" spans="11:11" x14ac:dyDescent="0.25">
      <c r="K49000"/>
    </row>
    <row r="49001" spans="11:11" x14ac:dyDescent="0.25">
      <c r="K49001" s="133"/>
    </row>
    <row r="49002" spans="11:11" x14ac:dyDescent="0.25">
      <c r="K49002" s="133"/>
    </row>
    <row r="49003" spans="11:11" x14ac:dyDescent="0.25">
      <c r="K49003"/>
    </row>
    <row r="49004" spans="11:11" x14ac:dyDescent="0.25">
      <c r="K49004"/>
    </row>
    <row r="49005" spans="11:11" x14ac:dyDescent="0.25">
      <c r="K49005" s="133"/>
    </row>
    <row r="49006" spans="11:11" x14ac:dyDescent="0.25">
      <c r="K49006" s="133"/>
    </row>
    <row r="49007" spans="11:11" x14ac:dyDescent="0.25">
      <c r="K49007"/>
    </row>
    <row r="49008" spans="11:11" x14ac:dyDescent="0.25">
      <c r="K49008"/>
    </row>
    <row r="49009" spans="11:11" x14ac:dyDescent="0.25">
      <c r="K49009"/>
    </row>
    <row r="49010" spans="11:11" x14ac:dyDescent="0.25">
      <c r="K49010" s="133"/>
    </row>
    <row r="49011" spans="11:11" x14ac:dyDescent="0.25">
      <c r="K49011" s="133"/>
    </row>
    <row r="49012" spans="11:11" x14ac:dyDescent="0.25">
      <c r="K49012"/>
    </row>
    <row r="49013" spans="11:11" x14ac:dyDescent="0.25">
      <c r="K49013"/>
    </row>
    <row r="49014" spans="11:11" x14ac:dyDescent="0.25">
      <c r="K49014" s="133"/>
    </row>
    <row r="49015" spans="11:11" x14ac:dyDescent="0.25">
      <c r="K49015" s="133"/>
    </row>
    <row r="49016" spans="11:11" x14ac:dyDescent="0.25">
      <c r="K49016"/>
    </row>
    <row r="49017" spans="11:11" x14ac:dyDescent="0.25">
      <c r="K49017"/>
    </row>
    <row r="49018" spans="11:11" x14ac:dyDescent="0.25">
      <c r="K49018"/>
    </row>
    <row r="49019" spans="11:11" x14ac:dyDescent="0.25">
      <c r="K49019" s="133"/>
    </row>
    <row r="49020" spans="11:11" x14ac:dyDescent="0.25">
      <c r="K49020" s="133"/>
    </row>
    <row r="49021" spans="11:11" x14ac:dyDescent="0.25">
      <c r="K49021"/>
    </row>
    <row r="49022" spans="11:11" x14ac:dyDescent="0.25">
      <c r="K49022"/>
    </row>
    <row r="49023" spans="11:11" x14ac:dyDescent="0.25">
      <c r="K49023" s="133"/>
    </row>
    <row r="49024" spans="11:11" x14ac:dyDescent="0.25">
      <c r="K49024" s="133"/>
    </row>
    <row r="49025" spans="11:11" x14ac:dyDescent="0.25">
      <c r="K49025"/>
    </row>
    <row r="49026" spans="11:11" x14ac:dyDescent="0.25">
      <c r="K49026"/>
    </row>
    <row r="49027" spans="11:11" x14ac:dyDescent="0.25">
      <c r="K49027"/>
    </row>
    <row r="49028" spans="11:11" x14ac:dyDescent="0.25">
      <c r="K49028" s="133"/>
    </row>
    <row r="49029" spans="11:11" x14ac:dyDescent="0.25">
      <c r="K49029" s="133"/>
    </row>
    <row r="49030" spans="11:11" x14ac:dyDescent="0.25">
      <c r="K49030"/>
    </row>
    <row r="49031" spans="11:11" x14ac:dyDescent="0.25">
      <c r="K49031"/>
    </row>
    <row r="49032" spans="11:11" x14ac:dyDescent="0.25">
      <c r="K49032" s="133"/>
    </row>
    <row r="49033" spans="11:11" x14ac:dyDescent="0.25">
      <c r="K49033" s="133"/>
    </row>
    <row r="49034" spans="11:11" x14ac:dyDescent="0.25">
      <c r="K49034"/>
    </row>
    <row r="49035" spans="11:11" x14ac:dyDescent="0.25">
      <c r="K49035"/>
    </row>
    <row r="49036" spans="11:11" x14ac:dyDescent="0.25">
      <c r="K49036"/>
    </row>
    <row r="49037" spans="11:11" x14ac:dyDescent="0.25">
      <c r="K49037" s="133"/>
    </row>
    <row r="49038" spans="11:11" x14ac:dyDescent="0.25">
      <c r="K49038" s="133"/>
    </row>
    <row r="49039" spans="11:11" x14ac:dyDescent="0.25">
      <c r="K49039"/>
    </row>
    <row r="49040" spans="11:11" x14ac:dyDescent="0.25">
      <c r="K49040"/>
    </row>
    <row r="49041" spans="11:11" x14ac:dyDescent="0.25">
      <c r="K49041" s="133"/>
    </row>
    <row r="49042" spans="11:11" x14ac:dyDescent="0.25">
      <c r="K49042" s="133"/>
    </row>
    <row r="49043" spans="11:11" x14ac:dyDescent="0.25">
      <c r="K49043"/>
    </row>
    <row r="49044" spans="11:11" x14ac:dyDescent="0.25">
      <c r="K49044"/>
    </row>
    <row r="49045" spans="11:11" x14ac:dyDescent="0.25">
      <c r="K49045"/>
    </row>
    <row r="49046" spans="11:11" x14ac:dyDescent="0.25">
      <c r="K49046" s="133"/>
    </row>
    <row r="49047" spans="11:11" x14ac:dyDescent="0.25">
      <c r="K49047" s="133"/>
    </row>
    <row r="49048" spans="11:11" x14ac:dyDescent="0.25">
      <c r="K49048"/>
    </row>
    <row r="49049" spans="11:11" x14ac:dyDescent="0.25">
      <c r="K49049"/>
    </row>
    <row r="49050" spans="11:11" x14ac:dyDescent="0.25">
      <c r="K49050" s="133"/>
    </row>
    <row r="49051" spans="11:11" x14ac:dyDescent="0.25">
      <c r="K49051" s="133"/>
    </row>
    <row r="49052" spans="11:11" x14ac:dyDescent="0.25">
      <c r="K49052"/>
    </row>
    <row r="49053" spans="11:11" x14ac:dyDescent="0.25">
      <c r="K49053"/>
    </row>
    <row r="49054" spans="11:11" x14ac:dyDescent="0.25">
      <c r="K49054"/>
    </row>
    <row r="49055" spans="11:11" x14ac:dyDescent="0.25">
      <c r="K49055" s="133"/>
    </row>
    <row r="49056" spans="11:11" x14ac:dyDescent="0.25">
      <c r="K49056" s="133"/>
    </row>
    <row r="49057" spans="11:11" x14ac:dyDescent="0.25">
      <c r="K49057"/>
    </row>
    <row r="49058" spans="11:11" x14ac:dyDescent="0.25">
      <c r="K49058"/>
    </row>
    <row r="49059" spans="11:11" x14ac:dyDescent="0.25">
      <c r="K49059" s="133"/>
    </row>
    <row r="49060" spans="11:11" x14ac:dyDescent="0.25">
      <c r="K49060" s="133"/>
    </row>
    <row r="49061" spans="11:11" x14ac:dyDescent="0.25">
      <c r="K49061"/>
    </row>
    <row r="49062" spans="11:11" x14ac:dyDescent="0.25">
      <c r="K49062"/>
    </row>
    <row r="49063" spans="11:11" x14ac:dyDescent="0.25">
      <c r="K49063"/>
    </row>
    <row r="49064" spans="11:11" x14ac:dyDescent="0.25">
      <c r="K49064" s="133"/>
    </row>
    <row r="49065" spans="11:11" x14ac:dyDescent="0.25">
      <c r="K49065" s="133"/>
    </row>
    <row r="49066" spans="11:11" x14ac:dyDescent="0.25">
      <c r="K49066"/>
    </row>
    <row r="49067" spans="11:11" x14ac:dyDescent="0.25">
      <c r="K49067"/>
    </row>
    <row r="49068" spans="11:11" x14ac:dyDescent="0.25">
      <c r="K49068" s="133"/>
    </row>
    <row r="49069" spans="11:11" x14ac:dyDescent="0.25">
      <c r="K49069" s="133"/>
    </row>
    <row r="49070" spans="11:11" x14ac:dyDescent="0.25">
      <c r="K49070"/>
    </row>
    <row r="49071" spans="11:11" x14ac:dyDescent="0.25">
      <c r="K49071"/>
    </row>
    <row r="49072" spans="11:11" x14ac:dyDescent="0.25">
      <c r="K49072"/>
    </row>
    <row r="49073" spans="11:11" x14ac:dyDescent="0.25">
      <c r="K49073" s="133"/>
    </row>
    <row r="49074" spans="11:11" x14ac:dyDescent="0.25">
      <c r="K49074" s="133"/>
    </row>
    <row r="49075" spans="11:11" x14ac:dyDescent="0.25">
      <c r="K49075"/>
    </row>
    <row r="49076" spans="11:11" x14ac:dyDescent="0.25">
      <c r="K49076"/>
    </row>
    <row r="49077" spans="11:11" x14ac:dyDescent="0.25">
      <c r="K49077" s="133"/>
    </row>
    <row r="49078" spans="11:11" x14ac:dyDescent="0.25">
      <c r="K49078" s="133"/>
    </row>
    <row r="49079" spans="11:11" x14ac:dyDescent="0.25">
      <c r="K49079"/>
    </row>
    <row r="49080" spans="11:11" x14ac:dyDescent="0.25">
      <c r="K49080"/>
    </row>
    <row r="49081" spans="11:11" x14ac:dyDescent="0.25">
      <c r="K49081"/>
    </row>
    <row r="49082" spans="11:11" x14ac:dyDescent="0.25">
      <c r="K49082" s="133"/>
    </row>
    <row r="49083" spans="11:11" x14ac:dyDescent="0.25">
      <c r="K49083" s="133"/>
    </row>
    <row r="49084" spans="11:11" x14ac:dyDescent="0.25">
      <c r="K49084"/>
    </row>
    <row r="49085" spans="11:11" x14ac:dyDescent="0.25">
      <c r="K49085"/>
    </row>
    <row r="49086" spans="11:11" x14ac:dyDescent="0.25">
      <c r="K49086" s="133"/>
    </row>
    <row r="49087" spans="11:11" x14ac:dyDescent="0.25">
      <c r="K49087" s="133"/>
    </row>
    <row r="49088" spans="11:11" x14ac:dyDescent="0.25">
      <c r="K49088"/>
    </row>
    <row r="49089" spans="11:11" x14ac:dyDescent="0.25">
      <c r="K49089"/>
    </row>
    <row r="49090" spans="11:11" x14ac:dyDescent="0.25">
      <c r="K49090"/>
    </row>
    <row r="49091" spans="11:11" x14ac:dyDescent="0.25">
      <c r="K49091" s="133"/>
    </row>
    <row r="49092" spans="11:11" x14ac:dyDescent="0.25">
      <c r="K49092" s="133"/>
    </row>
    <row r="49093" spans="11:11" x14ac:dyDescent="0.25">
      <c r="K49093"/>
    </row>
    <row r="49094" spans="11:11" x14ac:dyDescent="0.25">
      <c r="K49094"/>
    </row>
    <row r="49095" spans="11:11" x14ac:dyDescent="0.25">
      <c r="K49095" s="133"/>
    </row>
    <row r="49096" spans="11:11" x14ac:dyDescent="0.25">
      <c r="K49096" s="133"/>
    </row>
    <row r="49097" spans="11:11" x14ac:dyDescent="0.25">
      <c r="K49097"/>
    </row>
    <row r="49098" spans="11:11" x14ac:dyDescent="0.25">
      <c r="K49098"/>
    </row>
    <row r="49099" spans="11:11" x14ac:dyDescent="0.25">
      <c r="K49099"/>
    </row>
    <row r="49100" spans="11:11" x14ac:dyDescent="0.25">
      <c r="K49100" s="133"/>
    </row>
    <row r="49101" spans="11:11" x14ac:dyDescent="0.25">
      <c r="K49101" s="133"/>
    </row>
    <row r="49102" spans="11:11" x14ac:dyDescent="0.25">
      <c r="K49102"/>
    </row>
    <row r="49103" spans="11:11" x14ac:dyDescent="0.25">
      <c r="K49103"/>
    </row>
    <row r="49104" spans="11:11" x14ac:dyDescent="0.25">
      <c r="K49104" s="133"/>
    </row>
    <row r="49105" spans="11:11" x14ac:dyDescent="0.25">
      <c r="K49105" s="133"/>
    </row>
    <row r="49106" spans="11:11" x14ac:dyDescent="0.25">
      <c r="K49106"/>
    </row>
    <row r="49107" spans="11:11" x14ac:dyDescent="0.25">
      <c r="K49107"/>
    </row>
    <row r="49108" spans="11:11" x14ac:dyDescent="0.25">
      <c r="K49108"/>
    </row>
    <row r="49109" spans="11:11" x14ac:dyDescent="0.25">
      <c r="K49109" s="133"/>
    </row>
    <row r="49110" spans="11:11" x14ac:dyDescent="0.25">
      <c r="K49110" s="133"/>
    </row>
    <row r="49111" spans="11:11" x14ac:dyDescent="0.25">
      <c r="K49111"/>
    </row>
    <row r="49112" spans="11:11" x14ac:dyDescent="0.25">
      <c r="K49112"/>
    </row>
    <row r="49113" spans="11:11" x14ac:dyDescent="0.25">
      <c r="K49113" s="133"/>
    </row>
    <row r="49114" spans="11:11" x14ac:dyDescent="0.25">
      <c r="K49114" s="133"/>
    </row>
    <row r="49115" spans="11:11" x14ac:dyDescent="0.25">
      <c r="K49115"/>
    </row>
    <row r="49116" spans="11:11" x14ac:dyDescent="0.25">
      <c r="K49116"/>
    </row>
    <row r="49117" spans="11:11" x14ac:dyDescent="0.25">
      <c r="K49117"/>
    </row>
    <row r="49118" spans="11:11" x14ac:dyDescent="0.25">
      <c r="K49118" s="133"/>
    </row>
    <row r="49119" spans="11:11" x14ac:dyDescent="0.25">
      <c r="K49119" s="133"/>
    </row>
    <row r="49120" spans="11:11" x14ac:dyDescent="0.25">
      <c r="K49120"/>
    </row>
    <row r="49121" spans="11:11" x14ac:dyDescent="0.25">
      <c r="K49121"/>
    </row>
    <row r="49122" spans="11:11" x14ac:dyDescent="0.25">
      <c r="K49122" s="133"/>
    </row>
    <row r="49123" spans="11:11" x14ac:dyDescent="0.25">
      <c r="K49123" s="133"/>
    </row>
    <row r="49124" spans="11:11" x14ac:dyDescent="0.25">
      <c r="K49124"/>
    </row>
    <row r="49125" spans="11:11" x14ac:dyDescent="0.25">
      <c r="K49125"/>
    </row>
    <row r="49126" spans="11:11" x14ac:dyDescent="0.25">
      <c r="K49126"/>
    </row>
    <row r="49127" spans="11:11" x14ac:dyDescent="0.25">
      <c r="K49127" s="133"/>
    </row>
    <row r="49128" spans="11:11" x14ac:dyDescent="0.25">
      <c r="K49128" s="133"/>
    </row>
    <row r="49129" spans="11:11" x14ac:dyDescent="0.25">
      <c r="K49129"/>
    </row>
    <row r="49130" spans="11:11" x14ac:dyDescent="0.25">
      <c r="K49130"/>
    </row>
    <row r="49131" spans="11:11" x14ac:dyDescent="0.25">
      <c r="K49131" s="133"/>
    </row>
    <row r="49132" spans="11:11" x14ac:dyDescent="0.25">
      <c r="K49132" s="133"/>
    </row>
    <row r="49133" spans="11:11" x14ac:dyDescent="0.25">
      <c r="K49133"/>
    </row>
    <row r="49134" spans="11:11" x14ac:dyDescent="0.25">
      <c r="K49134"/>
    </row>
    <row r="49135" spans="11:11" x14ac:dyDescent="0.25">
      <c r="K49135"/>
    </row>
    <row r="49136" spans="11:11" x14ac:dyDescent="0.25">
      <c r="K49136" s="133"/>
    </row>
    <row r="49137" spans="11:11" x14ac:dyDescent="0.25">
      <c r="K49137" s="133"/>
    </row>
    <row r="49138" spans="11:11" x14ac:dyDescent="0.25">
      <c r="K49138"/>
    </row>
    <row r="49139" spans="11:11" x14ac:dyDescent="0.25">
      <c r="K49139"/>
    </row>
    <row r="49140" spans="11:11" x14ac:dyDescent="0.25">
      <c r="K49140" s="133"/>
    </row>
    <row r="49141" spans="11:11" x14ac:dyDescent="0.25">
      <c r="K49141" s="133"/>
    </row>
    <row r="49142" spans="11:11" x14ac:dyDescent="0.25">
      <c r="K49142"/>
    </row>
    <row r="49143" spans="11:11" x14ac:dyDescent="0.25">
      <c r="K49143"/>
    </row>
    <row r="49144" spans="11:11" x14ac:dyDescent="0.25">
      <c r="K49144"/>
    </row>
    <row r="49145" spans="11:11" x14ac:dyDescent="0.25">
      <c r="K49145" s="133"/>
    </row>
    <row r="49146" spans="11:11" x14ac:dyDescent="0.25">
      <c r="K49146" s="133"/>
    </row>
    <row r="49147" spans="11:11" x14ac:dyDescent="0.25">
      <c r="K49147"/>
    </row>
    <row r="49148" spans="11:11" x14ac:dyDescent="0.25">
      <c r="K49148"/>
    </row>
    <row r="49149" spans="11:11" x14ac:dyDescent="0.25">
      <c r="K49149" s="133"/>
    </row>
    <row r="49150" spans="11:11" x14ac:dyDescent="0.25">
      <c r="K49150" s="133"/>
    </row>
    <row r="49151" spans="11:11" x14ac:dyDescent="0.25">
      <c r="K49151"/>
    </row>
    <row r="49152" spans="11:11" x14ac:dyDescent="0.25">
      <c r="K49152"/>
    </row>
    <row r="49153" spans="11:11" x14ac:dyDescent="0.25">
      <c r="K49153"/>
    </row>
    <row r="49154" spans="11:11" x14ac:dyDescent="0.25">
      <c r="K49154" s="133"/>
    </row>
    <row r="49155" spans="11:11" x14ac:dyDescent="0.25">
      <c r="K49155" s="133"/>
    </row>
    <row r="49156" spans="11:11" x14ac:dyDescent="0.25">
      <c r="K49156"/>
    </row>
    <row r="49157" spans="11:11" x14ac:dyDescent="0.25">
      <c r="K49157"/>
    </row>
    <row r="49158" spans="11:11" x14ac:dyDescent="0.25">
      <c r="K49158" s="133"/>
    </row>
    <row r="49159" spans="11:11" x14ac:dyDescent="0.25">
      <c r="K49159" s="133"/>
    </row>
    <row r="49160" spans="11:11" x14ac:dyDescent="0.25">
      <c r="K49160"/>
    </row>
    <row r="49161" spans="11:11" x14ac:dyDescent="0.25">
      <c r="K49161"/>
    </row>
    <row r="49162" spans="11:11" x14ac:dyDescent="0.25">
      <c r="K49162"/>
    </row>
    <row r="49163" spans="11:11" x14ac:dyDescent="0.25">
      <c r="K49163" s="133"/>
    </row>
    <row r="49164" spans="11:11" x14ac:dyDescent="0.25">
      <c r="K49164" s="133"/>
    </row>
    <row r="49165" spans="11:11" x14ac:dyDescent="0.25">
      <c r="K49165"/>
    </row>
    <row r="49166" spans="11:11" x14ac:dyDescent="0.25">
      <c r="K49166"/>
    </row>
    <row r="49167" spans="11:11" x14ac:dyDescent="0.25">
      <c r="K49167" s="133"/>
    </row>
    <row r="49168" spans="11:11" x14ac:dyDescent="0.25">
      <c r="K49168" s="133"/>
    </row>
    <row r="49169" spans="11:11" x14ac:dyDescent="0.25">
      <c r="K49169"/>
    </row>
    <row r="49170" spans="11:11" x14ac:dyDescent="0.25">
      <c r="K49170"/>
    </row>
    <row r="49171" spans="11:11" x14ac:dyDescent="0.25">
      <c r="K49171"/>
    </row>
    <row r="49172" spans="11:11" x14ac:dyDescent="0.25">
      <c r="K49172" s="133"/>
    </row>
    <row r="49173" spans="11:11" x14ac:dyDescent="0.25">
      <c r="K49173" s="133"/>
    </row>
    <row r="49174" spans="11:11" x14ac:dyDescent="0.25">
      <c r="K49174"/>
    </row>
    <row r="49175" spans="11:11" x14ac:dyDescent="0.25">
      <c r="K49175"/>
    </row>
    <row r="49176" spans="11:11" x14ac:dyDescent="0.25">
      <c r="K49176" s="133"/>
    </row>
    <row r="49177" spans="11:11" x14ac:dyDescent="0.25">
      <c r="K49177" s="133"/>
    </row>
    <row r="49178" spans="11:11" x14ac:dyDescent="0.25">
      <c r="K49178"/>
    </row>
    <row r="49179" spans="11:11" x14ac:dyDescent="0.25">
      <c r="K49179"/>
    </row>
    <row r="49180" spans="11:11" x14ac:dyDescent="0.25">
      <c r="K49180"/>
    </row>
    <row r="49181" spans="11:11" x14ac:dyDescent="0.25">
      <c r="K49181" s="133"/>
    </row>
    <row r="49182" spans="11:11" x14ac:dyDescent="0.25">
      <c r="K49182" s="133"/>
    </row>
    <row r="49183" spans="11:11" x14ac:dyDescent="0.25">
      <c r="K49183"/>
    </row>
    <row r="49184" spans="11:11" x14ac:dyDescent="0.25">
      <c r="K49184"/>
    </row>
    <row r="49185" spans="11:11" x14ac:dyDescent="0.25">
      <c r="K49185" s="133"/>
    </row>
    <row r="49186" spans="11:11" x14ac:dyDescent="0.25">
      <c r="K49186" s="133"/>
    </row>
    <row r="49187" spans="11:11" x14ac:dyDescent="0.25">
      <c r="K49187"/>
    </row>
    <row r="49188" spans="11:11" x14ac:dyDescent="0.25">
      <c r="K49188"/>
    </row>
    <row r="49189" spans="11:11" x14ac:dyDescent="0.25">
      <c r="K49189"/>
    </row>
    <row r="49190" spans="11:11" x14ac:dyDescent="0.25">
      <c r="K49190" s="133"/>
    </row>
    <row r="49191" spans="11:11" x14ac:dyDescent="0.25">
      <c r="K49191" s="133"/>
    </row>
    <row r="49192" spans="11:11" x14ac:dyDescent="0.25">
      <c r="K49192"/>
    </row>
    <row r="49193" spans="11:11" x14ac:dyDescent="0.25">
      <c r="K49193"/>
    </row>
    <row r="49194" spans="11:11" x14ac:dyDescent="0.25">
      <c r="K49194" s="133"/>
    </row>
    <row r="49195" spans="11:11" x14ac:dyDescent="0.25">
      <c r="K49195" s="133"/>
    </row>
    <row r="49196" spans="11:11" x14ac:dyDescent="0.25">
      <c r="K49196"/>
    </row>
    <row r="49197" spans="11:11" x14ac:dyDescent="0.25">
      <c r="K49197"/>
    </row>
    <row r="49198" spans="11:11" x14ac:dyDescent="0.25">
      <c r="K49198"/>
    </row>
    <row r="49199" spans="11:11" x14ac:dyDescent="0.25">
      <c r="K49199" s="133"/>
    </row>
    <row r="49200" spans="11:11" x14ac:dyDescent="0.25">
      <c r="K49200" s="133"/>
    </row>
    <row r="49201" spans="11:11" x14ac:dyDescent="0.25">
      <c r="K49201"/>
    </row>
    <row r="49202" spans="11:11" x14ac:dyDescent="0.25">
      <c r="K49202"/>
    </row>
    <row r="49203" spans="11:11" x14ac:dyDescent="0.25">
      <c r="K49203" s="133"/>
    </row>
    <row r="49204" spans="11:11" x14ac:dyDescent="0.25">
      <c r="K49204" s="133"/>
    </row>
    <row r="49205" spans="11:11" x14ac:dyDescent="0.25">
      <c r="K49205"/>
    </row>
    <row r="49206" spans="11:11" x14ac:dyDescent="0.25">
      <c r="K49206"/>
    </row>
    <row r="49207" spans="11:11" x14ac:dyDescent="0.25">
      <c r="K49207"/>
    </row>
    <row r="49208" spans="11:11" x14ac:dyDescent="0.25">
      <c r="K49208" s="133"/>
    </row>
    <row r="49209" spans="11:11" x14ac:dyDescent="0.25">
      <c r="K49209" s="133"/>
    </row>
    <row r="49210" spans="11:11" x14ac:dyDescent="0.25">
      <c r="K49210"/>
    </row>
    <row r="49211" spans="11:11" x14ac:dyDescent="0.25">
      <c r="K49211"/>
    </row>
    <row r="49212" spans="11:11" x14ac:dyDescent="0.25">
      <c r="K49212" s="133"/>
    </row>
    <row r="49213" spans="11:11" x14ac:dyDescent="0.25">
      <c r="K49213" s="133"/>
    </row>
    <row r="49214" spans="11:11" x14ac:dyDescent="0.25">
      <c r="K49214"/>
    </row>
    <row r="49215" spans="11:11" x14ac:dyDescent="0.25">
      <c r="K49215"/>
    </row>
    <row r="49216" spans="11:11" x14ac:dyDescent="0.25">
      <c r="K49216"/>
    </row>
    <row r="49217" spans="11:11" x14ac:dyDescent="0.25">
      <c r="K49217" s="133"/>
    </row>
    <row r="49218" spans="11:11" x14ac:dyDescent="0.25">
      <c r="K49218" s="133"/>
    </row>
    <row r="49219" spans="11:11" x14ac:dyDescent="0.25">
      <c r="K49219"/>
    </row>
    <row r="49220" spans="11:11" x14ac:dyDescent="0.25">
      <c r="K49220"/>
    </row>
    <row r="49221" spans="11:11" x14ac:dyDescent="0.25">
      <c r="K49221" s="133"/>
    </row>
    <row r="49222" spans="11:11" x14ac:dyDescent="0.25">
      <c r="K49222" s="133"/>
    </row>
    <row r="49223" spans="11:11" x14ac:dyDescent="0.25">
      <c r="K49223"/>
    </row>
    <row r="49224" spans="11:11" x14ac:dyDescent="0.25">
      <c r="K49224"/>
    </row>
    <row r="49225" spans="11:11" x14ac:dyDescent="0.25">
      <c r="K49225"/>
    </row>
    <row r="49226" spans="11:11" x14ac:dyDescent="0.25">
      <c r="K49226" s="133"/>
    </row>
    <row r="49227" spans="11:11" x14ac:dyDescent="0.25">
      <c r="K49227" s="133"/>
    </row>
    <row r="49228" spans="11:11" x14ac:dyDescent="0.25">
      <c r="K49228"/>
    </row>
    <row r="49229" spans="11:11" x14ac:dyDescent="0.25">
      <c r="K49229"/>
    </row>
    <row r="49230" spans="11:11" x14ac:dyDescent="0.25">
      <c r="K49230" s="133"/>
    </row>
    <row r="49231" spans="11:11" x14ac:dyDescent="0.25">
      <c r="K49231" s="133"/>
    </row>
    <row r="49232" spans="11:11" x14ac:dyDescent="0.25">
      <c r="K49232"/>
    </row>
    <row r="49233" spans="11:11" x14ac:dyDescent="0.25">
      <c r="K49233"/>
    </row>
    <row r="49234" spans="11:11" x14ac:dyDescent="0.25">
      <c r="K49234"/>
    </row>
    <row r="49235" spans="11:11" x14ac:dyDescent="0.25">
      <c r="K49235" s="133"/>
    </row>
    <row r="49236" spans="11:11" x14ac:dyDescent="0.25">
      <c r="K49236" s="133"/>
    </row>
    <row r="49237" spans="11:11" x14ac:dyDescent="0.25">
      <c r="K49237"/>
    </row>
    <row r="49238" spans="11:11" x14ac:dyDescent="0.25">
      <c r="K49238"/>
    </row>
    <row r="49239" spans="11:11" x14ac:dyDescent="0.25">
      <c r="K49239" s="133"/>
    </row>
    <row r="49240" spans="11:11" x14ac:dyDescent="0.25">
      <c r="K49240" s="133"/>
    </row>
    <row r="49241" spans="11:11" x14ac:dyDescent="0.25">
      <c r="K49241"/>
    </row>
    <row r="49242" spans="11:11" x14ac:dyDescent="0.25">
      <c r="K49242"/>
    </row>
    <row r="49243" spans="11:11" x14ac:dyDescent="0.25">
      <c r="K49243"/>
    </row>
    <row r="49244" spans="11:11" x14ac:dyDescent="0.25">
      <c r="K49244" s="133"/>
    </row>
    <row r="49245" spans="11:11" x14ac:dyDescent="0.25">
      <c r="K49245" s="133"/>
    </row>
    <row r="49246" spans="11:11" x14ac:dyDescent="0.25">
      <c r="K49246"/>
    </row>
    <row r="49247" spans="11:11" x14ac:dyDescent="0.25">
      <c r="K49247"/>
    </row>
    <row r="49248" spans="11:11" x14ac:dyDescent="0.25">
      <c r="K49248" s="133"/>
    </row>
    <row r="49249" spans="11:11" x14ac:dyDescent="0.25">
      <c r="K49249" s="133"/>
    </row>
    <row r="49250" spans="11:11" x14ac:dyDescent="0.25">
      <c r="K49250"/>
    </row>
    <row r="49251" spans="11:11" x14ac:dyDescent="0.25">
      <c r="K49251"/>
    </row>
    <row r="49252" spans="11:11" x14ac:dyDescent="0.25">
      <c r="K49252"/>
    </row>
    <row r="49253" spans="11:11" x14ac:dyDescent="0.25">
      <c r="K49253" s="133"/>
    </row>
    <row r="49254" spans="11:11" x14ac:dyDescent="0.25">
      <c r="K49254" s="133"/>
    </row>
    <row r="49255" spans="11:11" x14ac:dyDescent="0.25">
      <c r="K49255"/>
    </row>
    <row r="49256" spans="11:11" x14ac:dyDescent="0.25">
      <c r="K49256"/>
    </row>
    <row r="49257" spans="11:11" x14ac:dyDescent="0.25">
      <c r="K49257" s="133"/>
    </row>
    <row r="49258" spans="11:11" x14ac:dyDescent="0.25">
      <c r="K49258" s="133"/>
    </row>
    <row r="49259" spans="11:11" x14ac:dyDescent="0.25">
      <c r="K49259"/>
    </row>
    <row r="49260" spans="11:11" x14ac:dyDescent="0.25">
      <c r="K49260"/>
    </row>
    <row r="49261" spans="11:11" x14ac:dyDescent="0.25">
      <c r="K49261"/>
    </row>
    <row r="49262" spans="11:11" x14ac:dyDescent="0.25">
      <c r="K49262" s="133"/>
    </row>
    <row r="49263" spans="11:11" x14ac:dyDescent="0.25">
      <c r="K49263" s="133"/>
    </row>
    <row r="49264" spans="11:11" x14ac:dyDescent="0.25">
      <c r="K49264"/>
    </row>
    <row r="49265" spans="11:11" x14ac:dyDescent="0.25">
      <c r="K49265"/>
    </row>
    <row r="49266" spans="11:11" x14ac:dyDescent="0.25">
      <c r="K49266" s="133"/>
    </row>
    <row r="49267" spans="11:11" x14ac:dyDescent="0.25">
      <c r="K49267" s="133"/>
    </row>
    <row r="49268" spans="11:11" x14ac:dyDescent="0.25">
      <c r="K49268"/>
    </row>
    <row r="49269" spans="11:11" x14ac:dyDescent="0.25">
      <c r="K49269"/>
    </row>
    <row r="49270" spans="11:11" x14ac:dyDescent="0.25">
      <c r="K49270"/>
    </row>
    <row r="49271" spans="11:11" x14ac:dyDescent="0.25">
      <c r="K49271" s="133"/>
    </row>
    <row r="49272" spans="11:11" x14ac:dyDescent="0.25">
      <c r="K49272" s="133"/>
    </row>
    <row r="49273" spans="11:11" x14ac:dyDescent="0.25">
      <c r="K49273"/>
    </row>
    <row r="49274" spans="11:11" x14ac:dyDescent="0.25">
      <c r="K49274"/>
    </row>
    <row r="49275" spans="11:11" x14ac:dyDescent="0.25">
      <c r="K49275" s="133"/>
    </row>
    <row r="49276" spans="11:11" x14ac:dyDescent="0.25">
      <c r="K49276" s="133"/>
    </row>
    <row r="49277" spans="11:11" x14ac:dyDescent="0.25">
      <c r="K49277"/>
    </row>
    <row r="49278" spans="11:11" x14ac:dyDescent="0.25">
      <c r="K49278"/>
    </row>
    <row r="49279" spans="11:11" x14ac:dyDescent="0.25">
      <c r="K49279"/>
    </row>
    <row r="49280" spans="11:11" x14ac:dyDescent="0.25">
      <c r="K49280" s="133"/>
    </row>
    <row r="49281" spans="11:11" x14ac:dyDescent="0.25">
      <c r="K49281" s="133"/>
    </row>
    <row r="49282" spans="11:11" x14ac:dyDescent="0.25">
      <c r="K49282"/>
    </row>
    <row r="49283" spans="11:11" x14ac:dyDescent="0.25">
      <c r="K49283"/>
    </row>
    <row r="49284" spans="11:11" x14ac:dyDescent="0.25">
      <c r="K49284" s="133"/>
    </row>
    <row r="49285" spans="11:11" x14ac:dyDescent="0.25">
      <c r="K49285" s="133"/>
    </row>
    <row r="49286" spans="11:11" x14ac:dyDescent="0.25">
      <c r="K49286"/>
    </row>
    <row r="49287" spans="11:11" x14ac:dyDescent="0.25">
      <c r="K49287"/>
    </row>
    <row r="49288" spans="11:11" x14ac:dyDescent="0.25">
      <c r="K49288"/>
    </row>
    <row r="49289" spans="11:11" x14ac:dyDescent="0.25">
      <c r="K49289" s="133"/>
    </row>
    <row r="49290" spans="11:11" x14ac:dyDescent="0.25">
      <c r="K49290" s="133"/>
    </row>
    <row r="49291" spans="11:11" x14ac:dyDescent="0.25">
      <c r="K49291"/>
    </row>
    <row r="49292" spans="11:11" x14ac:dyDescent="0.25">
      <c r="K49292"/>
    </row>
    <row r="49293" spans="11:11" x14ac:dyDescent="0.25">
      <c r="K49293" s="133"/>
    </row>
    <row r="49294" spans="11:11" x14ac:dyDescent="0.25">
      <c r="K49294" s="133"/>
    </row>
    <row r="49295" spans="11:11" x14ac:dyDescent="0.25">
      <c r="K49295"/>
    </row>
    <row r="49296" spans="11:11" x14ac:dyDescent="0.25">
      <c r="K49296"/>
    </row>
    <row r="49297" spans="11:11" x14ac:dyDescent="0.25">
      <c r="K49297"/>
    </row>
    <row r="49298" spans="11:11" x14ac:dyDescent="0.25">
      <c r="K49298" s="133"/>
    </row>
    <row r="49299" spans="11:11" x14ac:dyDescent="0.25">
      <c r="K49299" s="133"/>
    </row>
    <row r="49300" spans="11:11" x14ac:dyDescent="0.25">
      <c r="K49300"/>
    </row>
    <row r="49301" spans="11:11" x14ac:dyDescent="0.25">
      <c r="K49301"/>
    </row>
    <row r="49302" spans="11:11" x14ac:dyDescent="0.25">
      <c r="K49302" s="133"/>
    </row>
    <row r="49303" spans="11:11" x14ac:dyDescent="0.25">
      <c r="K49303" s="133"/>
    </row>
    <row r="49304" spans="11:11" x14ac:dyDescent="0.25">
      <c r="K49304"/>
    </row>
    <row r="49305" spans="11:11" x14ac:dyDescent="0.25">
      <c r="K49305"/>
    </row>
    <row r="49306" spans="11:11" x14ac:dyDescent="0.25">
      <c r="K49306"/>
    </row>
    <row r="49307" spans="11:11" x14ac:dyDescent="0.25">
      <c r="K49307" s="133"/>
    </row>
    <row r="49308" spans="11:11" x14ac:dyDescent="0.25">
      <c r="K49308" s="133"/>
    </row>
    <row r="49309" spans="11:11" x14ac:dyDescent="0.25">
      <c r="K49309"/>
    </row>
    <row r="49310" spans="11:11" x14ac:dyDescent="0.25">
      <c r="K49310"/>
    </row>
    <row r="49311" spans="11:11" x14ac:dyDescent="0.25">
      <c r="K49311" s="133"/>
    </row>
    <row r="49312" spans="11:11" x14ac:dyDescent="0.25">
      <c r="K49312" s="133"/>
    </row>
    <row r="49313" spans="11:11" x14ac:dyDescent="0.25">
      <c r="K49313"/>
    </row>
    <row r="49314" spans="11:11" x14ac:dyDescent="0.25">
      <c r="K49314"/>
    </row>
    <row r="49315" spans="11:11" x14ac:dyDescent="0.25">
      <c r="K49315"/>
    </row>
    <row r="49316" spans="11:11" x14ac:dyDescent="0.25">
      <c r="K49316" s="133"/>
    </row>
    <row r="49317" spans="11:11" x14ac:dyDescent="0.25">
      <c r="K49317" s="133"/>
    </row>
    <row r="49318" spans="11:11" x14ac:dyDescent="0.25">
      <c r="K49318"/>
    </row>
    <row r="49319" spans="11:11" x14ac:dyDescent="0.25">
      <c r="K49319"/>
    </row>
    <row r="49320" spans="11:11" x14ac:dyDescent="0.25">
      <c r="K49320" s="133"/>
    </row>
    <row r="49321" spans="11:11" x14ac:dyDescent="0.25">
      <c r="K49321" s="133"/>
    </row>
    <row r="49322" spans="11:11" x14ac:dyDescent="0.25">
      <c r="K49322"/>
    </row>
    <row r="49323" spans="11:11" x14ac:dyDescent="0.25">
      <c r="K49323"/>
    </row>
    <row r="49324" spans="11:11" x14ac:dyDescent="0.25">
      <c r="K49324"/>
    </row>
    <row r="49325" spans="11:11" x14ac:dyDescent="0.25">
      <c r="K49325" s="133"/>
    </row>
    <row r="49326" spans="11:11" x14ac:dyDescent="0.25">
      <c r="K49326" s="133"/>
    </row>
    <row r="49327" spans="11:11" x14ac:dyDescent="0.25">
      <c r="K49327"/>
    </row>
    <row r="49328" spans="11:11" x14ac:dyDescent="0.25">
      <c r="K49328"/>
    </row>
    <row r="49329" spans="11:11" x14ac:dyDescent="0.25">
      <c r="K49329" s="133"/>
    </row>
    <row r="49330" spans="11:11" x14ac:dyDescent="0.25">
      <c r="K49330" s="133"/>
    </row>
    <row r="49331" spans="11:11" x14ac:dyDescent="0.25">
      <c r="K49331"/>
    </row>
    <row r="49332" spans="11:11" x14ac:dyDescent="0.25">
      <c r="K49332"/>
    </row>
    <row r="49333" spans="11:11" x14ac:dyDescent="0.25">
      <c r="K49333"/>
    </row>
    <row r="49334" spans="11:11" x14ac:dyDescent="0.25">
      <c r="K49334" s="133"/>
    </row>
    <row r="49335" spans="11:11" x14ac:dyDescent="0.25">
      <c r="K49335" s="133"/>
    </row>
    <row r="49336" spans="11:11" x14ac:dyDescent="0.25">
      <c r="K49336"/>
    </row>
    <row r="49337" spans="11:11" x14ac:dyDescent="0.25">
      <c r="K49337"/>
    </row>
    <row r="49338" spans="11:11" x14ac:dyDescent="0.25">
      <c r="K49338" s="133"/>
    </row>
    <row r="49339" spans="11:11" x14ac:dyDescent="0.25">
      <c r="K49339" s="133"/>
    </row>
    <row r="49340" spans="11:11" x14ac:dyDescent="0.25">
      <c r="K49340"/>
    </row>
    <row r="49341" spans="11:11" x14ac:dyDescent="0.25">
      <c r="K49341"/>
    </row>
    <row r="49342" spans="11:11" x14ac:dyDescent="0.25">
      <c r="K49342"/>
    </row>
    <row r="49343" spans="11:11" x14ac:dyDescent="0.25">
      <c r="K49343" s="133"/>
    </row>
    <row r="49344" spans="11:11" x14ac:dyDescent="0.25">
      <c r="K49344" s="133"/>
    </row>
    <row r="49345" spans="11:11" x14ac:dyDescent="0.25">
      <c r="K49345"/>
    </row>
    <row r="49346" spans="11:11" x14ac:dyDescent="0.25">
      <c r="K49346"/>
    </row>
    <row r="49347" spans="11:11" x14ac:dyDescent="0.25">
      <c r="K49347" s="133"/>
    </row>
    <row r="49348" spans="11:11" x14ac:dyDescent="0.25">
      <c r="K49348" s="133"/>
    </row>
    <row r="49349" spans="11:11" x14ac:dyDescent="0.25">
      <c r="K49349"/>
    </row>
    <row r="49350" spans="11:11" x14ac:dyDescent="0.25">
      <c r="K49350"/>
    </row>
    <row r="49351" spans="11:11" x14ac:dyDescent="0.25">
      <c r="K49351"/>
    </row>
    <row r="49352" spans="11:11" x14ac:dyDescent="0.25">
      <c r="K49352" s="133"/>
    </row>
    <row r="49353" spans="11:11" x14ac:dyDescent="0.25">
      <c r="K49353" s="133"/>
    </row>
    <row r="49354" spans="11:11" x14ac:dyDescent="0.25">
      <c r="K49354"/>
    </row>
    <row r="49355" spans="11:11" x14ac:dyDescent="0.25">
      <c r="K49355"/>
    </row>
    <row r="49356" spans="11:11" x14ac:dyDescent="0.25">
      <c r="K49356" s="133"/>
    </row>
    <row r="49357" spans="11:11" x14ac:dyDescent="0.25">
      <c r="K49357" s="133"/>
    </row>
    <row r="49358" spans="11:11" x14ac:dyDescent="0.25">
      <c r="K49358"/>
    </row>
    <row r="49359" spans="11:11" x14ac:dyDescent="0.25">
      <c r="K49359"/>
    </row>
    <row r="49360" spans="11:11" x14ac:dyDescent="0.25">
      <c r="K49360"/>
    </row>
    <row r="49361" spans="11:11" x14ac:dyDescent="0.25">
      <c r="K49361" s="133"/>
    </row>
    <row r="49362" spans="11:11" x14ac:dyDescent="0.25">
      <c r="K49362" s="133"/>
    </row>
    <row r="49363" spans="11:11" x14ac:dyDescent="0.25">
      <c r="K49363"/>
    </row>
    <row r="49364" spans="11:11" x14ac:dyDescent="0.25">
      <c r="K49364"/>
    </row>
    <row r="49365" spans="11:11" x14ac:dyDescent="0.25">
      <c r="K49365" s="133"/>
    </row>
    <row r="49366" spans="11:11" x14ac:dyDescent="0.25">
      <c r="K49366" s="133"/>
    </row>
    <row r="49367" spans="11:11" x14ac:dyDescent="0.25">
      <c r="K49367"/>
    </row>
    <row r="49368" spans="11:11" x14ac:dyDescent="0.25">
      <c r="K49368"/>
    </row>
    <row r="49369" spans="11:11" x14ac:dyDescent="0.25">
      <c r="K49369"/>
    </row>
    <row r="49370" spans="11:11" x14ac:dyDescent="0.25">
      <c r="K49370" s="133"/>
    </row>
    <row r="49371" spans="11:11" x14ac:dyDescent="0.25">
      <c r="K49371" s="133"/>
    </row>
    <row r="49372" spans="11:11" x14ac:dyDescent="0.25">
      <c r="K49372"/>
    </row>
    <row r="49373" spans="11:11" x14ac:dyDescent="0.25">
      <c r="K49373"/>
    </row>
    <row r="49374" spans="11:11" x14ac:dyDescent="0.25">
      <c r="K49374" s="133"/>
    </row>
    <row r="49375" spans="11:11" x14ac:dyDescent="0.25">
      <c r="K49375" s="133"/>
    </row>
    <row r="49376" spans="11:11" x14ac:dyDescent="0.25">
      <c r="K49376"/>
    </row>
    <row r="49377" spans="11:11" x14ac:dyDescent="0.25">
      <c r="K49377"/>
    </row>
    <row r="49378" spans="11:11" x14ac:dyDescent="0.25">
      <c r="K49378"/>
    </row>
    <row r="49379" spans="11:11" x14ac:dyDescent="0.25">
      <c r="K49379" s="133"/>
    </row>
    <row r="49380" spans="11:11" x14ac:dyDescent="0.25">
      <c r="K49380" s="133"/>
    </row>
    <row r="49381" spans="11:11" x14ac:dyDescent="0.25">
      <c r="K49381"/>
    </row>
    <row r="49382" spans="11:11" x14ac:dyDescent="0.25">
      <c r="K49382"/>
    </row>
    <row r="49383" spans="11:11" x14ac:dyDescent="0.25">
      <c r="K49383" s="133"/>
    </row>
    <row r="49384" spans="11:11" x14ac:dyDescent="0.25">
      <c r="K49384" s="133"/>
    </row>
    <row r="49385" spans="11:11" x14ac:dyDescent="0.25">
      <c r="K49385"/>
    </row>
    <row r="49386" spans="11:11" x14ac:dyDescent="0.25">
      <c r="K49386"/>
    </row>
    <row r="49387" spans="11:11" x14ac:dyDescent="0.25">
      <c r="K49387"/>
    </row>
    <row r="49388" spans="11:11" x14ac:dyDescent="0.25">
      <c r="K49388" s="133"/>
    </row>
    <row r="49389" spans="11:11" x14ac:dyDescent="0.25">
      <c r="K49389" s="133"/>
    </row>
    <row r="49390" spans="11:11" x14ac:dyDescent="0.25">
      <c r="K49390"/>
    </row>
    <row r="49391" spans="11:11" x14ac:dyDescent="0.25">
      <c r="K49391"/>
    </row>
    <row r="49392" spans="11:11" x14ac:dyDescent="0.25">
      <c r="K49392" s="133"/>
    </row>
    <row r="49393" spans="11:11" x14ac:dyDescent="0.25">
      <c r="K49393" s="133"/>
    </row>
    <row r="49394" spans="11:11" x14ac:dyDescent="0.25">
      <c r="K49394"/>
    </row>
    <row r="49395" spans="11:11" x14ac:dyDescent="0.25">
      <c r="K49395"/>
    </row>
    <row r="49396" spans="11:11" x14ac:dyDescent="0.25">
      <c r="K49396"/>
    </row>
    <row r="49397" spans="11:11" x14ac:dyDescent="0.25">
      <c r="K49397" s="133"/>
    </row>
    <row r="49398" spans="11:11" x14ac:dyDescent="0.25">
      <c r="K49398" s="133"/>
    </row>
    <row r="49399" spans="11:11" x14ac:dyDescent="0.25">
      <c r="K49399"/>
    </row>
    <row r="49400" spans="11:11" x14ac:dyDescent="0.25">
      <c r="K49400"/>
    </row>
    <row r="49401" spans="11:11" x14ac:dyDescent="0.25">
      <c r="K49401" s="133"/>
    </row>
    <row r="49402" spans="11:11" x14ac:dyDescent="0.25">
      <c r="K49402" s="133"/>
    </row>
    <row r="49403" spans="11:11" x14ac:dyDescent="0.25">
      <c r="K49403"/>
    </row>
    <row r="49404" spans="11:11" x14ac:dyDescent="0.25">
      <c r="K49404"/>
    </row>
    <row r="49405" spans="11:11" x14ac:dyDescent="0.25">
      <c r="K49405"/>
    </row>
    <row r="49406" spans="11:11" x14ac:dyDescent="0.25">
      <c r="K49406" s="133"/>
    </row>
    <row r="49407" spans="11:11" x14ac:dyDescent="0.25">
      <c r="K49407" s="133"/>
    </row>
    <row r="49408" spans="11:11" x14ac:dyDescent="0.25">
      <c r="K49408"/>
    </row>
    <row r="49409" spans="11:11" x14ac:dyDescent="0.25">
      <c r="K49409"/>
    </row>
    <row r="49410" spans="11:11" x14ac:dyDescent="0.25">
      <c r="K49410" s="133"/>
    </row>
    <row r="49411" spans="11:11" x14ac:dyDescent="0.25">
      <c r="K49411" s="133"/>
    </row>
    <row r="49412" spans="11:11" x14ac:dyDescent="0.25">
      <c r="K49412"/>
    </row>
    <row r="49413" spans="11:11" x14ac:dyDescent="0.25">
      <c r="K49413"/>
    </row>
    <row r="49414" spans="11:11" x14ac:dyDescent="0.25">
      <c r="K49414"/>
    </row>
    <row r="49415" spans="11:11" x14ac:dyDescent="0.25">
      <c r="K49415" s="133"/>
    </row>
    <row r="49416" spans="11:11" x14ac:dyDescent="0.25">
      <c r="K49416" s="133"/>
    </row>
    <row r="49417" spans="11:11" x14ac:dyDescent="0.25">
      <c r="K49417"/>
    </row>
    <row r="49418" spans="11:11" x14ac:dyDescent="0.25">
      <c r="K49418"/>
    </row>
    <row r="49419" spans="11:11" x14ac:dyDescent="0.25">
      <c r="K49419" s="133"/>
    </row>
    <row r="49420" spans="11:11" x14ac:dyDescent="0.25">
      <c r="K49420" s="133"/>
    </row>
    <row r="49421" spans="11:11" x14ac:dyDescent="0.25">
      <c r="K49421"/>
    </row>
    <row r="49422" spans="11:11" x14ac:dyDescent="0.25">
      <c r="K49422"/>
    </row>
    <row r="49423" spans="11:11" x14ac:dyDescent="0.25">
      <c r="K49423"/>
    </row>
    <row r="49424" spans="11:11" x14ac:dyDescent="0.25">
      <c r="K49424" s="133"/>
    </row>
    <row r="49425" spans="11:11" x14ac:dyDescent="0.25">
      <c r="K49425" s="133"/>
    </row>
    <row r="49426" spans="11:11" x14ac:dyDescent="0.25">
      <c r="K49426"/>
    </row>
    <row r="49427" spans="11:11" x14ac:dyDescent="0.25">
      <c r="K49427"/>
    </row>
    <row r="49428" spans="11:11" x14ac:dyDescent="0.25">
      <c r="K49428" s="133"/>
    </row>
    <row r="49429" spans="11:11" x14ac:dyDescent="0.25">
      <c r="K49429" s="133"/>
    </row>
    <row r="49430" spans="11:11" x14ac:dyDescent="0.25">
      <c r="K49430"/>
    </row>
    <row r="49431" spans="11:11" x14ac:dyDescent="0.25">
      <c r="K49431"/>
    </row>
    <row r="49432" spans="11:11" x14ac:dyDescent="0.25">
      <c r="K49432"/>
    </row>
    <row r="49433" spans="11:11" x14ac:dyDescent="0.25">
      <c r="K49433" s="133"/>
    </row>
    <row r="49434" spans="11:11" x14ac:dyDescent="0.25">
      <c r="K49434" s="133"/>
    </row>
    <row r="49435" spans="11:11" x14ac:dyDescent="0.25">
      <c r="K49435"/>
    </row>
    <row r="49436" spans="11:11" x14ac:dyDescent="0.25">
      <c r="K49436"/>
    </row>
    <row r="49437" spans="11:11" x14ac:dyDescent="0.25">
      <c r="K49437" s="133"/>
    </row>
    <row r="49438" spans="11:11" x14ac:dyDescent="0.25">
      <c r="K49438" s="133"/>
    </row>
    <row r="49439" spans="11:11" x14ac:dyDescent="0.25">
      <c r="K49439"/>
    </row>
    <row r="49440" spans="11:11" x14ac:dyDescent="0.25">
      <c r="K49440"/>
    </row>
    <row r="49441" spans="11:11" x14ac:dyDescent="0.25">
      <c r="K49441"/>
    </row>
    <row r="49442" spans="11:11" x14ac:dyDescent="0.25">
      <c r="K49442" s="133"/>
    </row>
    <row r="49443" spans="11:11" x14ac:dyDescent="0.25">
      <c r="K49443" s="133"/>
    </row>
    <row r="49444" spans="11:11" x14ac:dyDescent="0.25">
      <c r="K49444"/>
    </row>
    <row r="49445" spans="11:11" x14ac:dyDescent="0.25">
      <c r="K49445"/>
    </row>
    <row r="49446" spans="11:11" x14ac:dyDescent="0.25">
      <c r="K49446" s="133"/>
    </row>
    <row r="49447" spans="11:11" x14ac:dyDescent="0.25">
      <c r="K49447" s="133"/>
    </row>
    <row r="49448" spans="11:11" x14ac:dyDescent="0.25">
      <c r="K49448"/>
    </row>
    <row r="49449" spans="11:11" x14ac:dyDescent="0.25">
      <c r="K49449"/>
    </row>
    <row r="49450" spans="11:11" x14ac:dyDescent="0.25">
      <c r="K49450"/>
    </row>
    <row r="49451" spans="11:11" x14ac:dyDescent="0.25">
      <c r="K49451" s="133"/>
    </row>
    <row r="49452" spans="11:11" x14ac:dyDescent="0.25">
      <c r="K49452" s="133"/>
    </row>
    <row r="49453" spans="11:11" x14ac:dyDescent="0.25">
      <c r="K49453"/>
    </row>
    <row r="49454" spans="11:11" x14ac:dyDescent="0.25">
      <c r="K49454"/>
    </row>
    <row r="49455" spans="11:11" x14ac:dyDescent="0.25">
      <c r="K49455" s="133"/>
    </row>
    <row r="49456" spans="11:11" x14ac:dyDescent="0.25">
      <c r="K49456" s="133"/>
    </row>
    <row r="49457" spans="11:11" x14ac:dyDescent="0.25">
      <c r="K49457"/>
    </row>
    <row r="49458" spans="11:11" x14ac:dyDescent="0.25">
      <c r="K49458"/>
    </row>
    <row r="49459" spans="11:11" x14ac:dyDescent="0.25">
      <c r="K49459"/>
    </row>
    <row r="49460" spans="11:11" x14ac:dyDescent="0.25">
      <c r="K49460" s="133"/>
    </row>
    <row r="49461" spans="11:11" x14ac:dyDescent="0.25">
      <c r="K49461" s="133"/>
    </row>
    <row r="49462" spans="11:11" x14ac:dyDescent="0.25">
      <c r="K49462"/>
    </row>
    <row r="49463" spans="11:11" x14ac:dyDescent="0.25">
      <c r="K49463"/>
    </row>
    <row r="49464" spans="11:11" x14ac:dyDescent="0.25">
      <c r="K49464" s="133"/>
    </row>
    <row r="49465" spans="11:11" x14ac:dyDescent="0.25">
      <c r="K49465" s="133"/>
    </row>
    <row r="49466" spans="11:11" x14ac:dyDescent="0.25">
      <c r="K49466"/>
    </row>
    <row r="49467" spans="11:11" x14ac:dyDescent="0.25">
      <c r="K49467"/>
    </row>
    <row r="49468" spans="11:11" x14ac:dyDescent="0.25">
      <c r="K49468"/>
    </row>
    <row r="49469" spans="11:11" x14ac:dyDescent="0.25">
      <c r="K49469" s="133"/>
    </row>
    <row r="49470" spans="11:11" x14ac:dyDescent="0.25">
      <c r="K49470" s="133"/>
    </row>
    <row r="49471" spans="11:11" x14ac:dyDescent="0.25">
      <c r="K49471"/>
    </row>
    <row r="49472" spans="11:11" x14ac:dyDescent="0.25">
      <c r="K49472"/>
    </row>
    <row r="49473" spans="11:11" x14ac:dyDescent="0.25">
      <c r="K49473" s="133"/>
    </row>
    <row r="49474" spans="11:11" x14ac:dyDescent="0.25">
      <c r="K49474" s="133"/>
    </row>
    <row r="49475" spans="11:11" x14ac:dyDescent="0.25">
      <c r="K49475"/>
    </row>
    <row r="49476" spans="11:11" x14ac:dyDescent="0.25">
      <c r="K49476"/>
    </row>
    <row r="49477" spans="11:11" x14ac:dyDescent="0.25">
      <c r="K49477"/>
    </row>
    <row r="49478" spans="11:11" x14ac:dyDescent="0.25">
      <c r="K49478" s="133"/>
    </row>
    <row r="49479" spans="11:11" x14ac:dyDescent="0.25">
      <c r="K49479" s="133"/>
    </row>
    <row r="49480" spans="11:11" x14ac:dyDescent="0.25">
      <c r="K49480"/>
    </row>
    <row r="49481" spans="11:11" x14ac:dyDescent="0.25">
      <c r="K49481"/>
    </row>
    <row r="49482" spans="11:11" x14ac:dyDescent="0.25">
      <c r="K49482" s="133"/>
    </row>
    <row r="49483" spans="11:11" x14ac:dyDescent="0.25">
      <c r="K49483" s="133"/>
    </row>
    <row r="49484" spans="11:11" x14ac:dyDescent="0.25">
      <c r="K49484"/>
    </row>
    <row r="49485" spans="11:11" x14ac:dyDescent="0.25">
      <c r="K49485"/>
    </row>
    <row r="49486" spans="11:11" x14ac:dyDescent="0.25">
      <c r="K49486"/>
    </row>
    <row r="49487" spans="11:11" x14ac:dyDescent="0.25">
      <c r="K49487" s="133"/>
    </row>
    <row r="49488" spans="11:11" x14ac:dyDescent="0.25">
      <c r="K49488" s="133"/>
    </row>
    <row r="49489" spans="11:11" x14ac:dyDescent="0.25">
      <c r="K49489"/>
    </row>
    <row r="49490" spans="11:11" x14ac:dyDescent="0.25">
      <c r="K49490"/>
    </row>
    <row r="49491" spans="11:11" x14ac:dyDescent="0.25">
      <c r="K49491" s="133"/>
    </row>
    <row r="49492" spans="11:11" x14ac:dyDescent="0.25">
      <c r="K49492" s="133"/>
    </row>
    <row r="49493" spans="11:11" x14ac:dyDescent="0.25">
      <c r="K49493"/>
    </row>
    <row r="49494" spans="11:11" x14ac:dyDescent="0.25">
      <c r="K49494"/>
    </row>
    <row r="49495" spans="11:11" x14ac:dyDescent="0.25">
      <c r="K49495"/>
    </row>
    <row r="49496" spans="11:11" x14ac:dyDescent="0.25">
      <c r="K49496" s="133"/>
    </row>
    <row r="49497" spans="11:11" x14ac:dyDescent="0.25">
      <c r="K49497" s="133"/>
    </row>
    <row r="49498" spans="11:11" x14ac:dyDescent="0.25">
      <c r="K49498"/>
    </row>
    <row r="49499" spans="11:11" x14ac:dyDescent="0.25">
      <c r="K49499"/>
    </row>
    <row r="49500" spans="11:11" x14ac:dyDescent="0.25">
      <c r="K49500" s="133"/>
    </row>
    <row r="49501" spans="11:11" x14ac:dyDescent="0.25">
      <c r="K49501" s="133"/>
    </row>
    <row r="49502" spans="11:11" x14ac:dyDescent="0.25">
      <c r="K49502"/>
    </row>
    <row r="49503" spans="11:11" x14ac:dyDescent="0.25">
      <c r="K49503"/>
    </row>
    <row r="49504" spans="11:11" x14ac:dyDescent="0.25">
      <c r="K49504"/>
    </row>
    <row r="49505" spans="11:11" x14ac:dyDescent="0.25">
      <c r="K49505" s="133"/>
    </row>
    <row r="49506" spans="11:11" x14ac:dyDescent="0.25">
      <c r="K49506" s="133"/>
    </row>
    <row r="49507" spans="11:11" x14ac:dyDescent="0.25">
      <c r="K49507"/>
    </row>
    <row r="49508" spans="11:11" x14ac:dyDescent="0.25">
      <c r="K49508"/>
    </row>
    <row r="49509" spans="11:11" x14ac:dyDescent="0.25">
      <c r="K49509" s="133"/>
    </row>
    <row r="49510" spans="11:11" x14ac:dyDescent="0.25">
      <c r="K49510" s="133"/>
    </row>
    <row r="49511" spans="11:11" x14ac:dyDescent="0.25">
      <c r="K49511"/>
    </row>
    <row r="49512" spans="11:11" x14ac:dyDescent="0.25">
      <c r="K49512"/>
    </row>
    <row r="49513" spans="11:11" x14ac:dyDescent="0.25">
      <c r="K49513"/>
    </row>
    <row r="49514" spans="11:11" x14ac:dyDescent="0.25">
      <c r="K49514" s="133"/>
    </row>
    <row r="49515" spans="11:11" x14ac:dyDescent="0.25">
      <c r="K49515" s="133"/>
    </row>
    <row r="49516" spans="11:11" x14ac:dyDescent="0.25">
      <c r="K49516"/>
    </row>
    <row r="49517" spans="11:11" x14ac:dyDescent="0.25">
      <c r="K49517"/>
    </row>
    <row r="49518" spans="11:11" x14ac:dyDescent="0.25">
      <c r="K49518" s="133"/>
    </row>
    <row r="49519" spans="11:11" x14ac:dyDescent="0.25">
      <c r="K49519" s="133"/>
    </row>
    <row r="49520" spans="11:11" x14ac:dyDescent="0.25">
      <c r="K49520"/>
    </row>
    <row r="49521" spans="11:11" x14ac:dyDescent="0.25">
      <c r="K49521"/>
    </row>
    <row r="49522" spans="11:11" x14ac:dyDescent="0.25">
      <c r="K49522"/>
    </row>
    <row r="49523" spans="11:11" x14ac:dyDescent="0.25">
      <c r="K49523" s="133"/>
    </row>
    <row r="49524" spans="11:11" x14ac:dyDescent="0.25">
      <c r="K49524" s="133"/>
    </row>
    <row r="49525" spans="11:11" x14ac:dyDescent="0.25">
      <c r="K49525"/>
    </row>
    <row r="49526" spans="11:11" x14ac:dyDescent="0.25">
      <c r="K49526"/>
    </row>
    <row r="49527" spans="11:11" x14ac:dyDescent="0.25">
      <c r="K49527" s="133"/>
    </row>
    <row r="49528" spans="11:11" x14ac:dyDescent="0.25">
      <c r="K49528" s="133"/>
    </row>
    <row r="49529" spans="11:11" x14ac:dyDescent="0.25">
      <c r="K49529"/>
    </row>
    <row r="49530" spans="11:11" x14ac:dyDescent="0.25">
      <c r="K49530"/>
    </row>
    <row r="49531" spans="11:11" x14ac:dyDescent="0.25">
      <c r="K49531"/>
    </row>
    <row r="49532" spans="11:11" x14ac:dyDescent="0.25">
      <c r="K49532" s="133"/>
    </row>
    <row r="49533" spans="11:11" x14ac:dyDescent="0.25">
      <c r="K49533" s="133"/>
    </row>
    <row r="49534" spans="11:11" x14ac:dyDescent="0.25">
      <c r="K49534"/>
    </row>
    <row r="49535" spans="11:11" x14ac:dyDescent="0.25">
      <c r="K49535"/>
    </row>
    <row r="49536" spans="11:11" x14ac:dyDescent="0.25">
      <c r="K49536" s="133"/>
    </row>
    <row r="49537" spans="11:11" x14ac:dyDescent="0.25">
      <c r="K49537" s="133"/>
    </row>
    <row r="49538" spans="11:11" x14ac:dyDescent="0.25">
      <c r="K49538"/>
    </row>
    <row r="49539" spans="11:11" x14ac:dyDescent="0.25">
      <c r="K49539"/>
    </row>
    <row r="49540" spans="11:11" x14ac:dyDescent="0.25">
      <c r="K49540"/>
    </row>
    <row r="49541" spans="11:11" x14ac:dyDescent="0.25">
      <c r="K49541" s="133"/>
    </row>
    <row r="49542" spans="11:11" x14ac:dyDescent="0.25">
      <c r="K49542" s="133"/>
    </row>
    <row r="49543" spans="11:11" x14ac:dyDescent="0.25">
      <c r="K49543"/>
    </row>
    <row r="49544" spans="11:11" x14ac:dyDescent="0.25">
      <c r="K49544"/>
    </row>
    <row r="49545" spans="11:11" x14ac:dyDescent="0.25">
      <c r="K49545" s="133"/>
    </row>
    <row r="49546" spans="11:11" x14ac:dyDescent="0.25">
      <c r="K49546" s="133"/>
    </row>
    <row r="49547" spans="11:11" x14ac:dyDescent="0.25">
      <c r="K49547"/>
    </row>
    <row r="49548" spans="11:11" x14ac:dyDescent="0.25">
      <c r="K49548"/>
    </row>
    <row r="49549" spans="11:11" x14ac:dyDescent="0.25">
      <c r="K49549"/>
    </row>
    <row r="49550" spans="11:11" x14ac:dyDescent="0.25">
      <c r="K49550" s="133"/>
    </row>
    <row r="49551" spans="11:11" x14ac:dyDescent="0.25">
      <c r="K49551" s="133"/>
    </row>
    <row r="49552" spans="11:11" x14ac:dyDescent="0.25">
      <c r="K49552"/>
    </row>
    <row r="49553" spans="11:11" x14ac:dyDescent="0.25">
      <c r="K49553"/>
    </row>
    <row r="49554" spans="11:11" x14ac:dyDescent="0.25">
      <c r="K49554" s="133"/>
    </row>
    <row r="49555" spans="11:11" x14ac:dyDescent="0.25">
      <c r="K49555" s="133"/>
    </row>
    <row r="49556" spans="11:11" x14ac:dyDescent="0.25">
      <c r="K49556"/>
    </row>
    <row r="49557" spans="11:11" x14ac:dyDescent="0.25">
      <c r="K49557"/>
    </row>
    <row r="49558" spans="11:11" x14ac:dyDescent="0.25">
      <c r="K49558"/>
    </row>
    <row r="49559" spans="11:11" x14ac:dyDescent="0.25">
      <c r="K49559" s="133"/>
    </row>
    <row r="49560" spans="11:11" x14ac:dyDescent="0.25">
      <c r="K49560" s="133"/>
    </row>
    <row r="49561" spans="11:11" x14ac:dyDescent="0.25">
      <c r="K49561"/>
    </row>
    <row r="49562" spans="11:11" x14ac:dyDescent="0.25">
      <c r="K49562"/>
    </row>
    <row r="49563" spans="11:11" x14ac:dyDescent="0.25">
      <c r="K49563" s="133"/>
    </row>
    <row r="49564" spans="11:11" x14ac:dyDescent="0.25">
      <c r="K49564" s="133"/>
    </row>
    <row r="49565" spans="11:11" x14ac:dyDescent="0.25">
      <c r="K49565"/>
    </row>
    <row r="49566" spans="11:11" x14ac:dyDescent="0.25">
      <c r="K49566"/>
    </row>
    <row r="49567" spans="11:11" x14ac:dyDescent="0.25">
      <c r="K49567"/>
    </row>
    <row r="49568" spans="11:11" x14ac:dyDescent="0.25">
      <c r="K49568" s="133"/>
    </row>
    <row r="49569" spans="11:11" x14ac:dyDescent="0.25">
      <c r="K49569" s="133"/>
    </row>
    <row r="49570" spans="11:11" x14ac:dyDescent="0.25">
      <c r="K49570"/>
    </row>
    <row r="49571" spans="11:11" x14ac:dyDescent="0.25">
      <c r="K49571"/>
    </row>
    <row r="49572" spans="11:11" x14ac:dyDescent="0.25">
      <c r="K49572" s="133"/>
    </row>
    <row r="49573" spans="11:11" x14ac:dyDescent="0.25">
      <c r="K49573" s="133"/>
    </row>
    <row r="49574" spans="11:11" x14ac:dyDescent="0.25">
      <c r="K49574"/>
    </row>
    <row r="49575" spans="11:11" x14ac:dyDescent="0.25">
      <c r="K49575"/>
    </row>
    <row r="49576" spans="11:11" x14ac:dyDescent="0.25">
      <c r="K49576"/>
    </row>
    <row r="49577" spans="11:11" x14ac:dyDescent="0.25">
      <c r="K49577" s="133"/>
    </row>
    <row r="49578" spans="11:11" x14ac:dyDescent="0.25">
      <c r="K49578" s="133"/>
    </row>
    <row r="49579" spans="11:11" x14ac:dyDescent="0.25">
      <c r="K49579"/>
    </row>
    <row r="49580" spans="11:11" x14ac:dyDescent="0.25">
      <c r="K49580"/>
    </row>
    <row r="49581" spans="11:11" x14ac:dyDescent="0.25">
      <c r="K49581" s="133"/>
    </row>
    <row r="49582" spans="11:11" x14ac:dyDescent="0.25">
      <c r="K49582" s="133"/>
    </row>
    <row r="49583" spans="11:11" x14ac:dyDescent="0.25">
      <c r="K49583"/>
    </row>
    <row r="49584" spans="11:11" x14ac:dyDescent="0.25">
      <c r="K49584"/>
    </row>
    <row r="49585" spans="11:11" x14ac:dyDescent="0.25">
      <c r="K49585"/>
    </row>
    <row r="49586" spans="11:11" x14ac:dyDescent="0.25">
      <c r="K49586" s="133"/>
    </row>
    <row r="49587" spans="11:11" x14ac:dyDescent="0.25">
      <c r="K49587" s="133"/>
    </row>
    <row r="49588" spans="11:11" x14ac:dyDescent="0.25">
      <c r="K49588"/>
    </row>
    <row r="49589" spans="11:11" x14ac:dyDescent="0.25">
      <c r="K49589"/>
    </row>
    <row r="49590" spans="11:11" x14ac:dyDescent="0.25">
      <c r="K49590" s="133"/>
    </row>
    <row r="49591" spans="11:11" x14ac:dyDescent="0.25">
      <c r="K49591" s="133"/>
    </row>
    <row r="49592" spans="11:11" x14ac:dyDescent="0.25">
      <c r="K49592"/>
    </row>
    <row r="49593" spans="11:11" x14ac:dyDescent="0.25">
      <c r="K49593"/>
    </row>
    <row r="49594" spans="11:11" x14ac:dyDescent="0.25">
      <c r="K49594"/>
    </row>
    <row r="49595" spans="11:11" x14ac:dyDescent="0.25">
      <c r="K49595" s="133"/>
    </row>
    <row r="49596" spans="11:11" x14ac:dyDescent="0.25">
      <c r="K49596" s="133"/>
    </row>
    <row r="49597" spans="11:11" x14ac:dyDescent="0.25">
      <c r="K49597"/>
    </row>
    <row r="49598" spans="11:11" x14ac:dyDescent="0.25">
      <c r="K49598"/>
    </row>
    <row r="49599" spans="11:11" x14ac:dyDescent="0.25">
      <c r="K49599" s="133"/>
    </row>
    <row r="49600" spans="11:11" x14ac:dyDescent="0.25">
      <c r="K49600" s="133"/>
    </row>
    <row r="49601" spans="11:11" x14ac:dyDescent="0.25">
      <c r="K49601"/>
    </row>
    <row r="49602" spans="11:11" x14ac:dyDescent="0.25">
      <c r="K49602"/>
    </row>
    <row r="49603" spans="11:11" x14ac:dyDescent="0.25">
      <c r="K49603"/>
    </row>
    <row r="49604" spans="11:11" x14ac:dyDescent="0.25">
      <c r="K49604" s="133"/>
    </row>
    <row r="49605" spans="11:11" x14ac:dyDescent="0.25">
      <c r="K49605" s="133"/>
    </row>
    <row r="49606" spans="11:11" x14ac:dyDescent="0.25">
      <c r="K49606"/>
    </row>
    <row r="49607" spans="11:11" x14ac:dyDescent="0.25">
      <c r="K49607"/>
    </row>
    <row r="49608" spans="11:11" x14ac:dyDescent="0.25">
      <c r="K49608" s="133"/>
    </row>
    <row r="49609" spans="11:11" x14ac:dyDescent="0.25">
      <c r="K49609" s="133"/>
    </row>
    <row r="49610" spans="11:11" x14ac:dyDescent="0.25">
      <c r="K49610"/>
    </row>
    <row r="49611" spans="11:11" x14ac:dyDescent="0.25">
      <c r="K49611"/>
    </row>
    <row r="49612" spans="11:11" x14ac:dyDescent="0.25">
      <c r="K49612"/>
    </row>
    <row r="49613" spans="11:11" x14ac:dyDescent="0.25">
      <c r="K49613" s="133"/>
    </row>
    <row r="49614" spans="11:11" x14ac:dyDescent="0.25">
      <c r="K49614" s="133"/>
    </row>
    <row r="49615" spans="11:11" x14ac:dyDescent="0.25">
      <c r="K49615"/>
    </row>
    <row r="49616" spans="11:11" x14ac:dyDescent="0.25">
      <c r="K49616"/>
    </row>
    <row r="49617" spans="11:11" x14ac:dyDescent="0.25">
      <c r="K49617" s="133"/>
    </row>
    <row r="49618" spans="11:11" x14ac:dyDescent="0.25">
      <c r="K49618" s="133"/>
    </row>
    <row r="49619" spans="11:11" x14ac:dyDescent="0.25">
      <c r="K49619"/>
    </row>
    <row r="49620" spans="11:11" x14ac:dyDescent="0.25">
      <c r="K49620"/>
    </row>
    <row r="49621" spans="11:11" x14ac:dyDescent="0.25">
      <c r="K49621"/>
    </row>
    <row r="49622" spans="11:11" x14ac:dyDescent="0.25">
      <c r="K49622" s="133"/>
    </row>
    <row r="49623" spans="11:11" x14ac:dyDescent="0.25">
      <c r="K49623" s="133"/>
    </row>
    <row r="49624" spans="11:11" x14ac:dyDescent="0.25">
      <c r="K49624"/>
    </row>
    <row r="49625" spans="11:11" x14ac:dyDescent="0.25">
      <c r="K49625"/>
    </row>
    <row r="49626" spans="11:11" x14ac:dyDescent="0.25">
      <c r="K49626" s="133"/>
    </row>
    <row r="49627" spans="11:11" x14ac:dyDescent="0.25">
      <c r="K49627" s="133"/>
    </row>
    <row r="49628" spans="11:11" x14ac:dyDescent="0.25">
      <c r="K49628"/>
    </row>
    <row r="49629" spans="11:11" x14ac:dyDescent="0.25">
      <c r="K49629"/>
    </row>
    <row r="49630" spans="11:11" x14ac:dyDescent="0.25">
      <c r="K49630"/>
    </row>
    <row r="49631" spans="11:11" x14ac:dyDescent="0.25">
      <c r="K49631" s="133"/>
    </row>
    <row r="49632" spans="11:11" x14ac:dyDescent="0.25">
      <c r="K49632" s="133"/>
    </row>
    <row r="49633" spans="11:11" x14ac:dyDescent="0.25">
      <c r="K49633"/>
    </row>
    <row r="49634" spans="11:11" x14ac:dyDescent="0.25">
      <c r="K49634"/>
    </row>
    <row r="49635" spans="11:11" x14ac:dyDescent="0.25">
      <c r="K49635" s="133"/>
    </row>
    <row r="49636" spans="11:11" x14ac:dyDescent="0.25">
      <c r="K49636" s="133"/>
    </row>
    <row r="49637" spans="11:11" x14ac:dyDescent="0.25">
      <c r="K49637"/>
    </row>
    <row r="49638" spans="11:11" x14ac:dyDescent="0.25">
      <c r="K49638"/>
    </row>
    <row r="49639" spans="11:11" x14ac:dyDescent="0.25">
      <c r="K49639"/>
    </row>
    <row r="49640" spans="11:11" x14ac:dyDescent="0.25">
      <c r="K49640" s="133"/>
    </row>
    <row r="49641" spans="11:11" x14ac:dyDescent="0.25">
      <c r="K49641" s="133"/>
    </row>
    <row r="49642" spans="11:11" x14ac:dyDescent="0.25">
      <c r="K49642"/>
    </row>
    <row r="49643" spans="11:11" x14ac:dyDescent="0.25">
      <c r="K49643"/>
    </row>
    <row r="49644" spans="11:11" x14ac:dyDescent="0.25">
      <c r="K49644" s="133"/>
    </row>
    <row r="49645" spans="11:11" x14ac:dyDescent="0.25">
      <c r="K49645" s="133"/>
    </row>
    <row r="49646" spans="11:11" x14ac:dyDescent="0.25">
      <c r="K49646"/>
    </row>
    <row r="49647" spans="11:11" x14ac:dyDescent="0.25">
      <c r="K49647"/>
    </row>
    <row r="49648" spans="11:11" x14ac:dyDescent="0.25">
      <c r="K49648"/>
    </row>
    <row r="49649" spans="11:11" x14ac:dyDescent="0.25">
      <c r="K49649" s="133"/>
    </row>
    <row r="49650" spans="11:11" x14ac:dyDescent="0.25">
      <c r="K49650" s="133"/>
    </row>
    <row r="49651" spans="11:11" x14ac:dyDescent="0.25">
      <c r="K49651"/>
    </row>
    <row r="49652" spans="11:11" x14ac:dyDescent="0.25">
      <c r="K49652"/>
    </row>
    <row r="49653" spans="11:11" x14ac:dyDescent="0.25">
      <c r="K49653" s="133"/>
    </row>
    <row r="49654" spans="11:11" x14ac:dyDescent="0.25">
      <c r="K49654" s="133"/>
    </row>
    <row r="49655" spans="11:11" x14ac:dyDescent="0.25">
      <c r="K49655"/>
    </row>
    <row r="49656" spans="11:11" x14ac:dyDescent="0.25">
      <c r="K49656"/>
    </row>
    <row r="49657" spans="11:11" x14ac:dyDescent="0.25">
      <c r="K49657"/>
    </row>
    <row r="49658" spans="11:11" x14ac:dyDescent="0.25">
      <c r="K49658" s="133"/>
    </row>
    <row r="49659" spans="11:11" x14ac:dyDescent="0.25">
      <c r="K49659" s="133"/>
    </row>
    <row r="49660" spans="11:11" x14ac:dyDescent="0.25">
      <c r="K49660"/>
    </row>
    <row r="49661" spans="11:11" x14ac:dyDescent="0.25">
      <c r="K49661"/>
    </row>
    <row r="49662" spans="11:11" x14ac:dyDescent="0.25">
      <c r="K49662" s="133"/>
    </row>
    <row r="49663" spans="11:11" x14ac:dyDescent="0.25">
      <c r="K49663" s="133"/>
    </row>
    <row r="49664" spans="11:11" x14ac:dyDescent="0.25">
      <c r="K49664"/>
    </row>
    <row r="49665" spans="11:11" x14ac:dyDescent="0.25">
      <c r="K49665"/>
    </row>
    <row r="49666" spans="11:11" x14ac:dyDescent="0.25">
      <c r="K49666"/>
    </row>
    <row r="49667" spans="11:11" x14ac:dyDescent="0.25">
      <c r="K49667" s="133"/>
    </row>
    <row r="49668" spans="11:11" x14ac:dyDescent="0.25">
      <c r="K49668" s="133"/>
    </row>
    <row r="49669" spans="11:11" x14ac:dyDescent="0.25">
      <c r="K49669"/>
    </row>
    <row r="49670" spans="11:11" x14ac:dyDescent="0.25">
      <c r="K49670"/>
    </row>
    <row r="49671" spans="11:11" x14ac:dyDescent="0.25">
      <c r="K49671" s="133"/>
    </row>
    <row r="49672" spans="11:11" x14ac:dyDescent="0.25">
      <c r="K49672" s="133"/>
    </row>
    <row r="49673" spans="11:11" x14ac:dyDescent="0.25">
      <c r="K49673"/>
    </row>
    <row r="49674" spans="11:11" x14ac:dyDescent="0.25">
      <c r="K49674"/>
    </row>
    <row r="49675" spans="11:11" x14ac:dyDescent="0.25">
      <c r="K49675"/>
    </row>
    <row r="49676" spans="11:11" x14ac:dyDescent="0.25">
      <c r="K49676" s="133"/>
    </row>
    <row r="49677" spans="11:11" x14ac:dyDescent="0.25">
      <c r="K49677" s="133"/>
    </row>
    <row r="49678" spans="11:11" x14ac:dyDescent="0.25">
      <c r="K49678"/>
    </row>
    <row r="49679" spans="11:11" x14ac:dyDescent="0.25">
      <c r="K49679"/>
    </row>
    <row r="49680" spans="11:11" x14ac:dyDescent="0.25">
      <c r="K49680" s="133"/>
    </row>
    <row r="49681" spans="11:11" x14ac:dyDescent="0.25">
      <c r="K49681" s="133"/>
    </row>
    <row r="49682" spans="11:11" x14ac:dyDescent="0.25">
      <c r="K49682"/>
    </row>
    <row r="49683" spans="11:11" x14ac:dyDescent="0.25">
      <c r="K49683"/>
    </row>
    <row r="49684" spans="11:11" x14ac:dyDescent="0.25">
      <c r="K49684"/>
    </row>
    <row r="49685" spans="11:11" x14ac:dyDescent="0.25">
      <c r="K49685" s="133"/>
    </row>
    <row r="49686" spans="11:11" x14ac:dyDescent="0.25">
      <c r="K49686" s="133"/>
    </row>
    <row r="49687" spans="11:11" x14ac:dyDescent="0.25">
      <c r="K49687"/>
    </row>
    <row r="49688" spans="11:11" x14ac:dyDescent="0.25">
      <c r="K49688"/>
    </row>
    <row r="49689" spans="11:11" x14ac:dyDescent="0.25">
      <c r="K49689" s="133"/>
    </row>
    <row r="49690" spans="11:11" x14ac:dyDescent="0.25">
      <c r="K49690" s="133"/>
    </row>
    <row r="49691" spans="11:11" x14ac:dyDescent="0.25">
      <c r="K49691"/>
    </row>
    <row r="49692" spans="11:11" x14ac:dyDescent="0.25">
      <c r="K49692"/>
    </row>
    <row r="49693" spans="11:11" x14ac:dyDescent="0.25">
      <c r="K49693"/>
    </row>
    <row r="49694" spans="11:11" x14ac:dyDescent="0.25">
      <c r="K49694" s="133"/>
    </row>
    <row r="49695" spans="11:11" x14ac:dyDescent="0.25">
      <c r="K49695" s="133"/>
    </row>
    <row r="49696" spans="11:11" x14ac:dyDescent="0.25">
      <c r="K49696"/>
    </row>
    <row r="49697" spans="11:11" x14ac:dyDescent="0.25">
      <c r="K49697"/>
    </row>
    <row r="49698" spans="11:11" x14ac:dyDescent="0.25">
      <c r="K49698" s="133"/>
    </row>
    <row r="49699" spans="11:11" x14ac:dyDescent="0.25">
      <c r="K49699" s="133"/>
    </row>
    <row r="49700" spans="11:11" x14ac:dyDescent="0.25">
      <c r="K49700"/>
    </row>
    <row r="49701" spans="11:11" x14ac:dyDescent="0.25">
      <c r="K49701"/>
    </row>
    <row r="49702" spans="11:11" x14ac:dyDescent="0.25">
      <c r="K49702"/>
    </row>
    <row r="49703" spans="11:11" x14ac:dyDescent="0.25">
      <c r="K49703" s="133"/>
    </row>
    <row r="49704" spans="11:11" x14ac:dyDescent="0.25">
      <c r="K49704" s="133"/>
    </row>
    <row r="49705" spans="11:11" x14ac:dyDescent="0.25">
      <c r="K49705"/>
    </row>
    <row r="49706" spans="11:11" x14ac:dyDescent="0.25">
      <c r="K49706"/>
    </row>
    <row r="49707" spans="11:11" x14ac:dyDescent="0.25">
      <c r="K49707" s="133"/>
    </row>
    <row r="49708" spans="11:11" x14ac:dyDescent="0.25">
      <c r="K49708" s="133"/>
    </row>
    <row r="49709" spans="11:11" x14ac:dyDescent="0.25">
      <c r="K49709"/>
    </row>
    <row r="49710" spans="11:11" x14ac:dyDescent="0.25">
      <c r="K49710"/>
    </row>
    <row r="49711" spans="11:11" x14ac:dyDescent="0.25">
      <c r="K49711"/>
    </row>
    <row r="49712" spans="11:11" x14ac:dyDescent="0.25">
      <c r="K49712" s="133"/>
    </row>
    <row r="49713" spans="11:11" x14ac:dyDescent="0.25">
      <c r="K49713" s="133"/>
    </row>
    <row r="49714" spans="11:11" x14ac:dyDescent="0.25">
      <c r="K49714"/>
    </row>
    <row r="49715" spans="11:11" x14ac:dyDescent="0.25">
      <c r="K49715"/>
    </row>
    <row r="49716" spans="11:11" x14ac:dyDescent="0.25">
      <c r="K49716" s="133"/>
    </row>
    <row r="49717" spans="11:11" x14ac:dyDescent="0.25">
      <c r="K49717" s="133"/>
    </row>
    <row r="49718" spans="11:11" x14ac:dyDescent="0.25">
      <c r="K49718"/>
    </row>
    <row r="49719" spans="11:11" x14ac:dyDescent="0.25">
      <c r="K49719"/>
    </row>
    <row r="49720" spans="11:11" x14ac:dyDescent="0.25">
      <c r="K49720"/>
    </row>
    <row r="49721" spans="11:11" x14ac:dyDescent="0.25">
      <c r="K49721" s="133"/>
    </row>
    <row r="49722" spans="11:11" x14ac:dyDescent="0.25">
      <c r="K49722" s="133"/>
    </row>
    <row r="49723" spans="11:11" x14ac:dyDescent="0.25">
      <c r="K49723"/>
    </row>
    <row r="49724" spans="11:11" x14ac:dyDescent="0.25">
      <c r="K49724"/>
    </row>
    <row r="49725" spans="11:11" x14ac:dyDescent="0.25">
      <c r="K49725" s="133"/>
    </row>
    <row r="49726" spans="11:11" x14ac:dyDescent="0.25">
      <c r="K49726" s="133"/>
    </row>
    <row r="49727" spans="11:11" x14ac:dyDescent="0.25">
      <c r="K49727"/>
    </row>
    <row r="49728" spans="11:11" x14ac:dyDescent="0.25">
      <c r="K49728"/>
    </row>
    <row r="49729" spans="11:11" x14ac:dyDescent="0.25">
      <c r="K49729"/>
    </row>
    <row r="49730" spans="11:11" x14ac:dyDescent="0.25">
      <c r="K49730" s="133"/>
    </row>
    <row r="49731" spans="11:11" x14ac:dyDescent="0.25">
      <c r="K49731" s="133"/>
    </row>
    <row r="49732" spans="11:11" x14ac:dyDescent="0.25">
      <c r="K49732"/>
    </row>
    <row r="49733" spans="11:11" x14ac:dyDescent="0.25">
      <c r="K49733"/>
    </row>
    <row r="49734" spans="11:11" x14ac:dyDescent="0.25">
      <c r="K49734" s="133"/>
    </row>
    <row r="49735" spans="11:11" x14ac:dyDescent="0.25">
      <c r="K49735" s="133"/>
    </row>
    <row r="49736" spans="11:11" x14ac:dyDescent="0.25">
      <c r="K49736"/>
    </row>
    <row r="49737" spans="11:11" x14ac:dyDescent="0.25">
      <c r="K49737"/>
    </row>
    <row r="49738" spans="11:11" x14ac:dyDescent="0.25">
      <c r="K49738"/>
    </row>
    <row r="49739" spans="11:11" x14ac:dyDescent="0.25">
      <c r="K49739" s="133"/>
    </row>
    <row r="49740" spans="11:11" x14ac:dyDescent="0.25">
      <c r="K49740" s="133"/>
    </row>
    <row r="49741" spans="11:11" x14ac:dyDescent="0.25">
      <c r="K49741"/>
    </row>
    <row r="49742" spans="11:11" x14ac:dyDescent="0.25">
      <c r="K49742"/>
    </row>
    <row r="49743" spans="11:11" x14ac:dyDescent="0.25">
      <c r="K49743" s="133"/>
    </row>
    <row r="49744" spans="11:11" x14ac:dyDescent="0.25">
      <c r="K49744" s="133"/>
    </row>
    <row r="49745" spans="11:11" x14ac:dyDescent="0.25">
      <c r="K49745"/>
    </row>
    <row r="49746" spans="11:11" x14ac:dyDescent="0.25">
      <c r="K49746"/>
    </row>
    <row r="49747" spans="11:11" x14ac:dyDescent="0.25">
      <c r="K49747"/>
    </row>
    <row r="49748" spans="11:11" x14ac:dyDescent="0.25">
      <c r="K49748" s="133"/>
    </row>
    <row r="49749" spans="11:11" x14ac:dyDescent="0.25">
      <c r="K49749" s="133"/>
    </row>
    <row r="49750" spans="11:11" x14ac:dyDescent="0.25">
      <c r="K49750"/>
    </row>
    <row r="49751" spans="11:11" x14ac:dyDescent="0.25">
      <c r="K49751"/>
    </row>
    <row r="49752" spans="11:11" x14ac:dyDescent="0.25">
      <c r="K49752" s="133"/>
    </row>
    <row r="49753" spans="11:11" x14ac:dyDescent="0.25">
      <c r="K49753" s="133"/>
    </row>
    <row r="49754" spans="11:11" x14ac:dyDescent="0.25">
      <c r="K49754"/>
    </row>
    <row r="49755" spans="11:11" x14ac:dyDescent="0.25">
      <c r="K49755"/>
    </row>
    <row r="49756" spans="11:11" x14ac:dyDescent="0.25">
      <c r="K49756"/>
    </row>
    <row r="49757" spans="11:11" x14ac:dyDescent="0.25">
      <c r="K49757" s="133"/>
    </row>
    <row r="49758" spans="11:11" x14ac:dyDescent="0.25">
      <c r="K49758" s="133"/>
    </row>
    <row r="49759" spans="11:11" x14ac:dyDescent="0.25">
      <c r="K49759"/>
    </row>
    <row r="49760" spans="11:11" x14ac:dyDescent="0.25">
      <c r="K49760"/>
    </row>
    <row r="49761" spans="11:11" x14ac:dyDescent="0.25">
      <c r="K49761" s="133"/>
    </row>
    <row r="49762" spans="11:11" x14ac:dyDescent="0.25">
      <c r="K49762" s="133"/>
    </row>
    <row r="49763" spans="11:11" x14ac:dyDescent="0.25">
      <c r="K49763"/>
    </row>
    <row r="49764" spans="11:11" x14ac:dyDescent="0.25">
      <c r="K49764"/>
    </row>
    <row r="49765" spans="11:11" x14ac:dyDescent="0.25">
      <c r="K49765"/>
    </row>
    <row r="49766" spans="11:11" x14ac:dyDescent="0.25">
      <c r="K49766" s="133"/>
    </row>
    <row r="49767" spans="11:11" x14ac:dyDescent="0.25">
      <c r="K49767" s="133"/>
    </row>
    <row r="49768" spans="11:11" x14ac:dyDescent="0.25">
      <c r="K49768"/>
    </row>
    <row r="49769" spans="11:11" x14ac:dyDescent="0.25">
      <c r="K49769"/>
    </row>
    <row r="49770" spans="11:11" x14ac:dyDescent="0.25">
      <c r="K49770" s="133"/>
    </row>
    <row r="49771" spans="11:11" x14ac:dyDescent="0.25">
      <c r="K49771" s="133"/>
    </row>
    <row r="49772" spans="11:11" x14ac:dyDescent="0.25">
      <c r="K49772"/>
    </row>
    <row r="49773" spans="11:11" x14ac:dyDescent="0.25">
      <c r="K49773"/>
    </row>
    <row r="49774" spans="11:11" x14ac:dyDescent="0.25">
      <c r="K49774"/>
    </row>
    <row r="49775" spans="11:11" x14ac:dyDescent="0.25">
      <c r="K49775" s="133"/>
    </row>
    <row r="49776" spans="11:11" x14ac:dyDescent="0.25">
      <c r="K49776" s="133"/>
    </row>
    <row r="49777" spans="11:11" x14ac:dyDescent="0.25">
      <c r="K49777"/>
    </row>
    <row r="49778" spans="11:11" x14ac:dyDescent="0.25">
      <c r="K49778"/>
    </row>
    <row r="49779" spans="11:11" x14ac:dyDescent="0.25">
      <c r="K49779" s="133"/>
    </row>
    <row r="49780" spans="11:11" x14ac:dyDescent="0.25">
      <c r="K49780" s="133"/>
    </row>
    <row r="49781" spans="11:11" x14ac:dyDescent="0.25">
      <c r="K49781"/>
    </row>
    <row r="49782" spans="11:11" x14ac:dyDescent="0.25">
      <c r="K49782"/>
    </row>
    <row r="49783" spans="11:11" x14ac:dyDescent="0.25">
      <c r="K49783"/>
    </row>
    <row r="49784" spans="11:11" x14ac:dyDescent="0.25">
      <c r="K49784" s="133"/>
    </row>
    <row r="49785" spans="11:11" x14ac:dyDescent="0.25">
      <c r="K49785" s="133"/>
    </row>
    <row r="49786" spans="11:11" x14ac:dyDescent="0.25">
      <c r="K49786"/>
    </row>
    <row r="49787" spans="11:11" x14ac:dyDescent="0.25">
      <c r="K49787"/>
    </row>
    <row r="49788" spans="11:11" x14ac:dyDescent="0.25">
      <c r="K49788" s="133"/>
    </row>
    <row r="49789" spans="11:11" x14ac:dyDescent="0.25">
      <c r="K49789" s="133"/>
    </row>
    <row r="49790" spans="11:11" x14ac:dyDescent="0.25">
      <c r="K49790"/>
    </row>
    <row r="49791" spans="11:11" x14ac:dyDescent="0.25">
      <c r="K49791"/>
    </row>
    <row r="49792" spans="11:11" x14ac:dyDescent="0.25">
      <c r="K49792"/>
    </row>
    <row r="49793" spans="11:11" x14ac:dyDescent="0.25">
      <c r="K49793" s="133"/>
    </row>
    <row r="49794" spans="11:11" x14ac:dyDescent="0.25">
      <c r="K49794" s="133"/>
    </row>
    <row r="49795" spans="11:11" x14ac:dyDescent="0.25">
      <c r="K49795"/>
    </row>
    <row r="49796" spans="11:11" x14ac:dyDescent="0.25">
      <c r="K49796"/>
    </row>
    <row r="49797" spans="11:11" x14ac:dyDescent="0.25">
      <c r="K49797" s="133"/>
    </row>
    <row r="49798" spans="11:11" x14ac:dyDescent="0.25">
      <c r="K49798" s="133"/>
    </row>
    <row r="49799" spans="11:11" x14ac:dyDescent="0.25">
      <c r="K49799"/>
    </row>
    <row r="49800" spans="11:11" x14ac:dyDescent="0.25">
      <c r="K49800"/>
    </row>
    <row r="49801" spans="11:11" x14ac:dyDescent="0.25">
      <c r="K49801"/>
    </row>
    <row r="49802" spans="11:11" x14ac:dyDescent="0.25">
      <c r="K49802" s="133"/>
    </row>
    <row r="49803" spans="11:11" x14ac:dyDescent="0.25">
      <c r="K49803" s="133"/>
    </row>
    <row r="49804" spans="11:11" x14ac:dyDescent="0.25">
      <c r="K49804"/>
    </row>
    <row r="49805" spans="11:11" x14ac:dyDescent="0.25">
      <c r="K49805"/>
    </row>
    <row r="49806" spans="11:11" x14ac:dyDescent="0.25">
      <c r="K49806" s="133"/>
    </row>
    <row r="49807" spans="11:11" x14ac:dyDescent="0.25">
      <c r="K49807" s="133"/>
    </row>
    <row r="49808" spans="11:11" x14ac:dyDescent="0.25">
      <c r="K49808"/>
    </row>
    <row r="49809" spans="11:11" x14ac:dyDescent="0.25">
      <c r="K49809"/>
    </row>
    <row r="49810" spans="11:11" x14ac:dyDescent="0.25">
      <c r="K49810"/>
    </row>
    <row r="49811" spans="11:11" x14ac:dyDescent="0.25">
      <c r="K49811" s="133"/>
    </row>
    <row r="49812" spans="11:11" x14ac:dyDescent="0.25">
      <c r="K49812" s="133"/>
    </row>
    <row r="49813" spans="11:11" x14ac:dyDescent="0.25">
      <c r="K49813"/>
    </row>
    <row r="49814" spans="11:11" x14ac:dyDescent="0.25">
      <c r="K49814"/>
    </row>
    <row r="49815" spans="11:11" x14ac:dyDescent="0.25">
      <c r="K49815" s="133"/>
    </row>
    <row r="49816" spans="11:11" x14ac:dyDescent="0.25">
      <c r="K49816" s="133"/>
    </row>
    <row r="49817" spans="11:11" x14ac:dyDescent="0.25">
      <c r="K49817"/>
    </row>
    <row r="49818" spans="11:11" x14ac:dyDescent="0.25">
      <c r="K49818"/>
    </row>
    <row r="49819" spans="11:11" x14ac:dyDescent="0.25">
      <c r="K49819"/>
    </row>
    <row r="49820" spans="11:11" x14ac:dyDescent="0.25">
      <c r="K49820" s="133"/>
    </row>
    <row r="49821" spans="11:11" x14ac:dyDescent="0.25">
      <c r="K49821" s="133"/>
    </row>
    <row r="49822" spans="11:11" x14ac:dyDescent="0.25">
      <c r="K49822"/>
    </row>
    <row r="49823" spans="11:11" x14ac:dyDescent="0.25">
      <c r="K49823"/>
    </row>
    <row r="49824" spans="11:11" x14ac:dyDescent="0.25">
      <c r="K49824" s="133"/>
    </row>
    <row r="49825" spans="11:11" x14ac:dyDescent="0.25">
      <c r="K49825" s="133"/>
    </row>
    <row r="49826" spans="11:11" x14ac:dyDescent="0.25">
      <c r="K49826"/>
    </row>
    <row r="49827" spans="11:11" x14ac:dyDescent="0.25">
      <c r="K49827"/>
    </row>
    <row r="49828" spans="11:11" x14ac:dyDescent="0.25">
      <c r="K49828"/>
    </row>
    <row r="49829" spans="11:11" x14ac:dyDescent="0.25">
      <c r="K49829" s="133"/>
    </row>
    <row r="49830" spans="11:11" x14ac:dyDescent="0.25">
      <c r="K49830" s="133"/>
    </row>
    <row r="49831" spans="11:11" x14ac:dyDescent="0.25">
      <c r="K49831"/>
    </row>
    <row r="49832" spans="11:11" x14ac:dyDescent="0.25">
      <c r="K49832"/>
    </row>
    <row r="49833" spans="11:11" x14ac:dyDescent="0.25">
      <c r="K49833" s="133"/>
    </row>
    <row r="49834" spans="11:11" x14ac:dyDescent="0.25">
      <c r="K49834" s="133"/>
    </row>
    <row r="49835" spans="11:11" x14ac:dyDescent="0.25">
      <c r="K49835"/>
    </row>
    <row r="49836" spans="11:11" x14ac:dyDescent="0.25">
      <c r="K49836"/>
    </row>
    <row r="49837" spans="11:11" x14ac:dyDescent="0.25">
      <c r="K49837"/>
    </row>
    <row r="49838" spans="11:11" x14ac:dyDescent="0.25">
      <c r="K49838" s="133"/>
    </row>
    <row r="49839" spans="11:11" x14ac:dyDescent="0.25">
      <c r="K49839" s="133"/>
    </row>
    <row r="49840" spans="11:11" x14ac:dyDescent="0.25">
      <c r="K49840"/>
    </row>
    <row r="49841" spans="11:11" x14ac:dyDescent="0.25">
      <c r="K49841"/>
    </row>
    <row r="49842" spans="11:11" x14ac:dyDescent="0.25">
      <c r="K49842" s="133"/>
    </row>
    <row r="49843" spans="11:11" x14ac:dyDescent="0.25">
      <c r="K49843" s="133"/>
    </row>
    <row r="49844" spans="11:11" x14ac:dyDescent="0.25">
      <c r="K49844"/>
    </row>
    <row r="49845" spans="11:11" x14ac:dyDescent="0.25">
      <c r="K49845"/>
    </row>
    <row r="49846" spans="11:11" x14ac:dyDescent="0.25">
      <c r="K49846"/>
    </row>
    <row r="49847" spans="11:11" x14ac:dyDescent="0.25">
      <c r="K49847" s="133"/>
    </row>
    <row r="49848" spans="11:11" x14ac:dyDescent="0.25">
      <c r="K49848" s="133"/>
    </row>
    <row r="49849" spans="11:11" x14ac:dyDescent="0.25">
      <c r="K49849"/>
    </row>
    <row r="49850" spans="11:11" x14ac:dyDescent="0.25">
      <c r="K49850"/>
    </row>
    <row r="49851" spans="11:11" x14ac:dyDescent="0.25">
      <c r="K49851" s="133"/>
    </row>
    <row r="49852" spans="11:11" x14ac:dyDescent="0.25">
      <c r="K49852" s="133"/>
    </row>
    <row r="49853" spans="11:11" x14ac:dyDescent="0.25">
      <c r="K49853"/>
    </row>
    <row r="49854" spans="11:11" x14ac:dyDescent="0.25">
      <c r="K49854"/>
    </row>
    <row r="49855" spans="11:11" x14ac:dyDescent="0.25">
      <c r="K49855"/>
    </row>
    <row r="49856" spans="11:11" x14ac:dyDescent="0.25">
      <c r="K49856" s="133"/>
    </row>
    <row r="49857" spans="11:11" x14ac:dyDescent="0.25">
      <c r="K49857" s="133"/>
    </row>
    <row r="49858" spans="11:11" x14ac:dyDescent="0.25">
      <c r="K49858"/>
    </row>
    <row r="49859" spans="11:11" x14ac:dyDescent="0.25">
      <c r="K49859"/>
    </row>
    <row r="49860" spans="11:11" x14ac:dyDescent="0.25">
      <c r="K49860" s="133"/>
    </row>
    <row r="49861" spans="11:11" x14ac:dyDescent="0.25">
      <c r="K49861" s="133"/>
    </row>
    <row r="49862" spans="11:11" x14ac:dyDescent="0.25">
      <c r="K49862"/>
    </row>
    <row r="49863" spans="11:11" x14ac:dyDescent="0.25">
      <c r="K49863"/>
    </row>
    <row r="49864" spans="11:11" x14ac:dyDescent="0.25">
      <c r="K49864"/>
    </row>
    <row r="49865" spans="11:11" x14ac:dyDescent="0.25">
      <c r="K49865" s="133"/>
    </row>
    <row r="49866" spans="11:11" x14ac:dyDescent="0.25">
      <c r="K49866" s="133"/>
    </row>
    <row r="49867" spans="11:11" x14ac:dyDescent="0.25">
      <c r="K49867"/>
    </row>
    <row r="49868" spans="11:11" x14ac:dyDescent="0.25">
      <c r="K49868"/>
    </row>
    <row r="49869" spans="11:11" x14ac:dyDescent="0.25">
      <c r="K49869" s="133"/>
    </row>
    <row r="49870" spans="11:11" x14ac:dyDescent="0.25">
      <c r="K49870" s="133"/>
    </row>
    <row r="49871" spans="11:11" x14ac:dyDescent="0.25">
      <c r="K49871"/>
    </row>
    <row r="49872" spans="11:11" x14ac:dyDescent="0.25">
      <c r="K49872"/>
    </row>
    <row r="49873" spans="11:11" x14ac:dyDescent="0.25">
      <c r="K49873"/>
    </row>
    <row r="49874" spans="11:11" x14ac:dyDescent="0.25">
      <c r="K49874" s="133"/>
    </row>
    <row r="49875" spans="11:11" x14ac:dyDescent="0.25">
      <c r="K49875" s="133"/>
    </row>
    <row r="49876" spans="11:11" x14ac:dyDescent="0.25">
      <c r="K49876"/>
    </row>
    <row r="49877" spans="11:11" x14ac:dyDescent="0.25">
      <c r="K49877"/>
    </row>
    <row r="49878" spans="11:11" x14ac:dyDescent="0.25">
      <c r="K49878" s="133"/>
    </row>
    <row r="49879" spans="11:11" x14ac:dyDescent="0.25">
      <c r="K49879" s="133"/>
    </row>
    <row r="49880" spans="11:11" x14ac:dyDescent="0.25">
      <c r="K49880"/>
    </row>
    <row r="49881" spans="11:11" x14ac:dyDescent="0.25">
      <c r="K49881"/>
    </row>
    <row r="49882" spans="11:11" x14ac:dyDescent="0.25">
      <c r="K49882"/>
    </row>
    <row r="49883" spans="11:11" x14ac:dyDescent="0.25">
      <c r="K49883" s="133"/>
    </row>
    <row r="49884" spans="11:11" x14ac:dyDescent="0.25">
      <c r="K49884" s="133"/>
    </row>
    <row r="49885" spans="11:11" x14ac:dyDescent="0.25">
      <c r="K49885"/>
    </row>
    <row r="49886" spans="11:11" x14ac:dyDescent="0.25">
      <c r="K49886"/>
    </row>
    <row r="49887" spans="11:11" x14ac:dyDescent="0.25">
      <c r="K49887" s="133"/>
    </row>
    <row r="49888" spans="11:11" x14ac:dyDescent="0.25">
      <c r="K49888" s="133"/>
    </row>
    <row r="49889" spans="11:11" x14ac:dyDescent="0.25">
      <c r="K49889"/>
    </row>
    <row r="49890" spans="11:11" x14ac:dyDescent="0.25">
      <c r="K49890"/>
    </row>
    <row r="49891" spans="11:11" x14ac:dyDescent="0.25">
      <c r="K49891"/>
    </row>
    <row r="49892" spans="11:11" x14ac:dyDescent="0.25">
      <c r="K49892" s="133"/>
    </row>
    <row r="49893" spans="11:11" x14ac:dyDescent="0.25">
      <c r="K49893" s="133"/>
    </row>
    <row r="49894" spans="11:11" x14ac:dyDescent="0.25">
      <c r="K49894"/>
    </row>
    <row r="49895" spans="11:11" x14ac:dyDescent="0.25">
      <c r="K49895"/>
    </row>
    <row r="49896" spans="11:11" x14ac:dyDescent="0.25">
      <c r="K49896" s="133"/>
    </row>
    <row r="49897" spans="11:11" x14ac:dyDescent="0.25">
      <c r="K49897" s="133"/>
    </row>
    <row r="49898" spans="11:11" x14ac:dyDescent="0.25">
      <c r="K49898"/>
    </row>
    <row r="49899" spans="11:11" x14ac:dyDescent="0.25">
      <c r="K49899"/>
    </row>
    <row r="49900" spans="11:11" x14ac:dyDescent="0.25">
      <c r="K49900"/>
    </row>
    <row r="49901" spans="11:11" x14ac:dyDescent="0.25">
      <c r="K49901" s="133"/>
    </row>
    <row r="49902" spans="11:11" x14ac:dyDescent="0.25">
      <c r="K49902" s="133"/>
    </row>
    <row r="49903" spans="11:11" x14ac:dyDescent="0.25">
      <c r="K49903"/>
    </row>
    <row r="49904" spans="11:11" x14ac:dyDescent="0.25">
      <c r="K49904"/>
    </row>
    <row r="49905" spans="11:11" x14ac:dyDescent="0.25">
      <c r="K49905" s="133"/>
    </row>
    <row r="49906" spans="11:11" x14ac:dyDescent="0.25">
      <c r="K49906" s="133"/>
    </row>
    <row r="49907" spans="11:11" x14ac:dyDescent="0.25">
      <c r="K49907"/>
    </row>
    <row r="49908" spans="11:11" x14ac:dyDescent="0.25">
      <c r="K49908"/>
    </row>
    <row r="49909" spans="11:11" x14ac:dyDescent="0.25">
      <c r="K49909"/>
    </row>
    <row r="49910" spans="11:11" x14ac:dyDescent="0.25">
      <c r="K49910" s="133"/>
    </row>
    <row r="49911" spans="11:11" x14ac:dyDescent="0.25">
      <c r="K49911" s="133"/>
    </row>
    <row r="49912" spans="11:11" x14ac:dyDescent="0.25">
      <c r="K49912"/>
    </row>
    <row r="49913" spans="11:11" x14ac:dyDescent="0.25">
      <c r="K49913"/>
    </row>
    <row r="49914" spans="11:11" x14ac:dyDescent="0.25">
      <c r="K49914" s="133"/>
    </row>
    <row r="49915" spans="11:11" x14ac:dyDescent="0.25">
      <c r="K49915" s="133"/>
    </row>
    <row r="49916" spans="11:11" x14ac:dyDescent="0.25">
      <c r="K49916"/>
    </row>
    <row r="49917" spans="11:11" x14ac:dyDescent="0.25">
      <c r="K49917"/>
    </row>
    <row r="49918" spans="11:11" x14ac:dyDescent="0.25">
      <c r="K49918"/>
    </row>
    <row r="49919" spans="11:11" x14ac:dyDescent="0.25">
      <c r="K49919" s="133"/>
    </row>
    <row r="49920" spans="11:11" x14ac:dyDescent="0.25">
      <c r="K49920" s="133"/>
    </row>
    <row r="49921" spans="11:11" x14ac:dyDescent="0.25">
      <c r="K49921"/>
    </row>
    <row r="49922" spans="11:11" x14ac:dyDescent="0.25">
      <c r="K49922"/>
    </row>
    <row r="49923" spans="11:11" x14ac:dyDescent="0.25">
      <c r="K49923" s="133"/>
    </row>
    <row r="49924" spans="11:11" x14ac:dyDescent="0.25">
      <c r="K49924" s="133"/>
    </row>
    <row r="49925" spans="11:11" x14ac:dyDescent="0.25">
      <c r="K49925"/>
    </row>
    <row r="49926" spans="11:11" x14ac:dyDescent="0.25">
      <c r="K49926"/>
    </row>
    <row r="49927" spans="11:11" x14ac:dyDescent="0.25">
      <c r="K49927"/>
    </row>
    <row r="49928" spans="11:11" x14ac:dyDescent="0.25">
      <c r="K49928" s="133"/>
    </row>
    <row r="49929" spans="11:11" x14ac:dyDescent="0.25">
      <c r="K49929" s="133"/>
    </row>
    <row r="49930" spans="11:11" x14ac:dyDescent="0.25">
      <c r="K49930"/>
    </row>
    <row r="49931" spans="11:11" x14ac:dyDescent="0.25">
      <c r="K49931"/>
    </row>
    <row r="49932" spans="11:11" x14ac:dyDescent="0.25">
      <c r="K49932" s="133"/>
    </row>
    <row r="49933" spans="11:11" x14ac:dyDescent="0.25">
      <c r="K49933" s="133"/>
    </row>
    <row r="49934" spans="11:11" x14ac:dyDescent="0.25">
      <c r="K49934"/>
    </row>
    <row r="49935" spans="11:11" x14ac:dyDescent="0.25">
      <c r="K49935"/>
    </row>
    <row r="49936" spans="11:11" x14ac:dyDescent="0.25">
      <c r="K49936"/>
    </row>
    <row r="49937" spans="11:11" x14ac:dyDescent="0.25">
      <c r="K49937" s="133"/>
    </row>
    <row r="49938" spans="11:11" x14ac:dyDescent="0.25">
      <c r="K49938" s="133"/>
    </row>
    <row r="49939" spans="11:11" x14ac:dyDescent="0.25">
      <c r="K49939"/>
    </row>
    <row r="49940" spans="11:11" x14ac:dyDescent="0.25">
      <c r="K49940"/>
    </row>
    <row r="49941" spans="11:11" x14ac:dyDescent="0.25">
      <c r="K49941" s="133"/>
    </row>
    <row r="49942" spans="11:11" x14ac:dyDescent="0.25">
      <c r="K49942" s="133"/>
    </row>
    <row r="49943" spans="11:11" x14ac:dyDescent="0.25">
      <c r="K49943"/>
    </row>
    <row r="49944" spans="11:11" x14ac:dyDescent="0.25">
      <c r="K49944"/>
    </row>
    <row r="49945" spans="11:11" x14ac:dyDescent="0.25">
      <c r="K49945"/>
    </row>
    <row r="49946" spans="11:11" x14ac:dyDescent="0.25">
      <c r="K49946" s="133"/>
    </row>
    <row r="49947" spans="11:11" x14ac:dyDescent="0.25">
      <c r="K49947" s="133"/>
    </row>
    <row r="49948" spans="11:11" x14ac:dyDescent="0.25">
      <c r="K49948"/>
    </row>
    <row r="49949" spans="11:11" x14ac:dyDescent="0.25">
      <c r="K49949"/>
    </row>
    <row r="49950" spans="11:11" x14ac:dyDescent="0.25">
      <c r="K49950" s="133"/>
    </row>
    <row r="49951" spans="11:11" x14ac:dyDescent="0.25">
      <c r="K49951" s="133"/>
    </row>
    <row r="49952" spans="11:11" x14ac:dyDescent="0.25">
      <c r="K49952"/>
    </row>
    <row r="49953" spans="11:11" x14ac:dyDescent="0.25">
      <c r="K49953"/>
    </row>
    <row r="49954" spans="11:11" x14ac:dyDescent="0.25">
      <c r="K49954"/>
    </row>
    <row r="49955" spans="11:11" x14ac:dyDescent="0.25">
      <c r="K49955" s="133"/>
    </row>
    <row r="49956" spans="11:11" x14ac:dyDescent="0.25">
      <c r="K49956" s="133"/>
    </row>
    <row r="49957" spans="11:11" x14ac:dyDescent="0.25">
      <c r="K49957"/>
    </row>
    <row r="49958" spans="11:11" x14ac:dyDescent="0.25">
      <c r="K49958"/>
    </row>
    <row r="49959" spans="11:11" x14ac:dyDescent="0.25">
      <c r="K49959" s="133"/>
    </row>
    <row r="49960" spans="11:11" x14ac:dyDescent="0.25">
      <c r="K49960" s="133"/>
    </row>
    <row r="49961" spans="11:11" x14ac:dyDescent="0.25">
      <c r="K49961"/>
    </row>
    <row r="49962" spans="11:11" x14ac:dyDescent="0.25">
      <c r="K49962"/>
    </row>
    <row r="49963" spans="11:11" x14ac:dyDescent="0.25">
      <c r="K49963"/>
    </row>
    <row r="49964" spans="11:11" x14ac:dyDescent="0.25">
      <c r="K49964" s="133"/>
    </row>
    <row r="49965" spans="11:11" x14ac:dyDescent="0.25">
      <c r="K49965" s="133"/>
    </row>
    <row r="49966" spans="11:11" x14ac:dyDescent="0.25">
      <c r="K49966"/>
    </row>
    <row r="49967" spans="11:11" x14ac:dyDescent="0.25">
      <c r="K49967"/>
    </row>
    <row r="49968" spans="11:11" x14ac:dyDescent="0.25">
      <c r="K49968" s="133"/>
    </row>
    <row r="49969" spans="11:11" x14ac:dyDescent="0.25">
      <c r="K49969" s="133"/>
    </row>
    <row r="49970" spans="11:11" x14ac:dyDescent="0.25">
      <c r="K49970"/>
    </row>
    <row r="49971" spans="11:11" x14ac:dyDescent="0.25">
      <c r="K49971"/>
    </row>
    <row r="49972" spans="11:11" x14ac:dyDescent="0.25">
      <c r="K49972"/>
    </row>
    <row r="49973" spans="11:11" x14ac:dyDescent="0.25">
      <c r="K49973" s="133"/>
    </row>
    <row r="49974" spans="11:11" x14ac:dyDescent="0.25">
      <c r="K49974" s="133"/>
    </row>
    <row r="49975" spans="11:11" x14ac:dyDescent="0.25">
      <c r="K49975"/>
    </row>
    <row r="49976" spans="11:11" x14ac:dyDescent="0.25">
      <c r="K49976"/>
    </row>
    <row r="49977" spans="11:11" x14ac:dyDescent="0.25">
      <c r="K49977" s="133"/>
    </row>
    <row r="49978" spans="11:11" x14ac:dyDescent="0.25">
      <c r="K49978" s="133"/>
    </row>
    <row r="49979" spans="11:11" x14ac:dyDescent="0.25">
      <c r="K49979"/>
    </row>
    <row r="49980" spans="11:11" x14ac:dyDescent="0.25">
      <c r="K49980"/>
    </row>
    <row r="49981" spans="11:11" x14ac:dyDescent="0.25">
      <c r="K49981"/>
    </row>
    <row r="49982" spans="11:11" x14ac:dyDescent="0.25">
      <c r="K49982" s="133"/>
    </row>
    <row r="49983" spans="11:11" x14ac:dyDescent="0.25">
      <c r="K49983" s="133"/>
    </row>
    <row r="49984" spans="11:11" x14ac:dyDescent="0.25">
      <c r="K49984"/>
    </row>
    <row r="49985" spans="11:11" x14ac:dyDescent="0.25">
      <c r="K49985"/>
    </row>
    <row r="49986" spans="11:11" x14ac:dyDescent="0.25">
      <c r="K49986" s="133"/>
    </row>
    <row r="49987" spans="11:11" x14ac:dyDescent="0.25">
      <c r="K49987" s="133"/>
    </row>
    <row r="49988" spans="11:11" x14ac:dyDescent="0.25">
      <c r="K49988"/>
    </row>
    <row r="49989" spans="11:11" x14ac:dyDescent="0.25">
      <c r="K49989"/>
    </row>
    <row r="49990" spans="11:11" x14ac:dyDescent="0.25">
      <c r="K49990"/>
    </row>
    <row r="49991" spans="11:11" x14ac:dyDescent="0.25">
      <c r="K49991" s="133"/>
    </row>
    <row r="49992" spans="11:11" x14ac:dyDescent="0.25">
      <c r="K49992" s="133"/>
    </row>
    <row r="49993" spans="11:11" x14ac:dyDescent="0.25">
      <c r="K49993"/>
    </row>
    <row r="49994" spans="11:11" x14ac:dyDescent="0.25">
      <c r="K49994"/>
    </row>
    <row r="49995" spans="11:11" x14ac:dyDescent="0.25">
      <c r="K49995" s="133"/>
    </row>
    <row r="49996" spans="11:11" x14ac:dyDescent="0.25">
      <c r="K49996" s="133"/>
    </row>
    <row r="49997" spans="11:11" x14ac:dyDescent="0.25">
      <c r="K49997"/>
    </row>
    <row r="49998" spans="11:11" x14ac:dyDescent="0.25">
      <c r="K49998"/>
    </row>
    <row r="49999" spans="11:11" x14ac:dyDescent="0.25">
      <c r="K49999"/>
    </row>
    <row r="50000" spans="11:11" x14ac:dyDescent="0.25">
      <c r="K50000" s="133"/>
    </row>
    <row r="50001" spans="11:11" x14ac:dyDescent="0.25">
      <c r="K50001" s="133"/>
    </row>
    <row r="50002" spans="11:11" x14ac:dyDescent="0.25">
      <c r="K50002"/>
    </row>
    <row r="50003" spans="11:11" x14ac:dyDescent="0.25">
      <c r="K50003"/>
    </row>
    <row r="50004" spans="11:11" x14ac:dyDescent="0.25">
      <c r="K50004" s="133"/>
    </row>
    <row r="50005" spans="11:11" x14ac:dyDescent="0.25">
      <c r="K50005" s="133"/>
    </row>
    <row r="50006" spans="11:11" x14ac:dyDescent="0.25">
      <c r="K50006"/>
    </row>
    <row r="50007" spans="11:11" x14ac:dyDescent="0.25">
      <c r="K50007"/>
    </row>
    <row r="50008" spans="11:11" x14ac:dyDescent="0.25">
      <c r="K50008"/>
    </row>
    <row r="50009" spans="11:11" x14ac:dyDescent="0.25">
      <c r="K50009" s="133"/>
    </row>
    <row r="50010" spans="11:11" x14ac:dyDescent="0.25">
      <c r="K50010" s="133"/>
    </row>
    <row r="50011" spans="11:11" x14ac:dyDescent="0.25">
      <c r="K50011"/>
    </row>
    <row r="50012" spans="11:11" x14ac:dyDescent="0.25">
      <c r="K50012"/>
    </row>
    <row r="50013" spans="11:11" x14ac:dyDescent="0.25">
      <c r="K50013" s="133"/>
    </row>
    <row r="50014" spans="11:11" x14ac:dyDescent="0.25">
      <c r="K50014" s="133"/>
    </row>
    <row r="50015" spans="11:11" x14ac:dyDescent="0.25">
      <c r="K50015"/>
    </row>
    <row r="50016" spans="11:11" x14ac:dyDescent="0.25">
      <c r="K50016"/>
    </row>
    <row r="50017" spans="11:11" x14ac:dyDescent="0.25">
      <c r="K50017"/>
    </row>
    <row r="50018" spans="11:11" x14ac:dyDescent="0.25">
      <c r="K50018" s="133"/>
    </row>
    <row r="50019" spans="11:11" x14ac:dyDescent="0.25">
      <c r="K50019" s="133"/>
    </row>
    <row r="50020" spans="11:11" x14ac:dyDescent="0.25">
      <c r="K50020"/>
    </row>
    <row r="50021" spans="11:11" x14ac:dyDescent="0.25">
      <c r="K50021"/>
    </row>
    <row r="50022" spans="11:11" x14ac:dyDescent="0.25">
      <c r="K50022" s="133"/>
    </row>
    <row r="50023" spans="11:11" x14ac:dyDescent="0.25">
      <c r="K50023" s="133"/>
    </row>
    <row r="50024" spans="11:11" x14ac:dyDescent="0.25">
      <c r="K50024"/>
    </row>
    <row r="50025" spans="11:11" x14ac:dyDescent="0.25">
      <c r="K50025"/>
    </row>
    <row r="50026" spans="11:11" x14ac:dyDescent="0.25">
      <c r="K50026"/>
    </row>
    <row r="50027" spans="11:11" x14ac:dyDescent="0.25">
      <c r="K50027" s="133"/>
    </row>
    <row r="50028" spans="11:11" x14ac:dyDescent="0.25">
      <c r="K50028" s="133"/>
    </row>
    <row r="50029" spans="11:11" x14ac:dyDescent="0.25">
      <c r="K50029"/>
    </row>
    <row r="50030" spans="11:11" x14ac:dyDescent="0.25">
      <c r="K50030"/>
    </row>
    <row r="50031" spans="11:11" x14ac:dyDescent="0.25">
      <c r="K50031" s="133"/>
    </row>
    <row r="50032" spans="11:11" x14ac:dyDescent="0.25">
      <c r="K50032" s="133"/>
    </row>
    <row r="50033" spans="11:11" x14ac:dyDescent="0.25">
      <c r="K50033"/>
    </row>
    <row r="50034" spans="11:11" x14ac:dyDescent="0.25">
      <c r="K50034"/>
    </row>
    <row r="50035" spans="11:11" x14ac:dyDescent="0.25">
      <c r="K50035"/>
    </row>
    <row r="50036" spans="11:11" x14ac:dyDescent="0.25">
      <c r="K50036" s="133"/>
    </row>
    <row r="50037" spans="11:11" x14ac:dyDescent="0.25">
      <c r="K50037" s="133"/>
    </row>
    <row r="50038" spans="11:11" x14ac:dyDescent="0.25">
      <c r="K50038"/>
    </row>
    <row r="50039" spans="11:11" x14ac:dyDescent="0.25">
      <c r="K50039"/>
    </row>
    <row r="50040" spans="11:11" x14ac:dyDescent="0.25">
      <c r="K50040" s="133"/>
    </row>
    <row r="50041" spans="11:11" x14ac:dyDescent="0.25">
      <c r="K50041" s="133"/>
    </row>
    <row r="50042" spans="11:11" x14ac:dyDescent="0.25">
      <c r="K50042"/>
    </row>
    <row r="50043" spans="11:11" x14ac:dyDescent="0.25">
      <c r="K50043"/>
    </row>
    <row r="50044" spans="11:11" x14ac:dyDescent="0.25">
      <c r="K50044"/>
    </row>
    <row r="50045" spans="11:11" x14ac:dyDescent="0.25">
      <c r="K50045" s="133"/>
    </row>
    <row r="50046" spans="11:11" x14ac:dyDescent="0.25">
      <c r="K50046" s="133"/>
    </row>
    <row r="50047" spans="11:11" x14ac:dyDescent="0.25">
      <c r="K50047"/>
    </row>
    <row r="50048" spans="11:11" x14ac:dyDescent="0.25">
      <c r="K50048"/>
    </row>
    <row r="50049" spans="11:11" x14ac:dyDescent="0.25">
      <c r="K50049" s="133"/>
    </row>
    <row r="50050" spans="11:11" x14ac:dyDescent="0.25">
      <c r="K50050" s="133"/>
    </row>
    <row r="50051" spans="11:11" x14ac:dyDescent="0.25">
      <c r="K50051"/>
    </row>
    <row r="50052" spans="11:11" x14ac:dyDescent="0.25">
      <c r="K50052"/>
    </row>
    <row r="50053" spans="11:11" x14ac:dyDescent="0.25">
      <c r="K50053"/>
    </row>
    <row r="50054" spans="11:11" x14ac:dyDescent="0.25">
      <c r="K50054" s="133"/>
    </row>
    <row r="50055" spans="11:11" x14ac:dyDescent="0.25">
      <c r="K50055" s="133"/>
    </row>
    <row r="50056" spans="11:11" x14ac:dyDescent="0.25">
      <c r="K50056"/>
    </row>
    <row r="50057" spans="11:11" x14ac:dyDescent="0.25">
      <c r="K50057"/>
    </row>
    <row r="50058" spans="11:11" x14ac:dyDescent="0.25">
      <c r="K50058" s="133"/>
    </row>
    <row r="50059" spans="11:11" x14ac:dyDescent="0.25">
      <c r="K50059" s="133"/>
    </row>
    <row r="50060" spans="11:11" x14ac:dyDescent="0.25">
      <c r="K50060"/>
    </row>
    <row r="50061" spans="11:11" x14ac:dyDescent="0.25">
      <c r="K50061"/>
    </row>
    <row r="50062" spans="11:11" x14ac:dyDescent="0.25">
      <c r="K50062"/>
    </row>
    <row r="50063" spans="11:11" x14ac:dyDescent="0.25">
      <c r="K50063" s="133"/>
    </row>
    <row r="50064" spans="11:11" x14ac:dyDescent="0.25">
      <c r="K50064" s="133"/>
    </row>
    <row r="50065" spans="11:11" x14ac:dyDescent="0.25">
      <c r="K50065"/>
    </row>
    <row r="50066" spans="11:11" x14ac:dyDescent="0.25">
      <c r="K50066"/>
    </row>
    <row r="50067" spans="11:11" x14ac:dyDescent="0.25">
      <c r="K50067" s="133"/>
    </row>
    <row r="50068" spans="11:11" x14ac:dyDescent="0.25">
      <c r="K50068" s="133"/>
    </row>
    <row r="50069" spans="11:11" x14ac:dyDescent="0.25">
      <c r="K50069"/>
    </row>
    <row r="50070" spans="11:11" x14ac:dyDescent="0.25">
      <c r="K50070"/>
    </row>
    <row r="50071" spans="11:11" x14ac:dyDescent="0.25">
      <c r="K50071"/>
    </row>
    <row r="50072" spans="11:11" x14ac:dyDescent="0.25">
      <c r="K50072" s="133"/>
    </row>
    <row r="50073" spans="11:11" x14ac:dyDescent="0.25">
      <c r="K50073" s="133"/>
    </row>
    <row r="50074" spans="11:11" x14ac:dyDescent="0.25">
      <c r="K50074"/>
    </row>
    <row r="50075" spans="11:11" x14ac:dyDescent="0.25">
      <c r="K50075"/>
    </row>
    <row r="50076" spans="11:11" x14ac:dyDescent="0.25">
      <c r="K50076" s="133"/>
    </row>
    <row r="50077" spans="11:11" x14ac:dyDescent="0.25">
      <c r="K50077" s="133"/>
    </row>
    <row r="50078" spans="11:11" x14ac:dyDescent="0.25">
      <c r="K50078"/>
    </row>
    <row r="50079" spans="11:11" x14ac:dyDescent="0.25">
      <c r="K50079"/>
    </row>
    <row r="50080" spans="11:11" x14ac:dyDescent="0.25">
      <c r="K50080"/>
    </row>
    <row r="50081" spans="11:11" x14ac:dyDescent="0.25">
      <c r="K50081" s="133"/>
    </row>
    <row r="50082" spans="11:11" x14ac:dyDescent="0.25">
      <c r="K50082" s="133"/>
    </row>
    <row r="50083" spans="11:11" x14ac:dyDescent="0.25">
      <c r="K50083"/>
    </row>
    <row r="50084" spans="11:11" x14ac:dyDescent="0.25">
      <c r="K50084"/>
    </row>
    <row r="50085" spans="11:11" x14ac:dyDescent="0.25">
      <c r="K50085" s="133"/>
    </row>
    <row r="50086" spans="11:11" x14ac:dyDescent="0.25">
      <c r="K50086" s="133"/>
    </row>
    <row r="50087" spans="11:11" x14ac:dyDescent="0.25">
      <c r="K50087"/>
    </row>
    <row r="50088" spans="11:11" x14ac:dyDescent="0.25">
      <c r="K50088"/>
    </row>
    <row r="50089" spans="11:11" x14ac:dyDescent="0.25">
      <c r="K50089"/>
    </row>
    <row r="50090" spans="11:11" x14ac:dyDescent="0.25">
      <c r="K50090" s="133"/>
    </row>
    <row r="50091" spans="11:11" x14ac:dyDescent="0.25">
      <c r="K50091" s="133"/>
    </row>
    <row r="50092" spans="11:11" x14ac:dyDescent="0.25">
      <c r="K50092"/>
    </row>
    <row r="50093" spans="11:11" x14ac:dyDescent="0.25">
      <c r="K50093"/>
    </row>
    <row r="50094" spans="11:11" x14ac:dyDescent="0.25">
      <c r="K50094" s="133"/>
    </row>
    <row r="50095" spans="11:11" x14ac:dyDescent="0.25">
      <c r="K50095" s="133"/>
    </row>
    <row r="50096" spans="11:11" x14ac:dyDescent="0.25">
      <c r="K50096"/>
    </row>
    <row r="50097" spans="11:11" x14ac:dyDescent="0.25">
      <c r="K50097"/>
    </row>
    <row r="50098" spans="11:11" x14ac:dyDescent="0.25">
      <c r="K50098"/>
    </row>
    <row r="50099" spans="11:11" x14ac:dyDescent="0.25">
      <c r="K50099" s="133"/>
    </row>
    <row r="50100" spans="11:11" x14ac:dyDescent="0.25">
      <c r="K50100" s="133"/>
    </row>
    <row r="50101" spans="11:11" x14ac:dyDescent="0.25">
      <c r="K50101"/>
    </row>
    <row r="50102" spans="11:11" x14ac:dyDescent="0.25">
      <c r="K50102"/>
    </row>
    <row r="50103" spans="11:11" x14ac:dyDescent="0.25">
      <c r="K50103" s="133"/>
    </row>
    <row r="50104" spans="11:11" x14ac:dyDescent="0.25">
      <c r="K50104" s="133"/>
    </row>
    <row r="50105" spans="11:11" x14ac:dyDescent="0.25">
      <c r="K50105"/>
    </row>
    <row r="50106" spans="11:11" x14ac:dyDescent="0.25">
      <c r="K50106"/>
    </row>
    <row r="50107" spans="11:11" x14ac:dyDescent="0.25">
      <c r="K50107"/>
    </row>
    <row r="50108" spans="11:11" x14ac:dyDescent="0.25">
      <c r="K50108" s="133"/>
    </row>
    <row r="50109" spans="11:11" x14ac:dyDescent="0.25">
      <c r="K50109" s="133"/>
    </row>
    <row r="50110" spans="11:11" x14ac:dyDescent="0.25">
      <c r="K50110"/>
    </row>
    <row r="50111" spans="11:11" x14ac:dyDescent="0.25">
      <c r="K50111"/>
    </row>
    <row r="50112" spans="11:11" x14ac:dyDescent="0.25">
      <c r="K50112" s="133"/>
    </row>
    <row r="50113" spans="11:11" x14ac:dyDescent="0.25">
      <c r="K50113" s="133"/>
    </row>
    <row r="50114" spans="11:11" x14ac:dyDescent="0.25">
      <c r="K50114"/>
    </row>
    <row r="50115" spans="11:11" x14ac:dyDescent="0.25">
      <c r="K50115"/>
    </row>
    <row r="50116" spans="11:11" x14ac:dyDescent="0.25">
      <c r="K50116"/>
    </row>
    <row r="50117" spans="11:11" x14ac:dyDescent="0.25">
      <c r="K50117" s="133"/>
    </row>
    <row r="50118" spans="11:11" x14ac:dyDescent="0.25">
      <c r="K50118" s="133"/>
    </row>
    <row r="50119" spans="11:11" x14ac:dyDescent="0.25">
      <c r="K50119"/>
    </row>
    <row r="50120" spans="11:11" x14ac:dyDescent="0.25">
      <c r="K50120"/>
    </row>
    <row r="50121" spans="11:11" x14ac:dyDescent="0.25">
      <c r="K50121" s="133"/>
    </row>
    <row r="50122" spans="11:11" x14ac:dyDescent="0.25">
      <c r="K50122" s="133"/>
    </row>
    <row r="50123" spans="11:11" x14ac:dyDescent="0.25">
      <c r="K50123"/>
    </row>
    <row r="50124" spans="11:11" x14ac:dyDescent="0.25">
      <c r="K50124"/>
    </row>
    <row r="50125" spans="11:11" x14ac:dyDescent="0.25">
      <c r="K50125"/>
    </row>
    <row r="50126" spans="11:11" x14ac:dyDescent="0.25">
      <c r="K50126" s="133"/>
    </row>
    <row r="50127" spans="11:11" x14ac:dyDescent="0.25">
      <c r="K50127" s="133"/>
    </row>
    <row r="50128" spans="11:11" x14ac:dyDescent="0.25">
      <c r="K50128"/>
    </row>
    <row r="50129" spans="11:11" x14ac:dyDescent="0.25">
      <c r="K50129"/>
    </row>
    <row r="50130" spans="11:11" x14ac:dyDescent="0.25">
      <c r="K50130" s="133"/>
    </row>
    <row r="50131" spans="11:11" x14ac:dyDescent="0.25">
      <c r="K50131" s="133"/>
    </row>
    <row r="50132" spans="11:11" x14ac:dyDescent="0.25">
      <c r="K50132"/>
    </row>
    <row r="50133" spans="11:11" x14ac:dyDescent="0.25">
      <c r="K50133"/>
    </row>
    <row r="50134" spans="11:11" x14ac:dyDescent="0.25">
      <c r="K50134"/>
    </row>
    <row r="50135" spans="11:11" x14ac:dyDescent="0.25">
      <c r="K50135" s="133"/>
    </row>
    <row r="50136" spans="11:11" x14ac:dyDescent="0.25">
      <c r="K50136" s="133"/>
    </row>
    <row r="50137" spans="11:11" x14ac:dyDescent="0.25">
      <c r="K50137"/>
    </row>
    <row r="50138" spans="11:11" x14ac:dyDescent="0.25">
      <c r="K50138"/>
    </row>
    <row r="50139" spans="11:11" x14ac:dyDescent="0.25">
      <c r="K50139" s="133"/>
    </row>
    <row r="50140" spans="11:11" x14ac:dyDescent="0.25">
      <c r="K50140" s="133"/>
    </row>
    <row r="50141" spans="11:11" x14ac:dyDescent="0.25">
      <c r="K50141"/>
    </row>
    <row r="50142" spans="11:11" x14ac:dyDescent="0.25">
      <c r="K50142"/>
    </row>
    <row r="50143" spans="11:11" x14ac:dyDescent="0.25">
      <c r="K50143"/>
    </row>
    <row r="50144" spans="11:11" x14ac:dyDescent="0.25">
      <c r="K50144" s="133"/>
    </row>
    <row r="50145" spans="11:11" x14ac:dyDescent="0.25">
      <c r="K50145" s="133"/>
    </row>
    <row r="50146" spans="11:11" x14ac:dyDescent="0.25">
      <c r="K50146"/>
    </row>
    <row r="50147" spans="11:11" x14ac:dyDescent="0.25">
      <c r="K50147"/>
    </row>
    <row r="50148" spans="11:11" x14ac:dyDescent="0.25">
      <c r="K50148" s="133"/>
    </row>
    <row r="50149" spans="11:11" x14ac:dyDescent="0.25">
      <c r="K50149" s="133"/>
    </row>
    <row r="50150" spans="11:11" x14ac:dyDescent="0.25">
      <c r="K50150"/>
    </row>
    <row r="50151" spans="11:11" x14ac:dyDescent="0.25">
      <c r="K50151"/>
    </row>
    <row r="50152" spans="11:11" x14ac:dyDescent="0.25">
      <c r="K50152"/>
    </row>
    <row r="50153" spans="11:11" x14ac:dyDescent="0.25">
      <c r="K50153" s="133"/>
    </row>
    <row r="50154" spans="11:11" x14ac:dyDescent="0.25">
      <c r="K50154" s="133"/>
    </row>
    <row r="50155" spans="11:11" x14ac:dyDescent="0.25">
      <c r="K50155"/>
    </row>
    <row r="50156" spans="11:11" x14ac:dyDescent="0.25">
      <c r="K50156"/>
    </row>
    <row r="50157" spans="11:11" x14ac:dyDescent="0.25">
      <c r="K50157" s="133"/>
    </row>
    <row r="50158" spans="11:11" x14ac:dyDescent="0.25">
      <c r="K50158" s="133"/>
    </row>
    <row r="50159" spans="11:11" x14ac:dyDescent="0.25">
      <c r="K50159"/>
    </row>
    <row r="50160" spans="11:11" x14ac:dyDescent="0.25">
      <c r="K50160"/>
    </row>
    <row r="50161" spans="11:11" x14ac:dyDescent="0.25">
      <c r="K50161"/>
    </row>
    <row r="50162" spans="11:11" x14ac:dyDescent="0.25">
      <c r="K50162" s="133"/>
    </row>
    <row r="50163" spans="11:11" x14ac:dyDescent="0.25">
      <c r="K50163" s="133"/>
    </row>
    <row r="50164" spans="11:11" x14ac:dyDescent="0.25">
      <c r="K50164"/>
    </row>
    <row r="50165" spans="11:11" x14ac:dyDescent="0.25">
      <c r="K50165"/>
    </row>
    <row r="50166" spans="11:11" x14ac:dyDescent="0.25">
      <c r="K50166" s="133"/>
    </row>
    <row r="50167" spans="11:11" x14ac:dyDescent="0.25">
      <c r="K50167" s="133"/>
    </row>
    <row r="50168" spans="11:11" x14ac:dyDescent="0.25">
      <c r="K50168"/>
    </row>
    <row r="50169" spans="11:11" x14ac:dyDescent="0.25">
      <c r="K50169"/>
    </row>
    <row r="50170" spans="11:11" x14ac:dyDescent="0.25">
      <c r="K50170"/>
    </row>
    <row r="50171" spans="11:11" x14ac:dyDescent="0.25">
      <c r="K50171" s="133"/>
    </row>
    <row r="50172" spans="11:11" x14ac:dyDescent="0.25">
      <c r="K50172" s="133"/>
    </row>
    <row r="50173" spans="11:11" x14ac:dyDescent="0.25">
      <c r="K50173"/>
    </row>
    <row r="50174" spans="11:11" x14ac:dyDescent="0.25">
      <c r="K50174"/>
    </row>
    <row r="50175" spans="11:11" x14ac:dyDescent="0.25">
      <c r="K50175" s="133"/>
    </row>
    <row r="50176" spans="11:11" x14ac:dyDescent="0.25">
      <c r="K50176" s="133"/>
    </row>
    <row r="50177" spans="11:11" x14ac:dyDescent="0.25">
      <c r="K50177"/>
    </row>
    <row r="50178" spans="11:11" x14ac:dyDescent="0.25">
      <c r="K50178"/>
    </row>
    <row r="50179" spans="11:11" x14ac:dyDescent="0.25">
      <c r="K50179"/>
    </row>
    <row r="50180" spans="11:11" x14ac:dyDescent="0.25">
      <c r="K50180" s="133"/>
    </row>
    <row r="50181" spans="11:11" x14ac:dyDescent="0.25">
      <c r="K50181" s="133"/>
    </row>
    <row r="50182" spans="11:11" x14ac:dyDescent="0.25">
      <c r="K50182"/>
    </row>
    <row r="50183" spans="11:11" x14ac:dyDescent="0.25">
      <c r="K50183"/>
    </row>
    <row r="50184" spans="11:11" x14ac:dyDescent="0.25">
      <c r="K50184" s="133"/>
    </row>
    <row r="50185" spans="11:11" x14ac:dyDescent="0.25">
      <c r="K50185" s="133"/>
    </row>
    <row r="50186" spans="11:11" x14ac:dyDescent="0.25">
      <c r="K50186"/>
    </row>
    <row r="50187" spans="11:11" x14ac:dyDescent="0.25">
      <c r="K50187"/>
    </row>
    <row r="50188" spans="11:11" x14ac:dyDescent="0.25">
      <c r="K50188"/>
    </row>
    <row r="50189" spans="11:11" x14ac:dyDescent="0.25">
      <c r="K50189" s="133"/>
    </row>
    <row r="50190" spans="11:11" x14ac:dyDescent="0.25">
      <c r="K50190" s="133"/>
    </row>
    <row r="50191" spans="11:11" x14ac:dyDescent="0.25">
      <c r="K50191"/>
    </row>
    <row r="50192" spans="11:11" x14ac:dyDescent="0.25">
      <c r="K50192"/>
    </row>
    <row r="50193" spans="11:11" x14ac:dyDescent="0.25">
      <c r="K50193" s="133"/>
    </row>
    <row r="50194" spans="11:11" x14ac:dyDescent="0.25">
      <c r="K50194" s="133"/>
    </row>
    <row r="50195" spans="11:11" x14ac:dyDescent="0.25">
      <c r="K50195"/>
    </row>
    <row r="50196" spans="11:11" x14ac:dyDescent="0.25">
      <c r="K50196"/>
    </row>
    <row r="50197" spans="11:11" x14ac:dyDescent="0.25">
      <c r="K50197"/>
    </row>
    <row r="50198" spans="11:11" x14ac:dyDescent="0.25">
      <c r="K50198" s="133"/>
    </row>
    <row r="50199" spans="11:11" x14ac:dyDescent="0.25">
      <c r="K50199" s="133"/>
    </row>
    <row r="50200" spans="11:11" x14ac:dyDescent="0.25">
      <c r="K50200"/>
    </row>
    <row r="50201" spans="11:11" x14ac:dyDescent="0.25">
      <c r="K50201"/>
    </row>
    <row r="50202" spans="11:11" x14ac:dyDescent="0.25">
      <c r="K50202" s="133"/>
    </row>
    <row r="50203" spans="11:11" x14ac:dyDescent="0.25">
      <c r="K50203" s="133"/>
    </row>
    <row r="50204" spans="11:11" x14ac:dyDescent="0.25">
      <c r="K50204"/>
    </row>
    <row r="50205" spans="11:11" x14ac:dyDescent="0.25">
      <c r="K50205"/>
    </row>
    <row r="50206" spans="11:11" x14ac:dyDescent="0.25">
      <c r="K50206"/>
    </row>
    <row r="50207" spans="11:11" x14ac:dyDescent="0.25">
      <c r="K50207" s="133"/>
    </row>
    <row r="50208" spans="11:11" x14ac:dyDescent="0.25">
      <c r="K50208" s="133"/>
    </row>
    <row r="50209" spans="11:11" x14ac:dyDescent="0.25">
      <c r="K50209"/>
    </row>
    <row r="50210" spans="11:11" x14ac:dyDescent="0.25">
      <c r="K50210"/>
    </row>
    <row r="50211" spans="11:11" x14ac:dyDescent="0.25">
      <c r="K50211" s="133"/>
    </row>
    <row r="50212" spans="11:11" x14ac:dyDescent="0.25">
      <c r="K50212" s="133"/>
    </row>
    <row r="50213" spans="11:11" x14ac:dyDescent="0.25">
      <c r="K50213"/>
    </row>
    <row r="50214" spans="11:11" x14ac:dyDescent="0.25">
      <c r="K50214"/>
    </row>
    <row r="50215" spans="11:11" x14ac:dyDescent="0.25">
      <c r="K50215"/>
    </row>
    <row r="50216" spans="11:11" x14ac:dyDescent="0.25">
      <c r="K50216" s="133"/>
    </row>
    <row r="50217" spans="11:11" x14ac:dyDescent="0.25">
      <c r="K50217" s="133"/>
    </row>
    <row r="50218" spans="11:11" x14ac:dyDescent="0.25">
      <c r="K50218"/>
    </row>
    <row r="50219" spans="11:11" x14ac:dyDescent="0.25">
      <c r="K50219"/>
    </row>
    <row r="50220" spans="11:11" x14ac:dyDescent="0.25">
      <c r="K50220" s="133"/>
    </row>
    <row r="50221" spans="11:11" x14ac:dyDescent="0.25">
      <c r="K50221" s="133"/>
    </row>
    <row r="50222" spans="11:11" x14ac:dyDescent="0.25">
      <c r="K50222"/>
    </row>
    <row r="50223" spans="11:11" x14ac:dyDescent="0.25">
      <c r="K50223"/>
    </row>
    <row r="50224" spans="11:11" x14ac:dyDescent="0.25">
      <c r="K50224"/>
    </row>
    <row r="50225" spans="11:11" x14ac:dyDescent="0.25">
      <c r="K50225" s="133"/>
    </row>
    <row r="50226" spans="11:11" x14ac:dyDescent="0.25">
      <c r="K50226" s="133"/>
    </row>
    <row r="50227" spans="11:11" x14ac:dyDescent="0.25">
      <c r="K50227"/>
    </row>
    <row r="50228" spans="11:11" x14ac:dyDescent="0.25">
      <c r="K50228"/>
    </row>
    <row r="50229" spans="11:11" x14ac:dyDescent="0.25">
      <c r="K50229" s="133"/>
    </row>
    <row r="50230" spans="11:11" x14ac:dyDescent="0.25">
      <c r="K50230" s="133"/>
    </row>
    <row r="50231" spans="11:11" x14ac:dyDescent="0.25">
      <c r="K50231"/>
    </row>
    <row r="50232" spans="11:11" x14ac:dyDescent="0.25">
      <c r="K50232"/>
    </row>
    <row r="50233" spans="11:11" x14ac:dyDescent="0.25">
      <c r="K50233"/>
    </row>
    <row r="50234" spans="11:11" x14ac:dyDescent="0.25">
      <c r="K50234" s="133"/>
    </row>
    <row r="50235" spans="11:11" x14ac:dyDescent="0.25">
      <c r="K50235" s="133"/>
    </row>
    <row r="50236" spans="11:11" x14ac:dyDescent="0.25">
      <c r="K50236"/>
    </row>
    <row r="50237" spans="11:11" x14ac:dyDescent="0.25">
      <c r="K50237"/>
    </row>
    <row r="50238" spans="11:11" x14ac:dyDescent="0.25">
      <c r="K50238" s="133"/>
    </row>
    <row r="50239" spans="11:11" x14ac:dyDescent="0.25">
      <c r="K50239" s="133"/>
    </row>
    <row r="50240" spans="11:11" x14ac:dyDescent="0.25">
      <c r="K50240"/>
    </row>
    <row r="50241" spans="11:11" x14ac:dyDescent="0.25">
      <c r="K50241"/>
    </row>
    <row r="50242" spans="11:11" x14ac:dyDescent="0.25">
      <c r="K50242"/>
    </row>
    <row r="50243" spans="11:11" x14ac:dyDescent="0.25">
      <c r="K50243" s="133"/>
    </row>
    <row r="50244" spans="11:11" x14ac:dyDescent="0.25">
      <c r="K50244" s="133"/>
    </row>
    <row r="50245" spans="11:11" x14ac:dyDescent="0.25">
      <c r="K50245"/>
    </row>
    <row r="50246" spans="11:11" x14ac:dyDescent="0.25">
      <c r="K50246"/>
    </row>
    <row r="50247" spans="11:11" x14ac:dyDescent="0.25">
      <c r="K50247" s="133"/>
    </row>
    <row r="50248" spans="11:11" x14ac:dyDescent="0.25">
      <c r="K50248" s="133"/>
    </row>
    <row r="50249" spans="11:11" x14ac:dyDescent="0.25">
      <c r="K50249"/>
    </row>
    <row r="50250" spans="11:11" x14ac:dyDescent="0.25">
      <c r="K50250"/>
    </row>
    <row r="50251" spans="11:11" x14ac:dyDescent="0.25">
      <c r="K50251"/>
    </row>
    <row r="50252" spans="11:11" x14ac:dyDescent="0.25">
      <c r="K50252" s="133"/>
    </row>
    <row r="50253" spans="11:11" x14ac:dyDescent="0.25">
      <c r="K50253" s="133"/>
    </row>
    <row r="50254" spans="11:11" x14ac:dyDescent="0.25">
      <c r="K50254"/>
    </row>
    <row r="50255" spans="11:11" x14ac:dyDescent="0.25">
      <c r="K50255"/>
    </row>
    <row r="50256" spans="11:11" x14ac:dyDescent="0.25">
      <c r="K50256" s="133"/>
    </row>
    <row r="50257" spans="11:11" x14ac:dyDescent="0.25">
      <c r="K50257" s="133"/>
    </row>
    <row r="50258" spans="11:11" x14ac:dyDescent="0.25">
      <c r="K50258"/>
    </row>
    <row r="50259" spans="11:11" x14ac:dyDescent="0.25">
      <c r="K50259"/>
    </row>
    <row r="50260" spans="11:11" x14ac:dyDescent="0.25">
      <c r="K50260"/>
    </row>
    <row r="50261" spans="11:11" x14ac:dyDescent="0.25">
      <c r="K50261" s="133"/>
    </row>
    <row r="50262" spans="11:11" x14ac:dyDescent="0.25">
      <c r="K50262" s="133"/>
    </row>
    <row r="50263" spans="11:11" x14ac:dyDescent="0.25">
      <c r="K50263"/>
    </row>
    <row r="50264" spans="11:11" x14ac:dyDescent="0.25">
      <c r="K50264"/>
    </row>
    <row r="50265" spans="11:11" x14ac:dyDescent="0.25">
      <c r="K50265" s="133"/>
    </row>
    <row r="50266" spans="11:11" x14ac:dyDescent="0.25">
      <c r="K50266" s="133"/>
    </row>
    <row r="50267" spans="11:11" x14ac:dyDescent="0.25">
      <c r="K50267"/>
    </row>
    <row r="50268" spans="11:11" x14ac:dyDescent="0.25">
      <c r="K50268"/>
    </row>
    <row r="50269" spans="11:11" x14ac:dyDescent="0.25">
      <c r="K50269"/>
    </row>
    <row r="50270" spans="11:11" x14ac:dyDescent="0.25">
      <c r="K50270" s="133"/>
    </row>
    <row r="50271" spans="11:11" x14ac:dyDescent="0.25">
      <c r="K50271" s="133"/>
    </row>
    <row r="50272" spans="11:11" x14ac:dyDescent="0.25">
      <c r="K50272"/>
    </row>
    <row r="50273" spans="11:11" x14ac:dyDescent="0.25">
      <c r="K50273"/>
    </row>
    <row r="50274" spans="11:11" x14ac:dyDescent="0.25">
      <c r="K50274" s="133"/>
    </row>
    <row r="50275" spans="11:11" x14ac:dyDescent="0.25">
      <c r="K50275" s="133"/>
    </row>
    <row r="50276" spans="11:11" x14ac:dyDescent="0.25">
      <c r="K50276"/>
    </row>
    <row r="50277" spans="11:11" x14ac:dyDescent="0.25">
      <c r="K50277"/>
    </row>
    <row r="50278" spans="11:11" x14ac:dyDescent="0.25">
      <c r="K50278"/>
    </row>
    <row r="50279" spans="11:11" x14ac:dyDescent="0.25">
      <c r="K50279" s="133"/>
    </row>
    <row r="50280" spans="11:11" x14ac:dyDescent="0.25">
      <c r="K50280" s="133"/>
    </row>
    <row r="50281" spans="11:11" x14ac:dyDescent="0.25">
      <c r="K50281"/>
    </row>
    <row r="50282" spans="11:11" x14ac:dyDescent="0.25">
      <c r="K50282"/>
    </row>
    <row r="50283" spans="11:11" x14ac:dyDescent="0.25">
      <c r="K50283" s="133"/>
    </row>
    <row r="50284" spans="11:11" x14ac:dyDescent="0.25">
      <c r="K50284" s="133"/>
    </row>
    <row r="50285" spans="11:11" x14ac:dyDescent="0.25">
      <c r="K50285"/>
    </row>
    <row r="50286" spans="11:11" x14ac:dyDescent="0.25">
      <c r="K50286"/>
    </row>
    <row r="50287" spans="11:11" x14ac:dyDescent="0.25">
      <c r="K50287"/>
    </row>
    <row r="50288" spans="11:11" x14ac:dyDescent="0.25">
      <c r="K50288" s="133"/>
    </row>
    <row r="50289" spans="11:11" x14ac:dyDescent="0.25">
      <c r="K50289" s="133"/>
    </row>
    <row r="50290" spans="11:11" x14ac:dyDescent="0.25">
      <c r="K50290"/>
    </row>
    <row r="50291" spans="11:11" x14ac:dyDescent="0.25">
      <c r="K50291"/>
    </row>
    <row r="50292" spans="11:11" x14ac:dyDescent="0.25">
      <c r="K50292" s="133"/>
    </row>
    <row r="50293" spans="11:11" x14ac:dyDescent="0.25">
      <c r="K50293" s="133"/>
    </row>
    <row r="50294" spans="11:11" x14ac:dyDescent="0.25">
      <c r="K50294"/>
    </row>
    <row r="50295" spans="11:11" x14ac:dyDescent="0.25">
      <c r="K50295"/>
    </row>
    <row r="50296" spans="11:11" x14ac:dyDescent="0.25">
      <c r="K50296"/>
    </row>
    <row r="50297" spans="11:11" x14ac:dyDescent="0.25">
      <c r="K50297" s="133"/>
    </row>
    <row r="50298" spans="11:11" x14ac:dyDescent="0.25">
      <c r="K50298" s="133"/>
    </row>
    <row r="50299" spans="11:11" x14ac:dyDescent="0.25">
      <c r="K50299"/>
    </row>
    <row r="50300" spans="11:11" x14ac:dyDescent="0.25">
      <c r="K50300"/>
    </row>
    <row r="50301" spans="11:11" x14ac:dyDescent="0.25">
      <c r="K50301" s="133"/>
    </row>
    <row r="50302" spans="11:11" x14ac:dyDescent="0.25">
      <c r="K50302" s="133"/>
    </row>
    <row r="50303" spans="11:11" x14ac:dyDescent="0.25">
      <c r="K50303"/>
    </row>
    <row r="50304" spans="11:11" x14ac:dyDescent="0.25">
      <c r="K50304"/>
    </row>
    <row r="50305" spans="11:11" x14ac:dyDescent="0.25">
      <c r="K50305"/>
    </row>
    <row r="50306" spans="11:11" x14ac:dyDescent="0.25">
      <c r="K50306" s="133"/>
    </row>
    <row r="50307" spans="11:11" x14ac:dyDescent="0.25">
      <c r="K50307" s="133"/>
    </row>
    <row r="50308" spans="11:11" x14ac:dyDescent="0.25">
      <c r="K50308"/>
    </row>
    <row r="50309" spans="11:11" x14ac:dyDescent="0.25">
      <c r="K50309"/>
    </row>
    <row r="50310" spans="11:11" x14ac:dyDescent="0.25">
      <c r="K50310" s="133"/>
    </row>
    <row r="50311" spans="11:11" x14ac:dyDescent="0.25">
      <c r="K50311" s="133"/>
    </row>
    <row r="50312" spans="11:11" x14ac:dyDescent="0.25">
      <c r="K50312"/>
    </row>
    <row r="50313" spans="11:11" x14ac:dyDescent="0.25">
      <c r="K50313"/>
    </row>
    <row r="50314" spans="11:11" x14ac:dyDescent="0.25">
      <c r="K50314"/>
    </row>
    <row r="50315" spans="11:11" x14ac:dyDescent="0.25">
      <c r="K50315" s="133"/>
    </row>
    <row r="50316" spans="11:11" x14ac:dyDescent="0.25">
      <c r="K50316" s="133"/>
    </row>
    <row r="50317" spans="11:11" x14ac:dyDescent="0.25">
      <c r="K50317"/>
    </row>
    <row r="50318" spans="11:11" x14ac:dyDescent="0.25">
      <c r="K50318"/>
    </row>
    <row r="50319" spans="11:11" x14ac:dyDescent="0.25">
      <c r="K50319" s="133"/>
    </row>
    <row r="50320" spans="11:11" x14ac:dyDescent="0.25">
      <c r="K50320" s="133"/>
    </row>
    <row r="50321" spans="11:11" x14ac:dyDescent="0.25">
      <c r="K50321"/>
    </row>
    <row r="50322" spans="11:11" x14ac:dyDescent="0.25">
      <c r="K50322"/>
    </row>
    <row r="50323" spans="11:11" x14ac:dyDescent="0.25">
      <c r="K50323"/>
    </row>
    <row r="50324" spans="11:11" x14ac:dyDescent="0.25">
      <c r="K50324" s="133"/>
    </row>
    <row r="50325" spans="11:11" x14ac:dyDescent="0.25">
      <c r="K50325" s="133"/>
    </row>
    <row r="50326" spans="11:11" x14ac:dyDescent="0.25">
      <c r="K50326"/>
    </row>
    <row r="50327" spans="11:11" x14ac:dyDescent="0.25">
      <c r="K50327"/>
    </row>
    <row r="50328" spans="11:11" x14ac:dyDescent="0.25">
      <c r="K50328" s="133"/>
    </row>
    <row r="50329" spans="11:11" x14ac:dyDescent="0.25">
      <c r="K50329" s="133"/>
    </row>
    <row r="50330" spans="11:11" x14ac:dyDescent="0.25">
      <c r="K50330"/>
    </row>
    <row r="50331" spans="11:11" x14ac:dyDescent="0.25">
      <c r="K50331"/>
    </row>
    <row r="50332" spans="11:11" x14ac:dyDescent="0.25">
      <c r="K50332"/>
    </row>
    <row r="50333" spans="11:11" x14ac:dyDescent="0.25">
      <c r="K50333" s="133"/>
    </row>
    <row r="50334" spans="11:11" x14ac:dyDescent="0.25">
      <c r="K50334" s="133"/>
    </row>
    <row r="50335" spans="11:11" x14ac:dyDescent="0.25">
      <c r="K50335"/>
    </row>
    <row r="50336" spans="11:11" x14ac:dyDescent="0.25">
      <c r="K50336"/>
    </row>
    <row r="50337" spans="11:11" x14ac:dyDescent="0.25">
      <c r="K50337" s="133"/>
    </row>
    <row r="50338" spans="11:11" x14ac:dyDescent="0.25">
      <c r="K50338" s="133"/>
    </row>
    <row r="50339" spans="11:11" x14ac:dyDescent="0.25">
      <c r="K50339"/>
    </row>
    <row r="50340" spans="11:11" x14ac:dyDescent="0.25">
      <c r="K50340"/>
    </row>
    <row r="50341" spans="11:11" x14ac:dyDescent="0.25">
      <c r="K50341"/>
    </row>
    <row r="50342" spans="11:11" x14ac:dyDescent="0.25">
      <c r="K50342" s="133"/>
    </row>
    <row r="50343" spans="11:11" x14ac:dyDescent="0.25">
      <c r="K50343" s="133"/>
    </row>
    <row r="50344" spans="11:11" x14ac:dyDescent="0.25">
      <c r="K50344"/>
    </row>
    <row r="50345" spans="11:11" x14ac:dyDescent="0.25">
      <c r="K50345"/>
    </row>
    <row r="50346" spans="11:11" x14ac:dyDescent="0.25">
      <c r="K50346" s="133"/>
    </row>
    <row r="50347" spans="11:11" x14ac:dyDescent="0.25">
      <c r="K50347" s="133"/>
    </row>
    <row r="50348" spans="11:11" x14ac:dyDescent="0.25">
      <c r="K50348"/>
    </row>
    <row r="50349" spans="11:11" x14ac:dyDescent="0.25">
      <c r="K50349"/>
    </row>
    <row r="50350" spans="11:11" x14ac:dyDescent="0.25">
      <c r="K50350"/>
    </row>
    <row r="50351" spans="11:11" x14ac:dyDescent="0.25">
      <c r="K50351" s="133"/>
    </row>
    <row r="50352" spans="11:11" x14ac:dyDescent="0.25">
      <c r="K50352" s="133"/>
    </row>
    <row r="50353" spans="11:11" x14ac:dyDescent="0.25">
      <c r="K50353"/>
    </row>
    <row r="50354" spans="11:11" x14ac:dyDescent="0.25">
      <c r="K50354"/>
    </row>
    <row r="50355" spans="11:11" x14ac:dyDescent="0.25">
      <c r="K50355" s="133"/>
    </row>
    <row r="50356" spans="11:11" x14ac:dyDescent="0.25">
      <c r="K50356" s="133"/>
    </row>
    <row r="50357" spans="11:11" x14ac:dyDescent="0.25">
      <c r="K50357"/>
    </row>
    <row r="50358" spans="11:11" x14ac:dyDescent="0.25">
      <c r="K50358"/>
    </row>
    <row r="50359" spans="11:11" x14ac:dyDescent="0.25">
      <c r="K50359"/>
    </row>
    <row r="50360" spans="11:11" x14ac:dyDescent="0.25">
      <c r="K50360" s="133"/>
    </row>
    <row r="50361" spans="11:11" x14ac:dyDescent="0.25">
      <c r="K50361" s="133"/>
    </row>
    <row r="50362" spans="11:11" x14ac:dyDescent="0.25">
      <c r="K50362"/>
    </row>
    <row r="50363" spans="11:11" x14ac:dyDescent="0.25">
      <c r="K50363"/>
    </row>
    <row r="50364" spans="11:11" x14ac:dyDescent="0.25">
      <c r="K50364" s="133"/>
    </row>
    <row r="50365" spans="11:11" x14ac:dyDescent="0.25">
      <c r="K50365" s="133"/>
    </row>
    <row r="50366" spans="11:11" x14ac:dyDescent="0.25">
      <c r="K50366"/>
    </row>
    <row r="50367" spans="11:11" x14ac:dyDescent="0.25">
      <c r="K50367"/>
    </row>
    <row r="50368" spans="11:11" x14ac:dyDescent="0.25">
      <c r="K50368"/>
    </row>
    <row r="50369" spans="11:11" x14ac:dyDescent="0.25">
      <c r="K50369" s="133"/>
    </row>
    <row r="50370" spans="11:11" x14ac:dyDescent="0.25">
      <c r="K50370" s="133"/>
    </row>
    <row r="50371" spans="11:11" x14ac:dyDescent="0.25">
      <c r="K50371"/>
    </row>
    <row r="50372" spans="11:11" x14ac:dyDescent="0.25">
      <c r="K50372"/>
    </row>
    <row r="50373" spans="11:11" x14ac:dyDescent="0.25">
      <c r="K50373" s="133"/>
    </row>
    <row r="50374" spans="11:11" x14ac:dyDescent="0.25">
      <c r="K50374" s="133"/>
    </row>
    <row r="50375" spans="11:11" x14ac:dyDescent="0.25">
      <c r="K50375"/>
    </row>
    <row r="50376" spans="11:11" x14ac:dyDescent="0.25">
      <c r="K50376"/>
    </row>
    <row r="50377" spans="11:11" x14ac:dyDescent="0.25">
      <c r="K50377"/>
    </row>
    <row r="50378" spans="11:11" x14ac:dyDescent="0.25">
      <c r="K50378" s="133"/>
    </row>
    <row r="50379" spans="11:11" x14ac:dyDescent="0.25">
      <c r="K50379" s="133"/>
    </row>
    <row r="50380" spans="11:11" x14ac:dyDescent="0.25">
      <c r="K50380"/>
    </row>
    <row r="50381" spans="11:11" x14ac:dyDescent="0.25">
      <c r="K50381"/>
    </row>
    <row r="50382" spans="11:11" x14ac:dyDescent="0.25">
      <c r="K50382" s="133"/>
    </row>
    <row r="50383" spans="11:11" x14ac:dyDescent="0.25">
      <c r="K50383" s="133"/>
    </row>
    <row r="50384" spans="11:11" x14ac:dyDescent="0.25">
      <c r="K50384"/>
    </row>
    <row r="50385" spans="11:11" x14ac:dyDescent="0.25">
      <c r="K50385"/>
    </row>
    <row r="50386" spans="11:11" x14ac:dyDescent="0.25">
      <c r="K50386"/>
    </row>
    <row r="50387" spans="11:11" x14ac:dyDescent="0.25">
      <c r="K50387" s="133"/>
    </row>
    <row r="50388" spans="11:11" x14ac:dyDescent="0.25">
      <c r="K50388" s="133"/>
    </row>
    <row r="50389" spans="11:11" x14ac:dyDescent="0.25">
      <c r="K50389"/>
    </row>
    <row r="50390" spans="11:11" x14ac:dyDescent="0.25">
      <c r="K50390"/>
    </row>
    <row r="50391" spans="11:11" x14ac:dyDescent="0.25">
      <c r="K50391" s="133"/>
    </row>
    <row r="50392" spans="11:11" x14ac:dyDescent="0.25">
      <c r="K50392" s="133"/>
    </row>
    <row r="50393" spans="11:11" x14ac:dyDescent="0.25">
      <c r="K50393"/>
    </row>
    <row r="50394" spans="11:11" x14ac:dyDescent="0.25">
      <c r="K50394"/>
    </row>
    <row r="50395" spans="11:11" x14ac:dyDescent="0.25">
      <c r="K50395"/>
    </row>
    <row r="50396" spans="11:11" x14ac:dyDescent="0.25">
      <c r="K50396" s="133"/>
    </row>
    <row r="50397" spans="11:11" x14ac:dyDescent="0.25">
      <c r="K50397" s="133"/>
    </row>
    <row r="50398" spans="11:11" x14ac:dyDescent="0.25">
      <c r="K50398"/>
    </row>
    <row r="50399" spans="11:11" x14ac:dyDescent="0.25">
      <c r="K50399"/>
    </row>
    <row r="50400" spans="11:11" x14ac:dyDescent="0.25">
      <c r="K50400" s="133"/>
    </row>
    <row r="50401" spans="11:11" x14ac:dyDescent="0.25">
      <c r="K50401" s="133"/>
    </row>
    <row r="50402" spans="11:11" x14ac:dyDescent="0.25">
      <c r="K50402"/>
    </row>
    <row r="50403" spans="11:11" x14ac:dyDescent="0.25">
      <c r="K50403"/>
    </row>
    <row r="50404" spans="11:11" x14ac:dyDescent="0.25">
      <c r="K50404"/>
    </row>
    <row r="50405" spans="11:11" x14ac:dyDescent="0.25">
      <c r="K50405" s="133"/>
    </row>
    <row r="50406" spans="11:11" x14ac:dyDescent="0.25">
      <c r="K50406" s="133"/>
    </row>
    <row r="50407" spans="11:11" x14ac:dyDescent="0.25">
      <c r="K50407"/>
    </row>
    <row r="50408" spans="11:11" x14ac:dyDescent="0.25">
      <c r="K50408"/>
    </row>
    <row r="50409" spans="11:11" x14ac:dyDescent="0.25">
      <c r="K50409" s="133"/>
    </row>
    <row r="50410" spans="11:11" x14ac:dyDescent="0.25">
      <c r="K50410" s="133"/>
    </row>
    <row r="50411" spans="11:11" x14ac:dyDescent="0.25">
      <c r="K50411"/>
    </row>
    <row r="50412" spans="11:11" x14ac:dyDescent="0.25">
      <c r="K50412"/>
    </row>
    <row r="50413" spans="11:11" x14ac:dyDescent="0.25">
      <c r="K50413"/>
    </row>
    <row r="50414" spans="11:11" x14ac:dyDescent="0.25">
      <c r="K50414" s="133"/>
    </row>
    <row r="50415" spans="11:11" x14ac:dyDescent="0.25">
      <c r="K50415" s="133"/>
    </row>
    <row r="50416" spans="11:11" x14ac:dyDescent="0.25">
      <c r="K50416"/>
    </row>
    <row r="50417" spans="11:11" x14ac:dyDescent="0.25">
      <c r="K50417"/>
    </row>
    <row r="50418" spans="11:11" x14ac:dyDescent="0.25">
      <c r="K50418" s="133"/>
    </row>
    <row r="50419" spans="11:11" x14ac:dyDescent="0.25">
      <c r="K50419" s="133"/>
    </row>
    <row r="50420" spans="11:11" x14ac:dyDescent="0.25">
      <c r="K50420"/>
    </row>
    <row r="50421" spans="11:11" x14ac:dyDescent="0.25">
      <c r="K50421"/>
    </row>
    <row r="50422" spans="11:11" x14ac:dyDescent="0.25">
      <c r="K50422"/>
    </row>
    <row r="50423" spans="11:11" x14ac:dyDescent="0.25">
      <c r="K50423" s="133"/>
    </row>
    <row r="50424" spans="11:11" x14ac:dyDescent="0.25">
      <c r="K50424" s="133"/>
    </row>
    <row r="50425" spans="11:11" x14ac:dyDescent="0.25">
      <c r="K50425"/>
    </row>
    <row r="50426" spans="11:11" x14ac:dyDescent="0.25">
      <c r="K50426"/>
    </row>
    <row r="50427" spans="11:11" x14ac:dyDescent="0.25">
      <c r="K50427" s="133"/>
    </row>
    <row r="50428" spans="11:11" x14ac:dyDescent="0.25">
      <c r="K50428" s="133"/>
    </row>
    <row r="50429" spans="11:11" x14ac:dyDescent="0.25">
      <c r="K50429"/>
    </row>
    <row r="50430" spans="11:11" x14ac:dyDescent="0.25">
      <c r="K50430"/>
    </row>
    <row r="50431" spans="11:11" x14ac:dyDescent="0.25">
      <c r="K50431"/>
    </row>
    <row r="50432" spans="11:11" x14ac:dyDescent="0.25">
      <c r="K50432" s="133"/>
    </row>
    <row r="50433" spans="11:11" x14ac:dyDescent="0.25">
      <c r="K50433" s="133"/>
    </row>
    <row r="50434" spans="11:11" x14ac:dyDescent="0.25">
      <c r="K50434"/>
    </row>
    <row r="50435" spans="11:11" x14ac:dyDescent="0.25">
      <c r="K50435"/>
    </row>
    <row r="50436" spans="11:11" x14ac:dyDescent="0.25">
      <c r="K50436" s="133"/>
    </row>
    <row r="50437" spans="11:11" x14ac:dyDescent="0.25">
      <c r="K50437" s="133"/>
    </row>
    <row r="50438" spans="11:11" x14ac:dyDescent="0.25">
      <c r="K50438"/>
    </row>
    <row r="50439" spans="11:11" x14ac:dyDescent="0.25">
      <c r="K50439"/>
    </row>
    <row r="50440" spans="11:11" x14ac:dyDescent="0.25">
      <c r="K50440"/>
    </row>
    <row r="50441" spans="11:11" x14ac:dyDescent="0.25">
      <c r="K50441" s="133"/>
    </row>
    <row r="50442" spans="11:11" x14ac:dyDescent="0.25">
      <c r="K50442" s="133"/>
    </row>
    <row r="50443" spans="11:11" x14ac:dyDescent="0.25">
      <c r="K50443"/>
    </row>
    <row r="50444" spans="11:11" x14ac:dyDescent="0.25">
      <c r="K50444"/>
    </row>
    <row r="50445" spans="11:11" x14ac:dyDescent="0.25">
      <c r="K50445" s="133"/>
    </row>
    <row r="50446" spans="11:11" x14ac:dyDescent="0.25">
      <c r="K50446" s="133"/>
    </row>
    <row r="50447" spans="11:11" x14ac:dyDescent="0.25">
      <c r="K50447"/>
    </row>
    <row r="50448" spans="11:11" x14ac:dyDescent="0.25">
      <c r="K50448"/>
    </row>
    <row r="50449" spans="11:11" x14ac:dyDescent="0.25">
      <c r="K50449"/>
    </row>
    <row r="50450" spans="11:11" x14ac:dyDescent="0.25">
      <c r="K50450" s="133"/>
    </row>
    <row r="50451" spans="11:11" x14ac:dyDescent="0.25">
      <c r="K50451" s="133"/>
    </row>
    <row r="50452" spans="11:11" x14ac:dyDescent="0.25">
      <c r="K50452"/>
    </row>
    <row r="50453" spans="11:11" x14ac:dyDescent="0.25">
      <c r="K50453"/>
    </row>
    <row r="50454" spans="11:11" x14ac:dyDescent="0.25">
      <c r="K50454" s="133"/>
    </row>
    <row r="50455" spans="11:11" x14ac:dyDescent="0.25">
      <c r="K50455" s="133"/>
    </row>
    <row r="50456" spans="11:11" x14ac:dyDescent="0.25">
      <c r="K50456"/>
    </row>
    <row r="50457" spans="11:11" x14ac:dyDescent="0.25">
      <c r="K50457"/>
    </row>
    <row r="50458" spans="11:11" x14ac:dyDescent="0.25">
      <c r="K50458"/>
    </row>
    <row r="50459" spans="11:11" x14ac:dyDescent="0.25">
      <c r="K50459" s="133"/>
    </row>
    <row r="50460" spans="11:11" x14ac:dyDescent="0.25">
      <c r="K50460" s="133"/>
    </row>
    <row r="50461" spans="11:11" x14ac:dyDescent="0.25">
      <c r="K50461"/>
    </row>
    <row r="50462" spans="11:11" x14ac:dyDescent="0.25">
      <c r="K50462"/>
    </row>
    <row r="50463" spans="11:11" x14ac:dyDescent="0.25">
      <c r="K50463" s="133"/>
    </row>
    <row r="50464" spans="11:11" x14ac:dyDescent="0.25">
      <c r="K50464" s="133"/>
    </row>
    <row r="50465" spans="11:11" x14ac:dyDescent="0.25">
      <c r="K50465"/>
    </row>
    <row r="50466" spans="11:11" x14ac:dyDescent="0.25">
      <c r="K50466"/>
    </row>
    <row r="50467" spans="11:11" x14ac:dyDescent="0.25">
      <c r="K50467"/>
    </row>
    <row r="50468" spans="11:11" x14ac:dyDescent="0.25">
      <c r="K50468" s="133"/>
    </row>
    <row r="50469" spans="11:11" x14ac:dyDescent="0.25">
      <c r="K50469" s="133"/>
    </row>
    <row r="50470" spans="11:11" x14ac:dyDescent="0.25">
      <c r="K50470"/>
    </row>
    <row r="50471" spans="11:11" x14ac:dyDescent="0.25">
      <c r="K50471"/>
    </row>
    <row r="50472" spans="11:11" x14ac:dyDescent="0.25">
      <c r="K50472" s="133"/>
    </row>
    <row r="50473" spans="11:11" x14ac:dyDescent="0.25">
      <c r="K50473" s="133"/>
    </row>
    <row r="50474" spans="11:11" x14ac:dyDescent="0.25">
      <c r="K50474"/>
    </row>
    <row r="50475" spans="11:11" x14ac:dyDescent="0.25">
      <c r="K50475"/>
    </row>
    <row r="50476" spans="11:11" x14ac:dyDescent="0.25">
      <c r="K50476"/>
    </row>
    <row r="50477" spans="11:11" x14ac:dyDescent="0.25">
      <c r="K50477" s="133"/>
    </row>
    <row r="50478" spans="11:11" x14ac:dyDescent="0.25">
      <c r="K50478" s="133"/>
    </row>
    <row r="50479" spans="11:11" x14ac:dyDescent="0.25">
      <c r="K50479"/>
    </row>
    <row r="50480" spans="11:11" x14ac:dyDescent="0.25">
      <c r="K50480"/>
    </row>
    <row r="50481" spans="11:11" x14ac:dyDescent="0.25">
      <c r="K50481" s="133"/>
    </row>
    <row r="50482" spans="11:11" x14ac:dyDescent="0.25">
      <c r="K50482" s="133"/>
    </row>
    <row r="50483" spans="11:11" x14ac:dyDescent="0.25">
      <c r="K50483"/>
    </row>
    <row r="50484" spans="11:11" x14ac:dyDescent="0.25">
      <c r="K50484"/>
    </row>
    <row r="50485" spans="11:11" x14ac:dyDescent="0.25">
      <c r="K50485"/>
    </row>
    <row r="50486" spans="11:11" x14ac:dyDescent="0.25">
      <c r="K50486" s="133"/>
    </row>
    <row r="50487" spans="11:11" x14ac:dyDescent="0.25">
      <c r="K50487" s="133"/>
    </row>
    <row r="50488" spans="11:11" x14ac:dyDescent="0.25">
      <c r="K50488"/>
    </row>
    <row r="50489" spans="11:11" x14ac:dyDescent="0.25">
      <c r="K50489"/>
    </row>
    <row r="50490" spans="11:11" x14ac:dyDescent="0.25">
      <c r="K50490" s="133"/>
    </row>
    <row r="50491" spans="11:11" x14ac:dyDescent="0.25">
      <c r="K50491" s="133"/>
    </row>
    <row r="50492" spans="11:11" x14ac:dyDescent="0.25">
      <c r="K50492"/>
    </row>
    <row r="50493" spans="11:11" x14ac:dyDescent="0.25">
      <c r="K50493"/>
    </row>
    <row r="50494" spans="11:11" x14ac:dyDescent="0.25">
      <c r="K50494"/>
    </row>
    <row r="50495" spans="11:11" x14ac:dyDescent="0.25">
      <c r="K50495" s="133"/>
    </row>
    <row r="50496" spans="11:11" x14ac:dyDescent="0.25">
      <c r="K50496" s="133"/>
    </row>
    <row r="50497" spans="11:11" x14ac:dyDescent="0.25">
      <c r="K50497"/>
    </row>
    <row r="50498" spans="11:11" x14ac:dyDescent="0.25">
      <c r="K50498"/>
    </row>
    <row r="50499" spans="11:11" x14ac:dyDescent="0.25">
      <c r="K50499" s="133"/>
    </row>
    <row r="50500" spans="11:11" x14ac:dyDescent="0.25">
      <c r="K50500" s="133"/>
    </row>
    <row r="50501" spans="11:11" x14ac:dyDescent="0.25">
      <c r="K50501"/>
    </row>
    <row r="50502" spans="11:11" x14ac:dyDescent="0.25">
      <c r="K50502"/>
    </row>
    <row r="50503" spans="11:11" x14ac:dyDescent="0.25">
      <c r="K50503"/>
    </row>
    <row r="50504" spans="11:11" x14ac:dyDescent="0.25">
      <c r="K50504" s="133"/>
    </row>
    <row r="50505" spans="11:11" x14ac:dyDescent="0.25">
      <c r="K50505" s="133"/>
    </row>
    <row r="50506" spans="11:11" x14ac:dyDescent="0.25">
      <c r="K50506"/>
    </row>
    <row r="50507" spans="11:11" x14ac:dyDescent="0.25">
      <c r="K50507"/>
    </row>
    <row r="50508" spans="11:11" x14ac:dyDescent="0.25">
      <c r="K50508" s="133"/>
    </row>
    <row r="50509" spans="11:11" x14ac:dyDescent="0.25">
      <c r="K50509" s="133"/>
    </row>
    <row r="50510" spans="11:11" x14ac:dyDescent="0.25">
      <c r="K50510"/>
    </row>
    <row r="50511" spans="11:11" x14ac:dyDescent="0.25">
      <c r="K50511"/>
    </row>
    <row r="50512" spans="11:11" x14ac:dyDescent="0.25">
      <c r="K50512"/>
    </row>
    <row r="50513" spans="11:11" x14ac:dyDescent="0.25">
      <c r="K50513" s="133"/>
    </row>
    <row r="50514" spans="11:11" x14ac:dyDescent="0.25">
      <c r="K50514" s="133"/>
    </row>
    <row r="50515" spans="11:11" x14ac:dyDescent="0.25">
      <c r="K50515"/>
    </row>
    <row r="50516" spans="11:11" x14ac:dyDescent="0.25">
      <c r="K50516"/>
    </row>
    <row r="50517" spans="11:11" x14ac:dyDescent="0.25">
      <c r="K50517" s="133"/>
    </row>
    <row r="50518" spans="11:11" x14ac:dyDescent="0.25">
      <c r="K50518" s="133"/>
    </row>
    <row r="50519" spans="11:11" x14ac:dyDescent="0.25">
      <c r="K50519"/>
    </row>
    <row r="50520" spans="11:11" x14ac:dyDescent="0.25">
      <c r="K50520"/>
    </row>
    <row r="50521" spans="11:11" x14ac:dyDescent="0.25">
      <c r="K50521"/>
    </row>
    <row r="50522" spans="11:11" x14ac:dyDescent="0.25">
      <c r="K50522" s="133"/>
    </row>
    <row r="50523" spans="11:11" x14ac:dyDescent="0.25">
      <c r="K50523" s="133"/>
    </row>
    <row r="50524" spans="11:11" x14ac:dyDescent="0.25">
      <c r="K50524"/>
    </row>
    <row r="50525" spans="11:11" x14ac:dyDescent="0.25">
      <c r="K50525"/>
    </row>
    <row r="50526" spans="11:11" x14ac:dyDescent="0.25">
      <c r="K50526" s="133"/>
    </row>
    <row r="50527" spans="11:11" x14ac:dyDescent="0.25">
      <c r="K50527" s="133"/>
    </row>
    <row r="50528" spans="11:11" x14ac:dyDescent="0.25">
      <c r="K50528"/>
    </row>
    <row r="50529" spans="11:11" x14ac:dyDescent="0.25">
      <c r="K50529"/>
    </row>
    <row r="50530" spans="11:11" x14ac:dyDescent="0.25">
      <c r="K50530"/>
    </row>
    <row r="50531" spans="11:11" x14ac:dyDescent="0.25">
      <c r="K50531" s="133"/>
    </row>
    <row r="50532" spans="11:11" x14ac:dyDescent="0.25">
      <c r="K50532" s="133"/>
    </row>
    <row r="50533" spans="11:11" x14ac:dyDescent="0.25">
      <c r="K50533"/>
    </row>
    <row r="50534" spans="11:11" x14ac:dyDescent="0.25">
      <c r="K50534"/>
    </row>
    <row r="50535" spans="11:11" x14ac:dyDescent="0.25">
      <c r="K50535" s="133"/>
    </row>
    <row r="50536" spans="11:11" x14ac:dyDescent="0.25">
      <c r="K50536" s="133"/>
    </row>
    <row r="50537" spans="11:11" x14ac:dyDescent="0.25">
      <c r="K50537"/>
    </row>
    <row r="50538" spans="11:11" x14ac:dyDescent="0.25">
      <c r="K50538"/>
    </row>
    <row r="50539" spans="11:11" x14ac:dyDescent="0.25">
      <c r="K50539"/>
    </row>
    <row r="50540" spans="11:11" x14ac:dyDescent="0.25">
      <c r="K50540" s="133"/>
    </row>
    <row r="50541" spans="11:11" x14ac:dyDescent="0.25">
      <c r="K50541" s="133"/>
    </row>
    <row r="50542" spans="11:11" x14ac:dyDescent="0.25">
      <c r="K50542"/>
    </row>
    <row r="50543" spans="11:11" x14ac:dyDescent="0.25">
      <c r="K50543"/>
    </row>
    <row r="50544" spans="11:11" x14ac:dyDescent="0.25">
      <c r="K50544" s="133"/>
    </row>
    <row r="50545" spans="11:11" x14ac:dyDescent="0.25">
      <c r="K50545" s="133"/>
    </row>
    <row r="50546" spans="11:11" x14ac:dyDescent="0.25">
      <c r="K50546"/>
    </row>
    <row r="50547" spans="11:11" x14ac:dyDescent="0.25">
      <c r="K50547"/>
    </row>
    <row r="50548" spans="11:11" x14ac:dyDescent="0.25">
      <c r="K50548"/>
    </row>
    <row r="50549" spans="11:11" x14ac:dyDescent="0.25">
      <c r="K50549" s="133"/>
    </row>
    <row r="50550" spans="11:11" x14ac:dyDescent="0.25">
      <c r="K50550" s="133"/>
    </row>
    <row r="50551" spans="11:11" x14ac:dyDescent="0.25">
      <c r="K50551"/>
    </row>
    <row r="50552" spans="11:11" x14ac:dyDescent="0.25">
      <c r="K50552"/>
    </row>
    <row r="50553" spans="11:11" x14ac:dyDescent="0.25">
      <c r="K50553" s="133"/>
    </row>
    <row r="50554" spans="11:11" x14ac:dyDescent="0.25">
      <c r="K50554" s="133"/>
    </row>
    <row r="50555" spans="11:11" x14ac:dyDescent="0.25">
      <c r="K50555"/>
    </row>
    <row r="50556" spans="11:11" x14ac:dyDescent="0.25">
      <c r="K50556"/>
    </row>
    <row r="50557" spans="11:11" x14ac:dyDescent="0.25">
      <c r="K50557"/>
    </row>
    <row r="50558" spans="11:11" x14ac:dyDescent="0.25">
      <c r="K50558" s="133"/>
    </row>
    <row r="50559" spans="11:11" x14ac:dyDescent="0.25">
      <c r="K50559" s="133"/>
    </row>
    <row r="50560" spans="11:11" x14ac:dyDescent="0.25">
      <c r="K50560"/>
    </row>
    <row r="50561" spans="11:11" x14ac:dyDescent="0.25">
      <c r="K50561"/>
    </row>
    <row r="50562" spans="11:11" x14ac:dyDescent="0.25">
      <c r="K50562" s="133"/>
    </row>
    <row r="50563" spans="11:11" x14ac:dyDescent="0.25">
      <c r="K50563" s="133"/>
    </row>
    <row r="50564" spans="11:11" x14ac:dyDescent="0.25">
      <c r="K50564"/>
    </row>
    <row r="50565" spans="11:11" x14ac:dyDescent="0.25">
      <c r="K50565"/>
    </row>
    <row r="50566" spans="11:11" x14ac:dyDescent="0.25">
      <c r="K50566"/>
    </row>
    <row r="50567" spans="11:11" x14ac:dyDescent="0.25">
      <c r="K50567" s="133"/>
    </row>
    <row r="50568" spans="11:11" x14ac:dyDescent="0.25">
      <c r="K50568" s="133"/>
    </row>
    <row r="50569" spans="11:11" x14ac:dyDescent="0.25">
      <c r="K50569"/>
    </row>
    <row r="50570" spans="11:11" x14ac:dyDescent="0.25">
      <c r="K50570"/>
    </row>
    <row r="50571" spans="11:11" x14ac:dyDescent="0.25">
      <c r="K50571" s="133"/>
    </row>
    <row r="50572" spans="11:11" x14ac:dyDescent="0.25">
      <c r="K50572" s="133"/>
    </row>
    <row r="50573" spans="11:11" x14ac:dyDescent="0.25">
      <c r="K50573"/>
    </row>
    <row r="50574" spans="11:11" x14ac:dyDescent="0.25">
      <c r="K50574"/>
    </row>
    <row r="50575" spans="11:11" x14ac:dyDescent="0.25">
      <c r="K50575"/>
    </row>
    <row r="50576" spans="11:11" x14ac:dyDescent="0.25">
      <c r="K50576" s="133"/>
    </row>
    <row r="50577" spans="11:11" x14ac:dyDescent="0.25">
      <c r="K50577" s="133"/>
    </row>
    <row r="50578" spans="11:11" x14ac:dyDescent="0.25">
      <c r="K50578"/>
    </row>
    <row r="50579" spans="11:11" x14ac:dyDescent="0.25">
      <c r="K50579"/>
    </row>
    <row r="50580" spans="11:11" x14ac:dyDescent="0.25">
      <c r="K50580" s="133"/>
    </row>
    <row r="50581" spans="11:11" x14ac:dyDescent="0.25">
      <c r="K50581" s="133"/>
    </row>
    <row r="50582" spans="11:11" x14ac:dyDescent="0.25">
      <c r="K50582"/>
    </row>
    <row r="50583" spans="11:11" x14ac:dyDescent="0.25">
      <c r="K50583"/>
    </row>
    <row r="50584" spans="11:11" x14ac:dyDescent="0.25">
      <c r="K50584"/>
    </row>
    <row r="50585" spans="11:11" x14ac:dyDescent="0.25">
      <c r="K50585" s="133"/>
    </row>
    <row r="50586" spans="11:11" x14ac:dyDescent="0.25">
      <c r="K50586" s="133"/>
    </row>
    <row r="50587" spans="11:11" x14ac:dyDescent="0.25">
      <c r="K50587"/>
    </row>
    <row r="50588" spans="11:11" x14ac:dyDescent="0.25">
      <c r="K50588"/>
    </row>
    <row r="50589" spans="11:11" x14ac:dyDescent="0.25">
      <c r="K50589" s="133"/>
    </row>
    <row r="50590" spans="11:11" x14ac:dyDescent="0.25">
      <c r="K50590" s="133"/>
    </row>
    <row r="50591" spans="11:11" x14ac:dyDescent="0.25">
      <c r="K50591"/>
    </row>
    <row r="50592" spans="11:11" x14ac:dyDescent="0.25">
      <c r="K50592"/>
    </row>
    <row r="50593" spans="11:11" x14ac:dyDescent="0.25">
      <c r="K50593"/>
    </row>
    <row r="50594" spans="11:11" x14ac:dyDescent="0.25">
      <c r="K50594" s="133"/>
    </row>
    <row r="50595" spans="11:11" x14ac:dyDescent="0.25">
      <c r="K50595" s="133"/>
    </row>
    <row r="50596" spans="11:11" x14ac:dyDescent="0.25">
      <c r="K50596"/>
    </row>
    <row r="50597" spans="11:11" x14ac:dyDescent="0.25">
      <c r="K50597"/>
    </row>
    <row r="50598" spans="11:11" x14ac:dyDescent="0.25">
      <c r="K50598" s="133"/>
    </row>
    <row r="50599" spans="11:11" x14ac:dyDescent="0.25">
      <c r="K50599" s="133"/>
    </row>
    <row r="50600" spans="11:11" x14ac:dyDescent="0.25">
      <c r="K50600"/>
    </row>
    <row r="50601" spans="11:11" x14ac:dyDescent="0.25">
      <c r="K50601"/>
    </row>
    <row r="50602" spans="11:11" x14ac:dyDescent="0.25">
      <c r="K50602"/>
    </row>
    <row r="50603" spans="11:11" x14ac:dyDescent="0.25">
      <c r="K50603" s="133"/>
    </row>
    <row r="50604" spans="11:11" x14ac:dyDescent="0.25">
      <c r="K50604" s="133"/>
    </row>
    <row r="50605" spans="11:11" x14ac:dyDescent="0.25">
      <c r="K50605"/>
    </row>
    <row r="50606" spans="11:11" x14ac:dyDescent="0.25">
      <c r="K50606"/>
    </row>
    <row r="50607" spans="11:11" x14ac:dyDescent="0.25">
      <c r="K50607" s="133"/>
    </row>
    <row r="50608" spans="11:11" x14ac:dyDescent="0.25">
      <c r="K50608" s="133"/>
    </row>
    <row r="50609" spans="11:11" x14ac:dyDescent="0.25">
      <c r="K50609"/>
    </row>
    <row r="50610" spans="11:11" x14ac:dyDescent="0.25">
      <c r="K50610"/>
    </row>
    <row r="50611" spans="11:11" x14ac:dyDescent="0.25">
      <c r="K50611"/>
    </row>
    <row r="50612" spans="11:11" x14ac:dyDescent="0.25">
      <c r="K50612" s="133"/>
    </row>
    <row r="50613" spans="11:11" x14ac:dyDescent="0.25">
      <c r="K50613" s="133"/>
    </row>
    <row r="50614" spans="11:11" x14ac:dyDescent="0.25">
      <c r="K50614"/>
    </row>
    <row r="50615" spans="11:11" x14ac:dyDescent="0.25">
      <c r="K50615"/>
    </row>
    <row r="50616" spans="11:11" x14ac:dyDescent="0.25">
      <c r="K50616" s="133"/>
    </row>
    <row r="50617" spans="11:11" x14ac:dyDescent="0.25">
      <c r="K50617" s="133"/>
    </row>
    <row r="50618" spans="11:11" x14ac:dyDescent="0.25">
      <c r="K50618"/>
    </row>
    <row r="50619" spans="11:11" x14ac:dyDescent="0.25">
      <c r="K50619"/>
    </row>
    <row r="50620" spans="11:11" x14ac:dyDescent="0.25">
      <c r="K50620"/>
    </row>
    <row r="50621" spans="11:11" x14ac:dyDescent="0.25">
      <c r="K50621" s="133"/>
    </row>
    <row r="50622" spans="11:11" x14ac:dyDescent="0.25">
      <c r="K50622" s="133"/>
    </row>
    <row r="50623" spans="11:11" x14ac:dyDescent="0.25">
      <c r="K50623"/>
    </row>
    <row r="50624" spans="11:11" x14ac:dyDescent="0.25">
      <c r="K50624"/>
    </row>
    <row r="50625" spans="11:11" x14ac:dyDescent="0.25">
      <c r="K50625" s="133"/>
    </row>
    <row r="50626" spans="11:11" x14ac:dyDescent="0.25">
      <c r="K50626" s="133"/>
    </row>
    <row r="50627" spans="11:11" x14ac:dyDescent="0.25">
      <c r="K50627"/>
    </row>
    <row r="50628" spans="11:11" x14ac:dyDescent="0.25">
      <c r="K50628"/>
    </row>
    <row r="50629" spans="11:11" x14ac:dyDescent="0.25">
      <c r="K50629"/>
    </row>
    <row r="50630" spans="11:11" x14ac:dyDescent="0.25">
      <c r="K50630" s="133"/>
    </row>
    <row r="50631" spans="11:11" x14ac:dyDescent="0.25">
      <c r="K50631" s="133"/>
    </row>
    <row r="50632" spans="11:11" x14ac:dyDescent="0.25">
      <c r="K50632"/>
    </row>
    <row r="50633" spans="11:11" x14ac:dyDescent="0.25">
      <c r="K50633"/>
    </row>
    <row r="50634" spans="11:11" x14ac:dyDescent="0.25">
      <c r="K50634" s="133"/>
    </row>
    <row r="50635" spans="11:11" x14ac:dyDescent="0.25">
      <c r="K50635" s="133"/>
    </row>
    <row r="50636" spans="11:11" x14ac:dyDescent="0.25">
      <c r="K50636"/>
    </row>
    <row r="50637" spans="11:11" x14ac:dyDescent="0.25">
      <c r="K50637"/>
    </row>
    <row r="50638" spans="11:11" x14ac:dyDescent="0.25">
      <c r="K50638"/>
    </row>
    <row r="50639" spans="11:11" x14ac:dyDescent="0.25">
      <c r="K50639" s="133"/>
    </row>
    <row r="50640" spans="11:11" x14ac:dyDescent="0.25">
      <c r="K50640" s="133"/>
    </row>
    <row r="50641" spans="11:11" x14ac:dyDescent="0.25">
      <c r="K50641"/>
    </row>
    <row r="50642" spans="11:11" x14ac:dyDescent="0.25">
      <c r="K50642"/>
    </row>
    <row r="50643" spans="11:11" x14ac:dyDescent="0.25">
      <c r="K50643" s="133"/>
    </row>
    <row r="50644" spans="11:11" x14ac:dyDescent="0.25">
      <c r="K50644" s="133"/>
    </row>
    <row r="50645" spans="11:11" x14ac:dyDescent="0.25">
      <c r="K50645"/>
    </row>
    <row r="50646" spans="11:11" x14ac:dyDescent="0.25">
      <c r="K50646"/>
    </row>
    <row r="50647" spans="11:11" x14ac:dyDescent="0.25">
      <c r="K50647"/>
    </row>
    <row r="50648" spans="11:11" x14ac:dyDescent="0.25">
      <c r="K50648" s="133"/>
    </row>
    <row r="50649" spans="11:11" x14ac:dyDescent="0.25">
      <c r="K50649" s="133"/>
    </row>
    <row r="50650" spans="11:11" x14ac:dyDescent="0.25">
      <c r="K50650"/>
    </row>
    <row r="50651" spans="11:11" x14ac:dyDescent="0.25">
      <c r="K50651"/>
    </row>
    <row r="50652" spans="11:11" x14ac:dyDescent="0.25">
      <c r="K50652" s="133"/>
    </row>
    <row r="50653" spans="11:11" x14ac:dyDescent="0.25">
      <c r="K50653" s="133"/>
    </row>
    <row r="50654" spans="11:11" x14ac:dyDescent="0.25">
      <c r="K50654"/>
    </row>
    <row r="50655" spans="11:11" x14ac:dyDescent="0.25">
      <c r="K50655"/>
    </row>
    <row r="50656" spans="11:11" x14ac:dyDescent="0.25">
      <c r="K50656"/>
    </row>
    <row r="50657" spans="11:11" x14ac:dyDescent="0.25">
      <c r="K50657" s="133"/>
    </row>
    <row r="50658" spans="11:11" x14ac:dyDescent="0.25">
      <c r="K50658" s="133"/>
    </row>
    <row r="50659" spans="11:11" x14ac:dyDescent="0.25">
      <c r="K50659"/>
    </row>
    <row r="50660" spans="11:11" x14ac:dyDescent="0.25">
      <c r="K50660"/>
    </row>
    <row r="50661" spans="11:11" x14ac:dyDescent="0.25">
      <c r="K50661" s="133"/>
    </row>
    <row r="50662" spans="11:11" x14ac:dyDescent="0.25">
      <c r="K50662" s="133"/>
    </row>
    <row r="50663" spans="11:11" x14ac:dyDescent="0.25">
      <c r="K50663"/>
    </row>
    <row r="50664" spans="11:11" x14ac:dyDescent="0.25">
      <c r="K50664"/>
    </row>
    <row r="50665" spans="11:11" x14ac:dyDescent="0.25">
      <c r="K50665"/>
    </row>
    <row r="50666" spans="11:11" x14ac:dyDescent="0.25">
      <c r="K50666" s="133"/>
    </row>
    <row r="50667" spans="11:11" x14ac:dyDescent="0.25">
      <c r="K50667" s="133"/>
    </row>
    <row r="50668" spans="11:11" x14ac:dyDescent="0.25">
      <c r="K50668"/>
    </row>
    <row r="50669" spans="11:11" x14ac:dyDescent="0.25">
      <c r="K50669"/>
    </row>
    <row r="50670" spans="11:11" x14ac:dyDescent="0.25">
      <c r="K50670" s="133"/>
    </row>
    <row r="50671" spans="11:11" x14ac:dyDescent="0.25">
      <c r="K50671" s="133"/>
    </row>
    <row r="50672" spans="11:11" x14ac:dyDescent="0.25">
      <c r="K50672"/>
    </row>
    <row r="50673" spans="11:11" x14ac:dyDescent="0.25">
      <c r="K50673"/>
    </row>
    <row r="50674" spans="11:11" x14ac:dyDescent="0.25">
      <c r="K50674"/>
    </row>
    <row r="50675" spans="11:11" x14ac:dyDescent="0.25">
      <c r="K50675" s="133"/>
    </row>
    <row r="50676" spans="11:11" x14ac:dyDescent="0.25">
      <c r="K50676" s="133"/>
    </row>
    <row r="50677" spans="11:11" x14ac:dyDescent="0.25">
      <c r="K50677"/>
    </row>
    <row r="50678" spans="11:11" x14ac:dyDescent="0.25">
      <c r="K50678"/>
    </row>
    <row r="50679" spans="11:11" x14ac:dyDescent="0.25">
      <c r="K50679" s="133"/>
    </row>
    <row r="50680" spans="11:11" x14ac:dyDescent="0.25">
      <c r="K50680" s="133"/>
    </row>
    <row r="50681" spans="11:11" x14ac:dyDescent="0.25">
      <c r="K50681"/>
    </row>
    <row r="50682" spans="11:11" x14ac:dyDescent="0.25">
      <c r="K50682"/>
    </row>
    <row r="50683" spans="11:11" x14ac:dyDescent="0.25">
      <c r="K50683"/>
    </row>
    <row r="50684" spans="11:11" x14ac:dyDescent="0.25">
      <c r="K50684" s="133"/>
    </row>
    <row r="50685" spans="11:11" x14ac:dyDescent="0.25">
      <c r="K50685" s="133"/>
    </row>
    <row r="50686" spans="11:11" x14ac:dyDescent="0.25">
      <c r="K50686"/>
    </row>
    <row r="50687" spans="11:11" x14ac:dyDescent="0.25">
      <c r="K50687"/>
    </row>
    <row r="50688" spans="11:11" x14ac:dyDescent="0.25">
      <c r="K50688" s="133"/>
    </row>
    <row r="50689" spans="11:11" x14ac:dyDescent="0.25">
      <c r="K50689" s="133"/>
    </row>
    <row r="50690" spans="11:11" x14ac:dyDescent="0.25">
      <c r="K50690"/>
    </row>
    <row r="50691" spans="11:11" x14ac:dyDescent="0.25">
      <c r="K50691"/>
    </row>
    <row r="50692" spans="11:11" x14ac:dyDescent="0.25">
      <c r="K50692"/>
    </row>
    <row r="50693" spans="11:11" x14ac:dyDescent="0.25">
      <c r="K50693" s="133"/>
    </row>
    <row r="50694" spans="11:11" x14ac:dyDescent="0.25">
      <c r="K50694" s="133"/>
    </row>
    <row r="50695" spans="11:11" x14ac:dyDescent="0.25">
      <c r="K50695"/>
    </row>
    <row r="50696" spans="11:11" x14ac:dyDescent="0.25">
      <c r="K50696"/>
    </row>
    <row r="50697" spans="11:11" x14ac:dyDescent="0.25">
      <c r="K50697" s="133"/>
    </row>
    <row r="50698" spans="11:11" x14ac:dyDescent="0.25">
      <c r="K50698" s="133"/>
    </row>
    <row r="50699" spans="11:11" x14ac:dyDescent="0.25">
      <c r="K50699"/>
    </row>
    <row r="50700" spans="11:11" x14ac:dyDescent="0.25">
      <c r="K50700"/>
    </row>
    <row r="50701" spans="11:11" x14ac:dyDescent="0.25">
      <c r="K50701"/>
    </row>
    <row r="50702" spans="11:11" x14ac:dyDescent="0.25">
      <c r="K50702" s="133"/>
    </row>
    <row r="50703" spans="11:11" x14ac:dyDescent="0.25">
      <c r="K50703" s="133"/>
    </row>
    <row r="50704" spans="11:11" x14ac:dyDescent="0.25">
      <c r="K50704"/>
    </row>
    <row r="50705" spans="11:11" x14ac:dyDescent="0.25">
      <c r="K50705"/>
    </row>
    <row r="50706" spans="11:11" x14ac:dyDescent="0.25">
      <c r="K50706" s="133"/>
    </row>
    <row r="50707" spans="11:11" x14ac:dyDescent="0.25">
      <c r="K50707" s="133"/>
    </row>
    <row r="50708" spans="11:11" x14ac:dyDescent="0.25">
      <c r="K50708"/>
    </row>
    <row r="50709" spans="11:11" x14ac:dyDescent="0.25">
      <c r="K50709"/>
    </row>
    <row r="50710" spans="11:11" x14ac:dyDescent="0.25">
      <c r="K50710"/>
    </row>
    <row r="50711" spans="11:11" x14ac:dyDescent="0.25">
      <c r="K50711" s="133"/>
    </row>
    <row r="50712" spans="11:11" x14ac:dyDescent="0.25">
      <c r="K50712" s="133"/>
    </row>
    <row r="50713" spans="11:11" x14ac:dyDescent="0.25">
      <c r="K50713"/>
    </row>
    <row r="50714" spans="11:11" x14ac:dyDescent="0.25">
      <c r="K50714"/>
    </row>
    <row r="50715" spans="11:11" x14ac:dyDescent="0.25">
      <c r="K50715" s="133"/>
    </row>
    <row r="50716" spans="11:11" x14ac:dyDescent="0.25">
      <c r="K50716" s="133"/>
    </row>
    <row r="50717" spans="11:11" x14ac:dyDescent="0.25">
      <c r="K50717"/>
    </row>
    <row r="50718" spans="11:11" x14ac:dyDescent="0.25">
      <c r="K50718"/>
    </row>
    <row r="50719" spans="11:11" x14ac:dyDescent="0.25">
      <c r="K50719"/>
    </row>
    <row r="50720" spans="11:11" x14ac:dyDescent="0.25">
      <c r="K50720" s="133"/>
    </row>
    <row r="50721" spans="11:11" x14ac:dyDescent="0.25">
      <c r="K50721" s="133"/>
    </row>
    <row r="50722" spans="11:11" x14ac:dyDescent="0.25">
      <c r="K50722"/>
    </row>
    <row r="50723" spans="11:11" x14ac:dyDescent="0.25">
      <c r="K50723"/>
    </row>
    <row r="50724" spans="11:11" x14ac:dyDescent="0.25">
      <c r="K50724" s="133"/>
    </row>
    <row r="50725" spans="11:11" x14ac:dyDescent="0.25">
      <c r="K50725" s="133"/>
    </row>
    <row r="50726" spans="11:11" x14ac:dyDescent="0.25">
      <c r="K50726"/>
    </row>
    <row r="50727" spans="11:11" x14ac:dyDescent="0.25">
      <c r="K50727"/>
    </row>
    <row r="50728" spans="11:11" x14ac:dyDescent="0.25">
      <c r="K50728"/>
    </row>
    <row r="50729" spans="11:11" x14ac:dyDescent="0.25">
      <c r="K50729" s="133"/>
    </row>
    <row r="50730" spans="11:11" x14ac:dyDescent="0.25">
      <c r="K50730" s="133"/>
    </row>
    <row r="50731" spans="11:11" x14ac:dyDescent="0.25">
      <c r="K50731"/>
    </row>
    <row r="50732" spans="11:11" x14ac:dyDescent="0.25">
      <c r="K50732"/>
    </row>
    <row r="50733" spans="11:11" x14ac:dyDescent="0.25">
      <c r="K50733" s="133"/>
    </row>
    <row r="50734" spans="11:11" x14ac:dyDescent="0.25">
      <c r="K50734" s="133"/>
    </row>
    <row r="50735" spans="11:11" x14ac:dyDescent="0.25">
      <c r="K50735"/>
    </row>
    <row r="50736" spans="11:11" x14ac:dyDescent="0.25">
      <c r="K50736"/>
    </row>
    <row r="50737" spans="11:11" x14ac:dyDescent="0.25">
      <c r="K50737"/>
    </row>
    <row r="50738" spans="11:11" x14ac:dyDescent="0.25">
      <c r="K50738" s="133"/>
    </row>
    <row r="50739" spans="11:11" x14ac:dyDescent="0.25">
      <c r="K50739" s="133"/>
    </row>
    <row r="50740" spans="11:11" x14ac:dyDescent="0.25">
      <c r="K50740"/>
    </row>
    <row r="50741" spans="11:11" x14ac:dyDescent="0.25">
      <c r="K50741"/>
    </row>
    <row r="50742" spans="11:11" x14ac:dyDescent="0.25">
      <c r="K50742" s="133"/>
    </row>
    <row r="50743" spans="11:11" x14ac:dyDescent="0.25">
      <c r="K50743" s="133"/>
    </row>
    <row r="50744" spans="11:11" x14ac:dyDescent="0.25">
      <c r="K50744"/>
    </row>
    <row r="50745" spans="11:11" x14ac:dyDescent="0.25">
      <c r="K50745"/>
    </row>
    <row r="50746" spans="11:11" x14ac:dyDescent="0.25">
      <c r="K50746"/>
    </row>
    <row r="50747" spans="11:11" x14ac:dyDescent="0.25">
      <c r="K50747" s="133"/>
    </row>
    <row r="50748" spans="11:11" x14ac:dyDescent="0.25">
      <c r="K50748" s="133"/>
    </row>
    <row r="50749" spans="11:11" x14ac:dyDescent="0.25">
      <c r="K50749"/>
    </row>
    <row r="50750" spans="11:11" x14ac:dyDescent="0.25">
      <c r="K50750"/>
    </row>
    <row r="50751" spans="11:11" x14ac:dyDescent="0.25">
      <c r="K50751" s="133"/>
    </row>
    <row r="50752" spans="11:11" x14ac:dyDescent="0.25">
      <c r="K50752" s="133"/>
    </row>
    <row r="50753" spans="11:11" x14ac:dyDescent="0.25">
      <c r="K50753"/>
    </row>
    <row r="50754" spans="11:11" x14ac:dyDescent="0.25">
      <c r="K50754"/>
    </row>
    <row r="50755" spans="11:11" x14ac:dyDescent="0.25">
      <c r="K50755"/>
    </row>
    <row r="50756" spans="11:11" x14ac:dyDescent="0.25">
      <c r="K50756" s="133"/>
    </row>
    <row r="50757" spans="11:11" x14ac:dyDescent="0.25">
      <c r="K50757" s="133"/>
    </row>
    <row r="50758" spans="11:11" x14ac:dyDescent="0.25">
      <c r="K50758"/>
    </row>
    <row r="50759" spans="11:11" x14ac:dyDescent="0.25">
      <c r="K50759"/>
    </row>
    <row r="50760" spans="11:11" x14ac:dyDescent="0.25">
      <c r="K50760" s="133"/>
    </row>
    <row r="50761" spans="11:11" x14ac:dyDescent="0.25">
      <c r="K50761" s="133"/>
    </row>
    <row r="50762" spans="11:11" x14ac:dyDescent="0.25">
      <c r="K50762"/>
    </row>
    <row r="50763" spans="11:11" x14ac:dyDescent="0.25">
      <c r="K50763"/>
    </row>
    <row r="50764" spans="11:11" x14ac:dyDescent="0.25">
      <c r="K50764"/>
    </row>
    <row r="50765" spans="11:11" x14ac:dyDescent="0.25">
      <c r="K50765" s="133"/>
    </row>
    <row r="50766" spans="11:11" x14ac:dyDescent="0.25">
      <c r="K50766" s="133"/>
    </row>
    <row r="50767" spans="11:11" x14ac:dyDescent="0.25">
      <c r="K50767"/>
    </row>
    <row r="50768" spans="11:11" x14ac:dyDescent="0.25">
      <c r="K50768"/>
    </row>
    <row r="50769" spans="11:11" x14ac:dyDescent="0.25">
      <c r="K50769" s="133"/>
    </row>
    <row r="50770" spans="11:11" x14ac:dyDescent="0.25">
      <c r="K50770" s="133"/>
    </row>
    <row r="50771" spans="11:11" x14ac:dyDescent="0.25">
      <c r="K50771"/>
    </row>
    <row r="50772" spans="11:11" x14ac:dyDescent="0.25">
      <c r="K50772"/>
    </row>
    <row r="50773" spans="11:11" x14ac:dyDescent="0.25">
      <c r="K50773"/>
    </row>
    <row r="50774" spans="11:11" x14ac:dyDescent="0.25">
      <c r="K50774" s="133"/>
    </row>
    <row r="50775" spans="11:11" x14ac:dyDescent="0.25">
      <c r="K50775" s="133"/>
    </row>
    <row r="50776" spans="11:11" x14ac:dyDescent="0.25">
      <c r="K50776"/>
    </row>
    <row r="50777" spans="11:11" x14ac:dyDescent="0.25">
      <c r="K50777"/>
    </row>
    <row r="50778" spans="11:11" x14ac:dyDescent="0.25">
      <c r="K50778" s="133"/>
    </row>
    <row r="50779" spans="11:11" x14ac:dyDescent="0.25">
      <c r="K50779" s="133"/>
    </row>
    <row r="50780" spans="11:11" x14ac:dyDescent="0.25">
      <c r="K50780"/>
    </row>
    <row r="50781" spans="11:11" x14ac:dyDescent="0.25">
      <c r="K50781"/>
    </row>
    <row r="50782" spans="11:11" x14ac:dyDescent="0.25">
      <c r="K50782"/>
    </row>
    <row r="50783" spans="11:11" x14ac:dyDescent="0.25">
      <c r="K50783" s="133"/>
    </row>
    <row r="50784" spans="11:11" x14ac:dyDescent="0.25">
      <c r="K50784" s="133"/>
    </row>
    <row r="50785" spans="11:11" x14ac:dyDescent="0.25">
      <c r="K50785"/>
    </row>
    <row r="50786" spans="11:11" x14ac:dyDescent="0.25">
      <c r="K50786"/>
    </row>
    <row r="50787" spans="11:11" x14ac:dyDescent="0.25">
      <c r="K50787" s="133"/>
    </row>
    <row r="50788" spans="11:11" x14ac:dyDescent="0.25">
      <c r="K50788" s="133"/>
    </row>
    <row r="50789" spans="11:11" x14ac:dyDescent="0.25">
      <c r="K50789"/>
    </row>
    <row r="50790" spans="11:11" x14ac:dyDescent="0.25">
      <c r="K50790"/>
    </row>
    <row r="50791" spans="11:11" x14ac:dyDescent="0.25">
      <c r="K50791"/>
    </row>
    <row r="50792" spans="11:11" x14ac:dyDescent="0.25">
      <c r="K50792" s="133"/>
    </row>
    <row r="50793" spans="11:11" x14ac:dyDescent="0.25">
      <c r="K50793" s="133"/>
    </row>
    <row r="50794" spans="11:11" x14ac:dyDescent="0.25">
      <c r="K50794"/>
    </row>
    <row r="50795" spans="11:11" x14ac:dyDescent="0.25">
      <c r="K50795"/>
    </row>
    <row r="50796" spans="11:11" x14ac:dyDescent="0.25">
      <c r="K50796" s="133"/>
    </row>
    <row r="50797" spans="11:11" x14ac:dyDescent="0.25">
      <c r="K50797" s="133"/>
    </row>
    <row r="50798" spans="11:11" x14ac:dyDescent="0.25">
      <c r="K50798"/>
    </row>
    <row r="50799" spans="11:11" x14ac:dyDescent="0.25">
      <c r="K50799"/>
    </row>
    <row r="50800" spans="11:11" x14ac:dyDescent="0.25">
      <c r="K50800"/>
    </row>
    <row r="50801" spans="11:11" x14ac:dyDescent="0.25">
      <c r="K50801" s="133"/>
    </row>
    <row r="50802" spans="11:11" x14ac:dyDescent="0.25">
      <c r="K50802" s="133"/>
    </row>
    <row r="50803" spans="11:11" x14ac:dyDescent="0.25">
      <c r="K50803"/>
    </row>
    <row r="50804" spans="11:11" x14ac:dyDescent="0.25">
      <c r="K50804"/>
    </row>
    <row r="50805" spans="11:11" x14ac:dyDescent="0.25">
      <c r="K50805" s="133"/>
    </row>
    <row r="50806" spans="11:11" x14ac:dyDescent="0.25">
      <c r="K50806" s="133"/>
    </row>
    <row r="50807" spans="11:11" x14ac:dyDescent="0.25">
      <c r="K50807"/>
    </row>
    <row r="50808" spans="11:11" x14ac:dyDescent="0.25">
      <c r="K50808"/>
    </row>
    <row r="50809" spans="11:11" x14ac:dyDescent="0.25">
      <c r="K50809"/>
    </row>
    <row r="50810" spans="11:11" x14ac:dyDescent="0.25">
      <c r="K50810" s="133"/>
    </row>
    <row r="50811" spans="11:11" x14ac:dyDescent="0.25">
      <c r="K50811" s="133"/>
    </row>
    <row r="50812" spans="11:11" x14ac:dyDescent="0.25">
      <c r="K50812"/>
    </row>
    <row r="50813" spans="11:11" x14ac:dyDescent="0.25">
      <c r="K50813"/>
    </row>
    <row r="50814" spans="11:11" x14ac:dyDescent="0.25">
      <c r="K50814" s="133"/>
    </row>
    <row r="50815" spans="11:11" x14ac:dyDescent="0.25">
      <c r="K50815" s="133"/>
    </row>
    <row r="50816" spans="11:11" x14ac:dyDescent="0.25">
      <c r="K50816"/>
    </row>
    <row r="50817" spans="11:11" x14ac:dyDescent="0.25">
      <c r="K50817"/>
    </row>
    <row r="50818" spans="11:11" x14ac:dyDescent="0.25">
      <c r="K50818"/>
    </row>
    <row r="50819" spans="11:11" x14ac:dyDescent="0.25">
      <c r="K50819" s="133"/>
    </row>
    <row r="50820" spans="11:11" x14ac:dyDescent="0.25">
      <c r="K50820" s="133"/>
    </row>
    <row r="50821" spans="11:11" x14ac:dyDescent="0.25">
      <c r="K50821"/>
    </row>
    <row r="50822" spans="11:11" x14ac:dyDescent="0.25">
      <c r="K50822"/>
    </row>
    <row r="50823" spans="11:11" x14ac:dyDescent="0.25">
      <c r="K50823" s="133"/>
    </row>
    <row r="50824" spans="11:11" x14ac:dyDescent="0.25">
      <c r="K50824" s="133"/>
    </row>
    <row r="50825" spans="11:11" x14ac:dyDescent="0.25">
      <c r="K50825"/>
    </row>
    <row r="50826" spans="11:11" x14ac:dyDescent="0.25">
      <c r="K50826"/>
    </row>
    <row r="50827" spans="11:11" x14ac:dyDescent="0.25">
      <c r="K50827"/>
    </row>
    <row r="50828" spans="11:11" x14ac:dyDescent="0.25">
      <c r="K50828" s="133"/>
    </row>
    <row r="50829" spans="11:11" x14ac:dyDescent="0.25">
      <c r="K50829" s="133"/>
    </row>
    <row r="50830" spans="11:11" x14ac:dyDescent="0.25">
      <c r="K50830"/>
    </row>
    <row r="50831" spans="11:11" x14ac:dyDescent="0.25">
      <c r="K50831"/>
    </row>
    <row r="50832" spans="11:11" x14ac:dyDescent="0.25">
      <c r="K50832" s="133"/>
    </row>
    <row r="50833" spans="11:11" x14ac:dyDescent="0.25">
      <c r="K50833" s="133"/>
    </row>
    <row r="50834" spans="11:11" x14ac:dyDescent="0.25">
      <c r="K50834"/>
    </row>
    <row r="50835" spans="11:11" x14ac:dyDescent="0.25">
      <c r="K50835"/>
    </row>
    <row r="50836" spans="11:11" x14ac:dyDescent="0.25">
      <c r="K50836"/>
    </row>
    <row r="50837" spans="11:11" x14ac:dyDescent="0.25">
      <c r="K50837" s="133"/>
    </row>
    <row r="50838" spans="11:11" x14ac:dyDescent="0.25">
      <c r="K50838" s="133"/>
    </row>
    <row r="50839" spans="11:11" x14ac:dyDescent="0.25">
      <c r="K50839"/>
    </row>
    <row r="50840" spans="11:11" x14ac:dyDescent="0.25">
      <c r="K50840"/>
    </row>
    <row r="50841" spans="11:11" x14ac:dyDescent="0.25">
      <c r="K50841" s="133"/>
    </row>
    <row r="50842" spans="11:11" x14ac:dyDescent="0.25">
      <c r="K50842" s="133"/>
    </row>
    <row r="50843" spans="11:11" x14ac:dyDescent="0.25">
      <c r="K50843"/>
    </row>
    <row r="50844" spans="11:11" x14ac:dyDescent="0.25">
      <c r="K50844"/>
    </row>
    <row r="50845" spans="11:11" x14ac:dyDescent="0.25">
      <c r="K50845"/>
    </row>
    <row r="50846" spans="11:11" x14ac:dyDescent="0.25">
      <c r="K50846" s="133"/>
    </row>
    <row r="50847" spans="11:11" x14ac:dyDescent="0.25">
      <c r="K50847" s="133"/>
    </row>
    <row r="50848" spans="11:11" x14ac:dyDescent="0.25">
      <c r="K50848"/>
    </row>
    <row r="50849" spans="11:11" x14ac:dyDescent="0.25">
      <c r="K50849"/>
    </row>
    <row r="50850" spans="11:11" x14ac:dyDescent="0.25">
      <c r="K50850" s="133"/>
    </row>
    <row r="50851" spans="11:11" x14ac:dyDescent="0.25">
      <c r="K50851" s="133"/>
    </row>
    <row r="50852" spans="11:11" x14ac:dyDescent="0.25">
      <c r="K50852"/>
    </row>
    <row r="50853" spans="11:11" x14ac:dyDescent="0.25">
      <c r="K50853"/>
    </row>
    <row r="50854" spans="11:11" x14ac:dyDescent="0.25">
      <c r="K50854"/>
    </row>
    <row r="50855" spans="11:11" x14ac:dyDescent="0.25">
      <c r="K50855" s="133"/>
    </row>
    <row r="50856" spans="11:11" x14ac:dyDescent="0.25">
      <c r="K50856" s="133"/>
    </row>
    <row r="50857" spans="11:11" x14ac:dyDescent="0.25">
      <c r="K50857"/>
    </row>
    <row r="50858" spans="11:11" x14ac:dyDescent="0.25">
      <c r="K50858"/>
    </row>
    <row r="50859" spans="11:11" x14ac:dyDescent="0.25">
      <c r="K50859" s="133"/>
    </row>
    <row r="50860" spans="11:11" x14ac:dyDescent="0.25">
      <c r="K50860" s="133"/>
    </row>
    <row r="50861" spans="11:11" x14ac:dyDescent="0.25">
      <c r="K50861"/>
    </row>
    <row r="50862" spans="11:11" x14ac:dyDescent="0.25">
      <c r="K50862"/>
    </row>
    <row r="50863" spans="11:11" x14ac:dyDescent="0.25">
      <c r="K50863"/>
    </row>
    <row r="50864" spans="11:11" x14ac:dyDescent="0.25">
      <c r="K50864" s="133"/>
    </row>
    <row r="50865" spans="11:11" x14ac:dyDescent="0.25">
      <c r="K50865" s="133"/>
    </row>
    <row r="50866" spans="11:11" x14ac:dyDescent="0.25">
      <c r="K50866"/>
    </row>
    <row r="50867" spans="11:11" x14ac:dyDescent="0.25">
      <c r="K50867"/>
    </row>
    <row r="50868" spans="11:11" x14ac:dyDescent="0.25">
      <c r="K50868" s="133"/>
    </row>
    <row r="50869" spans="11:11" x14ac:dyDescent="0.25">
      <c r="K50869" s="133"/>
    </row>
    <row r="50870" spans="11:11" x14ac:dyDescent="0.25">
      <c r="K50870"/>
    </row>
    <row r="50871" spans="11:11" x14ac:dyDescent="0.25">
      <c r="K50871"/>
    </row>
    <row r="50872" spans="11:11" x14ac:dyDescent="0.25">
      <c r="K50872"/>
    </row>
    <row r="50873" spans="11:11" x14ac:dyDescent="0.25">
      <c r="K50873" s="133"/>
    </row>
    <row r="50874" spans="11:11" x14ac:dyDescent="0.25">
      <c r="K50874" s="133"/>
    </row>
    <row r="50875" spans="11:11" x14ac:dyDescent="0.25">
      <c r="K50875"/>
    </row>
    <row r="50876" spans="11:11" x14ac:dyDescent="0.25">
      <c r="K50876"/>
    </row>
    <row r="50877" spans="11:11" x14ac:dyDescent="0.25">
      <c r="K50877" s="133"/>
    </row>
    <row r="50878" spans="11:11" x14ac:dyDescent="0.25">
      <c r="K50878" s="133"/>
    </row>
    <row r="50879" spans="11:11" x14ac:dyDescent="0.25">
      <c r="K50879"/>
    </row>
    <row r="50880" spans="11:11" x14ac:dyDescent="0.25">
      <c r="K50880"/>
    </row>
    <row r="50881" spans="11:11" x14ac:dyDescent="0.25">
      <c r="K50881"/>
    </row>
    <row r="50882" spans="11:11" x14ac:dyDescent="0.25">
      <c r="K50882" s="133"/>
    </row>
    <row r="50883" spans="11:11" x14ac:dyDescent="0.25">
      <c r="K50883" s="133"/>
    </row>
    <row r="50884" spans="11:11" x14ac:dyDescent="0.25">
      <c r="K50884"/>
    </row>
    <row r="50885" spans="11:11" x14ac:dyDescent="0.25">
      <c r="K50885"/>
    </row>
    <row r="50886" spans="11:11" x14ac:dyDescent="0.25">
      <c r="K50886" s="133"/>
    </row>
    <row r="50887" spans="11:11" x14ac:dyDescent="0.25">
      <c r="K50887" s="133"/>
    </row>
    <row r="50888" spans="11:11" x14ac:dyDescent="0.25">
      <c r="K50888"/>
    </row>
    <row r="50889" spans="11:11" x14ac:dyDescent="0.25">
      <c r="K50889"/>
    </row>
    <row r="50890" spans="11:11" x14ac:dyDescent="0.25">
      <c r="K50890"/>
    </row>
    <row r="50891" spans="11:11" x14ac:dyDescent="0.25">
      <c r="K50891" s="133"/>
    </row>
    <row r="50892" spans="11:11" x14ac:dyDescent="0.25">
      <c r="K50892" s="133"/>
    </row>
    <row r="50893" spans="11:11" x14ac:dyDescent="0.25">
      <c r="K50893"/>
    </row>
    <row r="50894" spans="11:11" x14ac:dyDescent="0.25">
      <c r="K50894"/>
    </row>
    <row r="50895" spans="11:11" x14ac:dyDescent="0.25">
      <c r="K50895" s="133"/>
    </row>
    <row r="50896" spans="11:11" x14ac:dyDescent="0.25">
      <c r="K50896" s="133"/>
    </row>
    <row r="50897" spans="11:11" x14ac:dyDescent="0.25">
      <c r="K50897"/>
    </row>
    <row r="50898" spans="11:11" x14ac:dyDescent="0.25">
      <c r="K50898"/>
    </row>
    <row r="50899" spans="11:11" x14ac:dyDescent="0.25">
      <c r="K50899"/>
    </row>
    <row r="50900" spans="11:11" x14ac:dyDescent="0.25">
      <c r="K50900" s="133"/>
    </row>
    <row r="50901" spans="11:11" x14ac:dyDescent="0.25">
      <c r="K50901" s="133"/>
    </row>
    <row r="50902" spans="11:11" x14ac:dyDescent="0.25">
      <c r="K50902"/>
    </row>
    <row r="50903" spans="11:11" x14ac:dyDescent="0.25">
      <c r="K50903"/>
    </row>
    <row r="50904" spans="11:11" x14ac:dyDescent="0.25">
      <c r="K50904" s="133"/>
    </row>
    <row r="50905" spans="11:11" x14ac:dyDescent="0.25">
      <c r="K50905" s="133"/>
    </row>
    <row r="50906" spans="11:11" x14ac:dyDescent="0.25">
      <c r="K50906"/>
    </row>
    <row r="50907" spans="11:11" x14ac:dyDescent="0.25">
      <c r="K50907"/>
    </row>
    <row r="50908" spans="11:11" x14ac:dyDescent="0.25">
      <c r="K50908"/>
    </row>
    <row r="50909" spans="11:11" x14ac:dyDescent="0.25">
      <c r="K50909" s="133"/>
    </row>
    <row r="50910" spans="11:11" x14ac:dyDescent="0.25">
      <c r="K50910" s="133"/>
    </row>
    <row r="50911" spans="11:11" x14ac:dyDescent="0.25">
      <c r="K50911"/>
    </row>
    <row r="50912" spans="11:11" x14ac:dyDescent="0.25">
      <c r="K50912"/>
    </row>
    <row r="50913" spans="11:11" x14ac:dyDescent="0.25">
      <c r="K50913" s="133"/>
    </row>
    <row r="50914" spans="11:11" x14ac:dyDescent="0.25">
      <c r="K50914" s="133"/>
    </row>
    <row r="50915" spans="11:11" x14ac:dyDescent="0.25">
      <c r="K50915"/>
    </row>
    <row r="50916" spans="11:11" x14ac:dyDescent="0.25">
      <c r="K50916"/>
    </row>
    <row r="50917" spans="11:11" x14ac:dyDescent="0.25">
      <c r="K50917"/>
    </row>
    <row r="50918" spans="11:11" x14ac:dyDescent="0.25">
      <c r="K50918" s="133"/>
    </row>
    <row r="50919" spans="11:11" x14ac:dyDescent="0.25">
      <c r="K50919" s="133"/>
    </row>
    <row r="50920" spans="11:11" x14ac:dyDescent="0.25">
      <c r="K50920"/>
    </row>
    <row r="50921" spans="11:11" x14ac:dyDescent="0.25">
      <c r="K50921"/>
    </row>
    <row r="50922" spans="11:11" x14ac:dyDescent="0.25">
      <c r="K50922" s="133"/>
    </row>
    <row r="50923" spans="11:11" x14ac:dyDescent="0.25">
      <c r="K50923" s="133"/>
    </row>
    <row r="50924" spans="11:11" x14ac:dyDescent="0.25">
      <c r="K50924"/>
    </row>
    <row r="50925" spans="11:11" x14ac:dyDescent="0.25">
      <c r="K50925"/>
    </row>
    <row r="50926" spans="11:11" x14ac:dyDescent="0.25">
      <c r="K50926"/>
    </row>
    <row r="50927" spans="11:11" x14ac:dyDescent="0.25">
      <c r="K50927" s="133"/>
    </row>
    <row r="50928" spans="11:11" x14ac:dyDescent="0.25">
      <c r="K50928" s="133"/>
    </row>
    <row r="50929" spans="11:11" x14ac:dyDescent="0.25">
      <c r="K50929"/>
    </row>
    <row r="50930" spans="11:11" x14ac:dyDescent="0.25">
      <c r="K50930"/>
    </row>
    <row r="50931" spans="11:11" x14ac:dyDescent="0.25">
      <c r="K50931" s="133"/>
    </row>
    <row r="50932" spans="11:11" x14ac:dyDescent="0.25">
      <c r="K50932" s="133"/>
    </row>
    <row r="50933" spans="11:11" x14ac:dyDescent="0.25">
      <c r="K50933"/>
    </row>
    <row r="50934" spans="11:11" x14ac:dyDescent="0.25">
      <c r="K50934"/>
    </row>
    <row r="50935" spans="11:11" x14ac:dyDescent="0.25">
      <c r="K50935"/>
    </row>
    <row r="50936" spans="11:11" x14ac:dyDescent="0.25">
      <c r="K50936" s="133"/>
    </row>
    <row r="50937" spans="11:11" x14ac:dyDescent="0.25">
      <c r="K50937" s="133"/>
    </row>
    <row r="50938" spans="11:11" x14ac:dyDescent="0.25">
      <c r="K50938"/>
    </row>
    <row r="50939" spans="11:11" x14ac:dyDescent="0.25">
      <c r="K50939"/>
    </row>
    <row r="50940" spans="11:11" x14ac:dyDescent="0.25">
      <c r="K50940" s="133"/>
    </row>
    <row r="50941" spans="11:11" x14ac:dyDescent="0.25">
      <c r="K50941" s="133"/>
    </row>
    <row r="50942" spans="11:11" x14ac:dyDescent="0.25">
      <c r="K50942"/>
    </row>
    <row r="50943" spans="11:11" x14ac:dyDescent="0.25">
      <c r="K50943"/>
    </row>
    <row r="50944" spans="11:11" x14ac:dyDescent="0.25">
      <c r="K50944"/>
    </row>
    <row r="50945" spans="11:11" x14ac:dyDescent="0.25">
      <c r="K50945" s="133"/>
    </row>
    <row r="50946" spans="11:11" x14ac:dyDescent="0.25">
      <c r="K50946" s="133"/>
    </row>
    <row r="50947" spans="11:11" x14ac:dyDescent="0.25">
      <c r="K50947"/>
    </row>
    <row r="50948" spans="11:11" x14ac:dyDescent="0.25">
      <c r="K50948"/>
    </row>
    <row r="50949" spans="11:11" x14ac:dyDescent="0.25">
      <c r="K50949" s="133"/>
    </row>
    <row r="50950" spans="11:11" x14ac:dyDescent="0.25">
      <c r="K50950" s="133"/>
    </row>
    <row r="50951" spans="11:11" x14ac:dyDescent="0.25">
      <c r="K50951"/>
    </row>
    <row r="50952" spans="11:11" x14ac:dyDescent="0.25">
      <c r="K50952"/>
    </row>
    <row r="50953" spans="11:11" x14ac:dyDescent="0.25">
      <c r="K50953"/>
    </row>
    <row r="50954" spans="11:11" x14ac:dyDescent="0.25">
      <c r="K50954" s="133"/>
    </row>
    <row r="50955" spans="11:11" x14ac:dyDescent="0.25">
      <c r="K50955" s="133"/>
    </row>
    <row r="50956" spans="11:11" x14ac:dyDescent="0.25">
      <c r="K50956"/>
    </row>
    <row r="50957" spans="11:11" x14ac:dyDescent="0.25">
      <c r="K50957"/>
    </row>
    <row r="50958" spans="11:11" x14ac:dyDescent="0.25">
      <c r="K50958" s="133"/>
    </row>
    <row r="50959" spans="11:11" x14ac:dyDescent="0.25">
      <c r="K50959" s="133"/>
    </row>
    <row r="50960" spans="11:11" x14ac:dyDescent="0.25">
      <c r="K50960"/>
    </row>
    <row r="50961" spans="11:11" x14ac:dyDescent="0.25">
      <c r="K50961"/>
    </row>
    <row r="50962" spans="11:11" x14ac:dyDescent="0.25">
      <c r="K50962"/>
    </row>
    <row r="50963" spans="11:11" x14ac:dyDescent="0.25">
      <c r="K50963" s="133"/>
    </row>
    <row r="50964" spans="11:11" x14ac:dyDescent="0.25">
      <c r="K50964" s="133"/>
    </row>
    <row r="50965" spans="11:11" x14ac:dyDescent="0.25">
      <c r="K50965"/>
    </row>
    <row r="50966" spans="11:11" x14ac:dyDescent="0.25">
      <c r="K50966"/>
    </row>
    <row r="50967" spans="11:11" x14ac:dyDescent="0.25">
      <c r="K50967" s="133"/>
    </row>
    <row r="50968" spans="11:11" x14ac:dyDescent="0.25">
      <c r="K50968" s="133"/>
    </row>
    <row r="50969" spans="11:11" x14ac:dyDescent="0.25">
      <c r="K50969"/>
    </row>
    <row r="50970" spans="11:11" x14ac:dyDescent="0.25">
      <c r="K50970"/>
    </row>
    <row r="50971" spans="11:11" x14ac:dyDescent="0.25">
      <c r="K50971"/>
    </row>
    <row r="50972" spans="11:11" x14ac:dyDescent="0.25">
      <c r="K50972" s="133"/>
    </row>
    <row r="50973" spans="11:11" x14ac:dyDescent="0.25">
      <c r="K50973" s="133"/>
    </row>
    <row r="50974" spans="11:11" x14ac:dyDescent="0.25">
      <c r="K50974"/>
    </row>
    <row r="50975" spans="11:11" x14ac:dyDescent="0.25">
      <c r="K50975"/>
    </row>
    <row r="50976" spans="11:11" x14ac:dyDescent="0.25">
      <c r="K50976" s="133"/>
    </row>
    <row r="50977" spans="11:11" x14ac:dyDescent="0.25">
      <c r="K50977" s="133"/>
    </row>
    <row r="50978" spans="11:11" x14ac:dyDescent="0.25">
      <c r="K50978"/>
    </row>
    <row r="50979" spans="11:11" x14ac:dyDescent="0.25">
      <c r="K50979"/>
    </row>
    <row r="50980" spans="11:11" x14ac:dyDescent="0.25">
      <c r="K50980"/>
    </row>
    <row r="50981" spans="11:11" x14ac:dyDescent="0.25">
      <c r="K50981" s="133"/>
    </row>
    <row r="50982" spans="11:11" x14ac:dyDescent="0.25">
      <c r="K50982" s="133"/>
    </row>
    <row r="50983" spans="11:11" x14ac:dyDescent="0.25">
      <c r="K50983"/>
    </row>
    <row r="50984" spans="11:11" x14ac:dyDescent="0.25">
      <c r="K50984"/>
    </row>
    <row r="50985" spans="11:11" x14ac:dyDescent="0.25">
      <c r="K50985" s="133"/>
    </row>
    <row r="50986" spans="11:11" x14ac:dyDescent="0.25">
      <c r="K50986" s="133"/>
    </row>
    <row r="50987" spans="11:11" x14ac:dyDescent="0.25">
      <c r="K50987"/>
    </row>
    <row r="50988" spans="11:11" x14ac:dyDescent="0.25">
      <c r="K50988"/>
    </row>
    <row r="50989" spans="11:11" x14ac:dyDescent="0.25">
      <c r="K50989"/>
    </row>
    <row r="50990" spans="11:11" x14ac:dyDescent="0.25">
      <c r="K50990" s="133"/>
    </row>
    <row r="50991" spans="11:11" x14ac:dyDescent="0.25">
      <c r="K50991" s="133"/>
    </row>
    <row r="50992" spans="11:11" x14ac:dyDescent="0.25">
      <c r="K50992"/>
    </row>
    <row r="50993" spans="11:11" x14ac:dyDescent="0.25">
      <c r="K50993"/>
    </row>
    <row r="50994" spans="11:11" x14ac:dyDescent="0.25">
      <c r="K50994" s="133"/>
    </row>
    <row r="50995" spans="11:11" x14ac:dyDescent="0.25">
      <c r="K50995" s="133"/>
    </row>
    <row r="50996" spans="11:11" x14ac:dyDescent="0.25">
      <c r="K50996"/>
    </row>
    <row r="50997" spans="11:11" x14ac:dyDescent="0.25">
      <c r="K50997"/>
    </row>
    <row r="50998" spans="11:11" x14ac:dyDescent="0.25">
      <c r="K50998"/>
    </row>
    <row r="50999" spans="11:11" x14ac:dyDescent="0.25">
      <c r="K50999" s="133"/>
    </row>
    <row r="51000" spans="11:11" x14ac:dyDescent="0.25">
      <c r="K51000" s="133"/>
    </row>
    <row r="51001" spans="11:11" x14ac:dyDescent="0.25">
      <c r="K51001"/>
    </row>
    <row r="51002" spans="11:11" x14ac:dyDescent="0.25">
      <c r="K51002"/>
    </row>
    <row r="51003" spans="11:11" x14ac:dyDescent="0.25">
      <c r="K51003" s="133"/>
    </row>
    <row r="51004" spans="11:11" x14ac:dyDescent="0.25">
      <c r="K51004" s="133"/>
    </row>
    <row r="51005" spans="11:11" x14ac:dyDescent="0.25">
      <c r="K51005"/>
    </row>
    <row r="51006" spans="11:11" x14ac:dyDescent="0.25">
      <c r="K51006"/>
    </row>
    <row r="51007" spans="11:11" x14ac:dyDescent="0.25">
      <c r="K51007"/>
    </row>
    <row r="51008" spans="11:11" x14ac:dyDescent="0.25">
      <c r="K51008" s="133"/>
    </row>
    <row r="51009" spans="11:11" x14ac:dyDescent="0.25">
      <c r="K51009" s="133"/>
    </row>
    <row r="51010" spans="11:11" x14ac:dyDescent="0.25">
      <c r="K51010"/>
    </row>
    <row r="51011" spans="11:11" x14ac:dyDescent="0.25">
      <c r="K51011"/>
    </row>
    <row r="51012" spans="11:11" x14ac:dyDescent="0.25">
      <c r="K51012" s="133"/>
    </row>
    <row r="51013" spans="11:11" x14ac:dyDescent="0.25">
      <c r="K51013" s="133"/>
    </row>
    <row r="51014" spans="11:11" x14ac:dyDescent="0.25">
      <c r="K51014"/>
    </row>
    <row r="51015" spans="11:11" x14ac:dyDescent="0.25">
      <c r="K51015"/>
    </row>
    <row r="51016" spans="11:11" x14ac:dyDescent="0.25">
      <c r="K51016"/>
    </row>
    <row r="51017" spans="11:11" x14ac:dyDescent="0.25">
      <c r="K51017" s="133"/>
    </row>
    <row r="51018" spans="11:11" x14ac:dyDescent="0.25">
      <c r="K51018" s="133"/>
    </row>
    <row r="51019" spans="11:11" x14ac:dyDescent="0.25">
      <c r="K51019"/>
    </row>
    <row r="51020" spans="11:11" x14ac:dyDescent="0.25">
      <c r="K51020"/>
    </row>
    <row r="51021" spans="11:11" x14ac:dyDescent="0.25">
      <c r="K51021" s="133"/>
    </row>
    <row r="51022" spans="11:11" x14ac:dyDescent="0.25">
      <c r="K51022" s="133"/>
    </row>
    <row r="51023" spans="11:11" x14ac:dyDescent="0.25">
      <c r="K51023"/>
    </row>
    <row r="51024" spans="11:11" x14ac:dyDescent="0.25">
      <c r="K51024"/>
    </row>
    <row r="51025" spans="11:11" x14ac:dyDescent="0.25">
      <c r="K51025"/>
    </row>
    <row r="51026" spans="11:11" x14ac:dyDescent="0.25">
      <c r="K51026" s="133"/>
    </row>
    <row r="51027" spans="11:11" x14ac:dyDescent="0.25">
      <c r="K51027" s="133"/>
    </row>
    <row r="51028" spans="11:11" x14ac:dyDescent="0.25">
      <c r="K51028"/>
    </row>
    <row r="51029" spans="11:11" x14ac:dyDescent="0.25">
      <c r="K51029"/>
    </row>
    <row r="51030" spans="11:11" x14ac:dyDescent="0.25">
      <c r="K51030" s="133"/>
    </row>
    <row r="51031" spans="11:11" x14ac:dyDescent="0.25">
      <c r="K51031" s="133"/>
    </row>
    <row r="51032" spans="11:11" x14ac:dyDescent="0.25">
      <c r="K51032"/>
    </row>
    <row r="51033" spans="11:11" x14ac:dyDescent="0.25">
      <c r="K51033"/>
    </row>
    <row r="51034" spans="11:11" x14ac:dyDescent="0.25">
      <c r="K51034"/>
    </row>
    <row r="51035" spans="11:11" x14ac:dyDescent="0.25">
      <c r="K51035" s="133"/>
    </row>
    <row r="51036" spans="11:11" x14ac:dyDescent="0.25">
      <c r="K51036" s="133"/>
    </row>
    <row r="51037" spans="11:11" x14ac:dyDescent="0.25">
      <c r="K51037"/>
    </row>
    <row r="51038" spans="11:11" x14ac:dyDescent="0.25">
      <c r="K51038"/>
    </row>
    <row r="51039" spans="11:11" x14ac:dyDescent="0.25">
      <c r="K51039" s="133"/>
    </row>
    <row r="51040" spans="11:11" x14ac:dyDescent="0.25">
      <c r="K51040" s="133"/>
    </row>
    <row r="51041" spans="11:11" x14ac:dyDescent="0.25">
      <c r="K51041"/>
    </row>
    <row r="51042" spans="11:11" x14ac:dyDescent="0.25">
      <c r="K51042"/>
    </row>
    <row r="51043" spans="11:11" x14ac:dyDescent="0.25">
      <c r="K51043"/>
    </row>
    <row r="51044" spans="11:11" x14ac:dyDescent="0.25">
      <c r="K51044" s="133"/>
    </row>
    <row r="51045" spans="11:11" x14ac:dyDescent="0.25">
      <c r="K51045" s="133"/>
    </row>
    <row r="51046" spans="11:11" x14ac:dyDescent="0.25">
      <c r="K51046"/>
    </row>
    <row r="51047" spans="11:11" x14ac:dyDescent="0.25">
      <c r="K51047"/>
    </row>
    <row r="51048" spans="11:11" x14ac:dyDescent="0.25">
      <c r="K51048" s="133"/>
    </row>
    <row r="51049" spans="11:11" x14ac:dyDescent="0.25">
      <c r="K51049" s="133"/>
    </row>
    <row r="51050" spans="11:11" x14ac:dyDescent="0.25">
      <c r="K51050"/>
    </row>
    <row r="51051" spans="11:11" x14ac:dyDescent="0.25">
      <c r="K51051"/>
    </row>
    <row r="51052" spans="11:11" x14ac:dyDescent="0.25">
      <c r="K51052"/>
    </row>
    <row r="51053" spans="11:11" x14ac:dyDescent="0.25">
      <c r="K51053" s="133"/>
    </row>
    <row r="51054" spans="11:11" x14ac:dyDescent="0.25">
      <c r="K51054" s="133"/>
    </row>
    <row r="51055" spans="11:11" x14ac:dyDescent="0.25">
      <c r="K51055"/>
    </row>
    <row r="51056" spans="11:11" x14ac:dyDescent="0.25">
      <c r="K51056"/>
    </row>
    <row r="51057" spans="11:11" x14ac:dyDescent="0.25">
      <c r="K51057" s="133"/>
    </row>
    <row r="51058" spans="11:11" x14ac:dyDescent="0.25">
      <c r="K51058" s="133"/>
    </row>
    <row r="51059" spans="11:11" x14ac:dyDescent="0.25">
      <c r="K51059"/>
    </row>
    <row r="51060" spans="11:11" x14ac:dyDescent="0.25">
      <c r="K51060"/>
    </row>
    <row r="51061" spans="11:11" x14ac:dyDescent="0.25">
      <c r="K51061"/>
    </row>
    <row r="51062" spans="11:11" x14ac:dyDescent="0.25">
      <c r="K51062" s="133"/>
    </row>
    <row r="51063" spans="11:11" x14ac:dyDescent="0.25">
      <c r="K51063" s="133"/>
    </row>
    <row r="51064" spans="11:11" x14ac:dyDescent="0.25">
      <c r="K51064"/>
    </row>
    <row r="51065" spans="11:11" x14ac:dyDescent="0.25">
      <c r="K51065"/>
    </row>
    <row r="51066" spans="11:11" x14ac:dyDescent="0.25">
      <c r="K51066" s="133"/>
    </row>
    <row r="51067" spans="11:11" x14ac:dyDescent="0.25">
      <c r="K51067" s="133"/>
    </row>
    <row r="51068" spans="11:11" x14ac:dyDescent="0.25">
      <c r="K51068"/>
    </row>
    <row r="51069" spans="11:11" x14ac:dyDescent="0.25">
      <c r="K51069"/>
    </row>
    <row r="51070" spans="11:11" x14ac:dyDescent="0.25">
      <c r="K51070"/>
    </row>
    <row r="51071" spans="11:11" x14ac:dyDescent="0.25">
      <c r="K51071" s="133"/>
    </row>
    <row r="51072" spans="11:11" x14ac:dyDescent="0.25">
      <c r="K51072" s="133"/>
    </row>
    <row r="51073" spans="11:11" x14ac:dyDescent="0.25">
      <c r="K51073"/>
    </row>
    <row r="51074" spans="11:11" x14ac:dyDescent="0.25">
      <c r="K51074"/>
    </row>
    <row r="51075" spans="11:11" x14ac:dyDescent="0.25">
      <c r="K51075" s="133"/>
    </row>
    <row r="51076" spans="11:11" x14ac:dyDescent="0.25">
      <c r="K51076" s="133"/>
    </row>
    <row r="51077" spans="11:11" x14ac:dyDescent="0.25">
      <c r="K51077"/>
    </row>
    <row r="51078" spans="11:11" x14ac:dyDescent="0.25">
      <c r="K51078"/>
    </row>
    <row r="51079" spans="11:11" x14ac:dyDescent="0.25">
      <c r="K51079"/>
    </row>
    <row r="51080" spans="11:11" x14ac:dyDescent="0.25">
      <c r="K51080" s="133"/>
    </row>
    <row r="51081" spans="11:11" x14ac:dyDescent="0.25">
      <c r="K51081" s="133"/>
    </row>
    <row r="51082" spans="11:11" x14ac:dyDescent="0.25">
      <c r="K51082"/>
    </row>
    <row r="51083" spans="11:11" x14ac:dyDescent="0.25">
      <c r="K51083"/>
    </row>
    <row r="51084" spans="11:11" x14ac:dyDescent="0.25">
      <c r="K51084" s="133"/>
    </row>
    <row r="51085" spans="11:11" x14ac:dyDescent="0.25">
      <c r="K51085" s="133"/>
    </row>
    <row r="51086" spans="11:11" x14ac:dyDescent="0.25">
      <c r="K51086"/>
    </row>
    <row r="51087" spans="11:11" x14ac:dyDescent="0.25">
      <c r="K51087"/>
    </row>
    <row r="51088" spans="11:11" x14ac:dyDescent="0.25">
      <c r="K51088"/>
    </row>
    <row r="51089" spans="11:11" x14ac:dyDescent="0.25">
      <c r="K51089" s="133"/>
    </row>
    <row r="51090" spans="11:11" x14ac:dyDescent="0.25">
      <c r="K51090" s="133"/>
    </row>
    <row r="51091" spans="11:11" x14ac:dyDescent="0.25">
      <c r="K51091"/>
    </row>
    <row r="51092" spans="11:11" x14ac:dyDescent="0.25">
      <c r="K51092"/>
    </row>
    <row r="51093" spans="11:11" x14ac:dyDescent="0.25">
      <c r="K51093" s="133"/>
    </row>
    <row r="51094" spans="11:11" x14ac:dyDescent="0.25">
      <c r="K51094" s="133"/>
    </row>
    <row r="51095" spans="11:11" x14ac:dyDescent="0.25">
      <c r="K51095"/>
    </row>
    <row r="51096" spans="11:11" x14ac:dyDescent="0.25">
      <c r="K51096"/>
    </row>
    <row r="51097" spans="11:11" x14ac:dyDescent="0.25">
      <c r="K51097"/>
    </row>
    <row r="51098" spans="11:11" x14ac:dyDescent="0.25">
      <c r="K51098" s="133"/>
    </row>
    <row r="51099" spans="11:11" x14ac:dyDescent="0.25">
      <c r="K51099" s="133"/>
    </row>
    <row r="51100" spans="11:11" x14ac:dyDescent="0.25">
      <c r="K51100"/>
    </row>
    <row r="51101" spans="11:11" x14ac:dyDescent="0.25">
      <c r="K51101"/>
    </row>
    <row r="51102" spans="11:11" x14ac:dyDescent="0.25">
      <c r="K51102" s="133"/>
    </row>
    <row r="51103" spans="11:11" x14ac:dyDescent="0.25">
      <c r="K51103" s="133"/>
    </row>
    <row r="51104" spans="11:11" x14ac:dyDescent="0.25">
      <c r="K51104"/>
    </row>
    <row r="51105" spans="11:11" x14ac:dyDescent="0.25">
      <c r="K51105"/>
    </row>
    <row r="51106" spans="11:11" x14ac:dyDescent="0.25">
      <c r="K51106"/>
    </row>
    <row r="51107" spans="11:11" x14ac:dyDescent="0.25">
      <c r="K51107" s="133"/>
    </row>
    <row r="51108" spans="11:11" x14ac:dyDescent="0.25">
      <c r="K51108" s="133"/>
    </row>
    <row r="51109" spans="11:11" x14ac:dyDescent="0.25">
      <c r="K51109"/>
    </row>
    <row r="51110" spans="11:11" x14ac:dyDescent="0.25">
      <c r="K51110"/>
    </row>
    <row r="51111" spans="11:11" x14ac:dyDescent="0.25">
      <c r="K51111" s="133"/>
    </row>
    <row r="51112" spans="11:11" x14ac:dyDescent="0.25">
      <c r="K51112" s="133"/>
    </row>
    <row r="51113" spans="11:11" x14ac:dyDescent="0.25">
      <c r="K51113"/>
    </row>
    <row r="51114" spans="11:11" x14ac:dyDescent="0.25">
      <c r="K51114"/>
    </row>
    <row r="51115" spans="11:11" x14ac:dyDescent="0.25">
      <c r="K51115"/>
    </row>
    <row r="51116" spans="11:11" x14ac:dyDescent="0.25">
      <c r="K51116" s="133"/>
    </row>
    <row r="51117" spans="11:11" x14ac:dyDescent="0.25">
      <c r="K51117" s="133"/>
    </row>
    <row r="51118" spans="11:11" x14ac:dyDescent="0.25">
      <c r="K51118"/>
    </row>
    <row r="51119" spans="11:11" x14ac:dyDescent="0.25">
      <c r="K51119"/>
    </row>
    <row r="51120" spans="11:11" x14ac:dyDescent="0.25">
      <c r="K51120" s="133"/>
    </row>
    <row r="51121" spans="11:11" x14ac:dyDescent="0.25">
      <c r="K51121" s="133"/>
    </row>
    <row r="51122" spans="11:11" x14ac:dyDescent="0.25">
      <c r="K51122"/>
    </row>
    <row r="51123" spans="11:11" x14ac:dyDescent="0.25">
      <c r="K51123"/>
    </row>
    <row r="51124" spans="11:11" x14ac:dyDescent="0.25">
      <c r="K51124"/>
    </row>
    <row r="51125" spans="11:11" x14ac:dyDescent="0.25">
      <c r="K51125" s="133"/>
    </row>
    <row r="51126" spans="11:11" x14ac:dyDescent="0.25">
      <c r="K51126" s="133"/>
    </row>
    <row r="51127" spans="11:11" x14ac:dyDescent="0.25">
      <c r="K51127"/>
    </row>
    <row r="51128" spans="11:11" x14ac:dyDescent="0.25">
      <c r="K51128"/>
    </row>
    <row r="51129" spans="11:11" x14ac:dyDescent="0.25">
      <c r="K51129" s="133"/>
    </row>
    <row r="51130" spans="11:11" x14ac:dyDescent="0.25">
      <c r="K51130" s="133"/>
    </row>
    <row r="51131" spans="11:11" x14ac:dyDescent="0.25">
      <c r="K51131"/>
    </row>
    <row r="51132" spans="11:11" x14ac:dyDescent="0.25">
      <c r="K51132"/>
    </row>
    <row r="51133" spans="11:11" x14ac:dyDescent="0.25">
      <c r="K51133"/>
    </row>
    <row r="51134" spans="11:11" x14ac:dyDescent="0.25">
      <c r="K51134" s="133"/>
    </row>
    <row r="51135" spans="11:11" x14ac:dyDescent="0.25">
      <c r="K51135" s="133"/>
    </row>
    <row r="51136" spans="11:11" x14ac:dyDescent="0.25">
      <c r="K51136"/>
    </row>
    <row r="51137" spans="11:11" x14ac:dyDescent="0.25">
      <c r="K51137"/>
    </row>
    <row r="51138" spans="11:11" x14ac:dyDescent="0.25">
      <c r="K51138" s="133"/>
    </row>
    <row r="51139" spans="11:11" x14ac:dyDescent="0.25">
      <c r="K51139" s="133"/>
    </row>
    <row r="51140" spans="11:11" x14ac:dyDescent="0.25">
      <c r="K51140"/>
    </row>
    <row r="51141" spans="11:11" x14ac:dyDescent="0.25">
      <c r="K51141"/>
    </row>
    <row r="51142" spans="11:11" x14ac:dyDescent="0.25">
      <c r="K51142"/>
    </row>
    <row r="51143" spans="11:11" x14ac:dyDescent="0.25">
      <c r="K51143" s="133"/>
    </row>
    <row r="51144" spans="11:11" x14ac:dyDescent="0.25">
      <c r="K51144" s="133"/>
    </row>
    <row r="51145" spans="11:11" x14ac:dyDescent="0.25">
      <c r="K51145"/>
    </row>
    <row r="51146" spans="11:11" x14ac:dyDescent="0.25">
      <c r="K51146"/>
    </row>
    <row r="51147" spans="11:11" x14ac:dyDescent="0.25">
      <c r="K51147" s="133"/>
    </row>
    <row r="51148" spans="11:11" x14ac:dyDescent="0.25">
      <c r="K51148" s="133"/>
    </row>
    <row r="51149" spans="11:11" x14ac:dyDescent="0.25">
      <c r="K51149"/>
    </row>
    <row r="51150" spans="11:11" x14ac:dyDescent="0.25">
      <c r="K51150"/>
    </row>
    <row r="51151" spans="11:11" x14ac:dyDescent="0.25">
      <c r="K51151"/>
    </row>
    <row r="51152" spans="11:11" x14ac:dyDescent="0.25">
      <c r="K51152" s="133"/>
    </row>
    <row r="51153" spans="11:11" x14ac:dyDescent="0.25">
      <c r="K51153" s="133"/>
    </row>
    <row r="51154" spans="11:11" x14ac:dyDescent="0.25">
      <c r="K51154"/>
    </row>
    <row r="51155" spans="11:11" x14ac:dyDescent="0.25">
      <c r="K51155"/>
    </row>
    <row r="51156" spans="11:11" x14ac:dyDescent="0.25">
      <c r="K51156" s="133"/>
    </row>
    <row r="51157" spans="11:11" x14ac:dyDescent="0.25">
      <c r="K51157" s="133"/>
    </row>
    <row r="51158" spans="11:11" x14ac:dyDescent="0.25">
      <c r="K51158"/>
    </row>
    <row r="51159" spans="11:11" x14ac:dyDescent="0.25">
      <c r="K51159"/>
    </row>
    <row r="51160" spans="11:11" x14ac:dyDescent="0.25">
      <c r="K51160"/>
    </row>
    <row r="51161" spans="11:11" x14ac:dyDescent="0.25">
      <c r="K51161" s="133"/>
    </row>
    <row r="51162" spans="11:11" x14ac:dyDescent="0.25">
      <c r="K51162" s="133"/>
    </row>
    <row r="51163" spans="11:11" x14ac:dyDescent="0.25">
      <c r="K51163"/>
    </row>
    <row r="51164" spans="11:11" x14ac:dyDescent="0.25">
      <c r="K51164"/>
    </row>
    <row r="51165" spans="11:11" x14ac:dyDescent="0.25">
      <c r="K51165" s="133"/>
    </row>
    <row r="51166" spans="11:11" x14ac:dyDescent="0.25">
      <c r="K51166" s="133"/>
    </row>
    <row r="51167" spans="11:11" x14ac:dyDescent="0.25">
      <c r="K51167"/>
    </row>
    <row r="51168" spans="11:11" x14ac:dyDescent="0.25">
      <c r="K51168"/>
    </row>
    <row r="51169" spans="11:11" x14ac:dyDescent="0.25">
      <c r="K51169"/>
    </row>
    <row r="51170" spans="11:11" x14ac:dyDescent="0.25">
      <c r="K51170" s="133"/>
    </row>
    <row r="51171" spans="11:11" x14ac:dyDescent="0.25">
      <c r="K51171" s="133"/>
    </row>
    <row r="51172" spans="11:11" x14ac:dyDescent="0.25">
      <c r="K51172"/>
    </row>
    <row r="51173" spans="11:11" x14ac:dyDescent="0.25">
      <c r="K51173"/>
    </row>
    <row r="51174" spans="11:11" x14ac:dyDescent="0.25">
      <c r="K51174" s="133"/>
    </row>
    <row r="51175" spans="11:11" x14ac:dyDescent="0.25">
      <c r="K51175" s="133"/>
    </row>
    <row r="51176" spans="11:11" x14ac:dyDescent="0.25">
      <c r="K51176"/>
    </row>
    <row r="51177" spans="11:11" x14ac:dyDescent="0.25">
      <c r="K51177"/>
    </row>
    <row r="51178" spans="11:11" x14ac:dyDescent="0.25">
      <c r="K51178"/>
    </row>
    <row r="51179" spans="11:11" x14ac:dyDescent="0.25">
      <c r="K51179" s="133"/>
    </row>
    <row r="51180" spans="11:11" x14ac:dyDescent="0.25">
      <c r="K51180" s="133"/>
    </row>
    <row r="51181" spans="11:11" x14ac:dyDescent="0.25">
      <c r="K51181"/>
    </row>
    <row r="51182" spans="11:11" x14ac:dyDescent="0.25">
      <c r="K51182"/>
    </row>
    <row r="51183" spans="11:11" x14ac:dyDescent="0.25">
      <c r="K51183" s="133"/>
    </row>
    <row r="51184" spans="11:11" x14ac:dyDescent="0.25">
      <c r="K51184" s="133"/>
    </row>
    <row r="51185" spans="11:11" x14ac:dyDescent="0.25">
      <c r="K51185"/>
    </row>
    <row r="51186" spans="11:11" x14ac:dyDescent="0.25">
      <c r="K51186"/>
    </row>
    <row r="51187" spans="11:11" x14ac:dyDescent="0.25">
      <c r="K51187"/>
    </row>
    <row r="51188" spans="11:11" x14ac:dyDescent="0.25">
      <c r="K51188" s="133"/>
    </row>
    <row r="51189" spans="11:11" x14ac:dyDescent="0.25">
      <c r="K51189" s="133"/>
    </row>
    <row r="51190" spans="11:11" x14ac:dyDescent="0.25">
      <c r="K51190"/>
    </row>
    <row r="51191" spans="11:11" x14ac:dyDescent="0.25">
      <c r="K51191"/>
    </row>
    <row r="51192" spans="11:11" x14ac:dyDescent="0.25">
      <c r="K51192" s="133"/>
    </row>
    <row r="51193" spans="11:11" x14ac:dyDescent="0.25">
      <c r="K51193" s="133"/>
    </row>
    <row r="51194" spans="11:11" x14ac:dyDescent="0.25">
      <c r="K51194"/>
    </row>
    <row r="51195" spans="11:11" x14ac:dyDescent="0.25">
      <c r="K51195"/>
    </row>
    <row r="51196" spans="11:11" x14ac:dyDescent="0.25">
      <c r="K51196"/>
    </row>
    <row r="51197" spans="11:11" x14ac:dyDescent="0.25">
      <c r="K51197" s="133"/>
    </row>
    <row r="51198" spans="11:11" x14ac:dyDescent="0.25">
      <c r="K51198" s="133"/>
    </row>
    <row r="51199" spans="11:11" x14ac:dyDescent="0.25">
      <c r="K51199"/>
    </row>
    <row r="51200" spans="11:11" x14ac:dyDescent="0.25">
      <c r="K51200"/>
    </row>
    <row r="51201" spans="11:11" x14ac:dyDescent="0.25">
      <c r="K51201" s="133"/>
    </row>
    <row r="51202" spans="11:11" x14ac:dyDescent="0.25">
      <c r="K51202" s="133"/>
    </row>
    <row r="51203" spans="11:11" x14ac:dyDescent="0.25">
      <c r="K51203"/>
    </row>
    <row r="51204" spans="11:11" x14ac:dyDescent="0.25">
      <c r="K51204"/>
    </row>
    <row r="51205" spans="11:11" x14ac:dyDescent="0.25">
      <c r="K51205"/>
    </row>
    <row r="51206" spans="11:11" x14ac:dyDescent="0.25">
      <c r="K51206" s="133"/>
    </row>
    <row r="51207" spans="11:11" x14ac:dyDescent="0.25">
      <c r="K51207" s="133"/>
    </row>
    <row r="51208" spans="11:11" x14ac:dyDescent="0.25">
      <c r="K51208"/>
    </row>
    <row r="51209" spans="11:11" x14ac:dyDescent="0.25">
      <c r="K51209"/>
    </row>
    <row r="51210" spans="11:11" x14ac:dyDescent="0.25">
      <c r="K51210" s="133"/>
    </row>
    <row r="51211" spans="11:11" x14ac:dyDescent="0.25">
      <c r="K51211" s="133"/>
    </row>
    <row r="51212" spans="11:11" x14ac:dyDescent="0.25">
      <c r="K51212"/>
    </row>
    <row r="51213" spans="11:11" x14ac:dyDescent="0.25">
      <c r="K51213"/>
    </row>
    <row r="51214" spans="11:11" x14ac:dyDescent="0.25">
      <c r="K51214"/>
    </row>
    <row r="51215" spans="11:11" x14ac:dyDescent="0.25">
      <c r="K51215" s="133"/>
    </row>
    <row r="51216" spans="11:11" x14ac:dyDescent="0.25">
      <c r="K51216" s="133"/>
    </row>
    <row r="51217" spans="11:11" x14ac:dyDescent="0.25">
      <c r="K51217"/>
    </row>
    <row r="51218" spans="11:11" x14ac:dyDescent="0.25">
      <c r="K51218"/>
    </row>
    <row r="51219" spans="11:11" x14ac:dyDescent="0.25">
      <c r="K51219" s="133"/>
    </row>
    <row r="51220" spans="11:11" x14ac:dyDescent="0.25">
      <c r="K51220" s="133"/>
    </row>
    <row r="51221" spans="11:11" x14ac:dyDescent="0.25">
      <c r="K51221"/>
    </row>
    <row r="51222" spans="11:11" x14ac:dyDescent="0.25">
      <c r="K51222"/>
    </row>
    <row r="51223" spans="11:11" x14ac:dyDescent="0.25">
      <c r="K51223"/>
    </row>
    <row r="51224" spans="11:11" x14ac:dyDescent="0.25">
      <c r="K51224" s="133"/>
    </row>
    <row r="51225" spans="11:11" x14ac:dyDescent="0.25">
      <c r="K51225" s="133"/>
    </row>
    <row r="51226" spans="11:11" x14ac:dyDescent="0.25">
      <c r="K51226"/>
    </row>
    <row r="51227" spans="11:11" x14ac:dyDescent="0.25">
      <c r="K51227"/>
    </row>
    <row r="51228" spans="11:11" x14ac:dyDescent="0.25">
      <c r="K51228" s="133"/>
    </row>
    <row r="51229" spans="11:11" x14ac:dyDescent="0.25">
      <c r="K51229" s="133"/>
    </row>
    <row r="51230" spans="11:11" x14ac:dyDescent="0.25">
      <c r="K51230"/>
    </row>
    <row r="51231" spans="11:11" x14ac:dyDescent="0.25">
      <c r="K51231"/>
    </row>
    <row r="51232" spans="11:11" x14ac:dyDescent="0.25">
      <c r="K51232"/>
    </row>
    <row r="51233" spans="11:11" x14ac:dyDescent="0.25">
      <c r="K51233" s="133"/>
    </row>
    <row r="51234" spans="11:11" x14ac:dyDescent="0.25">
      <c r="K51234" s="133"/>
    </row>
    <row r="51235" spans="11:11" x14ac:dyDescent="0.25">
      <c r="K51235"/>
    </row>
    <row r="51236" spans="11:11" x14ac:dyDescent="0.25">
      <c r="K51236"/>
    </row>
    <row r="51237" spans="11:11" x14ac:dyDescent="0.25">
      <c r="K51237" s="133"/>
    </row>
    <row r="51238" spans="11:11" x14ac:dyDescent="0.25">
      <c r="K51238" s="133"/>
    </row>
    <row r="51239" spans="11:11" x14ac:dyDescent="0.25">
      <c r="K51239"/>
    </row>
    <row r="51240" spans="11:11" x14ac:dyDescent="0.25">
      <c r="K51240"/>
    </row>
    <row r="51241" spans="11:11" x14ac:dyDescent="0.25">
      <c r="K51241"/>
    </row>
    <row r="51242" spans="11:11" x14ac:dyDescent="0.25">
      <c r="K51242" s="133"/>
    </row>
    <row r="51243" spans="11:11" x14ac:dyDescent="0.25">
      <c r="K51243" s="133"/>
    </row>
    <row r="51244" spans="11:11" x14ac:dyDescent="0.25">
      <c r="K51244"/>
    </row>
    <row r="51245" spans="11:11" x14ac:dyDescent="0.25">
      <c r="K51245"/>
    </row>
    <row r="51246" spans="11:11" x14ac:dyDescent="0.25">
      <c r="K51246" s="133"/>
    </row>
    <row r="51247" spans="11:11" x14ac:dyDescent="0.25">
      <c r="K51247" s="133"/>
    </row>
    <row r="51248" spans="11:11" x14ac:dyDescent="0.25">
      <c r="K51248"/>
    </row>
    <row r="51249" spans="11:11" x14ac:dyDescent="0.25">
      <c r="K51249"/>
    </row>
    <row r="51250" spans="11:11" x14ac:dyDescent="0.25">
      <c r="K51250"/>
    </row>
    <row r="51251" spans="11:11" x14ac:dyDescent="0.25">
      <c r="K51251" s="133"/>
    </row>
    <row r="51252" spans="11:11" x14ac:dyDescent="0.25">
      <c r="K51252" s="133"/>
    </row>
    <row r="51253" spans="11:11" x14ac:dyDescent="0.25">
      <c r="K51253"/>
    </row>
    <row r="51254" spans="11:11" x14ac:dyDescent="0.25">
      <c r="K51254"/>
    </row>
    <row r="51255" spans="11:11" x14ac:dyDescent="0.25">
      <c r="K51255" s="133"/>
    </row>
    <row r="51256" spans="11:11" x14ac:dyDescent="0.25">
      <c r="K51256" s="133"/>
    </row>
    <row r="51257" spans="11:11" x14ac:dyDescent="0.25">
      <c r="K51257"/>
    </row>
    <row r="51258" spans="11:11" x14ac:dyDescent="0.25">
      <c r="K51258"/>
    </row>
    <row r="51259" spans="11:11" x14ac:dyDescent="0.25">
      <c r="K51259"/>
    </row>
    <row r="51260" spans="11:11" x14ac:dyDescent="0.25">
      <c r="K51260" s="133"/>
    </row>
    <row r="51261" spans="11:11" x14ac:dyDescent="0.25">
      <c r="K51261" s="133"/>
    </row>
    <row r="51262" spans="11:11" x14ac:dyDescent="0.25">
      <c r="K51262"/>
    </row>
    <row r="51263" spans="11:11" x14ac:dyDescent="0.25">
      <c r="K51263"/>
    </row>
    <row r="51264" spans="11:11" x14ac:dyDescent="0.25">
      <c r="K51264" s="133"/>
    </row>
    <row r="51265" spans="11:11" x14ac:dyDescent="0.25">
      <c r="K51265" s="133"/>
    </row>
    <row r="51266" spans="11:11" x14ac:dyDescent="0.25">
      <c r="K51266"/>
    </row>
    <row r="51267" spans="11:11" x14ac:dyDescent="0.25">
      <c r="K51267"/>
    </row>
    <row r="51268" spans="11:11" x14ac:dyDescent="0.25">
      <c r="K51268"/>
    </row>
    <row r="51269" spans="11:11" x14ac:dyDescent="0.25">
      <c r="K51269" s="133"/>
    </row>
    <row r="51270" spans="11:11" x14ac:dyDescent="0.25">
      <c r="K51270" s="133"/>
    </row>
    <row r="51271" spans="11:11" x14ac:dyDescent="0.25">
      <c r="K51271"/>
    </row>
    <row r="51272" spans="11:11" x14ac:dyDescent="0.25">
      <c r="K51272"/>
    </row>
    <row r="51273" spans="11:11" x14ac:dyDescent="0.25">
      <c r="K51273" s="133"/>
    </row>
    <row r="51274" spans="11:11" x14ac:dyDescent="0.25">
      <c r="K51274" s="133"/>
    </row>
    <row r="51275" spans="11:11" x14ac:dyDescent="0.25">
      <c r="K51275"/>
    </row>
    <row r="51276" spans="11:11" x14ac:dyDescent="0.25">
      <c r="K51276"/>
    </row>
    <row r="51277" spans="11:11" x14ac:dyDescent="0.25">
      <c r="K51277"/>
    </row>
    <row r="51278" spans="11:11" x14ac:dyDescent="0.25">
      <c r="K51278" s="133"/>
    </row>
    <row r="51279" spans="11:11" x14ac:dyDescent="0.25">
      <c r="K51279" s="133"/>
    </row>
    <row r="51280" spans="11:11" x14ac:dyDescent="0.25">
      <c r="K51280"/>
    </row>
    <row r="51281" spans="11:11" x14ac:dyDescent="0.25">
      <c r="K51281"/>
    </row>
    <row r="51282" spans="11:11" x14ac:dyDescent="0.25">
      <c r="K51282" s="133"/>
    </row>
    <row r="51283" spans="11:11" x14ac:dyDescent="0.25">
      <c r="K51283" s="133"/>
    </row>
    <row r="51284" spans="11:11" x14ac:dyDescent="0.25">
      <c r="K51284"/>
    </row>
    <row r="51285" spans="11:11" x14ac:dyDescent="0.25">
      <c r="K51285"/>
    </row>
    <row r="51286" spans="11:11" x14ac:dyDescent="0.25">
      <c r="K51286"/>
    </row>
    <row r="51287" spans="11:11" x14ac:dyDescent="0.25">
      <c r="K51287" s="133"/>
    </row>
    <row r="51288" spans="11:11" x14ac:dyDescent="0.25">
      <c r="K51288" s="133"/>
    </row>
    <row r="51289" spans="11:11" x14ac:dyDescent="0.25">
      <c r="K51289"/>
    </row>
    <row r="51290" spans="11:11" x14ac:dyDescent="0.25">
      <c r="K51290"/>
    </row>
    <row r="51291" spans="11:11" x14ac:dyDescent="0.25">
      <c r="K51291" s="133"/>
    </row>
    <row r="51292" spans="11:11" x14ac:dyDescent="0.25">
      <c r="K51292" s="133"/>
    </row>
    <row r="51293" spans="11:11" x14ac:dyDescent="0.25">
      <c r="K51293"/>
    </row>
    <row r="51294" spans="11:11" x14ac:dyDescent="0.25">
      <c r="K51294"/>
    </row>
    <row r="51295" spans="11:11" x14ac:dyDescent="0.25">
      <c r="K51295"/>
    </row>
    <row r="51296" spans="11:11" x14ac:dyDescent="0.25">
      <c r="K51296" s="133"/>
    </row>
    <row r="51297" spans="11:11" x14ac:dyDescent="0.25">
      <c r="K51297" s="133"/>
    </row>
    <row r="51298" spans="11:11" x14ac:dyDescent="0.25">
      <c r="K51298"/>
    </row>
    <row r="51299" spans="11:11" x14ac:dyDescent="0.25">
      <c r="K51299"/>
    </row>
    <row r="51300" spans="11:11" x14ac:dyDescent="0.25">
      <c r="K51300" s="133"/>
    </row>
    <row r="51301" spans="11:11" x14ac:dyDescent="0.25">
      <c r="K51301" s="133"/>
    </row>
    <row r="51302" spans="11:11" x14ac:dyDescent="0.25">
      <c r="K51302"/>
    </row>
    <row r="51303" spans="11:11" x14ac:dyDescent="0.25">
      <c r="K51303"/>
    </row>
    <row r="51304" spans="11:11" x14ac:dyDescent="0.25">
      <c r="K51304"/>
    </row>
    <row r="51305" spans="11:11" x14ac:dyDescent="0.25">
      <c r="K51305" s="133"/>
    </row>
    <row r="51306" spans="11:11" x14ac:dyDescent="0.25">
      <c r="K51306" s="133"/>
    </row>
    <row r="51307" spans="11:11" x14ac:dyDescent="0.25">
      <c r="K51307"/>
    </row>
    <row r="51308" spans="11:11" x14ac:dyDescent="0.25">
      <c r="K51308"/>
    </row>
    <row r="51309" spans="11:11" x14ac:dyDescent="0.25">
      <c r="K51309" s="133"/>
    </row>
    <row r="51310" spans="11:11" x14ac:dyDescent="0.25">
      <c r="K51310" s="133"/>
    </row>
    <row r="51311" spans="11:11" x14ac:dyDescent="0.25">
      <c r="K51311"/>
    </row>
    <row r="51312" spans="11:11" x14ac:dyDescent="0.25">
      <c r="K51312"/>
    </row>
    <row r="51313" spans="11:11" x14ac:dyDescent="0.25">
      <c r="K51313"/>
    </row>
    <row r="51314" spans="11:11" x14ac:dyDescent="0.25">
      <c r="K51314" s="133"/>
    </row>
    <row r="51315" spans="11:11" x14ac:dyDescent="0.25">
      <c r="K51315" s="133"/>
    </row>
    <row r="51316" spans="11:11" x14ac:dyDescent="0.25">
      <c r="K51316"/>
    </row>
    <row r="51317" spans="11:11" x14ac:dyDescent="0.25">
      <c r="K51317"/>
    </row>
    <row r="51318" spans="11:11" x14ac:dyDescent="0.25">
      <c r="K51318" s="133"/>
    </row>
    <row r="51319" spans="11:11" x14ac:dyDescent="0.25">
      <c r="K51319" s="133"/>
    </row>
    <row r="51320" spans="11:11" x14ac:dyDescent="0.25">
      <c r="K51320"/>
    </row>
    <row r="51321" spans="11:11" x14ac:dyDescent="0.25">
      <c r="K51321"/>
    </row>
    <row r="51322" spans="11:11" x14ac:dyDescent="0.25">
      <c r="K51322"/>
    </row>
    <row r="51323" spans="11:11" x14ac:dyDescent="0.25">
      <c r="K51323" s="133"/>
    </row>
    <row r="51324" spans="11:11" x14ac:dyDescent="0.25">
      <c r="K51324" s="133"/>
    </row>
    <row r="51325" spans="11:11" x14ac:dyDescent="0.25">
      <c r="K51325"/>
    </row>
    <row r="51326" spans="11:11" x14ac:dyDescent="0.25">
      <c r="K51326"/>
    </row>
    <row r="51327" spans="11:11" x14ac:dyDescent="0.25">
      <c r="K51327" s="133"/>
    </row>
    <row r="51328" spans="11:11" x14ac:dyDescent="0.25">
      <c r="K51328" s="133"/>
    </row>
    <row r="51329" spans="11:11" x14ac:dyDescent="0.25">
      <c r="K51329"/>
    </row>
    <row r="51330" spans="11:11" x14ac:dyDescent="0.25">
      <c r="K51330"/>
    </row>
    <row r="51331" spans="11:11" x14ac:dyDescent="0.25">
      <c r="K51331"/>
    </row>
    <row r="51332" spans="11:11" x14ac:dyDescent="0.25">
      <c r="K51332" s="133"/>
    </row>
    <row r="51333" spans="11:11" x14ac:dyDescent="0.25">
      <c r="K51333" s="133"/>
    </row>
    <row r="51334" spans="11:11" x14ac:dyDescent="0.25">
      <c r="K51334"/>
    </row>
    <row r="51335" spans="11:11" x14ac:dyDescent="0.25">
      <c r="K51335"/>
    </row>
    <row r="51336" spans="11:11" x14ac:dyDescent="0.25">
      <c r="K51336" s="133"/>
    </row>
    <row r="51337" spans="11:11" x14ac:dyDescent="0.25">
      <c r="K51337" s="133"/>
    </row>
    <row r="51338" spans="11:11" x14ac:dyDescent="0.25">
      <c r="K51338"/>
    </row>
    <row r="51339" spans="11:11" x14ac:dyDescent="0.25">
      <c r="K51339"/>
    </row>
    <row r="51340" spans="11:11" x14ac:dyDescent="0.25">
      <c r="K51340"/>
    </row>
    <row r="51341" spans="11:11" x14ac:dyDescent="0.25">
      <c r="K51341" s="133"/>
    </row>
    <row r="51342" spans="11:11" x14ac:dyDescent="0.25">
      <c r="K51342" s="133"/>
    </row>
    <row r="51343" spans="11:11" x14ac:dyDescent="0.25">
      <c r="K51343"/>
    </row>
    <row r="51344" spans="11:11" x14ac:dyDescent="0.25">
      <c r="K51344"/>
    </row>
    <row r="51345" spans="11:11" x14ac:dyDescent="0.25">
      <c r="K51345" s="133"/>
    </row>
    <row r="51346" spans="11:11" x14ac:dyDescent="0.25">
      <c r="K51346" s="133"/>
    </row>
    <row r="51347" spans="11:11" x14ac:dyDescent="0.25">
      <c r="K51347"/>
    </row>
    <row r="51348" spans="11:11" x14ac:dyDescent="0.25">
      <c r="K51348"/>
    </row>
    <row r="51349" spans="11:11" x14ac:dyDescent="0.25">
      <c r="K51349"/>
    </row>
    <row r="51350" spans="11:11" x14ac:dyDescent="0.25">
      <c r="K51350" s="133"/>
    </row>
    <row r="51351" spans="11:11" x14ac:dyDescent="0.25">
      <c r="K51351" s="133"/>
    </row>
    <row r="51352" spans="11:11" x14ac:dyDescent="0.25">
      <c r="K51352"/>
    </row>
    <row r="51353" spans="11:11" x14ac:dyDescent="0.25">
      <c r="K51353"/>
    </row>
    <row r="51354" spans="11:11" x14ac:dyDescent="0.25">
      <c r="K51354" s="133"/>
    </row>
    <row r="51355" spans="11:11" x14ac:dyDescent="0.25">
      <c r="K51355" s="133"/>
    </row>
    <row r="51356" spans="11:11" x14ac:dyDescent="0.25">
      <c r="K51356"/>
    </row>
    <row r="51357" spans="11:11" x14ac:dyDescent="0.25">
      <c r="K51357"/>
    </row>
    <row r="51358" spans="11:11" x14ac:dyDescent="0.25">
      <c r="K51358"/>
    </row>
    <row r="51359" spans="11:11" x14ac:dyDescent="0.25">
      <c r="K51359" s="133"/>
    </row>
    <row r="51360" spans="11:11" x14ac:dyDescent="0.25">
      <c r="K51360" s="133"/>
    </row>
    <row r="51361" spans="11:11" x14ac:dyDescent="0.25">
      <c r="K51361"/>
    </row>
    <row r="51362" spans="11:11" x14ac:dyDescent="0.25">
      <c r="K51362"/>
    </row>
    <row r="51363" spans="11:11" x14ac:dyDescent="0.25">
      <c r="K51363" s="133"/>
    </row>
    <row r="51364" spans="11:11" x14ac:dyDescent="0.25">
      <c r="K51364" s="133"/>
    </row>
    <row r="51365" spans="11:11" x14ac:dyDescent="0.25">
      <c r="K51365"/>
    </row>
    <row r="51366" spans="11:11" x14ac:dyDescent="0.25">
      <c r="K51366"/>
    </row>
    <row r="51367" spans="11:11" x14ac:dyDescent="0.25">
      <c r="K51367"/>
    </row>
    <row r="51368" spans="11:11" x14ac:dyDescent="0.25">
      <c r="K51368" s="133"/>
    </row>
    <row r="51369" spans="11:11" x14ac:dyDescent="0.25">
      <c r="K51369" s="133"/>
    </row>
    <row r="51370" spans="11:11" x14ac:dyDescent="0.25">
      <c r="K51370"/>
    </row>
    <row r="51371" spans="11:11" x14ac:dyDescent="0.25">
      <c r="K51371"/>
    </row>
    <row r="51372" spans="11:11" x14ac:dyDescent="0.25">
      <c r="K51372" s="133"/>
    </row>
    <row r="51373" spans="11:11" x14ac:dyDescent="0.25">
      <c r="K51373" s="133"/>
    </row>
    <row r="51374" spans="11:11" x14ac:dyDescent="0.25">
      <c r="K51374"/>
    </row>
    <row r="51375" spans="11:11" x14ac:dyDescent="0.25">
      <c r="K51375"/>
    </row>
    <row r="51376" spans="11:11" x14ac:dyDescent="0.25">
      <c r="K51376"/>
    </row>
    <row r="51377" spans="11:11" x14ac:dyDescent="0.25">
      <c r="K51377" s="133"/>
    </row>
    <row r="51378" spans="11:11" x14ac:dyDescent="0.25">
      <c r="K51378" s="133"/>
    </row>
    <row r="51379" spans="11:11" x14ac:dyDescent="0.25">
      <c r="K51379"/>
    </row>
    <row r="51380" spans="11:11" x14ac:dyDescent="0.25">
      <c r="K51380"/>
    </row>
    <row r="51381" spans="11:11" x14ac:dyDescent="0.25">
      <c r="K51381" s="133"/>
    </row>
    <row r="51382" spans="11:11" x14ac:dyDescent="0.25">
      <c r="K51382" s="133"/>
    </row>
    <row r="51383" spans="11:11" x14ac:dyDescent="0.25">
      <c r="K51383"/>
    </row>
    <row r="51384" spans="11:11" x14ac:dyDescent="0.25">
      <c r="K51384"/>
    </row>
    <row r="51385" spans="11:11" x14ac:dyDescent="0.25">
      <c r="K51385"/>
    </row>
    <row r="51386" spans="11:11" x14ac:dyDescent="0.25">
      <c r="K51386" s="133"/>
    </row>
    <row r="51387" spans="11:11" x14ac:dyDescent="0.25">
      <c r="K51387" s="133"/>
    </row>
    <row r="51388" spans="11:11" x14ac:dyDescent="0.25">
      <c r="K51388"/>
    </row>
    <row r="51389" spans="11:11" x14ac:dyDescent="0.25">
      <c r="K51389"/>
    </row>
    <row r="51390" spans="11:11" x14ac:dyDescent="0.25">
      <c r="K51390" s="133"/>
    </row>
    <row r="51391" spans="11:11" x14ac:dyDescent="0.25">
      <c r="K51391" s="133"/>
    </row>
    <row r="51392" spans="11:11" x14ac:dyDescent="0.25">
      <c r="K51392"/>
    </row>
    <row r="51393" spans="11:11" x14ac:dyDescent="0.25">
      <c r="K51393"/>
    </row>
    <row r="51394" spans="11:11" x14ac:dyDescent="0.25">
      <c r="K51394"/>
    </row>
    <row r="51395" spans="11:11" x14ac:dyDescent="0.25">
      <c r="K51395" s="133"/>
    </row>
    <row r="51396" spans="11:11" x14ac:dyDescent="0.25">
      <c r="K51396" s="133"/>
    </row>
    <row r="51397" spans="11:11" x14ac:dyDescent="0.25">
      <c r="K51397"/>
    </row>
    <row r="51398" spans="11:11" x14ac:dyDescent="0.25">
      <c r="K51398"/>
    </row>
    <row r="51399" spans="11:11" x14ac:dyDescent="0.25">
      <c r="K51399" s="133"/>
    </row>
    <row r="51400" spans="11:11" x14ac:dyDescent="0.25">
      <c r="K51400" s="133"/>
    </row>
    <row r="51401" spans="11:11" x14ac:dyDescent="0.25">
      <c r="K51401"/>
    </row>
    <row r="51402" spans="11:11" x14ac:dyDescent="0.25">
      <c r="K51402"/>
    </row>
    <row r="51403" spans="11:11" x14ac:dyDescent="0.25">
      <c r="K51403"/>
    </row>
    <row r="51404" spans="11:11" x14ac:dyDescent="0.25">
      <c r="K51404" s="133"/>
    </row>
    <row r="51405" spans="11:11" x14ac:dyDescent="0.25">
      <c r="K51405" s="133"/>
    </row>
    <row r="51406" spans="11:11" x14ac:dyDescent="0.25">
      <c r="K51406"/>
    </row>
    <row r="51407" spans="11:11" x14ac:dyDescent="0.25">
      <c r="K51407"/>
    </row>
    <row r="51408" spans="11:11" x14ac:dyDescent="0.25">
      <c r="K51408" s="133"/>
    </row>
    <row r="51409" spans="11:11" x14ac:dyDescent="0.25">
      <c r="K51409" s="133"/>
    </row>
    <row r="51410" spans="11:11" x14ac:dyDescent="0.25">
      <c r="K51410"/>
    </row>
    <row r="51411" spans="11:11" x14ac:dyDescent="0.25">
      <c r="K51411"/>
    </row>
    <row r="51412" spans="11:11" x14ac:dyDescent="0.25">
      <c r="K51412"/>
    </row>
    <row r="51413" spans="11:11" x14ac:dyDescent="0.25">
      <c r="K51413" s="133"/>
    </row>
    <row r="51414" spans="11:11" x14ac:dyDescent="0.25">
      <c r="K51414" s="133"/>
    </row>
    <row r="51415" spans="11:11" x14ac:dyDescent="0.25">
      <c r="K51415"/>
    </row>
    <row r="51416" spans="11:11" x14ac:dyDescent="0.25">
      <c r="K51416"/>
    </row>
    <row r="51417" spans="11:11" x14ac:dyDescent="0.25">
      <c r="K51417" s="133"/>
    </row>
    <row r="51418" spans="11:11" x14ac:dyDescent="0.25">
      <c r="K51418" s="133"/>
    </row>
    <row r="51419" spans="11:11" x14ac:dyDescent="0.25">
      <c r="K51419"/>
    </row>
    <row r="51420" spans="11:11" x14ac:dyDescent="0.25">
      <c r="K51420"/>
    </row>
    <row r="51421" spans="11:11" x14ac:dyDescent="0.25">
      <c r="K51421"/>
    </row>
    <row r="51422" spans="11:11" x14ac:dyDescent="0.25">
      <c r="K51422" s="133"/>
    </row>
    <row r="51423" spans="11:11" x14ac:dyDescent="0.25">
      <c r="K51423" s="133"/>
    </row>
    <row r="51424" spans="11:11" x14ac:dyDescent="0.25">
      <c r="K51424"/>
    </row>
    <row r="51425" spans="11:11" x14ac:dyDescent="0.25">
      <c r="K51425"/>
    </row>
    <row r="51426" spans="11:11" x14ac:dyDescent="0.25">
      <c r="K51426" s="133"/>
    </row>
    <row r="51427" spans="11:11" x14ac:dyDescent="0.25">
      <c r="K51427" s="133"/>
    </row>
    <row r="51428" spans="11:11" x14ac:dyDescent="0.25">
      <c r="K51428"/>
    </row>
    <row r="51429" spans="11:11" x14ac:dyDescent="0.25">
      <c r="K51429"/>
    </row>
    <row r="51430" spans="11:11" x14ac:dyDescent="0.25">
      <c r="K51430"/>
    </row>
    <row r="51431" spans="11:11" x14ac:dyDescent="0.25">
      <c r="K51431" s="133"/>
    </row>
    <row r="51432" spans="11:11" x14ac:dyDescent="0.25">
      <c r="K51432" s="133"/>
    </row>
    <row r="51433" spans="11:11" x14ac:dyDescent="0.25">
      <c r="K51433"/>
    </row>
    <row r="51434" spans="11:11" x14ac:dyDescent="0.25">
      <c r="K51434"/>
    </row>
    <row r="51435" spans="11:11" x14ac:dyDescent="0.25">
      <c r="K51435" s="133"/>
    </row>
    <row r="51436" spans="11:11" x14ac:dyDescent="0.25">
      <c r="K51436" s="133"/>
    </row>
    <row r="51437" spans="11:11" x14ac:dyDescent="0.25">
      <c r="K51437"/>
    </row>
    <row r="51438" spans="11:11" x14ac:dyDescent="0.25">
      <c r="K51438"/>
    </row>
    <row r="51439" spans="11:11" x14ac:dyDescent="0.25">
      <c r="K51439"/>
    </row>
    <row r="51440" spans="11:11" x14ac:dyDescent="0.25">
      <c r="K51440" s="133"/>
    </row>
    <row r="51441" spans="11:11" x14ac:dyDescent="0.25">
      <c r="K51441" s="133"/>
    </row>
    <row r="51442" spans="11:11" x14ac:dyDescent="0.25">
      <c r="K51442"/>
    </row>
    <row r="51443" spans="11:11" x14ac:dyDescent="0.25">
      <c r="K51443"/>
    </row>
    <row r="51444" spans="11:11" x14ac:dyDescent="0.25">
      <c r="K51444" s="133"/>
    </row>
    <row r="51445" spans="11:11" x14ac:dyDescent="0.25">
      <c r="K51445" s="133"/>
    </row>
    <row r="51446" spans="11:11" x14ac:dyDescent="0.25">
      <c r="K51446"/>
    </row>
    <row r="51447" spans="11:11" x14ac:dyDescent="0.25">
      <c r="K51447"/>
    </row>
    <row r="51448" spans="11:11" x14ac:dyDescent="0.25">
      <c r="K51448"/>
    </row>
    <row r="51449" spans="11:11" x14ac:dyDescent="0.25">
      <c r="K51449" s="133"/>
    </row>
    <row r="51450" spans="11:11" x14ac:dyDescent="0.25">
      <c r="K51450" s="133"/>
    </row>
    <row r="51451" spans="11:11" x14ac:dyDescent="0.25">
      <c r="K51451"/>
    </row>
    <row r="51452" spans="11:11" x14ac:dyDescent="0.25">
      <c r="K51452"/>
    </row>
    <row r="51453" spans="11:11" x14ac:dyDescent="0.25">
      <c r="K51453" s="133"/>
    </row>
    <row r="51454" spans="11:11" x14ac:dyDescent="0.25">
      <c r="K51454" s="133"/>
    </row>
    <row r="51455" spans="11:11" x14ac:dyDescent="0.25">
      <c r="K51455"/>
    </row>
    <row r="51456" spans="11:11" x14ac:dyDescent="0.25">
      <c r="K51456"/>
    </row>
    <row r="51457" spans="11:11" x14ac:dyDescent="0.25">
      <c r="K51457"/>
    </row>
    <row r="51458" spans="11:11" x14ac:dyDescent="0.25">
      <c r="K51458" s="133"/>
    </row>
    <row r="51459" spans="11:11" x14ac:dyDescent="0.25">
      <c r="K51459" s="133"/>
    </row>
    <row r="51460" spans="11:11" x14ac:dyDescent="0.25">
      <c r="K51460"/>
    </row>
    <row r="51461" spans="11:11" x14ac:dyDescent="0.25">
      <c r="K51461"/>
    </row>
    <row r="51462" spans="11:11" x14ac:dyDescent="0.25">
      <c r="K51462" s="133"/>
    </row>
    <row r="51463" spans="11:11" x14ac:dyDescent="0.25">
      <c r="K51463" s="133"/>
    </row>
    <row r="51464" spans="11:11" x14ac:dyDescent="0.25">
      <c r="K51464"/>
    </row>
    <row r="51465" spans="11:11" x14ac:dyDescent="0.25">
      <c r="K51465"/>
    </row>
    <row r="51466" spans="11:11" x14ac:dyDescent="0.25">
      <c r="K51466"/>
    </row>
    <row r="51467" spans="11:11" x14ac:dyDescent="0.25">
      <c r="K51467" s="133"/>
    </row>
    <row r="51468" spans="11:11" x14ac:dyDescent="0.25">
      <c r="K51468" s="133"/>
    </row>
    <row r="51469" spans="11:11" x14ac:dyDescent="0.25">
      <c r="K51469"/>
    </row>
    <row r="51470" spans="11:11" x14ac:dyDescent="0.25">
      <c r="K51470"/>
    </row>
    <row r="51471" spans="11:11" x14ac:dyDescent="0.25">
      <c r="K51471" s="133"/>
    </row>
    <row r="51472" spans="11:11" x14ac:dyDescent="0.25">
      <c r="K51472" s="133"/>
    </row>
    <row r="51473" spans="11:11" x14ac:dyDescent="0.25">
      <c r="K51473"/>
    </row>
    <row r="51474" spans="11:11" x14ac:dyDescent="0.25">
      <c r="K51474"/>
    </row>
    <row r="51475" spans="11:11" x14ac:dyDescent="0.25">
      <c r="K51475"/>
    </row>
    <row r="51476" spans="11:11" x14ac:dyDescent="0.25">
      <c r="K51476" s="133"/>
    </row>
    <row r="51477" spans="11:11" x14ac:dyDescent="0.25">
      <c r="K51477" s="133"/>
    </row>
    <row r="51478" spans="11:11" x14ac:dyDescent="0.25">
      <c r="K51478"/>
    </row>
    <row r="51479" spans="11:11" x14ac:dyDescent="0.25">
      <c r="K51479"/>
    </row>
    <row r="51480" spans="11:11" x14ac:dyDescent="0.25">
      <c r="K51480" s="133"/>
    </row>
    <row r="51481" spans="11:11" x14ac:dyDescent="0.25">
      <c r="K51481" s="133"/>
    </row>
    <row r="51482" spans="11:11" x14ac:dyDescent="0.25">
      <c r="K51482"/>
    </row>
    <row r="51483" spans="11:11" x14ac:dyDescent="0.25">
      <c r="K51483"/>
    </row>
    <row r="51484" spans="11:11" x14ac:dyDescent="0.25">
      <c r="K51484"/>
    </row>
    <row r="51485" spans="11:11" x14ac:dyDescent="0.25">
      <c r="K51485" s="133"/>
    </row>
    <row r="51486" spans="11:11" x14ac:dyDescent="0.25">
      <c r="K51486" s="133"/>
    </row>
    <row r="51487" spans="11:11" x14ac:dyDescent="0.25">
      <c r="K51487"/>
    </row>
    <row r="51488" spans="11:11" x14ac:dyDescent="0.25">
      <c r="K51488"/>
    </row>
    <row r="51489" spans="11:11" x14ac:dyDescent="0.25">
      <c r="K51489" s="133"/>
    </row>
    <row r="51490" spans="11:11" x14ac:dyDescent="0.25">
      <c r="K51490" s="133"/>
    </row>
    <row r="51491" spans="11:11" x14ac:dyDescent="0.25">
      <c r="K51491"/>
    </row>
    <row r="51492" spans="11:11" x14ac:dyDescent="0.25">
      <c r="K51492"/>
    </row>
    <row r="51493" spans="11:11" x14ac:dyDescent="0.25">
      <c r="K51493"/>
    </row>
    <row r="51494" spans="11:11" x14ac:dyDescent="0.25">
      <c r="K51494" s="133"/>
    </row>
    <row r="51495" spans="11:11" x14ac:dyDescent="0.25">
      <c r="K51495" s="133"/>
    </row>
    <row r="51496" spans="11:11" x14ac:dyDescent="0.25">
      <c r="K51496"/>
    </row>
    <row r="51497" spans="11:11" x14ac:dyDescent="0.25">
      <c r="K51497"/>
    </row>
    <row r="51498" spans="11:11" x14ac:dyDescent="0.25">
      <c r="K51498" s="133"/>
    </row>
    <row r="51499" spans="11:11" x14ac:dyDescent="0.25">
      <c r="K51499" s="133"/>
    </row>
    <row r="51500" spans="11:11" x14ac:dyDescent="0.25">
      <c r="K51500"/>
    </row>
    <row r="51501" spans="11:11" x14ac:dyDescent="0.25">
      <c r="K51501"/>
    </row>
    <row r="51502" spans="11:11" x14ac:dyDescent="0.25">
      <c r="K51502"/>
    </row>
    <row r="51503" spans="11:11" x14ac:dyDescent="0.25">
      <c r="K51503" s="133"/>
    </row>
    <row r="51504" spans="11:11" x14ac:dyDescent="0.25">
      <c r="K51504" s="133"/>
    </row>
    <row r="51505" spans="11:11" x14ac:dyDescent="0.25">
      <c r="K51505"/>
    </row>
    <row r="51506" spans="11:11" x14ac:dyDescent="0.25">
      <c r="K51506"/>
    </row>
    <row r="51507" spans="11:11" x14ac:dyDescent="0.25">
      <c r="K51507" s="133"/>
    </row>
    <row r="51508" spans="11:11" x14ac:dyDescent="0.25">
      <c r="K51508" s="133"/>
    </row>
    <row r="51509" spans="11:11" x14ac:dyDescent="0.25">
      <c r="K51509"/>
    </row>
    <row r="51510" spans="11:11" x14ac:dyDescent="0.25">
      <c r="K51510"/>
    </row>
    <row r="51511" spans="11:11" x14ac:dyDescent="0.25">
      <c r="K51511"/>
    </row>
    <row r="51512" spans="11:11" x14ac:dyDescent="0.25">
      <c r="K51512" s="133"/>
    </row>
    <row r="51513" spans="11:11" x14ac:dyDescent="0.25">
      <c r="K51513" s="133"/>
    </row>
    <row r="51514" spans="11:11" x14ac:dyDescent="0.25">
      <c r="K51514"/>
    </row>
    <row r="51515" spans="11:11" x14ac:dyDescent="0.25">
      <c r="K51515"/>
    </row>
    <row r="51516" spans="11:11" x14ac:dyDescent="0.25">
      <c r="K51516" s="133"/>
    </row>
    <row r="51517" spans="11:11" x14ac:dyDescent="0.25">
      <c r="K51517" s="133"/>
    </row>
    <row r="51518" spans="11:11" x14ac:dyDescent="0.25">
      <c r="K51518"/>
    </row>
    <row r="51519" spans="11:11" x14ac:dyDescent="0.25">
      <c r="K51519"/>
    </row>
    <row r="51520" spans="11:11" x14ac:dyDescent="0.25">
      <c r="K51520"/>
    </row>
    <row r="51521" spans="11:11" x14ac:dyDescent="0.25">
      <c r="K51521" s="133"/>
    </row>
    <row r="51522" spans="11:11" x14ac:dyDescent="0.25">
      <c r="K51522" s="133"/>
    </row>
    <row r="51523" spans="11:11" x14ac:dyDescent="0.25">
      <c r="K51523"/>
    </row>
    <row r="51524" spans="11:11" x14ac:dyDescent="0.25">
      <c r="K51524"/>
    </row>
    <row r="51525" spans="11:11" x14ac:dyDescent="0.25">
      <c r="K51525" s="133"/>
    </row>
    <row r="51526" spans="11:11" x14ac:dyDescent="0.25">
      <c r="K51526" s="133"/>
    </row>
    <row r="51527" spans="11:11" x14ac:dyDescent="0.25">
      <c r="K51527"/>
    </row>
    <row r="51528" spans="11:11" x14ac:dyDescent="0.25">
      <c r="K51528"/>
    </row>
    <row r="51529" spans="11:11" x14ac:dyDescent="0.25">
      <c r="K51529"/>
    </row>
    <row r="51530" spans="11:11" x14ac:dyDescent="0.25">
      <c r="K51530" s="133"/>
    </row>
    <row r="51531" spans="11:11" x14ac:dyDescent="0.25">
      <c r="K51531" s="133"/>
    </row>
    <row r="51532" spans="11:11" x14ac:dyDescent="0.25">
      <c r="K51532"/>
    </row>
    <row r="51533" spans="11:11" x14ac:dyDescent="0.25">
      <c r="K51533"/>
    </row>
    <row r="51534" spans="11:11" x14ac:dyDescent="0.25">
      <c r="K51534" s="133"/>
    </row>
    <row r="51535" spans="11:11" x14ac:dyDescent="0.25">
      <c r="K51535" s="133"/>
    </row>
    <row r="51536" spans="11:11" x14ac:dyDescent="0.25">
      <c r="K51536"/>
    </row>
    <row r="51537" spans="11:11" x14ac:dyDescent="0.25">
      <c r="K51537"/>
    </row>
    <row r="51538" spans="11:11" x14ac:dyDescent="0.25">
      <c r="K51538"/>
    </row>
    <row r="51539" spans="11:11" x14ac:dyDescent="0.25">
      <c r="K51539" s="133"/>
    </row>
    <row r="51540" spans="11:11" x14ac:dyDescent="0.25">
      <c r="K51540" s="133"/>
    </row>
    <row r="51541" spans="11:11" x14ac:dyDescent="0.25">
      <c r="K51541"/>
    </row>
    <row r="51542" spans="11:11" x14ac:dyDescent="0.25">
      <c r="K51542"/>
    </row>
    <row r="51543" spans="11:11" x14ac:dyDescent="0.25">
      <c r="K51543" s="133"/>
    </row>
    <row r="51544" spans="11:11" x14ac:dyDescent="0.25">
      <c r="K51544" s="133"/>
    </row>
    <row r="51545" spans="11:11" x14ac:dyDescent="0.25">
      <c r="K51545"/>
    </row>
    <row r="51546" spans="11:11" x14ac:dyDescent="0.25">
      <c r="K51546"/>
    </row>
    <row r="51547" spans="11:11" x14ac:dyDescent="0.25">
      <c r="K51547"/>
    </row>
    <row r="51548" spans="11:11" x14ac:dyDescent="0.25">
      <c r="K51548" s="133"/>
    </row>
    <row r="51549" spans="11:11" x14ac:dyDescent="0.25">
      <c r="K51549" s="133"/>
    </row>
    <row r="51550" spans="11:11" x14ac:dyDescent="0.25">
      <c r="K51550"/>
    </row>
    <row r="51551" spans="11:11" x14ac:dyDescent="0.25">
      <c r="K51551"/>
    </row>
    <row r="51552" spans="11:11" x14ac:dyDescent="0.25">
      <c r="K51552" s="133"/>
    </row>
    <row r="51553" spans="11:11" x14ac:dyDescent="0.25">
      <c r="K51553" s="133"/>
    </row>
    <row r="51554" spans="11:11" x14ac:dyDescent="0.25">
      <c r="K51554"/>
    </row>
    <row r="51555" spans="11:11" x14ac:dyDescent="0.25">
      <c r="K51555"/>
    </row>
    <row r="51556" spans="11:11" x14ac:dyDescent="0.25">
      <c r="K51556"/>
    </row>
    <row r="51557" spans="11:11" x14ac:dyDescent="0.25">
      <c r="K51557" s="133"/>
    </row>
    <row r="51558" spans="11:11" x14ac:dyDescent="0.25">
      <c r="K51558" s="133"/>
    </row>
    <row r="51559" spans="11:11" x14ac:dyDescent="0.25">
      <c r="K51559"/>
    </row>
    <row r="51560" spans="11:11" x14ac:dyDescent="0.25">
      <c r="K51560"/>
    </row>
    <row r="51561" spans="11:11" x14ac:dyDescent="0.25">
      <c r="K51561" s="133"/>
    </row>
    <row r="51562" spans="11:11" x14ac:dyDescent="0.25">
      <c r="K51562" s="133"/>
    </row>
    <row r="51563" spans="11:11" x14ac:dyDescent="0.25">
      <c r="K51563"/>
    </row>
    <row r="51564" spans="11:11" x14ac:dyDescent="0.25">
      <c r="K51564"/>
    </row>
    <row r="51565" spans="11:11" x14ac:dyDescent="0.25">
      <c r="K51565"/>
    </row>
    <row r="51566" spans="11:11" x14ac:dyDescent="0.25">
      <c r="K51566" s="133"/>
    </row>
    <row r="51567" spans="11:11" x14ac:dyDescent="0.25">
      <c r="K51567" s="133"/>
    </row>
    <row r="51568" spans="11:11" x14ac:dyDescent="0.25">
      <c r="K51568"/>
    </row>
    <row r="51569" spans="11:11" x14ac:dyDescent="0.25">
      <c r="K51569"/>
    </row>
    <row r="51570" spans="11:11" x14ac:dyDescent="0.25">
      <c r="K51570" s="133"/>
    </row>
    <row r="51571" spans="11:11" x14ac:dyDescent="0.25">
      <c r="K51571" s="133"/>
    </row>
    <row r="51572" spans="11:11" x14ac:dyDescent="0.25">
      <c r="K51572"/>
    </row>
    <row r="51573" spans="11:11" x14ac:dyDescent="0.25">
      <c r="K51573"/>
    </row>
    <row r="51574" spans="11:11" x14ac:dyDescent="0.25">
      <c r="K51574"/>
    </row>
    <row r="51575" spans="11:11" x14ac:dyDescent="0.25">
      <c r="K51575" s="133"/>
    </row>
    <row r="51576" spans="11:11" x14ac:dyDescent="0.25">
      <c r="K51576" s="133"/>
    </row>
    <row r="51577" spans="11:11" x14ac:dyDescent="0.25">
      <c r="K51577"/>
    </row>
    <row r="51578" spans="11:11" x14ac:dyDescent="0.25">
      <c r="K51578"/>
    </row>
    <row r="51579" spans="11:11" x14ac:dyDescent="0.25">
      <c r="K51579" s="133"/>
    </row>
    <row r="51580" spans="11:11" x14ac:dyDescent="0.25">
      <c r="K51580" s="133"/>
    </row>
    <row r="51581" spans="11:11" x14ac:dyDescent="0.25">
      <c r="K51581"/>
    </row>
    <row r="51582" spans="11:11" x14ac:dyDescent="0.25">
      <c r="K51582"/>
    </row>
    <row r="51583" spans="11:11" x14ac:dyDescent="0.25">
      <c r="K51583"/>
    </row>
    <row r="51584" spans="11:11" x14ac:dyDescent="0.25">
      <c r="K51584" s="133"/>
    </row>
    <row r="51585" spans="11:11" x14ac:dyDescent="0.25">
      <c r="K51585" s="133"/>
    </row>
    <row r="51586" spans="11:11" x14ac:dyDescent="0.25">
      <c r="K51586"/>
    </row>
    <row r="51587" spans="11:11" x14ac:dyDescent="0.25">
      <c r="K51587"/>
    </row>
    <row r="51588" spans="11:11" x14ac:dyDescent="0.25">
      <c r="K51588" s="133"/>
    </row>
    <row r="51589" spans="11:11" x14ac:dyDescent="0.25">
      <c r="K51589" s="133"/>
    </row>
    <row r="51590" spans="11:11" x14ac:dyDescent="0.25">
      <c r="K51590"/>
    </row>
    <row r="51591" spans="11:11" x14ac:dyDescent="0.25">
      <c r="K51591"/>
    </row>
    <row r="51592" spans="11:11" x14ac:dyDescent="0.25">
      <c r="K51592"/>
    </row>
    <row r="51593" spans="11:11" x14ac:dyDescent="0.25">
      <c r="K51593" s="133"/>
    </row>
    <row r="51594" spans="11:11" x14ac:dyDescent="0.25">
      <c r="K51594" s="133"/>
    </row>
    <row r="51595" spans="11:11" x14ac:dyDescent="0.25">
      <c r="K51595"/>
    </row>
    <row r="51596" spans="11:11" x14ac:dyDescent="0.25">
      <c r="K51596"/>
    </row>
    <row r="51597" spans="11:11" x14ac:dyDescent="0.25">
      <c r="K51597" s="133"/>
    </row>
    <row r="51598" spans="11:11" x14ac:dyDescent="0.25">
      <c r="K51598" s="133"/>
    </row>
    <row r="51599" spans="11:11" x14ac:dyDescent="0.25">
      <c r="K51599"/>
    </row>
    <row r="51600" spans="11:11" x14ac:dyDescent="0.25">
      <c r="K51600"/>
    </row>
    <row r="51601" spans="11:11" x14ac:dyDescent="0.25">
      <c r="K51601"/>
    </row>
    <row r="51602" spans="11:11" x14ac:dyDescent="0.25">
      <c r="K51602" s="133"/>
    </row>
    <row r="51603" spans="11:11" x14ac:dyDescent="0.25">
      <c r="K51603" s="133"/>
    </row>
    <row r="51604" spans="11:11" x14ac:dyDescent="0.25">
      <c r="K51604"/>
    </row>
    <row r="51605" spans="11:11" x14ac:dyDescent="0.25">
      <c r="K51605"/>
    </row>
    <row r="51606" spans="11:11" x14ac:dyDescent="0.25">
      <c r="K51606" s="133"/>
    </row>
    <row r="51607" spans="11:11" x14ac:dyDescent="0.25">
      <c r="K51607" s="133"/>
    </row>
    <row r="51608" spans="11:11" x14ac:dyDescent="0.25">
      <c r="K51608"/>
    </row>
    <row r="51609" spans="11:11" x14ac:dyDescent="0.25">
      <c r="K51609"/>
    </row>
    <row r="51610" spans="11:11" x14ac:dyDescent="0.25">
      <c r="K51610"/>
    </row>
    <row r="51611" spans="11:11" x14ac:dyDescent="0.25">
      <c r="K51611" s="133"/>
    </row>
    <row r="51612" spans="11:11" x14ac:dyDescent="0.25">
      <c r="K51612" s="133"/>
    </row>
    <row r="51613" spans="11:11" x14ac:dyDescent="0.25">
      <c r="K51613"/>
    </row>
    <row r="51614" spans="11:11" x14ac:dyDescent="0.25">
      <c r="K51614"/>
    </row>
    <row r="51615" spans="11:11" x14ac:dyDescent="0.25">
      <c r="K51615" s="133"/>
    </row>
    <row r="51616" spans="11:11" x14ac:dyDescent="0.25">
      <c r="K51616" s="133"/>
    </row>
    <row r="51617" spans="11:11" x14ac:dyDescent="0.25">
      <c r="K51617"/>
    </row>
    <row r="51618" spans="11:11" x14ac:dyDescent="0.25">
      <c r="K51618"/>
    </row>
    <row r="51619" spans="11:11" x14ac:dyDescent="0.25">
      <c r="K51619"/>
    </row>
    <row r="51620" spans="11:11" x14ac:dyDescent="0.25">
      <c r="K51620" s="133"/>
    </row>
    <row r="51621" spans="11:11" x14ac:dyDescent="0.25">
      <c r="K51621" s="133"/>
    </row>
    <row r="51622" spans="11:11" x14ac:dyDescent="0.25">
      <c r="K51622"/>
    </row>
    <row r="51623" spans="11:11" x14ac:dyDescent="0.25">
      <c r="K51623"/>
    </row>
    <row r="51624" spans="11:11" x14ac:dyDescent="0.25">
      <c r="K51624" s="133"/>
    </row>
    <row r="51625" spans="11:11" x14ac:dyDescent="0.25">
      <c r="K51625" s="133"/>
    </row>
    <row r="51626" spans="11:11" x14ac:dyDescent="0.25">
      <c r="K51626"/>
    </row>
    <row r="51627" spans="11:11" x14ac:dyDescent="0.25">
      <c r="K51627"/>
    </row>
    <row r="51628" spans="11:11" x14ac:dyDescent="0.25">
      <c r="K51628"/>
    </row>
    <row r="51629" spans="11:11" x14ac:dyDescent="0.25">
      <c r="K51629" s="133"/>
    </row>
    <row r="51630" spans="11:11" x14ac:dyDescent="0.25">
      <c r="K51630" s="133"/>
    </row>
    <row r="51631" spans="11:11" x14ac:dyDescent="0.25">
      <c r="K51631"/>
    </row>
    <row r="51632" spans="11:11" x14ac:dyDescent="0.25">
      <c r="K51632"/>
    </row>
    <row r="51633" spans="11:11" x14ac:dyDescent="0.25">
      <c r="K51633" s="133"/>
    </row>
    <row r="51634" spans="11:11" x14ac:dyDescent="0.25">
      <c r="K51634" s="133"/>
    </row>
    <row r="51635" spans="11:11" x14ac:dyDescent="0.25">
      <c r="K51635"/>
    </row>
    <row r="51636" spans="11:11" x14ac:dyDescent="0.25">
      <c r="K51636"/>
    </row>
    <row r="51637" spans="11:11" x14ac:dyDescent="0.25">
      <c r="K51637"/>
    </row>
    <row r="51638" spans="11:11" x14ac:dyDescent="0.25">
      <c r="K51638" s="133"/>
    </row>
    <row r="51639" spans="11:11" x14ac:dyDescent="0.25">
      <c r="K51639" s="133"/>
    </row>
    <row r="51640" spans="11:11" x14ac:dyDescent="0.25">
      <c r="K51640"/>
    </row>
    <row r="51641" spans="11:11" x14ac:dyDescent="0.25">
      <c r="K51641"/>
    </row>
    <row r="51642" spans="11:11" x14ac:dyDescent="0.25">
      <c r="K51642" s="133"/>
    </row>
    <row r="51643" spans="11:11" x14ac:dyDescent="0.25">
      <c r="K51643" s="133"/>
    </row>
    <row r="51644" spans="11:11" x14ac:dyDescent="0.25">
      <c r="K51644"/>
    </row>
    <row r="51645" spans="11:11" x14ac:dyDescent="0.25">
      <c r="K51645"/>
    </row>
    <row r="51646" spans="11:11" x14ac:dyDescent="0.25">
      <c r="K51646"/>
    </row>
    <row r="51647" spans="11:11" x14ac:dyDescent="0.25">
      <c r="K51647" s="133"/>
    </row>
    <row r="51648" spans="11:11" x14ac:dyDescent="0.25">
      <c r="K51648" s="133"/>
    </row>
    <row r="51649" spans="11:11" x14ac:dyDescent="0.25">
      <c r="K51649"/>
    </row>
    <row r="51650" spans="11:11" x14ac:dyDescent="0.25">
      <c r="K51650"/>
    </row>
    <row r="51651" spans="11:11" x14ac:dyDescent="0.25">
      <c r="K51651" s="133"/>
    </row>
    <row r="51652" spans="11:11" x14ac:dyDescent="0.25">
      <c r="K51652" s="133"/>
    </row>
    <row r="51653" spans="11:11" x14ac:dyDescent="0.25">
      <c r="K51653"/>
    </row>
    <row r="51654" spans="11:11" x14ac:dyDescent="0.25">
      <c r="K51654"/>
    </row>
    <row r="51655" spans="11:11" x14ac:dyDescent="0.25">
      <c r="K51655"/>
    </row>
    <row r="51656" spans="11:11" x14ac:dyDescent="0.25">
      <c r="K51656" s="133"/>
    </row>
    <row r="51657" spans="11:11" x14ac:dyDescent="0.25">
      <c r="K51657" s="133"/>
    </row>
    <row r="51658" spans="11:11" x14ac:dyDescent="0.25">
      <c r="K51658"/>
    </row>
    <row r="51659" spans="11:11" x14ac:dyDescent="0.25">
      <c r="K51659"/>
    </row>
    <row r="51660" spans="11:11" x14ac:dyDescent="0.25">
      <c r="K51660" s="133"/>
    </row>
    <row r="51661" spans="11:11" x14ac:dyDescent="0.25">
      <c r="K51661" s="133"/>
    </row>
    <row r="51662" spans="11:11" x14ac:dyDescent="0.25">
      <c r="K51662"/>
    </row>
    <row r="51663" spans="11:11" x14ac:dyDescent="0.25">
      <c r="K51663"/>
    </row>
    <row r="51664" spans="11:11" x14ac:dyDescent="0.25">
      <c r="K51664"/>
    </row>
    <row r="51665" spans="11:11" x14ac:dyDescent="0.25">
      <c r="K51665" s="133"/>
    </row>
    <row r="51666" spans="11:11" x14ac:dyDescent="0.25">
      <c r="K51666" s="133"/>
    </row>
    <row r="51667" spans="11:11" x14ac:dyDescent="0.25">
      <c r="K51667"/>
    </row>
    <row r="51668" spans="11:11" x14ac:dyDescent="0.25">
      <c r="K51668"/>
    </row>
    <row r="51669" spans="11:11" x14ac:dyDescent="0.25">
      <c r="K51669" s="133"/>
    </row>
    <row r="51670" spans="11:11" x14ac:dyDescent="0.25">
      <c r="K51670" s="133"/>
    </row>
    <row r="51671" spans="11:11" x14ac:dyDescent="0.25">
      <c r="K51671"/>
    </row>
    <row r="51672" spans="11:11" x14ac:dyDescent="0.25">
      <c r="K51672"/>
    </row>
    <row r="51673" spans="11:11" x14ac:dyDescent="0.25">
      <c r="K51673"/>
    </row>
    <row r="51674" spans="11:11" x14ac:dyDescent="0.25">
      <c r="K51674" s="133"/>
    </row>
    <row r="51675" spans="11:11" x14ac:dyDescent="0.25">
      <c r="K51675" s="133"/>
    </row>
    <row r="51676" spans="11:11" x14ac:dyDescent="0.25">
      <c r="K51676"/>
    </row>
    <row r="51677" spans="11:11" x14ac:dyDescent="0.25">
      <c r="K51677"/>
    </row>
    <row r="51678" spans="11:11" x14ac:dyDescent="0.25">
      <c r="K51678" s="133"/>
    </row>
    <row r="51679" spans="11:11" x14ac:dyDescent="0.25">
      <c r="K51679" s="133"/>
    </row>
    <row r="51680" spans="11:11" x14ac:dyDescent="0.25">
      <c r="K51680"/>
    </row>
    <row r="51681" spans="11:11" x14ac:dyDescent="0.25">
      <c r="K51681"/>
    </row>
    <row r="51682" spans="11:11" x14ac:dyDescent="0.25">
      <c r="K51682"/>
    </row>
    <row r="51683" spans="11:11" x14ac:dyDescent="0.25">
      <c r="K51683" s="133"/>
    </row>
    <row r="51684" spans="11:11" x14ac:dyDescent="0.25">
      <c r="K51684" s="133"/>
    </row>
    <row r="51685" spans="11:11" x14ac:dyDescent="0.25">
      <c r="K51685"/>
    </row>
    <row r="51686" spans="11:11" x14ac:dyDescent="0.25">
      <c r="K51686"/>
    </row>
    <row r="51687" spans="11:11" x14ac:dyDescent="0.25">
      <c r="K51687" s="133"/>
    </row>
    <row r="51688" spans="11:11" x14ac:dyDescent="0.25">
      <c r="K51688" s="133"/>
    </row>
    <row r="51689" spans="11:11" x14ac:dyDescent="0.25">
      <c r="K51689"/>
    </row>
    <row r="51690" spans="11:11" x14ac:dyDescent="0.25">
      <c r="K51690"/>
    </row>
    <row r="51691" spans="11:11" x14ac:dyDescent="0.25">
      <c r="K51691"/>
    </row>
    <row r="51692" spans="11:11" x14ac:dyDescent="0.25">
      <c r="K51692" s="133"/>
    </row>
    <row r="51693" spans="11:11" x14ac:dyDescent="0.25">
      <c r="K51693" s="133"/>
    </row>
    <row r="51694" spans="11:11" x14ac:dyDescent="0.25">
      <c r="K51694"/>
    </row>
    <row r="51695" spans="11:11" x14ac:dyDescent="0.25">
      <c r="K51695"/>
    </row>
    <row r="51696" spans="11:11" x14ac:dyDescent="0.25">
      <c r="K51696" s="133"/>
    </row>
    <row r="51697" spans="11:11" x14ac:dyDescent="0.25">
      <c r="K51697" s="133"/>
    </row>
    <row r="51698" spans="11:11" x14ac:dyDescent="0.25">
      <c r="K51698"/>
    </row>
    <row r="51699" spans="11:11" x14ac:dyDescent="0.25">
      <c r="K51699"/>
    </row>
    <row r="51700" spans="11:11" x14ac:dyDescent="0.25">
      <c r="K51700"/>
    </row>
    <row r="51701" spans="11:11" x14ac:dyDescent="0.25">
      <c r="K51701" s="133"/>
    </row>
    <row r="51702" spans="11:11" x14ac:dyDescent="0.25">
      <c r="K51702" s="133"/>
    </row>
    <row r="51703" spans="11:11" x14ac:dyDescent="0.25">
      <c r="K51703"/>
    </row>
    <row r="51704" spans="11:11" x14ac:dyDescent="0.25">
      <c r="K51704"/>
    </row>
    <row r="51705" spans="11:11" x14ac:dyDescent="0.25">
      <c r="K51705" s="133"/>
    </row>
    <row r="51706" spans="11:11" x14ac:dyDescent="0.25">
      <c r="K51706" s="133"/>
    </row>
    <row r="51707" spans="11:11" x14ac:dyDescent="0.25">
      <c r="K51707"/>
    </row>
    <row r="51708" spans="11:11" x14ac:dyDescent="0.25">
      <c r="K51708"/>
    </row>
    <row r="51709" spans="11:11" x14ac:dyDescent="0.25">
      <c r="K51709"/>
    </row>
    <row r="51710" spans="11:11" x14ac:dyDescent="0.25">
      <c r="K51710" s="133"/>
    </row>
    <row r="51711" spans="11:11" x14ac:dyDescent="0.25">
      <c r="K51711" s="133"/>
    </row>
    <row r="51712" spans="11:11" x14ac:dyDescent="0.25">
      <c r="K51712"/>
    </row>
    <row r="51713" spans="11:11" x14ac:dyDescent="0.25">
      <c r="K51713"/>
    </row>
    <row r="51714" spans="11:11" x14ac:dyDescent="0.25">
      <c r="K51714" s="133"/>
    </row>
    <row r="51715" spans="11:11" x14ac:dyDescent="0.25">
      <c r="K51715" s="133"/>
    </row>
    <row r="51716" spans="11:11" x14ac:dyDescent="0.25">
      <c r="K51716"/>
    </row>
    <row r="51717" spans="11:11" x14ac:dyDescent="0.25">
      <c r="K51717"/>
    </row>
    <row r="51718" spans="11:11" x14ac:dyDescent="0.25">
      <c r="K51718"/>
    </row>
    <row r="51719" spans="11:11" x14ac:dyDescent="0.25">
      <c r="K51719" s="133"/>
    </row>
    <row r="51720" spans="11:11" x14ac:dyDescent="0.25">
      <c r="K51720" s="133"/>
    </row>
    <row r="51721" spans="11:11" x14ac:dyDescent="0.25">
      <c r="K51721"/>
    </row>
    <row r="51722" spans="11:11" x14ac:dyDescent="0.25">
      <c r="K51722"/>
    </row>
    <row r="51723" spans="11:11" x14ac:dyDescent="0.25">
      <c r="K51723" s="133"/>
    </row>
    <row r="51724" spans="11:11" x14ac:dyDescent="0.25">
      <c r="K51724" s="133"/>
    </row>
    <row r="51725" spans="11:11" x14ac:dyDescent="0.25">
      <c r="K51725"/>
    </row>
    <row r="51726" spans="11:11" x14ac:dyDescent="0.25">
      <c r="K51726"/>
    </row>
    <row r="51727" spans="11:11" x14ac:dyDescent="0.25">
      <c r="K51727"/>
    </row>
    <row r="51728" spans="11:11" x14ac:dyDescent="0.25">
      <c r="K51728" s="133"/>
    </row>
    <row r="51729" spans="11:11" x14ac:dyDescent="0.25">
      <c r="K51729" s="133"/>
    </row>
    <row r="51730" spans="11:11" x14ac:dyDescent="0.25">
      <c r="K51730"/>
    </row>
    <row r="51731" spans="11:11" x14ac:dyDescent="0.25">
      <c r="K51731"/>
    </row>
    <row r="51732" spans="11:11" x14ac:dyDescent="0.25">
      <c r="K51732" s="133"/>
    </row>
    <row r="51733" spans="11:11" x14ac:dyDescent="0.25">
      <c r="K51733" s="133"/>
    </row>
    <row r="51734" spans="11:11" x14ac:dyDescent="0.25">
      <c r="K51734"/>
    </row>
    <row r="51735" spans="11:11" x14ac:dyDescent="0.25">
      <c r="K51735"/>
    </row>
    <row r="51736" spans="11:11" x14ac:dyDescent="0.25">
      <c r="K51736"/>
    </row>
    <row r="51737" spans="11:11" x14ac:dyDescent="0.25">
      <c r="K51737" s="133"/>
    </row>
    <row r="51738" spans="11:11" x14ac:dyDescent="0.25">
      <c r="K51738" s="133"/>
    </row>
    <row r="51739" spans="11:11" x14ac:dyDescent="0.25">
      <c r="K51739"/>
    </row>
    <row r="51740" spans="11:11" x14ac:dyDescent="0.25">
      <c r="K51740"/>
    </row>
    <row r="51741" spans="11:11" x14ac:dyDescent="0.25">
      <c r="K51741" s="133"/>
    </row>
    <row r="51742" spans="11:11" x14ac:dyDescent="0.25">
      <c r="K51742" s="133"/>
    </row>
    <row r="51743" spans="11:11" x14ac:dyDescent="0.25">
      <c r="K51743"/>
    </row>
    <row r="51744" spans="11:11" x14ac:dyDescent="0.25">
      <c r="K51744"/>
    </row>
    <row r="51745" spans="11:11" x14ac:dyDescent="0.25">
      <c r="K51745"/>
    </row>
    <row r="51746" spans="11:11" x14ac:dyDescent="0.25">
      <c r="K51746" s="133"/>
    </row>
    <row r="51747" spans="11:11" x14ac:dyDescent="0.25">
      <c r="K51747" s="133"/>
    </row>
    <row r="51748" spans="11:11" x14ac:dyDescent="0.25">
      <c r="K51748"/>
    </row>
    <row r="51749" spans="11:11" x14ac:dyDescent="0.25">
      <c r="K51749"/>
    </row>
    <row r="51750" spans="11:11" x14ac:dyDescent="0.25">
      <c r="K51750" s="133"/>
    </row>
    <row r="51751" spans="11:11" x14ac:dyDescent="0.25">
      <c r="K51751" s="133"/>
    </row>
    <row r="51752" spans="11:11" x14ac:dyDescent="0.25">
      <c r="K51752"/>
    </row>
    <row r="51753" spans="11:11" x14ac:dyDescent="0.25">
      <c r="K51753"/>
    </row>
    <row r="51754" spans="11:11" x14ac:dyDescent="0.25">
      <c r="K51754"/>
    </row>
    <row r="51755" spans="11:11" x14ac:dyDescent="0.25">
      <c r="K51755" s="133"/>
    </row>
    <row r="51756" spans="11:11" x14ac:dyDescent="0.25">
      <c r="K51756" s="133"/>
    </row>
    <row r="51757" spans="11:11" x14ac:dyDescent="0.25">
      <c r="K51757"/>
    </row>
    <row r="51758" spans="11:11" x14ac:dyDescent="0.25">
      <c r="K51758"/>
    </row>
    <row r="51759" spans="11:11" x14ac:dyDescent="0.25">
      <c r="K51759" s="133"/>
    </row>
    <row r="51760" spans="11:11" x14ac:dyDescent="0.25">
      <c r="K51760" s="133"/>
    </row>
    <row r="51761" spans="11:11" x14ac:dyDescent="0.25">
      <c r="K51761"/>
    </row>
    <row r="51762" spans="11:11" x14ac:dyDescent="0.25">
      <c r="K51762"/>
    </row>
    <row r="51763" spans="11:11" x14ac:dyDescent="0.25">
      <c r="K51763"/>
    </row>
    <row r="51764" spans="11:11" x14ac:dyDescent="0.25">
      <c r="K51764" s="133"/>
    </row>
    <row r="51765" spans="11:11" x14ac:dyDescent="0.25">
      <c r="K51765" s="133"/>
    </row>
    <row r="51766" spans="11:11" x14ac:dyDescent="0.25">
      <c r="K51766"/>
    </row>
    <row r="51767" spans="11:11" x14ac:dyDescent="0.25">
      <c r="K51767"/>
    </row>
    <row r="51768" spans="11:11" x14ac:dyDescent="0.25">
      <c r="K51768" s="133"/>
    </row>
    <row r="51769" spans="11:11" x14ac:dyDescent="0.25">
      <c r="K51769" s="133"/>
    </row>
    <row r="51770" spans="11:11" x14ac:dyDescent="0.25">
      <c r="K51770"/>
    </row>
    <row r="51771" spans="11:11" x14ac:dyDescent="0.25">
      <c r="K51771"/>
    </row>
    <row r="51772" spans="11:11" x14ac:dyDescent="0.25">
      <c r="K51772"/>
    </row>
    <row r="51773" spans="11:11" x14ac:dyDescent="0.25">
      <c r="K51773" s="133"/>
    </row>
    <row r="51774" spans="11:11" x14ac:dyDescent="0.25">
      <c r="K51774" s="133"/>
    </row>
    <row r="51775" spans="11:11" x14ac:dyDescent="0.25">
      <c r="K51775"/>
    </row>
    <row r="51776" spans="11:11" x14ac:dyDescent="0.25">
      <c r="K51776"/>
    </row>
    <row r="51777" spans="11:11" x14ac:dyDescent="0.25">
      <c r="K51777" s="133"/>
    </row>
    <row r="51778" spans="11:11" x14ac:dyDescent="0.25">
      <c r="K51778" s="133"/>
    </row>
    <row r="51779" spans="11:11" x14ac:dyDescent="0.25">
      <c r="K51779"/>
    </row>
    <row r="51780" spans="11:11" x14ac:dyDescent="0.25">
      <c r="K51780"/>
    </row>
    <row r="51781" spans="11:11" x14ac:dyDescent="0.25">
      <c r="K51781"/>
    </row>
    <row r="51782" spans="11:11" x14ac:dyDescent="0.25">
      <c r="K51782" s="133"/>
    </row>
    <row r="51783" spans="11:11" x14ac:dyDescent="0.25">
      <c r="K51783" s="133"/>
    </row>
    <row r="51784" spans="11:11" x14ac:dyDescent="0.25">
      <c r="K51784"/>
    </row>
    <row r="51785" spans="11:11" x14ac:dyDescent="0.25">
      <c r="K51785"/>
    </row>
    <row r="51786" spans="11:11" x14ac:dyDescent="0.25">
      <c r="K51786" s="133"/>
    </row>
    <row r="51787" spans="11:11" x14ac:dyDescent="0.25">
      <c r="K51787" s="133"/>
    </row>
    <row r="51788" spans="11:11" x14ac:dyDescent="0.25">
      <c r="K51788"/>
    </row>
    <row r="51789" spans="11:11" x14ac:dyDescent="0.25">
      <c r="K51789"/>
    </row>
    <row r="51790" spans="11:11" x14ac:dyDescent="0.25">
      <c r="K51790"/>
    </row>
    <row r="51791" spans="11:11" x14ac:dyDescent="0.25">
      <c r="K51791" s="133"/>
    </row>
    <row r="51792" spans="11:11" x14ac:dyDescent="0.25">
      <c r="K51792" s="133"/>
    </row>
    <row r="51793" spans="11:11" x14ac:dyDescent="0.25">
      <c r="K51793"/>
    </row>
    <row r="51794" spans="11:11" x14ac:dyDescent="0.25">
      <c r="K51794"/>
    </row>
    <row r="51795" spans="11:11" x14ac:dyDescent="0.25">
      <c r="K51795" s="133"/>
    </row>
    <row r="51796" spans="11:11" x14ac:dyDescent="0.25">
      <c r="K51796" s="133"/>
    </row>
    <row r="51797" spans="11:11" x14ac:dyDescent="0.25">
      <c r="K51797"/>
    </row>
    <row r="51798" spans="11:11" x14ac:dyDescent="0.25">
      <c r="K51798"/>
    </row>
    <row r="51799" spans="11:11" x14ac:dyDescent="0.25">
      <c r="K51799"/>
    </row>
    <row r="51800" spans="11:11" x14ac:dyDescent="0.25">
      <c r="K51800" s="133"/>
    </row>
    <row r="51801" spans="11:11" x14ac:dyDescent="0.25">
      <c r="K51801" s="133"/>
    </row>
    <row r="51802" spans="11:11" x14ac:dyDescent="0.25">
      <c r="K51802"/>
    </row>
    <row r="51803" spans="11:11" x14ac:dyDescent="0.25">
      <c r="K51803"/>
    </row>
    <row r="51804" spans="11:11" x14ac:dyDescent="0.25">
      <c r="K51804" s="133"/>
    </row>
    <row r="51805" spans="11:11" x14ac:dyDescent="0.25">
      <c r="K51805" s="133"/>
    </row>
    <row r="51806" spans="11:11" x14ac:dyDescent="0.25">
      <c r="K51806"/>
    </row>
    <row r="51807" spans="11:11" x14ac:dyDescent="0.25">
      <c r="K51807"/>
    </row>
    <row r="51808" spans="11:11" x14ac:dyDescent="0.25">
      <c r="K51808"/>
    </row>
    <row r="51809" spans="11:11" x14ac:dyDescent="0.25">
      <c r="K51809" s="133"/>
    </row>
    <row r="51810" spans="11:11" x14ac:dyDescent="0.25">
      <c r="K51810" s="133"/>
    </row>
    <row r="51811" spans="11:11" x14ac:dyDescent="0.25">
      <c r="K51811"/>
    </row>
    <row r="51812" spans="11:11" x14ac:dyDescent="0.25">
      <c r="K51812"/>
    </row>
    <row r="51813" spans="11:11" x14ac:dyDescent="0.25">
      <c r="K51813" s="133"/>
    </row>
    <row r="51814" spans="11:11" x14ac:dyDescent="0.25">
      <c r="K51814" s="133"/>
    </row>
    <row r="51815" spans="11:11" x14ac:dyDescent="0.25">
      <c r="K51815"/>
    </row>
    <row r="51816" spans="11:11" x14ac:dyDescent="0.25">
      <c r="K51816"/>
    </row>
    <row r="51817" spans="11:11" x14ac:dyDescent="0.25">
      <c r="K51817"/>
    </row>
    <row r="51818" spans="11:11" x14ac:dyDescent="0.25">
      <c r="K51818" s="133"/>
    </row>
    <row r="51819" spans="11:11" x14ac:dyDescent="0.25">
      <c r="K51819" s="133"/>
    </row>
    <row r="51820" spans="11:11" x14ac:dyDescent="0.25">
      <c r="K51820"/>
    </row>
    <row r="51821" spans="11:11" x14ac:dyDescent="0.25">
      <c r="K51821"/>
    </row>
    <row r="51822" spans="11:11" x14ac:dyDescent="0.25">
      <c r="K51822" s="133"/>
    </row>
    <row r="51823" spans="11:11" x14ac:dyDescent="0.25">
      <c r="K51823" s="133"/>
    </row>
    <row r="51824" spans="11:11" x14ac:dyDescent="0.25">
      <c r="K51824"/>
    </row>
    <row r="51825" spans="11:11" x14ac:dyDescent="0.25">
      <c r="K51825"/>
    </row>
    <row r="51826" spans="11:11" x14ac:dyDescent="0.25">
      <c r="K51826"/>
    </row>
    <row r="51827" spans="11:11" x14ac:dyDescent="0.25">
      <c r="K51827" s="133"/>
    </row>
    <row r="51828" spans="11:11" x14ac:dyDescent="0.25">
      <c r="K51828" s="133"/>
    </row>
    <row r="51829" spans="11:11" x14ac:dyDescent="0.25">
      <c r="K51829"/>
    </row>
    <row r="51830" spans="11:11" x14ac:dyDescent="0.25">
      <c r="K51830"/>
    </row>
    <row r="51831" spans="11:11" x14ac:dyDescent="0.25">
      <c r="K51831" s="133"/>
    </row>
    <row r="51832" spans="11:11" x14ac:dyDescent="0.25">
      <c r="K51832" s="133"/>
    </row>
    <row r="51833" spans="11:11" x14ac:dyDescent="0.25">
      <c r="K51833"/>
    </row>
    <row r="51834" spans="11:11" x14ac:dyDescent="0.25">
      <c r="K51834"/>
    </row>
    <row r="51835" spans="11:11" x14ac:dyDescent="0.25">
      <c r="K51835"/>
    </row>
    <row r="51836" spans="11:11" x14ac:dyDescent="0.25">
      <c r="K51836" s="133"/>
    </row>
    <row r="51837" spans="11:11" x14ac:dyDescent="0.25">
      <c r="K51837" s="133"/>
    </row>
    <row r="51838" spans="11:11" x14ac:dyDescent="0.25">
      <c r="K51838"/>
    </row>
    <row r="51839" spans="11:11" x14ac:dyDescent="0.25">
      <c r="K51839"/>
    </row>
    <row r="51840" spans="11:11" x14ac:dyDescent="0.25">
      <c r="K51840" s="133"/>
    </row>
    <row r="51841" spans="11:11" x14ac:dyDescent="0.25">
      <c r="K51841" s="133"/>
    </row>
    <row r="51842" spans="11:11" x14ac:dyDescent="0.25">
      <c r="K51842"/>
    </row>
    <row r="51843" spans="11:11" x14ac:dyDescent="0.25">
      <c r="K51843"/>
    </row>
    <row r="51844" spans="11:11" x14ac:dyDescent="0.25">
      <c r="K51844"/>
    </row>
    <row r="51845" spans="11:11" x14ac:dyDescent="0.25">
      <c r="K51845" s="133"/>
    </row>
    <row r="51846" spans="11:11" x14ac:dyDescent="0.25">
      <c r="K51846" s="133"/>
    </row>
    <row r="51847" spans="11:11" x14ac:dyDescent="0.25">
      <c r="K51847"/>
    </row>
    <row r="51848" spans="11:11" x14ac:dyDescent="0.25">
      <c r="K51848"/>
    </row>
    <row r="51849" spans="11:11" x14ac:dyDescent="0.25">
      <c r="K51849" s="133"/>
    </row>
    <row r="51850" spans="11:11" x14ac:dyDescent="0.25">
      <c r="K51850" s="133"/>
    </row>
    <row r="51851" spans="11:11" x14ac:dyDescent="0.25">
      <c r="K51851"/>
    </row>
    <row r="51852" spans="11:11" x14ac:dyDescent="0.25">
      <c r="K51852"/>
    </row>
    <row r="51853" spans="11:11" x14ac:dyDescent="0.25">
      <c r="K51853"/>
    </row>
    <row r="51854" spans="11:11" x14ac:dyDescent="0.25">
      <c r="K51854" s="133"/>
    </row>
    <row r="51855" spans="11:11" x14ac:dyDescent="0.25">
      <c r="K51855" s="133"/>
    </row>
    <row r="51856" spans="11:11" x14ac:dyDescent="0.25">
      <c r="K51856"/>
    </row>
    <row r="51857" spans="11:11" x14ac:dyDescent="0.25">
      <c r="K51857"/>
    </row>
    <row r="51858" spans="11:11" x14ac:dyDescent="0.25">
      <c r="K51858" s="133"/>
    </row>
    <row r="51859" spans="11:11" x14ac:dyDescent="0.25">
      <c r="K51859" s="133"/>
    </row>
    <row r="51860" spans="11:11" x14ac:dyDescent="0.25">
      <c r="K51860"/>
    </row>
    <row r="51861" spans="11:11" x14ac:dyDescent="0.25">
      <c r="K51861"/>
    </row>
    <row r="51862" spans="11:11" x14ac:dyDescent="0.25">
      <c r="K51862"/>
    </row>
    <row r="51863" spans="11:11" x14ac:dyDescent="0.25">
      <c r="K51863" s="133"/>
    </row>
    <row r="51864" spans="11:11" x14ac:dyDescent="0.25">
      <c r="K51864" s="133"/>
    </row>
    <row r="51865" spans="11:11" x14ac:dyDescent="0.25">
      <c r="K51865"/>
    </row>
    <row r="51866" spans="11:11" x14ac:dyDescent="0.25">
      <c r="K51866"/>
    </row>
    <row r="51867" spans="11:11" x14ac:dyDescent="0.25">
      <c r="K51867" s="133"/>
    </row>
    <row r="51868" spans="11:11" x14ac:dyDescent="0.25">
      <c r="K51868" s="133"/>
    </row>
    <row r="51869" spans="11:11" x14ac:dyDescent="0.25">
      <c r="K51869"/>
    </row>
    <row r="51870" spans="11:11" x14ac:dyDescent="0.25">
      <c r="K51870"/>
    </row>
    <row r="51871" spans="11:11" x14ac:dyDescent="0.25">
      <c r="K51871"/>
    </row>
    <row r="51872" spans="11:11" x14ac:dyDescent="0.25">
      <c r="K51872" s="133"/>
    </row>
    <row r="51873" spans="11:11" x14ac:dyDescent="0.25">
      <c r="K51873" s="133"/>
    </row>
    <row r="51874" spans="11:11" x14ac:dyDescent="0.25">
      <c r="K51874"/>
    </row>
    <row r="51875" spans="11:11" x14ac:dyDescent="0.25">
      <c r="K51875"/>
    </row>
    <row r="51876" spans="11:11" x14ac:dyDescent="0.25">
      <c r="K51876" s="133"/>
    </row>
    <row r="51877" spans="11:11" x14ac:dyDescent="0.25">
      <c r="K51877" s="133"/>
    </row>
    <row r="51878" spans="11:11" x14ac:dyDescent="0.25">
      <c r="K51878"/>
    </row>
    <row r="51879" spans="11:11" x14ac:dyDescent="0.25">
      <c r="K51879"/>
    </row>
    <row r="51880" spans="11:11" x14ac:dyDescent="0.25">
      <c r="K51880"/>
    </row>
    <row r="51881" spans="11:11" x14ac:dyDescent="0.25">
      <c r="K51881" s="133"/>
    </row>
    <row r="51882" spans="11:11" x14ac:dyDescent="0.25">
      <c r="K51882" s="133"/>
    </row>
    <row r="51883" spans="11:11" x14ac:dyDescent="0.25">
      <c r="K51883"/>
    </row>
    <row r="51884" spans="11:11" x14ac:dyDescent="0.25">
      <c r="K51884"/>
    </row>
    <row r="51885" spans="11:11" x14ac:dyDescent="0.25">
      <c r="K51885" s="133"/>
    </row>
    <row r="51886" spans="11:11" x14ac:dyDescent="0.25">
      <c r="K51886" s="133"/>
    </row>
    <row r="51887" spans="11:11" x14ac:dyDescent="0.25">
      <c r="K51887"/>
    </row>
    <row r="51888" spans="11:11" x14ac:dyDescent="0.25">
      <c r="K51888"/>
    </row>
    <row r="51889" spans="11:11" x14ac:dyDescent="0.25">
      <c r="K51889"/>
    </row>
    <row r="51890" spans="11:11" x14ac:dyDescent="0.25">
      <c r="K51890" s="133"/>
    </row>
    <row r="51891" spans="11:11" x14ac:dyDescent="0.25">
      <c r="K51891" s="133"/>
    </row>
    <row r="51892" spans="11:11" x14ac:dyDescent="0.25">
      <c r="K51892"/>
    </row>
    <row r="51893" spans="11:11" x14ac:dyDescent="0.25">
      <c r="K51893"/>
    </row>
    <row r="51894" spans="11:11" x14ac:dyDescent="0.25">
      <c r="K51894" s="133"/>
    </row>
    <row r="51895" spans="11:11" x14ac:dyDescent="0.25">
      <c r="K51895" s="133"/>
    </row>
    <row r="51896" spans="11:11" x14ac:dyDescent="0.25">
      <c r="K51896"/>
    </row>
    <row r="51897" spans="11:11" x14ac:dyDescent="0.25">
      <c r="K51897"/>
    </row>
    <row r="51898" spans="11:11" x14ac:dyDescent="0.25">
      <c r="K51898"/>
    </row>
    <row r="51899" spans="11:11" x14ac:dyDescent="0.25">
      <c r="K51899" s="133"/>
    </row>
    <row r="51900" spans="11:11" x14ac:dyDescent="0.25">
      <c r="K51900" s="133"/>
    </row>
    <row r="51901" spans="11:11" x14ac:dyDescent="0.25">
      <c r="K51901"/>
    </row>
    <row r="51902" spans="11:11" x14ac:dyDescent="0.25">
      <c r="K51902"/>
    </row>
    <row r="51903" spans="11:11" x14ac:dyDescent="0.25">
      <c r="K51903" s="133"/>
    </row>
    <row r="51904" spans="11:11" x14ac:dyDescent="0.25">
      <c r="K51904" s="133"/>
    </row>
    <row r="51905" spans="11:11" x14ac:dyDescent="0.25">
      <c r="K51905"/>
    </row>
    <row r="51906" spans="11:11" x14ac:dyDescent="0.25">
      <c r="K51906"/>
    </row>
    <row r="51907" spans="11:11" x14ac:dyDescent="0.25">
      <c r="K51907"/>
    </row>
    <row r="51908" spans="11:11" x14ac:dyDescent="0.25">
      <c r="K51908" s="133"/>
    </row>
    <row r="51909" spans="11:11" x14ac:dyDescent="0.25">
      <c r="K51909" s="133"/>
    </row>
    <row r="51910" spans="11:11" x14ac:dyDescent="0.25">
      <c r="K51910"/>
    </row>
    <row r="51911" spans="11:11" x14ac:dyDescent="0.25">
      <c r="K51911"/>
    </row>
    <row r="51912" spans="11:11" x14ac:dyDescent="0.25">
      <c r="K51912" s="133"/>
    </row>
    <row r="51913" spans="11:11" x14ac:dyDescent="0.25">
      <c r="K51913" s="133"/>
    </row>
    <row r="51914" spans="11:11" x14ac:dyDescent="0.25">
      <c r="K51914"/>
    </row>
    <row r="51915" spans="11:11" x14ac:dyDescent="0.25">
      <c r="K51915"/>
    </row>
    <row r="51916" spans="11:11" x14ac:dyDescent="0.25">
      <c r="K51916"/>
    </row>
    <row r="51917" spans="11:11" x14ac:dyDescent="0.25">
      <c r="K51917" s="133"/>
    </row>
    <row r="51918" spans="11:11" x14ac:dyDescent="0.25">
      <c r="K51918" s="133"/>
    </row>
    <row r="51919" spans="11:11" x14ac:dyDescent="0.25">
      <c r="K51919"/>
    </row>
    <row r="51920" spans="11:11" x14ac:dyDescent="0.25">
      <c r="K51920"/>
    </row>
    <row r="51921" spans="11:11" x14ac:dyDescent="0.25">
      <c r="K51921" s="133"/>
    </row>
    <row r="51922" spans="11:11" x14ac:dyDescent="0.25">
      <c r="K51922" s="133"/>
    </row>
    <row r="51923" spans="11:11" x14ac:dyDescent="0.25">
      <c r="K51923"/>
    </row>
    <row r="51924" spans="11:11" x14ac:dyDescent="0.25">
      <c r="K51924"/>
    </row>
    <row r="51925" spans="11:11" x14ac:dyDescent="0.25">
      <c r="K51925"/>
    </row>
    <row r="51926" spans="11:11" x14ac:dyDescent="0.25">
      <c r="K51926" s="133"/>
    </row>
    <row r="51927" spans="11:11" x14ac:dyDescent="0.25">
      <c r="K51927" s="133"/>
    </row>
    <row r="51928" spans="11:11" x14ac:dyDescent="0.25">
      <c r="K51928"/>
    </row>
    <row r="51929" spans="11:11" x14ac:dyDescent="0.25">
      <c r="K51929"/>
    </row>
    <row r="51930" spans="11:11" x14ac:dyDescent="0.25">
      <c r="K51930" s="133"/>
    </row>
    <row r="51931" spans="11:11" x14ac:dyDescent="0.25">
      <c r="K51931" s="133"/>
    </row>
    <row r="51932" spans="11:11" x14ac:dyDescent="0.25">
      <c r="K51932"/>
    </row>
    <row r="51933" spans="11:11" x14ac:dyDescent="0.25">
      <c r="K51933"/>
    </row>
    <row r="51934" spans="11:11" x14ac:dyDescent="0.25">
      <c r="K51934"/>
    </row>
    <row r="51935" spans="11:11" x14ac:dyDescent="0.25">
      <c r="K51935" s="133"/>
    </row>
    <row r="51936" spans="11:11" x14ac:dyDescent="0.25">
      <c r="K51936" s="133"/>
    </row>
    <row r="51937" spans="11:11" x14ac:dyDescent="0.25">
      <c r="K51937"/>
    </row>
    <row r="51938" spans="11:11" x14ac:dyDescent="0.25">
      <c r="K51938"/>
    </row>
    <row r="51939" spans="11:11" x14ac:dyDescent="0.25">
      <c r="K51939" s="133"/>
    </row>
    <row r="51940" spans="11:11" x14ac:dyDescent="0.25">
      <c r="K51940" s="133"/>
    </row>
    <row r="51941" spans="11:11" x14ac:dyDescent="0.25">
      <c r="K51941"/>
    </row>
    <row r="51942" spans="11:11" x14ac:dyDescent="0.25">
      <c r="K51942"/>
    </row>
    <row r="51943" spans="11:11" x14ac:dyDescent="0.25">
      <c r="K51943"/>
    </row>
    <row r="51944" spans="11:11" x14ac:dyDescent="0.25">
      <c r="K51944" s="133"/>
    </row>
    <row r="51945" spans="11:11" x14ac:dyDescent="0.25">
      <c r="K51945" s="133"/>
    </row>
    <row r="51946" spans="11:11" x14ac:dyDescent="0.25">
      <c r="K51946"/>
    </row>
    <row r="51947" spans="11:11" x14ac:dyDescent="0.25">
      <c r="K51947"/>
    </row>
    <row r="51948" spans="11:11" x14ac:dyDescent="0.25">
      <c r="K51948" s="133"/>
    </row>
    <row r="51949" spans="11:11" x14ac:dyDescent="0.25">
      <c r="K51949" s="133"/>
    </row>
    <row r="51950" spans="11:11" x14ac:dyDescent="0.25">
      <c r="K51950"/>
    </row>
    <row r="51951" spans="11:11" x14ac:dyDescent="0.25">
      <c r="K51951"/>
    </row>
    <row r="51952" spans="11:11" x14ac:dyDescent="0.25">
      <c r="K51952"/>
    </row>
    <row r="51953" spans="11:11" x14ac:dyDescent="0.25">
      <c r="K51953" s="133"/>
    </row>
    <row r="51954" spans="11:11" x14ac:dyDescent="0.25">
      <c r="K51954" s="133"/>
    </row>
    <row r="51955" spans="11:11" x14ac:dyDescent="0.25">
      <c r="K51955"/>
    </row>
    <row r="51956" spans="11:11" x14ac:dyDescent="0.25">
      <c r="K51956"/>
    </row>
    <row r="51957" spans="11:11" x14ac:dyDescent="0.25">
      <c r="K51957" s="133"/>
    </row>
    <row r="51958" spans="11:11" x14ac:dyDescent="0.25">
      <c r="K51958" s="133"/>
    </row>
    <row r="51959" spans="11:11" x14ac:dyDescent="0.25">
      <c r="K51959"/>
    </row>
    <row r="51960" spans="11:11" x14ac:dyDescent="0.25">
      <c r="K51960"/>
    </row>
    <row r="51961" spans="11:11" x14ac:dyDescent="0.25">
      <c r="K51961"/>
    </row>
    <row r="51962" spans="11:11" x14ac:dyDescent="0.25">
      <c r="K51962" s="133"/>
    </row>
    <row r="51963" spans="11:11" x14ac:dyDescent="0.25">
      <c r="K51963" s="133"/>
    </row>
    <row r="51964" spans="11:11" x14ac:dyDescent="0.25">
      <c r="K51964"/>
    </row>
    <row r="51965" spans="11:11" x14ac:dyDescent="0.25">
      <c r="K51965"/>
    </row>
    <row r="51966" spans="11:11" x14ac:dyDescent="0.25">
      <c r="K51966" s="133"/>
    </row>
    <row r="51967" spans="11:11" x14ac:dyDescent="0.25">
      <c r="K51967" s="133"/>
    </row>
    <row r="51968" spans="11:11" x14ac:dyDescent="0.25">
      <c r="K51968"/>
    </row>
    <row r="51969" spans="11:11" x14ac:dyDescent="0.25">
      <c r="K51969"/>
    </row>
    <row r="51970" spans="11:11" x14ac:dyDescent="0.25">
      <c r="K51970"/>
    </row>
    <row r="51971" spans="11:11" x14ac:dyDescent="0.25">
      <c r="K51971" s="133"/>
    </row>
    <row r="51972" spans="11:11" x14ac:dyDescent="0.25">
      <c r="K51972" s="133"/>
    </row>
    <row r="51973" spans="11:11" x14ac:dyDescent="0.25">
      <c r="K51973"/>
    </row>
    <row r="51974" spans="11:11" x14ac:dyDescent="0.25">
      <c r="K51974"/>
    </row>
    <row r="51975" spans="11:11" x14ac:dyDescent="0.25">
      <c r="K51975" s="133"/>
    </row>
    <row r="51976" spans="11:11" x14ac:dyDescent="0.25">
      <c r="K51976" s="133"/>
    </row>
    <row r="51977" spans="11:11" x14ac:dyDescent="0.25">
      <c r="K51977"/>
    </row>
    <row r="51978" spans="11:11" x14ac:dyDescent="0.25">
      <c r="K51978"/>
    </row>
    <row r="51979" spans="11:11" x14ac:dyDescent="0.25">
      <c r="K51979"/>
    </row>
    <row r="51980" spans="11:11" x14ac:dyDescent="0.25">
      <c r="K51980" s="133"/>
    </row>
    <row r="51981" spans="11:11" x14ac:dyDescent="0.25">
      <c r="K51981" s="133"/>
    </row>
    <row r="51982" spans="11:11" x14ac:dyDescent="0.25">
      <c r="K51982"/>
    </row>
    <row r="51983" spans="11:11" x14ac:dyDescent="0.25">
      <c r="K51983"/>
    </row>
    <row r="51984" spans="11:11" x14ac:dyDescent="0.25">
      <c r="K51984" s="133"/>
    </row>
    <row r="51985" spans="11:11" x14ac:dyDescent="0.25">
      <c r="K51985" s="133"/>
    </row>
    <row r="51986" spans="11:11" x14ac:dyDescent="0.25">
      <c r="K51986"/>
    </row>
    <row r="51987" spans="11:11" x14ac:dyDescent="0.25">
      <c r="K51987"/>
    </row>
    <row r="51988" spans="11:11" x14ac:dyDescent="0.25">
      <c r="K51988"/>
    </row>
    <row r="51989" spans="11:11" x14ac:dyDescent="0.25">
      <c r="K51989" s="133"/>
    </row>
    <row r="51990" spans="11:11" x14ac:dyDescent="0.25">
      <c r="K51990" s="133"/>
    </row>
    <row r="51991" spans="11:11" x14ac:dyDescent="0.25">
      <c r="K51991"/>
    </row>
    <row r="51992" spans="11:11" x14ac:dyDescent="0.25">
      <c r="K51992"/>
    </row>
    <row r="51993" spans="11:11" x14ac:dyDescent="0.25">
      <c r="K51993" s="133"/>
    </row>
    <row r="51994" spans="11:11" x14ac:dyDescent="0.25">
      <c r="K51994" s="133"/>
    </row>
    <row r="51995" spans="11:11" x14ac:dyDescent="0.25">
      <c r="K51995"/>
    </row>
    <row r="51996" spans="11:11" x14ac:dyDescent="0.25">
      <c r="K51996"/>
    </row>
    <row r="51997" spans="11:11" x14ac:dyDescent="0.25">
      <c r="K51997"/>
    </row>
    <row r="51998" spans="11:11" x14ac:dyDescent="0.25">
      <c r="K51998" s="133"/>
    </row>
    <row r="51999" spans="11:11" x14ac:dyDescent="0.25">
      <c r="K51999" s="133"/>
    </row>
    <row r="52000" spans="11:11" x14ac:dyDescent="0.25">
      <c r="K52000"/>
    </row>
    <row r="52001" spans="11:11" x14ac:dyDescent="0.25">
      <c r="K52001"/>
    </row>
    <row r="52002" spans="11:11" x14ac:dyDescent="0.25">
      <c r="K52002" s="133"/>
    </row>
    <row r="52003" spans="11:11" x14ac:dyDescent="0.25">
      <c r="K52003" s="133"/>
    </row>
    <row r="52004" spans="11:11" x14ac:dyDescent="0.25">
      <c r="K52004"/>
    </row>
    <row r="52005" spans="11:11" x14ac:dyDescent="0.25">
      <c r="K52005"/>
    </row>
    <row r="52006" spans="11:11" x14ac:dyDescent="0.25">
      <c r="K52006"/>
    </row>
    <row r="52007" spans="11:11" x14ac:dyDescent="0.25">
      <c r="K52007" s="133"/>
    </row>
    <row r="52008" spans="11:11" x14ac:dyDescent="0.25">
      <c r="K52008" s="133"/>
    </row>
    <row r="52009" spans="11:11" x14ac:dyDescent="0.25">
      <c r="K52009"/>
    </row>
    <row r="52010" spans="11:11" x14ac:dyDescent="0.25">
      <c r="K52010"/>
    </row>
    <row r="52011" spans="11:11" x14ac:dyDescent="0.25">
      <c r="K52011" s="133"/>
    </row>
    <row r="52012" spans="11:11" x14ac:dyDescent="0.25">
      <c r="K52012" s="133"/>
    </row>
    <row r="52013" spans="11:11" x14ac:dyDescent="0.25">
      <c r="K52013"/>
    </row>
    <row r="52014" spans="11:11" x14ac:dyDescent="0.25">
      <c r="K52014"/>
    </row>
    <row r="52015" spans="11:11" x14ac:dyDescent="0.25">
      <c r="K52015"/>
    </row>
    <row r="52016" spans="11:11" x14ac:dyDescent="0.25">
      <c r="K52016" s="133"/>
    </row>
    <row r="52017" spans="11:11" x14ac:dyDescent="0.25">
      <c r="K52017" s="133"/>
    </row>
    <row r="52018" spans="11:11" x14ac:dyDescent="0.25">
      <c r="K52018"/>
    </row>
    <row r="52019" spans="11:11" x14ac:dyDescent="0.25">
      <c r="K52019"/>
    </row>
    <row r="52020" spans="11:11" x14ac:dyDescent="0.25">
      <c r="K52020" s="133"/>
    </row>
    <row r="52021" spans="11:11" x14ac:dyDescent="0.25">
      <c r="K52021" s="133"/>
    </row>
    <row r="52022" spans="11:11" x14ac:dyDescent="0.25">
      <c r="K52022"/>
    </row>
    <row r="52023" spans="11:11" x14ac:dyDescent="0.25">
      <c r="K52023"/>
    </row>
    <row r="52024" spans="11:11" x14ac:dyDescent="0.25">
      <c r="K52024"/>
    </row>
    <row r="52025" spans="11:11" x14ac:dyDescent="0.25">
      <c r="K52025" s="133"/>
    </row>
    <row r="52026" spans="11:11" x14ac:dyDescent="0.25">
      <c r="K52026" s="133"/>
    </row>
    <row r="52027" spans="11:11" x14ac:dyDescent="0.25">
      <c r="K52027"/>
    </row>
    <row r="52028" spans="11:11" x14ac:dyDescent="0.25">
      <c r="K52028"/>
    </row>
    <row r="52029" spans="11:11" x14ac:dyDescent="0.25">
      <c r="K52029" s="133"/>
    </row>
    <row r="52030" spans="11:11" x14ac:dyDescent="0.25">
      <c r="K52030" s="133"/>
    </row>
    <row r="52031" spans="11:11" x14ac:dyDescent="0.25">
      <c r="K52031"/>
    </row>
    <row r="52032" spans="11:11" x14ac:dyDescent="0.25">
      <c r="K52032"/>
    </row>
    <row r="52033" spans="11:11" x14ac:dyDescent="0.25">
      <c r="K52033"/>
    </row>
    <row r="52034" spans="11:11" x14ac:dyDescent="0.25">
      <c r="K52034" s="133"/>
    </row>
    <row r="52035" spans="11:11" x14ac:dyDescent="0.25">
      <c r="K52035" s="133"/>
    </row>
    <row r="52036" spans="11:11" x14ac:dyDescent="0.25">
      <c r="K52036"/>
    </row>
    <row r="52037" spans="11:11" x14ac:dyDescent="0.25">
      <c r="K52037"/>
    </row>
    <row r="52038" spans="11:11" x14ac:dyDescent="0.25">
      <c r="K52038" s="133"/>
    </row>
    <row r="52039" spans="11:11" x14ac:dyDescent="0.25">
      <c r="K52039" s="133"/>
    </row>
    <row r="52040" spans="11:11" x14ac:dyDescent="0.25">
      <c r="K52040"/>
    </row>
    <row r="52041" spans="11:11" x14ac:dyDescent="0.25">
      <c r="K52041"/>
    </row>
    <row r="52042" spans="11:11" x14ac:dyDescent="0.25">
      <c r="K52042"/>
    </row>
    <row r="52043" spans="11:11" x14ac:dyDescent="0.25">
      <c r="K52043" s="133"/>
    </row>
    <row r="52044" spans="11:11" x14ac:dyDescent="0.25">
      <c r="K52044" s="133"/>
    </row>
    <row r="52045" spans="11:11" x14ac:dyDescent="0.25">
      <c r="K52045"/>
    </row>
    <row r="52046" spans="11:11" x14ac:dyDescent="0.25">
      <c r="K52046"/>
    </row>
    <row r="52047" spans="11:11" x14ac:dyDescent="0.25">
      <c r="K52047" s="133"/>
    </row>
    <row r="52048" spans="11:11" x14ac:dyDescent="0.25">
      <c r="K52048" s="133"/>
    </row>
    <row r="52049" spans="11:11" x14ac:dyDescent="0.25">
      <c r="K52049"/>
    </row>
    <row r="52050" spans="11:11" x14ac:dyDescent="0.25">
      <c r="K52050"/>
    </row>
    <row r="52051" spans="11:11" x14ac:dyDescent="0.25">
      <c r="K52051"/>
    </row>
    <row r="52052" spans="11:11" x14ac:dyDescent="0.25">
      <c r="K52052" s="133"/>
    </row>
    <row r="52053" spans="11:11" x14ac:dyDescent="0.25">
      <c r="K52053" s="133"/>
    </row>
    <row r="52054" spans="11:11" x14ac:dyDescent="0.25">
      <c r="K52054"/>
    </row>
    <row r="52055" spans="11:11" x14ac:dyDescent="0.25">
      <c r="K52055"/>
    </row>
    <row r="52056" spans="11:11" x14ac:dyDescent="0.25">
      <c r="K52056" s="133"/>
    </row>
    <row r="52057" spans="11:11" x14ac:dyDescent="0.25">
      <c r="K52057" s="133"/>
    </row>
    <row r="52058" spans="11:11" x14ac:dyDescent="0.25">
      <c r="K52058"/>
    </row>
    <row r="52059" spans="11:11" x14ac:dyDescent="0.25">
      <c r="K52059"/>
    </row>
    <row r="52060" spans="11:11" x14ac:dyDescent="0.25">
      <c r="K52060"/>
    </row>
    <row r="52061" spans="11:11" x14ac:dyDescent="0.25">
      <c r="K52061" s="133"/>
    </row>
    <row r="52062" spans="11:11" x14ac:dyDescent="0.25">
      <c r="K52062" s="133"/>
    </row>
    <row r="52063" spans="11:11" x14ac:dyDescent="0.25">
      <c r="K52063"/>
    </row>
    <row r="52064" spans="11:11" x14ac:dyDescent="0.25">
      <c r="K52064"/>
    </row>
    <row r="52065" spans="11:11" x14ac:dyDescent="0.25">
      <c r="K52065" s="133"/>
    </row>
    <row r="52066" spans="11:11" x14ac:dyDescent="0.25">
      <c r="K52066" s="133"/>
    </row>
    <row r="52067" spans="11:11" x14ac:dyDescent="0.25">
      <c r="K52067"/>
    </row>
    <row r="52068" spans="11:11" x14ac:dyDescent="0.25">
      <c r="K52068"/>
    </row>
    <row r="52069" spans="11:11" x14ac:dyDescent="0.25">
      <c r="K52069"/>
    </row>
    <row r="52070" spans="11:11" x14ac:dyDescent="0.25">
      <c r="K52070" s="133"/>
    </row>
    <row r="52071" spans="11:11" x14ac:dyDescent="0.25">
      <c r="K52071" s="133"/>
    </row>
    <row r="52072" spans="11:11" x14ac:dyDescent="0.25">
      <c r="K52072"/>
    </row>
    <row r="52073" spans="11:11" x14ac:dyDescent="0.25">
      <c r="K52073"/>
    </row>
    <row r="52074" spans="11:11" x14ac:dyDescent="0.25">
      <c r="K52074" s="133"/>
    </row>
    <row r="52075" spans="11:11" x14ac:dyDescent="0.25">
      <c r="K52075" s="133"/>
    </row>
    <row r="52076" spans="11:11" x14ac:dyDescent="0.25">
      <c r="K52076"/>
    </row>
    <row r="52077" spans="11:11" x14ac:dyDescent="0.25">
      <c r="K52077"/>
    </row>
    <row r="52078" spans="11:11" x14ac:dyDescent="0.25">
      <c r="K52078"/>
    </row>
    <row r="52079" spans="11:11" x14ac:dyDescent="0.25">
      <c r="K52079" s="133"/>
    </row>
    <row r="52080" spans="11:11" x14ac:dyDescent="0.25">
      <c r="K52080" s="133"/>
    </row>
    <row r="52081" spans="11:11" x14ac:dyDescent="0.25">
      <c r="K52081"/>
    </row>
    <row r="52082" spans="11:11" x14ac:dyDescent="0.25">
      <c r="K52082"/>
    </row>
    <row r="52083" spans="11:11" x14ac:dyDescent="0.25">
      <c r="K52083" s="133"/>
    </row>
    <row r="52084" spans="11:11" x14ac:dyDescent="0.25">
      <c r="K52084" s="133"/>
    </row>
    <row r="52085" spans="11:11" x14ac:dyDescent="0.25">
      <c r="K52085"/>
    </row>
    <row r="52086" spans="11:11" x14ac:dyDescent="0.25">
      <c r="K52086"/>
    </row>
    <row r="52087" spans="11:11" x14ac:dyDescent="0.25">
      <c r="K52087"/>
    </row>
    <row r="52088" spans="11:11" x14ac:dyDescent="0.25">
      <c r="K52088" s="133"/>
    </row>
    <row r="52089" spans="11:11" x14ac:dyDescent="0.25">
      <c r="K52089" s="133"/>
    </row>
    <row r="52090" spans="11:11" x14ac:dyDescent="0.25">
      <c r="K52090"/>
    </row>
    <row r="52091" spans="11:11" x14ac:dyDescent="0.25">
      <c r="K52091"/>
    </row>
    <row r="52092" spans="11:11" x14ac:dyDescent="0.25">
      <c r="K52092" s="133"/>
    </row>
    <row r="52093" spans="11:11" x14ac:dyDescent="0.25">
      <c r="K52093" s="133"/>
    </row>
    <row r="52094" spans="11:11" x14ac:dyDescent="0.25">
      <c r="K52094"/>
    </row>
    <row r="52095" spans="11:11" x14ac:dyDescent="0.25">
      <c r="K52095"/>
    </row>
    <row r="52096" spans="11:11" x14ac:dyDescent="0.25">
      <c r="K52096"/>
    </row>
    <row r="52097" spans="11:11" x14ac:dyDescent="0.25">
      <c r="K52097" s="133"/>
    </row>
    <row r="52098" spans="11:11" x14ac:dyDescent="0.25">
      <c r="K52098" s="133"/>
    </row>
    <row r="52099" spans="11:11" x14ac:dyDescent="0.25">
      <c r="K52099"/>
    </row>
    <row r="52100" spans="11:11" x14ac:dyDescent="0.25">
      <c r="K52100"/>
    </row>
    <row r="52101" spans="11:11" x14ac:dyDescent="0.25">
      <c r="K52101" s="133"/>
    </row>
    <row r="52102" spans="11:11" x14ac:dyDescent="0.25">
      <c r="K52102" s="133"/>
    </row>
    <row r="52103" spans="11:11" x14ac:dyDescent="0.25">
      <c r="K52103"/>
    </row>
    <row r="52104" spans="11:11" x14ac:dyDescent="0.25">
      <c r="K52104"/>
    </row>
    <row r="52105" spans="11:11" x14ac:dyDescent="0.25">
      <c r="K52105"/>
    </row>
    <row r="52106" spans="11:11" x14ac:dyDescent="0.25">
      <c r="K52106" s="133"/>
    </row>
    <row r="52107" spans="11:11" x14ac:dyDescent="0.25">
      <c r="K52107" s="133"/>
    </row>
    <row r="52108" spans="11:11" x14ac:dyDescent="0.25">
      <c r="K52108"/>
    </row>
    <row r="52109" spans="11:11" x14ac:dyDescent="0.25">
      <c r="K52109"/>
    </row>
    <row r="52110" spans="11:11" x14ac:dyDescent="0.25">
      <c r="K52110" s="133"/>
    </row>
    <row r="52111" spans="11:11" x14ac:dyDescent="0.25">
      <c r="K52111" s="133"/>
    </row>
    <row r="52112" spans="11:11" x14ac:dyDescent="0.25">
      <c r="K52112"/>
    </row>
    <row r="52113" spans="11:11" x14ac:dyDescent="0.25">
      <c r="K52113"/>
    </row>
    <row r="52114" spans="11:11" x14ac:dyDescent="0.25">
      <c r="K52114"/>
    </row>
    <row r="52115" spans="11:11" x14ac:dyDescent="0.25">
      <c r="K52115" s="133"/>
    </row>
    <row r="52116" spans="11:11" x14ac:dyDescent="0.25">
      <c r="K52116" s="133"/>
    </row>
    <row r="52117" spans="11:11" x14ac:dyDescent="0.25">
      <c r="K52117"/>
    </row>
    <row r="52118" spans="11:11" x14ac:dyDescent="0.25">
      <c r="K52118"/>
    </row>
    <row r="52119" spans="11:11" x14ac:dyDescent="0.25">
      <c r="K52119" s="133"/>
    </row>
    <row r="52120" spans="11:11" x14ac:dyDescent="0.25">
      <c r="K52120" s="133"/>
    </row>
    <row r="52121" spans="11:11" x14ac:dyDescent="0.25">
      <c r="K52121"/>
    </row>
    <row r="52122" spans="11:11" x14ac:dyDescent="0.25">
      <c r="K52122"/>
    </row>
    <row r="52123" spans="11:11" x14ac:dyDescent="0.25">
      <c r="K52123"/>
    </row>
    <row r="52124" spans="11:11" x14ac:dyDescent="0.25">
      <c r="K52124" s="133"/>
    </row>
    <row r="52125" spans="11:11" x14ac:dyDescent="0.25">
      <c r="K52125" s="133"/>
    </row>
    <row r="52126" spans="11:11" x14ac:dyDescent="0.25">
      <c r="K52126"/>
    </row>
    <row r="52127" spans="11:11" x14ac:dyDescent="0.25">
      <c r="K52127"/>
    </row>
    <row r="52128" spans="11:11" x14ac:dyDescent="0.25">
      <c r="K52128" s="133"/>
    </row>
    <row r="52129" spans="11:11" x14ac:dyDescent="0.25">
      <c r="K52129" s="133"/>
    </row>
    <row r="52130" spans="11:11" x14ac:dyDescent="0.25">
      <c r="K52130"/>
    </row>
    <row r="52131" spans="11:11" x14ac:dyDescent="0.25">
      <c r="K52131"/>
    </row>
    <row r="52132" spans="11:11" x14ac:dyDescent="0.25">
      <c r="K52132"/>
    </row>
    <row r="52133" spans="11:11" x14ac:dyDescent="0.25">
      <c r="K52133" s="133"/>
    </row>
    <row r="52134" spans="11:11" x14ac:dyDescent="0.25">
      <c r="K52134" s="133"/>
    </row>
    <row r="52135" spans="11:11" x14ac:dyDescent="0.25">
      <c r="K52135"/>
    </row>
    <row r="52136" spans="11:11" x14ac:dyDescent="0.25">
      <c r="K52136"/>
    </row>
    <row r="52137" spans="11:11" x14ac:dyDescent="0.25">
      <c r="K52137" s="133"/>
    </row>
    <row r="52138" spans="11:11" x14ac:dyDescent="0.25">
      <c r="K52138" s="133"/>
    </row>
    <row r="52139" spans="11:11" x14ac:dyDescent="0.25">
      <c r="K52139"/>
    </row>
    <row r="52140" spans="11:11" x14ac:dyDescent="0.25">
      <c r="K52140"/>
    </row>
    <row r="52141" spans="11:11" x14ac:dyDescent="0.25">
      <c r="K52141"/>
    </row>
    <row r="52142" spans="11:11" x14ac:dyDescent="0.25">
      <c r="K52142" s="133"/>
    </row>
    <row r="52143" spans="11:11" x14ac:dyDescent="0.25">
      <c r="K52143" s="133"/>
    </row>
    <row r="52144" spans="11:11" x14ac:dyDescent="0.25">
      <c r="K52144"/>
    </row>
    <row r="52145" spans="11:11" x14ac:dyDescent="0.25">
      <c r="K52145"/>
    </row>
    <row r="52146" spans="11:11" x14ac:dyDescent="0.25">
      <c r="K52146" s="133"/>
    </row>
    <row r="52147" spans="11:11" x14ac:dyDescent="0.25">
      <c r="K52147" s="133"/>
    </row>
    <row r="52148" spans="11:11" x14ac:dyDescent="0.25">
      <c r="K52148"/>
    </row>
    <row r="52149" spans="11:11" x14ac:dyDescent="0.25">
      <c r="K52149"/>
    </row>
    <row r="52150" spans="11:11" x14ac:dyDescent="0.25">
      <c r="K52150"/>
    </row>
    <row r="52151" spans="11:11" x14ac:dyDescent="0.25">
      <c r="K52151" s="133"/>
    </row>
    <row r="52152" spans="11:11" x14ac:dyDescent="0.25">
      <c r="K52152" s="133"/>
    </row>
    <row r="52153" spans="11:11" x14ac:dyDescent="0.25">
      <c r="K52153"/>
    </row>
    <row r="52154" spans="11:11" x14ac:dyDescent="0.25">
      <c r="K52154"/>
    </row>
    <row r="52155" spans="11:11" x14ac:dyDescent="0.25">
      <c r="K52155" s="133"/>
    </row>
    <row r="52156" spans="11:11" x14ac:dyDescent="0.25">
      <c r="K52156" s="133"/>
    </row>
    <row r="52157" spans="11:11" x14ac:dyDescent="0.25">
      <c r="K52157"/>
    </row>
    <row r="52158" spans="11:11" x14ac:dyDescent="0.25">
      <c r="K52158"/>
    </row>
    <row r="52159" spans="11:11" x14ac:dyDescent="0.25">
      <c r="K52159"/>
    </row>
    <row r="52160" spans="11:11" x14ac:dyDescent="0.25">
      <c r="K52160" s="133"/>
    </row>
    <row r="52161" spans="11:11" x14ac:dyDescent="0.25">
      <c r="K52161" s="133"/>
    </row>
    <row r="52162" spans="11:11" x14ac:dyDescent="0.25">
      <c r="K52162"/>
    </row>
    <row r="52163" spans="11:11" x14ac:dyDescent="0.25">
      <c r="K52163"/>
    </row>
    <row r="52164" spans="11:11" x14ac:dyDescent="0.25">
      <c r="K52164" s="133"/>
    </row>
    <row r="52165" spans="11:11" x14ac:dyDescent="0.25">
      <c r="K52165" s="133"/>
    </row>
    <row r="52166" spans="11:11" x14ac:dyDescent="0.25">
      <c r="K52166"/>
    </row>
    <row r="52167" spans="11:11" x14ac:dyDescent="0.25">
      <c r="K52167"/>
    </row>
    <row r="52168" spans="11:11" x14ac:dyDescent="0.25">
      <c r="K52168"/>
    </row>
    <row r="52169" spans="11:11" x14ac:dyDescent="0.25">
      <c r="K52169" s="133"/>
    </row>
    <row r="52170" spans="11:11" x14ac:dyDescent="0.25">
      <c r="K52170" s="133"/>
    </row>
    <row r="52171" spans="11:11" x14ac:dyDescent="0.25">
      <c r="K52171"/>
    </row>
    <row r="52172" spans="11:11" x14ac:dyDescent="0.25">
      <c r="K52172"/>
    </row>
    <row r="52173" spans="11:11" x14ac:dyDescent="0.25">
      <c r="K52173" s="133"/>
    </row>
    <row r="52174" spans="11:11" x14ac:dyDescent="0.25">
      <c r="K52174" s="133"/>
    </row>
    <row r="52175" spans="11:11" x14ac:dyDescent="0.25">
      <c r="K52175"/>
    </row>
    <row r="52176" spans="11:11" x14ac:dyDescent="0.25">
      <c r="K52176"/>
    </row>
    <row r="52177" spans="11:11" x14ac:dyDescent="0.25">
      <c r="K52177"/>
    </row>
    <row r="52178" spans="11:11" x14ac:dyDescent="0.25">
      <c r="K52178" s="133"/>
    </row>
    <row r="52179" spans="11:11" x14ac:dyDescent="0.25">
      <c r="K52179" s="133"/>
    </row>
    <row r="52180" spans="11:11" x14ac:dyDescent="0.25">
      <c r="K52180"/>
    </row>
    <row r="52181" spans="11:11" x14ac:dyDescent="0.25">
      <c r="K52181"/>
    </row>
    <row r="52182" spans="11:11" x14ac:dyDescent="0.25">
      <c r="K52182" s="133"/>
    </row>
    <row r="52183" spans="11:11" x14ac:dyDescent="0.25">
      <c r="K52183" s="133"/>
    </row>
    <row r="52184" spans="11:11" x14ac:dyDescent="0.25">
      <c r="K52184"/>
    </row>
    <row r="52185" spans="11:11" x14ac:dyDescent="0.25">
      <c r="K52185"/>
    </row>
    <row r="52186" spans="11:11" x14ac:dyDescent="0.25">
      <c r="K52186"/>
    </row>
    <row r="52187" spans="11:11" x14ac:dyDescent="0.25">
      <c r="K52187" s="133"/>
    </row>
    <row r="52188" spans="11:11" x14ac:dyDescent="0.25">
      <c r="K52188" s="133"/>
    </row>
    <row r="52189" spans="11:11" x14ac:dyDescent="0.25">
      <c r="K52189"/>
    </row>
    <row r="52190" spans="11:11" x14ac:dyDescent="0.25">
      <c r="K52190"/>
    </row>
    <row r="52191" spans="11:11" x14ac:dyDescent="0.25">
      <c r="K52191" s="133"/>
    </row>
    <row r="52192" spans="11:11" x14ac:dyDescent="0.25">
      <c r="K52192" s="133"/>
    </row>
    <row r="52193" spans="11:11" x14ac:dyDescent="0.25">
      <c r="K52193"/>
    </row>
    <row r="52194" spans="11:11" x14ac:dyDescent="0.25">
      <c r="K52194"/>
    </row>
    <row r="52195" spans="11:11" x14ac:dyDescent="0.25">
      <c r="K52195"/>
    </row>
    <row r="52196" spans="11:11" x14ac:dyDescent="0.25">
      <c r="K52196" s="133"/>
    </row>
    <row r="52197" spans="11:11" x14ac:dyDescent="0.25">
      <c r="K52197" s="133"/>
    </row>
    <row r="52198" spans="11:11" x14ac:dyDescent="0.25">
      <c r="K52198"/>
    </row>
    <row r="52199" spans="11:11" x14ac:dyDescent="0.25">
      <c r="K52199"/>
    </row>
    <row r="52200" spans="11:11" x14ac:dyDescent="0.25">
      <c r="K52200" s="133"/>
    </row>
    <row r="52201" spans="11:11" x14ac:dyDescent="0.25">
      <c r="K52201" s="133"/>
    </row>
    <row r="52202" spans="11:11" x14ac:dyDescent="0.25">
      <c r="K52202"/>
    </row>
    <row r="52203" spans="11:11" x14ac:dyDescent="0.25">
      <c r="K52203"/>
    </row>
    <row r="52204" spans="11:11" x14ac:dyDescent="0.25">
      <c r="K52204"/>
    </row>
    <row r="52205" spans="11:11" x14ac:dyDescent="0.25">
      <c r="K52205" s="133"/>
    </row>
    <row r="52206" spans="11:11" x14ac:dyDescent="0.25">
      <c r="K52206" s="133"/>
    </row>
    <row r="52207" spans="11:11" x14ac:dyDescent="0.25">
      <c r="K52207"/>
    </row>
    <row r="52208" spans="11:11" x14ac:dyDescent="0.25">
      <c r="K52208"/>
    </row>
    <row r="52209" spans="11:11" x14ac:dyDescent="0.25">
      <c r="K52209" s="133"/>
    </row>
    <row r="52210" spans="11:11" x14ac:dyDescent="0.25">
      <c r="K52210" s="133"/>
    </row>
    <row r="52211" spans="11:11" x14ac:dyDescent="0.25">
      <c r="K52211"/>
    </row>
    <row r="52212" spans="11:11" x14ac:dyDescent="0.25">
      <c r="K52212"/>
    </row>
    <row r="52213" spans="11:11" x14ac:dyDescent="0.25">
      <c r="K52213"/>
    </row>
    <row r="52214" spans="11:11" x14ac:dyDescent="0.25">
      <c r="K52214" s="133"/>
    </row>
    <row r="52215" spans="11:11" x14ac:dyDescent="0.25">
      <c r="K52215" s="133"/>
    </row>
    <row r="52216" spans="11:11" x14ac:dyDescent="0.25">
      <c r="K52216"/>
    </row>
    <row r="52217" spans="11:11" x14ac:dyDescent="0.25">
      <c r="K52217"/>
    </row>
    <row r="52218" spans="11:11" x14ac:dyDescent="0.25">
      <c r="K52218" s="133"/>
    </row>
    <row r="52219" spans="11:11" x14ac:dyDescent="0.25">
      <c r="K52219" s="133"/>
    </row>
    <row r="52220" spans="11:11" x14ac:dyDescent="0.25">
      <c r="K52220"/>
    </row>
    <row r="52221" spans="11:11" x14ac:dyDescent="0.25">
      <c r="K52221"/>
    </row>
    <row r="52222" spans="11:11" x14ac:dyDescent="0.25">
      <c r="K52222"/>
    </row>
    <row r="52223" spans="11:11" x14ac:dyDescent="0.25">
      <c r="K52223" s="133"/>
    </row>
    <row r="52224" spans="11:11" x14ac:dyDescent="0.25">
      <c r="K52224" s="133"/>
    </row>
    <row r="52225" spans="11:11" x14ac:dyDescent="0.25">
      <c r="K52225"/>
    </row>
    <row r="52226" spans="11:11" x14ac:dyDescent="0.25">
      <c r="K52226"/>
    </row>
    <row r="52227" spans="11:11" x14ac:dyDescent="0.25">
      <c r="K52227" s="133"/>
    </row>
    <row r="52228" spans="11:11" x14ac:dyDescent="0.25">
      <c r="K52228" s="133"/>
    </row>
    <row r="52229" spans="11:11" x14ac:dyDescent="0.25">
      <c r="K52229"/>
    </row>
    <row r="52230" spans="11:11" x14ac:dyDescent="0.25">
      <c r="K52230"/>
    </row>
    <row r="52231" spans="11:11" x14ac:dyDescent="0.25">
      <c r="K52231"/>
    </row>
    <row r="52232" spans="11:11" x14ac:dyDescent="0.25">
      <c r="K52232" s="133"/>
    </row>
    <row r="52233" spans="11:11" x14ac:dyDescent="0.25">
      <c r="K52233" s="133"/>
    </row>
    <row r="52234" spans="11:11" x14ac:dyDescent="0.25">
      <c r="K52234"/>
    </row>
    <row r="52235" spans="11:11" x14ac:dyDescent="0.25">
      <c r="K52235"/>
    </row>
    <row r="52236" spans="11:11" x14ac:dyDescent="0.25">
      <c r="K52236" s="133"/>
    </row>
    <row r="52237" spans="11:11" x14ac:dyDescent="0.25">
      <c r="K52237" s="133"/>
    </row>
    <row r="52238" spans="11:11" x14ac:dyDescent="0.25">
      <c r="K52238"/>
    </row>
    <row r="52239" spans="11:11" x14ac:dyDescent="0.25">
      <c r="K52239"/>
    </row>
    <row r="52240" spans="11:11" x14ac:dyDescent="0.25">
      <c r="K52240"/>
    </row>
    <row r="52241" spans="11:11" x14ac:dyDescent="0.25">
      <c r="K52241" s="133"/>
    </row>
    <row r="52242" spans="11:11" x14ac:dyDescent="0.25">
      <c r="K52242" s="133"/>
    </row>
    <row r="52243" spans="11:11" x14ac:dyDescent="0.25">
      <c r="K52243"/>
    </row>
    <row r="52244" spans="11:11" x14ac:dyDescent="0.25">
      <c r="K52244"/>
    </row>
    <row r="52245" spans="11:11" x14ac:dyDescent="0.25">
      <c r="K52245" s="133"/>
    </row>
    <row r="52246" spans="11:11" x14ac:dyDescent="0.25">
      <c r="K52246" s="133"/>
    </row>
    <row r="52247" spans="11:11" x14ac:dyDescent="0.25">
      <c r="K52247"/>
    </row>
    <row r="52248" spans="11:11" x14ac:dyDescent="0.25">
      <c r="K52248"/>
    </row>
    <row r="52249" spans="11:11" x14ac:dyDescent="0.25">
      <c r="K52249"/>
    </row>
    <row r="52250" spans="11:11" x14ac:dyDescent="0.25">
      <c r="K52250" s="133"/>
    </row>
    <row r="52251" spans="11:11" x14ac:dyDescent="0.25">
      <c r="K52251" s="133"/>
    </row>
    <row r="52252" spans="11:11" x14ac:dyDescent="0.25">
      <c r="K52252"/>
    </row>
    <row r="52253" spans="11:11" x14ac:dyDescent="0.25">
      <c r="K52253"/>
    </row>
    <row r="52254" spans="11:11" x14ac:dyDescent="0.25">
      <c r="K52254" s="133"/>
    </row>
    <row r="52255" spans="11:11" x14ac:dyDescent="0.25">
      <c r="K52255" s="133"/>
    </row>
    <row r="52256" spans="11:11" x14ac:dyDescent="0.25">
      <c r="K52256"/>
    </row>
    <row r="52257" spans="11:11" x14ac:dyDescent="0.25">
      <c r="K52257"/>
    </row>
    <row r="52258" spans="11:11" x14ac:dyDescent="0.25">
      <c r="K52258"/>
    </row>
    <row r="52259" spans="11:11" x14ac:dyDescent="0.25">
      <c r="K52259" s="133"/>
    </row>
    <row r="52260" spans="11:11" x14ac:dyDescent="0.25">
      <c r="K52260" s="133"/>
    </row>
    <row r="52261" spans="11:11" x14ac:dyDescent="0.25">
      <c r="K52261"/>
    </row>
    <row r="52262" spans="11:11" x14ac:dyDescent="0.25">
      <c r="K52262"/>
    </row>
    <row r="52263" spans="11:11" x14ac:dyDescent="0.25">
      <c r="K52263" s="133"/>
    </row>
    <row r="52264" spans="11:11" x14ac:dyDescent="0.25">
      <c r="K52264" s="133"/>
    </row>
    <row r="52265" spans="11:11" x14ac:dyDescent="0.25">
      <c r="K52265"/>
    </row>
    <row r="52266" spans="11:11" x14ac:dyDescent="0.25">
      <c r="K52266"/>
    </row>
    <row r="52267" spans="11:11" x14ac:dyDescent="0.25">
      <c r="K52267"/>
    </row>
    <row r="52268" spans="11:11" x14ac:dyDescent="0.25">
      <c r="K52268" s="133"/>
    </row>
    <row r="52269" spans="11:11" x14ac:dyDescent="0.25">
      <c r="K52269" s="133"/>
    </row>
    <row r="52270" spans="11:11" x14ac:dyDescent="0.25">
      <c r="K52270"/>
    </row>
    <row r="52271" spans="11:11" x14ac:dyDescent="0.25">
      <c r="K52271"/>
    </row>
    <row r="52272" spans="11:11" x14ac:dyDescent="0.25">
      <c r="K52272" s="133"/>
    </row>
    <row r="52273" spans="11:11" x14ac:dyDescent="0.25">
      <c r="K52273" s="133"/>
    </row>
    <row r="52274" spans="11:11" x14ac:dyDescent="0.25">
      <c r="K52274"/>
    </row>
    <row r="52275" spans="11:11" x14ac:dyDescent="0.25">
      <c r="K52275"/>
    </row>
    <row r="52276" spans="11:11" x14ac:dyDescent="0.25">
      <c r="K52276"/>
    </row>
    <row r="52277" spans="11:11" x14ac:dyDescent="0.25">
      <c r="K52277" s="133"/>
    </row>
    <row r="52278" spans="11:11" x14ac:dyDescent="0.25">
      <c r="K52278" s="133"/>
    </row>
    <row r="52279" spans="11:11" x14ac:dyDescent="0.25">
      <c r="K52279"/>
    </row>
    <row r="52280" spans="11:11" x14ac:dyDescent="0.25">
      <c r="K52280"/>
    </row>
    <row r="52281" spans="11:11" x14ac:dyDescent="0.25">
      <c r="K52281" s="133"/>
    </row>
    <row r="52282" spans="11:11" x14ac:dyDescent="0.25">
      <c r="K52282" s="133"/>
    </row>
    <row r="52283" spans="11:11" x14ac:dyDescent="0.25">
      <c r="K52283"/>
    </row>
    <row r="52284" spans="11:11" x14ac:dyDescent="0.25">
      <c r="K52284"/>
    </row>
    <row r="52285" spans="11:11" x14ac:dyDescent="0.25">
      <c r="K52285"/>
    </row>
    <row r="52286" spans="11:11" x14ac:dyDescent="0.25">
      <c r="K52286" s="133"/>
    </row>
    <row r="52287" spans="11:11" x14ac:dyDescent="0.25">
      <c r="K52287" s="133"/>
    </row>
    <row r="52288" spans="11:11" x14ac:dyDescent="0.25">
      <c r="K52288"/>
    </row>
    <row r="52289" spans="11:11" x14ac:dyDescent="0.25">
      <c r="K52289"/>
    </row>
    <row r="52290" spans="11:11" x14ac:dyDescent="0.25">
      <c r="K52290" s="133"/>
    </row>
    <row r="52291" spans="11:11" x14ac:dyDescent="0.25">
      <c r="K52291" s="133"/>
    </row>
    <row r="52292" spans="11:11" x14ac:dyDescent="0.25">
      <c r="K52292"/>
    </row>
    <row r="52293" spans="11:11" x14ac:dyDescent="0.25">
      <c r="K52293"/>
    </row>
    <row r="52294" spans="11:11" x14ac:dyDescent="0.25">
      <c r="K52294"/>
    </row>
    <row r="52295" spans="11:11" x14ac:dyDescent="0.25">
      <c r="K52295" s="133"/>
    </row>
    <row r="52296" spans="11:11" x14ac:dyDescent="0.25">
      <c r="K52296" s="133"/>
    </row>
    <row r="52297" spans="11:11" x14ac:dyDescent="0.25">
      <c r="K52297"/>
    </row>
    <row r="52298" spans="11:11" x14ac:dyDescent="0.25">
      <c r="K52298"/>
    </row>
    <row r="52299" spans="11:11" x14ac:dyDescent="0.25">
      <c r="K52299" s="133"/>
    </row>
    <row r="52300" spans="11:11" x14ac:dyDescent="0.25">
      <c r="K52300" s="133"/>
    </row>
    <row r="52301" spans="11:11" x14ac:dyDescent="0.25">
      <c r="K52301"/>
    </row>
    <row r="52302" spans="11:11" x14ac:dyDescent="0.25">
      <c r="K52302"/>
    </row>
    <row r="52303" spans="11:11" x14ac:dyDescent="0.25">
      <c r="K52303"/>
    </row>
    <row r="52304" spans="11:11" x14ac:dyDescent="0.25">
      <c r="K52304" s="133"/>
    </row>
    <row r="52305" spans="11:11" x14ac:dyDescent="0.25">
      <c r="K52305" s="133"/>
    </row>
    <row r="52306" spans="11:11" x14ac:dyDescent="0.25">
      <c r="K52306"/>
    </row>
    <row r="52307" spans="11:11" x14ac:dyDescent="0.25">
      <c r="K52307"/>
    </row>
    <row r="52308" spans="11:11" x14ac:dyDescent="0.25">
      <c r="K52308" s="133"/>
    </row>
    <row r="52309" spans="11:11" x14ac:dyDescent="0.25">
      <c r="K52309" s="133"/>
    </row>
    <row r="52310" spans="11:11" x14ac:dyDescent="0.25">
      <c r="K52310"/>
    </row>
    <row r="52311" spans="11:11" x14ac:dyDescent="0.25">
      <c r="K52311"/>
    </row>
    <row r="52312" spans="11:11" x14ac:dyDescent="0.25">
      <c r="K52312"/>
    </row>
    <row r="52313" spans="11:11" x14ac:dyDescent="0.25">
      <c r="K52313" s="133"/>
    </row>
    <row r="52314" spans="11:11" x14ac:dyDescent="0.25">
      <c r="K52314" s="133"/>
    </row>
    <row r="52315" spans="11:11" x14ac:dyDescent="0.25">
      <c r="K52315"/>
    </row>
    <row r="52316" spans="11:11" x14ac:dyDescent="0.25">
      <c r="K52316"/>
    </row>
    <row r="52317" spans="11:11" x14ac:dyDescent="0.25">
      <c r="K52317" s="133"/>
    </row>
    <row r="52318" spans="11:11" x14ac:dyDescent="0.25">
      <c r="K52318" s="133"/>
    </row>
    <row r="52319" spans="11:11" x14ac:dyDescent="0.25">
      <c r="K52319"/>
    </row>
    <row r="52320" spans="11:11" x14ac:dyDescent="0.25">
      <c r="K52320"/>
    </row>
    <row r="52321" spans="11:11" x14ac:dyDescent="0.25">
      <c r="K52321"/>
    </row>
    <row r="52322" spans="11:11" x14ac:dyDescent="0.25">
      <c r="K52322" s="133"/>
    </row>
    <row r="52323" spans="11:11" x14ac:dyDescent="0.25">
      <c r="K52323" s="133"/>
    </row>
    <row r="52324" spans="11:11" x14ac:dyDescent="0.25">
      <c r="K52324"/>
    </row>
    <row r="52325" spans="11:11" x14ac:dyDescent="0.25">
      <c r="K52325"/>
    </row>
    <row r="52326" spans="11:11" x14ac:dyDescent="0.25">
      <c r="K52326" s="133"/>
    </row>
    <row r="52327" spans="11:11" x14ac:dyDescent="0.25">
      <c r="K52327" s="133"/>
    </row>
    <row r="52328" spans="11:11" x14ac:dyDescent="0.25">
      <c r="K52328"/>
    </row>
    <row r="52329" spans="11:11" x14ac:dyDescent="0.25">
      <c r="K52329"/>
    </row>
    <row r="52330" spans="11:11" x14ac:dyDescent="0.25">
      <c r="K52330"/>
    </row>
    <row r="52331" spans="11:11" x14ac:dyDescent="0.25">
      <c r="K52331" s="133"/>
    </row>
    <row r="52332" spans="11:11" x14ac:dyDescent="0.25">
      <c r="K52332" s="133"/>
    </row>
    <row r="52333" spans="11:11" x14ac:dyDescent="0.25">
      <c r="K52333"/>
    </row>
    <row r="52334" spans="11:11" x14ac:dyDescent="0.25">
      <c r="K52334"/>
    </row>
    <row r="52335" spans="11:11" x14ac:dyDescent="0.25">
      <c r="K52335" s="133"/>
    </row>
    <row r="52336" spans="11:11" x14ac:dyDescent="0.25">
      <c r="K52336" s="133"/>
    </row>
    <row r="52337" spans="11:11" x14ac:dyDescent="0.25">
      <c r="K52337"/>
    </row>
    <row r="52338" spans="11:11" x14ac:dyDescent="0.25">
      <c r="K52338"/>
    </row>
    <row r="52339" spans="11:11" x14ac:dyDescent="0.25">
      <c r="K52339"/>
    </row>
    <row r="52340" spans="11:11" x14ac:dyDescent="0.25">
      <c r="K52340" s="133"/>
    </row>
    <row r="52341" spans="11:11" x14ac:dyDescent="0.25">
      <c r="K52341" s="133"/>
    </row>
    <row r="52342" spans="11:11" x14ac:dyDescent="0.25">
      <c r="K52342"/>
    </row>
    <row r="52343" spans="11:11" x14ac:dyDescent="0.25">
      <c r="K52343"/>
    </row>
    <row r="52344" spans="11:11" x14ac:dyDescent="0.25">
      <c r="K52344" s="133"/>
    </row>
    <row r="52345" spans="11:11" x14ac:dyDescent="0.25">
      <c r="K52345" s="133"/>
    </row>
    <row r="52346" spans="11:11" x14ac:dyDescent="0.25">
      <c r="K52346"/>
    </row>
    <row r="52347" spans="11:11" x14ac:dyDescent="0.25">
      <c r="K52347"/>
    </row>
    <row r="52348" spans="11:11" x14ac:dyDescent="0.25">
      <c r="K52348"/>
    </row>
    <row r="52349" spans="11:11" x14ac:dyDescent="0.25">
      <c r="K52349" s="133"/>
    </row>
    <row r="52350" spans="11:11" x14ac:dyDescent="0.25">
      <c r="K52350" s="133"/>
    </row>
    <row r="52351" spans="11:11" x14ac:dyDescent="0.25">
      <c r="K52351"/>
    </row>
    <row r="52352" spans="11:11" x14ac:dyDescent="0.25">
      <c r="K52352"/>
    </row>
    <row r="52353" spans="11:11" x14ac:dyDescent="0.25">
      <c r="K52353" s="133"/>
    </row>
    <row r="52354" spans="11:11" x14ac:dyDescent="0.25">
      <c r="K52354" s="133"/>
    </row>
    <row r="52355" spans="11:11" x14ac:dyDescent="0.25">
      <c r="K52355"/>
    </row>
    <row r="52356" spans="11:11" x14ac:dyDescent="0.25">
      <c r="K52356"/>
    </row>
    <row r="52357" spans="11:11" x14ac:dyDescent="0.25">
      <c r="K52357"/>
    </row>
    <row r="52358" spans="11:11" x14ac:dyDescent="0.25">
      <c r="K52358" s="133"/>
    </row>
    <row r="52359" spans="11:11" x14ac:dyDescent="0.25">
      <c r="K52359" s="133"/>
    </row>
    <row r="52360" spans="11:11" x14ac:dyDescent="0.25">
      <c r="K52360"/>
    </row>
    <row r="52361" spans="11:11" x14ac:dyDescent="0.25">
      <c r="K52361"/>
    </row>
    <row r="52362" spans="11:11" x14ac:dyDescent="0.25">
      <c r="K52362" s="133"/>
    </row>
    <row r="52363" spans="11:11" x14ac:dyDescent="0.25">
      <c r="K52363" s="133"/>
    </row>
    <row r="52364" spans="11:11" x14ac:dyDescent="0.25">
      <c r="K52364"/>
    </row>
    <row r="52365" spans="11:11" x14ac:dyDescent="0.25">
      <c r="K52365"/>
    </row>
    <row r="52366" spans="11:11" x14ac:dyDescent="0.25">
      <c r="K52366"/>
    </row>
    <row r="52367" spans="11:11" x14ac:dyDescent="0.25">
      <c r="K52367" s="133"/>
    </row>
    <row r="52368" spans="11:11" x14ac:dyDescent="0.25">
      <c r="K52368" s="133"/>
    </row>
    <row r="52369" spans="11:11" x14ac:dyDescent="0.25">
      <c r="K52369"/>
    </row>
    <row r="52370" spans="11:11" x14ac:dyDescent="0.25">
      <c r="K52370"/>
    </row>
    <row r="52371" spans="11:11" x14ac:dyDescent="0.25">
      <c r="K52371" s="133"/>
    </row>
    <row r="52372" spans="11:11" x14ac:dyDescent="0.25">
      <c r="K52372" s="133"/>
    </row>
    <row r="52373" spans="11:11" x14ac:dyDescent="0.25">
      <c r="K52373"/>
    </row>
    <row r="52374" spans="11:11" x14ac:dyDescent="0.25">
      <c r="K52374"/>
    </row>
    <row r="52375" spans="11:11" x14ac:dyDescent="0.25">
      <c r="K52375"/>
    </row>
    <row r="52376" spans="11:11" x14ac:dyDescent="0.25">
      <c r="K52376" s="133"/>
    </row>
    <row r="52377" spans="11:11" x14ac:dyDescent="0.25">
      <c r="K52377" s="133"/>
    </row>
    <row r="52378" spans="11:11" x14ac:dyDescent="0.25">
      <c r="K52378"/>
    </row>
    <row r="52379" spans="11:11" x14ac:dyDescent="0.25">
      <c r="K52379"/>
    </row>
    <row r="52380" spans="11:11" x14ac:dyDescent="0.25">
      <c r="K52380" s="133"/>
    </row>
    <row r="52381" spans="11:11" x14ac:dyDescent="0.25">
      <c r="K52381" s="133"/>
    </row>
    <row r="52382" spans="11:11" x14ac:dyDescent="0.25">
      <c r="K52382"/>
    </row>
    <row r="52383" spans="11:11" x14ac:dyDescent="0.25">
      <c r="K52383"/>
    </row>
    <row r="52384" spans="11:11" x14ac:dyDescent="0.25">
      <c r="K52384"/>
    </row>
    <row r="52385" spans="11:11" x14ac:dyDescent="0.25">
      <c r="K52385" s="133"/>
    </row>
    <row r="52386" spans="11:11" x14ac:dyDescent="0.25">
      <c r="K52386" s="133"/>
    </row>
    <row r="52387" spans="11:11" x14ac:dyDescent="0.25">
      <c r="K52387"/>
    </row>
    <row r="52388" spans="11:11" x14ac:dyDescent="0.25">
      <c r="K52388"/>
    </row>
    <row r="52389" spans="11:11" x14ac:dyDescent="0.25">
      <c r="K52389" s="133"/>
    </row>
    <row r="52390" spans="11:11" x14ac:dyDescent="0.25">
      <c r="K52390" s="133"/>
    </row>
    <row r="52391" spans="11:11" x14ac:dyDescent="0.25">
      <c r="K52391"/>
    </row>
    <row r="52392" spans="11:11" x14ac:dyDescent="0.25">
      <c r="K52392"/>
    </row>
    <row r="52393" spans="11:11" x14ac:dyDescent="0.25">
      <c r="K52393"/>
    </row>
    <row r="52394" spans="11:11" x14ac:dyDescent="0.25">
      <c r="K52394" s="133"/>
    </row>
    <row r="52395" spans="11:11" x14ac:dyDescent="0.25">
      <c r="K52395" s="133"/>
    </row>
    <row r="52396" spans="11:11" x14ac:dyDescent="0.25">
      <c r="K52396"/>
    </row>
    <row r="52397" spans="11:11" x14ac:dyDescent="0.25">
      <c r="K52397"/>
    </row>
    <row r="52398" spans="11:11" x14ac:dyDescent="0.25">
      <c r="K52398" s="133"/>
    </row>
    <row r="52399" spans="11:11" x14ac:dyDescent="0.25">
      <c r="K52399" s="133"/>
    </row>
    <row r="52400" spans="11:11" x14ac:dyDescent="0.25">
      <c r="K52400"/>
    </row>
    <row r="52401" spans="11:11" x14ac:dyDescent="0.25">
      <c r="K52401"/>
    </row>
    <row r="52402" spans="11:11" x14ac:dyDescent="0.25">
      <c r="K52402"/>
    </row>
    <row r="52403" spans="11:11" x14ac:dyDescent="0.25">
      <c r="K52403" s="133"/>
    </row>
    <row r="52404" spans="11:11" x14ac:dyDescent="0.25">
      <c r="K52404" s="133"/>
    </row>
    <row r="52405" spans="11:11" x14ac:dyDescent="0.25">
      <c r="K52405"/>
    </row>
    <row r="52406" spans="11:11" x14ac:dyDescent="0.25">
      <c r="K52406"/>
    </row>
    <row r="52407" spans="11:11" x14ac:dyDescent="0.25">
      <c r="K52407" s="133"/>
    </row>
    <row r="52408" spans="11:11" x14ac:dyDescent="0.25">
      <c r="K52408" s="133"/>
    </row>
    <row r="52409" spans="11:11" x14ac:dyDescent="0.25">
      <c r="K52409"/>
    </row>
    <row r="52410" spans="11:11" x14ac:dyDescent="0.25">
      <c r="K52410"/>
    </row>
    <row r="52411" spans="11:11" x14ac:dyDescent="0.25">
      <c r="K52411"/>
    </row>
    <row r="52412" spans="11:11" x14ac:dyDescent="0.25">
      <c r="K52412" s="133"/>
    </row>
    <row r="52413" spans="11:11" x14ac:dyDescent="0.25">
      <c r="K52413" s="133"/>
    </row>
    <row r="52414" spans="11:11" x14ac:dyDescent="0.25">
      <c r="K52414"/>
    </row>
    <row r="52415" spans="11:11" x14ac:dyDescent="0.25">
      <c r="K52415"/>
    </row>
    <row r="52416" spans="11:11" x14ac:dyDescent="0.25">
      <c r="K52416" s="133"/>
    </row>
    <row r="52417" spans="11:11" x14ac:dyDescent="0.25">
      <c r="K52417" s="133"/>
    </row>
    <row r="52418" spans="11:11" x14ac:dyDescent="0.25">
      <c r="K52418"/>
    </row>
    <row r="52419" spans="11:11" x14ac:dyDescent="0.25">
      <c r="K52419"/>
    </row>
    <row r="52420" spans="11:11" x14ac:dyDescent="0.25">
      <c r="K52420"/>
    </row>
    <row r="52421" spans="11:11" x14ac:dyDescent="0.25">
      <c r="K52421" s="133"/>
    </row>
    <row r="52422" spans="11:11" x14ac:dyDescent="0.25">
      <c r="K52422" s="133"/>
    </row>
    <row r="52423" spans="11:11" x14ac:dyDescent="0.25">
      <c r="K52423"/>
    </row>
    <row r="52424" spans="11:11" x14ac:dyDescent="0.25">
      <c r="K52424"/>
    </row>
    <row r="52425" spans="11:11" x14ac:dyDescent="0.25">
      <c r="K52425" s="133"/>
    </row>
    <row r="52426" spans="11:11" x14ac:dyDescent="0.25">
      <c r="K52426" s="133"/>
    </row>
    <row r="52427" spans="11:11" x14ac:dyDescent="0.25">
      <c r="K52427"/>
    </row>
    <row r="52428" spans="11:11" x14ac:dyDescent="0.25">
      <c r="K52428"/>
    </row>
    <row r="52429" spans="11:11" x14ac:dyDescent="0.25">
      <c r="K52429"/>
    </row>
    <row r="52430" spans="11:11" x14ac:dyDescent="0.25">
      <c r="K52430" s="133"/>
    </row>
    <row r="52431" spans="11:11" x14ac:dyDescent="0.25">
      <c r="K52431" s="133"/>
    </row>
    <row r="52432" spans="11:11" x14ac:dyDescent="0.25">
      <c r="K52432"/>
    </row>
    <row r="52433" spans="11:11" x14ac:dyDescent="0.25">
      <c r="K52433"/>
    </row>
    <row r="52434" spans="11:11" x14ac:dyDescent="0.25">
      <c r="K52434" s="133"/>
    </row>
    <row r="52435" spans="11:11" x14ac:dyDescent="0.25">
      <c r="K52435" s="133"/>
    </row>
    <row r="52436" spans="11:11" x14ac:dyDescent="0.25">
      <c r="K52436"/>
    </row>
    <row r="52437" spans="11:11" x14ac:dyDescent="0.25">
      <c r="K52437"/>
    </row>
    <row r="52438" spans="11:11" x14ac:dyDescent="0.25">
      <c r="K52438"/>
    </row>
    <row r="52439" spans="11:11" x14ac:dyDescent="0.25">
      <c r="K52439" s="133"/>
    </row>
    <row r="52440" spans="11:11" x14ac:dyDescent="0.25">
      <c r="K52440" s="133"/>
    </row>
    <row r="52441" spans="11:11" x14ac:dyDescent="0.25">
      <c r="K52441"/>
    </row>
    <row r="52442" spans="11:11" x14ac:dyDescent="0.25">
      <c r="K52442"/>
    </row>
    <row r="52443" spans="11:11" x14ac:dyDescent="0.25">
      <c r="K52443" s="133"/>
    </row>
    <row r="52444" spans="11:11" x14ac:dyDescent="0.25">
      <c r="K52444" s="133"/>
    </row>
    <row r="52445" spans="11:11" x14ac:dyDescent="0.25">
      <c r="K52445"/>
    </row>
    <row r="52446" spans="11:11" x14ac:dyDescent="0.25">
      <c r="K52446"/>
    </row>
    <row r="52447" spans="11:11" x14ac:dyDescent="0.25">
      <c r="K52447"/>
    </row>
    <row r="52448" spans="11:11" x14ac:dyDescent="0.25">
      <c r="K52448" s="133"/>
    </row>
    <row r="52449" spans="11:11" x14ac:dyDescent="0.25">
      <c r="K52449" s="133"/>
    </row>
    <row r="52450" spans="11:11" x14ac:dyDescent="0.25">
      <c r="K52450"/>
    </row>
    <row r="52451" spans="11:11" x14ac:dyDescent="0.25">
      <c r="K52451"/>
    </row>
    <row r="52452" spans="11:11" x14ac:dyDescent="0.25">
      <c r="K52452" s="133"/>
    </row>
    <row r="52453" spans="11:11" x14ac:dyDescent="0.25">
      <c r="K52453" s="133"/>
    </row>
    <row r="52454" spans="11:11" x14ac:dyDescent="0.25">
      <c r="K52454"/>
    </row>
    <row r="52455" spans="11:11" x14ac:dyDescent="0.25">
      <c r="K52455"/>
    </row>
    <row r="52456" spans="11:11" x14ac:dyDescent="0.25">
      <c r="K52456"/>
    </row>
    <row r="52457" spans="11:11" x14ac:dyDescent="0.25">
      <c r="K52457" s="133"/>
    </row>
    <row r="52458" spans="11:11" x14ac:dyDescent="0.25">
      <c r="K52458" s="133"/>
    </row>
    <row r="52459" spans="11:11" x14ac:dyDescent="0.25">
      <c r="K52459"/>
    </row>
    <row r="52460" spans="11:11" x14ac:dyDescent="0.25">
      <c r="K52460"/>
    </row>
    <row r="52461" spans="11:11" x14ac:dyDescent="0.25">
      <c r="K52461" s="133"/>
    </row>
    <row r="52462" spans="11:11" x14ac:dyDescent="0.25">
      <c r="K52462" s="133"/>
    </row>
    <row r="52463" spans="11:11" x14ac:dyDescent="0.25">
      <c r="K52463"/>
    </row>
    <row r="52464" spans="11:11" x14ac:dyDescent="0.25">
      <c r="K52464"/>
    </row>
    <row r="52465" spans="11:11" x14ac:dyDescent="0.25">
      <c r="K52465"/>
    </row>
    <row r="52466" spans="11:11" x14ac:dyDescent="0.25">
      <c r="K52466" s="133"/>
    </row>
    <row r="52467" spans="11:11" x14ac:dyDescent="0.25">
      <c r="K52467" s="133"/>
    </row>
    <row r="52468" spans="11:11" x14ac:dyDescent="0.25">
      <c r="K52468"/>
    </row>
    <row r="52469" spans="11:11" x14ac:dyDescent="0.25">
      <c r="K52469"/>
    </row>
    <row r="52470" spans="11:11" x14ac:dyDescent="0.25">
      <c r="K52470" s="133"/>
    </row>
    <row r="52471" spans="11:11" x14ac:dyDescent="0.25">
      <c r="K52471" s="133"/>
    </row>
    <row r="52472" spans="11:11" x14ac:dyDescent="0.25">
      <c r="K52472"/>
    </row>
    <row r="52473" spans="11:11" x14ac:dyDescent="0.25">
      <c r="K52473"/>
    </row>
    <row r="52474" spans="11:11" x14ac:dyDescent="0.25">
      <c r="K52474"/>
    </row>
    <row r="52475" spans="11:11" x14ac:dyDescent="0.25">
      <c r="K52475" s="133"/>
    </row>
    <row r="52476" spans="11:11" x14ac:dyDescent="0.25">
      <c r="K52476" s="133"/>
    </row>
    <row r="52477" spans="11:11" x14ac:dyDescent="0.25">
      <c r="K52477"/>
    </row>
    <row r="52478" spans="11:11" x14ac:dyDescent="0.25">
      <c r="K52478"/>
    </row>
    <row r="52479" spans="11:11" x14ac:dyDescent="0.25">
      <c r="K52479" s="133"/>
    </row>
    <row r="52480" spans="11:11" x14ac:dyDescent="0.25">
      <c r="K52480" s="133"/>
    </row>
    <row r="52481" spans="11:11" x14ac:dyDescent="0.25">
      <c r="K52481"/>
    </row>
    <row r="52482" spans="11:11" x14ac:dyDescent="0.25">
      <c r="K52482"/>
    </row>
    <row r="52483" spans="11:11" x14ac:dyDescent="0.25">
      <c r="K52483"/>
    </row>
    <row r="52484" spans="11:11" x14ac:dyDescent="0.25">
      <c r="K52484" s="133"/>
    </row>
    <row r="52485" spans="11:11" x14ac:dyDescent="0.25">
      <c r="K52485" s="133"/>
    </row>
    <row r="52486" spans="11:11" x14ac:dyDescent="0.25">
      <c r="K52486"/>
    </row>
    <row r="52487" spans="11:11" x14ac:dyDescent="0.25">
      <c r="K52487"/>
    </row>
    <row r="52488" spans="11:11" x14ac:dyDescent="0.25">
      <c r="K52488" s="133"/>
    </row>
    <row r="52489" spans="11:11" x14ac:dyDescent="0.25">
      <c r="K52489" s="133"/>
    </row>
    <row r="52490" spans="11:11" x14ac:dyDescent="0.25">
      <c r="K52490"/>
    </row>
    <row r="52491" spans="11:11" x14ac:dyDescent="0.25">
      <c r="K52491"/>
    </row>
    <row r="52492" spans="11:11" x14ac:dyDescent="0.25">
      <c r="K52492"/>
    </row>
    <row r="52493" spans="11:11" x14ac:dyDescent="0.25">
      <c r="K52493" s="133"/>
    </row>
    <row r="52494" spans="11:11" x14ac:dyDescent="0.25">
      <c r="K52494" s="133"/>
    </row>
    <row r="52495" spans="11:11" x14ac:dyDescent="0.25">
      <c r="K52495"/>
    </row>
    <row r="52496" spans="11:11" x14ac:dyDescent="0.25">
      <c r="K52496"/>
    </row>
    <row r="52497" spans="11:11" x14ac:dyDescent="0.25">
      <c r="K52497" s="133"/>
    </row>
    <row r="52498" spans="11:11" x14ac:dyDescent="0.25">
      <c r="K52498" s="133"/>
    </row>
    <row r="52499" spans="11:11" x14ac:dyDescent="0.25">
      <c r="K52499"/>
    </row>
    <row r="52500" spans="11:11" x14ac:dyDescent="0.25">
      <c r="K52500"/>
    </row>
    <row r="52501" spans="11:11" x14ac:dyDescent="0.25">
      <c r="K52501"/>
    </row>
    <row r="52502" spans="11:11" x14ac:dyDescent="0.25">
      <c r="K52502" s="133"/>
    </row>
    <row r="52503" spans="11:11" x14ac:dyDescent="0.25">
      <c r="K52503" s="133"/>
    </row>
    <row r="52504" spans="11:11" x14ac:dyDescent="0.25">
      <c r="K52504"/>
    </row>
    <row r="52505" spans="11:11" x14ac:dyDescent="0.25">
      <c r="K52505"/>
    </row>
    <row r="52506" spans="11:11" x14ac:dyDescent="0.25">
      <c r="K52506" s="133"/>
    </row>
    <row r="52507" spans="11:11" x14ac:dyDescent="0.25">
      <c r="K52507" s="133"/>
    </row>
    <row r="52508" spans="11:11" x14ac:dyDescent="0.25">
      <c r="K52508"/>
    </row>
    <row r="52509" spans="11:11" x14ac:dyDescent="0.25">
      <c r="K52509"/>
    </row>
    <row r="52510" spans="11:11" x14ac:dyDescent="0.25">
      <c r="K52510"/>
    </row>
    <row r="52511" spans="11:11" x14ac:dyDescent="0.25">
      <c r="K52511" s="133"/>
    </row>
    <row r="52512" spans="11:11" x14ac:dyDescent="0.25">
      <c r="K52512" s="133"/>
    </row>
    <row r="52513" spans="11:11" x14ac:dyDescent="0.25">
      <c r="K52513"/>
    </row>
    <row r="52514" spans="11:11" x14ac:dyDescent="0.25">
      <c r="K52514"/>
    </row>
    <row r="52515" spans="11:11" x14ac:dyDescent="0.25">
      <c r="K52515" s="133"/>
    </row>
    <row r="52516" spans="11:11" x14ac:dyDescent="0.25">
      <c r="K52516" s="133"/>
    </row>
    <row r="52517" spans="11:11" x14ac:dyDescent="0.25">
      <c r="K52517"/>
    </row>
    <row r="52518" spans="11:11" x14ac:dyDescent="0.25">
      <c r="K52518"/>
    </row>
    <row r="52519" spans="11:11" x14ac:dyDescent="0.25">
      <c r="K52519"/>
    </row>
    <row r="52520" spans="11:11" x14ac:dyDescent="0.25">
      <c r="K52520" s="133"/>
    </row>
    <row r="52521" spans="11:11" x14ac:dyDescent="0.25">
      <c r="K52521" s="133"/>
    </row>
    <row r="52522" spans="11:11" x14ac:dyDescent="0.25">
      <c r="K52522"/>
    </row>
    <row r="52523" spans="11:11" x14ac:dyDescent="0.25">
      <c r="K52523"/>
    </row>
    <row r="52524" spans="11:11" x14ac:dyDescent="0.25">
      <c r="K52524" s="133"/>
    </row>
    <row r="52525" spans="11:11" x14ac:dyDescent="0.25">
      <c r="K52525" s="133"/>
    </row>
    <row r="52526" spans="11:11" x14ac:dyDescent="0.25">
      <c r="K52526"/>
    </row>
    <row r="52527" spans="11:11" x14ac:dyDescent="0.25">
      <c r="K52527"/>
    </row>
    <row r="52528" spans="11:11" x14ac:dyDescent="0.25">
      <c r="K52528"/>
    </row>
    <row r="52529" spans="11:11" x14ac:dyDescent="0.25">
      <c r="K52529" s="133"/>
    </row>
    <row r="52530" spans="11:11" x14ac:dyDescent="0.25">
      <c r="K52530" s="133"/>
    </row>
    <row r="52531" spans="11:11" x14ac:dyDescent="0.25">
      <c r="K52531"/>
    </row>
    <row r="52532" spans="11:11" x14ac:dyDescent="0.25">
      <c r="K52532"/>
    </row>
    <row r="52533" spans="11:11" x14ac:dyDescent="0.25">
      <c r="K52533" s="133"/>
    </row>
    <row r="52534" spans="11:11" x14ac:dyDescent="0.25">
      <c r="K52534" s="133"/>
    </row>
    <row r="52535" spans="11:11" x14ac:dyDescent="0.25">
      <c r="K52535"/>
    </row>
    <row r="52536" spans="11:11" x14ac:dyDescent="0.25">
      <c r="K52536"/>
    </row>
    <row r="52537" spans="11:11" x14ac:dyDescent="0.25">
      <c r="K52537"/>
    </row>
    <row r="52538" spans="11:11" x14ac:dyDescent="0.25">
      <c r="K52538" s="133"/>
    </row>
    <row r="52539" spans="11:11" x14ac:dyDescent="0.25">
      <c r="K52539" s="133"/>
    </row>
    <row r="52540" spans="11:11" x14ac:dyDescent="0.25">
      <c r="K52540"/>
    </row>
    <row r="52541" spans="11:11" x14ac:dyDescent="0.25">
      <c r="K52541"/>
    </row>
    <row r="52542" spans="11:11" x14ac:dyDescent="0.25">
      <c r="K52542" s="133"/>
    </row>
    <row r="52543" spans="11:11" x14ac:dyDescent="0.25">
      <c r="K52543" s="133"/>
    </row>
    <row r="52544" spans="11:11" x14ac:dyDescent="0.25">
      <c r="K52544"/>
    </row>
    <row r="52545" spans="11:11" x14ac:dyDescent="0.25">
      <c r="K52545"/>
    </row>
    <row r="52546" spans="11:11" x14ac:dyDescent="0.25">
      <c r="K52546"/>
    </row>
    <row r="52547" spans="11:11" x14ac:dyDescent="0.25">
      <c r="K52547" s="133"/>
    </row>
    <row r="52548" spans="11:11" x14ac:dyDescent="0.25">
      <c r="K52548" s="133"/>
    </row>
    <row r="52549" spans="11:11" x14ac:dyDescent="0.25">
      <c r="K52549"/>
    </row>
    <row r="52550" spans="11:11" x14ac:dyDescent="0.25">
      <c r="K52550"/>
    </row>
    <row r="52551" spans="11:11" x14ac:dyDescent="0.25">
      <c r="K52551" s="133"/>
    </row>
    <row r="52552" spans="11:11" x14ac:dyDescent="0.25">
      <c r="K52552" s="133"/>
    </row>
    <row r="52553" spans="11:11" x14ac:dyDescent="0.25">
      <c r="K52553"/>
    </row>
    <row r="52554" spans="11:11" x14ac:dyDescent="0.25">
      <c r="K52554"/>
    </row>
    <row r="52555" spans="11:11" x14ac:dyDescent="0.25">
      <c r="K52555"/>
    </row>
    <row r="52556" spans="11:11" x14ac:dyDescent="0.25">
      <c r="K52556" s="133"/>
    </row>
    <row r="52557" spans="11:11" x14ac:dyDescent="0.25">
      <c r="K52557" s="133"/>
    </row>
    <row r="52558" spans="11:11" x14ac:dyDescent="0.25">
      <c r="K52558"/>
    </row>
    <row r="52559" spans="11:11" x14ac:dyDescent="0.25">
      <c r="K52559"/>
    </row>
    <row r="52560" spans="11:11" x14ac:dyDescent="0.25">
      <c r="K52560" s="133"/>
    </row>
    <row r="52561" spans="11:11" x14ac:dyDescent="0.25">
      <c r="K52561" s="133"/>
    </row>
    <row r="52562" spans="11:11" x14ac:dyDescent="0.25">
      <c r="K52562"/>
    </row>
    <row r="52563" spans="11:11" x14ac:dyDescent="0.25">
      <c r="K52563"/>
    </row>
    <row r="52564" spans="11:11" x14ac:dyDescent="0.25">
      <c r="K52564"/>
    </row>
    <row r="52565" spans="11:11" x14ac:dyDescent="0.25">
      <c r="K52565" s="133"/>
    </row>
    <row r="52566" spans="11:11" x14ac:dyDescent="0.25">
      <c r="K52566" s="133"/>
    </row>
    <row r="52567" spans="11:11" x14ac:dyDescent="0.25">
      <c r="K52567"/>
    </row>
    <row r="52568" spans="11:11" x14ac:dyDescent="0.25">
      <c r="K52568"/>
    </row>
    <row r="52569" spans="11:11" x14ac:dyDescent="0.25">
      <c r="K52569" s="133"/>
    </row>
    <row r="52570" spans="11:11" x14ac:dyDescent="0.25">
      <c r="K52570" s="133"/>
    </row>
    <row r="52571" spans="11:11" x14ac:dyDescent="0.25">
      <c r="K52571"/>
    </row>
    <row r="52572" spans="11:11" x14ac:dyDescent="0.25">
      <c r="K52572"/>
    </row>
    <row r="52573" spans="11:11" x14ac:dyDescent="0.25">
      <c r="K52573"/>
    </row>
    <row r="52574" spans="11:11" x14ac:dyDescent="0.25">
      <c r="K52574" s="133"/>
    </row>
    <row r="52575" spans="11:11" x14ac:dyDescent="0.25">
      <c r="K52575" s="133"/>
    </row>
    <row r="52576" spans="11:11" x14ac:dyDescent="0.25">
      <c r="K52576"/>
    </row>
    <row r="52577" spans="11:11" x14ac:dyDescent="0.25">
      <c r="K52577"/>
    </row>
    <row r="52578" spans="11:11" x14ac:dyDescent="0.25">
      <c r="K52578" s="133"/>
    </row>
    <row r="52579" spans="11:11" x14ac:dyDescent="0.25">
      <c r="K52579" s="133"/>
    </row>
    <row r="52580" spans="11:11" x14ac:dyDescent="0.25">
      <c r="K52580"/>
    </row>
    <row r="52581" spans="11:11" x14ac:dyDescent="0.25">
      <c r="K52581"/>
    </row>
    <row r="52582" spans="11:11" x14ac:dyDescent="0.25">
      <c r="K52582"/>
    </row>
    <row r="52583" spans="11:11" x14ac:dyDescent="0.25">
      <c r="K52583" s="133"/>
    </row>
    <row r="52584" spans="11:11" x14ac:dyDescent="0.25">
      <c r="K52584" s="133"/>
    </row>
    <row r="52585" spans="11:11" x14ac:dyDescent="0.25">
      <c r="K52585"/>
    </row>
    <row r="52586" spans="11:11" x14ac:dyDescent="0.25">
      <c r="K52586"/>
    </row>
    <row r="52587" spans="11:11" x14ac:dyDescent="0.25">
      <c r="K52587" s="133"/>
    </row>
    <row r="52588" spans="11:11" x14ac:dyDescent="0.25">
      <c r="K52588" s="133"/>
    </row>
    <row r="52589" spans="11:11" x14ac:dyDescent="0.25">
      <c r="K52589"/>
    </row>
    <row r="52590" spans="11:11" x14ac:dyDescent="0.25">
      <c r="K52590"/>
    </row>
    <row r="52591" spans="11:11" x14ac:dyDescent="0.25">
      <c r="K52591"/>
    </row>
    <row r="52592" spans="11:11" x14ac:dyDescent="0.25">
      <c r="K52592" s="133"/>
    </row>
    <row r="52593" spans="11:11" x14ac:dyDescent="0.25">
      <c r="K52593" s="133"/>
    </row>
    <row r="52594" spans="11:11" x14ac:dyDescent="0.25">
      <c r="K52594"/>
    </row>
    <row r="52595" spans="11:11" x14ac:dyDescent="0.25">
      <c r="K52595"/>
    </row>
    <row r="52596" spans="11:11" x14ac:dyDescent="0.25">
      <c r="K52596" s="133"/>
    </row>
    <row r="52597" spans="11:11" x14ac:dyDescent="0.25">
      <c r="K52597" s="133"/>
    </row>
    <row r="52598" spans="11:11" x14ac:dyDescent="0.25">
      <c r="K52598"/>
    </row>
    <row r="52599" spans="11:11" x14ac:dyDescent="0.25">
      <c r="K52599"/>
    </row>
    <row r="52600" spans="11:11" x14ac:dyDescent="0.25">
      <c r="K52600"/>
    </row>
    <row r="52601" spans="11:11" x14ac:dyDescent="0.25">
      <c r="K52601" s="133"/>
    </row>
    <row r="52602" spans="11:11" x14ac:dyDescent="0.25">
      <c r="K52602" s="133"/>
    </row>
    <row r="52603" spans="11:11" x14ac:dyDescent="0.25">
      <c r="K52603"/>
    </row>
    <row r="52604" spans="11:11" x14ac:dyDescent="0.25">
      <c r="K52604"/>
    </row>
    <row r="52605" spans="11:11" x14ac:dyDescent="0.25">
      <c r="K52605" s="133"/>
    </row>
    <row r="52606" spans="11:11" x14ac:dyDescent="0.25">
      <c r="K52606" s="133"/>
    </row>
    <row r="52607" spans="11:11" x14ac:dyDescent="0.25">
      <c r="K52607"/>
    </row>
    <row r="52608" spans="11:11" x14ac:dyDescent="0.25">
      <c r="K52608"/>
    </row>
    <row r="52609" spans="11:11" x14ac:dyDescent="0.25">
      <c r="K52609"/>
    </row>
    <row r="52610" spans="11:11" x14ac:dyDescent="0.25">
      <c r="K52610" s="133"/>
    </row>
    <row r="52611" spans="11:11" x14ac:dyDescent="0.25">
      <c r="K52611" s="133"/>
    </row>
    <row r="52612" spans="11:11" x14ac:dyDescent="0.25">
      <c r="K52612"/>
    </row>
    <row r="52613" spans="11:11" x14ac:dyDescent="0.25">
      <c r="K52613"/>
    </row>
    <row r="52614" spans="11:11" x14ac:dyDescent="0.25">
      <c r="K52614" s="133"/>
    </row>
    <row r="52615" spans="11:11" x14ac:dyDescent="0.25">
      <c r="K52615" s="133"/>
    </row>
    <row r="52616" spans="11:11" x14ac:dyDescent="0.25">
      <c r="K52616"/>
    </row>
    <row r="52617" spans="11:11" x14ac:dyDescent="0.25">
      <c r="K52617"/>
    </row>
    <row r="52618" spans="11:11" x14ac:dyDescent="0.25">
      <c r="K52618"/>
    </row>
    <row r="52619" spans="11:11" x14ac:dyDescent="0.25">
      <c r="K52619" s="133"/>
    </row>
    <row r="52620" spans="11:11" x14ac:dyDescent="0.25">
      <c r="K52620" s="133"/>
    </row>
    <row r="52621" spans="11:11" x14ac:dyDescent="0.25">
      <c r="K52621"/>
    </row>
    <row r="52622" spans="11:11" x14ac:dyDescent="0.25">
      <c r="K52622"/>
    </row>
    <row r="52623" spans="11:11" x14ac:dyDescent="0.25">
      <c r="K52623" s="133"/>
    </row>
    <row r="52624" spans="11:11" x14ac:dyDescent="0.25">
      <c r="K52624" s="133"/>
    </row>
    <row r="52625" spans="11:11" x14ac:dyDescent="0.25">
      <c r="K52625"/>
    </row>
    <row r="52626" spans="11:11" x14ac:dyDescent="0.25">
      <c r="K52626"/>
    </row>
    <row r="52627" spans="11:11" x14ac:dyDescent="0.25">
      <c r="K52627"/>
    </row>
    <row r="52628" spans="11:11" x14ac:dyDescent="0.25">
      <c r="K52628" s="133"/>
    </row>
    <row r="52629" spans="11:11" x14ac:dyDescent="0.25">
      <c r="K52629" s="133"/>
    </row>
    <row r="52630" spans="11:11" x14ac:dyDescent="0.25">
      <c r="K52630"/>
    </row>
    <row r="52631" spans="11:11" x14ac:dyDescent="0.25">
      <c r="K52631"/>
    </row>
    <row r="52632" spans="11:11" x14ac:dyDescent="0.25">
      <c r="K52632" s="133"/>
    </row>
    <row r="52633" spans="11:11" x14ac:dyDescent="0.25">
      <c r="K52633" s="133"/>
    </row>
    <row r="52634" spans="11:11" x14ac:dyDescent="0.25">
      <c r="K52634"/>
    </row>
    <row r="52635" spans="11:11" x14ac:dyDescent="0.25">
      <c r="K52635"/>
    </row>
    <row r="52636" spans="11:11" x14ac:dyDescent="0.25">
      <c r="K52636"/>
    </row>
    <row r="52637" spans="11:11" x14ac:dyDescent="0.25">
      <c r="K52637" s="133"/>
    </row>
    <row r="52638" spans="11:11" x14ac:dyDescent="0.25">
      <c r="K52638" s="133"/>
    </row>
    <row r="52639" spans="11:11" x14ac:dyDescent="0.25">
      <c r="K52639"/>
    </row>
    <row r="52640" spans="11:11" x14ac:dyDescent="0.25">
      <c r="K52640"/>
    </row>
    <row r="52641" spans="11:11" x14ac:dyDescent="0.25">
      <c r="K52641" s="133"/>
    </row>
    <row r="52642" spans="11:11" x14ac:dyDescent="0.25">
      <c r="K52642" s="133"/>
    </row>
    <row r="52643" spans="11:11" x14ac:dyDescent="0.25">
      <c r="K52643"/>
    </row>
    <row r="52644" spans="11:11" x14ac:dyDescent="0.25">
      <c r="K52644"/>
    </row>
    <row r="52645" spans="11:11" x14ac:dyDescent="0.25">
      <c r="K52645"/>
    </row>
    <row r="52646" spans="11:11" x14ac:dyDescent="0.25">
      <c r="K52646" s="133"/>
    </row>
    <row r="52647" spans="11:11" x14ac:dyDescent="0.25">
      <c r="K52647" s="133"/>
    </row>
    <row r="52648" spans="11:11" x14ac:dyDescent="0.25">
      <c r="K52648"/>
    </row>
    <row r="52649" spans="11:11" x14ac:dyDescent="0.25">
      <c r="K52649"/>
    </row>
    <row r="52650" spans="11:11" x14ac:dyDescent="0.25">
      <c r="K52650" s="133"/>
    </row>
    <row r="52651" spans="11:11" x14ac:dyDescent="0.25">
      <c r="K52651" s="133"/>
    </row>
    <row r="52652" spans="11:11" x14ac:dyDescent="0.25">
      <c r="K52652"/>
    </row>
    <row r="52653" spans="11:11" x14ac:dyDescent="0.25">
      <c r="K52653"/>
    </row>
    <row r="52654" spans="11:11" x14ac:dyDescent="0.25">
      <c r="K52654"/>
    </row>
    <row r="52655" spans="11:11" x14ac:dyDescent="0.25">
      <c r="K52655" s="133"/>
    </row>
    <row r="52656" spans="11:11" x14ac:dyDescent="0.25">
      <c r="K52656" s="133"/>
    </row>
    <row r="52657" spans="11:11" x14ac:dyDescent="0.25">
      <c r="K52657"/>
    </row>
    <row r="52658" spans="11:11" x14ac:dyDescent="0.25">
      <c r="K52658"/>
    </row>
    <row r="52659" spans="11:11" x14ac:dyDescent="0.25">
      <c r="K52659" s="133"/>
    </row>
    <row r="52660" spans="11:11" x14ac:dyDescent="0.25">
      <c r="K52660" s="133"/>
    </row>
    <row r="52661" spans="11:11" x14ac:dyDescent="0.25">
      <c r="K52661"/>
    </row>
    <row r="52662" spans="11:11" x14ac:dyDescent="0.25">
      <c r="K52662"/>
    </row>
    <row r="52663" spans="11:11" x14ac:dyDescent="0.25">
      <c r="K52663"/>
    </row>
    <row r="52664" spans="11:11" x14ac:dyDescent="0.25">
      <c r="K52664" s="133"/>
    </row>
    <row r="52665" spans="11:11" x14ac:dyDescent="0.25">
      <c r="K52665" s="133"/>
    </row>
    <row r="52666" spans="11:11" x14ac:dyDescent="0.25">
      <c r="K52666"/>
    </row>
    <row r="52667" spans="11:11" x14ac:dyDescent="0.25">
      <c r="K52667"/>
    </row>
    <row r="52668" spans="11:11" x14ac:dyDescent="0.25">
      <c r="K52668" s="133"/>
    </row>
    <row r="52669" spans="11:11" x14ac:dyDescent="0.25">
      <c r="K52669" s="133"/>
    </row>
    <row r="52670" spans="11:11" x14ac:dyDescent="0.25">
      <c r="K52670"/>
    </row>
    <row r="52671" spans="11:11" x14ac:dyDescent="0.25">
      <c r="K52671"/>
    </row>
    <row r="52672" spans="11:11" x14ac:dyDescent="0.25">
      <c r="K52672"/>
    </row>
    <row r="52673" spans="11:11" x14ac:dyDescent="0.25">
      <c r="K52673" s="133"/>
    </row>
    <row r="52674" spans="11:11" x14ac:dyDescent="0.25">
      <c r="K52674" s="133"/>
    </row>
    <row r="52675" spans="11:11" x14ac:dyDescent="0.25">
      <c r="K52675"/>
    </row>
    <row r="52676" spans="11:11" x14ac:dyDescent="0.25">
      <c r="K52676"/>
    </row>
    <row r="52677" spans="11:11" x14ac:dyDescent="0.25">
      <c r="K52677" s="133"/>
    </row>
    <row r="52678" spans="11:11" x14ac:dyDescent="0.25">
      <c r="K52678" s="133"/>
    </row>
    <row r="52679" spans="11:11" x14ac:dyDescent="0.25">
      <c r="K52679"/>
    </row>
    <row r="52680" spans="11:11" x14ac:dyDescent="0.25">
      <c r="K52680"/>
    </row>
    <row r="52681" spans="11:11" x14ac:dyDescent="0.25">
      <c r="K52681"/>
    </row>
    <row r="52682" spans="11:11" x14ac:dyDescent="0.25">
      <c r="K52682" s="133"/>
    </row>
    <row r="52683" spans="11:11" x14ac:dyDescent="0.25">
      <c r="K52683" s="133"/>
    </row>
    <row r="52684" spans="11:11" x14ac:dyDescent="0.25">
      <c r="K52684"/>
    </row>
    <row r="52685" spans="11:11" x14ac:dyDescent="0.25">
      <c r="K52685"/>
    </row>
    <row r="52686" spans="11:11" x14ac:dyDescent="0.25">
      <c r="K52686" s="133"/>
    </row>
    <row r="52687" spans="11:11" x14ac:dyDescent="0.25">
      <c r="K52687" s="133"/>
    </row>
    <row r="52688" spans="11:11" x14ac:dyDescent="0.25">
      <c r="K52688"/>
    </row>
    <row r="52689" spans="11:11" x14ac:dyDescent="0.25">
      <c r="K52689"/>
    </row>
    <row r="52690" spans="11:11" x14ac:dyDescent="0.25">
      <c r="K52690"/>
    </row>
    <row r="52691" spans="11:11" x14ac:dyDescent="0.25">
      <c r="K52691" s="133"/>
    </row>
    <row r="52692" spans="11:11" x14ac:dyDescent="0.25">
      <c r="K52692" s="133"/>
    </row>
    <row r="52693" spans="11:11" x14ac:dyDescent="0.25">
      <c r="K52693"/>
    </row>
    <row r="52694" spans="11:11" x14ac:dyDescent="0.25">
      <c r="K52694"/>
    </row>
    <row r="52695" spans="11:11" x14ac:dyDescent="0.25">
      <c r="K52695" s="133"/>
    </row>
    <row r="52696" spans="11:11" x14ac:dyDescent="0.25">
      <c r="K52696" s="133"/>
    </row>
    <row r="52697" spans="11:11" x14ac:dyDescent="0.25">
      <c r="K52697"/>
    </row>
    <row r="52698" spans="11:11" x14ac:dyDescent="0.25">
      <c r="K52698"/>
    </row>
    <row r="52699" spans="11:11" x14ac:dyDescent="0.25">
      <c r="K52699"/>
    </row>
    <row r="52700" spans="11:11" x14ac:dyDescent="0.25">
      <c r="K52700" s="133"/>
    </row>
    <row r="52701" spans="11:11" x14ac:dyDescent="0.25">
      <c r="K52701" s="133"/>
    </row>
    <row r="52702" spans="11:11" x14ac:dyDescent="0.25">
      <c r="K52702"/>
    </row>
    <row r="52703" spans="11:11" x14ac:dyDescent="0.25">
      <c r="K52703"/>
    </row>
    <row r="52704" spans="11:11" x14ac:dyDescent="0.25">
      <c r="K52704" s="133"/>
    </row>
    <row r="52705" spans="11:11" x14ac:dyDescent="0.25">
      <c r="K52705" s="133"/>
    </row>
    <row r="52706" spans="11:11" x14ac:dyDescent="0.25">
      <c r="K52706"/>
    </row>
    <row r="52707" spans="11:11" x14ac:dyDescent="0.25">
      <c r="K52707"/>
    </row>
    <row r="52708" spans="11:11" x14ac:dyDescent="0.25">
      <c r="K52708"/>
    </row>
    <row r="52709" spans="11:11" x14ac:dyDescent="0.25">
      <c r="K52709" s="133"/>
    </row>
    <row r="52710" spans="11:11" x14ac:dyDescent="0.25">
      <c r="K52710" s="133"/>
    </row>
    <row r="52711" spans="11:11" x14ac:dyDescent="0.25">
      <c r="K52711"/>
    </row>
    <row r="52712" spans="11:11" x14ac:dyDescent="0.25">
      <c r="K52712"/>
    </row>
    <row r="52713" spans="11:11" x14ac:dyDescent="0.25">
      <c r="K52713" s="133"/>
    </row>
    <row r="52714" spans="11:11" x14ac:dyDescent="0.25">
      <c r="K52714" s="133"/>
    </row>
    <row r="52715" spans="11:11" x14ac:dyDescent="0.25">
      <c r="K52715"/>
    </row>
    <row r="52716" spans="11:11" x14ac:dyDescent="0.25">
      <c r="K52716"/>
    </row>
    <row r="52717" spans="11:11" x14ac:dyDescent="0.25">
      <c r="K52717"/>
    </row>
    <row r="52718" spans="11:11" x14ac:dyDescent="0.25">
      <c r="K52718" s="133"/>
    </row>
    <row r="52719" spans="11:11" x14ac:dyDescent="0.25">
      <c r="K52719" s="133"/>
    </row>
    <row r="52720" spans="11:11" x14ac:dyDescent="0.25">
      <c r="K52720"/>
    </row>
    <row r="52721" spans="11:11" x14ac:dyDescent="0.25">
      <c r="K52721"/>
    </row>
    <row r="52722" spans="11:11" x14ac:dyDescent="0.25">
      <c r="K52722" s="133"/>
    </row>
    <row r="52723" spans="11:11" x14ac:dyDescent="0.25">
      <c r="K52723" s="133"/>
    </row>
    <row r="52724" spans="11:11" x14ac:dyDescent="0.25">
      <c r="K52724"/>
    </row>
    <row r="52725" spans="11:11" x14ac:dyDescent="0.25">
      <c r="K52725"/>
    </row>
    <row r="52726" spans="11:11" x14ac:dyDescent="0.25">
      <c r="K52726"/>
    </row>
    <row r="52727" spans="11:11" x14ac:dyDescent="0.25">
      <c r="K52727" s="133"/>
    </row>
    <row r="52728" spans="11:11" x14ac:dyDescent="0.25">
      <c r="K52728" s="133"/>
    </row>
    <row r="52729" spans="11:11" x14ac:dyDescent="0.25">
      <c r="K52729"/>
    </row>
    <row r="52730" spans="11:11" x14ac:dyDescent="0.25">
      <c r="K52730"/>
    </row>
    <row r="52731" spans="11:11" x14ac:dyDescent="0.25">
      <c r="K52731" s="133"/>
    </row>
    <row r="52732" spans="11:11" x14ac:dyDescent="0.25">
      <c r="K52732" s="133"/>
    </row>
    <row r="52733" spans="11:11" x14ac:dyDescent="0.25">
      <c r="K52733"/>
    </row>
    <row r="52734" spans="11:11" x14ac:dyDescent="0.25">
      <c r="K52734"/>
    </row>
    <row r="52735" spans="11:11" x14ac:dyDescent="0.25">
      <c r="K52735"/>
    </row>
    <row r="52736" spans="11:11" x14ac:dyDescent="0.25">
      <c r="K52736" s="133"/>
    </row>
    <row r="52737" spans="11:11" x14ac:dyDescent="0.25">
      <c r="K52737" s="133"/>
    </row>
    <row r="52738" spans="11:11" x14ac:dyDescent="0.25">
      <c r="K52738"/>
    </row>
    <row r="52739" spans="11:11" x14ac:dyDescent="0.25">
      <c r="K52739"/>
    </row>
    <row r="52740" spans="11:11" x14ac:dyDescent="0.25">
      <c r="K52740" s="133"/>
    </row>
    <row r="52741" spans="11:11" x14ac:dyDescent="0.25">
      <c r="K52741" s="133"/>
    </row>
    <row r="52742" spans="11:11" x14ac:dyDescent="0.25">
      <c r="K52742"/>
    </row>
    <row r="52743" spans="11:11" x14ac:dyDescent="0.25">
      <c r="K52743"/>
    </row>
    <row r="52744" spans="11:11" x14ac:dyDescent="0.25">
      <c r="K52744"/>
    </row>
    <row r="52745" spans="11:11" x14ac:dyDescent="0.25">
      <c r="K52745" s="133"/>
    </row>
    <row r="52746" spans="11:11" x14ac:dyDescent="0.25">
      <c r="K52746" s="133"/>
    </row>
    <row r="52747" spans="11:11" x14ac:dyDescent="0.25">
      <c r="K52747"/>
    </row>
    <row r="52748" spans="11:11" x14ac:dyDescent="0.25">
      <c r="K52748"/>
    </row>
    <row r="52749" spans="11:11" x14ac:dyDescent="0.25">
      <c r="K52749" s="133"/>
    </row>
    <row r="52750" spans="11:11" x14ac:dyDescent="0.25">
      <c r="K52750" s="133"/>
    </row>
    <row r="52751" spans="11:11" x14ac:dyDescent="0.25">
      <c r="K52751"/>
    </row>
    <row r="52752" spans="11:11" x14ac:dyDescent="0.25">
      <c r="K52752"/>
    </row>
    <row r="52753" spans="11:11" x14ac:dyDescent="0.25">
      <c r="K52753"/>
    </row>
    <row r="52754" spans="11:11" x14ac:dyDescent="0.25">
      <c r="K52754" s="133"/>
    </row>
    <row r="52755" spans="11:11" x14ac:dyDescent="0.25">
      <c r="K52755" s="133"/>
    </row>
    <row r="52756" spans="11:11" x14ac:dyDescent="0.25">
      <c r="K52756"/>
    </row>
    <row r="52757" spans="11:11" x14ac:dyDescent="0.25">
      <c r="K52757"/>
    </row>
    <row r="52758" spans="11:11" x14ac:dyDescent="0.25">
      <c r="K52758" s="133"/>
    </row>
    <row r="52759" spans="11:11" x14ac:dyDescent="0.25">
      <c r="K52759" s="133"/>
    </row>
    <row r="52760" spans="11:11" x14ac:dyDescent="0.25">
      <c r="K52760"/>
    </row>
    <row r="52761" spans="11:11" x14ac:dyDescent="0.25">
      <c r="K52761"/>
    </row>
    <row r="52762" spans="11:11" x14ac:dyDescent="0.25">
      <c r="K52762"/>
    </row>
    <row r="52763" spans="11:11" x14ac:dyDescent="0.25">
      <c r="K52763" s="133"/>
    </row>
    <row r="52764" spans="11:11" x14ac:dyDescent="0.25">
      <c r="K52764" s="133"/>
    </row>
    <row r="52765" spans="11:11" x14ac:dyDescent="0.25">
      <c r="K52765"/>
    </row>
    <row r="52766" spans="11:11" x14ac:dyDescent="0.25">
      <c r="K52766"/>
    </row>
    <row r="52767" spans="11:11" x14ac:dyDescent="0.25">
      <c r="K52767" s="133"/>
    </row>
    <row r="52768" spans="11:11" x14ac:dyDescent="0.25">
      <c r="K52768" s="133"/>
    </row>
    <row r="52769" spans="11:11" x14ac:dyDescent="0.25">
      <c r="K52769"/>
    </row>
    <row r="52770" spans="11:11" x14ac:dyDescent="0.25">
      <c r="K52770"/>
    </row>
    <row r="52771" spans="11:11" x14ac:dyDescent="0.25">
      <c r="K52771"/>
    </row>
    <row r="52772" spans="11:11" x14ac:dyDescent="0.25">
      <c r="K52772" s="133"/>
    </row>
    <row r="52773" spans="11:11" x14ac:dyDescent="0.25">
      <c r="K52773" s="133"/>
    </row>
    <row r="52774" spans="11:11" x14ac:dyDescent="0.25">
      <c r="K52774"/>
    </row>
    <row r="52775" spans="11:11" x14ac:dyDescent="0.25">
      <c r="K52775"/>
    </row>
    <row r="52776" spans="11:11" x14ac:dyDescent="0.25">
      <c r="K52776" s="133"/>
    </row>
    <row r="52777" spans="11:11" x14ac:dyDescent="0.25">
      <c r="K52777" s="133"/>
    </row>
    <row r="52778" spans="11:11" x14ac:dyDescent="0.25">
      <c r="K52778"/>
    </row>
    <row r="52779" spans="11:11" x14ac:dyDescent="0.25">
      <c r="K52779"/>
    </row>
    <row r="52780" spans="11:11" x14ac:dyDescent="0.25">
      <c r="K52780"/>
    </row>
    <row r="52781" spans="11:11" x14ac:dyDescent="0.25">
      <c r="K52781" s="133"/>
    </row>
    <row r="52782" spans="11:11" x14ac:dyDescent="0.25">
      <c r="K52782" s="133"/>
    </row>
    <row r="52783" spans="11:11" x14ac:dyDescent="0.25">
      <c r="K52783"/>
    </row>
    <row r="52784" spans="11:11" x14ac:dyDescent="0.25">
      <c r="K52784"/>
    </row>
    <row r="52785" spans="11:11" x14ac:dyDescent="0.25">
      <c r="K52785" s="133"/>
    </row>
    <row r="52786" spans="11:11" x14ac:dyDescent="0.25">
      <c r="K52786" s="133"/>
    </row>
    <row r="52787" spans="11:11" x14ac:dyDescent="0.25">
      <c r="K52787"/>
    </row>
    <row r="52788" spans="11:11" x14ac:dyDescent="0.25">
      <c r="K52788"/>
    </row>
    <row r="52789" spans="11:11" x14ac:dyDescent="0.25">
      <c r="K52789"/>
    </row>
    <row r="52790" spans="11:11" x14ac:dyDescent="0.25">
      <c r="K52790" s="133"/>
    </row>
    <row r="52791" spans="11:11" x14ac:dyDescent="0.25">
      <c r="K52791" s="133"/>
    </row>
    <row r="52792" spans="11:11" x14ac:dyDescent="0.25">
      <c r="K52792"/>
    </row>
    <row r="52793" spans="11:11" x14ac:dyDescent="0.25">
      <c r="K52793"/>
    </row>
    <row r="52794" spans="11:11" x14ac:dyDescent="0.25">
      <c r="K52794" s="133"/>
    </row>
    <row r="52795" spans="11:11" x14ac:dyDescent="0.25">
      <c r="K52795" s="133"/>
    </row>
    <row r="52796" spans="11:11" x14ac:dyDescent="0.25">
      <c r="K52796"/>
    </row>
    <row r="52797" spans="11:11" x14ac:dyDescent="0.25">
      <c r="K52797"/>
    </row>
    <row r="52798" spans="11:11" x14ac:dyDescent="0.25">
      <c r="K52798"/>
    </row>
    <row r="52799" spans="11:11" x14ac:dyDescent="0.25">
      <c r="K52799" s="133"/>
    </row>
    <row r="52800" spans="11:11" x14ac:dyDescent="0.25">
      <c r="K52800" s="133"/>
    </row>
    <row r="52801" spans="11:11" x14ac:dyDescent="0.25">
      <c r="K52801"/>
    </row>
    <row r="52802" spans="11:11" x14ac:dyDescent="0.25">
      <c r="K52802"/>
    </row>
    <row r="52803" spans="11:11" x14ac:dyDescent="0.25">
      <c r="K52803" s="133"/>
    </row>
    <row r="52804" spans="11:11" x14ac:dyDescent="0.25">
      <c r="K52804" s="133"/>
    </row>
    <row r="52805" spans="11:11" x14ac:dyDescent="0.25">
      <c r="K52805"/>
    </row>
    <row r="52806" spans="11:11" x14ac:dyDescent="0.25">
      <c r="K52806"/>
    </row>
    <row r="52807" spans="11:11" x14ac:dyDescent="0.25">
      <c r="K52807"/>
    </row>
    <row r="52808" spans="11:11" x14ac:dyDescent="0.25">
      <c r="K52808" s="133"/>
    </row>
    <row r="52809" spans="11:11" x14ac:dyDescent="0.25">
      <c r="K52809" s="133"/>
    </row>
    <row r="52810" spans="11:11" x14ac:dyDescent="0.25">
      <c r="K52810"/>
    </row>
    <row r="52811" spans="11:11" x14ac:dyDescent="0.25">
      <c r="K52811"/>
    </row>
    <row r="52812" spans="11:11" x14ac:dyDescent="0.25">
      <c r="K52812" s="133"/>
    </row>
    <row r="52813" spans="11:11" x14ac:dyDescent="0.25">
      <c r="K52813" s="133"/>
    </row>
    <row r="52814" spans="11:11" x14ac:dyDescent="0.25">
      <c r="K52814"/>
    </row>
    <row r="52815" spans="11:11" x14ac:dyDescent="0.25">
      <c r="K52815"/>
    </row>
    <row r="52816" spans="11:11" x14ac:dyDescent="0.25">
      <c r="K52816"/>
    </row>
    <row r="52817" spans="11:11" x14ac:dyDescent="0.25">
      <c r="K52817" s="133"/>
    </row>
    <row r="52818" spans="11:11" x14ac:dyDescent="0.25">
      <c r="K52818" s="133"/>
    </row>
    <row r="52819" spans="11:11" x14ac:dyDescent="0.25">
      <c r="K52819"/>
    </row>
    <row r="52820" spans="11:11" x14ac:dyDescent="0.25">
      <c r="K52820"/>
    </row>
    <row r="52821" spans="11:11" x14ac:dyDescent="0.25">
      <c r="K52821" s="133"/>
    </row>
    <row r="52822" spans="11:11" x14ac:dyDescent="0.25">
      <c r="K52822" s="133"/>
    </row>
    <row r="52823" spans="11:11" x14ac:dyDescent="0.25">
      <c r="K52823"/>
    </row>
    <row r="52824" spans="11:11" x14ac:dyDescent="0.25">
      <c r="K52824"/>
    </row>
    <row r="52825" spans="11:11" x14ac:dyDescent="0.25">
      <c r="K52825"/>
    </row>
    <row r="52826" spans="11:11" x14ac:dyDescent="0.25">
      <c r="K52826" s="133"/>
    </row>
    <row r="52827" spans="11:11" x14ac:dyDescent="0.25">
      <c r="K52827" s="133"/>
    </row>
    <row r="52828" spans="11:11" x14ac:dyDescent="0.25">
      <c r="K52828"/>
    </row>
    <row r="52829" spans="11:11" x14ac:dyDescent="0.25">
      <c r="K52829"/>
    </row>
    <row r="52830" spans="11:11" x14ac:dyDescent="0.25">
      <c r="K52830" s="133"/>
    </row>
    <row r="52831" spans="11:11" x14ac:dyDescent="0.25">
      <c r="K52831" s="133"/>
    </row>
    <row r="52832" spans="11:11" x14ac:dyDescent="0.25">
      <c r="K52832"/>
    </row>
    <row r="52833" spans="11:11" x14ac:dyDescent="0.25">
      <c r="K52833"/>
    </row>
    <row r="52834" spans="11:11" x14ac:dyDescent="0.25">
      <c r="K52834"/>
    </row>
    <row r="52835" spans="11:11" x14ac:dyDescent="0.25">
      <c r="K52835" s="133"/>
    </row>
    <row r="52836" spans="11:11" x14ac:dyDescent="0.25">
      <c r="K52836" s="133"/>
    </row>
    <row r="52837" spans="11:11" x14ac:dyDescent="0.25">
      <c r="K52837"/>
    </row>
    <row r="52838" spans="11:11" x14ac:dyDescent="0.25">
      <c r="K52838"/>
    </row>
    <row r="52839" spans="11:11" x14ac:dyDescent="0.25">
      <c r="K52839" s="133"/>
    </row>
    <row r="52840" spans="11:11" x14ac:dyDescent="0.25">
      <c r="K52840" s="133"/>
    </row>
    <row r="52841" spans="11:11" x14ac:dyDescent="0.25">
      <c r="K52841"/>
    </row>
    <row r="52842" spans="11:11" x14ac:dyDescent="0.25">
      <c r="K52842"/>
    </row>
    <row r="52843" spans="11:11" x14ac:dyDescent="0.25">
      <c r="K52843"/>
    </row>
    <row r="52844" spans="11:11" x14ac:dyDescent="0.25">
      <c r="K52844" s="133"/>
    </row>
    <row r="52845" spans="11:11" x14ac:dyDescent="0.25">
      <c r="K52845" s="133"/>
    </row>
    <row r="52846" spans="11:11" x14ac:dyDescent="0.25">
      <c r="K52846"/>
    </row>
    <row r="52847" spans="11:11" x14ac:dyDescent="0.25">
      <c r="K52847"/>
    </row>
    <row r="52848" spans="11:11" x14ac:dyDescent="0.25">
      <c r="K52848" s="133"/>
    </row>
    <row r="52849" spans="11:11" x14ac:dyDescent="0.25">
      <c r="K52849" s="133"/>
    </row>
    <row r="52850" spans="11:11" x14ac:dyDescent="0.25">
      <c r="K52850"/>
    </row>
    <row r="52851" spans="11:11" x14ac:dyDescent="0.25">
      <c r="K52851"/>
    </row>
    <row r="52852" spans="11:11" x14ac:dyDescent="0.25">
      <c r="K52852"/>
    </row>
    <row r="52853" spans="11:11" x14ac:dyDescent="0.25">
      <c r="K52853" s="133"/>
    </row>
    <row r="52854" spans="11:11" x14ac:dyDescent="0.25">
      <c r="K52854" s="133"/>
    </row>
    <row r="52855" spans="11:11" x14ac:dyDescent="0.25">
      <c r="K52855"/>
    </row>
    <row r="52856" spans="11:11" x14ac:dyDescent="0.25">
      <c r="K52856"/>
    </row>
    <row r="52857" spans="11:11" x14ac:dyDescent="0.25">
      <c r="K52857" s="133"/>
    </row>
    <row r="52858" spans="11:11" x14ac:dyDescent="0.25">
      <c r="K52858" s="133"/>
    </row>
    <row r="52859" spans="11:11" x14ac:dyDescent="0.25">
      <c r="K52859"/>
    </row>
    <row r="52860" spans="11:11" x14ac:dyDescent="0.25">
      <c r="K52860"/>
    </row>
    <row r="52861" spans="11:11" x14ac:dyDescent="0.25">
      <c r="K52861"/>
    </row>
    <row r="52862" spans="11:11" x14ac:dyDescent="0.25">
      <c r="K52862" s="133"/>
    </row>
    <row r="52863" spans="11:11" x14ac:dyDescent="0.25">
      <c r="K52863" s="133"/>
    </row>
    <row r="52864" spans="11:11" x14ac:dyDescent="0.25">
      <c r="K52864"/>
    </row>
    <row r="52865" spans="11:11" x14ac:dyDescent="0.25">
      <c r="K52865"/>
    </row>
    <row r="52866" spans="11:11" x14ac:dyDescent="0.25">
      <c r="K52866" s="133"/>
    </row>
    <row r="52867" spans="11:11" x14ac:dyDescent="0.25">
      <c r="K52867" s="133"/>
    </row>
    <row r="52868" spans="11:11" x14ac:dyDescent="0.25">
      <c r="K52868"/>
    </row>
    <row r="52869" spans="11:11" x14ac:dyDescent="0.25">
      <c r="K52869"/>
    </row>
    <row r="52870" spans="11:11" x14ac:dyDescent="0.25">
      <c r="K52870"/>
    </row>
    <row r="52871" spans="11:11" x14ac:dyDescent="0.25">
      <c r="K52871" s="133"/>
    </row>
    <row r="52872" spans="11:11" x14ac:dyDescent="0.25">
      <c r="K52872" s="133"/>
    </row>
    <row r="52873" spans="11:11" x14ac:dyDescent="0.25">
      <c r="K52873"/>
    </row>
    <row r="52874" spans="11:11" x14ac:dyDescent="0.25">
      <c r="K52874"/>
    </row>
    <row r="52875" spans="11:11" x14ac:dyDescent="0.25">
      <c r="K52875" s="133"/>
    </row>
    <row r="52876" spans="11:11" x14ac:dyDescent="0.25">
      <c r="K52876" s="133"/>
    </row>
    <row r="52877" spans="11:11" x14ac:dyDescent="0.25">
      <c r="K52877"/>
    </row>
    <row r="52878" spans="11:11" x14ac:dyDescent="0.25">
      <c r="K52878"/>
    </row>
    <row r="52879" spans="11:11" x14ac:dyDescent="0.25">
      <c r="K52879"/>
    </row>
    <row r="52880" spans="11:11" x14ac:dyDescent="0.25">
      <c r="K52880" s="133"/>
    </row>
    <row r="52881" spans="11:11" x14ac:dyDescent="0.25">
      <c r="K52881" s="133"/>
    </row>
    <row r="52882" spans="11:11" x14ac:dyDescent="0.25">
      <c r="K52882"/>
    </row>
    <row r="52883" spans="11:11" x14ac:dyDescent="0.25">
      <c r="K52883"/>
    </row>
    <row r="52884" spans="11:11" x14ac:dyDescent="0.25">
      <c r="K52884" s="133"/>
    </row>
    <row r="52885" spans="11:11" x14ac:dyDescent="0.25">
      <c r="K52885" s="133"/>
    </row>
    <row r="52886" spans="11:11" x14ac:dyDescent="0.25">
      <c r="K52886"/>
    </row>
    <row r="52887" spans="11:11" x14ac:dyDescent="0.25">
      <c r="K52887"/>
    </row>
    <row r="52888" spans="11:11" x14ac:dyDescent="0.25">
      <c r="K52888"/>
    </row>
    <row r="52889" spans="11:11" x14ac:dyDescent="0.25">
      <c r="K52889" s="133"/>
    </row>
    <row r="52890" spans="11:11" x14ac:dyDescent="0.25">
      <c r="K52890" s="133"/>
    </row>
    <row r="52891" spans="11:11" x14ac:dyDescent="0.25">
      <c r="K52891"/>
    </row>
    <row r="52892" spans="11:11" x14ac:dyDescent="0.25">
      <c r="K52892"/>
    </row>
    <row r="52893" spans="11:11" x14ac:dyDescent="0.25">
      <c r="K52893" s="133"/>
    </row>
    <row r="52894" spans="11:11" x14ac:dyDescent="0.25">
      <c r="K52894" s="133"/>
    </row>
    <row r="52895" spans="11:11" x14ac:dyDescent="0.25">
      <c r="K52895"/>
    </row>
    <row r="52896" spans="11:11" x14ac:dyDescent="0.25">
      <c r="K52896"/>
    </row>
    <row r="52897" spans="11:11" x14ac:dyDescent="0.25">
      <c r="K52897"/>
    </row>
    <row r="52898" spans="11:11" x14ac:dyDescent="0.25">
      <c r="K52898" s="133"/>
    </row>
    <row r="52899" spans="11:11" x14ac:dyDescent="0.25">
      <c r="K52899" s="133"/>
    </row>
    <row r="52900" spans="11:11" x14ac:dyDescent="0.25">
      <c r="K52900"/>
    </row>
    <row r="52901" spans="11:11" x14ac:dyDescent="0.25">
      <c r="K52901"/>
    </row>
    <row r="52902" spans="11:11" x14ac:dyDescent="0.25">
      <c r="K52902" s="133"/>
    </row>
    <row r="52903" spans="11:11" x14ac:dyDescent="0.25">
      <c r="K52903" s="133"/>
    </row>
    <row r="52904" spans="11:11" x14ac:dyDescent="0.25">
      <c r="K52904"/>
    </row>
    <row r="52905" spans="11:11" x14ac:dyDescent="0.25">
      <c r="K52905"/>
    </row>
    <row r="52906" spans="11:11" x14ac:dyDescent="0.25">
      <c r="K52906"/>
    </row>
    <row r="52907" spans="11:11" x14ac:dyDescent="0.25">
      <c r="K52907" s="133"/>
    </row>
    <row r="52908" spans="11:11" x14ac:dyDescent="0.25">
      <c r="K52908" s="133"/>
    </row>
    <row r="52909" spans="11:11" x14ac:dyDescent="0.25">
      <c r="K52909"/>
    </row>
    <row r="52910" spans="11:11" x14ac:dyDescent="0.25">
      <c r="K52910"/>
    </row>
    <row r="52911" spans="11:11" x14ac:dyDescent="0.25">
      <c r="K52911" s="133"/>
    </row>
    <row r="52912" spans="11:11" x14ac:dyDescent="0.25">
      <c r="K52912" s="133"/>
    </row>
    <row r="52913" spans="11:11" x14ac:dyDescent="0.25">
      <c r="K52913"/>
    </row>
    <row r="52914" spans="11:11" x14ac:dyDescent="0.25">
      <c r="K52914"/>
    </row>
    <row r="52915" spans="11:11" x14ac:dyDescent="0.25">
      <c r="K52915"/>
    </row>
    <row r="52916" spans="11:11" x14ac:dyDescent="0.25">
      <c r="K52916" s="133"/>
    </row>
    <row r="52917" spans="11:11" x14ac:dyDescent="0.25">
      <c r="K52917" s="133"/>
    </row>
    <row r="52918" spans="11:11" x14ac:dyDescent="0.25">
      <c r="K52918"/>
    </row>
    <row r="52919" spans="11:11" x14ac:dyDescent="0.25">
      <c r="K52919"/>
    </row>
    <row r="52920" spans="11:11" x14ac:dyDescent="0.25">
      <c r="K52920" s="133"/>
    </row>
    <row r="52921" spans="11:11" x14ac:dyDescent="0.25">
      <c r="K52921" s="133"/>
    </row>
    <row r="52922" spans="11:11" x14ac:dyDescent="0.25">
      <c r="K52922"/>
    </row>
    <row r="52923" spans="11:11" x14ac:dyDescent="0.25">
      <c r="K52923"/>
    </row>
    <row r="52924" spans="11:11" x14ac:dyDescent="0.25">
      <c r="K52924"/>
    </row>
    <row r="52925" spans="11:11" x14ac:dyDescent="0.25">
      <c r="K52925" s="133"/>
    </row>
    <row r="52926" spans="11:11" x14ac:dyDescent="0.25">
      <c r="K52926" s="133"/>
    </row>
    <row r="52927" spans="11:11" x14ac:dyDescent="0.25">
      <c r="K52927"/>
    </row>
    <row r="52928" spans="11:11" x14ac:dyDescent="0.25">
      <c r="K52928"/>
    </row>
    <row r="52929" spans="11:11" x14ac:dyDescent="0.25">
      <c r="K52929" s="133"/>
    </row>
    <row r="52930" spans="11:11" x14ac:dyDescent="0.25">
      <c r="K52930" s="133"/>
    </row>
    <row r="52931" spans="11:11" x14ac:dyDescent="0.25">
      <c r="K52931"/>
    </row>
    <row r="52932" spans="11:11" x14ac:dyDescent="0.25">
      <c r="K52932"/>
    </row>
    <row r="52933" spans="11:11" x14ac:dyDescent="0.25">
      <c r="K52933"/>
    </row>
    <row r="52934" spans="11:11" x14ac:dyDescent="0.25">
      <c r="K52934" s="133"/>
    </row>
    <row r="52935" spans="11:11" x14ac:dyDescent="0.25">
      <c r="K52935" s="133"/>
    </row>
    <row r="52936" spans="11:11" x14ac:dyDescent="0.25">
      <c r="K52936"/>
    </row>
    <row r="52937" spans="11:11" x14ac:dyDescent="0.25">
      <c r="K52937"/>
    </row>
    <row r="52938" spans="11:11" x14ac:dyDescent="0.25">
      <c r="K52938" s="133"/>
    </row>
    <row r="52939" spans="11:11" x14ac:dyDescent="0.25">
      <c r="K52939" s="133"/>
    </row>
    <row r="52940" spans="11:11" x14ac:dyDescent="0.25">
      <c r="K52940"/>
    </row>
    <row r="52941" spans="11:11" x14ac:dyDescent="0.25">
      <c r="K52941"/>
    </row>
    <row r="52942" spans="11:11" x14ac:dyDescent="0.25">
      <c r="K52942"/>
    </row>
    <row r="52943" spans="11:11" x14ac:dyDescent="0.25">
      <c r="K52943" s="133"/>
    </row>
    <row r="52944" spans="11:11" x14ac:dyDescent="0.25">
      <c r="K52944" s="133"/>
    </row>
    <row r="52945" spans="11:11" x14ac:dyDescent="0.25">
      <c r="K52945"/>
    </row>
    <row r="52946" spans="11:11" x14ac:dyDescent="0.25">
      <c r="K52946"/>
    </row>
    <row r="52947" spans="11:11" x14ac:dyDescent="0.25">
      <c r="K52947" s="133"/>
    </row>
    <row r="52948" spans="11:11" x14ac:dyDescent="0.25">
      <c r="K52948" s="133"/>
    </row>
    <row r="52949" spans="11:11" x14ac:dyDescent="0.25">
      <c r="K52949"/>
    </row>
    <row r="52950" spans="11:11" x14ac:dyDescent="0.25">
      <c r="K52950"/>
    </row>
    <row r="52951" spans="11:11" x14ac:dyDescent="0.25">
      <c r="K52951"/>
    </row>
    <row r="52952" spans="11:11" x14ac:dyDescent="0.25">
      <c r="K52952" s="133"/>
    </row>
    <row r="52953" spans="11:11" x14ac:dyDescent="0.25">
      <c r="K52953" s="133"/>
    </row>
    <row r="52954" spans="11:11" x14ac:dyDescent="0.25">
      <c r="K52954"/>
    </row>
    <row r="52955" spans="11:11" x14ac:dyDescent="0.25">
      <c r="K52955"/>
    </row>
    <row r="52956" spans="11:11" x14ac:dyDescent="0.25">
      <c r="K52956" s="133"/>
    </row>
    <row r="52957" spans="11:11" x14ac:dyDescent="0.25">
      <c r="K52957" s="133"/>
    </row>
    <row r="52958" spans="11:11" x14ac:dyDescent="0.25">
      <c r="K52958"/>
    </row>
    <row r="52959" spans="11:11" x14ac:dyDescent="0.25">
      <c r="K52959"/>
    </row>
    <row r="52960" spans="11:11" x14ac:dyDescent="0.25">
      <c r="K52960"/>
    </row>
    <row r="52961" spans="11:11" x14ac:dyDescent="0.25">
      <c r="K52961" s="133"/>
    </row>
    <row r="52962" spans="11:11" x14ac:dyDescent="0.25">
      <c r="K52962" s="133"/>
    </row>
    <row r="52963" spans="11:11" x14ac:dyDescent="0.25">
      <c r="K52963"/>
    </row>
    <row r="52964" spans="11:11" x14ac:dyDescent="0.25">
      <c r="K52964"/>
    </row>
    <row r="52965" spans="11:11" x14ac:dyDescent="0.25">
      <c r="K52965" s="133"/>
    </row>
    <row r="52966" spans="11:11" x14ac:dyDescent="0.25">
      <c r="K52966" s="133"/>
    </row>
    <row r="52967" spans="11:11" x14ac:dyDescent="0.25">
      <c r="K52967"/>
    </row>
    <row r="52968" spans="11:11" x14ac:dyDescent="0.25">
      <c r="K52968"/>
    </row>
    <row r="52969" spans="11:11" x14ac:dyDescent="0.25">
      <c r="K52969"/>
    </row>
    <row r="52970" spans="11:11" x14ac:dyDescent="0.25">
      <c r="K52970" s="133"/>
    </row>
    <row r="52971" spans="11:11" x14ac:dyDescent="0.25">
      <c r="K52971" s="133"/>
    </row>
    <row r="52972" spans="11:11" x14ac:dyDescent="0.25">
      <c r="K52972"/>
    </row>
    <row r="52973" spans="11:11" x14ac:dyDescent="0.25">
      <c r="K52973"/>
    </row>
    <row r="52974" spans="11:11" x14ac:dyDescent="0.25">
      <c r="K52974" s="133"/>
    </row>
    <row r="52975" spans="11:11" x14ac:dyDescent="0.25">
      <c r="K52975" s="133"/>
    </row>
    <row r="52976" spans="11:11" x14ac:dyDescent="0.25">
      <c r="K52976"/>
    </row>
    <row r="52977" spans="11:11" x14ac:dyDescent="0.25">
      <c r="K52977"/>
    </row>
    <row r="52978" spans="11:11" x14ac:dyDescent="0.25">
      <c r="K52978"/>
    </row>
    <row r="52979" spans="11:11" x14ac:dyDescent="0.25">
      <c r="K52979" s="133"/>
    </row>
    <row r="52980" spans="11:11" x14ac:dyDescent="0.25">
      <c r="K52980" s="133"/>
    </row>
    <row r="52981" spans="11:11" x14ac:dyDescent="0.25">
      <c r="K52981"/>
    </row>
    <row r="52982" spans="11:11" x14ac:dyDescent="0.25">
      <c r="K52982"/>
    </row>
    <row r="52983" spans="11:11" x14ac:dyDescent="0.25">
      <c r="K52983" s="133"/>
    </row>
    <row r="52984" spans="11:11" x14ac:dyDescent="0.25">
      <c r="K52984" s="133"/>
    </row>
    <row r="52985" spans="11:11" x14ac:dyDescent="0.25">
      <c r="K52985"/>
    </row>
    <row r="52986" spans="11:11" x14ac:dyDescent="0.25">
      <c r="K52986"/>
    </row>
    <row r="52987" spans="11:11" x14ac:dyDescent="0.25">
      <c r="K52987"/>
    </row>
    <row r="52988" spans="11:11" x14ac:dyDescent="0.25">
      <c r="K52988" s="133"/>
    </row>
    <row r="52989" spans="11:11" x14ac:dyDescent="0.25">
      <c r="K52989" s="133"/>
    </row>
    <row r="52990" spans="11:11" x14ac:dyDescent="0.25">
      <c r="K52990"/>
    </row>
    <row r="52991" spans="11:11" x14ac:dyDescent="0.25">
      <c r="K52991"/>
    </row>
    <row r="52992" spans="11:11" x14ac:dyDescent="0.25">
      <c r="K52992" s="133"/>
    </row>
    <row r="52993" spans="11:11" x14ac:dyDescent="0.25">
      <c r="K52993" s="133"/>
    </row>
    <row r="52994" spans="11:11" x14ac:dyDescent="0.25">
      <c r="K52994"/>
    </row>
    <row r="52995" spans="11:11" x14ac:dyDescent="0.25">
      <c r="K52995"/>
    </row>
    <row r="52996" spans="11:11" x14ac:dyDescent="0.25">
      <c r="K52996"/>
    </row>
    <row r="52997" spans="11:11" x14ac:dyDescent="0.25">
      <c r="K52997" s="133"/>
    </row>
    <row r="52998" spans="11:11" x14ac:dyDescent="0.25">
      <c r="K52998" s="133"/>
    </row>
    <row r="52999" spans="11:11" x14ac:dyDescent="0.25">
      <c r="K52999"/>
    </row>
    <row r="53000" spans="11:11" x14ac:dyDescent="0.25">
      <c r="K53000"/>
    </row>
    <row r="53001" spans="11:11" x14ac:dyDescent="0.25">
      <c r="K53001" s="133"/>
    </row>
    <row r="53002" spans="11:11" x14ac:dyDescent="0.25">
      <c r="K53002" s="133"/>
    </row>
    <row r="53003" spans="11:11" x14ac:dyDescent="0.25">
      <c r="K53003"/>
    </row>
    <row r="53004" spans="11:11" x14ac:dyDescent="0.25">
      <c r="K53004"/>
    </row>
    <row r="53005" spans="11:11" x14ac:dyDescent="0.25">
      <c r="K53005"/>
    </row>
    <row r="53006" spans="11:11" x14ac:dyDescent="0.25">
      <c r="K53006" s="133"/>
    </row>
    <row r="53007" spans="11:11" x14ac:dyDescent="0.25">
      <c r="K53007" s="133"/>
    </row>
    <row r="53008" spans="11:11" x14ac:dyDescent="0.25">
      <c r="K53008"/>
    </row>
    <row r="53009" spans="11:11" x14ac:dyDescent="0.25">
      <c r="K53009"/>
    </row>
    <row r="53010" spans="11:11" x14ac:dyDescent="0.25">
      <c r="K53010" s="133"/>
    </row>
    <row r="53011" spans="11:11" x14ac:dyDescent="0.25">
      <c r="K53011" s="133"/>
    </row>
    <row r="53012" spans="11:11" x14ac:dyDescent="0.25">
      <c r="K53012"/>
    </row>
    <row r="53013" spans="11:11" x14ac:dyDescent="0.25">
      <c r="K53013"/>
    </row>
    <row r="53014" spans="11:11" x14ac:dyDescent="0.25">
      <c r="K53014"/>
    </row>
    <row r="53015" spans="11:11" x14ac:dyDescent="0.25">
      <c r="K53015" s="133"/>
    </row>
    <row r="53016" spans="11:11" x14ac:dyDescent="0.25">
      <c r="K53016" s="133"/>
    </row>
    <row r="53017" spans="11:11" x14ac:dyDescent="0.25">
      <c r="K53017"/>
    </row>
    <row r="53018" spans="11:11" x14ac:dyDescent="0.25">
      <c r="K53018"/>
    </row>
    <row r="53019" spans="11:11" x14ac:dyDescent="0.25">
      <c r="K53019" s="133"/>
    </row>
    <row r="53020" spans="11:11" x14ac:dyDescent="0.25">
      <c r="K53020" s="133"/>
    </row>
    <row r="53021" spans="11:11" x14ac:dyDescent="0.25">
      <c r="K53021"/>
    </row>
    <row r="53022" spans="11:11" x14ac:dyDescent="0.25">
      <c r="K53022"/>
    </row>
    <row r="53023" spans="11:11" x14ac:dyDescent="0.25">
      <c r="K53023"/>
    </row>
    <row r="53024" spans="11:11" x14ac:dyDescent="0.25">
      <c r="K53024" s="133"/>
    </row>
    <row r="53025" spans="11:11" x14ac:dyDescent="0.25">
      <c r="K53025" s="133"/>
    </row>
    <row r="53026" spans="11:11" x14ac:dyDescent="0.25">
      <c r="K53026"/>
    </row>
    <row r="53027" spans="11:11" x14ac:dyDescent="0.25">
      <c r="K53027"/>
    </row>
    <row r="53028" spans="11:11" x14ac:dyDescent="0.25">
      <c r="K53028" s="133"/>
    </row>
    <row r="53029" spans="11:11" x14ac:dyDescent="0.25">
      <c r="K53029" s="133"/>
    </row>
    <row r="53030" spans="11:11" x14ac:dyDescent="0.25">
      <c r="K53030"/>
    </row>
    <row r="53031" spans="11:11" x14ac:dyDescent="0.25">
      <c r="K53031"/>
    </row>
    <row r="53032" spans="11:11" x14ac:dyDescent="0.25">
      <c r="K53032"/>
    </row>
    <row r="53033" spans="11:11" x14ac:dyDescent="0.25">
      <c r="K53033" s="133"/>
    </row>
    <row r="53034" spans="11:11" x14ac:dyDescent="0.25">
      <c r="K53034" s="133"/>
    </row>
    <row r="53035" spans="11:11" x14ac:dyDescent="0.25">
      <c r="K53035"/>
    </row>
    <row r="53036" spans="11:11" x14ac:dyDescent="0.25">
      <c r="K53036"/>
    </row>
    <row r="53037" spans="11:11" x14ac:dyDescent="0.25">
      <c r="K53037" s="133"/>
    </row>
    <row r="53038" spans="11:11" x14ac:dyDescent="0.25">
      <c r="K53038" s="133"/>
    </row>
    <row r="53039" spans="11:11" x14ac:dyDescent="0.25">
      <c r="K53039"/>
    </row>
    <row r="53040" spans="11:11" x14ac:dyDescent="0.25">
      <c r="K53040"/>
    </row>
    <row r="53041" spans="11:11" x14ac:dyDescent="0.25">
      <c r="K53041"/>
    </row>
    <row r="53042" spans="11:11" x14ac:dyDescent="0.25">
      <c r="K53042" s="133"/>
    </row>
    <row r="53043" spans="11:11" x14ac:dyDescent="0.25">
      <c r="K53043" s="133"/>
    </row>
    <row r="53044" spans="11:11" x14ac:dyDescent="0.25">
      <c r="K53044"/>
    </row>
    <row r="53045" spans="11:11" x14ac:dyDescent="0.25">
      <c r="K53045"/>
    </row>
    <row r="53046" spans="11:11" x14ac:dyDescent="0.25">
      <c r="K53046" s="133"/>
    </row>
    <row r="53047" spans="11:11" x14ac:dyDescent="0.25">
      <c r="K53047" s="133"/>
    </row>
    <row r="53048" spans="11:11" x14ac:dyDescent="0.25">
      <c r="K53048"/>
    </row>
    <row r="53049" spans="11:11" x14ac:dyDescent="0.25">
      <c r="K53049"/>
    </row>
    <row r="53050" spans="11:11" x14ac:dyDescent="0.25">
      <c r="K53050"/>
    </row>
    <row r="53051" spans="11:11" x14ac:dyDescent="0.25">
      <c r="K53051" s="133"/>
    </row>
    <row r="53052" spans="11:11" x14ac:dyDescent="0.25">
      <c r="K53052" s="133"/>
    </row>
    <row r="53053" spans="11:11" x14ac:dyDescent="0.25">
      <c r="K53053"/>
    </row>
    <row r="53054" spans="11:11" x14ac:dyDescent="0.25">
      <c r="K53054"/>
    </row>
    <row r="53055" spans="11:11" x14ac:dyDescent="0.25">
      <c r="K53055" s="133"/>
    </row>
    <row r="53056" spans="11:11" x14ac:dyDescent="0.25">
      <c r="K53056" s="133"/>
    </row>
    <row r="53057" spans="11:11" x14ac:dyDescent="0.25">
      <c r="K53057"/>
    </row>
    <row r="53058" spans="11:11" x14ac:dyDescent="0.25">
      <c r="K53058"/>
    </row>
    <row r="53059" spans="11:11" x14ac:dyDescent="0.25">
      <c r="K53059"/>
    </row>
    <row r="53060" spans="11:11" x14ac:dyDescent="0.25">
      <c r="K53060" s="133"/>
    </row>
    <row r="53061" spans="11:11" x14ac:dyDescent="0.25">
      <c r="K53061" s="133"/>
    </row>
    <row r="53062" spans="11:11" x14ac:dyDescent="0.25">
      <c r="K53062"/>
    </row>
    <row r="53063" spans="11:11" x14ac:dyDescent="0.25">
      <c r="K53063"/>
    </row>
    <row r="53064" spans="11:11" x14ac:dyDescent="0.25">
      <c r="K53064" s="133"/>
    </row>
    <row r="53065" spans="11:11" x14ac:dyDescent="0.25">
      <c r="K53065" s="133"/>
    </row>
    <row r="53066" spans="11:11" x14ac:dyDescent="0.25">
      <c r="K53066"/>
    </row>
    <row r="53067" spans="11:11" x14ac:dyDescent="0.25">
      <c r="K53067"/>
    </row>
    <row r="53068" spans="11:11" x14ac:dyDescent="0.25">
      <c r="K53068"/>
    </row>
    <row r="53069" spans="11:11" x14ac:dyDescent="0.25">
      <c r="K53069" s="133"/>
    </row>
    <row r="53070" spans="11:11" x14ac:dyDescent="0.25">
      <c r="K53070" s="133"/>
    </row>
    <row r="53071" spans="11:11" x14ac:dyDescent="0.25">
      <c r="K53071"/>
    </row>
    <row r="53072" spans="11:11" x14ac:dyDescent="0.25">
      <c r="K53072"/>
    </row>
    <row r="53073" spans="11:11" x14ac:dyDescent="0.25">
      <c r="K53073" s="133"/>
    </row>
    <row r="53074" spans="11:11" x14ac:dyDescent="0.25">
      <c r="K53074" s="133"/>
    </row>
    <row r="53075" spans="11:11" x14ac:dyDescent="0.25">
      <c r="K53075"/>
    </row>
    <row r="53076" spans="11:11" x14ac:dyDescent="0.25">
      <c r="K53076"/>
    </row>
    <row r="53077" spans="11:11" x14ac:dyDescent="0.25">
      <c r="K53077"/>
    </row>
    <row r="53078" spans="11:11" x14ac:dyDescent="0.25">
      <c r="K53078" s="133"/>
    </row>
    <row r="53079" spans="11:11" x14ac:dyDescent="0.25">
      <c r="K53079" s="133"/>
    </row>
    <row r="53080" spans="11:11" x14ac:dyDescent="0.25">
      <c r="K53080"/>
    </row>
    <row r="53081" spans="11:11" x14ac:dyDescent="0.25">
      <c r="K53081"/>
    </row>
    <row r="53082" spans="11:11" x14ac:dyDescent="0.25">
      <c r="K53082" s="133"/>
    </row>
    <row r="53083" spans="11:11" x14ac:dyDescent="0.25">
      <c r="K53083" s="133"/>
    </row>
    <row r="53084" spans="11:11" x14ac:dyDescent="0.25">
      <c r="K53084"/>
    </row>
    <row r="53085" spans="11:11" x14ac:dyDescent="0.25">
      <c r="K53085"/>
    </row>
    <row r="53086" spans="11:11" x14ac:dyDescent="0.25">
      <c r="K53086"/>
    </row>
    <row r="53087" spans="11:11" x14ac:dyDescent="0.25">
      <c r="K53087" s="133"/>
    </row>
    <row r="53088" spans="11:11" x14ac:dyDescent="0.25">
      <c r="K53088" s="133"/>
    </row>
    <row r="53089" spans="11:11" x14ac:dyDescent="0.25">
      <c r="K53089"/>
    </row>
    <row r="53090" spans="11:11" x14ac:dyDescent="0.25">
      <c r="K53090"/>
    </row>
    <row r="53091" spans="11:11" x14ac:dyDescent="0.25">
      <c r="K53091" s="133"/>
    </row>
    <row r="53092" spans="11:11" x14ac:dyDescent="0.25">
      <c r="K53092" s="133"/>
    </row>
    <row r="53093" spans="11:11" x14ac:dyDescent="0.25">
      <c r="K53093"/>
    </row>
    <row r="53094" spans="11:11" x14ac:dyDescent="0.25">
      <c r="K53094"/>
    </row>
    <row r="53095" spans="11:11" x14ac:dyDescent="0.25">
      <c r="K53095"/>
    </row>
    <row r="53096" spans="11:11" x14ac:dyDescent="0.25">
      <c r="K53096" s="133"/>
    </row>
    <row r="53097" spans="11:11" x14ac:dyDescent="0.25">
      <c r="K53097" s="133"/>
    </row>
    <row r="53098" spans="11:11" x14ac:dyDescent="0.25">
      <c r="K53098"/>
    </row>
    <row r="53099" spans="11:11" x14ac:dyDescent="0.25">
      <c r="K53099"/>
    </row>
    <row r="53100" spans="11:11" x14ac:dyDescent="0.25">
      <c r="K53100" s="133"/>
    </row>
    <row r="53101" spans="11:11" x14ac:dyDescent="0.25">
      <c r="K53101" s="133"/>
    </row>
    <row r="53102" spans="11:11" x14ac:dyDescent="0.25">
      <c r="K53102"/>
    </row>
    <row r="53103" spans="11:11" x14ac:dyDescent="0.25">
      <c r="K53103"/>
    </row>
    <row r="53104" spans="11:11" x14ac:dyDescent="0.25">
      <c r="K53104"/>
    </row>
    <row r="53105" spans="11:11" x14ac:dyDescent="0.25">
      <c r="K53105" s="133"/>
    </row>
    <row r="53106" spans="11:11" x14ac:dyDescent="0.25">
      <c r="K53106" s="133"/>
    </row>
    <row r="53107" spans="11:11" x14ac:dyDescent="0.25">
      <c r="K53107"/>
    </row>
    <row r="53108" spans="11:11" x14ac:dyDescent="0.25">
      <c r="K53108"/>
    </row>
    <row r="53109" spans="11:11" x14ac:dyDescent="0.25">
      <c r="K53109" s="133"/>
    </row>
    <row r="53110" spans="11:11" x14ac:dyDescent="0.25">
      <c r="K53110" s="133"/>
    </row>
    <row r="53111" spans="11:11" x14ac:dyDescent="0.25">
      <c r="K53111"/>
    </row>
    <row r="53112" spans="11:11" x14ac:dyDescent="0.25">
      <c r="K53112"/>
    </row>
    <row r="53113" spans="11:11" x14ac:dyDescent="0.25">
      <c r="K53113"/>
    </row>
    <row r="53114" spans="11:11" x14ac:dyDescent="0.25">
      <c r="K53114" s="133"/>
    </row>
    <row r="53115" spans="11:11" x14ac:dyDescent="0.25">
      <c r="K53115" s="133"/>
    </row>
    <row r="53116" spans="11:11" x14ac:dyDescent="0.25">
      <c r="K53116"/>
    </row>
    <row r="53117" spans="11:11" x14ac:dyDescent="0.25">
      <c r="K53117"/>
    </row>
    <row r="53118" spans="11:11" x14ac:dyDescent="0.25">
      <c r="K53118" s="133"/>
    </row>
    <row r="53119" spans="11:11" x14ac:dyDescent="0.25">
      <c r="K53119" s="133"/>
    </row>
    <row r="53120" spans="11:11" x14ac:dyDescent="0.25">
      <c r="K53120"/>
    </row>
    <row r="53121" spans="11:11" x14ac:dyDescent="0.25">
      <c r="K53121"/>
    </row>
    <row r="53122" spans="11:11" x14ac:dyDescent="0.25">
      <c r="K53122"/>
    </row>
    <row r="53123" spans="11:11" x14ac:dyDescent="0.25">
      <c r="K53123" s="133"/>
    </row>
    <row r="53124" spans="11:11" x14ac:dyDescent="0.25">
      <c r="K53124" s="133"/>
    </row>
    <row r="53125" spans="11:11" x14ac:dyDescent="0.25">
      <c r="K53125"/>
    </row>
    <row r="53126" spans="11:11" x14ac:dyDescent="0.25">
      <c r="K53126"/>
    </row>
    <row r="53127" spans="11:11" x14ac:dyDescent="0.25">
      <c r="K53127" s="133"/>
    </row>
    <row r="53128" spans="11:11" x14ac:dyDescent="0.25">
      <c r="K53128" s="133"/>
    </row>
    <row r="53129" spans="11:11" x14ac:dyDescent="0.25">
      <c r="K53129"/>
    </row>
    <row r="53130" spans="11:11" x14ac:dyDescent="0.25">
      <c r="K53130"/>
    </row>
    <row r="53131" spans="11:11" x14ac:dyDescent="0.25">
      <c r="K53131"/>
    </row>
    <row r="53132" spans="11:11" x14ac:dyDescent="0.25">
      <c r="K53132" s="133"/>
    </row>
    <row r="53133" spans="11:11" x14ac:dyDescent="0.25">
      <c r="K53133" s="133"/>
    </row>
    <row r="53134" spans="11:11" x14ac:dyDescent="0.25">
      <c r="K53134"/>
    </row>
    <row r="53135" spans="11:11" x14ac:dyDescent="0.25">
      <c r="K53135"/>
    </row>
    <row r="53136" spans="11:11" x14ac:dyDescent="0.25">
      <c r="K53136" s="133"/>
    </row>
    <row r="53137" spans="11:11" x14ac:dyDescent="0.25">
      <c r="K53137" s="133"/>
    </row>
    <row r="53138" spans="11:11" x14ac:dyDescent="0.25">
      <c r="K53138"/>
    </row>
    <row r="53139" spans="11:11" x14ac:dyDescent="0.25">
      <c r="K53139"/>
    </row>
    <row r="53140" spans="11:11" x14ac:dyDescent="0.25">
      <c r="K53140"/>
    </row>
    <row r="53141" spans="11:11" x14ac:dyDescent="0.25">
      <c r="K53141" s="133"/>
    </row>
    <row r="53142" spans="11:11" x14ac:dyDescent="0.25">
      <c r="K53142" s="133"/>
    </row>
    <row r="53143" spans="11:11" x14ac:dyDescent="0.25">
      <c r="K53143"/>
    </row>
    <row r="53144" spans="11:11" x14ac:dyDescent="0.25">
      <c r="K53144"/>
    </row>
    <row r="53145" spans="11:11" x14ac:dyDescent="0.25">
      <c r="K53145" s="133"/>
    </row>
    <row r="53146" spans="11:11" x14ac:dyDescent="0.25">
      <c r="K53146" s="133"/>
    </row>
    <row r="53147" spans="11:11" x14ac:dyDescent="0.25">
      <c r="K53147"/>
    </row>
    <row r="53148" spans="11:11" x14ac:dyDescent="0.25">
      <c r="K53148"/>
    </row>
    <row r="53149" spans="11:11" x14ac:dyDescent="0.25">
      <c r="K53149"/>
    </row>
    <row r="53150" spans="11:11" x14ac:dyDescent="0.25">
      <c r="K53150" s="133"/>
    </row>
    <row r="53151" spans="11:11" x14ac:dyDescent="0.25">
      <c r="K53151" s="133"/>
    </row>
    <row r="53152" spans="11:11" x14ac:dyDescent="0.25">
      <c r="K53152"/>
    </row>
    <row r="53153" spans="11:11" x14ac:dyDescent="0.25">
      <c r="K53153"/>
    </row>
    <row r="53154" spans="11:11" x14ac:dyDescent="0.25">
      <c r="K53154" s="133"/>
    </row>
    <row r="53155" spans="11:11" x14ac:dyDescent="0.25">
      <c r="K53155" s="133"/>
    </row>
    <row r="53156" spans="11:11" x14ac:dyDescent="0.25">
      <c r="K53156"/>
    </row>
    <row r="53157" spans="11:11" x14ac:dyDescent="0.25">
      <c r="K53157"/>
    </row>
    <row r="53158" spans="11:11" x14ac:dyDescent="0.25">
      <c r="K53158"/>
    </row>
    <row r="53159" spans="11:11" x14ac:dyDescent="0.25">
      <c r="K53159" s="133"/>
    </row>
    <row r="53160" spans="11:11" x14ac:dyDescent="0.25">
      <c r="K53160" s="133"/>
    </row>
    <row r="53161" spans="11:11" x14ac:dyDescent="0.25">
      <c r="K53161"/>
    </row>
    <row r="53162" spans="11:11" x14ac:dyDescent="0.25">
      <c r="K53162"/>
    </row>
    <row r="53163" spans="11:11" x14ac:dyDescent="0.25">
      <c r="K53163" s="133"/>
    </row>
    <row r="53164" spans="11:11" x14ac:dyDescent="0.25">
      <c r="K53164" s="133"/>
    </row>
    <row r="53165" spans="11:11" x14ac:dyDescent="0.25">
      <c r="K53165"/>
    </row>
    <row r="53166" spans="11:11" x14ac:dyDescent="0.25">
      <c r="K53166"/>
    </row>
    <row r="53167" spans="11:11" x14ac:dyDescent="0.25">
      <c r="K53167"/>
    </row>
    <row r="53168" spans="11:11" x14ac:dyDescent="0.25">
      <c r="K53168" s="133"/>
    </row>
    <row r="53169" spans="11:11" x14ac:dyDescent="0.25">
      <c r="K53169" s="133"/>
    </row>
    <row r="53170" spans="11:11" x14ac:dyDescent="0.25">
      <c r="K53170"/>
    </row>
    <row r="53171" spans="11:11" x14ac:dyDescent="0.25">
      <c r="K53171"/>
    </row>
    <row r="53172" spans="11:11" x14ac:dyDescent="0.25">
      <c r="K53172" s="133"/>
    </row>
    <row r="53173" spans="11:11" x14ac:dyDescent="0.25">
      <c r="K53173" s="133"/>
    </row>
    <row r="53174" spans="11:11" x14ac:dyDescent="0.25">
      <c r="K53174"/>
    </row>
    <row r="53175" spans="11:11" x14ac:dyDescent="0.25">
      <c r="K53175"/>
    </row>
    <row r="53176" spans="11:11" x14ac:dyDescent="0.25">
      <c r="K53176"/>
    </row>
    <row r="53177" spans="11:11" x14ac:dyDescent="0.25">
      <c r="K53177" s="133"/>
    </row>
    <row r="53178" spans="11:11" x14ac:dyDescent="0.25">
      <c r="K53178" s="133"/>
    </row>
    <row r="53179" spans="11:11" x14ac:dyDescent="0.25">
      <c r="K53179"/>
    </row>
    <row r="53180" spans="11:11" x14ac:dyDescent="0.25">
      <c r="K53180"/>
    </row>
    <row r="53181" spans="11:11" x14ac:dyDescent="0.25">
      <c r="K53181" s="133"/>
    </row>
    <row r="53182" spans="11:11" x14ac:dyDescent="0.25">
      <c r="K53182" s="133"/>
    </row>
    <row r="53183" spans="11:11" x14ac:dyDescent="0.25">
      <c r="K53183"/>
    </row>
    <row r="53184" spans="11:11" x14ac:dyDescent="0.25">
      <c r="K53184"/>
    </row>
    <row r="53185" spans="11:11" x14ac:dyDescent="0.25">
      <c r="K53185"/>
    </row>
    <row r="53186" spans="11:11" x14ac:dyDescent="0.25">
      <c r="K53186" s="133"/>
    </row>
    <row r="53187" spans="11:11" x14ac:dyDescent="0.25">
      <c r="K53187" s="133"/>
    </row>
    <row r="53188" spans="11:11" x14ac:dyDescent="0.25">
      <c r="K53188"/>
    </row>
    <row r="53189" spans="11:11" x14ac:dyDescent="0.25">
      <c r="K53189"/>
    </row>
    <row r="53190" spans="11:11" x14ac:dyDescent="0.25">
      <c r="K53190" s="133"/>
    </row>
    <row r="53191" spans="11:11" x14ac:dyDescent="0.25">
      <c r="K53191" s="133"/>
    </row>
    <row r="53192" spans="11:11" x14ac:dyDescent="0.25">
      <c r="K53192"/>
    </row>
    <row r="53193" spans="11:11" x14ac:dyDescent="0.25">
      <c r="K53193"/>
    </row>
    <row r="53194" spans="11:11" x14ac:dyDescent="0.25">
      <c r="K53194"/>
    </row>
    <row r="53195" spans="11:11" x14ac:dyDescent="0.25">
      <c r="K53195" s="133"/>
    </row>
    <row r="53196" spans="11:11" x14ac:dyDescent="0.25">
      <c r="K53196" s="133"/>
    </row>
    <row r="53197" spans="11:11" x14ac:dyDescent="0.25">
      <c r="K53197"/>
    </row>
    <row r="53198" spans="11:11" x14ac:dyDescent="0.25">
      <c r="K53198"/>
    </row>
    <row r="53199" spans="11:11" x14ac:dyDescent="0.25">
      <c r="K53199" s="133"/>
    </row>
    <row r="53200" spans="11:11" x14ac:dyDescent="0.25">
      <c r="K53200" s="133"/>
    </row>
    <row r="53201" spans="11:11" x14ac:dyDescent="0.25">
      <c r="K53201"/>
    </row>
    <row r="53202" spans="11:11" x14ac:dyDescent="0.25">
      <c r="K53202"/>
    </row>
    <row r="53203" spans="11:11" x14ac:dyDescent="0.25">
      <c r="K53203"/>
    </row>
    <row r="53204" spans="11:11" x14ac:dyDescent="0.25">
      <c r="K53204" s="133"/>
    </row>
    <row r="53205" spans="11:11" x14ac:dyDescent="0.25">
      <c r="K53205" s="133"/>
    </row>
    <row r="53206" spans="11:11" x14ac:dyDescent="0.25">
      <c r="K53206"/>
    </row>
    <row r="53207" spans="11:11" x14ac:dyDescent="0.25">
      <c r="K53207"/>
    </row>
    <row r="53208" spans="11:11" x14ac:dyDescent="0.25">
      <c r="K53208" s="133"/>
    </row>
    <row r="53209" spans="11:11" x14ac:dyDescent="0.25">
      <c r="K53209" s="133"/>
    </row>
    <row r="53210" spans="11:11" x14ac:dyDescent="0.25">
      <c r="K53210"/>
    </row>
    <row r="53211" spans="11:11" x14ac:dyDescent="0.25">
      <c r="K53211"/>
    </row>
    <row r="53212" spans="11:11" x14ac:dyDescent="0.25">
      <c r="K53212"/>
    </row>
    <row r="53213" spans="11:11" x14ac:dyDescent="0.25">
      <c r="K53213" s="133"/>
    </row>
    <row r="53214" spans="11:11" x14ac:dyDescent="0.25">
      <c r="K53214" s="133"/>
    </row>
    <row r="53215" spans="11:11" x14ac:dyDescent="0.25">
      <c r="K53215"/>
    </row>
    <row r="53216" spans="11:11" x14ac:dyDescent="0.25">
      <c r="K53216"/>
    </row>
    <row r="53217" spans="11:11" x14ac:dyDescent="0.25">
      <c r="K53217" s="133"/>
    </row>
    <row r="53218" spans="11:11" x14ac:dyDescent="0.25">
      <c r="K53218" s="133"/>
    </row>
    <row r="53219" spans="11:11" x14ac:dyDescent="0.25">
      <c r="K53219"/>
    </row>
    <row r="53220" spans="11:11" x14ac:dyDescent="0.25">
      <c r="K53220"/>
    </row>
    <row r="53221" spans="11:11" x14ac:dyDescent="0.25">
      <c r="K53221"/>
    </row>
    <row r="53222" spans="11:11" x14ac:dyDescent="0.25">
      <c r="K53222" s="133"/>
    </row>
    <row r="53223" spans="11:11" x14ac:dyDescent="0.25">
      <c r="K53223" s="133"/>
    </row>
    <row r="53224" spans="11:11" x14ac:dyDescent="0.25">
      <c r="K53224"/>
    </row>
    <row r="53225" spans="11:11" x14ac:dyDescent="0.25">
      <c r="K53225"/>
    </row>
    <row r="53226" spans="11:11" x14ac:dyDescent="0.25">
      <c r="K53226" s="133"/>
    </row>
    <row r="53227" spans="11:11" x14ac:dyDescent="0.25">
      <c r="K53227" s="133"/>
    </row>
    <row r="53228" spans="11:11" x14ac:dyDescent="0.25">
      <c r="K53228"/>
    </row>
    <row r="53229" spans="11:11" x14ac:dyDescent="0.25">
      <c r="K53229"/>
    </row>
    <row r="53230" spans="11:11" x14ac:dyDescent="0.25">
      <c r="K53230"/>
    </row>
    <row r="53231" spans="11:11" x14ac:dyDescent="0.25">
      <c r="K53231" s="133"/>
    </row>
    <row r="53232" spans="11:11" x14ac:dyDescent="0.25">
      <c r="K53232" s="133"/>
    </row>
    <row r="53233" spans="11:11" x14ac:dyDescent="0.25">
      <c r="K53233"/>
    </row>
    <row r="53234" spans="11:11" x14ac:dyDescent="0.25">
      <c r="K53234"/>
    </row>
    <row r="53235" spans="11:11" x14ac:dyDescent="0.25">
      <c r="K53235" s="133"/>
    </row>
    <row r="53236" spans="11:11" x14ac:dyDescent="0.25">
      <c r="K53236" s="133"/>
    </row>
    <row r="53237" spans="11:11" x14ac:dyDescent="0.25">
      <c r="K53237"/>
    </row>
    <row r="53238" spans="11:11" x14ac:dyDescent="0.25">
      <c r="K53238"/>
    </row>
    <row r="53239" spans="11:11" x14ac:dyDescent="0.25">
      <c r="K53239"/>
    </row>
    <row r="53240" spans="11:11" x14ac:dyDescent="0.25">
      <c r="K53240" s="133"/>
    </row>
    <row r="53241" spans="11:11" x14ac:dyDescent="0.25">
      <c r="K53241" s="133"/>
    </row>
    <row r="53242" spans="11:11" x14ac:dyDescent="0.25">
      <c r="K53242"/>
    </row>
    <row r="53243" spans="11:11" x14ac:dyDescent="0.25">
      <c r="K53243"/>
    </row>
    <row r="53244" spans="11:11" x14ac:dyDescent="0.25">
      <c r="K53244" s="133"/>
    </row>
    <row r="53245" spans="11:11" x14ac:dyDescent="0.25">
      <c r="K53245" s="133"/>
    </row>
    <row r="53246" spans="11:11" x14ac:dyDescent="0.25">
      <c r="K53246"/>
    </row>
    <row r="53247" spans="11:11" x14ac:dyDescent="0.25">
      <c r="K53247"/>
    </row>
    <row r="53248" spans="11:11" x14ac:dyDescent="0.25">
      <c r="K53248"/>
    </row>
    <row r="53249" spans="11:11" x14ac:dyDescent="0.25">
      <c r="K53249" s="133"/>
    </row>
    <row r="53250" spans="11:11" x14ac:dyDescent="0.25">
      <c r="K53250" s="133"/>
    </row>
    <row r="53251" spans="11:11" x14ac:dyDescent="0.25">
      <c r="K53251"/>
    </row>
    <row r="53252" spans="11:11" x14ac:dyDescent="0.25">
      <c r="K53252"/>
    </row>
    <row r="53253" spans="11:11" x14ac:dyDescent="0.25">
      <c r="K53253" s="133"/>
    </row>
    <row r="53254" spans="11:11" x14ac:dyDescent="0.25">
      <c r="K53254" s="133"/>
    </row>
    <row r="53255" spans="11:11" x14ac:dyDescent="0.25">
      <c r="K53255"/>
    </row>
    <row r="53256" spans="11:11" x14ac:dyDescent="0.25">
      <c r="K53256"/>
    </row>
    <row r="53257" spans="11:11" x14ac:dyDescent="0.25">
      <c r="K53257"/>
    </row>
    <row r="53258" spans="11:11" x14ac:dyDescent="0.25">
      <c r="K53258" s="133"/>
    </row>
    <row r="53259" spans="11:11" x14ac:dyDescent="0.25">
      <c r="K53259" s="133"/>
    </row>
    <row r="53260" spans="11:11" x14ac:dyDescent="0.25">
      <c r="K53260"/>
    </row>
    <row r="53261" spans="11:11" x14ac:dyDescent="0.25">
      <c r="K53261"/>
    </row>
    <row r="53262" spans="11:11" x14ac:dyDescent="0.25">
      <c r="K53262" s="133"/>
    </row>
    <row r="53263" spans="11:11" x14ac:dyDescent="0.25">
      <c r="K53263" s="133"/>
    </row>
    <row r="53264" spans="11:11" x14ac:dyDescent="0.25">
      <c r="K53264"/>
    </row>
    <row r="53265" spans="11:11" x14ac:dyDescent="0.25">
      <c r="K53265"/>
    </row>
    <row r="53266" spans="11:11" x14ac:dyDescent="0.25">
      <c r="K53266"/>
    </row>
    <row r="53267" spans="11:11" x14ac:dyDescent="0.25">
      <c r="K53267" s="133"/>
    </row>
    <row r="53268" spans="11:11" x14ac:dyDescent="0.25">
      <c r="K53268" s="133"/>
    </row>
    <row r="53269" spans="11:11" x14ac:dyDescent="0.25">
      <c r="K53269"/>
    </row>
    <row r="53270" spans="11:11" x14ac:dyDescent="0.25">
      <c r="K53270"/>
    </row>
    <row r="53271" spans="11:11" x14ac:dyDescent="0.25">
      <c r="K53271" s="133"/>
    </row>
    <row r="53272" spans="11:11" x14ac:dyDescent="0.25">
      <c r="K53272" s="133"/>
    </row>
    <row r="53273" spans="11:11" x14ac:dyDescent="0.25">
      <c r="K53273"/>
    </row>
    <row r="53274" spans="11:11" x14ac:dyDescent="0.25">
      <c r="K53274"/>
    </row>
    <row r="53275" spans="11:11" x14ac:dyDescent="0.25">
      <c r="K53275"/>
    </row>
    <row r="53276" spans="11:11" x14ac:dyDescent="0.25">
      <c r="K53276" s="133"/>
    </row>
    <row r="53277" spans="11:11" x14ac:dyDescent="0.25">
      <c r="K53277" s="133"/>
    </row>
    <row r="53278" spans="11:11" x14ac:dyDescent="0.25">
      <c r="K53278"/>
    </row>
    <row r="53279" spans="11:11" x14ac:dyDescent="0.25">
      <c r="K53279"/>
    </row>
    <row r="53280" spans="11:11" x14ac:dyDescent="0.25">
      <c r="K53280" s="133"/>
    </row>
    <row r="53281" spans="11:11" x14ac:dyDescent="0.25">
      <c r="K53281" s="133"/>
    </row>
    <row r="53282" spans="11:11" x14ac:dyDescent="0.25">
      <c r="K53282"/>
    </row>
    <row r="53283" spans="11:11" x14ac:dyDescent="0.25">
      <c r="K53283"/>
    </row>
    <row r="53284" spans="11:11" x14ac:dyDescent="0.25">
      <c r="K53284"/>
    </row>
    <row r="53285" spans="11:11" x14ac:dyDescent="0.25">
      <c r="K53285" s="133"/>
    </row>
    <row r="53286" spans="11:11" x14ac:dyDescent="0.25">
      <c r="K53286" s="133"/>
    </row>
    <row r="53287" spans="11:11" x14ac:dyDescent="0.25">
      <c r="K53287"/>
    </row>
    <row r="53288" spans="11:11" x14ac:dyDescent="0.25">
      <c r="K53288"/>
    </row>
    <row r="53289" spans="11:11" x14ac:dyDescent="0.25">
      <c r="K53289" s="133"/>
    </row>
    <row r="53290" spans="11:11" x14ac:dyDescent="0.25">
      <c r="K53290" s="133"/>
    </row>
    <row r="53291" spans="11:11" x14ac:dyDescent="0.25">
      <c r="K53291"/>
    </row>
    <row r="53292" spans="11:11" x14ac:dyDescent="0.25">
      <c r="K53292"/>
    </row>
    <row r="53293" spans="11:11" x14ac:dyDescent="0.25">
      <c r="K53293"/>
    </row>
    <row r="53294" spans="11:11" x14ac:dyDescent="0.25">
      <c r="K53294" s="133"/>
    </row>
    <row r="53295" spans="11:11" x14ac:dyDescent="0.25">
      <c r="K53295" s="133"/>
    </row>
    <row r="53296" spans="11:11" x14ac:dyDescent="0.25">
      <c r="K53296"/>
    </row>
    <row r="53297" spans="11:11" x14ac:dyDescent="0.25">
      <c r="K53297"/>
    </row>
    <row r="53298" spans="11:11" x14ac:dyDescent="0.25">
      <c r="K53298" s="133"/>
    </row>
    <row r="53299" spans="11:11" x14ac:dyDescent="0.25">
      <c r="K53299" s="133"/>
    </row>
    <row r="53300" spans="11:11" x14ac:dyDescent="0.25">
      <c r="K53300"/>
    </row>
    <row r="53301" spans="11:11" x14ac:dyDescent="0.25">
      <c r="K53301"/>
    </row>
    <row r="53302" spans="11:11" x14ac:dyDescent="0.25">
      <c r="K53302"/>
    </row>
    <row r="53303" spans="11:11" x14ac:dyDescent="0.25">
      <c r="K53303" s="133"/>
    </row>
    <row r="53304" spans="11:11" x14ac:dyDescent="0.25">
      <c r="K53304" s="133"/>
    </row>
    <row r="53305" spans="11:11" x14ac:dyDescent="0.25">
      <c r="K53305"/>
    </row>
    <row r="53306" spans="11:11" x14ac:dyDescent="0.25">
      <c r="K53306"/>
    </row>
    <row r="53307" spans="11:11" x14ac:dyDescent="0.25">
      <c r="K53307" s="133"/>
    </row>
    <row r="53308" spans="11:11" x14ac:dyDescent="0.25">
      <c r="K53308" s="133"/>
    </row>
    <row r="53309" spans="11:11" x14ac:dyDescent="0.25">
      <c r="K53309"/>
    </row>
    <row r="53310" spans="11:11" x14ac:dyDescent="0.25">
      <c r="K53310"/>
    </row>
    <row r="53311" spans="11:11" x14ac:dyDescent="0.25">
      <c r="K53311"/>
    </row>
    <row r="53312" spans="11:11" x14ac:dyDescent="0.25">
      <c r="K53312" s="133"/>
    </row>
    <row r="53313" spans="11:11" x14ac:dyDescent="0.25">
      <c r="K53313" s="133"/>
    </row>
    <row r="53314" spans="11:11" x14ac:dyDescent="0.25">
      <c r="K53314"/>
    </row>
    <row r="53315" spans="11:11" x14ac:dyDescent="0.25">
      <c r="K53315"/>
    </row>
    <row r="53316" spans="11:11" x14ac:dyDescent="0.25">
      <c r="K53316" s="133"/>
    </row>
    <row r="53317" spans="11:11" x14ac:dyDescent="0.25">
      <c r="K53317" s="133"/>
    </row>
    <row r="53318" spans="11:11" x14ac:dyDescent="0.25">
      <c r="K53318"/>
    </row>
    <row r="53319" spans="11:11" x14ac:dyDescent="0.25">
      <c r="K53319"/>
    </row>
    <row r="53320" spans="11:11" x14ac:dyDescent="0.25">
      <c r="K53320"/>
    </row>
    <row r="53321" spans="11:11" x14ac:dyDescent="0.25">
      <c r="K53321" s="133"/>
    </row>
    <row r="53322" spans="11:11" x14ac:dyDescent="0.25">
      <c r="K53322" s="133"/>
    </row>
    <row r="53323" spans="11:11" x14ac:dyDescent="0.25">
      <c r="K53323"/>
    </row>
    <row r="53324" spans="11:11" x14ac:dyDescent="0.25">
      <c r="K53324"/>
    </row>
    <row r="53325" spans="11:11" x14ac:dyDescent="0.25">
      <c r="K53325" s="133"/>
    </row>
    <row r="53326" spans="11:11" x14ac:dyDescent="0.25">
      <c r="K53326" s="133"/>
    </row>
    <row r="53327" spans="11:11" x14ac:dyDescent="0.25">
      <c r="K53327"/>
    </row>
    <row r="53328" spans="11:11" x14ac:dyDescent="0.25">
      <c r="K53328"/>
    </row>
    <row r="53329" spans="11:11" x14ac:dyDescent="0.25">
      <c r="K53329"/>
    </row>
    <row r="53330" spans="11:11" x14ac:dyDescent="0.25">
      <c r="K53330" s="133"/>
    </row>
    <row r="53331" spans="11:11" x14ac:dyDescent="0.25">
      <c r="K53331" s="133"/>
    </row>
    <row r="53332" spans="11:11" x14ac:dyDescent="0.25">
      <c r="K53332"/>
    </row>
    <row r="53333" spans="11:11" x14ac:dyDescent="0.25">
      <c r="K53333"/>
    </row>
    <row r="53334" spans="11:11" x14ac:dyDescent="0.25">
      <c r="K53334" s="133"/>
    </row>
    <row r="53335" spans="11:11" x14ac:dyDescent="0.25">
      <c r="K53335" s="133"/>
    </row>
    <row r="53336" spans="11:11" x14ac:dyDescent="0.25">
      <c r="K53336"/>
    </row>
    <row r="53337" spans="11:11" x14ac:dyDescent="0.25">
      <c r="K53337"/>
    </row>
    <row r="53338" spans="11:11" x14ac:dyDescent="0.25">
      <c r="K53338"/>
    </row>
    <row r="53339" spans="11:11" x14ac:dyDescent="0.25">
      <c r="K53339" s="133"/>
    </row>
    <row r="53340" spans="11:11" x14ac:dyDescent="0.25">
      <c r="K53340" s="133"/>
    </row>
    <row r="53341" spans="11:11" x14ac:dyDescent="0.25">
      <c r="K53341"/>
    </row>
    <row r="53342" spans="11:11" x14ac:dyDescent="0.25">
      <c r="K53342"/>
    </row>
    <row r="53343" spans="11:11" x14ac:dyDescent="0.25">
      <c r="K53343" s="133"/>
    </row>
    <row r="53344" spans="11:11" x14ac:dyDescent="0.25">
      <c r="K53344" s="133"/>
    </row>
    <row r="53345" spans="11:11" x14ac:dyDescent="0.25">
      <c r="K53345"/>
    </row>
    <row r="53346" spans="11:11" x14ac:dyDescent="0.25">
      <c r="K53346"/>
    </row>
    <row r="53347" spans="11:11" x14ac:dyDescent="0.25">
      <c r="K53347"/>
    </row>
    <row r="53348" spans="11:11" x14ac:dyDescent="0.25">
      <c r="K53348" s="133"/>
    </row>
    <row r="53349" spans="11:11" x14ac:dyDescent="0.25">
      <c r="K53349" s="133"/>
    </row>
    <row r="53350" spans="11:11" x14ac:dyDescent="0.25">
      <c r="K53350"/>
    </row>
    <row r="53351" spans="11:11" x14ac:dyDescent="0.25">
      <c r="K53351"/>
    </row>
    <row r="53352" spans="11:11" x14ac:dyDescent="0.25">
      <c r="K53352" s="133"/>
    </row>
    <row r="53353" spans="11:11" x14ac:dyDescent="0.25">
      <c r="K53353" s="133"/>
    </row>
    <row r="53354" spans="11:11" x14ac:dyDescent="0.25">
      <c r="K53354"/>
    </row>
    <row r="53355" spans="11:11" x14ac:dyDescent="0.25">
      <c r="K53355"/>
    </row>
    <row r="53356" spans="11:11" x14ac:dyDescent="0.25">
      <c r="K53356"/>
    </row>
    <row r="53357" spans="11:11" x14ac:dyDescent="0.25">
      <c r="K53357" s="133"/>
    </row>
    <row r="53358" spans="11:11" x14ac:dyDescent="0.25">
      <c r="K53358" s="133"/>
    </row>
    <row r="53359" spans="11:11" x14ac:dyDescent="0.25">
      <c r="K53359"/>
    </row>
    <row r="53360" spans="11:11" x14ac:dyDescent="0.25">
      <c r="K53360"/>
    </row>
    <row r="53361" spans="11:11" x14ac:dyDescent="0.25">
      <c r="K53361" s="133"/>
    </row>
    <row r="53362" spans="11:11" x14ac:dyDescent="0.25">
      <c r="K53362" s="133"/>
    </row>
    <row r="53363" spans="11:11" x14ac:dyDescent="0.25">
      <c r="K53363"/>
    </row>
    <row r="53364" spans="11:11" x14ac:dyDescent="0.25">
      <c r="K53364"/>
    </row>
    <row r="53365" spans="11:11" x14ac:dyDescent="0.25">
      <c r="K53365"/>
    </row>
    <row r="53366" spans="11:11" x14ac:dyDescent="0.25">
      <c r="K53366" s="133"/>
    </row>
    <row r="53367" spans="11:11" x14ac:dyDescent="0.25">
      <c r="K53367" s="133"/>
    </row>
    <row r="53368" spans="11:11" x14ac:dyDescent="0.25">
      <c r="K53368"/>
    </row>
    <row r="53369" spans="11:11" x14ac:dyDescent="0.25">
      <c r="K53369"/>
    </row>
    <row r="53370" spans="11:11" x14ac:dyDescent="0.25">
      <c r="K53370" s="133"/>
    </row>
    <row r="53371" spans="11:11" x14ac:dyDescent="0.25">
      <c r="K53371" s="133"/>
    </row>
    <row r="53372" spans="11:11" x14ac:dyDescent="0.25">
      <c r="K53372"/>
    </row>
    <row r="53373" spans="11:11" x14ac:dyDescent="0.25">
      <c r="K53373"/>
    </row>
    <row r="53374" spans="11:11" x14ac:dyDescent="0.25">
      <c r="K53374"/>
    </row>
    <row r="53375" spans="11:11" x14ac:dyDescent="0.25">
      <c r="K53375" s="133"/>
    </row>
    <row r="53376" spans="11:11" x14ac:dyDescent="0.25">
      <c r="K53376" s="133"/>
    </row>
    <row r="53377" spans="11:11" x14ac:dyDescent="0.25">
      <c r="K53377"/>
    </row>
    <row r="53378" spans="11:11" x14ac:dyDescent="0.25">
      <c r="K53378"/>
    </row>
    <row r="53379" spans="11:11" x14ac:dyDescent="0.25">
      <c r="K53379" s="133"/>
    </row>
    <row r="53380" spans="11:11" x14ac:dyDescent="0.25">
      <c r="K53380" s="133"/>
    </row>
    <row r="53381" spans="11:11" x14ac:dyDescent="0.25">
      <c r="K53381"/>
    </row>
    <row r="53382" spans="11:11" x14ac:dyDescent="0.25">
      <c r="K53382"/>
    </row>
    <row r="53383" spans="11:11" x14ac:dyDescent="0.25">
      <c r="K53383"/>
    </row>
    <row r="53384" spans="11:11" x14ac:dyDescent="0.25">
      <c r="K53384" s="133"/>
    </row>
    <row r="53385" spans="11:11" x14ac:dyDescent="0.25">
      <c r="K53385" s="133"/>
    </row>
    <row r="53386" spans="11:11" x14ac:dyDescent="0.25">
      <c r="K53386"/>
    </row>
    <row r="53387" spans="11:11" x14ac:dyDescent="0.25">
      <c r="K53387"/>
    </row>
    <row r="53388" spans="11:11" x14ac:dyDescent="0.25">
      <c r="K53388" s="133"/>
    </row>
    <row r="53389" spans="11:11" x14ac:dyDescent="0.25">
      <c r="K53389" s="133"/>
    </row>
    <row r="53390" spans="11:11" x14ac:dyDescent="0.25">
      <c r="K53390"/>
    </row>
    <row r="53391" spans="11:11" x14ac:dyDescent="0.25">
      <c r="K53391"/>
    </row>
    <row r="53392" spans="11:11" x14ac:dyDescent="0.25">
      <c r="K53392"/>
    </row>
    <row r="53393" spans="11:11" x14ac:dyDescent="0.25">
      <c r="K53393" s="133"/>
    </row>
    <row r="53394" spans="11:11" x14ac:dyDescent="0.25">
      <c r="K53394" s="133"/>
    </row>
    <row r="53395" spans="11:11" x14ac:dyDescent="0.25">
      <c r="K53395"/>
    </row>
    <row r="53396" spans="11:11" x14ac:dyDescent="0.25">
      <c r="K53396"/>
    </row>
    <row r="53397" spans="11:11" x14ac:dyDescent="0.25">
      <c r="K53397" s="133"/>
    </row>
    <row r="53398" spans="11:11" x14ac:dyDescent="0.25">
      <c r="K53398" s="133"/>
    </row>
    <row r="53399" spans="11:11" x14ac:dyDescent="0.25">
      <c r="K53399"/>
    </row>
    <row r="53400" spans="11:11" x14ac:dyDescent="0.25">
      <c r="K53400"/>
    </row>
    <row r="53401" spans="11:11" x14ac:dyDescent="0.25">
      <c r="K53401"/>
    </row>
    <row r="53402" spans="11:11" x14ac:dyDescent="0.25">
      <c r="K53402" s="133"/>
    </row>
    <row r="53403" spans="11:11" x14ac:dyDescent="0.25">
      <c r="K53403" s="133"/>
    </row>
    <row r="53404" spans="11:11" x14ac:dyDescent="0.25">
      <c r="K53404"/>
    </row>
    <row r="53405" spans="11:11" x14ac:dyDescent="0.25">
      <c r="K53405"/>
    </row>
    <row r="53406" spans="11:11" x14ac:dyDescent="0.25">
      <c r="K53406" s="133"/>
    </row>
    <row r="53407" spans="11:11" x14ac:dyDescent="0.25">
      <c r="K53407" s="133"/>
    </row>
    <row r="53408" spans="11:11" x14ac:dyDescent="0.25">
      <c r="K53408"/>
    </row>
    <row r="53409" spans="11:11" x14ac:dyDescent="0.25">
      <c r="K53409"/>
    </row>
    <row r="53410" spans="11:11" x14ac:dyDescent="0.25">
      <c r="K53410"/>
    </row>
    <row r="53411" spans="11:11" x14ac:dyDescent="0.25">
      <c r="K53411" s="133"/>
    </row>
    <row r="53412" spans="11:11" x14ac:dyDescent="0.25">
      <c r="K53412" s="133"/>
    </row>
    <row r="53413" spans="11:11" x14ac:dyDescent="0.25">
      <c r="K53413"/>
    </row>
    <row r="53414" spans="11:11" x14ac:dyDescent="0.25">
      <c r="K53414"/>
    </row>
    <row r="53415" spans="11:11" x14ac:dyDescent="0.25">
      <c r="K53415" s="133"/>
    </row>
    <row r="53416" spans="11:11" x14ac:dyDescent="0.25">
      <c r="K53416" s="133"/>
    </row>
    <row r="53417" spans="11:11" x14ac:dyDescent="0.25">
      <c r="K53417"/>
    </row>
    <row r="53418" spans="11:11" x14ac:dyDescent="0.25">
      <c r="K53418"/>
    </row>
    <row r="53419" spans="11:11" x14ac:dyDescent="0.25">
      <c r="K53419"/>
    </row>
    <row r="53420" spans="11:11" x14ac:dyDescent="0.25">
      <c r="K53420" s="133"/>
    </row>
    <row r="53421" spans="11:11" x14ac:dyDescent="0.25">
      <c r="K53421" s="133"/>
    </row>
    <row r="53422" spans="11:11" x14ac:dyDescent="0.25">
      <c r="K53422"/>
    </row>
    <row r="53423" spans="11:11" x14ac:dyDescent="0.25">
      <c r="K53423"/>
    </row>
    <row r="53424" spans="11:11" x14ac:dyDescent="0.25">
      <c r="K53424" s="133"/>
    </row>
    <row r="53425" spans="11:11" x14ac:dyDescent="0.25">
      <c r="K53425" s="133"/>
    </row>
    <row r="53426" spans="11:11" x14ac:dyDescent="0.25">
      <c r="K53426"/>
    </row>
    <row r="53427" spans="11:11" x14ac:dyDescent="0.25">
      <c r="K53427"/>
    </row>
    <row r="53428" spans="11:11" x14ac:dyDescent="0.25">
      <c r="K53428"/>
    </row>
    <row r="53429" spans="11:11" x14ac:dyDescent="0.25">
      <c r="K53429" s="133"/>
    </row>
    <row r="53430" spans="11:11" x14ac:dyDescent="0.25">
      <c r="K53430" s="133"/>
    </row>
    <row r="53431" spans="11:11" x14ac:dyDescent="0.25">
      <c r="K53431"/>
    </row>
    <row r="53432" spans="11:11" x14ac:dyDescent="0.25">
      <c r="K53432"/>
    </row>
    <row r="53433" spans="11:11" x14ac:dyDescent="0.25">
      <c r="K53433" s="133"/>
    </row>
    <row r="53434" spans="11:11" x14ac:dyDescent="0.25">
      <c r="K53434" s="133"/>
    </row>
    <row r="53435" spans="11:11" x14ac:dyDescent="0.25">
      <c r="K53435"/>
    </row>
    <row r="53436" spans="11:11" x14ac:dyDescent="0.25">
      <c r="K53436"/>
    </row>
    <row r="53437" spans="11:11" x14ac:dyDescent="0.25">
      <c r="K53437"/>
    </row>
    <row r="53438" spans="11:11" x14ac:dyDescent="0.25">
      <c r="K53438" s="133"/>
    </row>
    <row r="53439" spans="11:11" x14ac:dyDescent="0.25">
      <c r="K53439" s="133"/>
    </row>
    <row r="53440" spans="11:11" x14ac:dyDescent="0.25">
      <c r="K53440"/>
    </row>
    <row r="53441" spans="11:11" x14ac:dyDescent="0.25">
      <c r="K53441"/>
    </row>
    <row r="53442" spans="11:11" x14ac:dyDescent="0.25">
      <c r="K53442" s="133"/>
    </row>
    <row r="53443" spans="11:11" x14ac:dyDescent="0.25">
      <c r="K53443" s="133"/>
    </row>
    <row r="53444" spans="11:11" x14ac:dyDescent="0.25">
      <c r="K53444"/>
    </row>
    <row r="53445" spans="11:11" x14ac:dyDescent="0.25">
      <c r="K53445"/>
    </row>
    <row r="53446" spans="11:11" x14ac:dyDescent="0.25">
      <c r="K53446"/>
    </row>
    <row r="53447" spans="11:11" x14ac:dyDescent="0.25">
      <c r="K53447" s="133"/>
    </row>
    <row r="53448" spans="11:11" x14ac:dyDescent="0.25">
      <c r="K53448" s="133"/>
    </row>
    <row r="53449" spans="11:11" x14ac:dyDescent="0.25">
      <c r="K53449"/>
    </row>
    <row r="53450" spans="11:11" x14ac:dyDescent="0.25">
      <c r="K53450"/>
    </row>
    <row r="53451" spans="11:11" x14ac:dyDescent="0.25">
      <c r="K53451" s="133"/>
    </row>
    <row r="53452" spans="11:11" x14ac:dyDescent="0.25">
      <c r="K53452" s="133"/>
    </row>
    <row r="53453" spans="11:11" x14ac:dyDescent="0.25">
      <c r="K53453"/>
    </row>
    <row r="53454" spans="11:11" x14ac:dyDescent="0.25">
      <c r="K53454"/>
    </row>
    <row r="53455" spans="11:11" x14ac:dyDescent="0.25">
      <c r="K53455"/>
    </row>
    <row r="53456" spans="11:11" x14ac:dyDescent="0.25">
      <c r="K53456" s="133"/>
    </row>
    <row r="53457" spans="11:11" x14ac:dyDescent="0.25">
      <c r="K53457" s="133"/>
    </row>
    <row r="53458" spans="11:11" x14ac:dyDescent="0.25">
      <c r="K53458"/>
    </row>
    <row r="53459" spans="11:11" x14ac:dyDescent="0.25">
      <c r="K53459"/>
    </row>
    <row r="53460" spans="11:11" x14ac:dyDescent="0.25">
      <c r="K53460" s="133"/>
    </row>
    <row r="53461" spans="11:11" x14ac:dyDescent="0.25">
      <c r="K53461" s="133"/>
    </row>
    <row r="53462" spans="11:11" x14ac:dyDescent="0.25">
      <c r="K53462"/>
    </row>
    <row r="53463" spans="11:11" x14ac:dyDescent="0.25">
      <c r="K53463"/>
    </row>
    <row r="53464" spans="11:11" x14ac:dyDescent="0.25">
      <c r="K53464"/>
    </row>
    <row r="53465" spans="11:11" x14ac:dyDescent="0.25">
      <c r="K53465" s="133"/>
    </row>
    <row r="53466" spans="11:11" x14ac:dyDescent="0.25">
      <c r="K53466" s="133"/>
    </row>
    <row r="53467" spans="11:11" x14ac:dyDescent="0.25">
      <c r="K53467"/>
    </row>
    <row r="53468" spans="11:11" x14ac:dyDescent="0.25">
      <c r="K53468"/>
    </row>
    <row r="53469" spans="11:11" x14ac:dyDescent="0.25">
      <c r="K53469" s="133"/>
    </row>
    <row r="53470" spans="11:11" x14ac:dyDescent="0.25">
      <c r="K53470" s="133"/>
    </row>
    <row r="53471" spans="11:11" x14ac:dyDescent="0.25">
      <c r="K53471"/>
    </row>
    <row r="53472" spans="11:11" x14ac:dyDescent="0.25">
      <c r="K53472"/>
    </row>
    <row r="53473" spans="11:11" x14ac:dyDescent="0.25">
      <c r="K53473"/>
    </row>
    <row r="53474" spans="11:11" x14ac:dyDescent="0.25">
      <c r="K53474" s="133"/>
    </row>
    <row r="53475" spans="11:11" x14ac:dyDescent="0.25">
      <c r="K53475" s="133"/>
    </row>
    <row r="53476" spans="11:11" x14ac:dyDescent="0.25">
      <c r="K53476"/>
    </row>
    <row r="53477" spans="11:11" x14ac:dyDescent="0.25">
      <c r="K53477"/>
    </row>
    <row r="53478" spans="11:11" x14ac:dyDescent="0.25">
      <c r="K53478" s="133"/>
    </row>
    <row r="53479" spans="11:11" x14ac:dyDescent="0.25">
      <c r="K53479" s="133"/>
    </row>
    <row r="53480" spans="11:11" x14ac:dyDescent="0.25">
      <c r="K53480"/>
    </row>
    <row r="53481" spans="11:11" x14ac:dyDescent="0.25">
      <c r="K53481"/>
    </row>
    <row r="53482" spans="11:11" x14ac:dyDescent="0.25">
      <c r="K53482"/>
    </row>
    <row r="53483" spans="11:11" x14ac:dyDescent="0.25">
      <c r="K53483" s="133"/>
    </row>
    <row r="53484" spans="11:11" x14ac:dyDescent="0.25">
      <c r="K53484" s="133"/>
    </row>
    <row r="53485" spans="11:11" x14ac:dyDescent="0.25">
      <c r="K53485"/>
    </row>
    <row r="53486" spans="11:11" x14ac:dyDescent="0.25">
      <c r="K53486"/>
    </row>
    <row r="53487" spans="11:11" x14ac:dyDescent="0.25">
      <c r="K53487" s="133"/>
    </row>
    <row r="53488" spans="11:11" x14ac:dyDescent="0.25">
      <c r="K53488" s="133"/>
    </row>
    <row r="53489" spans="11:11" x14ac:dyDescent="0.25">
      <c r="K53489"/>
    </row>
    <row r="53490" spans="11:11" x14ac:dyDescent="0.25">
      <c r="K53490"/>
    </row>
    <row r="53491" spans="11:11" x14ac:dyDescent="0.25">
      <c r="K53491"/>
    </row>
    <row r="53492" spans="11:11" x14ac:dyDescent="0.25">
      <c r="K53492" s="133"/>
    </row>
    <row r="53493" spans="11:11" x14ac:dyDescent="0.25">
      <c r="K53493" s="133"/>
    </row>
    <row r="53494" spans="11:11" x14ac:dyDescent="0.25">
      <c r="K53494"/>
    </row>
    <row r="53495" spans="11:11" x14ac:dyDescent="0.25">
      <c r="K53495"/>
    </row>
    <row r="53496" spans="11:11" x14ac:dyDescent="0.25">
      <c r="K53496" s="133"/>
    </row>
    <row r="53497" spans="11:11" x14ac:dyDescent="0.25">
      <c r="K53497" s="133"/>
    </row>
    <row r="53498" spans="11:11" x14ac:dyDescent="0.25">
      <c r="K53498"/>
    </row>
    <row r="53499" spans="11:11" x14ac:dyDescent="0.25">
      <c r="K53499"/>
    </row>
    <row r="53500" spans="11:11" x14ac:dyDescent="0.25">
      <c r="K53500"/>
    </row>
    <row r="53501" spans="11:11" x14ac:dyDescent="0.25">
      <c r="K53501" s="133"/>
    </row>
    <row r="53502" spans="11:11" x14ac:dyDescent="0.25">
      <c r="K53502" s="133"/>
    </row>
    <row r="53503" spans="11:11" x14ac:dyDescent="0.25">
      <c r="K53503"/>
    </row>
    <row r="53504" spans="11:11" x14ac:dyDescent="0.25">
      <c r="K53504"/>
    </row>
    <row r="53505" spans="11:11" x14ac:dyDescent="0.25">
      <c r="K53505" s="133"/>
    </row>
    <row r="53506" spans="11:11" x14ac:dyDescent="0.25">
      <c r="K53506" s="133"/>
    </row>
    <row r="53507" spans="11:11" x14ac:dyDescent="0.25">
      <c r="K53507"/>
    </row>
    <row r="53508" spans="11:11" x14ac:dyDescent="0.25">
      <c r="K53508"/>
    </row>
    <row r="53509" spans="11:11" x14ac:dyDescent="0.25">
      <c r="K53509"/>
    </row>
    <row r="53510" spans="11:11" x14ac:dyDescent="0.25">
      <c r="K53510" s="133"/>
    </row>
    <row r="53511" spans="11:11" x14ac:dyDescent="0.25">
      <c r="K53511" s="133"/>
    </row>
    <row r="53512" spans="11:11" x14ac:dyDescent="0.25">
      <c r="K53512"/>
    </row>
    <row r="53513" spans="11:11" x14ac:dyDescent="0.25">
      <c r="K53513"/>
    </row>
    <row r="53514" spans="11:11" x14ac:dyDescent="0.25">
      <c r="K53514" s="133"/>
    </row>
    <row r="53515" spans="11:11" x14ac:dyDescent="0.25">
      <c r="K53515" s="133"/>
    </row>
    <row r="53516" spans="11:11" x14ac:dyDescent="0.25">
      <c r="K53516"/>
    </row>
    <row r="53517" spans="11:11" x14ac:dyDescent="0.25">
      <c r="K53517"/>
    </row>
    <row r="53518" spans="11:11" x14ac:dyDescent="0.25">
      <c r="K53518"/>
    </row>
    <row r="53519" spans="11:11" x14ac:dyDescent="0.25">
      <c r="K53519" s="133"/>
    </row>
    <row r="53520" spans="11:11" x14ac:dyDescent="0.25">
      <c r="K53520" s="133"/>
    </row>
    <row r="53521" spans="11:11" x14ac:dyDescent="0.25">
      <c r="K53521"/>
    </row>
    <row r="53522" spans="11:11" x14ac:dyDescent="0.25">
      <c r="K53522"/>
    </row>
    <row r="53523" spans="11:11" x14ac:dyDescent="0.25">
      <c r="K53523" s="133"/>
    </row>
    <row r="53524" spans="11:11" x14ac:dyDescent="0.25">
      <c r="K53524" s="133"/>
    </row>
    <row r="53525" spans="11:11" x14ac:dyDescent="0.25">
      <c r="K53525"/>
    </row>
    <row r="53526" spans="11:11" x14ac:dyDescent="0.25">
      <c r="K53526"/>
    </row>
    <row r="53527" spans="11:11" x14ac:dyDescent="0.25">
      <c r="K53527"/>
    </row>
    <row r="53528" spans="11:11" x14ac:dyDescent="0.25">
      <c r="K53528" s="133"/>
    </row>
    <row r="53529" spans="11:11" x14ac:dyDescent="0.25">
      <c r="K53529" s="133"/>
    </row>
    <row r="53530" spans="11:11" x14ac:dyDescent="0.25">
      <c r="K53530"/>
    </row>
    <row r="53531" spans="11:11" x14ac:dyDescent="0.25">
      <c r="K53531"/>
    </row>
    <row r="53532" spans="11:11" x14ac:dyDescent="0.25">
      <c r="K53532" s="133"/>
    </row>
    <row r="53533" spans="11:11" x14ac:dyDescent="0.25">
      <c r="K53533" s="133"/>
    </row>
    <row r="53534" spans="11:11" x14ac:dyDescent="0.25">
      <c r="K53534"/>
    </row>
    <row r="53535" spans="11:11" x14ac:dyDescent="0.25">
      <c r="K53535"/>
    </row>
    <row r="53536" spans="11:11" x14ac:dyDescent="0.25">
      <c r="K53536"/>
    </row>
    <row r="53537" spans="11:11" x14ac:dyDescent="0.25">
      <c r="K53537" s="133"/>
    </row>
    <row r="53538" spans="11:11" x14ac:dyDescent="0.25">
      <c r="K53538" s="133"/>
    </row>
    <row r="53539" spans="11:11" x14ac:dyDescent="0.25">
      <c r="K53539"/>
    </row>
    <row r="53540" spans="11:11" x14ac:dyDescent="0.25">
      <c r="K53540"/>
    </row>
    <row r="53541" spans="11:11" x14ac:dyDescent="0.25">
      <c r="K53541" s="133"/>
    </row>
    <row r="53542" spans="11:11" x14ac:dyDescent="0.25">
      <c r="K53542" s="133"/>
    </row>
    <row r="53543" spans="11:11" x14ac:dyDescent="0.25">
      <c r="K53543"/>
    </row>
    <row r="53544" spans="11:11" x14ac:dyDescent="0.25">
      <c r="K53544"/>
    </row>
    <row r="53545" spans="11:11" x14ac:dyDescent="0.25">
      <c r="K53545"/>
    </row>
    <row r="53546" spans="11:11" x14ac:dyDescent="0.25">
      <c r="K53546" s="133"/>
    </row>
    <row r="53547" spans="11:11" x14ac:dyDescent="0.25">
      <c r="K53547" s="133"/>
    </row>
    <row r="53548" spans="11:11" x14ac:dyDescent="0.25">
      <c r="K53548"/>
    </row>
    <row r="53549" spans="11:11" x14ac:dyDescent="0.25">
      <c r="K53549"/>
    </row>
    <row r="53550" spans="11:11" x14ac:dyDescent="0.25">
      <c r="K53550" s="133"/>
    </row>
    <row r="53551" spans="11:11" x14ac:dyDescent="0.25">
      <c r="K53551" s="133"/>
    </row>
    <row r="53552" spans="11:11" x14ac:dyDescent="0.25">
      <c r="K53552"/>
    </row>
    <row r="53553" spans="11:11" x14ac:dyDescent="0.25">
      <c r="K53553"/>
    </row>
    <row r="53554" spans="11:11" x14ac:dyDescent="0.25">
      <c r="K53554"/>
    </row>
    <row r="53555" spans="11:11" x14ac:dyDescent="0.25">
      <c r="K53555" s="133"/>
    </row>
    <row r="53556" spans="11:11" x14ac:dyDescent="0.25">
      <c r="K53556" s="133"/>
    </row>
    <row r="53557" spans="11:11" x14ac:dyDescent="0.25">
      <c r="K53557"/>
    </row>
    <row r="53558" spans="11:11" x14ac:dyDescent="0.25">
      <c r="K53558"/>
    </row>
    <row r="53559" spans="11:11" x14ac:dyDescent="0.25">
      <c r="K53559" s="133"/>
    </row>
    <row r="53560" spans="11:11" x14ac:dyDescent="0.25">
      <c r="K53560" s="133"/>
    </row>
    <row r="53561" spans="11:11" x14ac:dyDescent="0.25">
      <c r="K53561"/>
    </row>
    <row r="53562" spans="11:11" x14ac:dyDescent="0.25">
      <c r="K53562"/>
    </row>
    <row r="53563" spans="11:11" x14ac:dyDescent="0.25">
      <c r="K53563"/>
    </row>
    <row r="53564" spans="11:11" x14ac:dyDescent="0.25">
      <c r="K53564" s="133"/>
    </row>
    <row r="53565" spans="11:11" x14ac:dyDescent="0.25">
      <c r="K53565" s="133"/>
    </row>
    <row r="53566" spans="11:11" x14ac:dyDescent="0.25">
      <c r="K53566"/>
    </row>
    <row r="53567" spans="11:11" x14ac:dyDescent="0.25">
      <c r="K53567"/>
    </row>
    <row r="53568" spans="11:11" x14ac:dyDescent="0.25">
      <c r="K53568" s="133"/>
    </row>
    <row r="53569" spans="11:11" x14ac:dyDescent="0.25">
      <c r="K53569" s="133"/>
    </row>
    <row r="53570" spans="11:11" x14ac:dyDescent="0.25">
      <c r="K53570"/>
    </row>
    <row r="53571" spans="11:11" x14ac:dyDescent="0.25">
      <c r="K53571"/>
    </row>
    <row r="53572" spans="11:11" x14ac:dyDescent="0.25">
      <c r="K53572"/>
    </row>
    <row r="53573" spans="11:11" x14ac:dyDescent="0.25">
      <c r="K53573" s="133"/>
    </row>
    <row r="53574" spans="11:11" x14ac:dyDescent="0.25">
      <c r="K53574" s="133"/>
    </row>
    <row r="53575" spans="11:11" x14ac:dyDescent="0.25">
      <c r="K53575"/>
    </row>
    <row r="53576" spans="11:11" x14ac:dyDescent="0.25">
      <c r="K53576"/>
    </row>
    <row r="53577" spans="11:11" x14ac:dyDescent="0.25">
      <c r="K53577" s="133"/>
    </row>
    <row r="53578" spans="11:11" x14ac:dyDescent="0.25">
      <c r="K53578" s="133"/>
    </row>
    <row r="53579" spans="11:11" x14ac:dyDescent="0.25">
      <c r="K53579"/>
    </row>
    <row r="53580" spans="11:11" x14ac:dyDescent="0.25">
      <c r="K53580"/>
    </row>
    <row r="53581" spans="11:11" x14ac:dyDescent="0.25">
      <c r="K53581"/>
    </row>
    <row r="53582" spans="11:11" x14ac:dyDescent="0.25">
      <c r="K53582" s="133"/>
    </row>
    <row r="53583" spans="11:11" x14ac:dyDescent="0.25">
      <c r="K53583" s="133"/>
    </row>
    <row r="53584" spans="11:11" x14ac:dyDescent="0.25">
      <c r="K53584"/>
    </row>
    <row r="53585" spans="11:11" x14ac:dyDescent="0.25">
      <c r="K53585"/>
    </row>
    <row r="53586" spans="11:11" x14ac:dyDescent="0.25">
      <c r="K53586" s="133"/>
    </row>
    <row r="53587" spans="11:11" x14ac:dyDescent="0.25">
      <c r="K53587" s="133"/>
    </row>
    <row r="53588" spans="11:11" x14ac:dyDescent="0.25">
      <c r="K53588"/>
    </row>
    <row r="53589" spans="11:11" x14ac:dyDescent="0.25">
      <c r="K53589"/>
    </row>
    <row r="53590" spans="11:11" x14ac:dyDescent="0.25">
      <c r="K53590"/>
    </row>
    <row r="53591" spans="11:11" x14ac:dyDescent="0.25">
      <c r="K53591" s="133"/>
    </row>
    <row r="53592" spans="11:11" x14ac:dyDescent="0.25">
      <c r="K53592" s="133"/>
    </row>
    <row r="53593" spans="11:11" x14ac:dyDescent="0.25">
      <c r="K53593"/>
    </row>
    <row r="53594" spans="11:11" x14ac:dyDescent="0.25">
      <c r="K53594"/>
    </row>
    <row r="53595" spans="11:11" x14ac:dyDescent="0.25">
      <c r="K53595" s="133"/>
    </row>
    <row r="53596" spans="11:11" x14ac:dyDescent="0.25">
      <c r="K53596" s="133"/>
    </row>
    <row r="53597" spans="11:11" x14ac:dyDescent="0.25">
      <c r="K53597"/>
    </row>
    <row r="53598" spans="11:11" x14ac:dyDescent="0.25">
      <c r="K53598"/>
    </row>
    <row r="53599" spans="11:11" x14ac:dyDescent="0.25">
      <c r="K53599"/>
    </row>
    <row r="53600" spans="11:11" x14ac:dyDescent="0.25">
      <c r="K53600" s="133"/>
    </row>
    <row r="53601" spans="11:11" x14ac:dyDescent="0.25">
      <c r="K53601" s="133"/>
    </row>
    <row r="53602" spans="11:11" x14ac:dyDescent="0.25">
      <c r="K53602"/>
    </row>
    <row r="53603" spans="11:11" x14ac:dyDescent="0.25">
      <c r="K53603"/>
    </row>
    <row r="53604" spans="11:11" x14ac:dyDescent="0.25">
      <c r="K53604" s="133"/>
    </row>
    <row r="53605" spans="11:11" x14ac:dyDescent="0.25">
      <c r="K53605" s="133"/>
    </row>
    <row r="53606" spans="11:11" x14ac:dyDescent="0.25">
      <c r="K53606"/>
    </row>
    <row r="53607" spans="11:11" x14ac:dyDescent="0.25">
      <c r="K53607"/>
    </row>
    <row r="53608" spans="11:11" x14ac:dyDescent="0.25">
      <c r="K53608"/>
    </row>
    <row r="53609" spans="11:11" x14ac:dyDescent="0.25">
      <c r="K53609" s="133"/>
    </row>
    <row r="53610" spans="11:11" x14ac:dyDescent="0.25">
      <c r="K53610" s="133"/>
    </row>
    <row r="53611" spans="11:11" x14ac:dyDescent="0.25">
      <c r="K53611"/>
    </row>
    <row r="53612" spans="11:11" x14ac:dyDescent="0.25">
      <c r="K53612"/>
    </row>
    <row r="53613" spans="11:11" x14ac:dyDescent="0.25">
      <c r="K53613" s="133"/>
    </row>
    <row r="53614" spans="11:11" x14ac:dyDescent="0.25">
      <c r="K53614" s="133"/>
    </row>
    <row r="53615" spans="11:11" x14ac:dyDescent="0.25">
      <c r="K53615"/>
    </row>
    <row r="53616" spans="11:11" x14ac:dyDescent="0.25">
      <c r="K53616"/>
    </row>
    <row r="53617" spans="11:11" x14ac:dyDescent="0.25">
      <c r="K53617"/>
    </row>
    <row r="53618" spans="11:11" x14ac:dyDescent="0.25">
      <c r="K53618" s="133"/>
    </row>
    <row r="53619" spans="11:11" x14ac:dyDescent="0.25">
      <c r="K53619" s="133"/>
    </row>
    <row r="53620" spans="11:11" x14ac:dyDescent="0.25">
      <c r="K53620"/>
    </row>
    <row r="53621" spans="11:11" x14ac:dyDescent="0.25">
      <c r="K53621"/>
    </row>
    <row r="53622" spans="11:11" x14ac:dyDescent="0.25">
      <c r="K53622" s="133"/>
    </row>
    <row r="53623" spans="11:11" x14ac:dyDescent="0.25">
      <c r="K53623" s="133"/>
    </row>
    <row r="53624" spans="11:11" x14ac:dyDescent="0.25">
      <c r="K53624"/>
    </row>
    <row r="53625" spans="11:11" x14ac:dyDescent="0.25">
      <c r="K53625"/>
    </row>
    <row r="53626" spans="11:11" x14ac:dyDescent="0.25">
      <c r="K53626"/>
    </row>
    <row r="53627" spans="11:11" x14ac:dyDescent="0.25">
      <c r="K53627" s="133"/>
    </row>
    <row r="53628" spans="11:11" x14ac:dyDescent="0.25">
      <c r="K53628" s="133"/>
    </row>
    <row r="53629" spans="11:11" x14ac:dyDescent="0.25">
      <c r="K53629"/>
    </row>
    <row r="53630" spans="11:11" x14ac:dyDescent="0.25">
      <c r="K53630"/>
    </row>
    <row r="53631" spans="11:11" x14ac:dyDescent="0.25">
      <c r="K53631" s="133"/>
    </row>
    <row r="53632" spans="11:11" x14ac:dyDescent="0.25">
      <c r="K53632" s="133"/>
    </row>
    <row r="53633" spans="11:11" x14ac:dyDescent="0.25">
      <c r="K53633"/>
    </row>
    <row r="53634" spans="11:11" x14ac:dyDescent="0.25">
      <c r="K53634"/>
    </row>
    <row r="53635" spans="11:11" x14ac:dyDescent="0.25">
      <c r="K53635"/>
    </row>
    <row r="53636" spans="11:11" x14ac:dyDescent="0.25">
      <c r="K53636" s="133"/>
    </row>
    <row r="53637" spans="11:11" x14ac:dyDescent="0.25">
      <c r="K53637" s="133"/>
    </row>
    <row r="53638" spans="11:11" x14ac:dyDescent="0.25">
      <c r="K53638"/>
    </row>
    <row r="53639" spans="11:11" x14ac:dyDescent="0.25">
      <c r="K53639"/>
    </row>
    <row r="53640" spans="11:11" x14ac:dyDescent="0.25">
      <c r="K53640" s="133"/>
    </row>
    <row r="53641" spans="11:11" x14ac:dyDescent="0.25">
      <c r="K53641" s="133"/>
    </row>
    <row r="53642" spans="11:11" x14ac:dyDescent="0.25">
      <c r="K53642"/>
    </row>
    <row r="53643" spans="11:11" x14ac:dyDescent="0.25">
      <c r="K53643"/>
    </row>
    <row r="53644" spans="11:11" x14ac:dyDescent="0.25">
      <c r="K53644"/>
    </row>
    <row r="53645" spans="11:11" x14ac:dyDescent="0.25">
      <c r="K53645" s="133"/>
    </row>
    <row r="53646" spans="11:11" x14ac:dyDescent="0.25">
      <c r="K53646" s="133"/>
    </row>
    <row r="53647" spans="11:11" x14ac:dyDescent="0.25">
      <c r="K53647"/>
    </row>
    <row r="53648" spans="11:11" x14ac:dyDescent="0.25">
      <c r="K53648"/>
    </row>
    <row r="53649" spans="11:11" x14ac:dyDescent="0.25">
      <c r="K53649" s="133"/>
    </row>
    <row r="53650" spans="11:11" x14ac:dyDescent="0.25">
      <c r="K53650" s="133"/>
    </row>
    <row r="53651" spans="11:11" x14ac:dyDescent="0.25">
      <c r="K53651"/>
    </row>
    <row r="53652" spans="11:11" x14ac:dyDescent="0.25">
      <c r="K53652"/>
    </row>
    <row r="53653" spans="11:11" x14ac:dyDescent="0.25">
      <c r="K53653"/>
    </row>
    <row r="53654" spans="11:11" x14ac:dyDescent="0.25">
      <c r="K53654" s="133"/>
    </row>
    <row r="53655" spans="11:11" x14ac:dyDescent="0.25">
      <c r="K53655" s="133"/>
    </row>
    <row r="53656" spans="11:11" x14ac:dyDescent="0.25">
      <c r="K53656"/>
    </row>
    <row r="53657" spans="11:11" x14ac:dyDescent="0.25">
      <c r="K53657"/>
    </row>
    <row r="53658" spans="11:11" x14ac:dyDescent="0.25">
      <c r="K53658" s="133"/>
    </row>
    <row r="53659" spans="11:11" x14ac:dyDescent="0.25">
      <c r="K53659" s="133"/>
    </row>
    <row r="53660" spans="11:11" x14ac:dyDescent="0.25">
      <c r="K53660"/>
    </row>
    <row r="53661" spans="11:11" x14ac:dyDescent="0.25">
      <c r="K53661"/>
    </row>
    <row r="53662" spans="11:11" x14ac:dyDescent="0.25">
      <c r="K53662"/>
    </row>
    <row r="53663" spans="11:11" x14ac:dyDescent="0.25">
      <c r="K53663" s="133"/>
    </row>
    <row r="53664" spans="11:11" x14ac:dyDescent="0.25">
      <c r="K53664" s="133"/>
    </row>
    <row r="53665" spans="11:11" x14ac:dyDescent="0.25">
      <c r="K53665"/>
    </row>
    <row r="53666" spans="11:11" x14ac:dyDescent="0.25">
      <c r="K53666"/>
    </row>
    <row r="53667" spans="11:11" x14ac:dyDescent="0.25">
      <c r="K53667" s="133"/>
    </row>
    <row r="53668" spans="11:11" x14ac:dyDescent="0.25">
      <c r="K53668" s="133"/>
    </row>
    <row r="53669" spans="11:11" x14ac:dyDescent="0.25">
      <c r="K53669"/>
    </row>
    <row r="53670" spans="11:11" x14ac:dyDescent="0.25">
      <c r="K53670"/>
    </row>
    <row r="53671" spans="11:11" x14ac:dyDescent="0.25">
      <c r="K53671"/>
    </row>
    <row r="53672" spans="11:11" x14ac:dyDescent="0.25">
      <c r="K53672" s="133"/>
    </row>
    <row r="53673" spans="11:11" x14ac:dyDescent="0.25">
      <c r="K53673" s="133"/>
    </row>
    <row r="53674" spans="11:11" x14ac:dyDescent="0.25">
      <c r="K53674"/>
    </row>
    <row r="53675" spans="11:11" x14ac:dyDescent="0.25">
      <c r="K53675"/>
    </row>
    <row r="53676" spans="11:11" x14ac:dyDescent="0.25">
      <c r="K53676" s="133"/>
    </row>
    <row r="53677" spans="11:11" x14ac:dyDescent="0.25">
      <c r="K53677" s="133"/>
    </row>
    <row r="53678" spans="11:11" x14ac:dyDescent="0.25">
      <c r="K53678"/>
    </row>
    <row r="53679" spans="11:11" x14ac:dyDescent="0.25">
      <c r="K53679"/>
    </row>
    <row r="53680" spans="11:11" x14ac:dyDescent="0.25">
      <c r="K53680"/>
    </row>
    <row r="53681" spans="11:11" x14ac:dyDescent="0.25">
      <c r="K53681" s="133"/>
    </row>
    <row r="53682" spans="11:11" x14ac:dyDescent="0.25">
      <c r="K53682" s="133"/>
    </row>
    <row r="53683" spans="11:11" x14ac:dyDescent="0.25">
      <c r="K53683"/>
    </row>
    <row r="53684" spans="11:11" x14ac:dyDescent="0.25">
      <c r="K53684"/>
    </row>
    <row r="53685" spans="11:11" x14ac:dyDescent="0.25">
      <c r="K53685" s="133"/>
    </row>
    <row r="53686" spans="11:11" x14ac:dyDescent="0.25">
      <c r="K53686" s="133"/>
    </row>
    <row r="53687" spans="11:11" x14ac:dyDescent="0.25">
      <c r="K53687"/>
    </row>
    <row r="53688" spans="11:11" x14ac:dyDescent="0.25">
      <c r="K53688"/>
    </row>
    <row r="53689" spans="11:11" x14ac:dyDescent="0.25">
      <c r="K53689"/>
    </row>
    <row r="53690" spans="11:11" x14ac:dyDescent="0.25">
      <c r="K53690" s="133"/>
    </row>
    <row r="53691" spans="11:11" x14ac:dyDescent="0.25">
      <c r="K53691" s="133"/>
    </row>
    <row r="53692" spans="11:11" x14ac:dyDescent="0.25">
      <c r="K53692"/>
    </row>
    <row r="53693" spans="11:11" x14ac:dyDescent="0.25">
      <c r="K53693"/>
    </row>
    <row r="53694" spans="11:11" x14ac:dyDescent="0.25">
      <c r="K53694" s="133"/>
    </row>
    <row r="53695" spans="11:11" x14ac:dyDescent="0.25">
      <c r="K53695" s="133"/>
    </row>
    <row r="53696" spans="11:11" x14ac:dyDescent="0.25">
      <c r="K53696"/>
    </row>
    <row r="53697" spans="11:11" x14ac:dyDescent="0.25">
      <c r="K53697"/>
    </row>
    <row r="53698" spans="11:11" x14ac:dyDescent="0.25">
      <c r="K53698"/>
    </row>
    <row r="53699" spans="11:11" x14ac:dyDescent="0.25">
      <c r="K53699" s="133"/>
    </row>
    <row r="53700" spans="11:11" x14ac:dyDescent="0.25">
      <c r="K53700" s="133"/>
    </row>
    <row r="53701" spans="11:11" x14ac:dyDescent="0.25">
      <c r="K53701"/>
    </row>
    <row r="53702" spans="11:11" x14ac:dyDescent="0.25">
      <c r="K53702"/>
    </row>
    <row r="53703" spans="11:11" x14ac:dyDescent="0.25">
      <c r="K53703" s="133"/>
    </row>
    <row r="53704" spans="11:11" x14ac:dyDescent="0.25">
      <c r="K53704" s="133"/>
    </row>
    <row r="53705" spans="11:11" x14ac:dyDescent="0.25">
      <c r="K53705"/>
    </row>
    <row r="53706" spans="11:11" x14ac:dyDescent="0.25">
      <c r="K53706"/>
    </row>
    <row r="53707" spans="11:11" x14ac:dyDescent="0.25">
      <c r="K53707"/>
    </row>
    <row r="53708" spans="11:11" x14ac:dyDescent="0.25">
      <c r="K53708" s="133"/>
    </row>
    <row r="53709" spans="11:11" x14ac:dyDescent="0.25">
      <c r="K53709" s="133"/>
    </row>
    <row r="53710" spans="11:11" x14ac:dyDescent="0.25">
      <c r="K53710"/>
    </row>
    <row r="53711" spans="11:11" x14ac:dyDescent="0.25">
      <c r="K53711"/>
    </row>
    <row r="53712" spans="11:11" x14ac:dyDescent="0.25">
      <c r="K53712" s="133"/>
    </row>
    <row r="53713" spans="11:11" x14ac:dyDescent="0.25">
      <c r="K53713" s="133"/>
    </row>
    <row r="53714" spans="11:11" x14ac:dyDescent="0.25">
      <c r="K53714"/>
    </row>
    <row r="53715" spans="11:11" x14ac:dyDescent="0.25">
      <c r="K53715"/>
    </row>
    <row r="53716" spans="11:11" x14ac:dyDescent="0.25">
      <c r="K53716"/>
    </row>
    <row r="53717" spans="11:11" x14ac:dyDescent="0.25">
      <c r="K53717" s="133"/>
    </row>
    <row r="53718" spans="11:11" x14ac:dyDescent="0.25">
      <c r="K53718" s="133"/>
    </row>
    <row r="53719" spans="11:11" x14ac:dyDescent="0.25">
      <c r="K53719"/>
    </row>
    <row r="53720" spans="11:11" x14ac:dyDescent="0.25">
      <c r="K53720"/>
    </row>
    <row r="53721" spans="11:11" x14ac:dyDescent="0.25">
      <c r="K53721" s="133"/>
    </row>
    <row r="53722" spans="11:11" x14ac:dyDescent="0.25">
      <c r="K53722" s="133"/>
    </row>
    <row r="53723" spans="11:11" x14ac:dyDescent="0.25">
      <c r="K53723"/>
    </row>
    <row r="53724" spans="11:11" x14ac:dyDescent="0.25">
      <c r="K53724"/>
    </row>
    <row r="53725" spans="11:11" x14ac:dyDescent="0.25">
      <c r="K53725"/>
    </row>
    <row r="53726" spans="11:11" x14ac:dyDescent="0.25">
      <c r="K53726" s="133"/>
    </row>
    <row r="53727" spans="11:11" x14ac:dyDescent="0.25">
      <c r="K53727" s="133"/>
    </row>
    <row r="53728" spans="11:11" x14ac:dyDescent="0.25">
      <c r="K53728"/>
    </row>
    <row r="53729" spans="11:11" x14ac:dyDescent="0.25">
      <c r="K53729"/>
    </row>
    <row r="53730" spans="11:11" x14ac:dyDescent="0.25">
      <c r="K53730" s="133"/>
    </row>
    <row r="53731" spans="11:11" x14ac:dyDescent="0.25">
      <c r="K53731" s="133"/>
    </row>
    <row r="53732" spans="11:11" x14ac:dyDescent="0.25">
      <c r="K53732"/>
    </row>
    <row r="53733" spans="11:11" x14ac:dyDescent="0.25">
      <c r="K53733"/>
    </row>
    <row r="53734" spans="11:11" x14ac:dyDescent="0.25">
      <c r="K53734"/>
    </row>
    <row r="53735" spans="11:11" x14ac:dyDescent="0.25">
      <c r="K53735" s="133"/>
    </row>
    <row r="53736" spans="11:11" x14ac:dyDescent="0.25">
      <c r="K53736" s="133"/>
    </row>
    <row r="53737" spans="11:11" x14ac:dyDescent="0.25">
      <c r="K53737"/>
    </row>
    <row r="53738" spans="11:11" x14ac:dyDescent="0.25">
      <c r="K53738"/>
    </row>
    <row r="53739" spans="11:11" x14ac:dyDescent="0.25">
      <c r="K53739" s="133"/>
    </row>
    <row r="53740" spans="11:11" x14ac:dyDescent="0.25">
      <c r="K53740" s="133"/>
    </row>
    <row r="53741" spans="11:11" x14ac:dyDescent="0.25">
      <c r="K53741"/>
    </row>
    <row r="53742" spans="11:11" x14ac:dyDescent="0.25">
      <c r="K53742"/>
    </row>
    <row r="53743" spans="11:11" x14ac:dyDescent="0.25">
      <c r="K53743"/>
    </row>
    <row r="53744" spans="11:11" x14ac:dyDescent="0.25">
      <c r="K53744" s="133"/>
    </row>
    <row r="53745" spans="11:11" x14ac:dyDescent="0.25">
      <c r="K53745" s="133"/>
    </row>
    <row r="53746" spans="11:11" x14ac:dyDescent="0.25">
      <c r="K53746"/>
    </row>
    <row r="53747" spans="11:11" x14ac:dyDescent="0.25">
      <c r="K53747"/>
    </row>
    <row r="53748" spans="11:11" x14ac:dyDescent="0.25">
      <c r="K53748" s="133"/>
    </row>
    <row r="53749" spans="11:11" x14ac:dyDescent="0.25">
      <c r="K53749" s="133"/>
    </row>
    <row r="53750" spans="11:11" x14ac:dyDescent="0.25">
      <c r="K53750"/>
    </row>
    <row r="53751" spans="11:11" x14ac:dyDescent="0.25">
      <c r="K53751"/>
    </row>
    <row r="53752" spans="11:11" x14ac:dyDescent="0.25">
      <c r="K53752"/>
    </row>
    <row r="53753" spans="11:11" x14ac:dyDescent="0.25">
      <c r="K53753" s="133"/>
    </row>
    <row r="53754" spans="11:11" x14ac:dyDescent="0.25">
      <c r="K53754" s="133"/>
    </row>
    <row r="53755" spans="11:11" x14ac:dyDescent="0.25">
      <c r="K53755"/>
    </row>
    <row r="53756" spans="11:11" x14ac:dyDescent="0.25">
      <c r="K53756"/>
    </row>
    <row r="53757" spans="11:11" x14ac:dyDescent="0.25">
      <c r="K53757" s="133"/>
    </row>
    <row r="53758" spans="11:11" x14ac:dyDescent="0.25">
      <c r="K53758" s="133"/>
    </row>
    <row r="53759" spans="11:11" x14ac:dyDescent="0.25">
      <c r="K53759"/>
    </row>
    <row r="53760" spans="11:11" x14ac:dyDescent="0.25">
      <c r="K53760"/>
    </row>
    <row r="53761" spans="11:11" x14ac:dyDescent="0.25">
      <c r="K53761"/>
    </row>
    <row r="53762" spans="11:11" x14ac:dyDescent="0.25">
      <c r="K53762" s="133"/>
    </row>
    <row r="53763" spans="11:11" x14ac:dyDescent="0.25">
      <c r="K53763" s="133"/>
    </row>
    <row r="53764" spans="11:11" x14ac:dyDescent="0.25">
      <c r="K53764"/>
    </row>
    <row r="53765" spans="11:11" x14ac:dyDescent="0.25">
      <c r="K53765"/>
    </row>
    <row r="53766" spans="11:11" x14ac:dyDescent="0.25">
      <c r="K53766" s="133"/>
    </row>
    <row r="53767" spans="11:11" x14ac:dyDescent="0.25">
      <c r="K53767" s="133"/>
    </row>
    <row r="53768" spans="11:11" x14ac:dyDescent="0.25">
      <c r="K53768"/>
    </row>
    <row r="53769" spans="11:11" x14ac:dyDescent="0.25">
      <c r="K53769"/>
    </row>
    <row r="53770" spans="11:11" x14ac:dyDescent="0.25">
      <c r="K53770"/>
    </row>
    <row r="53771" spans="11:11" x14ac:dyDescent="0.25">
      <c r="K53771" s="133"/>
    </row>
    <row r="53772" spans="11:11" x14ac:dyDescent="0.25">
      <c r="K53772" s="133"/>
    </row>
    <row r="53773" spans="11:11" x14ac:dyDescent="0.25">
      <c r="K53773"/>
    </row>
    <row r="53774" spans="11:11" x14ac:dyDescent="0.25">
      <c r="K53774"/>
    </row>
    <row r="53775" spans="11:11" x14ac:dyDescent="0.25">
      <c r="K53775" s="133"/>
    </row>
    <row r="53776" spans="11:11" x14ac:dyDescent="0.25">
      <c r="K53776" s="133"/>
    </row>
    <row r="53777" spans="11:11" x14ac:dyDescent="0.25">
      <c r="K53777"/>
    </row>
    <row r="53778" spans="11:11" x14ac:dyDescent="0.25">
      <c r="K53778"/>
    </row>
    <row r="53779" spans="11:11" x14ac:dyDescent="0.25">
      <c r="K53779"/>
    </row>
    <row r="53780" spans="11:11" x14ac:dyDescent="0.25">
      <c r="K53780" s="133"/>
    </row>
    <row r="53781" spans="11:11" x14ac:dyDescent="0.25">
      <c r="K53781" s="133"/>
    </row>
    <row r="53782" spans="11:11" x14ac:dyDescent="0.25">
      <c r="K53782"/>
    </row>
    <row r="53783" spans="11:11" x14ac:dyDescent="0.25">
      <c r="K53783"/>
    </row>
    <row r="53784" spans="11:11" x14ac:dyDescent="0.25">
      <c r="K53784" s="133"/>
    </row>
    <row r="53785" spans="11:11" x14ac:dyDescent="0.25">
      <c r="K53785" s="133"/>
    </row>
    <row r="53786" spans="11:11" x14ac:dyDescent="0.25">
      <c r="K53786"/>
    </row>
    <row r="53787" spans="11:11" x14ac:dyDescent="0.25">
      <c r="K53787"/>
    </row>
    <row r="53788" spans="11:11" x14ac:dyDescent="0.25">
      <c r="K53788"/>
    </row>
    <row r="53789" spans="11:11" x14ac:dyDescent="0.25">
      <c r="K53789" s="133"/>
    </row>
    <row r="53790" spans="11:11" x14ac:dyDescent="0.25">
      <c r="K53790" s="133"/>
    </row>
    <row r="53791" spans="11:11" x14ac:dyDescent="0.25">
      <c r="K53791"/>
    </row>
    <row r="53792" spans="11:11" x14ac:dyDescent="0.25">
      <c r="K53792"/>
    </row>
    <row r="53793" spans="11:11" x14ac:dyDescent="0.25">
      <c r="K53793" s="133"/>
    </row>
    <row r="53794" spans="11:11" x14ac:dyDescent="0.25">
      <c r="K53794" s="133"/>
    </row>
    <row r="53795" spans="11:11" x14ac:dyDescent="0.25">
      <c r="K53795"/>
    </row>
    <row r="53796" spans="11:11" x14ac:dyDescent="0.25">
      <c r="K53796"/>
    </row>
    <row r="53797" spans="11:11" x14ac:dyDescent="0.25">
      <c r="K53797"/>
    </row>
    <row r="53798" spans="11:11" x14ac:dyDescent="0.25">
      <c r="K53798" s="133"/>
    </row>
    <row r="53799" spans="11:11" x14ac:dyDescent="0.25">
      <c r="K53799" s="133"/>
    </row>
    <row r="53800" spans="11:11" x14ac:dyDescent="0.25">
      <c r="K53800"/>
    </row>
    <row r="53801" spans="11:11" x14ac:dyDescent="0.25">
      <c r="K53801"/>
    </row>
    <row r="53802" spans="11:11" x14ac:dyDescent="0.25">
      <c r="K53802" s="133"/>
    </row>
    <row r="53803" spans="11:11" x14ac:dyDescent="0.25">
      <c r="K53803" s="133"/>
    </row>
    <row r="53804" spans="11:11" x14ac:dyDescent="0.25">
      <c r="K53804"/>
    </row>
    <row r="53805" spans="11:11" x14ac:dyDescent="0.25">
      <c r="K53805"/>
    </row>
    <row r="53806" spans="11:11" x14ac:dyDescent="0.25">
      <c r="K53806"/>
    </row>
    <row r="53807" spans="11:11" x14ac:dyDescent="0.25">
      <c r="K53807" s="133"/>
    </row>
    <row r="53808" spans="11:11" x14ac:dyDescent="0.25">
      <c r="K53808" s="133"/>
    </row>
    <row r="53809" spans="11:11" x14ac:dyDescent="0.25">
      <c r="K53809"/>
    </row>
    <row r="53810" spans="11:11" x14ac:dyDescent="0.25">
      <c r="K53810"/>
    </row>
    <row r="53811" spans="11:11" x14ac:dyDescent="0.25">
      <c r="K53811" s="133"/>
    </row>
    <row r="53812" spans="11:11" x14ac:dyDescent="0.25">
      <c r="K53812" s="133"/>
    </row>
    <row r="53813" spans="11:11" x14ac:dyDescent="0.25">
      <c r="K53813"/>
    </row>
    <row r="53814" spans="11:11" x14ac:dyDescent="0.25">
      <c r="K53814"/>
    </row>
    <row r="53815" spans="11:11" x14ac:dyDescent="0.25">
      <c r="K53815"/>
    </row>
    <row r="53816" spans="11:11" x14ac:dyDescent="0.25">
      <c r="K53816" s="133"/>
    </row>
    <row r="53817" spans="11:11" x14ac:dyDescent="0.25">
      <c r="K53817" s="133"/>
    </row>
    <row r="53818" spans="11:11" x14ac:dyDescent="0.25">
      <c r="K53818"/>
    </row>
    <row r="53819" spans="11:11" x14ac:dyDescent="0.25">
      <c r="K53819"/>
    </row>
    <row r="53820" spans="11:11" x14ac:dyDescent="0.25">
      <c r="K53820" s="133"/>
    </row>
    <row r="53821" spans="11:11" x14ac:dyDescent="0.25">
      <c r="K53821" s="133"/>
    </row>
    <row r="53822" spans="11:11" x14ac:dyDescent="0.25">
      <c r="K53822"/>
    </row>
    <row r="53823" spans="11:11" x14ac:dyDescent="0.25">
      <c r="K53823"/>
    </row>
    <row r="53824" spans="11:11" x14ac:dyDescent="0.25">
      <c r="K53824"/>
    </row>
    <row r="53825" spans="11:11" x14ac:dyDescent="0.25">
      <c r="K53825" s="133"/>
    </row>
    <row r="53826" spans="11:11" x14ac:dyDescent="0.25">
      <c r="K53826" s="133"/>
    </row>
    <row r="53827" spans="11:11" x14ac:dyDescent="0.25">
      <c r="K53827"/>
    </row>
    <row r="53828" spans="11:11" x14ac:dyDescent="0.25">
      <c r="K53828"/>
    </row>
    <row r="53829" spans="11:11" x14ac:dyDescent="0.25">
      <c r="K53829" s="133"/>
    </row>
    <row r="53830" spans="11:11" x14ac:dyDescent="0.25">
      <c r="K53830" s="133"/>
    </row>
    <row r="53831" spans="11:11" x14ac:dyDescent="0.25">
      <c r="K53831"/>
    </row>
    <row r="53832" spans="11:11" x14ac:dyDescent="0.25">
      <c r="K53832"/>
    </row>
    <row r="53833" spans="11:11" x14ac:dyDescent="0.25">
      <c r="K53833"/>
    </row>
    <row r="53834" spans="11:11" x14ac:dyDescent="0.25">
      <c r="K53834" s="133"/>
    </row>
    <row r="53835" spans="11:11" x14ac:dyDescent="0.25">
      <c r="K53835" s="133"/>
    </row>
    <row r="53836" spans="11:11" x14ac:dyDescent="0.25">
      <c r="K53836"/>
    </row>
    <row r="53837" spans="11:11" x14ac:dyDescent="0.25">
      <c r="K53837"/>
    </row>
    <row r="53838" spans="11:11" x14ac:dyDescent="0.25">
      <c r="K53838" s="133"/>
    </row>
    <row r="53839" spans="11:11" x14ac:dyDescent="0.25">
      <c r="K53839" s="133"/>
    </row>
    <row r="53840" spans="11:11" x14ac:dyDescent="0.25">
      <c r="K53840"/>
    </row>
    <row r="53841" spans="11:11" x14ac:dyDescent="0.25">
      <c r="K53841"/>
    </row>
    <row r="53842" spans="11:11" x14ac:dyDescent="0.25">
      <c r="K53842"/>
    </row>
    <row r="53843" spans="11:11" x14ac:dyDescent="0.25">
      <c r="K53843" s="133"/>
    </row>
    <row r="53844" spans="11:11" x14ac:dyDescent="0.25">
      <c r="K53844" s="133"/>
    </row>
    <row r="53845" spans="11:11" x14ac:dyDescent="0.25">
      <c r="K53845"/>
    </row>
    <row r="53846" spans="11:11" x14ac:dyDescent="0.25">
      <c r="K53846"/>
    </row>
    <row r="53847" spans="11:11" x14ac:dyDescent="0.25">
      <c r="K53847" s="133"/>
    </row>
    <row r="53848" spans="11:11" x14ac:dyDescent="0.25">
      <c r="K53848" s="133"/>
    </row>
    <row r="53849" spans="11:11" x14ac:dyDescent="0.25">
      <c r="K53849"/>
    </row>
    <row r="53850" spans="11:11" x14ac:dyDescent="0.25">
      <c r="K53850"/>
    </row>
    <row r="53851" spans="11:11" x14ac:dyDescent="0.25">
      <c r="K53851"/>
    </row>
    <row r="53852" spans="11:11" x14ac:dyDescent="0.25">
      <c r="K53852" s="133"/>
    </row>
    <row r="53853" spans="11:11" x14ac:dyDescent="0.25">
      <c r="K53853" s="133"/>
    </row>
    <row r="53854" spans="11:11" x14ac:dyDescent="0.25">
      <c r="K53854"/>
    </row>
    <row r="53855" spans="11:11" x14ac:dyDescent="0.25">
      <c r="K53855"/>
    </row>
    <row r="53856" spans="11:11" x14ac:dyDescent="0.25">
      <c r="K53856" s="133"/>
    </row>
    <row r="53857" spans="11:11" x14ac:dyDescent="0.25">
      <c r="K53857" s="133"/>
    </row>
    <row r="53858" spans="11:11" x14ac:dyDescent="0.25">
      <c r="K53858"/>
    </row>
    <row r="53859" spans="11:11" x14ac:dyDescent="0.25">
      <c r="K53859"/>
    </row>
    <row r="53860" spans="11:11" x14ac:dyDescent="0.25">
      <c r="K53860"/>
    </row>
    <row r="53861" spans="11:11" x14ac:dyDescent="0.25">
      <c r="K53861" s="133"/>
    </row>
    <row r="53862" spans="11:11" x14ac:dyDescent="0.25">
      <c r="K53862" s="133"/>
    </row>
    <row r="53863" spans="11:11" x14ac:dyDescent="0.25">
      <c r="K53863"/>
    </row>
    <row r="53864" spans="11:11" x14ac:dyDescent="0.25">
      <c r="K53864"/>
    </row>
    <row r="53865" spans="11:11" x14ac:dyDescent="0.25">
      <c r="K53865" s="133"/>
    </row>
    <row r="53866" spans="11:11" x14ac:dyDescent="0.25">
      <c r="K53866" s="133"/>
    </row>
    <row r="53867" spans="11:11" x14ac:dyDescent="0.25">
      <c r="K53867"/>
    </row>
    <row r="53868" spans="11:11" x14ac:dyDescent="0.25">
      <c r="K53868"/>
    </row>
    <row r="53869" spans="11:11" x14ac:dyDescent="0.25">
      <c r="K53869"/>
    </row>
    <row r="53870" spans="11:11" x14ac:dyDescent="0.25">
      <c r="K53870" s="133"/>
    </row>
    <row r="53871" spans="11:11" x14ac:dyDescent="0.25">
      <c r="K53871" s="133"/>
    </row>
    <row r="53872" spans="11:11" x14ac:dyDescent="0.25">
      <c r="K53872"/>
    </row>
    <row r="53873" spans="11:11" x14ac:dyDescent="0.25">
      <c r="K53873"/>
    </row>
    <row r="53874" spans="11:11" x14ac:dyDescent="0.25">
      <c r="K53874" s="133"/>
    </row>
    <row r="53875" spans="11:11" x14ac:dyDescent="0.25">
      <c r="K53875" s="133"/>
    </row>
    <row r="53876" spans="11:11" x14ac:dyDescent="0.25">
      <c r="K53876"/>
    </row>
    <row r="53877" spans="11:11" x14ac:dyDescent="0.25">
      <c r="K53877"/>
    </row>
    <row r="53878" spans="11:11" x14ac:dyDescent="0.25">
      <c r="K53878"/>
    </row>
    <row r="53879" spans="11:11" x14ac:dyDescent="0.25">
      <c r="K53879" s="133"/>
    </row>
    <row r="53880" spans="11:11" x14ac:dyDescent="0.25">
      <c r="K53880" s="133"/>
    </row>
    <row r="53881" spans="11:11" x14ac:dyDescent="0.25">
      <c r="K53881"/>
    </row>
    <row r="53882" spans="11:11" x14ac:dyDescent="0.25">
      <c r="K53882"/>
    </row>
    <row r="53883" spans="11:11" x14ac:dyDescent="0.25">
      <c r="K53883" s="133"/>
    </row>
    <row r="53884" spans="11:11" x14ac:dyDescent="0.25">
      <c r="K53884" s="133"/>
    </row>
    <row r="53885" spans="11:11" x14ac:dyDescent="0.25">
      <c r="K53885"/>
    </row>
    <row r="53886" spans="11:11" x14ac:dyDescent="0.25">
      <c r="K53886"/>
    </row>
    <row r="53887" spans="11:11" x14ac:dyDescent="0.25">
      <c r="K53887"/>
    </row>
    <row r="53888" spans="11:11" x14ac:dyDescent="0.25">
      <c r="K53888" s="133"/>
    </row>
    <row r="53889" spans="11:11" x14ac:dyDescent="0.25">
      <c r="K53889" s="133"/>
    </row>
    <row r="53890" spans="11:11" x14ac:dyDescent="0.25">
      <c r="K53890"/>
    </row>
    <row r="53891" spans="11:11" x14ac:dyDescent="0.25">
      <c r="K53891"/>
    </row>
    <row r="53892" spans="11:11" x14ac:dyDescent="0.25">
      <c r="K53892" s="133"/>
    </row>
    <row r="53893" spans="11:11" x14ac:dyDescent="0.25">
      <c r="K53893" s="133"/>
    </row>
    <row r="53894" spans="11:11" x14ac:dyDescent="0.25">
      <c r="K53894"/>
    </row>
    <row r="53895" spans="11:11" x14ac:dyDescent="0.25">
      <c r="K53895"/>
    </row>
    <row r="53896" spans="11:11" x14ac:dyDescent="0.25">
      <c r="K53896"/>
    </row>
    <row r="53897" spans="11:11" x14ac:dyDescent="0.25">
      <c r="K53897" s="133"/>
    </row>
    <row r="53898" spans="11:11" x14ac:dyDescent="0.25">
      <c r="K53898" s="133"/>
    </row>
    <row r="53899" spans="11:11" x14ac:dyDescent="0.25">
      <c r="K53899"/>
    </row>
    <row r="53900" spans="11:11" x14ac:dyDescent="0.25">
      <c r="K53900"/>
    </row>
    <row r="53901" spans="11:11" x14ac:dyDescent="0.25">
      <c r="K53901" s="133"/>
    </row>
    <row r="53902" spans="11:11" x14ac:dyDescent="0.25">
      <c r="K53902" s="133"/>
    </row>
    <row r="53903" spans="11:11" x14ac:dyDescent="0.25">
      <c r="K53903"/>
    </row>
    <row r="53904" spans="11:11" x14ac:dyDescent="0.25">
      <c r="K53904"/>
    </row>
    <row r="53905" spans="11:11" x14ac:dyDescent="0.25">
      <c r="K53905"/>
    </row>
    <row r="53906" spans="11:11" x14ac:dyDescent="0.25">
      <c r="K53906" s="133"/>
    </row>
    <row r="53907" spans="11:11" x14ac:dyDescent="0.25">
      <c r="K53907" s="133"/>
    </row>
    <row r="53908" spans="11:11" x14ac:dyDescent="0.25">
      <c r="K53908"/>
    </row>
    <row r="53909" spans="11:11" x14ac:dyDescent="0.25">
      <c r="K53909"/>
    </row>
    <row r="53910" spans="11:11" x14ac:dyDescent="0.25">
      <c r="K53910" s="133"/>
    </row>
    <row r="53911" spans="11:11" x14ac:dyDescent="0.25">
      <c r="K53911" s="133"/>
    </row>
    <row r="53912" spans="11:11" x14ac:dyDescent="0.25">
      <c r="K53912"/>
    </row>
    <row r="53913" spans="11:11" x14ac:dyDescent="0.25">
      <c r="K53913"/>
    </row>
    <row r="53914" spans="11:11" x14ac:dyDescent="0.25">
      <c r="K53914"/>
    </row>
    <row r="53915" spans="11:11" x14ac:dyDescent="0.25">
      <c r="K53915" s="133"/>
    </row>
    <row r="53916" spans="11:11" x14ac:dyDescent="0.25">
      <c r="K53916" s="133"/>
    </row>
    <row r="53917" spans="11:11" x14ac:dyDescent="0.25">
      <c r="K53917"/>
    </row>
    <row r="53918" spans="11:11" x14ac:dyDescent="0.25">
      <c r="K53918"/>
    </row>
    <row r="53919" spans="11:11" x14ac:dyDescent="0.25">
      <c r="K53919" s="133"/>
    </row>
    <row r="53920" spans="11:11" x14ac:dyDescent="0.25">
      <c r="K53920" s="133"/>
    </row>
    <row r="53921" spans="11:11" x14ac:dyDescent="0.25">
      <c r="K53921"/>
    </row>
    <row r="53922" spans="11:11" x14ac:dyDescent="0.25">
      <c r="K53922"/>
    </row>
    <row r="53923" spans="11:11" x14ac:dyDescent="0.25">
      <c r="K53923"/>
    </row>
    <row r="53924" spans="11:11" x14ac:dyDescent="0.25">
      <c r="K53924" s="133"/>
    </row>
    <row r="53925" spans="11:11" x14ac:dyDescent="0.25">
      <c r="K53925" s="133"/>
    </row>
    <row r="53926" spans="11:11" x14ac:dyDescent="0.25">
      <c r="K53926"/>
    </row>
    <row r="53927" spans="11:11" x14ac:dyDescent="0.25">
      <c r="K53927"/>
    </row>
    <row r="53928" spans="11:11" x14ac:dyDescent="0.25">
      <c r="K53928" s="133"/>
    </row>
    <row r="53929" spans="11:11" x14ac:dyDescent="0.25">
      <c r="K53929" s="133"/>
    </row>
    <row r="53930" spans="11:11" x14ac:dyDescent="0.25">
      <c r="K53930"/>
    </row>
    <row r="53931" spans="11:11" x14ac:dyDescent="0.25">
      <c r="K53931"/>
    </row>
    <row r="53932" spans="11:11" x14ac:dyDescent="0.25">
      <c r="K53932"/>
    </row>
    <row r="53933" spans="11:11" x14ac:dyDescent="0.25">
      <c r="K53933" s="133"/>
    </row>
    <row r="53934" spans="11:11" x14ac:dyDescent="0.25">
      <c r="K53934" s="133"/>
    </row>
    <row r="53935" spans="11:11" x14ac:dyDescent="0.25">
      <c r="K53935"/>
    </row>
    <row r="53936" spans="11:11" x14ac:dyDescent="0.25">
      <c r="K53936"/>
    </row>
    <row r="53937" spans="11:11" x14ac:dyDescent="0.25">
      <c r="K53937" s="133"/>
    </row>
    <row r="53938" spans="11:11" x14ac:dyDescent="0.25">
      <c r="K53938" s="133"/>
    </row>
    <row r="53939" spans="11:11" x14ac:dyDescent="0.25">
      <c r="K53939"/>
    </row>
    <row r="53940" spans="11:11" x14ac:dyDescent="0.25">
      <c r="K53940"/>
    </row>
    <row r="53941" spans="11:11" x14ac:dyDescent="0.25">
      <c r="K53941"/>
    </row>
    <row r="53942" spans="11:11" x14ac:dyDescent="0.25">
      <c r="K53942" s="133"/>
    </row>
    <row r="53943" spans="11:11" x14ac:dyDescent="0.25">
      <c r="K53943" s="133"/>
    </row>
    <row r="53944" spans="11:11" x14ac:dyDescent="0.25">
      <c r="K53944"/>
    </row>
    <row r="53945" spans="11:11" x14ac:dyDescent="0.25">
      <c r="K53945"/>
    </row>
    <row r="53946" spans="11:11" x14ac:dyDescent="0.25">
      <c r="K53946" s="133"/>
    </row>
    <row r="53947" spans="11:11" x14ac:dyDescent="0.25">
      <c r="K53947" s="133"/>
    </row>
    <row r="53948" spans="11:11" x14ac:dyDescent="0.25">
      <c r="K53948"/>
    </row>
    <row r="53949" spans="11:11" x14ac:dyDescent="0.25">
      <c r="K53949"/>
    </row>
    <row r="53950" spans="11:11" x14ac:dyDescent="0.25">
      <c r="K53950"/>
    </row>
    <row r="53951" spans="11:11" x14ac:dyDescent="0.25">
      <c r="K53951" s="133"/>
    </row>
    <row r="53952" spans="11:11" x14ac:dyDescent="0.25">
      <c r="K53952" s="133"/>
    </row>
    <row r="53953" spans="11:11" x14ac:dyDescent="0.25">
      <c r="K53953"/>
    </row>
    <row r="53954" spans="11:11" x14ac:dyDescent="0.25">
      <c r="K53954"/>
    </row>
    <row r="53955" spans="11:11" x14ac:dyDescent="0.25">
      <c r="K53955" s="133"/>
    </row>
    <row r="53956" spans="11:11" x14ac:dyDescent="0.25">
      <c r="K53956" s="133"/>
    </row>
    <row r="53957" spans="11:11" x14ac:dyDescent="0.25">
      <c r="K53957"/>
    </row>
    <row r="53958" spans="11:11" x14ac:dyDescent="0.25">
      <c r="K53958"/>
    </row>
    <row r="53959" spans="11:11" x14ac:dyDescent="0.25">
      <c r="K53959"/>
    </row>
    <row r="53960" spans="11:11" x14ac:dyDescent="0.25">
      <c r="K53960" s="133"/>
    </row>
    <row r="53961" spans="11:11" x14ac:dyDescent="0.25">
      <c r="K53961" s="133"/>
    </row>
    <row r="53962" spans="11:11" x14ac:dyDescent="0.25">
      <c r="K53962"/>
    </row>
    <row r="53963" spans="11:11" x14ac:dyDescent="0.25">
      <c r="K53963"/>
    </row>
    <row r="53964" spans="11:11" x14ac:dyDescent="0.25">
      <c r="K53964" s="133"/>
    </row>
    <row r="53965" spans="11:11" x14ac:dyDescent="0.25">
      <c r="K53965" s="133"/>
    </row>
    <row r="53966" spans="11:11" x14ac:dyDescent="0.25">
      <c r="K53966"/>
    </row>
    <row r="53967" spans="11:11" x14ac:dyDescent="0.25">
      <c r="K53967"/>
    </row>
    <row r="53968" spans="11:11" x14ac:dyDescent="0.25">
      <c r="K53968"/>
    </row>
    <row r="53969" spans="11:11" x14ac:dyDescent="0.25">
      <c r="K53969" s="133"/>
    </row>
    <row r="53970" spans="11:11" x14ac:dyDescent="0.25">
      <c r="K53970" s="133"/>
    </row>
    <row r="53971" spans="11:11" x14ac:dyDescent="0.25">
      <c r="K53971"/>
    </row>
    <row r="53972" spans="11:11" x14ac:dyDescent="0.25">
      <c r="K53972"/>
    </row>
    <row r="53973" spans="11:11" x14ac:dyDescent="0.25">
      <c r="K53973" s="133"/>
    </row>
    <row r="53974" spans="11:11" x14ac:dyDescent="0.25">
      <c r="K53974" s="133"/>
    </row>
    <row r="53975" spans="11:11" x14ac:dyDescent="0.25">
      <c r="K53975"/>
    </row>
    <row r="53976" spans="11:11" x14ac:dyDescent="0.25">
      <c r="K53976"/>
    </row>
    <row r="53977" spans="11:11" x14ac:dyDescent="0.25">
      <c r="K53977"/>
    </row>
    <row r="53978" spans="11:11" x14ac:dyDescent="0.25">
      <c r="K53978" s="133"/>
    </row>
    <row r="53979" spans="11:11" x14ac:dyDescent="0.25">
      <c r="K53979" s="133"/>
    </row>
    <row r="53980" spans="11:11" x14ac:dyDescent="0.25">
      <c r="K53980"/>
    </row>
    <row r="53981" spans="11:11" x14ac:dyDescent="0.25">
      <c r="K53981"/>
    </row>
    <row r="53982" spans="11:11" x14ac:dyDescent="0.25">
      <c r="K53982" s="133"/>
    </row>
    <row r="53983" spans="11:11" x14ac:dyDescent="0.25">
      <c r="K53983" s="133"/>
    </row>
    <row r="53984" spans="11:11" x14ac:dyDescent="0.25">
      <c r="K53984"/>
    </row>
    <row r="53985" spans="11:11" x14ac:dyDescent="0.25">
      <c r="K53985"/>
    </row>
    <row r="53986" spans="11:11" x14ac:dyDescent="0.25">
      <c r="K53986"/>
    </row>
    <row r="53987" spans="11:11" x14ac:dyDescent="0.25">
      <c r="K53987" s="133"/>
    </row>
    <row r="53988" spans="11:11" x14ac:dyDescent="0.25">
      <c r="K53988" s="133"/>
    </row>
    <row r="53989" spans="11:11" x14ac:dyDescent="0.25">
      <c r="K53989"/>
    </row>
    <row r="53990" spans="11:11" x14ac:dyDescent="0.25">
      <c r="K53990"/>
    </row>
    <row r="53991" spans="11:11" x14ac:dyDescent="0.25">
      <c r="K53991" s="133"/>
    </row>
    <row r="53992" spans="11:11" x14ac:dyDescent="0.25">
      <c r="K53992" s="133"/>
    </row>
    <row r="53993" spans="11:11" x14ac:dyDescent="0.25">
      <c r="K53993"/>
    </row>
    <row r="53994" spans="11:11" x14ac:dyDescent="0.25">
      <c r="K53994"/>
    </row>
    <row r="53995" spans="11:11" x14ac:dyDescent="0.25">
      <c r="K53995"/>
    </row>
    <row r="53996" spans="11:11" x14ac:dyDescent="0.25">
      <c r="K53996" s="133"/>
    </row>
    <row r="53997" spans="11:11" x14ac:dyDescent="0.25">
      <c r="K53997" s="133"/>
    </row>
    <row r="53998" spans="11:11" x14ac:dyDescent="0.25">
      <c r="K53998"/>
    </row>
    <row r="53999" spans="11:11" x14ac:dyDescent="0.25">
      <c r="K53999"/>
    </row>
    <row r="54000" spans="11:11" x14ac:dyDescent="0.25">
      <c r="K54000" s="133"/>
    </row>
    <row r="54001" spans="11:11" x14ac:dyDescent="0.25">
      <c r="K54001" s="133"/>
    </row>
    <row r="54002" spans="11:11" x14ac:dyDescent="0.25">
      <c r="K54002"/>
    </row>
    <row r="54003" spans="11:11" x14ac:dyDescent="0.25">
      <c r="K54003"/>
    </row>
    <row r="54004" spans="11:11" x14ac:dyDescent="0.25">
      <c r="K54004"/>
    </row>
    <row r="54005" spans="11:11" x14ac:dyDescent="0.25">
      <c r="K54005" s="133"/>
    </row>
    <row r="54006" spans="11:11" x14ac:dyDescent="0.25">
      <c r="K54006" s="133"/>
    </row>
    <row r="54007" spans="11:11" x14ac:dyDescent="0.25">
      <c r="K54007"/>
    </row>
    <row r="54008" spans="11:11" x14ac:dyDescent="0.25">
      <c r="K54008"/>
    </row>
    <row r="54009" spans="11:11" x14ac:dyDescent="0.25">
      <c r="K54009" s="133"/>
    </row>
    <row r="54010" spans="11:11" x14ac:dyDescent="0.25">
      <c r="K54010" s="133"/>
    </row>
    <row r="54011" spans="11:11" x14ac:dyDescent="0.25">
      <c r="K54011"/>
    </row>
    <row r="54012" spans="11:11" x14ac:dyDescent="0.25">
      <c r="K54012"/>
    </row>
    <row r="54013" spans="11:11" x14ac:dyDescent="0.25">
      <c r="K54013"/>
    </row>
    <row r="54014" spans="11:11" x14ac:dyDescent="0.25">
      <c r="K54014" s="133"/>
    </row>
    <row r="54015" spans="11:11" x14ac:dyDescent="0.25">
      <c r="K54015" s="133"/>
    </row>
    <row r="54016" spans="11:11" x14ac:dyDescent="0.25">
      <c r="K54016"/>
    </row>
    <row r="54017" spans="11:11" x14ac:dyDescent="0.25">
      <c r="K54017"/>
    </row>
    <row r="54018" spans="11:11" x14ac:dyDescent="0.25">
      <c r="K54018" s="133"/>
    </row>
    <row r="54019" spans="11:11" x14ac:dyDescent="0.25">
      <c r="K54019" s="133"/>
    </row>
    <row r="54020" spans="11:11" x14ac:dyDescent="0.25">
      <c r="K54020"/>
    </row>
    <row r="54021" spans="11:11" x14ac:dyDescent="0.25">
      <c r="K54021"/>
    </row>
    <row r="54022" spans="11:11" x14ac:dyDescent="0.25">
      <c r="K54022"/>
    </row>
    <row r="54023" spans="11:11" x14ac:dyDescent="0.25">
      <c r="K54023" s="133"/>
    </row>
    <row r="54024" spans="11:11" x14ac:dyDescent="0.25">
      <c r="K54024" s="133"/>
    </row>
    <row r="54025" spans="11:11" x14ac:dyDescent="0.25">
      <c r="K54025"/>
    </row>
    <row r="54026" spans="11:11" x14ac:dyDescent="0.25">
      <c r="K54026"/>
    </row>
    <row r="54027" spans="11:11" x14ac:dyDescent="0.25">
      <c r="K54027" s="133"/>
    </row>
    <row r="54028" spans="11:11" x14ac:dyDescent="0.25">
      <c r="K54028" s="133"/>
    </row>
    <row r="54029" spans="11:11" x14ac:dyDescent="0.25">
      <c r="K54029"/>
    </row>
    <row r="54030" spans="11:11" x14ac:dyDescent="0.25">
      <c r="K54030"/>
    </row>
    <row r="54031" spans="11:11" x14ac:dyDescent="0.25">
      <c r="K54031"/>
    </row>
    <row r="54032" spans="11:11" x14ac:dyDescent="0.25">
      <c r="K54032" s="133"/>
    </row>
    <row r="54033" spans="11:11" x14ac:dyDescent="0.25">
      <c r="K54033" s="133"/>
    </row>
    <row r="54034" spans="11:11" x14ac:dyDescent="0.25">
      <c r="K54034"/>
    </row>
    <row r="54035" spans="11:11" x14ac:dyDescent="0.25">
      <c r="K54035"/>
    </row>
    <row r="54036" spans="11:11" x14ac:dyDescent="0.25">
      <c r="K54036" s="133"/>
    </row>
    <row r="54037" spans="11:11" x14ac:dyDescent="0.25">
      <c r="K54037" s="133"/>
    </row>
    <row r="54038" spans="11:11" x14ac:dyDescent="0.25">
      <c r="K54038"/>
    </row>
    <row r="54039" spans="11:11" x14ac:dyDescent="0.25">
      <c r="K54039"/>
    </row>
    <row r="54040" spans="11:11" x14ac:dyDescent="0.25">
      <c r="K54040"/>
    </row>
    <row r="54041" spans="11:11" x14ac:dyDescent="0.25">
      <c r="K54041" s="133"/>
    </row>
    <row r="54042" spans="11:11" x14ac:dyDescent="0.25">
      <c r="K54042" s="133"/>
    </row>
    <row r="54043" spans="11:11" x14ac:dyDescent="0.25">
      <c r="K54043"/>
    </row>
    <row r="54044" spans="11:11" x14ac:dyDescent="0.25">
      <c r="K54044"/>
    </row>
    <row r="54045" spans="11:11" x14ac:dyDescent="0.25">
      <c r="K54045" s="133"/>
    </row>
    <row r="54046" spans="11:11" x14ac:dyDescent="0.25">
      <c r="K54046" s="133"/>
    </row>
    <row r="54047" spans="11:11" x14ac:dyDescent="0.25">
      <c r="K54047"/>
    </row>
    <row r="54048" spans="11:11" x14ac:dyDescent="0.25">
      <c r="K54048"/>
    </row>
    <row r="54049" spans="11:11" x14ac:dyDescent="0.25">
      <c r="K54049"/>
    </row>
    <row r="54050" spans="11:11" x14ac:dyDescent="0.25">
      <c r="K54050" s="133"/>
    </row>
    <row r="54051" spans="11:11" x14ac:dyDescent="0.25">
      <c r="K54051" s="133"/>
    </row>
    <row r="54052" spans="11:11" x14ac:dyDescent="0.25">
      <c r="K54052"/>
    </row>
    <row r="54053" spans="11:11" x14ac:dyDescent="0.25">
      <c r="K54053"/>
    </row>
    <row r="54054" spans="11:11" x14ac:dyDescent="0.25">
      <c r="K54054" s="133"/>
    </row>
    <row r="54055" spans="11:11" x14ac:dyDescent="0.25">
      <c r="K54055" s="133"/>
    </row>
    <row r="54056" spans="11:11" x14ac:dyDescent="0.25">
      <c r="K54056"/>
    </row>
    <row r="54057" spans="11:11" x14ac:dyDescent="0.25">
      <c r="K54057"/>
    </row>
    <row r="54058" spans="11:11" x14ac:dyDescent="0.25">
      <c r="K54058"/>
    </row>
    <row r="54059" spans="11:11" x14ac:dyDescent="0.25">
      <c r="K54059" s="133"/>
    </row>
    <row r="54060" spans="11:11" x14ac:dyDescent="0.25">
      <c r="K54060" s="133"/>
    </row>
    <row r="54061" spans="11:11" x14ac:dyDescent="0.25">
      <c r="K54061"/>
    </row>
    <row r="54062" spans="11:11" x14ac:dyDescent="0.25">
      <c r="K54062"/>
    </row>
    <row r="54063" spans="11:11" x14ac:dyDescent="0.25">
      <c r="K54063" s="133"/>
    </row>
    <row r="54064" spans="11:11" x14ac:dyDescent="0.25">
      <c r="K54064" s="133"/>
    </row>
    <row r="54065" spans="11:11" x14ac:dyDescent="0.25">
      <c r="K54065"/>
    </row>
    <row r="54066" spans="11:11" x14ac:dyDescent="0.25">
      <c r="K54066"/>
    </row>
    <row r="54067" spans="11:11" x14ac:dyDescent="0.25">
      <c r="K54067"/>
    </row>
    <row r="54068" spans="11:11" x14ac:dyDescent="0.25">
      <c r="K54068" s="133"/>
    </row>
    <row r="54069" spans="11:11" x14ac:dyDescent="0.25">
      <c r="K54069" s="133"/>
    </row>
    <row r="54070" spans="11:11" x14ac:dyDescent="0.25">
      <c r="K54070"/>
    </row>
    <row r="54071" spans="11:11" x14ac:dyDescent="0.25">
      <c r="K54071"/>
    </row>
    <row r="54072" spans="11:11" x14ac:dyDescent="0.25">
      <c r="K54072" s="133"/>
    </row>
    <row r="54073" spans="11:11" x14ac:dyDescent="0.25">
      <c r="K54073" s="133"/>
    </row>
    <row r="54074" spans="11:11" x14ac:dyDescent="0.25">
      <c r="K54074"/>
    </row>
    <row r="54075" spans="11:11" x14ac:dyDescent="0.25">
      <c r="K54075"/>
    </row>
    <row r="54076" spans="11:11" x14ac:dyDescent="0.25">
      <c r="K54076"/>
    </row>
    <row r="54077" spans="11:11" x14ac:dyDescent="0.25">
      <c r="K54077" s="133"/>
    </row>
    <row r="54078" spans="11:11" x14ac:dyDescent="0.25">
      <c r="K54078" s="133"/>
    </row>
    <row r="54079" spans="11:11" x14ac:dyDescent="0.25">
      <c r="K54079"/>
    </row>
    <row r="54080" spans="11:11" x14ac:dyDescent="0.25">
      <c r="K54080"/>
    </row>
    <row r="54081" spans="11:11" x14ac:dyDescent="0.25">
      <c r="K54081" s="133"/>
    </row>
    <row r="54082" spans="11:11" x14ac:dyDescent="0.25">
      <c r="K54082" s="133"/>
    </row>
    <row r="54083" spans="11:11" x14ac:dyDescent="0.25">
      <c r="K54083"/>
    </row>
    <row r="54084" spans="11:11" x14ac:dyDescent="0.25">
      <c r="K54084"/>
    </row>
    <row r="54085" spans="11:11" x14ac:dyDescent="0.25">
      <c r="K54085"/>
    </row>
    <row r="54086" spans="11:11" x14ac:dyDescent="0.25">
      <c r="K54086" s="133"/>
    </row>
    <row r="54087" spans="11:11" x14ac:dyDescent="0.25">
      <c r="K54087" s="133"/>
    </row>
    <row r="54088" spans="11:11" x14ac:dyDescent="0.25">
      <c r="K54088"/>
    </row>
    <row r="54089" spans="11:11" x14ac:dyDescent="0.25">
      <c r="K54089"/>
    </row>
    <row r="54090" spans="11:11" x14ac:dyDescent="0.25">
      <c r="K54090" s="133"/>
    </row>
    <row r="54091" spans="11:11" x14ac:dyDescent="0.25">
      <c r="K54091" s="133"/>
    </row>
    <row r="54092" spans="11:11" x14ac:dyDescent="0.25">
      <c r="K54092"/>
    </row>
    <row r="54093" spans="11:11" x14ac:dyDescent="0.25">
      <c r="K54093"/>
    </row>
    <row r="54094" spans="11:11" x14ac:dyDescent="0.25">
      <c r="K54094"/>
    </row>
    <row r="54095" spans="11:11" x14ac:dyDescent="0.25">
      <c r="K54095" s="133"/>
    </row>
    <row r="54096" spans="11:11" x14ac:dyDescent="0.25">
      <c r="K54096" s="133"/>
    </row>
    <row r="54097" spans="11:11" x14ac:dyDescent="0.25">
      <c r="K54097"/>
    </row>
    <row r="54098" spans="11:11" x14ac:dyDescent="0.25">
      <c r="K54098"/>
    </row>
    <row r="54099" spans="11:11" x14ac:dyDescent="0.25">
      <c r="K54099" s="133"/>
    </row>
    <row r="54100" spans="11:11" x14ac:dyDescent="0.25">
      <c r="K54100" s="133"/>
    </row>
    <row r="54101" spans="11:11" x14ac:dyDescent="0.25">
      <c r="K54101"/>
    </row>
    <row r="54102" spans="11:11" x14ac:dyDescent="0.25">
      <c r="K54102"/>
    </row>
    <row r="54103" spans="11:11" x14ac:dyDescent="0.25">
      <c r="K54103"/>
    </row>
    <row r="54104" spans="11:11" x14ac:dyDescent="0.25">
      <c r="K54104" s="133"/>
    </row>
    <row r="54105" spans="11:11" x14ac:dyDescent="0.25">
      <c r="K54105" s="133"/>
    </row>
    <row r="54106" spans="11:11" x14ac:dyDescent="0.25">
      <c r="K54106"/>
    </row>
    <row r="54107" spans="11:11" x14ac:dyDescent="0.25">
      <c r="K54107"/>
    </row>
    <row r="54108" spans="11:11" x14ac:dyDescent="0.25">
      <c r="K54108" s="133"/>
    </row>
    <row r="54109" spans="11:11" x14ac:dyDescent="0.25">
      <c r="K54109" s="133"/>
    </row>
    <row r="54110" spans="11:11" x14ac:dyDescent="0.25">
      <c r="K54110"/>
    </row>
    <row r="54111" spans="11:11" x14ac:dyDescent="0.25">
      <c r="K54111"/>
    </row>
    <row r="54112" spans="11:11" x14ac:dyDescent="0.25">
      <c r="K54112"/>
    </row>
    <row r="54113" spans="11:11" x14ac:dyDescent="0.25">
      <c r="K54113" s="133"/>
    </row>
    <row r="54114" spans="11:11" x14ac:dyDescent="0.25">
      <c r="K54114" s="133"/>
    </row>
    <row r="54115" spans="11:11" x14ac:dyDescent="0.25">
      <c r="K54115"/>
    </row>
    <row r="54116" spans="11:11" x14ac:dyDescent="0.25">
      <c r="K54116"/>
    </row>
    <row r="54117" spans="11:11" x14ac:dyDescent="0.25">
      <c r="K54117" s="133"/>
    </row>
    <row r="54118" spans="11:11" x14ac:dyDescent="0.25">
      <c r="K54118" s="133"/>
    </row>
    <row r="54119" spans="11:11" x14ac:dyDescent="0.25">
      <c r="K54119"/>
    </row>
    <row r="54120" spans="11:11" x14ac:dyDescent="0.25">
      <c r="K54120"/>
    </row>
    <row r="54121" spans="11:11" x14ac:dyDescent="0.25">
      <c r="K54121"/>
    </row>
    <row r="54122" spans="11:11" x14ac:dyDescent="0.25">
      <c r="K54122" s="133"/>
    </row>
    <row r="54123" spans="11:11" x14ac:dyDescent="0.25">
      <c r="K54123" s="133"/>
    </row>
    <row r="54124" spans="11:11" x14ac:dyDescent="0.25">
      <c r="K54124"/>
    </row>
    <row r="54125" spans="11:11" x14ac:dyDescent="0.25">
      <c r="K54125"/>
    </row>
    <row r="54126" spans="11:11" x14ac:dyDescent="0.25">
      <c r="K54126" s="133"/>
    </row>
    <row r="54127" spans="11:11" x14ac:dyDescent="0.25">
      <c r="K54127" s="133"/>
    </row>
    <row r="54128" spans="11:11" x14ac:dyDescent="0.25">
      <c r="K54128"/>
    </row>
    <row r="54129" spans="11:11" x14ac:dyDescent="0.25">
      <c r="K54129"/>
    </row>
    <row r="54130" spans="11:11" x14ac:dyDescent="0.25">
      <c r="K54130"/>
    </row>
    <row r="54131" spans="11:11" x14ac:dyDescent="0.25">
      <c r="K54131" s="133"/>
    </row>
    <row r="54132" spans="11:11" x14ac:dyDescent="0.25">
      <c r="K54132" s="133"/>
    </row>
    <row r="54133" spans="11:11" x14ac:dyDescent="0.25">
      <c r="K54133"/>
    </row>
    <row r="54134" spans="11:11" x14ac:dyDescent="0.25">
      <c r="K54134"/>
    </row>
    <row r="54135" spans="11:11" x14ac:dyDescent="0.25">
      <c r="K54135" s="133"/>
    </row>
    <row r="54136" spans="11:11" x14ac:dyDescent="0.25">
      <c r="K54136" s="133"/>
    </row>
    <row r="54137" spans="11:11" x14ac:dyDescent="0.25">
      <c r="K54137"/>
    </row>
    <row r="54138" spans="11:11" x14ac:dyDescent="0.25">
      <c r="K54138"/>
    </row>
    <row r="54139" spans="11:11" x14ac:dyDescent="0.25">
      <c r="K54139"/>
    </row>
    <row r="54140" spans="11:11" x14ac:dyDescent="0.25">
      <c r="K54140" s="133"/>
    </row>
    <row r="54141" spans="11:11" x14ac:dyDescent="0.25">
      <c r="K54141" s="133"/>
    </row>
    <row r="54142" spans="11:11" x14ac:dyDescent="0.25">
      <c r="K54142"/>
    </row>
    <row r="54143" spans="11:11" x14ac:dyDescent="0.25">
      <c r="K54143"/>
    </row>
    <row r="54144" spans="11:11" x14ac:dyDescent="0.25">
      <c r="K54144" s="133"/>
    </row>
    <row r="54145" spans="11:11" x14ac:dyDescent="0.25">
      <c r="K54145" s="133"/>
    </row>
    <row r="54146" spans="11:11" x14ac:dyDescent="0.25">
      <c r="K54146"/>
    </row>
    <row r="54147" spans="11:11" x14ac:dyDescent="0.25">
      <c r="K54147"/>
    </row>
    <row r="54148" spans="11:11" x14ac:dyDescent="0.25">
      <c r="K54148"/>
    </row>
    <row r="54149" spans="11:11" x14ac:dyDescent="0.25">
      <c r="K54149" s="133"/>
    </row>
    <row r="54150" spans="11:11" x14ac:dyDescent="0.25">
      <c r="K54150" s="133"/>
    </row>
    <row r="54151" spans="11:11" x14ac:dyDescent="0.25">
      <c r="K54151"/>
    </row>
    <row r="54152" spans="11:11" x14ac:dyDescent="0.25">
      <c r="K54152"/>
    </row>
    <row r="54153" spans="11:11" x14ac:dyDescent="0.25">
      <c r="K54153" s="133"/>
    </row>
    <row r="54154" spans="11:11" x14ac:dyDescent="0.25">
      <c r="K54154" s="133"/>
    </row>
    <row r="54155" spans="11:11" x14ac:dyDescent="0.25">
      <c r="K54155"/>
    </row>
    <row r="54156" spans="11:11" x14ac:dyDescent="0.25">
      <c r="K54156"/>
    </row>
    <row r="54157" spans="11:11" x14ac:dyDescent="0.25">
      <c r="K54157"/>
    </row>
    <row r="54158" spans="11:11" x14ac:dyDescent="0.25">
      <c r="K54158" s="133"/>
    </row>
    <row r="54159" spans="11:11" x14ac:dyDescent="0.25">
      <c r="K54159" s="133"/>
    </row>
    <row r="54160" spans="11:11" x14ac:dyDescent="0.25">
      <c r="K54160"/>
    </row>
    <row r="54161" spans="11:11" x14ac:dyDescent="0.25">
      <c r="K54161"/>
    </row>
    <row r="54162" spans="11:11" x14ac:dyDescent="0.25">
      <c r="K54162" s="133"/>
    </row>
    <row r="54163" spans="11:11" x14ac:dyDescent="0.25">
      <c r="K54163" s="133"/>
    </row>
    <row r="54164" spans="11:11" x14ac:dyDescent="0.25">
      <c r="K54164"/>
    </row>
    <row r="54165" spans="11:11" x14ac:dyDescent="0.25">
      <c r="K54165"/>
    </row>
    <row r="54166" spans="11:11" x14ac:dyDescent="0.25">
      <c r="K54166"/>
    </row>
    <row r="54167" spans="11:11" x14ac:dyDescent="0.25">
      <c r="K54167" s="133"/>
    </row>
    <row r="54168" spans="11:11" x14ac:dyDescent="0.25">
      <c r="K54168" s="133"/>
    </row>
    <row r="54169" spans="11:11" x14ac:dyDescent="0.25">
      <c r="K54169"/>
    </row>
    <row r="54170" spans="11:11" x14ac:dyDescent="0.25">
      <c r="K54170"/>
    </row>
    <row r="54171" spans="11:11" x14ac:dyDescent="0.25">
      <c r="K54171" s="133"/>
    </row>
    <row r="54172" spans="11:11" x14ac:dyDescent="0.25">
      <c r="K54172" s="133"/>
    </row>
    <row r="54173" spans="11:11" x14ac:dyDescent="0.25">
      <c r="K54173"/>
    </row>
    <row r="54174" spans="11:11" x14ac:dyDescent="0.25">
      <c r="K54174"/>
    </row>
    <row r="54175" spans="11:11" x14ac:dyDescent="0.25">
      <c r="K54175"/>
    </row>
    <row r="54176" spans="11:11" x14ac:dyDescent="0.25">
      <c r="K54176" s="133"/>
    </row>
    <row r="54177" spans="11:11" x14ac:dyDescent="0.25">
      <c r="K54177" s="133"/>
    </row>
    <row r="54178" spans="11:11" x14ac:dyDescent="0.25">
      <c r="K54178"/>
    </row>
    <row r="54179" spans="11:11" x14ac:dyDescent="0.25">
      <c r="K54179"/>
    </row>
    <row r="54180" spans="11:11" x14ac:dyDescent="0.25">
      <c r="K54180" s="133"/>
    </row>
    <row r="54181" spans="11:11" x14ac:dyDescent="0.25">
      <c r="K54181" s="133"/>
    </row>
    <row r="54182" spans="11:11" x14ac:dyDescent="0.25">
      <c r="K54182"/>
    </row>
    <row r="54183" spans="11:11" x14ac:dyDescent="0.25">
      <c r="K54183"/>
    </row>
    <row r="54184" spans="11:11" x14ac:dyDescent="0.25">
      <c r="K54184"/>
    </row>
    <row r="54185" spans="11:11" x14ac:dyDescent="0.25">
      <c r="K54185" s="133"/>
    </row>
    <row r="54186" spans="11:11" x14ac:dyDescent="0.25">
      <c r="K54186" s="133"/>
    </row>
    <row r="54187" spans="11:11" x14ac:dyDescent="0.25">
      <c r="K54187"/>
    </row>
    <row r="54188" spans="11:11" x14ac:dyDescent="0.25">
      <c r="K54188"/>
    </row>
    <row r="54189" spans="11:11" x14ac:dyDescent="0.25">
      <c r="K54189" s="133"/>
    </row>
    <row r="54190" spans="11:11" x14ac:dyDescent="0.25">
      <c r="K54190" s="133"/>
    </row>
    <row r="54191" spans="11:11" x14ac:dyDescent="0.25">
      <c r="K54191"/>
    </row>
    <row r="54192" spans="11:11" x14ac:dyDescent="0.25">
      <c r="K54192"/>
    </row>
    <row r="54193" spans="11:11" x14ac:dyDescent="0.25">
      <c r="K54193"/>
    </row>
    <row r="54194" spans="11:11" x14ac:dyDescent="0.25">
      <c r="K54194" s="133"/>
    </row>
    <row r="54195" spans="11:11" x14ac:dyDescent="0.25">
      <c r="K54195" s="133"/>
    </row>
    <row r="54196" spans="11:11" x14ac:dyDescent="0.25">
      <c r="K54196"/>
    </row>
    <row r="54197" spans="11:11" x14ac:dyDescent="0.25">
      <c r="K54197"/>
    </row>
    <row r="54198" spans="11:11" x14ac:dyDescent="0.25">
      <c r="K54198" s="133"/>
    </row>
    <row r="54199" spans="11:11" x14ac:dyDescent="0.25">
      <c r="K54199" s="133"/>
    </row>
    <row r="54200" spans="11:11" x14ac:dyDescent="0.25">
      <c r="K54200"/>
    </row>
    <row r="54201" spans="11:11" x14ac:dyDescent="0.25">
      <c r="K54201"/>
    </row>
    <row r="54202" spans="11:11" x14ac:dyDescent="0.25">
      <c r="K54202"/>
    </row>
    <row r="54203" spans="11:11" x14ac:dyDescent="0.25">
      <c r="K54203" s="133"/>
    </row>
    <row r="54204" spans="11:11" x14ac:dyDescent="0.25">
      <c r="K54204" s="133"/>
    </row>
    <row r="54205" spans="11:11" x14ac:dyDescent="0.25">
      <c r="K54205"/>
    </row>
    <row r="54206" spans="11:11" x14ac:dyDescent="0.25">
      <c r="K54206"/>
    </row>
    <row r="54207" spans="11:11" x14ac:dyDescent="0.25">
      <c r="K54207" s="133"/>
    </row>
    <row r="54208" spans="11:11" x14ac:dyDescent="0.25">
      <c r="K54208" s="133"/>
    </row>
    <row r="54209" spans="11:11" x14ac:dyDescent="0.25">
      <c r="K54209"/>
    </row>
    <row r="54210" spans="11:11" x14ac:dyDescent="0.25">
      <c r="K54210"/>
    </row>
    <row r="54211" spans="11:11" x14ac:dyDescent="0.25">
      <c r="K54211"/>
    </row>
    <row r="54212" spans="11:11" x14ac:dyDescent="0.25">
      <c r="K54212" s="133"/>
    </row>
    <row r="54213" spans="11:11" x14ac:dyDescent="0.25">
      <c r="K54213" s="133"/>
    </row>
    <row r="54214" spans="11:11" x14ac:dyDescent="0.25">
      <c r="K54214"/>
    </row>
    <row r="54215" spans="11:11" x14ac:dyDescent="0.25">
      <c r="K54215"/>
    </row>
    <row r="54216" spans="11:11" x14ac:dyDescent="0.25">
      <c r="K54216" s="133"/>
    </row>
    <row r="54217" spans="11:11" x14ac:dyDescent="0.25">
      <c r="K54217" s="133"/>
    </row>
    <row r="54218" spans="11:11" x14ac:dyDescent="0.25">
      <c r="K54218"/>
    </row>
    <row r="54219" spans="11:11" x14ac:dyDescent="0.25">
      <c r="K54219"/>
    </row>
    <row r="54220" spans="11:11" x14ac:dyDescent="0.25">
      <c r="K54220"/>
    </row>
    <row r="54221" spans="11:11" x14ac:dyDescent="0.25">
      <c r="K54221" s="133"/>
    </row>
    <row r="54222" spans="11:11" x14ac:dyDescent="0.25">
      <c r="K54222" s="133"/>
    </row>
    <row r="54223" spans="11:11" x14ac:dyDescent="0.25">
      <c r="K54223"/>
    </row>
    <row r="54224" spans="11:11" x14ac:dyDescent="0.25">
      <c r="K54224"/>
    </row>
    <row r="54225" spans="11:11" x14ac:dyDescent="0.25">
      <c r="K54225" s="133"/>
    </row>
    <row r="54226" spans="11:11" x14ac:dyDescent="0.25">
      <c r="K54226" s="133"/>
    </row>
    <row r="54227" spans="11:11" x14ac:dyDescent="0.25">
      <c r="K54227"/>
    </row>
    <row r="54228" spans="11:11" x14ac:dyDescent="0.25">
      <c r="K54228"/>
    </row>
    <row r="54229" spans="11:11" x14ac:dyDescent="0.25">
      <c r="K54229"/>
    </row>
    <row r="54230" spans="11:11" x14ac:dyDescent="0.25">
      <c r="K54230" s="133"/>
    </row>
    <row r="54231" spans="11:11" x14ac:dyDescent="0.25">
      <c r="K54231" s="133"/>
    </row>
    <row r="54232" spans="11:11" x14ac:dyDescent="0.25">
      <c r="K54232"/>
    </row>
    <row r="54233" spans="11:11" x14ac:dyDescent="0.25">
      <c r="K54233"/>
    </row>
    <row r="54234" spans="11:11" x14ac:dyDescent="0.25">
      <c r="K54234" s="133"/>
    </row>
    <row r="54235" spans="11:11" x14ac:dyDescent="0.25">
      <c r="K54235" s="133"/>
    </row>
    <row r="54236" spans="11:11" x14ac:dyDescent="0.25">
      <c r="K54236"/>
    </row>
    <row r="54237" spans="11:11" x14ac:dyDescent="0.25">
      <c r="K54237"/>
    </row>
    <row r="54238" spans="11:11" x14ac:dyDescent="0.25">
      <c r="K54238"/>
    </row>
    <row r="54239" spans="11:11" x14ac:dyDescent="0.25">
      <c r="K54239" s="133"/>
    </row>
    <row r="54240" spans="11:11" x14ac:dyDescent="0.25">
      <c r="K54240" s="133"/>
    </row>
    <row r="54241" spans="11:11" x14ac:dyDescent="0.25">
      <c r="K54241"/>
    </row>
    <row r="54242" spans="11:11" x14ac:dyDescent="0.25">
      <c r="K54242"/>
    </row>
    <row r="54243" spans="11:11" x14ac:dyDescent="0.25">
      <c r="K54243" s="133"/>
    </row>
    <row r="54244" spans="11:11" x14ac:dyDescent="0.25">
      <c r="K54244" s="133"/>
    </row>
    <row r="54245" spans="11:11" x14ac:dyDescent="0.25">
      <c r="K54245"/>
    </row>
    <row r="54246" spans="11:11" x14ac:dyDescent="0.25">
      <c r="K54246"/>
    </row>
    <row r="54247" spans="11:11" x14ac:dyDescent="0.25">
      <c r="K54247"/>
    </row>
    <row r="54248" spans="11:11" x14ac:dyDescent="0.25">
      <c r="K54248" s="133"/>
    </row>
    <row r="54249" spans="11:11" x14ac:dyDescent="0.25">
      <c r="K54249" s="133"/>
    </row>
    <row r="54250" spans="11:11" x14ac:dyDescent="0.25">
      <c r="K54250"/>
    </row>
    <row r="54251" spans="11:11" x14ac:dyDescent="0.25">
      <c r="K54251"/>
    </row>
    <row r="54252" spans="11:11" x14ac:dyDescent="0.25">
      <c r="K54252" s="133"/>
    </row>
    <row r="54253" spans="11:11" x14ac:dyDescent="0.25">
      <c r="K54253" s="133"/>
    </row>
    <row r="54254" spans="11:11" x14ac:dyDescent="0.25">
      <c r="K54254"/>
    </row>
    <row r="54255" spans="11:11" x14ac:dyDescent="0.25">
      <c r="K54255"/>
    </row>
    <row r="54256" spans="11:11" x14ac:dyDescent="0.25">
      <c r="K54256"/>
    </row>
    <row r="54257" spans="11:11" x14ac:dyDescent="0.25">
      <c r="K54257" s="133"/>
    </row>
    <row r="54258" spans="11:11" x14ac:dyDescent="0.25">
      <c r="K54258" s="133"/>
    </row>
    <row r="54259" spans="11:11" x14ac:dyDescent="0.25">
      <c r="K54259"/>
    </row>
    <row r="54260" spans="11:11" x14ac:dyDescent="0.25">
      <c r="K54260"/>
    </row>
    <row r="54261" spans="11:11" x14ac:dyDescent="0.25">
      <c r="K54261" s="133"/>
    </row>
    <row r="54262" spans="11:11" x14ac:dyDescent="0.25">
      <c r="K54262" s="133"/>
    </row>
    <row r="54263" spans="11:11" x14ac:dyDescent="0.25">
      <c r="K54263"/>
    </row>
    <row r="54264" spans="11:11" x14ac:dyDescent="0.25">
      <c r="K54264"/>
    </row>
    <row r="54265" spans="11:11" x14ac:dyDescent="0.25">
      <c r="K54265"/>
    </row>
    <row r="54266" spans="11:11" x14ac:dyDescent="0.25">
      <c r="K54266" s="133"/>
    </row>
    <row r="54267" spans="11:11" x14ac:dyDescent="0.25">
      <c r="K54267" s="133"/>
    </row>
    <row r="54268" spans="11:11" x14ac:dyDescent="0.25">
      <c r="K54268"/>
    </row>
    <row r="54269" spans="11:11" x14ac:dyDescent="0.25">
      <c r="K54269"/>
    </row>
    <row r="54270" spans="11:11" x14ac:dyDescent="0.25">
      <c r="K54270" s="133"/>
    </row>
    <row r="54271" spans="11:11" x14ac:dyDescent="0.25">
      <c r="K54271" s="133"/>
    </row>
    <row r="54272" spans="11:11" x14ac:dyDescent="0.25">
      <c r="K54272"/>
    </row>
    <row r="54273" spans="11:11" x14ac:dyDescent="0.25">
      <c r="K54273"/>
    </row>
    <row r="54274" spans="11:11" x14ac:dyDescent="0.25">
      <c r="K54274"/>
    </row>
    <row r="54275" spans="11:11" x14ac:dyDescent="0.25">
      <c r="K54275" s="133"/>
    </row>
    <row r="54276" spans="11:11" x14ac:dyDescent="0.25">
      <c r="K54276" s="133"/>
    </row>
    <row r="54277" spans="11:11" x14ac:dyDescent="0.25">
      <c r="K54277"/>
    </row>
    <row r="54278" spans="11:11" x14ac:dyDescent="0.25">
      <c r="K54278"/>
    </row>
    <row r="54279" spans="11:11" x14ac:dyDescent="0.25">
      <c r="K54279" s="133"/>
    </row>
    <row r="54280" spans="11:11" x14ac:dyDescent="0.25">
      <c r="K54280" s="133"/>
    </row>
    <row r="54281" spans="11:11" x14ac:dyDescent="0.25">
      <c r="K54281"/>
    </row>
    <row r="54282" spans="11:11" x14ac:dyDescent="0.25">
      <c r="K54282"/>
    </row>
    <row r="54283" spans="11:11" x14ac:dyDescent="0.25">
      <c r="K54283"/>
    </row>
    <row r="54284" spans="11:11" x14ac:dyDescent="0.25">
      <c r="K54284" s="133"/>
    </row>
    <row r="54285" spans="11:11" x14ac:dyDescent="0.25">
      <c r="K54285" s="133"/>
    </row>
    <row r="54286" spans="11:11" x14ac:dyDescent="0.25">
      <c r="K54286"/>
    </row>
    <row r="54287" spans="11:11" x14ac:dyDescent="0.25">
      <c r="K54287"/>
    </row>
    <row r="54288" spans="11:11" x14ac:dyDescent="0.25">
      <c r="K54288" s="133"/>
    </row>
    <row r="54289" spans="11:11" x14ac:dyDescent="0.25">
      <c r="K54289" s="133"/>
    </row>
    <row r="54290" spans="11:11" x14ac:dyDescent="0.25">
      <c r="K54290"/>
    </row>
    <row r="54291" spans="11:11" x14ac:dyDescent="0.25">
      <c r="K54291"/>
    </row>
    <row r="54292" spans="11:11" x14ac:dyDescent="0.25">
      <c r="K54292"/>
    </row>
    <row r="54293" spans="11:11" x14ac:dyDescent="0.25">
      <c r="K54293" s="133"/>
    </row>
    <row r="54294" spans="11:11" x14ac:dyDescent="0.25">
      <c r="K54294" s="133"/>
    </row>
    <row r="54295" spans="11:11" x14ac:dyDescent="0.25">
      <c r="K54295"/>
    </row>
    <row r="54296" spans="11:11" x14ac:dyDescent="0.25">
      <c r="K54296"/>
    </row>
    <row r="54297" spans="11:11" x14ac:dyDescent="0.25">
      <c r="K54297" s="133"/>
    </row>
    <row r="54298" spans="11:11" x14ac:dyDescent="0.25">
      <c r="K54298" s="133"/>
    </row>
    <row r="54299" spans="11:11" x14ac:dyDescent="0.25">
      <c r="K54299"/>
    </row>
    <row r="54300" spans="11:11" x14ac:dyDescent="0.25">
      <c r="K54300"/>
    </row>
    <row r="54301" spans="11:11" x14ac:dyDescent="0.25">
      <c r="K54301"/>
    </row>
    <row r="54302" spans="11:11" x14ac:dyDescent="0.25">
      <c r="K54302" s="133"/>
    </row>
    <row r="54303" spans="11:11" x14ac:dyDescent="0.25">
      <c r="K54303" s="133"/>
    </row>
    <row r="54304" spans="11:11" x14ac:dyDescent="0.25">
      <c r="K54304"/>
    </row>
    <row r="54305" spans="11:11" x14ac:dyDescent="0.25">
      <c r="K54305"/>
    </row>
    <row r="54306" spans="11:11" x14ac:dyDescent="0.25">
      <c r="K54306" s="133"/>
    </row>
    <row r="54307" spans="11:11" x14ac:dyDescent="0.25">
      <c r="K54307" s="133"/>
    </row>
    <row r="54308" spans="11:11" x14ac:dyDescent="0.25">
      <c r="K54308"/>
    </row>
    <row r="54309" spans="11:11" x14ac:dyDescent="0.25">
      <c r="K54309"/>
    </row>
    <row r="54310" spans="11:11" x14ac:dyDescent="0.25">
      <c r="K54310"/>
    </row>
    <row r="54311" spans="11:11" x14ac:dyDescent="0.25">
      <c r="K54311" s="133"/>
    </row>
    <row r="54312" spans="11:11" x14ac:dyDescent="0.25">
      <c r="K54312" s="133"/>
    </row>
    <row r="54313" spans="11:11" x14ac:dyDescent="0.25">
      <c r="K54313"/>
    </row>
    <row r="54314" spans="11:11" x14ac:dyDescent="0.25">
      <c r="K54314"/>
    </row>
    <row r="54315" spans="11:11" x14ac:dyDescent="0.25">
      <c r="K54315" s="133"/>
    </row>
    <row r="54316" spans="11:11" x14ac:dyDescent="0.25">
      <c r="K54316" s="133"/>
    </row>
    <row r="54317" spans="11:11" x14ac:dyDescent="0.25">
      <c r="K54317"/>
    </row>
    <row r="54318" spans="11:11" x14ac:dyDescent="0.25">
      <c r="K54318"/>
    </row>
    <row r="54319" spans="11:11" x14ac:dyDescent="0.25">
      <c r="K54319"/>
    </row>
    <row r="54320" spans="11:11" x14ac:dyDescent="0.25">
      <c r="K54320" s="133"/>
    </row>
    <row r="54321" spans="11:11" x14ac:dyDescent="0.25">
      <c r="K54321" s="133"/>
    </row>
    <row r="54322" spans="11:11" x14ac:dyDescent="0.25">
      <c r="K54322"/>
    </row>
    <row r="54323" spans="11:11" x14ac:dyDescent="0.25">
      <c r="K54323"/>
    </row>
    <row r="54324" spans="11:11" x14ac:dyDescent="0.25">
      <c r="K54324" s="133"/>
    </row>
    <row r="54325" spans="11:11" x14ac:dyDescent="0.25">
      <c r="K54325" s="133"/>
    </row>
    <row r="54326" spans="11:11" x14ac:dyDescent="0.25">
      <c r="K54326"/>
    </row>
    <row r="54327" spans="11:11" x14ac:dyDescent="0.25">
      <c r="K54327"/>
    </row>
    <row r="54328" spans="11:11" x14ac:dyDescent="0.25">
      <c r="K54328"/>
    </row>
    <row r="54329" spans="11:11" x14ac:dyDescent="0.25">
      <c r="K54329" s="133"/>
    </row>
    <row r="54330" spans="11:11" x14ac:dyDescent="0.25">
      <c r="K54330" s="133"/>
    </row>
    <row r="54331" spans="11:11" x14ac:dyDescent="0.25">
      <c r="K54331"/>
    </row>
    <row r="54332" spans="11:11" x14ac:dyDescent="0.25">
      <c r="K54332"/>
    </row>
    <row r="54333" spans="11:11" x14ac:dyDescent="0.25">
      <c r="K54333" s="133"/>
    </row>
    <row r="54334" spans="11:11" x14ac:dyDescent="0.25">
      <c r="K54334" s="133"/>
    </row>
    <row r="54335" spans="11:11" x14ac:dyDescent="0.25">
      <c r="K54335"/>
    </row>
    <row r="54336" spans="11:11" x14ac:dyDescent="0.25">
      <c r="K54336"/>
    </row>
    <row r="54337" spans="11:11" x14ac:dyDescent="0.25">
      <c r="K54337"/>
    </row>
    <row r="54338" spans="11:11" x14ac:dyDescent="0.25">
      <c r="K54338" s="133"/>
    </row>
    <row r="54339" spans="11:11" x14ac:dyDescent="0.25">
      <c r="K54339" s="133"/>
    </row>
    <row r="54340" spans="11:11" x14ac:dyDescent="0.25">
      <c r="K54340"/>
    </row>
    <row r="54341" spans="11:11" x14ac:dyDescent="0.25">
      <c r="K54341"/>
    </row>
    <row r="54342" spans="11:11" x14ac:dyDescent="0.25">
      <c r="K54342" s="133"/>
    </row>
    <row r="54343" spans="11:11" x14ac:dyDescent="0.25">
      <c r="K54343" s="133"/>
    </row>
    <row r="54344" spans="11:11" x14ac:dyDescent="0.25">
      <c r="K54344"/>
    </row>
    <row r="54345" spans="11:11" x14ac:dyDescent="0.25">
      <c r="K54345"/>
    </row>
    <row r="54346" spans="11:11" x14ac:dyDescent="0.25">
      <c r="K54346"/>
    </row>
    <row r="54347" spans="11:11" x14ac:dyDescent="0.25">
      <c r="K54347" s="133"/>
    </row>
    <row r="54348" spans="11:11" x14ac:dyDescent="0.25">
      <c r="K54348" s="133"/>
    </row>
    <row r="54349" spans="11:11" x14ac:dyDescent="0.25">
      <c r="K54349"/>
    </row>
    <row r="54350" spans="11:11" x14ac:dyDescent="0.25">
      <c r="K54350"/>
    </row>
    <row r="54351" spans="11:11" x14ac:dyDescent="0.25">
      <c r="K54351" s="133"/>
    </row>
    <row r="54352" spans="11:11" x14ac:dyDescent="0.25">
      <c r="K54352" s="133"/>
    </row>
    <row r="54353" spans="11:11" x14ac:dyDescent="0.25">
      <c r="K54353"/>
    </row>
    <row r="54354" spans="11:11" x14ac:dyDescent="0.25">
      <c r="K54354"/>
    </row>
    <row r="54355" spans="11:11" x14ac:dyDescent="0.25">
      <c r="K54355"/>
    </row>
    <row r="54356" spans="11:11" x14ac:dyDescent="0.25">
      <c r="K54356" s="133"/>
    </row>
    <row r="54357" spans="11:11" x14ac:dyDescent="0.25">
      <c r="K54357" s="133"/>
    </row>
    <row r="54358" spans="11:11" x14ac:dyDescent="0.25">
      <c r="K54358"/>
    </row>
    <row r="54359" spans="11:11" x14ac:dyDescent="0.25">
      <c r="K54359"/>
    </row>
    <row r="54360" spans="11:11" x14ac:dyDescent="0.25">
      <c r="K54360" s="133"/>
    </row>
    <row r="54361" spans="11:11" x14ac:dyDescent="0.25">
      <c r="K54361" s="133"/>
    </row>
    <row r="54362" spans="11:11" x14ac:dyDescent="0.25">
      <c r="K54362"/>
    </row>
    <row r="54363" spans="11:11" x14ac:dyDescent="0.25">
      <c r="K54363"/>
    </row>
    <row r="54364" spans="11:11" x14ac:dyDescent="0.25">
      <c r="K54364"/>
    </row>
    <row r="54365" spans="11:11" x14ac:dyDescent="0.25">
      <c r="K54365" s="133"/>
    </row>
    <row r="54366" spans="11:11" x14ac:dyDescent="0.25">
      <c r="K54366" s="133"/>
    </row>
    <row r="54367" spans="11:11" x14ac:dyDescent="0.25">
      <c r="K54367"/>
    </row>
    <row r="54368" spans="11:11" x14ac:dyDescent="0.25">
      <c r="K54368"/>
    </row>
    <row r="54369" spans="11:11" x14ac:dyDescent="0.25">
      <c r="K54369" s="133"/>
    </row>
    <row r="54370" spans="11:11" x14ac:dyDescent="0.25">
      <c r="K54370" s="133"/>
    </row>
    <row r="54371" spans="11:11" x14ac:dyDescent="0.25">
      <c r="K54371"/>
    </row>
    <row r="54372" spans="11:11" x14ac:dyDescent="0.25">
      <c r="K54372"/>
    </row>
    <row r="54373" spans="11:11" x14ac:dyDescent="0.25">
      <c r="K54373"/>
    </row>
    <row r="54374" spans="11:11" x14ac:dyDescent="0.25">
      <c r="K54374" s="133"/>
    </row>
    <row r="54375" spans="11:11" x14ac:dyDescent="0.25">
      <c r="K54375" s="133"/>
    </row>
    <row r="54376" spans="11:11" x14ac:dyDescent="0.25">
      <c r="K54376"/>
    </row>
    <row r="54377" spans="11:11" x14ac:dyDescent="0.25">
      <c r="K54377"/>
    </row>
    <row r="54378" spans="11:11" x14ac:dyDescent="0.25">
      <c r="K54378" s="133"/>
    </row>
    <row r="54379" spans="11:11" x14ac:dyDescent="0.25">
      <c r="K54379" s="133"/>
    </row>
    <row r="54380" spans="11:11" x14ac:dyDescent="0.25">
      <c r="K54380"/>
    </row>
    <row r="54381" spans="11:11" x14ac:dyDescent="0.25">
      <c r="K54381"/>
    </row>
    <row r="54382" spans="11:11" x14ac:dyDescent="0.25">
      <c r="K54382"/>
    </row>
    <row r="54383" spans="11:11" x14ac:dyDescent="0.25">
      <c r="K54383" s="133"/>
    </row>
    <row r="54384" spans="11:11" x14ac:dyDescent="0.25">
      <c r="K54384" s="133"/>
    </row>
    <row r="54385" spans="11:11" x14ac:dyDescent="0.25">
      <c r="K54385"/>
    </row>
    <row r="54386" spans="11:11" x14ac:dyDescent="0.25">
      <c r="K54386"/>
    </row>
    <row r="54387" spans="11:11" x14ac:dyDescent="0.25">
      <c r="K54387" s="133"/>
    </row>
    <row r="54388" spans="11:11" x14ac:dyDescent="0.25">
      <c r="K54388" s="133"/>
    </row>
    <row r="54389" spans="11:11" x14ac:dyDescent="0.25">
      <c r="K54389"/>
    </row>
    <row r="54390" spans="11:11" x14ac:dyDescent="0.25">
      <c r="K54390"/>
    </row>
    <row r="54391" spans="11:11" x14ac:dyDescent="0.25">
      <c r="K54391"/>
    </row>
    <row r="54392" spans="11:11" x14ac:dyDescent="0.25">
      <c r="K54392" s="133"/>
    </row>
    <row r="54393" spans="11:11" x14ac:dyDescent="0.25">
      <c r="K54393" s="133"/>
    </row>
    <row r="54394" spans="11:11" x14ac:dyDescent="0.25">
      <c r="K54394"/>
    </row>
    <row r="54395" spans="11:11" x14ac:dyDescent="0.25">
      <c r="K54395"/>
    </row>
    <row r="54396" spans="11:11" x14ac:dyDescent="0.25">
      <c r="K54396" s="133"/>
    </row>
    <row r="54397" spans="11:11" x14ac:dyDescent="0.25">
      <c r="K54397" s="133"/>
    </row>
    <row r="54398" spans="11:11" x14ac:dyDescent="0.25">
      <c r="K54398"/>
    </row>
    <row r="54399" spans="11:11" x14ac:dyDescent="0.25">
      <c r="K54399"/>
    </row>
    <row r="54400" spans="11:11" x14ac:dyDescent="0.25">
      <c r="K54400"/>
    </row>
    <row r="54401" spans="11:11" x14ac:dyDescent="0.25">
      <c r="K54401" s="133"/>
    </row>
    <row r="54402" spans="11:11" x14ac:dyDescent="0.25">
      <c r="K54402" s="133"/>
    </row>
    <row r="54403" spans="11:11" x14ac:dyDescent="0.25">
      <c r="K54403"/>
    </row>
    <row r="54404" spans="11:11" x14ac:dyDescent="0.25">
      <c r="K54404"/>
    </row>
    <row r="54405" spans="11:11" x14ac:dyDescent="0.25">
      <c r="K54405" s="133"/>
    </row>
    <row r="54406" spans="11:11" x14ac:dyDescent="0.25">
      <c r="K54406" s="133"/>
    </row>
    <row r="54407" spans="11:11" x14ac:dyDescent="0.25">
      <c r="K54407"/>
    </row>
    <row r="54408" spans="11:11" x14ac:dyDescent="0.25">
      <c r="K54408"/>
    </row>
    <row r="54409" spans="11:11" x14ac:dyDescent="0.25">
      <c r="K54409"/>
    </row>
    <row r="54410" spans="11:11" x14ac:dyDescent="0.25">
      <c r="K54410" s="133"/>
    </row>
    <row r="54411" spans="11:11" x14ac:dyDescent="0.25">
      <c r="K54411" s="133"/>
    </row>
    <row r="54412" spans="11:11" x14ac:dyDescent="0.25">
      <c r="K54412"/>
    </row>
    <row r="54413" spans="11:11" x14ac:dyDescent="0.25">
      <c r="K54413"/>
    </row>
    <row r="54414" spans="11:11" x14ac:dyDescent="0.25">
      <c r="K54414" s="133"/>
    </row>
    <row r="54415" spans="11:11" x14ac:dyDescent="0.25">
      <c r="K54415" s="133"/>
    </row>
    <row r="54416" spans="11:11" x14ac:dyDescent="0.25">
      <c r="K54416"/>
    </row>
    <row r="54417" spans="11:11" x14ac:dyDescent="0.25">
      <c r="K54417"/>
    </row>
    <row r="54418" spans="11:11" x14ac:dyDescent="0.25">
      <c r="K54418"/>
    </row>
    <row r="54419" spans="11:11" x14ac:dyDescent="0.25">
      <c r="K54419" s="133"/>
    </row>
    <row r="54420" spans="11:11" x14ac:dyDescent="0.25">
      <c r="K54420" s="133"/>
    </row>
    <row r="54421" spans="11:11" x14ac:dyDescent="0.25">
      <c r="K54421"/>
    </row>
    <row r="54422" spans="11:11" x14ac:dyDescent="0.25">
      <c r="K54422"/>
    </row>
    <row r="54423" spans="11:11" x14ac:dyDescent="0.25">
      <c r="K54423" s="133"/>
    </row>
    <row r="54424" spans="11:11" x14ac:dyDescent="0.25">
      <c r="K54424" s="133"/>
    </row>
    <row r="54425" spans="11:11" x14ac:dyDescent="0.25">
      <c r="K54425"/>
    </row>
    <row r="54426" spans="11:11" x14ac:dyDescent="0.25">
      <c r="K54426"/>
    </row>
    <row r="54427" spans="11:11" x14ac:dyDescent="0.25">
      <c r="K54427"/>
    </row>
    <row r="54428" spans="11:11" x14ac:dyDescent="0.25">
      <c r="K54428" s="133"/>
    </row>
    <row r="54429" spans="11:11" x14ac:dyDescent="0.25">
      <c r="K54429" s="133"/>
    </row>
    <row r="54430" spans="11:11" x14ac:dyDescent="0.25">
      <c r="K54430"/>
    </row>
    <row r="54431" spans="11:11" x14ac:dyDescent="0.25">
      <c r="K54431"/>
    </row>
    <row r="54432" spans="11:11" x14ac:dyDescent="0.25">
      <c r="K54432" s="133"/>
    </row>
    <row r="54433" spans="11:11" x14ac:dyDescent="0.25">
      <c r="K54433" s="133"/>
    </row>
    <row r="54434" spans="11:11" x14ac:dyDescent="0.25">
      <c r="K54434"/>
    </row>
    <row r="54435" spans="11:11" x14ac:dyDescent="0.25">
      <c r="K54435"/>
    </row>
    <row r="54436" spans="11:11" x14ac:dyDescent="0.25">
      <c r="K54436"/>
    </row>
    <row r="54437" spans="11:11" x14ac:dyDescent="0.25">
      <c r="K54437" s="133"/>
    </row>
    <row r="54438" spans="11:11" x14ac:dyDescent="0.25">
      <c r="K54438" s="133"/>
    </row>
    <row r="54439" spans="11:11" x14ac:dyDescent="0.25">
      <c r="K54439"/>
    </row>
    <row r="54440" spans="11:11" x14ac:dyDescent="0.25">
      <c r="K54440"/>
    </row>
    <row r="54441" spans="11:11" x14ac:dyDescent="0.25">
      <c r="K54441" s="133"/>
    </row>
    <row r="54442" spans="11:11" x14ac:dyDescent="0.25">
      <c r="K54442" s="133"/>
    </row>
    <row r="54443" spans="11:11" x14ac:dyDescent="0.25">
      <c r="K54443"/>
    </row>
    <row r="54444" spans="11:11" x14ac:dyDescent="0.25">
      <c r="K54444"/>
    </row>
    <row r="54445" spans="11:11" x14ac:dyDescent="0.25">
      <c r="K54445"/>
    </row>
    <row r="54446" spans="11:11" x14ac:dyDescent="0.25">
      <c r="K54446" s="133"/>
    </row>
    <row r="54447" spans="11:11" x14ac:dyDescent="0.25">
      <c r="K54447" s="133"/>
    </row>
    <row r="54448" spans="11:11" x14ac:dyDescent="0.25">
      <c r="K54448"/>
    </row>
    <row r="54449" spans="11:11" x14ac:dyDescent="0.25">
      <c r="K54449"/>
    </row>
    <row r="54450" spans="11:11" x14ac:dyDescent="0.25">
      <c r="K54450" s="133"/>
    </row>
    <row r="54451" spans="11:11" x14ac:dyDescent="0.25">
      <c r="K54451" s="133"/>
    </row>
    <row r="54452" spans="11:11" x14ac:dyDescent="0.25">
      <c r="K54452"/>
    </row>
    <row r="54453" spans="11:11" x14ac:dyDescent="0.25">
      <c r="K54453"/>
    </row>
    <row r="54454" spans="11:11" x14ac:dyDescent="0.25">
      <c r="K54454"/>
    </row>
    <row r="54455" spans="11:11" x14ac:dyDescent="0.25">
      <c r="K54455" s="133"/>
    </row>
    <row r="54456" spans="11:11" x14ac:dyDescent="0.25">
      <c r="K54456" s="133"/>
    </row>
    <row r="54457" spans="11:11" x14ac:dyDescent="0.25">
      <c r="K54457"/>
    </row>
    <row r="54458" spans="11:11" x14ac:dyDescent="0.25">
      <c r="K54458"/>
    </row>
    <row r="54459" spans="11:11" x14ac:dyDescent="0.25">
      <c r="K54459" s="133"/>
    </row>
    <row r="54460" spans="11:11" x14ac:dyDescent="0.25">
      <c r="K54460" s="133"/>
    </row>
    <row r="54461" spans="11:11" x14ac:dyDescent="0.25">
      <c r="K54461"/>
    </row>
    <row r="54462" spans="11:11" x14ac:dyDescent="0.25">
      <c r="K54462"/>
    </row>
    <row r="54463" spans="11:11" x14ac:dyDescent="0.25">
      <c r="K54463"/>
    </row>
    <row r="54464" spans="11:11" x14ac:dyDescent="0.25">
      <c r="K54464" s="133"/>
    </row>
    <row r="54465" spans="11:11" x14ac:dyDescent="0.25">
      <c r="K54465" s="133"/>
    </row>
    <row r="54466" spans="11:11" x14ac:dyDescent="0.25">
      <c r="K54466"/>
    </row>
    <row r="54467" spans="11:11" x14ac:dyDescent="0.25">
      <c r="K54467"/>
    </row>
    <row r="54468" spans="11:11" x14ac:dyDescent="0.25">
      <c r="K54468" s="133"/>
    </row>
    <row r="54469" spans="11:11" x14ac:dyDescent="0.25">
      <c r="K54469" s="133"/>
    </row>
    <row r="54470" spans="11:11" x14ac:dyDescent="0.25">
      <c r="K54470"/>
    </row>
    <row r="54471" spans="11:11" x14ac:dyDescent="0.25">
      <c r="K54471"/>
    </row>
    <row r="54472" spans="11:11" x14ac:dyDescent="0.25">
      <c r="K54472"/>
    </row>
    <row r="54473" spans="11:11" x14ac:dyDescent="0.25">
      <c r="K54473" s="133"/>
    </row>
    <row r="54474" spans="11:11" x14ac:dyDescent="0.25">
      <c r="K54474" s="133"/>
    </row>
    <row r="54475" spans="11:11" x14ac:dyDescent="0.25">
      <c r="K54475"/>
    </row>
    <row r="54476" spans="11:11" x14ac:dyDescent="0.25">
      <c r="K54476"/>
    </row>
    <row r="54477" spans="11:11" x14ac:dyDescent="0.25">
      <c r="K54477" s="133"/>
    </row>
    <row r="54478" spans="11:11" x14ac:dyDescent="0.25">
      <c r="K54478" s="133"/>
    </row>
    <row r="54479" spans="11:11" x14ac:dyDescent="0.25">
      <c r="K54479"/>
    </row>
    <row r="54480" spans="11:11" x14ac:dyDescent="0.25">
      <c r="K54480"/>
    </row>
    <row r="54481" spans="11:11" x14ac:dyDescent="0.25">
      <c r="K54481"/>
    </row>
    <row r="54482" spans="11:11" x14ac:dyDescent="0.25">
      <c r="K54482" s="133"/>
    </row>
    <row r="54483" spans="11:11" x14ac:dyDescent="0.25">
      <c r="K54483" s="133"/>
    </row>
    <row r="54484" spans="11:11" x14ac:dyDescent="0.25">
      <c r="K54484"/>
    </row>
    <row r="54485" spans="11:11" x14ac:dyDescent="0.25">
      <c r="K54485"/>
    </row>
    <row r="54486" spans="11:11" x14ac:dyDescent="0.25">
      <c r="K54486" s="133"/>
    </row>
    <row r="54487" spans="11:11" x14ac:dyDescent="0.25">
      <c r="K54487" s="133"/>
    </row>
    <row r="54488" spans="11:11" x14ac:dyDescent="0.25">
      <c r="K54488"/>
    </row>
    <row r="54489" spans="11:11" x14ac:dyDescent="0.25">
      <c r="K54489"/>
    </row>
    <row r="54490" spans="11:11" x14ac:dyDescent="0.25">
      <c r="K54490"/>
    </row>
    <row r="54491" spans="11:11" x14ac:dyDescent="0.25">
      <c r="K54491" s="133"/>
    </row>
    <row r="54492" spans="11:11" x14ac:dyDescent="0.25">
      <c r="K54492" s="133"/>
    </row>
    <row r="54493" spans="11:11" x14ac:dyDescent="0.25">
      <c r="K54493"/>
    </row>
    <row r="54494" spans="11:11" x14ac:dyDescent="0.25">
      <c r="K54494"/>
    </row>
    <row r="54495" spans="11:11" x14ac:dyDescent="0.25">
      <c r="K54495" s="133"/>
    </row>
    <row r="54496" spans="11:11" x14ac:dyDescent="0.25">
      <c r="K54496" s="133"/>
    </row>
    <row r="54497" spans="11:11" x14ac:dyDescent="0.25">
      <c r="K54497"/>
    </row>
    <row r="54498" spans="11:11" x14ac:dyDescent="0.25">
      <c r="K54498"/>
    </row>
    <row r="54499" spans="11:11" x14ac:dyDescent="0.25">
      <c r="K54499"/>
    </row>
    <row r="54500" spans="11:11" x14ac:dyDescent="0.25">
      <c r="K54500" s="133"/>
    </row>
    <row r="54501" spans="11:11" x14ac:dyDescent="0.25">
      <c r="K54501" s="133"/>
    </row>
    <row r="54502" spans="11:11" x14ac:dyDescent="0.25">
      <c r="K54502"/>
    </row>
    <row r="54503" spans="11:11" x14ac:dyDescent="0.25">
      <c r="K54503"/>
    </row>
    <row r="54504" spans="11:11" x14ac:dyDescent="0.25">
      <c r="K54504" s="133"/>
    </row>
    <row r="54505" spans="11:11" x14ac:dyDescent="0.25">
      <c r="K54505" s="133"/>
    </row>
    <row r="54506" spans="11:11" x14ac:dyDescent="0.25">
      <c r="K54506"/>
    </row>
    <row r="54507" spans="11:11" x14ac:dyDescent="0.25">
      <c r="K54507"/>
    </row>
    <row r="54508" spans="11:11" x14ac:dyDescent="0.25">
      <c r="K54508"/>
    </row>
    <row r="54509" spans="11:11" x14ac:dyDescent="0.25">
      <c r="K54509" s="133"/>
    </row>
    <row r="54510" spans="11:11" x14ac:dyDescent="0.25">
      <c r="K54510" s="133"/>
    </row>
    <row r="54511" spans="11:11" x14ac:dyDescent="0.25">
      <c r="K54511"/>
    </row>
    <row r="54512" spans="11:11" x14ac:dyDescent="0.25">
      <c r="K54512"/>
    </row>
    <row r="54513" spans="11:11" x14ac:dyDescent="0.25">
      <c r="K54513" s="133"/>
    </row>
    <row r="54514" spans="11:11" x14ac:dyDescent="0.25">
      <c r="K54514" s="133"/>
    </row>
    <row r="54515" spans="11:11" x14ac:dyDescent="0.25">
      <c r="K54515"/>
    </row>
    <row r="54516" spans="11:11" x14ac:dyDescent="0.25">
      <c r="K54516"/>
    </row>
    <row r="54517" spans="11:11" x14ac:dyDescent="0.25">
      <c r="K54517"/>
    </row>
    <row r="54518" spans="11:11" x14ac:dyDescent="0.25">
      <c r="K54518" s="133"/>
    </row>
    <row r="54519" spans="11:11" x14ac:dyDescent="0.25">
      <c r="K54519" s="133"/>
    </row>
    <row r="54520" spans="11:11" x14ac:dyDescent="0.25">
      <c r="K54520"/>
    </row>
    <row r="54521" spans="11:11" x14ac:dyDescent="0.25">
      <c r="K54521"/>
    </row>
    <row r="54522" spans="11:11" x14ac:dyDescent="0.25">
      <c r="K54522" s="133"/>
    </row>
    <row r="54523" spans="11:11" x14ac:dyDescent="0.25">
      <c r="K54523" s="133"/>
    </row>
    <row r="54524" spans="11:11" x14ac:dyDescent="0.25">
      <c r="K54524"/>
    </row>
    <row r="54525" spans="11:11" x14ac:dyDescent="0.25">
      <c r="K54525"/>
    </row>
    <row r="54526" spans="11:11" x14ac:dyDescent="0.25">
      <c r="K54526"/>
    </row>
    <row r="54527" spans="11:11" x14ac:dyDescent="0.25">
      <c r="K54527" s="133"/>
    </row>
    <row r="54528" spans="11:11" x14ac:dyDescent="0.25">
      <c r="K54528" s="133"/>
    </row>
    <row r="54529" spans="11:11" x14ac:dyDescent="0.25">
      <c r="K54529"/>
    </row>
    <row r="54530" spans="11:11" x14ac:dyDescent="0.25">
      <c r="K54530"/>
    </row>
    <row r="54531" spans="11:11" x14ac:dyDescent="0.25">
      <c r="K54531" s="133"/>
    </row>
    <row r="54532" spans="11:11" x14ac:dyDescent="0.25">
      <c r="K54532" s="133"/>
    </row>
    <row r="54533" spans="11:11" x14ac:dyDescent="0.25">
      <c r="K54533"/>
    </row>
    <row r="54534" spans="11:11" x14ac:dyDescent="0.25">
      <c r="K54534"/>
    </row>
    <row r="54535" spans="11:11" x14ac:dyDescent="0.25">
      <c r="K54535"/>
    </row>
    <row r="54536" spans="11:11" x14ac:dyDescent="0.25">
      <c r="K54536" s="133"/>
    </row>
    <row r="54537" spans="11:11" x14ac:dyDescent="0.25">
      <c r="K54537" s="133"/>
    </row>
    <row r="54538" spans="11:11" x14ac:dyDescent="0.25">
      <c r="K54538"/>
    </row>
    <row r="54539" spans="11:11" x14ac:dyDescent="0.25">
      <c r="K54539"/>
    </row>
    <row r="54540" spans="11:11" x14ac:dyDescent="0.25">
      <c r="K54540" s="133"/>
    </row>
    <row r="54541" spans="11:11" x14ac:dyDescent="0.25">
      <c r="K54541" s="133"/>
    </row>
    <row r="54542" spans="11:11" x14ac:dyDescent="0.25">
      <c r="K54542"/>
    </row>
    <row r="54543" spans="11:11" x14ac:dyDescent="0.25">
      <c r="K54543"/>
    </row>
    <row r="54544" spans="11:11" x14ac:dyDescent="0.25">
      <c r="K54544"/>
    </row>
    <row r="54545" spans="11:11" x14ac:dyDescent="0.25">
      <c r="K54545" s="133"/>
    </row>
    <row r="54546" spans="11:11" x14ac:dyDescent="0.25">
      <c r="K54546" s="133"/>
    </row>
    <row r="54547" spans="11:11" x14ac:dyDescent="0.25">
      <c r="K54547"/>
    </row>
    <row r="54548" spans="11:11" x14ac:dyDescent="0.25">
      <c r="K54548"/>
    </row>
    <row r="54549" spans="11:11" x14ac:dyDescent="0.25">
      <c r="K54549" s="133"/>
    </row>
    <row r="54550" spans="11:11" x14ac:dyDescent="0.25">
      <c r="K54550" s="133"/>
    </row>
    <row r="54551" spans="11:11" x14ac:dyDescent="0.25">
      <c r="K54551"/>
    </row>
    <row r="54552" spans="11:11" x14ac:dyDescent="0.25">
      <c r="K54552"/>
    </row>
    <row r="54553" spans="11:11" x14ac:dyDescent="0.25">
      <c r="K54553"/>
    </row>
    <row r="54554" spans="11:11" x14ac:dyDescent="0.25">
      <c r="K54554" s="133"/>
    </row>
    <row r="54555" spans="11:11" x14ac:dyDescent="0.25">
      <c r="K54555" s="133"/>
    </row>
    <row r="54556" spans="11:11" x14ac:dyDescent="0.25">
      <c r="K54556"/>
    </row>
    <row r="54557" spans="11:11" x14ac:dyDescent="0.25">
      <c r="K54557"/>
    </row>
    <row r="54558" spans="11:11" x14ac:dyDescent="0.25">
      <c r="K54558" s="133"/>
    </row>
    <row r="54559" spans="11:11" x14ac:dyDescent="0.25">
      <c r="K54559" s="133"/>
    </row>
    <row r="54560" spans="11:11" x14ac:dyDescent="0.25">
      <c r="K54560"/>
    </row>
    <row r="54561" spans="11:11" x14ac:dyDescent="0.25">
      <c r="K54561"/>
    </row>
    <row r="54562" spans="11:11" x14ac:dyDescent="0.25">
      <c r="K54562"/>
    </row>
    <row r="54563" spans="11:11" x14ac:dyDescent="0.25">
      <c r="K54563" s="133"/>
    </row>
    <row r="54564" spans="11:11" x14ac:dyDescent="0.25">
      <c r="K54564" s="133"/>
    </row>
    <row r="54565" spans="11:11" x14ac:dyDescent="0.25">
      <c r="K54565"/>
    </row>
    <row r="54566" spans="11:11" x14ac:dyDescent="0.25">
      <c r="K54566"/>
    </row>
    <row r="54567" spans="11:11" x14ac:dyDescent="0.25">
      <c r="K54567" s="133"/>
    </row>
    <row r="54568" spans="11:11" x14ac:dyDescent="0.25">
      <c r="K54568" s="133"/>
    </row>
    <row r="54569" spans="11:11" x14ac:dyDescent="0.25">
      <c r="K54569"/>
    </row>
    <row r="54570" spans="11:11" x14ac:dyDescent="0.25">
      <c r="K54570"/>
    </row>
    <row r="54571" spans="11:11" x14ac:dyDescent="0.25">
      <c r="K54571"/>
    </row>
    <row r="54572" spans="11:11" x14ac:dyDescent="0.25">
      <c r="K54572" s="133"/>
    </row>
    <row r="54573" spans="11:11" x14ac:dyDescent="0.25">
      <c r="K54573" s="133"/>
    </row>
    <row r="54574" spans="11:11" x14ac:dyDescent="0.25">
      <c r="K54574"/>
    </row>
    <row r="54575" spans="11:11" x14ac:dyDescent="0.25">
      <c r="K54575"/>
    </row>
    <row r="54576" spans="11:11" x14ac:dyDescent="0.25">
      <c r="K54576" s="133"/>
    </row>
    <row r="54577" spans="11:11" x14ac:dyDescent="0.25">
      <c r="K54577" s="133"/>
    </row>
    <row r="54578" spans="11:11" x14ac:dyDescent="0.25">
      <c r="K54578"/>
    </row>
    <row r="54579" spans="11:11" x14ac:dyDescent="0.25">
      <c r="K54579"/>
    </row>
    <row r="54580" spans="11:11" x14ac:dyDescent="0.25">
      <c r="K54580"/>
    </row>
    <row r="54581" spans="11:11" x14ac:dyDescent="0.25">
      <c r="K54581" s="133"/>
    </row>
    <row r="54582" spans="11:11" x14ac:dyDescent="0.25">
      <c r="K54582" s="133"/>
    </row>
    <row r="54583" spans="11:11" x14ac:dyDescent="0.25">
      <c r="K54583"/>
    </row>
    <row r="54584" spans="11:11" x14ac:dyDescent="0.25">
      <c r="K54584"/>
    </row>
    <row r="54585" spans="11:11" x14ac:dyDescent="0.25">
      <c r="K54585" s="133"/>
    </row>
    <row r="54586" spans="11:11" x14ac:dyDescent="0.25">
      <c r="K54586" s="133"/>
    </row>
    <row r="54587" spans="11:11" x14ac:dyDescent="0.25">
      <c r="K54587"/>
    </row>
    <row r="54588" spans="11:11" x14ac:dyDescent="0.25">
      <c r="K54588"/>
    </row>
    <row r="54589" spans="11:11" x14ac:dyDescent="0.25">
      <c r="K54589"/>
    </row>
    <row r="54590" spans="11:11" x14ac:dyDescent="0.25">
      <c r="K54590" s="133"/>
    </row>
    <row r="54591" spans="11:11" x14ac:dyDescent="0.25">
      <c r="K54591" s="133"/>
    </row>
    <row r="54592" spans="11:11" x14ac:dyDescent="0.25">
      <c r="K54592"/>
    </row>
    <row r="54593" spans="11:11" x14ac:dyDescent="0.25">
      <c r="K54593"/>
    </row>
    <row r="54594" spans="11:11" x14ac:dyDescent="0.25">
      <c r="K54594" s="133"/>
    </row>
    <row r="54595" spans="11:11" x14ac:dyDescent="0.25">
      <c r="K54595" s="133"/>
    </row>
    <row r="54596" spans="11:11" x14ac:dyDescent="0.25">
      <c r="K54596"/>
    </row>
    <row r="54597" spans="11:11" x14ac:dyDescent="0.25">
      <c r="K54597"/>
    </row>
    <row r="54598" spans="11:11" x14ac:dyDescent="0.25">
      <c r="K54598"/>
    </row>
    <row r="54599" spans="11:11" x14ac:dyDescent="0.25">
      <c r="K54599" s="133"/>
    </row>
    <row r="54600" spans="11:11" x14ac:dyDescent="0.25">
      <c r="K54600" s="133"/>
    </row>
    <row r="54601" spans="11:11" x14ac:dyDescent="0.25">
      <c r="K54601"/>
    </row>
    <row r="54602" spans="11:11" x14ac:dyDescent="0.25">
      <c r="K54602"/>
    </row>
    <row r="54603" spans="11:11" x14ac:dyDescent="0.25">
      <c r="K54603" s="133"/>
    </row>
    <row r="54604" spans="11:11" x14ac:dyDescent="0.25">
      <c r="K54604" s="133"/>
    </row>
    <row r="54605" spans="11:11" x14ac:dyDescent="0.25">
      <c r="K54605"/>
    </row>
    <row r="54606" spans="11:11" x14ac:dyDescent="0.25">
      <c r="K54606"/>
    </row>
    <row r="54607" spans="11:11" x14ac:dyDescent="0.25">
      <c r="K54607"/>
    </row>
    <row r="54608" spans="11:11" x14ac:dyDescent="0.25">
      <c r="K54608" s="133"/>
    </row>
    <row r="54609" spans="11:11" x14ac:dyDescent="0.25">
      <c r="K54609" s="133"/>
    </row>
    <row r="54610" spans="11:11" x14ac:dyDescent="0.25">
      <c r="K54610"/>
    </row>
    <row r="54611" spans="11:11" x14ac:dyDescent="0.25">
      <c r="K54611"/>
    </row>
    <row r="54612" spans="11:11" x14ac:dyDescent="0.25">
      <c r="K54612" s="133"/>
    </row>
    <row r="54613" spans="11:11" x14ac:dyDescent="0.25">
      <c r="K54613" s="133"/>
    </row>
    <row r="54614" spans="11:11" x14ac:dyDescent="0.25">
      <c r="K54614"/>
    </row>
    <row r="54615" spans="11:11" x14ac:dyDescent="0.25">
      <c r="K54615"/>
    </row>
    <row r="54616" spans="11:11" x14ac:dyDescent="0.25">
      <c r="K54616"/>
    </row>
    <row r="54617" spans="11:11" x14ac:dyDescent="0.25">
      <c r="K54617" s="133"/>
    </row>
    <row r="54618" spans="11:11" x14ac:dyDescent="0.25">
      <c r="K54618" s="133"/>
    </row>
    <row r="54619" spans="11:11" x14ac:dyDescent="0.25">
      <c r="K54619"/>
    </row>
    <row r="54620" spans="11:11" x14ac:dyDescent="0.25">
      <c r="K54620"/>
    </row>
    <row r="54621" spans="11:11" x14ac:dyDescent="0.25">
      <c r="K54621" s="133"/>
    </row>
    <row r="54622" spans="11:11" x14ac:dyDescent="0.25">
      <c r="K54622" s="133"/>
    </row>
    <row r="54623" spans="11:11" x14ac:dyDescent="0.25">
      <c r="K54623"/>
    </row>
    <row r="54624" spans="11:11" x14ac:dyDescent="0.25">
      <c r="K54624"/>
    </row>
    <row r="54625" spans="11:11" x14ac:dyDescent="0.25">
      <c r="K54625"/>
    </row>
    <row r="54626" spans="11:11" x14ac:dyDescent="0.25">
      <c r="K54626" s="133"/>
    </row>
    <row r="54627" spans="11:11" x14ac:dyDescent="0.25">
      <c r="K54627" s="133"/>
    </row>
    <row r="54628" spans="11:11" x14ac:dyDescent="0.25">
      <c r="K54628"/>
    </row>
    <row r="54629" spans="11:11" x14ac:dyDescent="0.25">
      <c r="K54629"/>
    </row>
    <row r="54630" spans="11:11" x14ac:dyDescent="0.25">
      <c r="K54630" s="133"/>
    </row>
    <row r="54631" spans="11:11" x14ac:dyDescent="0.25">
      <c r="K54631" s="133"/>
    </row>
    <row r="54632" spans="11:11" x14ac:dyDescent="0.25">
      <c r="K54632"/>
    </row>
    <row r="54633" spans="11:11" x14ac:dyDescent="0.25">
      <c r="K54633"/>
    </row>
    <row r="54634" spans="11:11" x14ac:dyDescent="0.25">
      <c r="K54634"/>
    </row>
    <row r="54635" spans="11:11" x14ac:dyDescent="0.25">
      <c r="K54635" s="133"/>
    </row>
    <row r="54636" spans="11:11" x14ac:dyDescent="0.25">
      <c r="K54636" s="133"/>
    </row>
    <row r="54637" spans="11:11" x14ac:dyDescent="0.25">
      <c r="K54637"/>
    </row>
    <row r="54638" spans="11:11" x14ac:dyDescent="0.25">
      <c r="K54638"/>
    </row>
    <row r="54639" spans="11:11" x14ac:dyDescent="0.25">
      <c r="K54639" s="133"/>
    </row>
    <row r="54640" spans="11:11" x14ac:dyDescent="0.25">
      <c r="K54640" s="133"/>
    </row>
    <row r="54641" spans="11:11" x14ac:dyDescent="0.25">
      <c r="K54641"/>
    </row>
    <row r="54642" spans="11:11" x14ac:dyDescent="0.25">
      <c r="K54642"/>
    </row>
    <row r="54643" spans="11:11" x14ac:dyDescent="0.25">
      <c r="K54643"/>
    </row>
    <row r="54644" spans="11:11" x14ac:dyDescent="0.25">
      <c r="K54644" s="133"/>
    </row>
    <row r="54645" spans="11:11" x14ac:dyDescent="0.25">
      <c r="K54645" s="133"/>
    </row>
    <row r="54646" spans="11:11" x14ac:dyDescent="0.25">
      <c r="K54646"/>
    </row>
    <row r="54647" spans="11:11" x14ac:dyDescent="0.25">
      <c r="K54647"/>
    </row>
    <row r="54648" spans="11:11" x14ac:dyDescent="0.25">
      <c r="K54648" s="133"/>
    </row>
    <row r="54649" spans="11:11" x14ac:dyDescent="0.25">
      <c r="K54649" s="133"/>
    </row>
    <row r="54650" spans="11:11" x14ac:dyDescent="0.25">
      <c r="K54650"/>
    </row>
    <row r="54651" spans="11:11" x14ac:dyDescent="0.25">
      <c r="K54651"/>
    </row>
    <row r="54652" spans="11:11" x14ac:dyDescent="0.25">
      <c r="K54652"/>
    </row>
    <row r="54653" spans="11:11" x14ac:dyDescent="0.25">
      <c r="K54653" s="133"/>
    </row>
    <row r="54654" spans="11:11" x14ac:dyDescent="0.25">
      <c r="K54654" s="133"/>
    </row>
    <row r="54655" spans="11:11" x14ac:dyDescent="0.25">
      <c r="K54655"/>
    </row>
    <row r="54656" spans="11:11" x14ac:dyDescent="0.25">
      <c r="K54656"/>
    </row>
    <row r="54657" spans="11:11" x14ac:dyDescent="0.25">
      <c r="K54657" s="133"/>
    </row>
    <row r="54658" spans="11:11" x14ac:dyDescent="0.25">
      <c r="K54658" s="133"/>
    </row>
    <row r="54659" spans="11:11" x14ac:dyDescent="0.25">
      <c r="K54659"/>
    </row>
    <row r="54660" spans="11:11" x14ac:dyDescent="0.25">
      <c r="K54660"/>
    </row>
    <row r="54661" spans="11:11" x14ac:dyDescent="0.25">
      <c r="K54661"/>
    </row>
    <row r="54662" spans="11:11" x14ac:dyDescent="0.25">
      <c r="K54662" s="133"/>
    </row>
    <row r="54663" spans="11:11" x14ac:dyDescent="0.25">
      <c r="K54663" s="133"/>
    </row>
    <row r="54664" spans="11:11" x14ac:dyDescent="0.25">
      <c r="K54664"/>
    </row>
    <row r="54665" spans="11:11" x14ac:dyDescent="0.25">
      <c r="K54665"/>
    </row>
    <row r="54666" spans="11:11" x14ac:dyDescent="0.25">
      <c r="K54666" s="133"/>
    </row>
    <row r="54667" spans="11:11" x14ac:dyDescent="0.25">
      <c r="K54667" s="133"/>
    </row>
    <row r="54668" spans="11:11" x14ac:dyDescent="0.25">
      <c r="K54668"/>
    </row>
    <row r="54669" spans="11:11" x14ac:dyDescent="0.25">
      <c r="K54669"/>
    </row>
    <row r="54670" spans="11:11" x14ac:dyDescent="0.25">
      <c r="K54670"/>
    </row>
    <row r="54671" spans="11:11" x14ac:dyDescent="0.25">
      <c r="K54671" s="133"/>
    </row>
    <row r="54672" spans="11:11" x14ac:dyDescent="0.25">
      <c r="K54672" s="133"/>
    </row>
    <row r="54673" spans="11:11" x14ac:dyDescent="0.25">
      <c r="K54673"/>
    </row>
    <row r="54674" spans="11:11" x14ac:dyDescent="0.25">
      <c r="K54674"/>
    </row>
    <row r="54675" spans="11:11" x14ac:dyDescent="0.25">
      <c r="K54675" s="133"/>
    </row>
    <row r="54676" spans="11:11" x14ac:dyDescent="0.25">
      <c r="K54676" s="133"/>
    </row>
    <row r="54677" spans="11:11" x14ac:dyDescent="0.25">
      <c r="K54677"/>
    </row>
    <row r="54678" spans="11:11" x14ac:dyDescent="0.25">
      <c r="K54678"/>
    </row>
    <row r="54679" spans="11:11" x14ac:dyDescent="0.25">
      <c r="K54679"/>
    </row>
    <row r="54680" spans="11:11" x14ac:dyDescent="0.25">
      <c r="K54680" s="133"/>
    </row>
    <row r="54681" spans="11:11" x14ac:dyDescent="0.25">
      <c r="K54681" s="133"/>
    </row>
    <row r="54682" spans="11:11" x14ac:dyDescent="0.25">
      <c r="K54682"/>
    </row>
    <row r="54683" spans="11:11" x14ac:dyDescent="0.25">
      <c r="K54683"/>
    </row>
    <row r="54684" spans="11:11" x14ac:dyDescent="0.25">
      <c r="K54684" s="133"/>
    </row>
    <row r="54685" spans="11:11" x14ac:dyDescent="0.25">
      <c r="K54685" s="133"/>
    </row>
    <row r="54686" spans="11:11" x14ac:dyDescent="0.25">
      <c r="K54686"/>
    </row>
    <row r="54687" spans="11:11" x14ac:dyDescent="0.25">
      <c r="K54687"/>
    </row>
    <row r="54688" spans="11:11" x14ac:dyDescent="0.25">
      <c r="K54688"/>
    </row>
    <row r="54689" spans="11:11" x14ac:dyDescent="0.25">
      <c r="K54689" s="133"/>
    </row>
    <row r="54690" spans="11:11" x14ac:dyDescent="0.25">
      <c r="K54690" s="133"/>
    </row>
    <row r="54691" spans="11:11" x14ac:dyDescent="0.25">
      <c r="K54691"/>
    </row>
    <row r="54692" spans="11:11" x14ac:dyDescent="0.25">
      <c r="K54692"/>
    </row>
    <row r="54693" spans="11:11" x14ac:dyDescent="0.25">
      <c r="K54693" s="133"/>
    </row>
    <row r="54694" spans="11:11" x14ac:dyDescent="0.25">
      <c r="K54694" s="133"/>
    </row>
    <row r="54695" spans="11:11" x14ac:dyDescent="0.25">
      <c r="K54695"/>
    </row>
    <row r="54696" spans="11:11" x14ac:dyDescent="0.25">
      <c r="K54696"/>
    </row>
    <row r="54697" spans="11:11" x14ac:dyDescent="0.25">
      <c r="K54697"/>
    </row>
    <row r="54698" spans="11:11" x14ac:dyDescent="0.25">
      <c r="K54698" s="133"/>
    </row>
    <row r="54699" spans="11:11" x14ac:dyDescent="0.25">
      <c r="K54699" s="133"/>
    </row>
    <row r="54700" spans="11:11" x14ac:dyDescent="0.25">
      <c r="K54700"/>
    </row>
    <row r="54701" spans="11:11" x14ac:dyDescent="0.25">
      <c r="K54701"/>
    </row>
    <row r="54702" spans="11:11" x14ac:dyDescent="0.25">
      <c r="K54702" s="133"/>
    </row>
    <row r="54703" spans="11:11" x14ac:dyDescent="0.25">
      <c r="K54703" s="133"/>
    </row>
    <row r="54704" spans="11:11" x14ac:dyDescent="0.25">
      <c r="K54704"/>
    </row>
    <row r="54705" spans="11:11" x14ac:dyDescent="0.25">
      <c r="K54705"/>
    </row>
    <row r="54706" spans="11:11" x14ac:dyDescent="0.25">
      <c r="K54706"/>
    </row>
    <row r="54707" spans="11:11" x14ac:dyDescent="0.25">
      <c r="K54707" s="133"/>
    </row>
    <row r="54708" spans="11:11" x14ac:dyDescent="0.25">
      <c r="K54708" s="133"/>
    </row>
    <row r="54709" spans="11:11" x14ac:dyDescent="0.25">
      <c r="K54709"/>
    </row>
    <row r="54710" spans="11:11" x14ac:dyDescent="0.25">
      <c r="K54710"/>
    </row>
    <row r="54711" spans="11:11" x14ac:dyDescent="0.25">
      <c r="K54711" s="133"/>
    </row>
    <row r="54712" spans="11:11" x14ac:dyDescent="0.25">
      <c r="K54712" s="133"/>
    </row>
    <row r="54713" spans="11:11" x14ac:dyDescent="0.25">
      <c r="K54713"/>
    </row>
    <row r="54714" spans="11:11" x14ac:dyDescent="0.25">
      <c r="K54714"/>
    </row>
    <row r="54715" spans="11:11" x14ac:dyDescent="0.25">
      <c r="K54715"/>
    </row>
    <row r="54716" spans="11:11" x14ac:dyDescent="0.25">
      <c r="K54716" s="133"/>
    </row>
    <row r="54717" spans="11:11" x14ac:dyDescent="0.25">
      <c r="K54717" s="133"/>
    </row>
    <row r="54718" spans="11:11" x14ac:dyDescent="0.25">
      <c r="K54718"/>
    </row>
    <row r="54719" spans="11:11" x14ac:dyDescent="0.25">
      <c r="K54719"/>
    </row>
    <row r="54720" spans="11:11" x14ac:dyDescent="0.25">
      <c r="K54720" s="133"/>
    </row>
    <row r="54721" spans="11:11" x14ac:dyDescent="0.25">
      <c r="K54721" s="133"/>
    </row>
    <row r="54722" spans="11:11" x14ac:dyDescent="0.25">
      <c r="K54722"/>
    </row>
    <row r="54723" spans="11:11" x14ac:dyDescent="0.25">
      <c r="K54723"/>
    </row>
    <row r="54724" spans="11:11" x14ac:dyDescent="0.25">
      <c r="K54724"/>
    </row>
    <row r="54725" spans="11:11" x14ac:dyDescent="0.25">
      <c r="K54725" s="133"/>
    </row>
    <row r="54726" spans="11:11" x14ac:dyDescent="0.25">
      <c r="K54726" s="133"/>
    </row>
    <row r="54727" spans="11:11" x14ac:dyDescent="0.25">
      <c r="K54727"/>
    </row>
    <row r="54728" spans="11:11" x14ac:dyDescent="0.25">
      <c r="K54728"/>
    </row>
    <row r="54729" spans="11:11" x14ac:dyDescent="0.25">
      <c r="K54729" s="133"/>
    </row>
    <row r="54730" spans="11:11" x14ac:dyDescent="0.25">
      <c r="K54730" s="133"/>
    </row>
    <row r="54731" spans="11:11" x14ac:dyDescent="0.25">
      <c r="K54731"/>
    </row>
    <row r="54732" spans="11:11" x14ac:dyDescent="0.25">
      <c r="K54732"/>
    </row>
    <row r="54733" spans="11:11" x14ac:dyDescent="0.25">
      <c r="K54733"/>
    </row>
    <row r="54734" spans="11:11" x14ac:dyDescent="0.25">
      <c r="K54734" s="133"/>
    </row>
    <row r="54735" spans="11:11" x14ac:dyDescent="0.25">
      <c r="K54735" s="133"/>
    </row>
    <row r="54736" spans="11:11" x14ac:dyDescent="0.25">
      <c r="K54736"/>
    </row>
    <row r="54737" spans="11:11" x14ac:dyDescent="0.25">
      <c r="K54737"/>
    </row>
    <row r="54738" spans="11:11" x14ac:dyDescent="0.25">
      <c r="K54738" s="133"/>
    </row>
    <row r="54739" spans="11:11" x14ac:dyDescent="0.25">
      <c r="K54739" s="133"/>
    </row>
    <row r="54740" spans="11:11" x14ac:dyDescent="0.25">
      <c r="K54740"/>
    </row>
    <row r="54741" spans="11:11" x14ac:dyDescent="0.25">
      <c r="K54741"/>
    </row>
    <row r="54742" spans="11:11" x14ac:dyDescent="0.25">
      <c r="K54742"/>
    </row>
    <row r="54743" spans="11:11" x14ac:dyDescent="0.25">
      <c r="K54743" s="133"/>
    </row>
    <row r="54744" spans="11:11" x14ac:dyDescent="0.25">
      <c r="K54744" s="133"/>
    </row>
    <row r="54745" spans="11:11" x14ac:dyDescent="0.25">
      <c r="K54745"/>
    </row>
    <row r="54746" spans="11:11" x14ac:dyDescent="0.25">
      <c r="K54746"/>
    </row>
    <row r="54747" spans="11:11" x14ac:dyDescent="0.25">
      <c r="K54747" s="133"/>
    </row>
    <row r="54748" spans="11:11" x14ac:dyDescent="0.25">
      <c r="K54748" s="133"/>
    </row>
    <row r="54749" spans="11:11" x14ac:dyDescent="0.25">
      <c r="K54749"/>
    </row>
    <row r="54750" spans="11:11" x14ac:dyDescent="0.25">
      <c r="K54750"/>
    </row>
    <row r="54751" spans="11:11" x14ac:dyDescent="0.25">
      <c r="K54751"/>
    </row>
    <row r="54752" spans="11:11" x14ac:dyDescent="0.25">
      <c r="K54752" s="133"/>
    </row>
    <row r="54753" spans="11:11" x14ac:dyDescent="0.25">
      <c r="K54753" s="133"/>
    </row>
    <row r="54754" spans="11:11" x14ac:dyDescent="0.25">
      <c r="K54754"/>
    </row>
    <row r="54755" spans="11:11" x14ac:dyDescent="0.25">
      <c r="K54755"/>
    </row>
    <row r="54756" spans="11:11" x14ac:dyDescent="0.25">
      <c r="K54756" s="133"/>
    </row>
    <row r="54757" spans="11:11" x14ac:dyDescent="0.25">
      <c r="K54757" s="133"/>
    </row>
    <row r="54758" spans="11:11" x14ac:dyDescent="0.25">
      <c r="K54758"/>
    </row>
    <row r="54759" spans="11:11" x14ac:dyDescent="0.25">
      <c r="K54759"/>
    </row>
    <row r="54760" spans="11:11" x14ac:dyDescent="0.25">
      <c r="K54760"/>
    </row>
    <row r="54761" spans="11:11" x14ac:dyDescent="0.25">
      <c r="K54761" s="133"/>
    </row>
    <row r="54762" spans="11:11" x14ac:dyDescent="0.25">
      <c r="K54762" s="133"/>
    </row>
    <row r="54763" spans="11:11" x14ac:dyDescent="0.25">
      <c r="K54763"/>
    </row>
    <row r="54764" spans="11:11" x14ac:dyDescent="0.25">
      <c r="K54764"/>
    </row>
    <row r="54765" spans="11:11" x14ac:dyDescent="0.25">
      <c r="K54765" s="133"/>
    </row>
    <row r="54766" spans="11:11" x14ac:dyDescent="0.25">
      <c r="K54766" s="133"/>
    </row>
    <row r="54767" spans="11:11" x14ac:dyDescent="0.25">
      <c r="K54767"/>
    </row>
    <row r="54768" spans="11:11" x14ac:dyDescent="0.25">
      <c r="K54768"/>
    </row>
    <row r="54769" spans="11:11" x14ac:dyDescent="0.25">
      <c r="K54769"/>
    </row>
    <row r="54770" spans="11:11" x14ac:dyDescent="0.25">
      <c r="K54770" s="133"/>
    </row>
    <row r="54771" spans="11:11" x14ac:dyDescent="0.25">
      <c r="K54771" s="133"/>
    </row>
    <row r="54772" spans="11:11" x14ac:dyDescent="0.25">
      <c r="K54772"/>
    </row>
    <row r="54773" spans="11:11" x14ac:dyDescent="0.25">
      <c r="K54773"/>
    </row>
    <row r="54774" spans="11:11" x14ac:dyDescent="0.25">
      <c r="K54774" s="133"/>
    </row>
    <row r="54775" spans="11:11" x14ac:dyDescent="0.25">
      <c r="K54775" s="133"/>
    </row>
    <row r="54776" spans="11:11" x14ac:dyDescent="0.25">
      <c r="K54776"/>
    </row>
    <row r="54777" spans="11:11" x14ac:dyDescent="0.25">
      <c r="K54777"/>
    </row>
    <row r="54778" spans="11:11" x14ac:dyDescent="0.25">
      <c r="K54778"/>
    </row>
    <row r="54779" spans="11:11" x14ac:dyDescent="0.25">
      <c r="K54779" s="133"/>
    </row>
    <row r="54780" spans="11:11" x14ac:dyDescent="0.25">
      <c r="K54780" s="133"/>
    </row>
    <row r="54781" spans="11:11" x14ac:dyDescent="0.25">
      <c r="K54781"/>
    </row>
    <row r="54782" spans="11:11" x14ac:dyDescent="0.25">
      <c r="K54782"/>
    </row>
    <row r="54783" spans="11:11" x14ac:dyDescent="0.25">
      <c r="K54783" s="133"/>
    </row>
    <row r="54784" spans="11:11" x14ac:dyDescent="0.25">
      <c r="K54784" s="133"/>
    </row>
    <row r="54785" spans="11:11" x14ac:dyDescent="0.25">
      <c r="K54785"/>
    </row>
    <row r="54786" spans="11:11" x14ac:dyDescent="0.25">
      <c r="K54786"/>
    </row>
    <row r="54787" spans="11:11" x14ac:dyDescent="0.25">
      <c r="K54787"/>
    </row>
    <row r="54788" spans="11:11" x14ac:dyDescent="0.25">
      <c r="K54788" s="133"/>
    </row>
    <row r="54789" spans="11:11" x14ac:dyDescent="0.25">
      <c r="K54789" s="133"/>
    </row>
    <row r="54790" spans="11:11" x14ac:dyDescent="0.25">
      <c r="K54790"/>
    </row>
    <row r="54791" spans="11:11" x14ac:dyDescent="0.25">
      <c r="K54791"/>
    </row>
    <row r="54792" spans="11:11" x14ac:dyDescent="0.25">
      <c r="K54792" s="133"/>
    </row>
    <row r="54793" spans="11:11" x14ac:dyDescent="0.25">
      <c r="K54793" s="133"/>
    </row>
    <row r="54794" spans="11:11" x14ac:dyDescent="0.25">
      <c r="K54794"/>
    </row>
    <row r="54795" spans="11:11" x14ac:dyDescent="0.25">
      <c r="K54795"/>
    </row>
    <row r="54796" spans="11:11" x14ac:dyDescent="0.25">
      <c r="K54796"/>
    </row>
    <row r="54797" spans="11:11" x14ac:dyDescent="0.25">
      <c r="K54797" s="133"/>
    </row>
    <row r="54798" spans="11:11" x14ac:dyDescent="0.25">
      <c r="K54798" s="133"/>
    </row>
    <row r="54799" spans="11:11" x14ac:dyDescent="0.25">
      <c r="K54799"/>
    </row>
    <row r="54800" spans="11:11" x14ac:dyDescent="0.25">
      <c r="K54800"/>
    </row>
    <row r="54801" spans="11:11" x14ac:dyDescent="0.25">
      <c r="K54801" s="133"/>
    </row>
    <row r="54802" spans="11:11" x14ac:dyDescent="0.25">
      <c r="K54802" s="133"/>
    </row>
    <row r="54803" spans="11:11" x14ac:dyDescent="0.25">
      <c r="K54803"/>
    </row>
    <row r="54804" spans="11:11" x14ac:dyDescent="0.25">
      <c r="K54804"/>
    </row>
    <row r="54805" spans="11:11" x14ac:dyDescent="0.25">
      <c r="K54805"/>
    </row>
    <row r="54806" spans="11:11" x14ac:dyDescent="0.25">
      <c r="K54806" s="133"/>
    </row>
    <row r="54807" spans="11:11" x14ac:dyDescent="0.25">
      <c r="K54807" s="133"/>
    </row>
    <row r="54808" spans="11:11" x14ac:dyDescent="0.25">
      <c r="K54808"/>
    </row>
    <row r="54809" spans="11:11" x14ac:dyDescent="0.25">
      <c r="K54809"/>
    </row>
    <row r="54810" spans="11:11" x14ac:dyDescent="0.25">
      <c r="K54810" s="133"/>
    </row>
    <row r="54811" spans="11:11" x14ac:dyDescent="0.25">
      <c r="K54811" s="133"/>
    </row>
    <row r="54812" spans="11:11" x14ac:dyDescent="0.25">
      <c r="K54812"/>
    </row>
    <row r="54813" spans="11:11" x14ac:dyDescent="0.25">
      <c r="K54813"/>
    </row>
    <row r="54814" spans="11:11" x14ac:dyDescent="0.25">
      <c r="K54814"/>
    </row>
    <row r="54815" spans="11:11" x14ac:dyDescent="0.25">
      <c r="K54815" s="133"/>
    </row>
    <row r="54816" spans="11:11" x14ac:dyDescent="0.25">
      <c r="K54816" s="133"/>
    </row>
    <row r="54817" spans="11:11" x14ac:dyDescent="0.25">
      <c r="K54817"/>
    </row>
    <row r="54818" spans="11:11" x14ac:dyDescent="0.25">
      <c r="K54818"/>
    </row>
    <row r="54819" spans="11:11" x14ac:dyDescent="0.25">
      <c r="K54819" s="133"/>
    </row>
    <row r="54820" spans="11:11" x14ac:dyDescent="0.25">
      <c r="K54820" s="133"/>
    </row>
    <row r="54821" spans="11:11" x14ac:dyDescent="0.25">
      <c r="K54821"/>
    </row>
    <row r="54822" spans="11:11" x14ac:dyDescent="0.25">
      <c r="K54822"/>
    </row>
    <row r="54823" spans="11:11" x14ac:dyDescent="0.25">
      <c r="K54823"/>
    </row>
    <row r="54824" spans="11:11" x14ac:dyDescent="0.25">
      <c r="K54824" s="133"/>
    </row>
    <row r="54825" spans="11:11" x14ac:dyDescent="0.25">
      <c r="K54825" s="133"/>
    </row>
    <row r="54826" spans="11:11" x14ac:dyDescent="0.25">
      <c r="K54826"/>
    </row>
    <row r="54827" spans="11:11" x14ac:dyDescent="0.25">
      <c r="K54827"/>
    </row>
    <row r="54828" spans="11:11" x14ac:dyDescent="0.25">
      <c r="K54828" s="133"/>
    </row>
    <row r="54829" spans="11:11" x14ac:dyDescent="0.25">
      <c r="K54829" s="133"/>
    </row>
    <row r="54830" spans="11:11" x14ac:dyDescent="0.25">
      <c r="K54830"/>
    </row>
    <row r="54831" spans="11:11" x14ac:dyDescent="0.25">
      <c r="K54831"/>
    </row>
    <row r="54832" spans="11:11" x14ac:dyDescent="0.25">
      <c r="K54832"/>
    </row>
    <row r="54833" spans="11:11" x14ac:dyDescent="0.25">
      <c r="K54833" s="133"/>
    </row>
    <row r="54834" spans="11:11" x14ac:dyDescent="0.25">
      <c r="K54834" s="133"/>
    </row>
    <row r="54835" spans="11:11" x14ac:dyDescent="0.25">
      <c r="K54835"/>
    </row>
    <row r="54836" spans="11:11" x14ac:dyDescent="0.25">
      <c r="K54836"/>
    </row>
    <row r="54837" spans="11:11" x14ac:dyDescent="0.25">
      <c r="K54837" s="133"/>
    </row>
    <row r="54838" spans="11:11" x14ac:dyDescent="0.25">
      <c r="K54838" s="133"/>
    </row>
    <row r="54839" spans="11:11" x14ac:dyDescent="0.25">
      <c r="K54839"/>
    </row>
    <row r="54840" spans="11:11" x14ac:dyDescent="0.25">
      <c r="K54840"/>
    </row>
    <row r="54841" spans="11:11" x14ac:dyDescent="0.25">
      <c r="K54841"/>
    </row>
    <row r="54842" spans="11:11" x14ac:dyDescent="0.25">
      <c r="K54842" s="133"/>
    </row>
    <row r="54843" spans="11:11" x14ac:dyDescent="0.25">
      <c r="K54843" s="133"/>
    </row>
    <row r="54844" spans="11:11" x14ac:dyDescent="0.25">
      <c r="K54844"/>
    </row>
    <row r="54845" spans="11:11" x14ac:dyDescent="0.25">
      <c r="K54845"/>
    </row>
    <row r="54846" spans="11:11" x14ac:dyDescent="0.25">
      <c r="K54846" s="133"/>
    </row>
    <row r="54847" spans="11:11" x14ac:dyDescent="0.25">
      <c r="K54847" s="133"/>
    </row>
    <row r="54848" spans="11:11" x14ac:dyDescent="0.25">
      <c r="K54848"/>
    </row>
    <row r="54849" spans="11:11" x14ac:dyDescent="0.25">
      <c r="K54849"/>
    </row>
    <row r="54850" spans="11:11" x14ac:dyDescent="0.25">
      <c r="K54850"/>
    </row>
    <row r="54851" spans="11:11" x14ac:dyDescent="0.25">
      <c r="K54851" s="133"/>
    </row>
    <row r="54852" spans="11:11" x14ac:dyDescent="0.25">
      <c r="K54852" s="133"/>
    </row>
    <row r="54853" spans="11:11" x14ac:dyDescent="0.25">
      <c r="K54853"/>
    </row>
    <row r="54854" spans="11:11" x14ac:dyDescent="0.25">
      <c r="K54854"/>
    </row>
    <row r="54855" spans="11:11" x14ac:dyDescent="0.25">
      <c r="K54855" s="133"/>
    </row>
    <row r="54856" spans="11:11" x14ac:dyDescent="0.25">
      <c r="K54856" s="133"/>
    </row>
    <row r="54857" spans="11:11" x14ac:dyDescent="0.25">
      <c r="K54857"/>
    </row>
    <row r="54858" spans="11:11" x14ac:dyDescent="0.25">
      <c r="K54858"/>
    </row>
    <row r="54859" spans="11:11" x14ac:dyDescent="0.25">
      <c r="K54859"/>
    </row>
    <row r="54860" spans="11:11" x14ac:dyDescent="0.25">
      <c r="K54860" s="133"/>
    </row>
    <row r="54861" spans="11:11" x14ac:dyDescent="0.25">
      <c r="K54861" s="133"/>
    </row>
    <row r="54862" spans="11:11" x14ac:dyDescent="0.25">
      <c r="K54862"/>
    </row>
    <row r="54863" spans="11:11" x14ac:dyDescent="0.25">
      <c r="K54863"/>
    </row>
    <row r="54864" spans="11:11" x14ac:dyDescent="0.25">
      <c r="K54864" s="133"/>
    </row>
    <row r="54865" spans="11:11" x14ac:dyDescent="0.25">
      <c r="K54865" s="133"/>
    </row>
    <row r="54866" spans="11:11" x14ac:dyDescent="0.25">
      <c r="K54866"/>
    </row>
    <row r="54867" spans="11:11" x14ac:dyDescent="0.25">
      <c r="K54867"/>
    </row>
    <row r="54868" spans="11:11" x14ac:dyDescent="0.25">
      <c r="K54868"/>
    </row>
    <row r="54869" spans="11:11" x14ac:dyDescent="0.25">
      <c r="K54869" s="133"/>
    </row>
    <row r="54870" spans="11:11" x14ac:dyDescent="0.25">
      <c r="K54870" s="133"/>
    </row>
    <row r="54871" spans="11:11" x14ac:dyDescent="0.25">
      <c r="K54871"/>
    </row>
    <row r="54872" spans="11:11" x14ac:dyDescent="0.25">
      <c r="K54872"/>
    </row>
    <row r="54873" spans="11:11" x14ac:dyDescent="0.25">
      <c r="K54873" s="133"/>
    </row>
    <row r="54874" spans="11:11" x14ac:dyDescent="0.25">
      <c r="K54874" s="133"/>
    </row>
    <row r="54875" spans="11:11" x14ac:dyDescent="0.25">
      <c r="K54875"/>
    </row>
    <row r="54876" spans="11:11" x14ac:dyDescent="0.25">
      <c r="K54876"/>
    </row>
    <row r="54877" spans="11:11" x14ac:dyDescent="0.25">
      <c r="K54877"/>
    </row>
    <row r="54878" spans="11:11" x14ac:dyDescent="0.25">
      <c r="K54878" s="133"/>
    </row>
    <row r="54879" spans="11:11" x14ac:dyDescent="0.25">
      <c r="K54879" s="133"/>
    </row>
    <row r="54880" spans="11:11" x14ac:dyDescent="0.25">
      <c r="K54880"/>
    </row>
    <row r="54881" spans="11:11" x14ac:dyDescent="0.25">
      <c r="K54881"/>
    </row>
    <row r="54882" spans="11:11" x14ac:dyDescent="0.25">
      <c r="K54882" s="133"/>
    </row>
    <row r="54883" spans="11:11" x14ac:dyDescent="0.25">
      <c r="K54883" s="133"/>
    </row>
    <row r="54884" spans="11:11" x14ac:dyDescent="0.25">
      <c r="K54884"/>
    </row>
    <row r="54885" spans="11:11" x14ac:dyDescent="0.25">
      <c r="K54885"/>
    </row>
    <row r="54886" spans="11:11" x14ac:dyDescent="0.25">
      <c r="K54886"/>
    </row>
    <row r="54887" spans="11:11" x14ac:dyDescent="0.25">
      <c r="K54887" s="133"/>
    </row>
    <row r="54888" spans="11:11" x14ac:dyDescent="0.25">
      <c r="K54888" s="133"/>
    </row>
    <row r="54889" spans="11:11" x14ac:dyDescent="0.25">
      <c r="K54889"/>
    </row>
    <row r="54890" spans="11:11" x14ac:dyDescent="0.25">
      <c r="K54890"/>
    </row>
    <row r="54891" spans="11:11" x14ac:dyDescent="0.25">
      <c r="K54891" s="133"/>
    </row>
    <row r="54892" spans="11:11" x14ac:dyDescent="0.25">
      <c r="K54892" s="133"/>
    </row>
    <row r="54893" spans="11:11" x14ac:dyDescent="0.25">
      <c r="K54893"/>
    </row>
    <row r="54894" spans="11:11" x14ac:dyDescent="0.25">
      <c r="K54894"/>
    </row>
    <row r="54895" spans="11:11" x14ac:dyDescent="0.25">
      <c r="K54895"/>
    </row>
    <row r="54896" spans="11:11" x14ac:dyDescent="0.25">
      <c r="K54896" s="133"/>
    </row>
    <row r="54897" spans="11:11" x14ac:dyDescent="0.25">
      <c r="K54897" s="133"/>
    </row>
    <row r="54898" spans="11:11" x14ac:dyDescent="0.25">
      <c r="K54898"/>
    </row>
    <row r="54899" spans="11:11" x14ac:dyDescent="0.25">
      <c r="K54899"/>
    </row>
    <row r="54900" spans="11:11" x14ac:dyDescent="0.25">
      <c r="K54900" s="133"/>
    </row>
    <row r="54901" spans="11:11" x14ac:dyDescent="0.25">
      <c r="K54901" s="133"/>
    </row>
    <row r="54902" spans="11:11" x14ac:dyDescent="0.25">
      <c r="K54902"/>
    </row>
    <row r="54903" spans="11:11" x14ac:dyDescent="0.25">
      <c r="K54903"/>
    </row>
    <row r="54904" spans="11:11" x14ac:dyDescent="0.25">
      <c r="K54904"/>
    </row>
    <row r="54905" spans="11:11" x14ac:dyDescent="0.25">
      <c r="K54905" s="133"/>
    </row>
    <row r="54906" spans="11:11" x14ac:dyDescent="0.25">
      <c r="K54906" s="133"/>
    </row>
    <row r="54907" spans="11:11" x14ac:dyDescent="0.25">
      <c r="K54907"/>
    </row>
    <row r="54908" spans="11:11" x14ac:dyDescent="0.25">
      <c r="K54908"/>
    </row>
    <row r="54909" spans="11:11" x14ac:dyDescent="0.25">
      <c r="K54909" s="133"/>
    </row>
    <row r="54910" spans="11:11" x14ac:dyDescent="0.25">
      <c r="K54910" s="133"/>
    </row>
    <row r="54911" spans="11:11" x14ac:dyDescent="0.25">
      <c r="K54911"/>
    </row>
    <row r="54912" spans="11:11" x14ac:dyDescent="0.25">
      <c r="K54912"/>
    </row>
    <row r="54913" spans="11:11" x14ac:dyDescent="0.25">
      <c r="K54913"/>
    </row>
    <row r="54914" spans="11:11" x14ac:dyDescent="0.25">
      <c r="K54914" s="133"/>
    </row>
    <row r="54915" spans="11:11" x14ac:dyDescent="0.25">
      <c r="K54915" s="133"/>
    </row>
    <row r="54916" spans="11:11" x14ac:dyDescent="0.25">
      <c r="K54916"/>
    </row>
    <row r="54917" spans="11:11" x14ac:dyDescent="0.25">
      <c r="K54917"/>
    </row>
    <row r="54918" spans="11:11" x14ac:dyDescent="0.25">
      <c r="K54918" s="133"/>
    </row>
    <row r="54919" spans="11:11" x14ac:dyDescent="0.25">
      <c r="K54919" s="133"/>
    </row>
    <row r="54920" spans="11:11" x14ac:dyDescent="0.25">
      <c r="K54920"/>
    </row>
    <row r="54921" spans="11:11" x14ac:dyDescent="0.25">
      <c r="K54921"/>
    </row>
    <row r="54922" spans="11:11" x14ac:dyDescent="0.25">
      <c r="K54922"/>
    </row>
    <row r="54923" spans="11:11" x14ac:dyDescent="0.25">
      <c r="K54923" s="133"/>
    </row>
    <row r="54924" spans="11:11" x14ac:dyDescent="0.25">
      <c r="K54924" s="133"/>
    </row>
    <row r="54925" spans="11:11" x14ac:dyDescent="0.25">
      <c r="K54925"/>
    </row>
    <row r="54926" spans="11:11" x14ac:dyDescent="0.25">
      <c r="K54926"/>
    </row>
    <row r="54927" spans="11:11" x14ac:dyDescent="0.25">
      <c r="K54927" s="133"/>
    </row>
    <row r="54928" spans="11:11" x14ac:dyDescent="0.25">
      <c r="K54928" s="133"/>
    </row>
    <row r="54929" spans="11:11" x14ac:dyDescent="0.25">
      <c r="K54929"/>
    </row>
    <row r="54930" spans="11:11" x14ac:dyDescent="0.25">
      <c r="K54930"/>
    </row>
    <row r="54931" spans="11:11" x14ac:dyDescent="0.25">
      <c r="K54931"/>
    </row>
    <row r="54932" spans="11:11" x14ac:dyDescent="0.25">
      <c r="K54932" s="133"/>
    </row>
    <row r="54933" spans="11:11" x14ac:dyDescent="0.25">
      <c r="K54933" s="133"/>
    </row>
    <row r="54934" spans="11:11" x14ac:dyDescent="0.25">
      <c r="K54934"/>
    </row>
    <row r="54935" spans="11:11" x14ac:dyDescent="0.25">
      <c r="K54935"/>
    </row>
    <row r="54936" spans="11:11" x14ac:dyDescent="0.25">
      <c r="K54936" s="133"/>
    </row>
    <row r="54937" spans="11:11" x14ac:dyDescent="0.25">
      <c r="K54937" s="133"/>
    </row>
    <row r="54938" spans="11:11" x14ac:dyDescent="0.25">
      <c r="K54938"/>
    </row>
    <row r="54939" spans="11:11" x14ac:dyDescent="0.25">
      <c r="K54939"/>
    </row>
    <row r="54940" spans="11:11" x14ac:dyDescent="0.25">
      <c r="K54940"/>
    </row>
    <row r="54941" spans="11:11" x14ac:dyDescent="0.25">
      <c r="K54941" s="133"/>
    </row>
    <row r="54942" spans="11:11" x14ac:dyDescent="0.25">
      <c r="K54942" s="133"/>
    </row>
    <row r="54943" spans="11:11" x14ac:dyDescent="0.25">
      <c r="K54943"/>
    </row>
    <row r="54944" spans="11:11" x14ac:dyDescent="0.25">
      <c r="K54944"/>
    </row>
    <row r="54945" spans="11:11" x14ac:dyDescent="0.25">
      <c r="K54945" s="133"/>
    </row>
    <row r="54946" spans="11:11" x14ac:dyDescent="0.25">
      <c r="K54946" s="133"/>
    </row>
    <row r="54947" spans="11:11" x14ac:dyDescent="0.25">
      <c r="K54947"/>
    </row>
    <row r="54948" spans="11:11" x14ac:dyDescent="0.25">
      <c r="K54948"/>
    </row>
    <row r="54949" spans="11:11" x14ac:dyDescent="0.25">
      <c r="K54949"/>
    </row>
    <row r="54950" spans="11:11" x14ac:dyDescent="0.25">
      <c r="K54950" s="133"/>
    </row>
    <row r="54951" spans="11:11" x14ac:dyDescent="0.25">
      <c r="K54951" s="133"/>
    </row>
    <row r="54952" spans="11:11" x14ac:dyDescent="0.25">
      <c r="K54952"/>
    </row>
    <row r="54953" spans="11:11" x14ac:dyDescent="0.25">
      <c r="K54953"/>
    </row>
    <row r="54954" spans="11:11" x14ac:dyDescent="0.25">
      <c r="K54954" s="133"/>
    </row>
    <row r="54955" spans="11:11" x14ac:dyDescent="0.25">
      <c r="K54955" s="133"/>
    </row>
    <row r="54956" spans="11:11" x14ac:dyDescent="0.25">
      <c r="K54956"/>
    </row>
    <row r="54957" spans="11:11" x14ac:dyDescent="0.25">
      <c r="K54957"/>
    </row>
    <row r="54958" spans="11:11" x14ac:dyDescent="0.25">
      <c r="K54958"/>
    </row>
    <row r="54959" spans="11:11" x14ac:dyDescent="0.25">
      <c r="K54959" s="133"/>
    </row>
    <row r="54960" spans="11:11" x14ac:dyDescent="0.25">
      <c r="K54960" s="133"/>
    </row>
    <row r="54961" spans="11:11" x14ac:dyDescent="0.25">
      <c r="K54961"/>
    </row>
    <row r="54962" spans="11:11" x14ac:dyDescent="0.25">
      <c r="K54962"/>
    </row>
    <row r="54963" spans="11:11" x14ac:dyDescent="0.25">
      <c r="K54963" s="133"/>
    </row>
    <row r="54964" spans="11:11" x14ac:dyDescent="0.25">
      <c r="K54964" s="133"/>
    </row>
    <row r="54965" spans="11:11" x14ac:dyDescent="0.25">
      <c r="K54965"/>
    </row>
    <row r="54966" spans="11:11" x14ac:dyDescent="0.25">
      <c r="K54966"/>
    </row>
    <row r="54967" spans="11:11" x14ac:dyDescent="0.25">
      <c r="K54967"/>
    </row>
    <row r="54968" spans="11:11" x14ac:dyDescent="0.25">
      <c r="K54968" s="133"/>
    </row>
    <row r="54969" spans="11:11" x14ac:dyDescent="0.25">
      <c r="K54969" s="133"/>
    </row>
    <row r="54970" spans="11:11" x14ac:dyDescent="0.25">
      <c r="K54970"/>
    </row>
    <row r="54971" spans="11:11" x14ac:dyDescent="0.25">
      <c r="K54971"/>
    </row>
    <row r="54972" spans="11:11" x14ac:dyDescent="0.25">
      <c r="K54972" s="133"/>
    </row>
    <row r="54973" spans="11:11" x14ac:dyDescent="0.25">
      <c r="K54973" s="133"/>
    </row>
    <row r="54974" spans="11:11" x14ac:dyDescent="0.25">
      <c r="K54974"/>
    </row>
    <row r="54975" spans="11:11" x14ac:dyDescent="0.25">
      <c r="K54975"/>
    </row>
    <row r="54976" spans="11:11" x14ac:dyDescent="0.25">
      <c r="K54976"/>
    </row>
    <row r="54977" spans="11:11" x14ac:dyDescent="0.25">
      <c r="K54977" s="133"/>
    </row>
    <row r="54978" spans="11:11" x14ac:dyDescent="0.25">
      <c r="K54978" s="133"/>
    </row>
    <row r="54979" spans="11:11" x14ac:dyDescent="0.25">
      <c r="K54979"/>
    </row>
    <row r="54980" spans="11:11" x14ac:dyDescent="0.25">
      <c r="K54980"/>
    </row>
    <row r="54981" spans="11:11" x14ac:dyDescent="0.25">
      <c r="K54981" s="133"/>
    </row>
    <row r="54982" spans="11:11" x14ac:dyDescent="0.25">
      <c r="K54982" s="133"/>
    </row>
    <row r="54983" spans="11:11" x14ac:dyDescent="0.25">
      <c r="K54983"/>
    </row>
    <row r="54984" spans="11:11" x14ac:dyDescent="0.25">
      <c r="K54984"/>
    </row>
    <row r="54985" spans="11:11" x14ac:dyDescent="0.25">
      <c r="K54985"/>
    </row>
    <row r="54986" spans="11:11" x14ac:dyDescent="0.25">
      <c r="K54986" s="133"/>
    </row>
    <row r="54987" spans="11:11" x14ac:dyDescent="0.25">
      <c r="K54987" s="133"/>
    </row>
    <row r="54988" spans="11:11" x14ac:dyDescent="0.25">
      <c r="K54988"/>
    </row>
    <row r="54989" spans="11:11" x14ac:dyDescent="0.25">
      <c r="K54989"/>
    </row>
    <row r="54990" spans="11:11" x14ac:dyDescent="0.25">
      <c r="K54990" s="133"/>
    </row>
    <row r="54991" spans="11:11" x14ac:dyDescent="0.25">
      <c r="K54991" s="133"/>
    </row>
    <row r="54992" spans="11:11" x14ac:dyDescent="0.25">
      <c r="K54992"/>
    </row>
    <row r="54993" spans="11:11" x14ac:dyDescent="0.25">
      <c r="K54993"/>
    </row>
    <row r="54994" spans="11:11" x14ac:dyDescent="0.25">
      <c r="K54994"/>
    </row>
    <row r="54995" spans="11:11" x14ac:dyDescent="0.25">
      <c r="K54995" s="133"/>
    </row>
    <row r="54996" spans="11:11" x14ac:dyDescent="0.25">
      <c r="K54996" s="133"/>
    </row>
    <row r="54997" spans="11:11" x14ac:dyDescent="0.25">
      <c r="K54997"/>
    </row>
    <row r="54998" spans="11:11" x14ac:dyDescent="0.25">
      <c r="K54998"/>
    </row>
    <row r="54999" spans="11:11" x14ac:dyDescent="0.25">
      <c r="K54999" s="133"/>
    </row>
    <row r="55000" spans="11:11" x14ac:dyDescent="0.25">
      <c r="K55000" s="133"/>
    </row>
    <row r="55001" spans="11:11" x14ac:dyDescent="0.25">
      <c r="K55001"/>
    </row>
    <row r="55002" spans="11:11" x14ac:dyDescent="0.25">
      <c r="K55002"/>
    </row>
    <row r="55003" spans="11:11" x14ac:dyDescent="0.25">
      <c r="K55003"/>
    </row>
    <row r="55004" spans="11:11" x14ac:dyDescent="0.25">
      <c r="K55004" s="133"/>
    </row>
    <row r="55005" spans="11:11" x14ac:dyDescent="0.25">
      <c r="K55005" s="133"/>
    </row>
    <row r="55006" spans="11:11" x14ac:dyDescent="0.25">
      <c r="K55006"/>
    </row>
    <row r="55007" spans="11:11" x14ac:dyDescent="0.25">
      <c r="K55007"/>
    </row>
    <row r="55008" spans="11:11" x14ac:dyDescent="0.25">
      <c r="K55008" s="133"/>
    </row>
    <row r="55009" spans="11:11" x14ac:dyDescent="0.25">
      <c r="K55009" s="133"/>
    </row>
    <row r="55010" spans="11:11" x14ac:dyDescent="0.25">
      <c r="K55010"/>
    </row>
    <row r="55011" spans="11:11" x14ac:dyDescent="0.25">
      <c r="K55011"/>
    </row>
    <row r="55012" spans="11:11" x14ac:dyDescent="0.25">
      <c r="K55012"/>
    </row>
    <row r="55013" spans="11:11" x14ac:dyDescent="0.25">
      <c r="K55013" s="133"/>
    </row>
    <row r="55014" spans="11:11" x14ac:dyDescent="0.25">
      <c r="K55014" s="133"/>
    </row>
    <row r="55015" spans="11:11" x14ac:dyDescent="0.25">
      <c r="K55015"/>
    </row>
    <row r="55016" spans="11:11" x14ac:dyDescent="0.25">
      <c r="K55016"/>
    </row>
    <row r="55017" spans="11:11" x14ac:dyDescent="0.25">
      <c r="K55017" s="133"/>
    </row>
    <row r="55018" spans="11:11" x14ac:dyDescent="0.25">
      <c r="K55018" s="133"/>
    </row>
    <row r="55019" spans="11:11" x14ac:dyDescent="0.25">
      <c r="K55019"/>
    </row>
    <row r="55020" spans="11:11" x14ac:dyDescent="0.25">
      <c r="K55020"/>
    </row>
    <row r="55021" spans="11:11" x14ac:dyDescent="0.25">
      <c r="K55021"/>
    </row>
    <row r="55022" spans="11:11" x14ac:dyDescent="0.25">
      <c r="K55022" s="133"/>
    </row>
    <row r="55023" spans="11:11" x14ac:dyDescent="0.25">
      <c r="K55023" s="133"/>
    </row>
    <row r="55024" spans="11:11" x14ac:dyDescent="0.25">
      <c r="K55024"/>
    </row>
    <row r="55025" spans="11:11" x14ac:dyDescent="0.25">
      <c r="K55025"/>
    </row>
    <row r="55026" spans="11:11" x14ac:dyDescent="0.25">
      <c r="K55026" s="133"/>
    </row>
    <row r="55027" spans="11:11" x14ac:dyDescent="0.25">
      <c r="K55027" s="133"/>
    </row>
    <row r="55028" spans="11:11" x14ac:dyDescent="0.25">
      <c r="K55028"/>
    </row>
    <row r="55029" spans="11:11" x14ac:dyDescent="0.25">
      <c r="K55029"/>
    </row>
    <row r="55030" spans="11:11" x14ac:dyDescent="0.25">
      <c r="K55030"/>
    </row>
    <row r="55031" spans="11:11" x14ac:dyDescent="0.25">
      <c r="K55031" s="133"/>
    </row>
    <row r="55032" spans="11:11" x14ac:dyDescent="0.25">
      <c r="K55032" s="133"/>
    </row>
    <row r="55033" spans="11:11" x14ac:dyDescent="0.25">
      <c r="K55033"/>
    </row>
    <row r="55034" spans="11:11" x14ac:dyDescent="0.25">
      <c r="K55034"/>
    </row>
    <row r="55035" spans="11:11" x14ac:dyDescent="0.25">
      <c r="K55035" s="133"/>
    </row>
    <row r="55036" spans="11:11" x14ac:dyDescent="0.25">
      <c r="K55036" s="133"/>
    </row>
    <row r="55037" spans="11:11" x14ac:dyDescent="0.25">
      <c r="K55037"/>
    </row>
    <row r="55038" spans="11:11" x14ac:dyDescent="0.25">
      <c r="K55038"/>
    </row>
    <row r="55039" spans="11:11" x14ac:dyDescent="0.25">
      <c r="K55039"/>
    </row>
    <row r="55040" spans="11:11" x14ac:dyDescent="0.25">
      <c r="K55040" s="133"/>
    </row>
    <row r="55041" spans="11:11" x14ac:dyDescent="0.25">
      <c r="K55041" s="133"/>
    </row>
    <row r="55042" spans="11:11" x14ac:dyDescent="0.25">
      <c r="K55042"/>
    </row>
    <row r="55043" spans="11:11" x14ac:dyDescent="0.25">
      <c r="K55043"/>
    </row>
    <row r="55044" spans="11:11" x14ac:dyDescent="0.25">
      <c r="K55044" s="133"/>
    </row>
    <row r="55045" spans="11:11" x14ac:dyDescent="0.25">
      <c r="K55045" s="133"/>
    </row>
    <row r="55046" spans="11:11" x14ac:dyDescent="0.25">
      <c r="K55046"/>
    </row>
    <row r="55047" spans="11:11" x14ac:dyDescent="0.25">
      <c r="K55047"/>
    </row>
    <row r="55048" spans="11:11" x14ac:dyDescent="0.25">
      <c r="K55048"/>
    </row>
    <row r="55049" spans="11:11" x14ac:dyDescent="0.25">
      <c r="K55049" s="133"/>
    </row>
    <row r="55050" spans="11:11" x14ac:dyDescent="0.25">
      <c r="K55050" s="133"/>
    </row>
    <row r="55051" spans="11:11" x14ac:dyDescent="0.25">
      <c r="K55051"/>
    </row>
    <row r="55052" spans="11:11" x14ac:dyDescent="0.25">
      <c r="K55052"/>
    </row>
    <row r="55053" spans="11:11" x14ac:dyDescent="0.25">
      <c r="K55053" s="133"/>
    </row>
    <row r="55054" spans="11:11" x14ac:dyDescent="0.25">
      <c r="K55054" s="133"/>
    </row>
    <row r="55055" spans="11:11" x14ac:dyDescent="0.25">
      <c r="K55055"/>
    </row>
    <row r="55056" spans="11:11" x14ac:dyDescent="0.25">
      <c r="K55056"/>
    </row>
    <row r="55057" spans="11:11" x14ac:dyDescent="0.25">
      <c r="K55057"/>
    </row>
    <row r="55058" spans="11:11" x14ac:dyDescent="0.25">
      <c r="K55058" s="133"/>
    </row>
    <row r="55059" spans="11:11" x14ac:dyDescent="0.25">
      <c r="K55059" s="133"/>
    </row>
    <row r="55060" spans="11:11" x14ac:dyDescent="0.25">
      <c r="K55060"/>
    </row>
    <row r="55061" spans="11:11" x14ac:dyDescent="0.25">
      <c r="K55061"/>
    </row>
    <row r="55062" spans="11:11" x14ac:dyDescent="0.25">
      <c r="K55062" s="133"/>
    </row>
    <row r="55063" spans="11:11" x14ac:dyDescent="0.25">
      <c r="K55063" s="133"/>
    </row>
    <row r="55064" spans="11:11" x14ac:dyDescent="0.25">
      <c r="K55064"/>
    </row>
    <row r="55065" spans="11:11" x14ac:dyDescent="0.25">
      <c r="K55065"/>
    </row>
    <row r="55066" spans="11:11" x14ac:dyDescent="0.25">
      <c r="K55066"/>
    </row>
    <row r="55067" spans="11:11" x14ac:dyDescent="0.25">
      <c r="K55067" s="133"/>
    </row>
    <row r="55068" spans="11:11" x14ac:dyDescent="0.25">
      <c r="K55068" s="133"/>
    </row>
    <row r="55069" spans="11:11" x14ac:dyDescent="0.25">
      <c r="K55069"/>
    </row>
    <row r="55070" spans="11:11" x14ac:dyDescent="0.25">
      <c r="K55070"/>
    </row>
    <row r="55071" spans="11:11" x14ac:dyDescent="0.25">
      <c r="K55071" s="133"/>
    </row>
    <row r="55072" spans="11:11" x14ac:dyDescent="0.25">
      <c r="K55072" s="133"/>
    </row>
    <row r="55073" spans="11:11" x14ac:dyDescent="0.25">
      <c r="K55073"/>
    </row>
    <row r="55074" spans="11:11" x14ac:dyDescent="0.25">
      <c r="K55074"/>
    </row>
    <row r="55075" spans="11:11" x14ac:dyDescent="0.25">
      <c r="K55075"/>
    </row>
    <row r="55076" spans="11:11" x14ac:dyDescent="0.25">
      <c r="K55076" s="133"/>
    </row>
    <row r="55077" spans="11:11" x14ac:dyDescent="0.25">
      <c r="K55077" s="133"/>
    </row>
    <row r="55078" spans="11:11" x14ac:dyDescent="0.25">
      <c r="K55078"/>
    </row>
    <row r="55079" spans="11:11" x14ac:dyDescent="0.25">
      <c r="K55079"/>
    </row>
    <row r="55080" spans="11:11" x14ac:dyDescent="0.25">
      <c r="K55080" s="133"/>
    </row>
    <row r="55081" spans="11:11" x14ac:dyDescent="0.25">
      <c r="K55081" s="133"/>
    </row>
    <row r="55082" spans="11:11" x14ac:dyDescent="0.25">
      <c r="K55082"/>
    </row>
    <row r="55083" spans="11:11" x14ac:dyDescent="0.25">
      <c r="K55083"/>
    </row>
    <row r="55084" spans="11:11" x14ac:dyDescent="0.25">
      <c r="K55084"/>
    </row>
    <row r="55085" spans="11:11" x14ac:dyDescent="0.25">
      <c r="K55085" s="133"/>
    </row>
    <row r="55086" spans="11:11" x14ac:dyDescent="0.25">
      <c r="K55086" s="133"/>
    </row>
    <row r="55087" spans="11:11" x14ac:dyDescent="0.25">
      <c r="K55087"/>
    </row>
    <row r="55088" spans="11:11" x14ac:dyDescent="0.25">
      <c r="K55088"/>
    </row>
    <row r="55089" spans="11:11" x14ac:dyDescent="0.25">
      <c r="K55089" s="133"/>
    </row>
    <row r="55090" spans="11:11" x14ac:dyDescent="0.25">
      <c r="K55090" s="133"/>
    </row>
    <row r="55091" spans="11:11" x14ac:dyDescent="0.25">
      <c r="K55091"/>
    </row>
    <row r="55092" spans="11:11" x14ac:dyDescent="0.25">
      <c r="K55092"/>
    </row>
    <row r="55093" spans="11:11" x14ac:dyDescent="0.25">
      <c r="K55093"/>
    </row>
    <row r="55094" spans="11:11" x14ac:dyDescent="0.25">
      <c r="K55094" s="133"/>
    </row>
    <row r="55095" spans="11:11" x14ac:dyDescent="0.25">
      <c r="K55095" s="133"/>
    </row>
    <row r="55096" spans="11:11" x14ac:dyDescent="0.25">
      <c r="K55096"/>
    </row>
    <row r="55097" spans="11:11" x14ac:dyDescent="0.25">
      <c r="K55097"/>
    </row>
    <row r="55098" spans="11:11" x14ac:dyDescent="0.25">
      <c r="K55098" s="133"/>
    </row>
    <row r="55099" spans="11:11" x14ac:dyDescent="0.25">
      <c r="K55099" s="133"/>
    </row>
    <row r="55100" spans="11:11" x14ac:dyDescent="0.25">
      <c r="K55100"/>
    </row>
    <row r="55101" spans="11:11" x14ac:dyDescent="0.25">
      <c r="K55101"/>
    </row>
    <row r="55102" spans="11:11" x14ac:dyDescent="0.25">
      <c r="K55102"/>
    </row>
    <row r="55103" spans="11:11" x14ac:dyDescent="0.25">
      <c r="K55103" s="133"/>
    </row>
    <row r="55104" spans="11:11" x14ac:dyDescent="0.25">
      <c r="K55104" s="133"/>
    </row>
    <row r="55105" spans="11:11" x14ac:dyDescent="0.25">
      <c r="K55105"/>
    </row>
    <row r="55106" spans="11:11" x14ac:dyDescent="0.25">
      <c r="K55106"/>
    </row>
    <row r="55107" spans="11:11" x14ac:dyDescent="0.25">
      <c r="K55107" s="133"/>
    </row>
    <row r="55108" spans="11:11" x14ac:dyDescent="0.25">
      <c r="K55108" s="133"/>
    </row>
    <row r="55109" spans="11:11" x14ac:dyDescent="0.25">
      <c r="K55109"/>
    </row>
    <row r="55110" spans="11:11" x14ac:dyDescent="0.25">
      <c r="K55110"/>
    </row>
    <row r="55111" spans="11:11" x14ac:dyDescent="0.25">
      <c r="K55111"/>
    </row>
    <row r="55112" spans="11:11" x14ac:dyDescent="0.25">
      <c r="K55112" s="133"/>
    </row>
    <row r="55113" spans="11:11" x14ac:dyDescent="0.25">
      <c r="K55113" s="133"/>
    </row>
    <row r="55114" spans="11:11" x14ac:dyDescent="0.25">
      <c r="K55114"/>
    </row>
    <row r="55115" spans="11:11" x14ac:dyDescent="0.25">
      <c r="K55115"/>
    </row>
    <row r="55116" spans="11:11" x14ac:dyDescent="0.25">
      <c r="K55116" s="133"/>
    </row>
    <row r="55117" spans="11:11" x14ac:dyDescent="0.25">
      <c r="K55117" s="133"/>
    </row>
    <row r="55118" spans="11:11" x14ac:dyDescent="0.25">
      <c r="K55118"/>
    </row>
    <row r="55119" spans="11:11" x14ac:dyDescent="0.25">
      <c r="K55119"/>
    </row>
    <row r="55120" spans="11:11" x14ac:dyDescent="0.25">
      <c r="K55120"/>
    </row>
    <row r="55121" spans="11:11" x14ac:dyDescent="0.25">
      <c r="K55121" s="133"/>
    </row>
    <row r="55122" spans="11:11" x14ac:dyDescent="0.25">
      <c r="K55122" s="133"/>
    </row>
    <row r="55123" spans="11:11" x14ac:dyDescent="0.25">
      <c r="K55123"/>
    </row>
    <row r="55124" spans="11:11" x14ac:dyDescent="0.25">
      <c r="K55124"/>
    </row>
    <row r="55125" spans="11:11" x14ac:dyDescent="0.25">
      <c r="K55125" s="133"/>
    </row>
    <row r="55126" spans="11:11" x14ac:dyDescent="0.25">
      <c r="K55126" s="133"/>
    </row>
    <row r="55127" spans="11:11" x14ac:dyDescent="0.25">
      <c r="K55127"/>
    </row>
    <row r="55128" spans="11:11" x14ac:dyDescent="0.25">
      <c r="K55128"/>
    </row>
    <row r="55129" spans="11:11" x14ac:dyDescent="0.25">
      <c r="K55129"/>
    </row>
    <row r="55130" spans="11:11" x14ac:dyDescent="0.25">
      <c r="K55130" s="133"/>
    </row>
    <row r="55131" spans="11:11" x14ac:dyDescent="0.25">
      <c r="K55131" s="133"/>
    </row>
    <row r="55132" spans="11:11" x14ac:dyDescent="0.25">
      <c r="K55132"/>
    </row>
    <row r="55133" spans="11:11" x14ac:dyDescent="0.25">
      <c r="K55133"/>
    </row>
    <row r="55134" spans="11:11" x14ac:dyDescent="0.25">
      <c r="K55134" s="133"/>
    </row>
    <row r="55135" spans="11:11" x14ac:dyDescent="0.25">
      <c r="K55135" s="133"/>
    </row>
    <row r="55136" spans="11:11" x14ac:dyDescent="0.25">
      <c r="K55136"/>
    </row>
    <row r="55137" spans="11:11" x14ac:dyDescent="0.25">
      <c r="K55137"/>
    </row>
    <row r="55138" spans="11:11" x14ac:dyDescent="0.25">
      <c r="K55138"/>
    </row>
    <row r="55139" spans="11:11" x14ac:dyDescent="0.25">
      <c r="K55139" s="133"/>
    </row>
    <row r="55140" spans="11:11" x14ac:dyDescent="0.25">
      <c r="K55140" s="133"/>
    </row>
    <row r="55141" spans="11:11" x14ac:dyDescent="0.25">
      <c r="K55141"/>
    </row>
    <row r="55142" spans="11:11" x14ac:dyDescent="0.25">
      <c r="K55142"/>
    </row>
    <row r="55143" spans="11:11" x14ac:dyDescent="0.25">
      <c r="K55143" s="133"/>
    </row>
    <row r="55144" spans="11:11" x14ac:dyDescent="0.25">
      <c r="K55144" s="133"/>
    </row>
    <row r="55145" spans="11:11" x14ac:dyDescent="0.25">
      <c r="K55145"/>
    </row>
    <row r="55146" spans="11:11" x14ac:dyDescent="0.25">
      <c r="K55146"/>
    </row>
    <row r="55147" spans="11:11" x14ac:dyDescent="0.25">
      <c r="K55147"/>
    </row>
    <row r="55148" spans="11:11" x14ac:dyDescent="0.25">
      <c r="K55148" s="133"/>
    </row>
    <row r="55149" spans="11:11" x14ac:dyDescent="0.25">
      <c r="K55149" s="133"/>
    </row>
    <row r="55150" spans="11:11" x14ac:dyDescent="0.25">
      <c r="K55150"/>
    </row>
    <row r="55151" spans="11:11" x14ac:dyDescent="0.25">
      <c r="K55151"/>
    </row>
    <row r="55152" spans="11:11" x14ac:dyDescent="0.25">
      <c r="K55152" s="133"/>
    </row>
    <row r="55153" spans="11:11" x14ac:dyDescent="0.25">
      <c r="K55153" s="133"/>
    </row>
    <row r="55154" spans="11:11" x14ac:dyDescent="0.25">
      <c r="K55154"/>
    </row>
    <row r="55155" spans="11:11" x14ac:dyDescent="0.25">
      <c r="K55155"/>
    </row>
    <row r="55156" spans="11:11" x14ac:dyDescent="0.25">
      <c r="K55156"/>
    </row>
    <row r="55157" spans="11:11" x14ac:dyDescent="0.25">
      <c r="K55157" s="133"/>
    </row>
    <row r="55158" spans="11:11" x14ac:dyDescent="0.25">
      <c r="K55158" s="133"/>
    </row>
    <row r="55159" spans="11:11" x14ac:dyDescent="0.25">
      <c r="K55159"/>
    </row>
    <row r="55160" spans="11:11" x14ac:dyDescent="0.25">
      <c r="K55160"/>
    </row>
    <row r="55161" spans="11:11" x14ac:dyDescent="0.25">
      <c r="K55161" s="133"/>
    </row>
    <row r="55162" spans="11:11" x14ac:dyDescent="0.25">
      <c r="K55162" s="133"/>
    </row>
    <row r="55163" spans="11:11" x14ac:dyDescent="0.25">
      <c r="K55163"/>
    </row>
    <row r="55164" spans="11:11" x14ac:dyDescent="0.25">
      <c r="K55164"/>
    </row>
    <row r="55165" spans="11:11" x14ac:dyDescent="0.25">
      <c r="K55165"/>
    </row>
    <row r="55166" spans="11:11" x14ac:dyDescent="0.25">
      <c r="K55166" s="133"/>
    </row>
    <row r="55167" spans="11:11" x14ac:dyDescent="0.25">
      <c r="K55167" s="133"/>
    </row>
    <row r="55168" spans="11:11" x14ac:dyDescent="0.25">
      <c r="K55168"/>
    </row>
    <row r="55169" spans="11:11" x14ac:dyDescent="0.25">
      <c r="K55169"/>
    </row>
    <row r="55170" spans="11:11" x14ac:dyDescent="0.25">
      <c r="K55170" s="133"/>
    </row>
    <row r="55171" spans="11:11" x14ac:dyDescent="0.25">
      <c r="K55171" s="133"/>
    </row>
    <row r="55172" spans="11:11" x14ac:dyDescent="0.25">
      <c r="K55172"/>
    </row>
    <row r="55173" spans="11:11" x14ac:dyDescent="0.25">
      <c r="K55173"/>
    </row>
    <row r="55174" spans="11:11" x14ac:dyDescent="0.25">
      <c r="K55174"/>
    </row>
    <row r="55175" spans="11:11" x14ac:dyDescent="0.25">
      <c r="K55175" s="133"/>
    </row>
    <row r="55176" spans="11:11" x14ac:dyDescent="0.25">
      <c r="K55176" s="133"/>
    </row>
    <row r="55177" spans="11:11" x14ac:dyDescent="0.25">
      <c r="K55177"/>
    </row>
    <row r="55178" spans="11:11" x14ac:dyDescent="0.25">
      <c r="K55178"/>
    </row>
    <row r="55179" spans="11:11" x14ac:dyDescent="0.25">
      <c r="K55179" s="133"/>
    </row>
    <row r="55180" spans="11:11" x14ac:dyDescent="0.25">
      <c r="K55180" s="133"/>
    </row>
    <row r="55181" spans="11:11" x14ac:dyDescent="0.25">
      <c r="K55181"/>
    </row>
    <row r="55182" spans="11:11" x14ac:dyDescent="0.25">
      <c r="K55182"/>
    </row>
    <row r="55183" spans="11:11" x14ac:dyDescent="0.25">
      <c r="K55183"/>
    </row>
    <row r="55184" spans="11:11" x14ac:dyDescent="0.25">
      <c r="K55184" s="133"/>
    </row>
    <row r="55185" spans="11:11" x14ac:dyDescent="0.25">
      <c r="K55185" s="133"/>
    </row>
    <row r="55186" spans="11:11" x14ac:dyDescent="0.25">
      <c r="K55186"/>
    </row>
    <row r="55187" spans="11:11" x14ac:dyDescent="0.25">
      <c r="K55187"/>
    </row>
    <row r="55188" spans="11:11" x14ac:dyDescent="0.25">
      <c r="K55188" s="133"/>
    </row>
    <row r="55189" spans="11:11" x14ac:dyDescent="0.25">
      <c r="K55189" s="133"/>
    </row>
    <row r="55190" spans="11:11" x14ac:dyDescent="0.25">
      <c r="K55190"/>
    </row>
    <row r="55191" spans="11:11" x14ac:dyDescent="0.25">
      <c r="K55191"/>
    </row>
    <row r="55192" spans="11:11" x14ac:dyDescent="0.25">
      <c r="K55192"/>
    </row>
    <row r="55193" spans="11:11" x14ac:dyDescent="0.25">
      <c r="K55193" s="133"/>
    </row>
    <row r="55194" spans="11:11" x14ac:dyDescent="0.25">
      <c r="K55194" s="133"/>
    </row>
    <row r="55195" spans="11:11" x14ac:dyDescent="0.25">
      <c r="K55195"/>
    </row>
    <row r="55196" spans="11:11" x14ac:dyDescent="0.25">
      <c r="K55196"/>
    </row>
    <row r="55197" spans="11:11" x14ac:dyDescent="0.25">
      <c r="K55197" s="133"/>
    </row>
    <row r="55198" spans="11:11" x14ac:dyDescent="0.25">
      <c r="K55198" s="133"/>
    </row>
    <row r="55199" spans="11:11" x14ac:dyDescent="0.25">
      <c r="K55199"/>
    </row>
    <row r="55200" spans="11:11" x14ac:dyDescent="0.25">
      <c r="K55200"/>
    </row>
    <row r="55201" spans="11:11" x14ac:dyDescent="0.25">
      <c r="K55201"/>
    </row>
    <row r="55202" spans="11:11" x14ac:dyDescent="0.25">
      <c r="K55202" s="133"/>
    </row>
    <row r="55203" spans="11:11" x14ac:dyDescent="0.25">
      <c r="K55203" s="133"/>
    </row>
    <row r="55204" spans="11:11" x14ac:dyDescent="0.25">
      <c r="K55204"/>
    </row>
    <row r="55205" spans="11:11" x14ac:dyDescent="0.25">
      <c r="K55205"/>
    </row>
    <row r="55206" spans="11:11" x14ac:dyDescent="0.25">
      <c r="K55206" s="133"/>
    </row>
    <row r="55207" spans="11:11" x14ac:dyDescent="0.25">
      <c r="K55207" s="133"/>
    </row>
    <row r="55208" spans="11:11" x14ac:dyDescent="0.25">
      <c r="K55208"/>
    </row>
    <row r="55209" spans="11:11" x14ac:dyDescent="0.25">
      <c r="K55209"/>
    </row>
    <row r="55210" spans="11:11" x14ac:dyDescent="0.25">
      <c r="K55210"/>
    </row>
    <row r="55211" spans="11:11" x14ac:dyDescent="0.25">
      <c r="K55211" s="133"/>
    </row>
    <row r="55212" spans="11:11" x14ac:dyDescent="0.25">
      <c r="K55212" s="133"/>
    </row>
    <row r="55213" spans="11:11" x14ac:dyDescent="0.25">
      <c r="K55213"/>
    </row>
    <row r="55214" spans="11:11" x14ac:dyDescent="0.25">
      <c r="K55214"/>
    </row>
    <row r="55215" spans="11:11" x14ac:dyDescent="0.25">
      <c r="K55215" s="133"/>
    </row>
    <row r="55216" spans="11:11" x14ac:dyDescent="0.25">
      <c r="K55216" s="133"/>
    </row>
    <row r="55217" spans="11:11" x14ac:dyDescent="0.25">
      <c r="K55217"/>
    </row>
    <row r="55218" spans="11:11" x14ac:dyDescent="0.25">
      <c r="K55218"/>
    </row>
    <row r="55219" spans="11:11" x14ac:dyDescent="0.25">
      <c r="K55219"/>
    </row>
    <row r="55220" spans="11:11" x14ac:dyDescent="0.25">
      <c r="K55220" s="133"/>
    </row>
    <row r="55221" spans="11:11" x14ac:dyDescent="0.25">
      <c r="K55221" s="133"/>
    </row>
    <row r="55222" spans="11:11" x14ac:dyDescent="0.25">
      <c r="K55222"/>
    </row>
    <row r="55223" spans="11:11" x14ac:dyDescent="0.25">
      <c r="K55223"/>
    </row>
    <row r="55224" spans="11:11" x14ac:dyDescent="0.25">
      <c r="K55224" s="133"/>
    </row>
    <row r="55225" spans="11:11" x14ac:dyDescent="0.25">
      <c r="K55225" s="133"/>
    </row>
    <row r="55226" spans="11:11" x14ac:dyDescent="0.25">
      <c r="K55226"/>
    </row>
    <row r="55227" spans="11:11" x14ac:dyDescent="0.25">
      <c r="K55227"/>
    </row>
    <row r="55228" spans="11:11" x14ac:dyDescent="0.25">
      <c r="K55228"/>
    </row>
    <row r="55229" spans="11:11" x14ac:dyDescent="0.25">
      <c r="K55229" s="133"/>
    </row>
    <row r="55230" spans="11:11" x14ac:dyDescent="0.25">
      <c r="K55230" s="133"/>
    </row>
    <row r="55231" spans="11:11" x14ac:dyDescent="0.25">
      <c r="K55231"/>
    </row>
    <row r="55232" spans="11:11" x14ac:dyDescent="0.25">
      <c r="K55232"/>
    </row>
    <row r="55233" spans="11:11" x14ac:dyDescent="0.25">
      <c r="K55233" s="133"/>
    </row>
    <row r="55234" spans="11:11" x14ac:dyDescent="0.25">
      <c r="K55234" s="133"/>
    </row>
    <row r="55235" spans="11:11" x14ac:dyDescent="0.25">
      <c r="K55235"/>
    </row>
    <row r="55236" spans="11:11" x14ac:dyDescent="0.25">
      <c r="K55236"/>
    </row>
    <row r="55237" spans="11:11" x14ac:dyDescent="0.25">
      <c r="K55237"/>
    </row>
    <row r="55238" spans="11:11" x14ac:dyDescent="0.25">
      <c r="K55238" s="133"/>
    </row>
    <row r="55239" spans="11:11" x14ac:dyDescent="0.25">
      <c r="K55239" s="133"/>
    </row>
    <row r="55240" spans="11:11" x14ac:dyDescent="0.25">
      <c r="K55240"/>
    </row>
    <row r="55241" spans="11:11" x14ac:dyDescent="0.25">
      <c r="K55241"/>
    </row>
    <row r="55242" spans="11:11" x14ac:dyDescent="0.25">
      <c r="K55242" s="133"/>
    </row>
    <row r="55243" spans="11:11" x14ac:dyDescent="0.25">
      <c r="K55243" s="133"/>
    </row>
    <row r="55244" spans="11:11" x14ac:dyDescent="0.25">
      <c r="K55244"/>
    </row>
    <row r="55245" spans="11:11" x14ac:dyDescent="0.25">
      <c r="K55245"/>
    </row>
    <row r="55246" spans="11:11" x14ac:dyDescent="0.25">
      <c r="K55246"/>
    </row>
    <row r="55247" spans="11:11" x14ac:dyDescent="0.25">
      <c r="K55247" s="133"/>
    </row>
    <row r="55248" spans="11:11" x14ac:dyDescent="0.25">
      <c r="K55248" s="133"/>
    </row>
    <row r="55249" spans="11:11" x14ac:dyDescent="0.25">
      <c r="K55249"/>
    </row>
    <row r="55250" spans="11:11" x14ac:dyDescent="0.25">
      <c r="K55250"/>
    </row>
    <row r="55251" spans="11:11" x14ac:dyDescent="0.25">
      <c r="K55251" s="133"/>
    </row>
    <row r="55252" spans="11:11" x14ac:dyDescent="0.25">
      <c r="K55252" s="133"/>
    </row>
    <row r="55253" spans="11:11" x14ac:dyDescent="0.25">
      <c r="K55253"/>
    </row>
    <row r="55254" spans="11:11" x14ac:dyDescent="0.25">
      <c r="K55254"/>
    </row>
    <row r="55255" spans="11:11" x14ac:dyDescent="0.25">
      <c r="K55255"/>
    </row>
    <row r="55256" spans="11:11" x14ac:dyDescent="0.25">
      <c r="K55256" s="133"/>
    </row>
    <row r="55257" spans="11:11" x14ac:dyDescent="0.25">
      <c r="K55257" s="133"/>
    </row>
    <row r="55258" spans="11:11" x14ac:dyDescent="0.25">
      <c r="K55258"/>
    </row>
    <row r="55259" spans="11:11" x14ac:dyDescent="0.25">
      <c r="K55259"/>
    </row>
    <row r="55260" spans="11:11" x14ac:dyDescent="0.25">
      <c r="K55260" s="133"/>
    </row>
    <row r="55261" spans="11:11" x14ac:dyDescent="0.25">
      <c r="K55261" s="133"/>
    </row>
    <row r="55262" spans="11:11" x14ac:dyDescent="0.25">
      <c r="K55262"/>
    </row>
    <row r="55263" spans="11:11" x14ac:dyDescent="0.25">
      <c r="K55263"/>
    </row>
    <row r="55264" spans="11:11" x14ac:dyDescent="0.25">
      <c r="K55264"/>
    </row>
    <row r="55265" spans="11:11" x14ac:dyDescent="0.25">
      <c r="K55265" s="133"/>
    </row>
    <row r="55266" spans="11:11" x14ac:dyDescent="0.25">
      <c r="K55266" s="133"/>
    </row>
    <row r="55267" spans="11:11" x14ac:dyDescent="0.25">
      <c r="K55267"/>
    </row>
    <row r="55268" spans="11:11" x14ac:dyDescent="0.25">
      <c r="K55268"/>
    </row>
    <row r="55269" spans="11:11" x14ac:dyDescent="0.25">
      <c r="K55269" s="133"/>
    </row>
    <row r="55270" spans="11:11" x14ac:dyDescent="0.25">
      <c r="K55270" s="133"/>
    </row>
    <row r="55271" spans="11:11" x14ac:dyDescent="0.25">
      <c r="K55271"/>
    </row>
    <row r="55272" spans="11:11" x14ac:dyDescent="0.25">
      <c r="K55272"/>
    </row>
    <row r="55273" spans="11:11" x14ac:dyDescent="0.25">
      <c r="K55273"/>
    </row>
    <row r="55274" spans="11:11" x14ac:dyDescent="0.25">
      <c r="K55274" s="133"/>
    </row>
    <row r="55275" spans="11:11" x14ac:dyDescent="0.25">
      <c r="K55275" s="133"/>
    </row>
    <row r="55276" spans="11:11" x14ac:dyDescent="0.25">
      <c r="K55276"/>
    </row>
    <row r="55277" spans="11:11" x14ac:dyDescent="0.25">
      <c r="K55277"/>
    </row>
    <row r="55278" spans="11:11" x14ac:dyDescent="0.25">
      <c r="K55278" s="133"/>
    </row>
    <row r="55279" spans="11:11" x14ac:dyDescent="0.25">
      <c r="K55279" s="133"/>
    </row>
    <row r="55280" spans="11:11" x14ac:dyDescent="0.25">
      <c r="K55280"/>
    </row>
    <row r="55281" spans="11:11" x14ac:dyDescent="0.25">
      <c r="K55281"/>
    </row>
    <row r="55282" spans="11:11" x14ac:dyDescent="0.25">
      <c r="K55282"/>
    </row>
    <row r="55283" spans="11:11" x14ac:dyDescent="0.25">
      <c r="K55283" s="133"/>
    </row>
    <row r="55284" spans="11:11" x14ac:dyDescent="0.25">
      <c r="K55284" s="133"/>
    </row>
    <row r="55285" spans="11:11" x14ac:dyDescent="0.25">
      <c r="K55285"/>
    </row>
    <row r="55286" spans="11:11" x14ac:dyDescent="0.25">
      <c r="K55286"/>
    </row>
    <row r="55287" spans="11:11" x14ac:dyDescent="0.25">
      <c r="K55287" s="133"/>
    </row>
    <row r="55288" spans="11:11" x14ac:dyDescent="0.25">
      <c r="K55288" s="133"/>
    </row>
    <row r="55289" spans="11:11" x14ac:dyDescent="0.25">
      <c r="K55289"/>
    </row>
    <row r="55290" spans="11:11" x14ac:dyDescent="0.25">
      <c r="K55290"/>
    </row>
    <row r="55291" spans="11:11" x14ac:dyDescent="0.25">
      <c r="K55291"/>
    </row>
    <row r="55292" spans="11:11" x14ac:dyDescent="0.25">
      <c r="K55292" s="133"/>
    </row>
    <row r="55293" spans="11:11" x14ac:dyDescent="0.25">
      <c r="K55293" s="133"/>
    </row>
    <row r="55294" spans="11:11" x14ac:dyDescent="0.25">
      <c r="K55294"/>
    </row>
    <row r="55295" spans="11:11" x14ac:dyDescent="0.25">
      <c r="K55295"/>
    </row>
    <row r="55296" spans="11:11" x14ac:dyDescent="0.25">
      <c r="K55296" s="133"/>
    </row>
    <row r="55297" spans="11:11" x14ac:dyDescent="0.25">
      <c r="K55297" s="133"/>
    </row>
    <row r="55298" spans="11:11" x14ac:dyDescent="0.25">
      <c r="K55298"/>
    </row>
    <row r="55299" spans="11:11" x14ac:dyDescent="0.25">
      <c r="K55299"/>
    </row>
    <row r="55300" spans="11:11" x14ac:dyDescent="0.25">
      <c r="K55300"/>
    </row>
    <row r="55301" spans="11:11" x14ac:dyDescent="0.25">
      <c r="K55301" s="133"/>
    </row>
    <row r="55302" spans="11:11" x14ac:dyDescent="0.25">
      <c r="K55302" s="133"/>
    </row>
    <row r="55303" spans="11:11" x14ac:dyDescent="0.25">
      <c r="K55303"/>
    </row>
    <row r="55304" spans="11:11" x14ac:dyDescent="0.25">
      <c r="K55304"/>
    </row>
    <row r="55305" spans="11:11" x14ac:dyDescent="0.25">
      <c r="K55305" s="133"/>
    </row>
    <row r="55306" spans="11:11" x14ac:dyDescent="0.25">
      <c r="K55306" s="133"/>
    </row>
    <row r="55307" spans="11:11" x14ac:dyDescent="0.25">
      <c r="K55307"/>
    </row>
    <row r="55308" spans="11:11" x14ac:dyDescent="0.25">
      <c r="K55308"/>
    </row>
    <row r="55309" spans="11:11" x14ac:dyDescent="0.25">
      <c r="K55309"/>
    </row>
    <row r="55310" spans="11:11" x14ac:dyDescent="0.25">
      <c r="K55310" s="133"/>
    </row>
    <row r="55311" spans="11:11" x14ac:dyDescent="0.25">
      <c r="K55311" s="133"/>
    </row>
    <row r="55312" spans="11:11" x14ac:dyDescent="0.25">
      <c r="K55312"/>
    </row>
    <row r="55313" spans="11:11" x14ac:dyDescent="0.25">
      <c r="K55313"/>
    </row>
    <row r="55314" spans="11:11" x14ac:dyDescent="0.25">
      <c r="K55314" s="133"/>
    </row>
    <row r="55315" spans="11:11" x14ac:dyDescent="0.25">
      <c r="K55315" s="133"/>
    </row>
    <row r="55316" spans="11:11" x14ac:dyDescent="0.25">
      <c r="K55316"/>
    </row>
    <row r="55317" spans="11:11" x14ac:dyDescent="0.25">
      <c r="K55317"/>
    </row>
    <row r="55318" spans="11:11" x14ac:dyDescent="0.25">
      <c r="K55318"/>
    </row>
    <row r="55319" spans="11:11" x14ac:dyDescent="0.25">
      <c r="K55319" s="133"/>
    </row>
    <row r="55320" spans="11:11" x14ac:dyDescent="0.25">
      <c r="K55320" s="133"/>
    </row>
    <row r="55321" spans="11:11" x14ac:dyDescent="0.25">
      <c r="K55321"/>
    </row>
    <row r="55322" spans="11:11" x14ac:dyDescent="0.25">
      <c r="K55322"/>
    </row>
    <row r="55323" spans="11:11" x14ac:dyDescent="0.25">
      <c r="K55323" s="133"/>
    </row>
    <row r="55324" spans="11:11" x14ac:dyDescent="0.25">
      <c r="K55324" s="133"/>
    </row>
    <row r="55325" spans="11:11" x14ac:dyDescent="0.25">
      <c r="K55325"/>
    </row>
    <row r="55326" spans="11:11" x14ac:dyDescent="0.25">
      <c r="K55326"/>
    </row>
    <row r="55327" spans="11:11" x14ac:dyDescent="0.25">
      <c r="K55327"/>
    </row>
    <row r="55328" spans="11:11" x14ac:dyDescent="0.25">
      <c r="K55328" s="133"/>
    </row>
    <row r="55329" spans="11:11" x14ac:dyDescent="0.25">
      <c r="K55329" s="133"/>
    </row>
    <row r="55330" spans="11:11" x14ac:dyDescent="0.25">
      <c r="K55330"/>
    </row>
    <row r="55331" spans="11:11" x14ac:dyDescent="0.25">
      <c r="K55331"/>
    </row>
    <row r="55332" spans="11:11" x14ac:dyDescent="0.25">
      <c r="K55332" s="133"/>
    </row>
    <row r="55333" spans="11:11" x14ac:dyDescent="0.25">
      <c r="K55333" s="133"/>
    </row>
    <row r="55334" spans="11:11" x14ac:dyDescent="0.25">
      <c r="K55334"/>
    </row>
    <row r="55335" spans="11:11" x14ac:dyDescent="0.25">
      <c r="K55335"/>
    </row>
    <row r="55336" spans="11:11" x14ac:dyDescent="0.25">
      <c r="K55336"/>
    </row>
    <row r="55337" spans="11:11" x14ac:dyDescent="0.25">
      <c r="K55337" s="133"/>
    </row>
    <row r="55338" spans="11:11" x14ac:dyDescent="0.25">
      <c r="K55338" s="133"/>
    </row>
    <row r="55339" spans="11:11" x14ac:dyDescent="0.25">
      <c r="K55339"/>
    </row>
    <row r="55340" spans="11:11" x14ac:dyDescent="0.25">
      <c r="K55340"/>
    </row>
    <row r="55341" spans="11:11" x14ac:dyDescent="0.25">
      <c r="K55341" s="133"/>
    </row>
    <row r="55342" spans="11:11" x14ac:dyDescent="0.25">
      <c r="K55342" s="133"/>
    </row>
    <row r="55343" spans="11:11" x14ac:dyDescent="0.25">
      <c r="K55343"/>
    </row>
    <row r="55344" spans="11:11" x14ac:dyDescent="0.25">
      <c r="K55344"/>
    </row>
    <row r="55345" spans="11:11" x14ac:dyDescent="0.25">
      <c r="K55345"/>
    </row>
    <row r="55346" spans="11:11" x14ac:dyDescent="0.25">
      <c r="K55346" s="133"/>
    </row>
    <row r="55347" spans="11:11" x14ac:dyDescent="0.25">
      <c r="K55347" s="133"/>
    </row>
    <row r="55348" spans="11:11" x14ac:dyDescent="0.25">
      <c r="K55348"/>
    </row>
    <row r="55349" spans="11:11" x14ac:dyDescent="0.25">
      <c r="K55349"/>
    </row>
    <row r="55350" spans="11:11" x14ac:dyDescent="0.25">
      <c r="K55350" s="133"/>
    </row>
    <row r="55351" spans="11:11" x14ac:dyDescent="0.25">
      <c r="K55351" s="133"/>
    </row>
    <row r="55352" spans="11:11" x14ac:dyDescent="0.25">
      <c r="K55352"/>
    </row>
    <row r="55353" spans="11:11" x14ac:dyDescent="0.25">
      <c r="K55353"/>
    </row>
    <row r="55354" spans="11:11" x14ac:dyDescent="0.25">
      <c r="K55354"/>
    </row>
    <row r="55355" spans="11:11" x14ac:dyDescent="0.25">
      <c r="K55355" s="133"/>
    </row>
    <row r="55356" spans="11:11" x14ac:dyDescent="0.25">
      <c r="K55356" s="133"/>
    </row>
    <row r="55357" spans="11:11" x14ac:dyDescent="0.25">
      <c r="K55357"/>
    </row>
    <row r="55358" spans="11:11" x14ac:dyDescent="0.25">
      <c r="K55358"/>
    </row>
    <row r="55359" spans="11:11" x14ac:dyDescent="0.25">
      <c r="K55359" s="133"/>
    </row>
    <row r="55360" spans="11:11" x14ac:dyDescent="0.25">
      <c r="K55360" s="133"/>
    </row>
    <row r="55361" spans="11:11" x14ac:dyDescent="0.25">
      <c r="K55361"/>
    </row>
    <row r="55362" spans="11:11" x14ac:dyDescent="0.25">
      <c r="K55362"/>
    </row>
    <row r="55363" spans="11:11" x14ac:dyDescent="0.25">
      <c r="K55363"/>
    </row>
    <row r="55364" spans="11:11" x14ac:dyDescent="0.25">
      <c r="K55364" s="133"/>
    </row>
    <row r="55365" spans="11:11" x14ac:dyDescent="0.25">
      <c r="K55365" s="133"/>
    </row>
    <row r="55366" spans="11:11" x14ac:dyDescent="0.25">
      <c r="K55366"/>
    </row>
    <row r="55367" spans="11:11" x14ac:dyDescent="0.25">
      <c r="K55367"/>
    </row>
    <row r="55368" spans="11:11" x14ac:dyDescent="0.25">
      <c r="K55368" s="133"/>
    </row>
    <row r="55369" spans="11:11" x14ac:dyDescent="0.25">
      <c r="K55369" s="133"/>
    </row>
    <row r="55370" spans="11:11" x14ac:dyDescent="0.25">
      <c r="K55370"/>
    </row>
    <row r="55371" spans="11:11" x14ac:dyDescent="0.25">
      <c r="K55371"/>
    </row>
    <row r="55372" spans="11:11" x14ac:dyDescent="0.25">
      <c r="K55372"/>
    </row>
    <row r="55373" spans="11:11" x14ac:dyDescent="0.25">
      <c r="K55373" s="133"/>
    </row>
    <row r="55374" spans="11:11" x14ac:dyDescent="0.25">
      <c r="K55374" s="133"/>
    </row>
    <row r="55375" spans="11:11" x14ac:dyDescent="0.25">
      <c r="K55375"/>
    </row>
    <row r="55376" spans="11:11" x14ac:dyDescent="0.25">
      <c r="K55376"/>
    </row>
    <row r="55377" spans="11:11" x14ac:dyDescent="0.25">
      <c r="K55377" s="133"/>
    </row>
    <row r="55378" spans="11:11" x14ac:dyDescent="0.25">
      <c r="K55378" s="133"/>
    </row>
    <row r="55379" spans="11:11" x14ac:dyDescent="0.25">
      <c r="K55379"/>
    </row>
    <row r="55380" spans="11:11" x14ac:dyDescent="0.25">
      <c r="K55380"/>
    </row>
    <row r="55381" spans="11:11" x14ac:dyDescent="0.25">
      <c r="K55381"/>
    </row>
    <row r="55382" spans="11:11" x14ac:dyDescent="0.25">
      <c r="K55382" s="133"/>
    </row>
    <row r="55383" spans="11:11" x14ac:dyDescent="0.25">
      <c r="K55383" s="133"/>
    </row>
    <row r="55384" spans="11:11" x14ac:dyDescent="0.25">
      <c r="K55384"/>
    </row>
    <row r="55385" spans="11:11" x14ac:dyDescent="0.25">
      <c r="K55385"/>
    </row>
    <row r="55386" spans="11:11" x14ac:dyDescent="0.25">
      <c r="K55386" s="133"/>
    </row>
    <row r="55387" spans="11:11" x14ac:dyDescent="0.25">
      <c r="K55387" s="133"/>
    </row>
    <row r="55388" spans="11:11" x14ac:dyDescent="0.25">
      <c r="K55388"/>
    </row>
    <row r="55389" spans="11:11" x14ac:dyDescent="0.25">
      <c r="K55389"/>
    </row>
    <row r="55390" spans="11:11" x14ac:dyDescent="0.25">
      <c r="K55390"/>
    </row>
    <row r="55391" spans="11:11" x14ac:dyDescent="0.25">
      <c r="K55391" s="133"/>
    </row>
    <row r="55392" spans="11:11" x14ac:dyDescent="0.25">
      <c r="K55392" s="133"/>
    </row>
    <row r="55393" spans="11:11" x14ac:dyDescent="0.25">
      <c r="K55393"/>
    </row>
    <row r="55394" spans="11:11" x14ac:dyDescent="0.25">
      <c r="K55394"/>
    </row>
    <row r="55395" spans="11:11" x14ac:dyDescent="0.25">
      <c r="K55395" s="133"/>
    </row>
    <row r="55396" spans="11:11" x14ac:dyDescent="0.25">
      <c r="K55396" s="133"/>
    </row>
    <row r="55397" spans="11:11" x14ac:dyDescent="0.25">
      <c r="K55397"/>
    </row>
    <row r="55398" spans="11:11" x14ac:dyDescent="0.25">
      <c r="K55398"/>
    </row>
    <row r="55399" spans="11:11" x14ac:dyDescent="0.25">
      <c r="K55399"/>
    </row>
    <row r="55400" spans="11:11" x14ac:dyDescent="0.25">
      <c r="K55400" s="133"/>
    </row>
    <row r="55401" spans="11:11" x14ac:dyDescent="0.25">
      <c r="K55401" s="133"/>
    </row>
    <row r="55402" spans="11:11" x14ac:dyDescent="0.25">
      <c r="K55402"/>
    </row>
    <row r="55403" spans="11:11" x14ac:dyDescent="0.25">
      <c r="K55403"/>
    </row>
    <row r="55404" spans="11:11" x14ac:dyDescent="0.25">
      <c r="K55404" s="133"/>
    </row>
    <row r="55405" spans="11:11" x14ac:dyDescent="0.25">
      <c r="K55405" s="133"/>
    </row>
    <row r="55406" spans="11:11" x14ac:dyDescent="0.25">
      <c r="K55406"/>
    </row>
    <row r="55407" spans="11:11" x14ac:dyDescent="0.25">
      <c r="K55407"/>
    </row>
    <row r="55408" spans="11:11" x14ac:dyDescent="0.25">
      <c r="K55408"/>
    </row>
    <row r="55409" spans="11:11" x14ac:dyDescent="0.25">
      <c r="K55409" s="133"/>
    </row>
    <row r="55410" spans="11:11" x14ac:dyDescent="0.25">
      <c r="K55410" s="133"/>
    </row>
    <row r="55411" spans="11:11" x14ac:dyDescent="0.25">
      <c r="K55411"/>
    </row>
    <row r="55412" spans="11:11" x14ac:dyDescent="0.25">
      <c r="K55412"/>
    </row>
    <row r="55413" spans="11:11" x14ac:dyDescent="0.25">
      <c r="K55413" s="133"/>
    </row>
    <row r="55414" spans="11:11" x14ac:dyDescent="0.25">
      <c r="K55414" s="133"/>
    </row>
    <row r="55415" spans="11:11" x14ac:dyDescent="0.25">
      <c r="K55415"/>
    </row>
    <row r="55416" spans="11:11" x14ac:dyDescent="0.25">
      <c r="K55416"/>
    </row>
    <row r="55417" spans="11:11" x14ac:dyDescent="0.25">
      <c r="K55417"/>
    </row>
    <row r="55418" spans="11:11" x14ac:dyDescent="0.25">
      <c r="K55418" s="133"/>
    </row>
    <row r="55419" spans="11:11" x14ac:dyDescent="0.25">
      <c r="K55419" s="133"/>
    </row>
    <row r="55420" spans="11:11" x14ac:dyDescent="0.25">
      <c r="K55420"/>
    </row>
    <row r="55421" spans="11:11" x14ac:dyDescent="0.25">
      <c r="K55421"/>
    </row>
    <row r="55422" spans="11:11" x14ac:dyDescent="0.25">
      <c r="K55422" s="133"/>
    </row>
    <row r="55423" spans="11:11" x14ac:dyDescent="0.25">
      <c r="K55423" s="133"/>
    </row>
    <row r="55424" spans="11:11" x14ac:dyDescent="0.25">
      <c r="K55424"/>
    </row>
    <row r="55425" spans="11:11" x14ac:dyDescent="0.25">
      <c r="K55425"/>
    </row>
    <row r="55426" spans="11:11" x14ac:dyDescent="0.25">
      <c r="K55426"/>
    </row>
    <row r="55427" spans="11:11" x14ac:dyDescent="0.25">
      <c r="K55427" s="133"/>
    </row>
    <row r="55428" spans="11:11" x14ac:dyDescent="0.25">
      <c r="K55428" s="133"/>
    </row>
    <row r="55429" spans="11:11" x14ac:dyDescent="0.25">
      <c r="K55429"/>
    </row>
    <row r="55430" spans="11:11" x14ac:dyDescent="0.25">
      <c r="K55430"/>
    </row>
    <row r="55431" spans="11:11" x14ac:dyDescent="0.25">
      <c r="K55431" s="133"/>
    </row>
    <row r="55432" spans="11:11" x14ac:dyDescent="0.25">
      <c r="K55432" s="133"/>
    </row>
    <row r="55433" spans="11:11" x14ac:dyDescent="0.25">
      <c r="K55433"/>
    </row>
    <row r="55434" spans="11:11" x14ac:dyDescent="0.25">
      <c r="K55434"/>
    </row>
    <row r="55435" spans="11:11" x14ac:dyDescent="0.25">
      <c r="K55435"/>
    </row>
    <row r="55436" spans="11:11" x14ac:dyDescent="0.25">
      <c r="K55436" s="133"/>
    </row>
    <row r="55437" spans="11:11" x14ac:dyDescent="0.25">
      <c r="K55437" s="133"/>
    </row>
    <row r="55438" spans="11:11" x14ac:dyDescent="0.25">
      <c r="K55438"/>
    </row>
    <row r="55439" spans="11:11" x14ac:dyDescent="0.25">
      <c r="K55439"/>
    </row>
    <row r="55440" spans="11:11" x14ac:dyDescent="0.25">
      <c r="K55440" s="133"/>
    </row>
    <row r="55441" spans="11:11" x14ac:dyDescent="0.25">
      <c r="K55441" s="133"/>
    </row>
    <row r="55442" spans="11:11" x14ac:dyDescent="0.25">
      <c r="K55442"/>
    </row>
    <row r="55443" spans="11:11" x14ac:dyDescent="0.25">
      <c r="K55443"/>
    </row>
    <row r="55444" spans="11:11" x14ac:dyDescent="0.25">
      <c r="K55444"/>
    </row>
    <row r="55445" spans="11:11" x14ac:dyDescent="0.25">
      <c r="K55445" s="133"/>
    </row>
    <row r="55446" spans="11:11" x14ac:dyDescent="0.25">
      <c r="K55446" s="133"/>
    </row>
    <row r="55447" spans="11:11" x14ac:dyDescent="0.25">
      <c r="K55447"/>
    </row>
    <row r="55448" spans="11:11" x14ac:dyDescent="0.25">
      <c r="K55448"/>
    </row>
    <row r="55449" spans="11:11" x14ac:dyDescent="0.25">
      <c r="K55449" s="133"/>
    </row>
    <row r="55450" spans="11:11" x14ac:dyDescent="0.25">
      <c r="K55450" s="133"/>
    </row>
    <row r="55451" spans="11:11" x14ac:dyDescent="0.25">
      <c r="K55451"/>
    </row>
    <row r="55452" spans="11:11" x14ac:dyDescent="0.25">
      <c r="K55452"/>
    </row>
    <row r="55453" spans="11:11" x14ac:dyDescent="0.25">
      <c r="K55453"/>
    </row>
    <row r="55454" spans="11:11" x14ac:dyDescent="0.25">
      <c r="K55454" s="133"/>
    </row>
    <row r="55455" spans="11:11" x14ac:dyDescent="0.25">
      <c r="K55455" s="133"/>
    </row>
    <row r="55456" spans="11:11" x14ac:dyDescent="0.25">
      <c r="K55456"/>
    </row>
    <row r="55457" spans="11:11" x14ac:dyDescent="0.25">
      <c r="K55457"/>
    </row>
    <row r="55458" spans="11:11" x14ac:dyDescent="0.25">
      <c r="K55458" s="133"/>
    </row>
    <row r="55459" spans="11:11" x14ac:dyDescent="0.25">
      <c r="K55459" s="133"/>
    </row>
    <row r="55460" spans="11:11" x14ac:dyDescent="0.25">
      <c r="K55460"/>
    </row>
    <row r="55461" spans="11:11" x14ac:dyDescent="0.25">
      <c r="K55461"/>
    </row>
    <row r="55462" spans="11:11" x14ac:dyDescent="0.25">
      <c r="K55462"/>
    </row>
    <row r="55463" spans="11:11" x14ac:dyDescent="0.25">
      <c r="K55463" s="133"/>
    </row>
    <row r="55464" spans="11:11" x14ac:dyDescent="0.25">
      <c r="K55464" s="133"/>
    </row>
    <row r="55465" spans="11:11" x14ac:dyDescent="0.25">
      <c r="K55465"/>
    </row>
    <row r="55466" spans="11:11" x14ac:dyDescent="0.25">
      <c r="K55466"/>
    </row>
    <row r="55467" spans="11:11" x14ac:dyDescent="0.25">
      <c r="K55467" s="133"/>
    </row>
    <row r="55468" spans="11:11" x14ac:dyDescent="0.25">
      <c r="K55468" s="133"/>
    </row>
    <row r="55469" spans="11:11" x14ac:dyDescent="0.25">
      <c r="K55469"/>
    </row>
    <row r="55470" spans="11:11" x14ac:dyDescent="0.25">
      <c r="K55470"/>
    </row>
    <row r="55471" spans="11:11" x14ac:dyDescent="0.25">
      <c r="K55471"/>
    </row>
    <row r="55472" spans="11:11" x14ac:dyDescent="0.25">
      <c r="K55472" s="133"/>
    </row>
    <row r="55473" spans="11:11" x14ac:dyDescent="0.25">
      <c r="K55473" s="133"/>
    </row>
    <row r="55474" spans="11:11" x14ac:dyDescent="0.25">
      <c r="K55474"/>
    </row>
    <row r="55475" spans="11:11" x14ac:dyDescent="0.25">
      <c r="K55475"/>
    </row>
    <row r="55476" spans="11:11" x14ac:dyDescent="0.25">
      <c r="K55476" s="133"/>
    </row>
    <row r="55477" spans="11:11" x14ac:dyDescent="0.25">
      <c r="K55477" s="133"/>
    </row>
    <row r="55478" spans="11:11" x14ac:dyDescent="0.25">
      <c r="K55478"/>
    </row>
    <row r="55479" spans="11:11" x14ac:dyDescent="0.25">
      <c r="K55479"/>
    </row>
    <row r="55480" spans="11:11" x14ac:dyDescent="0.25">
      <c r="K55480"/>
    </row>
    <row r="55481" spans="11:11" x14ac:dyDescent="0.25">
      <c r="K55481" s="133"/>
    </row>
    <row r="55482" spans="11:11" x14ac:dyDescent="0.25">
      <c r="K55482" s="133"/>
    </row>
    <row r="55483" spans="11:11" x14ac:dyDescent="0.25">
      <c r="K55483"/>
    </row>
    <row r="55484" spans="11:11" x14ac:dyDescent="0.25">
      <c r="K55484"/>
    </row>
    <row r="55485" spans="11:11" x14ac:dyDescent="0.25">
      <c r="K55485" s="133"/>
    </row>
    <row r="55486" spans="11:11" x14ac:dyDescent="0.25">
      <c r="K55486" s="133"/>
    </row>
    <row r="55487" spans="11:11" x14ac:dyDescent="0.25">
      <c r="K55487"/>
    </row>
    <row r="55488" spans="11:11" x14ac:dyDescent="0.25">
      <c r="K55488"/>
    </row>
    <row r="55489" spans="11:11" x14ac:dyDescent="0.25">
      <c r="K55489"/>
    </row>
    <row r="55490" spans="11:11" x14ac:dyDescent="0.25">
      <c r="K55490" s="133"/>
    </row>
    <row r="55491" spans="11:11" x14ac:dyDescent="0.25">
      <c r="K55491" s="133"/>
    </row>
    <row r="55492" spans="11:11" x14ac:dyDescent="0.25">
      <c r="K55492"/>
    </row>
    <row r="55493" spans="11:11" x14ac:dyDescent="0.25">
      <c r="K55493"/>
    </row>
    <row r="55494" spans="11:11" x14ac:dyDescent="0.25">
      <c r="K55494" s="133"/>
    </row>
    <row r="55495" spans="11:11" x14ac:dyDescent="0.25">
      <c r="K55495" s="133"/>
    </row>
    <row r="55496" spans="11:11" x14ac:dyDescent="0.25">
      <c r="K55496"/>
    </row>
    <row r="55497" spans="11:11" x14ac:dyDescent="0.25">
      <c r="K55497"/>
    </row>
    <row r="55498" spans="11:11" x14ac:dyDescent="0.25">
      <c r="K55498"/>
    </row>
    <row r="55499" spans="11:11" x14ac:dyDescent="0.25">
      <c r="K55499" s="133"/>
    </row>
    <row r="55500" spans="11:11" x14ac:dyDescent="0.25">
      <c r="K55500" s="133"/>
    </row>
    <row r="55501" spans="11:11" x14ac:dyDescent="0.25">
      <c r="K55501"/>
    </row>
    <row r="55502" spans="11:11" x14ac:dyDescent="0.25">
      <c r="K55502"/>
    </row>
    <row r="55503" spans="11:11" x14ac:dyDescent="0.25">
      <c r="K55503" s="133"/>
    </row>
    <row r="55504" spans="11:11" x14ac:dyDescent="0.25">
      <c r="K55504" s="133"/>
    </row>
    <row r="55505" spans="11:11" x14ac:dyDescent="0.25">
      <c r="K55505"/>
    </row>
    <row r="55506" spans="11:11" x14ac:dyDescent="0.25">
      <c r="K55506"/>
    </row>
    <row r="55507" spans="11:11" x14ac:dyDescent="0.25">
      <c r="K55507"/>
    </row>
    <row r="55508" spans="11:11" x14ac:dyDescent="0.25">
      <c r="K55508" s="133"/>
    </row>
    <row r="55509" spans="11:11" x14ac:dyDescent="0.25">
      <c r="K55509" s="133"/>
    </row>
    <row r="55510" spans="11:11" x14ac:dyDescent="0.25">
      <c r="K55510"/>
    </row>
    <row r="55511" spans="11:11" x14ac:dyDescent="0.25">
      <c r="K55511"/>
    </row>
    <row r="55512" spans="11:11" x14ac:dyDescent="0.25">
      <c r="K55512" s="133"/>
    </row>
    <row r="55513" spans="11:11" x14ac:dyDescent="0.25">
      <c r="K55513" s="133"/>
    </row>
    <row r="55514" spans="11:11" x14ac:dyDescent="0.25">
      <c r="K55514"/>
    </row>
    <row r="55515" spans="11:11" x14ac:dyDescent="0.25">
      <c r="K55515"/>
    </row>
    <row r="55516" spans="11:11" x14ac:dyDescent="0.25">
      <c r="K55516"/>
    </row>
    <row r="55517" spans="11:11" x14ac:dyDescent="0.25">
      <c r="K55517" s="133"/>
    </row>
    <row r="55518" spans="11:11" x14ac:dyDescent="0.25">
      <c r="K55518" s="133"/>
    </row>
    <row r="55519" spans="11:11" x14ac:dyDescent="0.25">
      <c r="K55519"/>
    </row>
    <row r="55520" spans="11:11" x14ac:dyDescent="0.25">
      <c r="K55520"/>
    </row>
    <row r="55521" spans="11:11" x14ac:dyDescent="0.25">
      <c r="K55521" s="133"/>
    </row>
    <row r="55522" spans="11:11" x14ac:dyDescent="0.25">
      <c r="K55522" s="133"/>
    </row>
    <row r="55523" spans="11:11" x14ac:dyDescent="0.25">
      <c r="K55523"/>
    </row>
    <row r="55524" spans="11:11" x14ac:dyDescent="0.25">
      <c r="K55524"/>
    </row>
    <row r="55525" spans="11:11" x14ac:dyDescent="0.25">
      <c r="K55525"/>
    </row>
    <row r="55526" spans="11:11" x14ac:dyDescent="0.25">
      <c r="K55526" s="133"/>
    </row>
    <row r="55527" spans="11:11" x14ac:dyDescent="0.25">
      <c r="K55527" s="133"/>
    </row>
    <row r="55528" spans="11:11" x14ac:dyDescent="0.25">
      <c r="K55528"/>
    </row>
    <row r="55529" spans="11:11" x14ac:dyDescent="0.25">
      <c r="K55529"/>
    </row>
    <row r="55530" spans="11:11" x14ac:dyDescent="0.25">
      <c r="K55530" s="133"/>
    </row>
    <row r="55531" spans="11:11" x14ac:dyDescent="0.25">
      <c r="K55531" s="133"/>
    </row>
    <row r="55532" spans="11:11" x14ac:dyDescent="0.25">
      <c r="K55532"/>
    </row>
    <row r="55533" spans="11:11" x14ac:dyDescent="0.25">
      <c r="K55533"/>
    </row>
    <row r="55534" spans="11:11" x14ac:dyDescent="0.25">
      <c r="K55534"/>
    </row>
    <row r="55535" spans="11:11" x14ac:dyDescent="0.25">
      <c r="K55535" s="133"/>
    </row>
    <row r="55536" spans="11:11" x14ac:dyDescent="0.25">
      <c r="K55536" s="133"/>
    </row>
    <row r="55537" spans="11:11" x14ac:dyDescent="0.25">
      <c r="K55537"/>
    </row>
    <row r="55538" spans="11:11" x14ac:dyDescent="0.25">
      <c r="K55538"/>
    </row>
    <row r="55539" spans="11:11" x14ac:dyDescent="0.25">
      <c r="K55539" s="133"/>
    </row>
    <row r="55540" spans="11:11" x14ac:dyDescent="0.25">
      <c r="K55540" s="133"/>
    </row>
    <row r="55541" spans="11:11" x14ac:dyDescent="0.25">
      <c r="K55541"/>
    </row>
    <row r="55542" spans="11:11" x14ac:dyDescent="0.25">
      <c r="K55542"/>
    </row>
    <row r="55543" spans="11:11" x14ac:dyDescent="0.25">
      <c r="K55543"/>
    </row>
    <row r="55544" spans="11:11" x14ac:dyDescent="0.25">
      <c r="K55544" s="133"/>
    </row>
    <row r="55545" spans="11:11" x14ac:dyDescent="0.25">
      <c r="K55545" s="133"/>
    </row>
    <row r="55546" spans="11:11" x14ac:dyDescent="0.25">
      <c r="K55546"/>
    </row>
    <row r="55547" spans="11:11" x14ac:dyDescent="0.25">
      <c r="K55547"/>
    </row>
    <row r="55548" spans="11:11" x14ac:dyDescent="0.25">
      <c r="K55548" s="133"/>
    </row>
    <row r="55549" spans="11:11" x14ac:dyDescent="0.25">
      <c r="K55549" s="133"/>
    </row>
    <row r="55550" spans="11:11" x14ac:dyDescent="0.25">
      <c r="K55550"/>
    </row>
    <row r="55551" spans="11:11" x14ac:dyDescent="0.25">
      <c r="K55551"/>
    </row>
    <row r="55552" spans="11:11" x14ac:dyDescent="0.25">
      <c r="K55552"/>
    </row>
    <row r="55553" spans="11:11" x14ac:dyDescent="0.25">
      <c r="K55553" s="133"/>
    </row>
    <row r="55554" spans="11:11" x14ac:dyDescent="0.25">
      <c r="K55554" s="133"/>
    </row>
    <row r="55555" spans="11:11" x14ac:dyDescent="0.25">
      <c r="K55555"/>
    </row>
    <row r="55556" spans="11:11" x14ac:dyDescent="0.25">
      <c r="K55556"/>
    </row>
    <row r="55557" spans="11:11" x14ac:dyDescent="0.25">
      <c r="K55557" s="133"/>
    </row>
    <row r="55558" spans="11:11" x14ac:dyDescent="0.25">
      <c r="K55558" s="133"/>
    </row>
    <row r="55559" spans="11:11" x14ac:dyDescent="0.25">
      <c r="K55559"/>
    </row>
    <row r="55560" spans="11:11" x14ac:dyDescent="0.25">
      <c r="K55560"/>
    </row>
    <row r="55561" spans="11:11" x14ac:dyDescent="0.25">
      <c r="K55561"/>
    </row>
    <row r="55562" spans="11:11" x14ac:dyDescent="0.25">
      <c r="K55562" s="133"/>
    </row>
    <row r="55563" spans="11:11" x14ac:dyDescent="0.25">
      <c r="K55563" s="133"/>
    </row>
    <row r="55564" spans="11:11" x14ac:dyDescent="0.25">
      <c r="K55564"/>
    </row>
    <row r="55565" spans="11:11" x14ac:dyDescent="0.25">
      <c r="K55565"/>
    </row>
    <row r="55566" spans="11:11" x14ac:dyDescent="0.25">
      <c r="K55566" s="133"/>
    </row>
    <row r="55567" spans="11:11" x14ac:dyDescent="0.25">
      <c r="K55567" s="133"/>
    </row>
    <row r="55568" spans="11:11" x14ac:dyDescent="0.25">
      <c r="K55568"/>
    </row>
    <row r="55569" spans="11:11" x14ac:dyDescent="0.25">
      <c r="K55569"/>
    </row>
    <row r="55570" spans="11:11" x14ac:dyDescent="0.25">
      <c r="K55570"/>
    </row>
    <row r="55571" spans="11:11" x14ac:dyDescent="0.25">
      <c r="K55571" s="133"/>
    </row>
    <row r="55572" spans="11:11" x14ac:dyDescent="0.25">
      <c r="K55572" s="133"/>
    </row>
    <row r="55573" spans="11:11" x14ac:dyDescent="0.25">
      <c r="K55573"/>
    </row>
    <row r="55574" spans="11:11" x14ac:dyDescent="0.25">
      <c r="K55574"/>
    </row>
    <row r="55575" spans="11:11" x14ac:dyDescent="0.25">
      <c r="K55575" s="133"/>
    </row>
    <row r="55576" spans="11:11" x14ac:dyDescent="0.25">
      <c r="K55576" s="133"/>
    </row>
    <row r="55577" spans="11:11" x14ac:dyDescent="0.25">
      <c r="K55577"/>
    </row>
    <row r="55578" spans="11:11" x14ac:dyDescent="0.25">
      <c r="K55578"/>
    </row>
    <row r="55579" spans="11:11" x14ac:dyDescent="0.25">
      <c r="K55579"/>
    </row>
    <row r="55580" spans="11:11" x14ac:dyDescent="0.25">
      <c r="K55580" s="133"/>
    </row>
    <row r="55581" spans="11:11" x14ac:dyDescent="0.25">
      <c r="K55581" s="133"/>
    </row>
    <row r="55582" spans="11:11" x14ac:dyDescent="0.25">
      <c r="K55582"/>
    </row>
    <row r="55583" spans="11:11" x14ac:dyDescent="0.25">
      <c r="K55583"/>
    </row>
    <row r="55584" spans="11:11" x14ac:dyDescent="0.25">
      <c r="K55584" s="133"/>
    </row>
    <row r="55585" spans="11:11" x14ac:dyDescent="0.25">
      <c r="K55585" s="133"/>
    </row>
    <row r="55586" spans="11:11" x14ac:dyDescent="0.25">
      <c r="K55586"/>
    </row>
    <row r="55587" spans="11:11" x14ac:dyDescent="0.25">
      <c r="K55587"/>
    </row>
    <row r="55588" spans="11:11" x14ac:dyDescent="0.25">
      <c r="K55588"/>
    </row>
    <row r="55589" spans="11:11" x14ac:dyDescent="0.25">
      <c r="K55589" s="133"/>
    </row>
    <row r="55590" spans="11:11" x14ac:dyDescent="0.25">
      <c r="K55590" s="133"/>
    </row>
    <row r="55591" spans="11:11" x14ac:dyDescent="0.25">
      <c r="K55591"/>
    </row>
    <row r="55592" spans="11:11" x14ac:dyDescent="0.25">
      <c r="K55592"/>
    </row>
    <row r="55593" spans="11:11" x14ac:dyDescent="0.25">
      <c r="K55593" s="133"/>
    </row>
    <row r="55594" spans="11:11" x14ac:dyDescent="0.25">
      <c r="K55594" s="133"/>
    </row>
    <row r="55595" spans="11:11" x14ac:dyDescent="0.25">
      <c r="K55595"/>
    </row>
    <row r="55596" spans="11:11" x14ac:dyDescent="0.25">
      <c r="K55596"/>
    </row>
    <row r="55597" spans="11:11" x14ac:dyDescent="0.25">
      <c r="K55597"/>
    </row>
    <row r="55598" spans="11:11" x14ac:dyDescent="0.25">
      <c r="K55598" s="133"/>
    </row>
    <row r="55599" spans="11:11" x14ac:dyDescent="0.25">
      <c r="K55599" s="133"/>
    </row>
    <row r="55600" spans="11:11" x14ac:dyDescent="0.25">
      <c r="K55600"/>
    </row>
    <row r="55601" spans="11:11" x14ac:dyDescent="0.25">
      <c r="K55601"/>
    </row>
    <row r="55602" spans="11:11" x14ac:dyDescent="0.25">
      <c r="K55602" s="133"/>
    </row>
    <row r="55603" spans="11:11" x14ac:dyDescent="0.25">
      <c r="K55603" s="133"/>
    </row>
    <row r="55604" spans="11:11" x14ac:dyDescent="0.25">
      <c r="K55604"/>
    </row>
    <row r="55605" spans="11:11" x14ac:dyDescent="0.25">
      <c r="K55605"/>
    </row>
    <row r="55606" spans="11:11" x14ac:dyDescent="0.25">
      <c r="K55606"/>
    </row>
    <row r="55607" spans="11:11" x14ac:dyDescent="0.25">
      <c r="K55607" s="133"/>
    </row>
    <row r="55608" spans="11:11" x14ac:dyDescent="0.25">
      <c r="K55608" s="133"/>
    </row>
    <row r="55609" spans="11:11" x14ac:dyDescent="0.25">
      <c r="K55609"/>
    </row>
    <row r="55610" spans="11:11" x14ac:dyDescent="0.25">
      <c r="K55610"/>
    </row>
    <row r="55611" spans="11:11" x14ac:dyDescent="0.25">
      <c r="K55611" s="133"/>
    </row>
    <row r="55612" spans="11:11" x14ac:dyDescent="0.25">
      <c r="K55612" s="133"/>
    </row>
    <row r="55613" spans="11:11" x14ac:dyDescent="0.25">
      <c r="K55613"/>
    </row>
    <row r="55614" spans="11:11" x14ac:dyDescent="0.25">
      <c r="K55614"/>
    </row>
    <row r="55615" spans="11:11" x14ac:dyDescent="0.25">
      <c r="K55615"/>
    </row>
    <row r="55616" spans="11:11" x14ac:dyDescent="0.25">
      <c r="K55616" s="133"/>
    </row>
    <row r="55617" spans="11:11" x14ac:dyDescent="0.25">
      <c r="K55617" s="133"/>
    </row>
    <row r="55618" spans="11:11" x14ac:dyDescent="0.25">
      <c r="K55618"/>
    </row>
    <row r="55619" spans="11:11" x14ac:dyDescent="0.25">
      <c r="K55619"/>
    </row>
    <row r="55620" spans="11:11" x14ac:dyDescent="0.25">
      <c r="K55620" s="133"/>
    </row>
    <row r="55621" spans="11:11" x14ac:dyDescent="0.25">
      <c r="K55621" s="133"/>
    </row>
    <row r="55622" spans="11:11" x14ac:dyDescent="0.25">
      <c r="K55622"/>
    </row>
    <row r="55623" spans="11:11" x14ac:dyDescent="0.25">
      <c r="K55623"/>
    </row>
    <row r="55624" spans="11:11" x14ac:dyDescent="0.25">
      <c r="K55624"/>
    </row>
    <row r="55625" spans="11:11" x14ac:dyDescent="0.25">
      <c r="K55625" s="133"/>
    </row>
    <row r="55626" spans="11:11" x14ac:dyDescent="0.25">
      <c r="K55626" s="133"/>
    </row>
    <row r="55627" spans="11:11" x14ac:dyDescent="0.25">
      <c r="K55627"/>
    </row>
    <row r="55628" spans="11:11" x14ac:dyDescent="0.25">
      <c r="K55628"/>
    </row>
    <row r="55629" spans="11:11" x14ac:dyDescent="0.25">
      <c r="K55629" s="133"/>
    </row>
    <row r="55630" spans="11:11" x14ac:dyDescent="0.25">
      <c r="K55630" s="133"/>
    </row>
    <row r="55631" spans="11:11" x14ac:dyDescent="0.25">
      <c r="K55631"/>
    </row>
    <row r="55632" spans="11:11" x14ac:dyDescent="0.25">
      <c r="K55632"/>
    </row>
    <row r="55633" spans="11:11" x14ac:dyDescent="0.25">
      <c r="K55633"/>
    </row>
    <row r="55634" spans="11:11" x14ac:dyDescent="0.25">
      <c r="K55634" s="133"/>
    </row>
    <row r="55635" spans="11:11" x14ac:dyDescent="0.25">
      <c r="K55635" s="133"/>
    </row>
    <row r="55636" spans="11:11" x14ac:dyDescent="0.25">
      <c r="K55636"/>
    </row>
    <row r="55637" spans="11:11" x14ac:dyDescent="0.25">
      <c r="K55637"/>
    </row>
    <row r="55638" spans="11:11" x14ac:dyDescent="0.25">
      <c r="K55638" s="133"/>
    </row>
    <row r="55639" spans="11:11" x14ac:dyDescent="0.25">
      <c r="K55639" s="133"/>
    </row>
    <row r="55640" spans="11:11" x14ac:dyDescent="0.25">
      <c r="K55640"/>
    </row>
    <row r="55641" spans="11:11" x14ac:dyDescent="0.25">
      <c r="K55641"/>
    </row>
    <row r="55642" spans="11:11" x14ac:dyDescent="0.25">
      <c r="K55642"/>
    </row>
    <row r="55643" spans="11:11" x14ac:dyDescent="0.25">
      <c r="K55643" s="133"/>
    </row>
    <row r="55644" spans="11:11" x14ac:dyDescent="0.25">
      <c r="K55644" s="133"/>
    </row>
    <row r="55645" spans="11:11" x14ac:dyDescent="0.25">
      <c r="K55645"/>
    </row>
    <row r="55646" spans="11:11" x14ac:dyDescent="0.25">
      <c r="K55646"/>
    </row>
    <row r="55647" spans="11:11" x14ac:dyDescent="0.25">
      <c r="K55647" s="133"/>
    </row>
    <row r="55648" spans="11:11" x14ac:dyDescent="0.25">
      <c r="K55648" s="133"/>
    </row>
    <row r="55649" spans="11:11" x14ac:dyDescent="0.25">
      <c r="K55649"/>
    </row>
    <row r="55650" spans="11:11" x14ac:dyDescent="0.25">
      <c r="K55650"/>
    </row>
    <row r="55651" spans="11:11" x14ac:dyDescent="0.25">
      <c r="K55651"/>
    </row>
    <row r="55652" spans="11:11" x14ac:dyDescent="0.25">
      <c r="K55652" s="133"/>
    </row>
    <row r="55653" spans="11:11" x14ac:dyDescent="0.25">
      <c r="K55653" s="133"/>
    </row>
    <row r="55654" spans="11:11" x14ac:dyDescent="0.25">
      <c r="K55654"/>
    </row>
    <row r="55655" spans="11:11" x14ac:dyDescent="0.25">
      <c r="K55655"/>
    </row>
    <row r="55656" spans="11:11" x14ac:dyDescent="0.25">
      <c r="K55656" s="133"/>
    </row>
    <row r="55657" spans="11:11" x14ac:dyDescent="0.25">
      <c r="K55657" s="133"/>
    </row>
    <row r="55658" spans="11:11" x14ac:dyDescent="0.25">
      <c r="K55658"/>
    </row>
    <row r="55659" spans="11:11" x14ac:dyDescent="0.25">
      <c r="K55659"/>
    </row>
    <row r="55660" spans="11:11" x14ac:dyDescent="0.25">
      <c r="K55660"/>
    </row>
    <row r="55661" spans="11:11" x14ac:dyDescent="0.25">
      <c r="K55661" s="133"/>
    </row>
    <row r="55662" spans="11:11" x14ac:dyDescent="0.25">
      <c r="K55662" s="133"/>
    </row>
    <row r="55663" spans="11:11" x14ac:dyDescent="0.25">
      <c r="K55663"/>
    </row>
    <row r="55664" spans="11:11" x14ac:dyDescent="0.25">
      <c r="K55664"/>
    </row>
    <row r="55665" spans="11:11" x14ac:dyDescent="0.25">
      <c r="K55665" s="133"/>
    </row>
    <row r="55666" spans="11:11" x14ac:dyDescent="0.25">
      <c r="K55666" s="133"/>
    </row>
    <row r="55667" spans="11:11" x14ac:dyDescent="0.25">
      <c r="K55667"/>
    </row>
    <row r="55668" spans="11:11" x14ac:dyDescent="0.25">
      <c r="K55668"/>
    </row>
    <row r="55669" spans="11:11" x14ac:dyDescent="0.25">
      <c r="K55669"/>
    </row>
    <row r="55670" spans="11:11" x14ac:dyDescent="0.25">
      <c r="K55670" s="133"/>
    </row>
    <row r="55671" spans="11:11" x14ac:dyDescent="0.25">
      <c r="K55671" s="133"/>
    </row>
    <row r="55672" spans="11:11" x14ac:dyDescent="0.25">
      <c r="K55672"/>
    </row>
    <row r="55673" spans="11:11" x14ac:dyDescent="0.25">
      <c r="K55673"/>
    </row>
    <row r="55674" spans="11:11" x14ac:dyDescent="0.25">
      <c r="K55674" s="133"/>
    </row>
    <row r="55675" spans="11:11" x14ac:dyDescent="0.25">
      <c r="K55675" s="133"/>
    </row>
    <row r="55676" spans="11:11" x14ac:dyDescent="0.25">
      <c r="K55676"/>
    </row>
    <row r="55677" spans="11:11" x14ac:dyDescent="0.25">
      <c r="K55677"/>
    </row>
    <row r="55678" spans="11:11" x14ac:dyDescent="0.25">
      <c r="K55678"/>
    </row>
    <row r="55679" spans="11:11" x14ac:dyDescent="0.25">
      <c r="K55679" s="133"/>
    </row>
    <row r="55680" spans="11:11" x14ac:dyDescent="0.25">
      <c r="K55680" s="133"/>
    </row>
    <row r="55681" spans="11:11" x14ac:dyDescent="0.25">
      <c r="K55681"/>
    </row>
    <row r="55682" spans="11:11" x14ac:dyDescent="0.25">
      <c r="K55682"/>
    </row>
    <row r="55683" spans="11:11" x14ac:dyDescent="0.25">
      <c r="K55683" s="133"/>
    </row>
    <row r="55684" spans="11:11" x14ac:dyDescent="0.25">
      <c r="K55684" s="133"/>
    </row>
    <row r="55685" spans="11:11" x14ac:dyDescent="0.25">
      <c r="K55685"/>
    </row>
    <row r="55686" spans="11:11" x14ac:dyDescent="0.25">
      <c r="K55686"/>
    </row>
    <row r="55687" spans="11:11" x14ac:dyDescent="0.25">
      <c r="K55687"/>
    </row>
    <row r="55688" spans="11:11" x14ac:dyDescent="0.25">
      <c r="K55688" s="133"/>
    </row>
    <row r="55689" spans="11:11" x14ac:dyDescent="0.25">
      <c r="K55689" s="133"/>
    </row>
    <row r="55690" spans="11:11" x14ac:dyDescent="0.25">
      <c r="K55690"/>
    </row>
    <row r="55691" spans="11:11" x14ac:dyDescent="0.25">
      <c r="K55691"/>
    </row>
    <row r="55692" spans="11:11" x14ac:dyDescent="0.25">
      <c r="K55692" s="133"/>
    </row>
    <row r="55693" spans="11:11" x14ac:dyDescent="0.25">
      <c r="K55693" s="133"/>
    </row>
    <row r="55694" spans="11:11" x14ac:dyDescent="0.25">
      <c r="K55694"/>
    </row>
    <row r="55695" spans="11:11" x14ac:dyDescent="0.25">
      <c r="K55695"/>
    </row>
    <row r="55696" spans="11:11" x14ac:dyDescent="0.25">
      <c r="K55696"/>
    </row>
    <row r="55697" spans="11:11" x14ac:dyDescent="0.25">
      <c r="K55697" s="133"/>
    </row>
    <row r="55698" spans="11:11" x14ac:dyDescent="0.25">
      <c r="K55698" s="133"/>
    </row>
    <row r="55699" spans="11:11" x14ac:dyDescent="0.25">
      <c r="K55699"/>
    </row>
    <row r="55700" spans="11:11" x14ac:dyDescent="0.25">
      <c r="K55700"/>
    </row>
    <row r="55701" spans="11:11" x14ac:dyDescent="0.25">
      <c r="K55701" s="133"/>
    </row>
    <row r="55702" spans="11:11" x14ac:dyDescent="0.25">
      <c r="K55702" s="133"/>
    </row>
    <row r="55703" spans="11:11" x14ac:dyDescent="0.25">
      <c r="K55703"/>
    </row>
    <row r="55704" spans="11:11" x14ac:dyDescent="0.25">
      <c r="K55704"/>
    </row>
    <row r="55705" spans="11:11" x14ac:dyDescent="0.25">
      <c r="K55705"/>
    </row>
    <row r="55706" spans="11:11" x14ac:dyDescent="0.25">
      <c r="K55706" s="133"/>
    </row>
    <row r="55707" spans="11:11" x14ac:dyDescent="0.25">
      <c r="K55707" s="133"/>
    </row>
    <row r="55708" spans="11:11" x14ac:dyDescent="0.25">
      <c r="K55708"/>
    </row>
    <row r="55709" spans="11:11" x14ac:dyDescent="0.25">
      <c r="K55709"/>
    </row>
    <row r="55710" spans="11:11" x14ac:dyDescent="0.25">
      <c r="K55710" s="133"/>
    </row>
    <row r="55711" spans="11:11" x14ac:dyDescent="0.25">
      <c r="K55711" s="133"/>
    </row>
    <row r="55712" spans="11:11" x14ac:dyDescent="0.25">
      <c r="K55712"/>
    </row>
    <row r="55713" spans="11:11" x14ac:dyDescent="0.25">
      <c r="K55713"/>
    </row>
    <row r="55714" spans="11:11" x14ac:dyDescent="0.25">
      <c r="K55714"/>
    </row>
    <row r="55715" spans="11:11" x14ac:dyDescent="0.25">
      <c r="K55715" s="133"/>
    </row>
    <row r="55716" spans="11:11" x14ac:dyDescent="0.25">
      <c r="K55716" s="133"/>
    </row>
    <row r="55717" spans="11:11" x14ac:dyDescent="0.25">
      <c r="K55717"/>
    </row>
    <row r="55718" spans="11:11" x14ac:dyDescent="0.25">
      <c r="K55718"/>
    </row>
    <row r="55719" spans="11:11" x14ac:dyDescent="0.25">
      <c r="K55719" s="133"/>
    </row>
    <row r="55720" spans="11:11" x14ac:dyDescent="0.25">
      <c r="K55720" s="133"/>
    </row>
    <row r="55721" spans="11:11" x14ac:dyDescent="0.25">
      <c r="K55721"/>
    </row>
    <row r="55722" spans="11:11" x14ac:dyDescent="0.25">
      <c r="K55722"/>
    </row>
    <row r="55723" spans="11:11" x14ac:dyDescent="0.25">
      <c r="K55723"/>
    </row>
    <row r="55724" spans="11:11" x14ac:dyDescent="0.25">
      <c r="K55724" s="133"/>
    </row>
    <row r="55725" spans="11:11" x14ac:dyDescent="0.25">
      <c r="K55725" s="133"/>
    </row>
    <row r="55726" spans="11:11" x14ac:dyDescent="0.25">
      <c r="K55726"/>
    </row>
    <row r="55727" spans="11:11" x14ac:dyDescent="0.25">
      <c r="K55727"/>
    </row>
    <row r="55728" spans="11:11" x14ac:dyDescent="0.25">
      <c r="K55728" s="133"/>
    </row>
    <row r="55729" spans="11:11" x14ac:dyDescent="0.25">
      <c r="K55729" s="133"/>
    </row>
    <row r="55730" spans="11:11" x14ac:dyDescent="0.25">
      <c r="K55730"/>
    </row>
    <row r="55731" spans="11:11" x14ac:dyDescent="0.25">
      <c r="K55731"/>
    </row>
    <row r="55732" spans="11:11" x14ac:dyDescent="0.25">
      <c r="K55732"/>
    </row>
    <row r="55733" spans="11:11" x14ac:dyDescent="0.25">
      <c r="K55733" s="133"/>
    </row>
    <row r="55734" spans="11:11" x14ac:dyDescent="0.25">
      <c r="K55734" s="133"/>
    </row>
    <row r="55735" spans="11:11" x14ac:dyDescent="0.25">
      <c r="K55735"/>
    </row>
    <row r="55736" spans="11:11" x14ac:dyDescent="0.25">
      <c r="K55736"/>
    </row>
    <row r="55737" spans="11:11" x14ac:dyDescent="0.25">
      <c r="K55737" s="133"/>
    </row>
    <row r="55738" spans="11:11" x14ac:dyDescent="0.25">
      <c r="K55738" s="133"/>
    </row>
    <row r="55739" spans="11:11" x14ac:dyDescent="0.25">
      <c r="K55739"/>
    </row>
    <row r="55740" spans="11:11" x14ac:dyDescent="0.25">
      <c r="K55740"/>
    </row>
    <row r="55741" spans="11:11" x14ac:dyDescent="0.25">
      <c r="K55741"/>
    </row>
    <row r="55742" spans="11:11" x14ac:dyDescent="0.25">
      <c r="K55742" s="133"/>
    </row>
    <row r="55743" spans="11:11" x14ac:dyDescent="0.25">
      <c r="K55743" s="133"/>
    </row>
    <row r="55744" spans="11:11" x14ac:dyDescent="0.25">
      <c r="K55744"/>
    </row>
    <row r="55745" spans="11:11" x14ac:dyDescent="0.25">
      <c r="K55745"/>
    </row>
    <row r="55746" spans="11:11" x14ac:dyDescent="0.25">
      <c r="K55746" s="133"/>
    </row>
    <row r="55747" spans="11:11" x14ac:dyDescent="0.25">
      <c r="K55747" s="133"/>
    </row>
    <row r="55748" spans="11:11" x14ac:dyDescent="0.25">
      <c r="K55748"/>
    </row>
    <row r="55749" spans="11:11" x14ac:dyDescent="0.25">
      <c r="K55749"/>
    </row>
    <row r="55750" spans="11:11" x14ac:dyDescent="0.25">
      <c r="K55750"/>
    </row>
    <row r="55751" spans="11:11" x14ac:dyDescent="0.25">
      <c r="K55751" s="133"/>
    </row>
    <row r="55752" spans="11:11" x14ac:dyDescent="0.25">
      <c r="K55752" s="133"/>
    </row>
    <row r="55753" spans="11:11" x14ac:dyDescent="0.25">
      <c r="K55753"/>
    </row>
    <row r="55754" spans="11:11" x14ac:dyDescent="0.25">
      <c r="K55754"/>
    </row>
    <row r="55755" spans="11:11" x14ac:dyDescent="0.25">
      <c r="K55755" s="133"/>
    </row>
    <row r="55756" spans="11:11" x14ac:dyDescent="0.25">
      <c r="K55756" s="133"/>
    </row>
    <row r="55757" spans="11:11" x14ac:dyDescent="0.25">
      <c r="K55757"/>
    </row>
    <row r="55758" spans="11:11" x14ac:dyDescent="0.25">
      <c r="K55758"/>
    </row>
    <row r="55759" spans="11:11" x14ac:dyDescent="0.25">
      <c r="K55759"/>
    </row>
    <row r="55760" spans="11:11" x14ac:dyDescent="0.25">
      <c r="K55760" s="133"/>
    </row>
    <row r="55761" spans="11:11" x14ac:dyDescent="0.25">
      <c r="K55761" s="133"/>
    </row>
    <row r="55762" spans="11:11" x14ac:dyDescent="0.25">
      <c r="K55762"/>
    </row>
    <row r="55763" spans="11:11" x14ac:dyDescent="0.25">
      <c r="K55763"/>
    </row>
    <row r="55764" spans="11:11" x14ac:dyDescent="0.25">
      <c r="K55764" s="133"/>
    </row>
    <row r="55765" spans="11:11" x14ac:dyDescent="0.25">
      <c r="K55765" s="133"/>
    </row>
    <row r="55766" spans="11:11" x14ac:dyDescent="0.25">
      <c r="K55766"/>
    </row>
    <row r="55767" spans="11:11" x14ac:dyDescent="0.25">
      <c r="K55767"/>
    </row>
    <row r="55768" spans="11:11" x14ac:dyDescent="0.25">
      <c r="K55768"/>
    </row>
    <row r="55769" spans="11:11" x14ac:dyDescent="0.25">
      <c r="K55769" s="133"/>
    </row>
    <row r="55770" spans="11:11" x14ac:dyDescent="0.25">
      <c r="K55770" s="133"/>
    </row>
    <row r="55771" spans="11:11" x14ac:dyDescent="0.25">
      <c r="K55771"/>
    </row>
    <row r="55772" spans="11:11" x14ac:dyDescent="0.25">
      <c r="K55772"/>
    </row>
    <row r="55773" spans="11:11" x14ac:dyDescent="0.25">
      <c r="K55773" s="133"/>
    </row>
    <row r="55774" spans="11:11" x14ac:dyDescent="0.25">
      <c r="K55774" s="133"/>
    </row>
    <row r="55775" spans="11:11" x14ac:dyDescent="0.25">
      <c r="K55775"/>
    </row>
    <row r="55776" spans="11:11" x14ac:dyDescent="0.25">
      <c r="K55776"/>
    </row>
    <row r="55777" spans="11:11" x14ac:dyDescent="0.25">
      <c r="K55777"/>
    </row>
    <row r="55778" spans="11:11" x14ac:dyDescent="0.25">
      <c r="K55778" s="133"/>
    </row>
    <row r="55779" spans="11:11" x14ac:dyDescent="0.25">
      <c r="K55779" s="133"/>
    </row>
    <row r="55780" spans="11:11" x14ac:dyDescent="0.25">
      <c r="K55780"/>
    </row>
    <row r="55781" spans="11:11" x14ac:dyDescent="0.25">
      <c r="K55781"/>
    </row>
    <row r="55782" spans="11:11" x14ac:dyDescent="0.25">
      <c r="K55782" s="133"/>
    </row>
    <row r="55783" spans="11:11" x14ac:dyDescent="0.25">
      <c r="K55783" s="133"/>
    </row>
    <row r="55784" spans="11:11" x14ac:dyDescent="0.25">
      <c r="K55784"/>
    </row>
    <row r="55785" spans="11:11" x14ac:dyDescent="0.25">
      <c r="K55785"/>
    </row>
    <row r="55786" spans="11:11" x14ac:dyDescent="0.25">
      <c r="K55786"/>
    </row>
    <row r="55787" spans="11:11" x14ac:dyDescent="0.25">
      <c r="K55787" s="133"/>
    </row>
    <row r="55788" spans="11:11" x14ac:dyDescent="0.25">
      <c r="K55788" s="133"/>
    </row>
    <row r="55789" spans="11:11" x14ac:dyDescent="0.25">
      <c r="K55789"/>
    </row>
    <row r="55790" spans="11:11" x14ac:dyDescent="0.25">
      <c r="K55790"/>
    </row>
    <row r="55791" spans="11:11" x14ac:dyDescent="0.25">
      <c r="K55791" s="133"/>
    </row>
    <row r="55792" spans="11:11" x14ac:dyDescent="0.25">
      <c r="K55792" s="133"/>
    </row>
    <row r="55793" spans="11:11" x14ac:dyDescent="0.25">
      <c r="K55793"/>
    </row>
    <row r="55794" spans="11:11" x14ac:dyDescent="0.25">
      <c r="K55794"/>
    </row>
    <row r="55795" spans="11:11" x14ac:dyDescent="0.25">
      <c r="K55795"/>
    </row>
    <row r="55796" spans="11:11" x14ac:dyDescent="0.25">
      <c r="K55796" s="133"/>
    </row>
    <row r="55797" spans="11:11" x14ac:dyDescent="0.25">
      <c r="K55797" s="133"/>
    </row>
    <row r="55798" spans="11:11" x14ac:dyDescent="0.25">
      <c r="K55798"/>
    </row>
    <row r="55799" spans="11:11" x14ac:dyDescent="0.25">
      <c r="K55799"/>
    </row>
    <row r="55800" spans="11:11" x14ac:dyDescent="0.25">
      <c r="K55800" s="133"/>
    </row>
    <row r="55801" spans="11:11" x14ac:dyDescent="0.25">
      <c r="K55801" s="133"/>
    </row>
    <row r="55802" spans="11:11" x14ac:dyDescent="0.25">
      <c r="K55802"/>
    </row>
    <row r="55803" spans="11:11" x14ac:dyDescent="0.25">
      <c r="K55803"/>
    </row>
    <row r="55804" spans="11:11" x14ac:dyDescent="0.25">
      <c r="K55804"/>
    </row>
    <row r="55805" spans="11:11" x14ac:dyDescent="0.25">
      <c r="K55805" s="133"/>
    </row>
    <row r="55806" spans="11:11" x14ac:dyDescent="0.25">
      <c r="K55806" s="133"/>
    </row>
    <row r="55807" spans="11:11" x14ac:dyDescent="0.25">
      <c r="K55807"/>
    </row>
    <row r="55808" spans="11:11" x14ac:dyDescent="0.25">
      <c r="K55808"/>
    </row>
    <row r="55809" spans="11:11" x14ac:dyDescent="0.25">
      <c r="K55809" s="133"/>
    </row>
    <row r="55810" spans="11:11" x14ac:dyDescent="0.25">
      <c r="K55810" s="133"/>
    </row>
    <row r="55811" spans="11:11" x14ac:dyDescent="0.25">
      <c r="K55811"/>
    </row>
    <row r="55812" spans="11:11" x14ac:dyDescent="0.25">
      <c r="K55812"/>
    </row>
    <row r="55813" spans="11:11" x14ac:dyDescent="0.25">
      <c r="K55813"/>
    </row>
    <row r="55814" spans="11:11" x14ac:dyDescent="0.25">
      <c r="K55814" s="133"/>
    </row>
    <row r="55815" spans="11:11" x14ac:dyDescent="0.25">
      <c r="K55815" s="133"/>
    </row>
    <row r="55816" spans="11:11" x14ac:dyDescent="0.25">
      <c r="K55816"/>
    </row>
    <row r="55817" spans="11:11" x14ac:dyDescent="0.25">
      <c r="K55817"/>
    </row>
    <row r="55818" spans="11:11" x14ac:dyDescent="0.25">
      <c r="K55818" s="133"/>
    </row>
    <row r="55819" spans="11:11" x14ac:dyDescent="0.25">
      <c r="K55819" s="133"/>
    </row>
    <row r="55820" spans="11:11" x14ac:dyDescent="0.25">
      <c r="K55820"/>
    </row>
    <row r="55821" spans="11:11" x14ac:dyDescent="0.25">
      <c r="K55821"/>
    </row>
    <row r="55822" spans="11:11" x14ac:dyDescent="0.25">
      <c r="K55822"/>
    </row>
    <row r="55823" spans="11:11" x14ac:dyDescent="0.25">
      <c r="K55823" s="133"/>
    </row>
    <row r="55824" spans="11:11" x14ac:dyDescent="0.25">
      <c r="K55824" s="133"/>
    </row>
    <row r="55825" spans="11:11" x14ac:dyDescent="0.25">
      <c r="K55825"/>
    </row>
    <row r="55826" spans="11:11" x14ac:dyDescent="0.25">
      <c r="K55826"/>
    </row>
    <row r="55827" spans="11:11" x14ac:dyDescent="0.25">
      <c r="K55827" s="133"/>
    </row>
    <row r="55828" spans="11:11" x14ac:dyDescent="0.25">
      <c r="K55828" s="133"/>
    </row>
    <row r="55829" spans="11:11" x14ac:dyDescent="0.25">
      <c r="K55829"/>
    </row>
    <row r="55830" spans="11:11" x14ac:dyDescent="0.25">
      <c r="K55830"/>
    </row>
    <row r="55831" spans="11:11" x14ac:dyDescent="0.25">
      <c r="K55831"/>
    </row>
    <row r="55832" spans="11:11" x14ac:dyDescent="0.25">
      <c r="K55832" s="133"/>
    </row>
    <row r="55833" spans="11:11" x14ac:dyDescent="0.25">
      <c r="K55833" s="133"/>
    </row>
    <row r="55834" spans="11:11" x14ac:dyDescent="0.25">
      <c r="K55834"/>
    </row>
    <row r="55835" spans="11:11" x14ac:dyDescent="0.25">
      <c r="K55835"/>
    </row>
    <row r="55836" spans="11:11" x14ac:dyDescent="0.25">
      <c r="K55836" s="133"/>
    </row>
    <row r="55837" spans="11:11" x14ac:dyDescent="0.25">
      <c r="K55837" s="133"/>
    </row>
    <row r="55838" spans="11:11" x14ac:dyDescent="0.25">
      <c r="K55838"/>
    </row>
    <row r="55839" spans="11:11" x14ac:dyDescent="0.25">
      <c r="K55839"/>
    </row>
    <row r="55840" spans="11:11" x14ac:dyDescent="0.25">
      <c r="K55840"/>
    </row>
    <row r="55841" spans="11:11" x14ac:dyDescent="0.25">
      <c r="K55841" s="133"/>
    </row>
    <row r="55842" spans="11:11" x14ac:dyDescent="0.25">
      <c r="K55842" s="133"/>
    </row>
    <row r="55843" spans="11:11" x14ac:dyDescent="0.25">
      <c r="K55843"/>
    </row>
    <row r="55844" spans="11:11" x14ac:dyDescent="0.25">
      <c r="K55844"/>
    </row>
    <row r="55845" spans="11:11" x14ac:dyDescent="0.25">
      <c r="K55845" s="133"/>
    </row>
    <row r="55846" spans="11:11" x14ac:dyDescent="0.25">
      <c r="K55846" s="133"/>
    </row>
    <row r="55847" spans="11:11" x14ac:dyDescent="0.25">
      <c r="K55847"/>
    </row>
    <row r="55848" spans="11:11" x14ac:dyDescent="0.25">
      <c r="K55848"/>
    </row>
    <row r="55849" spans="11:11" x14ac:dyDescent="0.25">
      <c r="K55849"/>
    </row>
    <row r="55850" spans="11:11" x14ac:dyDescent="0.25">
      <c r="K55850" s="133"/>
    </row>
    <row r="55851" spans="11:11" x14ac:dyDescent="0.25">
      <c r="K55851" s="133"/>
    </row>
    <row r="55852" spans="11:11" x14ac:dyDescent="0.25">
      <c r="K55852"/>
    </row>
    <row r="55853" spans="11:11" x14ac:dyDescent="0.25">
      <c r="K55853"/>
    </row>
    <row r="55854" spans="11:11" x14ac:dyDescent="0.25">
      <c r="K55854" s="133"/>
    </row>
    <row r="55855" spans="11:11" x14ac:dyDescent="0.25">
      <c r="K55855" s="133"/>
    </row>
    <row r="55856" spans="11:11" x14ac:dyDescent="0.25">
      <c r="K55856"/>
    </row>
    <row r="55857" spans="11:11" x14ac:dyDescent="0.25">
      <c r="K55857"/>
    </row>
    <row r="55858" spans="11:11" x14ac:dyDescent="0.25">
      <c r="K55858"/>
    </row>
    <row r="55859" spans="11:11" x14ac:dyDescent="0.25">
      <c r="K55859" s="133"/>
    </row>
    <row r="55860" spans="11:11" x14ac:dyDescent="0.25">
      <c r="K55860" s="133"/>
    </row>
    <row r="55861" spans="11:11" x14ac:dyDescent="0.25">
      <c r="K55861"/>
    </row>
    <row r="55862" spans="11:11" x14ac:dyDescent="0.25">
      <c r="K55862"/>
    </row>
    <row r="55863" spans="11:11" x14ac:dyDescent="0.25">
      <c r="K55863" s="133"/>
    </row>
    <row r="55864" spans="11:11" x14ac:dyDescent="0.25">
      <c r="K55864" s="133"/>
    </row>
    <row r="55865" spans="11:11" x14ac:dyDescent="0.25">
      <c r="K55865"/>
    </row>
    <row r="55866" spans="11:11" x14ac:dyDescent="0.25">
      <c r="K55866"/>
    </row>
    <row r="55867" spans="11:11" x14ac:dyDescent="0.25">
      <c r="K55867"/>
    </row>
    <row r="55868" spans="11:11" x14ac:dyDescent="0.25">
      <c r="K55868" s="133"/>
    </row>
    <row r="55869" spans="11:11" x14ac:dyDescent="0.25">
      <c r="K55869" s="133"/>
    </row>
    <row r="55870" spans="11:11" x14ac:dyDescent="0.25">
      <c r="K55870"/>
    </row>
    <row r="55871" spans="11:11" x14ac:dyDescent="0.25">
      <c r="K55871"/>
    </row>
    <row r="55872" spans="11:11" x14ac:dyDescent="0.25">
      <c r="K55872" s="133"/>
    </row>
    <row r="55873" spans="11:11" x14ac:dyDescent="0.25">
      <c r="K55873" s="133"/>
    </row>
    <row r="55874" spans="11:11" x14ac:dyDescent="0.25">
      <c r="K55874"/>
    </row>
    <row r="55875" spans="11:11" x14ac:dyDescent="0.25">
      <c r="K55875"/>
    </row>
    <row r="55876" spans="11:11" x14ac:dyDescent="0.25">
      <c r="K55876"/>
    </row>
    <row r="55877" spans="11:11" x14ac:dyDescent="0.25">
      <c r="K55877" s="133"/>
    </row>
    <row r="55878" spans="11:11" x14ac:dyDescent="0.25">
      <c r="K55878" s="133"/>
    </row>
    <row r="55879" spans="11:11" x14ac:dyDescent="0.25">
      <c r="K55879"/>
    </row>
    <row r="55880" spans="11:11" x14ac:dyDescent="0.25">
      <c r="K55880"/>
    </row>
    <row r="55881" spans="11:11" x14ac:dyDescent="0.25">
      <c r="K55881" s="133"/>
    </row>
    <row r="55882" spans="11:11" x14ac:dyDescent="0.25">
      <c r="K55882" s="133"/>
    </row>
    <row r="55883" spans="11:11" x14ac:dyDescent="0.25">
      <c r="K55883"/>
    </row>
    <row r="55884" spans="11:11" x14ac:dyDescent="0.25">
      <c r="K55884"/>
    </row>
    <row r="55885" spans="11:11" x14ac:dyDescent="0.25">
      <c r="K55885"/>
    </row>
    <row r="55886" spans="11:11" x14ac:dyDescent="0.25">
      <c r="K55886" s="133"/>
    </row>
    <row r="55887" spans="11:11" x14ac:dyDescent="0.25">
      <c r="K55887" s="133"/>
    </row>
    <row r="55888" spans="11:11" x14ac:dyDescent="0.25">
      <c r="K55888"/>
    </row>
    <row r="55889" spans="11:11" x14ac:dyDescent="0.25">
      <c r="K55889"/>
    </row>
    <row r="55890" spans="11:11" x14ac:dyDescent="0.25">
      <c r="K55890" s="133"/>
    </row>
    <row r="55891" spans="11:11" x14ac:dyDescent="0.25">
      <c r="K55891" s="133"/>
    </row>
    <row r="55892" spans="11:11" x14ac:dyDescent="0.25">
      <c r="K55892"/>
    </row>
    <row r="55893" spans="11:11" x14ac:dyDescent="0.25">
      <c r="K55893"/>
    </row>
    <row r="55894" spans="11:11" x14ac:dyDescent="0.25">
      <c r="K55894"/>
    </row>
    <row r="55895" spans="11:11" x14ac:dyDescent="0.25">
      <c r="K55895" s="133"/>
    </row>
    <row r="55896" spans="11:11" x14ac:dyDescent="0.25">
      <c r="K55896" s="133"/>
    </row>
    <row r="55897" spans="11:11" x14ac:dyDescent="0.25">
      <c r="K55897"/>
    </row>
    <row r="55898" spans="11:11" x14ac:dyDescent="0.25">
      <c r="K55898"/>
    </row>
    <row r="55899" spans="11:11" x14ac:dyDescent="0.25">
      <c r="K55899" s="133"/>
    </row>
    <row r="55900" spans="11:11" x14ac:dyDescent="0.25">
      <c r="K55900" s="133"/>
    </row>
    <row r="55901" spans="11:11" x14ac:dyDescent="0.25">
      <c r="K55901"/>
    </row>
    <row r="55902" spans="11:11" x14ac:dyDescent="0.25">
      <c r="K55902"/>
    </row>
    <row r="55903" spans="11:11" x14ac:dyDescent="0.25">
      <c r="K55903"/>
    </row>
    <row r="55904" spans="11:11" x14ac:dyDescent="0.25">
      <c r="K55904" s="133"/>
    </row>
    <row r="55905" spans="11:11" x14ac:dyDescent="0.25">
      <c r="K55905" s="133"/>
    </row>
    <row r="55906" spans="11:11" x14ac:dyDescent="0.25">
      <c r="K55906"/>
    </row>
    <row r="55907" spans="11:11" x14ac:dyDescent="0.25">
      <c r="K55907"/>
    </row>
    <row r="55908" spans="11:11" x14ac:dyDescent="0.25">
      <c r="K55908" s="133"/>
    </row>
    <row r="55909" spans="11:11" x14ac:dyDescent="0.25">
      <c r="K55909" s="133"/>
    </row>
    <row r="55910" spans="11:11" x14ac:dyDescent="0.25">
      <c r="K55910"/>
    </row>
    <row r="55911" spans="11:11" x14ac:dyDescent="0.25">
      <c r="K55911"/>
    </row>
    <row r="55912" spans="11:11" x14ac:dyDescent="0.25">
      <c r="K55912"/>
    </row>
    <row r="55913" spans="11:11" x14ac:dyDescent="0.25">
      <c r="K55913" s="133"/>
    </row>
    <row r="55914" spans="11:11" x14ac:dyDescent="0.25">
      <c r="K55914" s="133"/>
    </row>
    <row r="55915" spans="11:11" x14ac:dyDescent="0.25">
      <c r="K55915"/>
    </row>
    <row r="55916" spans="11:11" x14ac:dyDescent="0.25">
      <c r="K55916"/>
    </row>
    <row r="55917" spans="11:11" x14ac:dyDescent="0.25">
      <c r="K55917" s="133"/>
    </row>
    <row r="55918" spans="11:11" x14ac:dyDescent="0.25">
      <c r="K55918" s="133"/>
    </row>
    <row r="55919" spans="11:11" x14ac:dyDescent="0.25">
      <c r="K55919"/>
    </row>
    <row r="55920" spans="11:11" x14ac:dyDescent="0.25">
      <c r="K55920"/>
    </row>
    <row r="55921" spans="11:11" x14ac:dyDescent="0.25">
      <c r="K55921"/>
    </row>
    <row r="55922" spans="11:11" x14ac:dyDescent="0.25">
      <c r="K55922" s="133"/>
    </row>
    <row r="55923" spans="11:11" x14ac:dyDescent="0.25">
      <c r="K55923" s="133"/>
    </row>
    <row r="55924" spans="11:11" x14ac:dyDescent="0.25">
      <c r="K55924"/>
    </row>
    <row r="55925" spans="11:11" x14ac:dyDescent="0.25">
      <c r="K55925"/>
    </row>
    <row r="55926" spans="11:11" x14ac:dyDescent="0.25">
      <c r="K55926" s="133"/>
    </row>
    <row r="55927" spans="11:11" x14ac:dyDescent="0.25">
      <c r="K55927" s="133"/>
    </row>
    <row r="55928" spans="11:11" x14ac:dyDescent="0.25">
      <c r="K55928"/>
    </row>
    <row r="55929" spans="11:11" x14ac:dyDescent="0.25">
      <c r="K55929"/>
    </row>
    <row r="55930" spans="11:11" x14ac:dyDescent="0.25">
      <c r="K55930"/>
    </row>
    <row r="55931" spans="11:11" x14ac:dyDescent="0.25">
      <c r="K55931" s="133"/>
    </row>
    <row r="55932" spans="11:11" x14ac:dyDescent="0.25">
      <c r="K55932" s="133"/>
    </row>
    <row r="55933" spans="11:11" x14ac:dyDescent="0.25">
      <c r="K55933"/>
    </row>
    <row r="55934" spans="11:11" x14ac:dyDescent="0.25">
      <c r="K55934"/>
    </row>
    <row r="55935" spans="11:11" x14ac:dyDescent="0.25">
      <c r="K55935" s="133"/>
    </row>
    <row r="55936" spans="11:11" x14ac:dyDescent="0.25">
      <c r="K55936" s="133"/>
    </row>
    <row r="55937" spans="11:11" x14ac:dyDescent="0.25">
      <c r="K55937"/>
    </row>
    <row r="55938" spans="11:11" x14ac:dyDescent="0.25">
      <c r="K55938"/>
    </row>
    <row r="55939" spans="11:11" x14ac:dyDescent="0.25">
      <c r="K55939"/>
    </row>
    <row r="55940" spans="11:11" x14ac:dyDescent="0.25">
      <c r="K55940" s="133"/>
    </row>
    <row r="55941" spans="11:11" x14ac:dyDescent="0.25">
      <c r="K55941" s="133"/>
    </row>
    <row r="55942" spans="11:11" x14ac:dyDescent="0.25">
      <c r="K55942"/>
    </row>
    <row r="55943" spans="11:11" x14ac:dyDescent="0.25">
      <c r="K55943"/>
    </row>
    <row r="55944" spans="11:11" x14ac:dyDescent="0.25">
      <c r="K55944" s="133"/>
    </row>
    <row r="55945" spans="11:11" x14ac:dyDescent="0.25">
      <c r="K55945" s="133"/>
    </row>
    <row r="55946" spans="11:11" x14ac:dyDescent="0.25">
      <c r="K55946"/>
    </row>
    <row r="55947" spans="11:11" x14ac:dyDescent="0.25">
      <c r="K55947"/>
    </row>
    <row r="55948" spans="11:11" x14ac:dyDescent="0.25">
      <c r="K55948"/>
    </row>
    <row r="55949" spans="11:11" x14ac:dyDescent="0.25">
      <c r="K55949" s="133"/>
    </row>
    <row r="55950" spans="11:11" x14ac:dyDescent="0.25">
      <c r="K55950" s="133"/>
    </row>
    <row r="55951" spans="11:11" x14ac:dyDescent="0.25">
      <c r="K55951"/>
    </row>
    <row r="55952" spans="11:11" x14ac:dyDescent="0.25">
      <c r="K55952"/>
    </row>
    <row r="55953" spans="11:11" x14ac:dyDescent="0.25">
      <c r="K55953" s="133"/>
    </row>
    <row r="55954" spans="11:11" x14ac:dyDescent="0.25">
      <c r="K55954" s="133"/>
    </row>
    <row r="55955" spans="11:11" x14ac:dyDescent="0.25">
      <c r="K55955"/>
    </row>
    <row r="55956" spans="11:11" x14ac:dyDescent="0.25">
      <c r="K55956"/>
    </row>
    <row r="55957" spans="11:11" x14ac:dyDescent="0.25">
      <c r="K55957"/>
    </row>
    <row r="55958" spans="11:11" x14ac:dyDescent="0.25">
      <c r="K55958" s="133"/>
    </row>
    <row r="55959" spans="11:11" x14ac:dyDescent="0.25">
      <c r="K55959" s="133"/>
    </row>
    <row r="55960" spans="11:11" x14ac:dyDescent="0.25">
      <c r="K55960"/>
    </row>
    <row r="55961" spans="11:11" x14ac:dyDescent="0.25">
      <c r="K55961"/>
    </row>
    <row r="55962" spans="11:11" x14ac:dyDescent="0.25">
      <c r="K55962" s="133"/>
    </row>
    <row r="55963" spans="11:11" x14ac:dyDescent="0.25">
      <c r="K55963" s="133"/>
    </row>
    <row r="55964" spans="11:11" x14ac:dyDescent="0.25">
      <c r="K55964"/>
    </row>
    <row r="55965" spans="11:11" x14ac:dyDescent="0.25">
      <c r="K55965"/>
    </row>
    <row r="55966" spans="11:11" x14ac:dyDescent="0.25">
      <c r="K55966"/>
    </row>
    <row r="55967" spans="11:11" x14ac:dyDescent="0.25">
      <c r="K55967" s="133"/>
    </row>
    <row r="55968" spans="11:11" x14ac:dyDescent="0.25">
      <c r="K55968" s="133"/>
    </row>
    <row r="55969" spans="11:11" x14ac:dyDescent="0.25">
      <c r="K55969"/>
    </row>
    <row r="55970" spans="11:11" x14ac:dyDescent="0.25">
      <c r="K55970"/>
    </row>
    <row r="55971" spans="11:11" x14ac:dyDescent="0.25">
      <c r="K55971" s="133"/>
    </row>
    <row r="55972" spans="11:11" x14ac:dyDescent="0.25">
      <c r="K55972" s="133"/>
    </row>
    <row r="55973" spans="11:11" x14ac:dyDescent="0.25">
      <c r="K55973"/>
    </row>
    <row r="55974" spans="11:11" x14ac:dyDescent="0.25">
      <c r="K55974"/>
    </row>
    <row r="55975" spans="11:11" x14ac:dyDescent="0.25">
      <c r="K55975"/>
    </row>
    <row r="55976" spans="11:11" x14ac:dyDescent="0.25">
      <c r="K55976" s="133"/>
    </row>
    <row r="55977" spans="11:11" x14ac:dyDescent="0.25">
      <c r="K55977" s="133"/>
    </row>
    <row r="55978" spans="11:11" x14ac:dyDescent="0.25">
      <c r="K55978"/>
    </row>
    <row r="55979" spans="11:11" x14ac:dyDescent="0.25">
      <c r="K55979"/>
    </row>
    <row r="55980" spans="11:11" x14ac:dyDescent="0.25">
      <c r="K55980" s="133"/>
    </row>
    <row r="55981" spans="11:11" x14ac:dyDescent="0.25">
      <c r="K55981" s="133"/>
    </row>
    <row r="55982" spans="11:11" x14ac:dyDescent="0.25">
      <c r="K55982"/>
    </row>
    <row r="55983" spans="11:11" x14ac:dyDescent="0.25">
      <c r="K55983"/>
    </row>
    <row r="55984" spans="11:11" x14ac:dyDescent="0.25">
      <c r="K55984"/>
    </row>
    <row r="55985" spans="11:11" x14ac:dyDescent="0.25">
      <c r="K55985" s="133"/>
    </row>
    <row r="55986" spans="11:11" x14ac:dyDescent="0.25">
      <c r="K55986" s="133"/>
    </row>
    <row r="55987" spans="11:11" x14ac:dyDescent="0.25">
      <c r="K55987"/>
    </row>
    <row r="55988" spans="11:11" x14ac:dyDescent="0.25">
      <c r="K55988"/>
    </row>
    <row r="55989" spans="11:11" x14ac:dyDescent="0.25">
      <c r="K55989" s="133"/>
    </row>
    <row r="55990" spans="11:11" x14ac:dyDescent="0.25">
      <c r="K55990" s="133"/>
    </row>
    <row r="55991" spans="11:11" x14ac:dyDescent="0.25">
      <c r="K55991"/>
    </row>
    <row r="55992" spans="11:11" x14ac:dyDescent="0.25">
      <c r="K55992"/>
    </row>
    <row r="55993" spans="11:11" x14ac:dyDescent="0.25">
      <c r="K55993"/>
    </row>
    <row r="55994" spans="11:11" x14ac:dyDescent="0.25">
      <c r="K55994" s="133"/>
    </row>
    <row r="55995" spans="11:11" x14ac:dyDescent="0.25">
      <c r="K55995" s="133"/>
    </row>
    <row r="55996" spans="11:11" x14ac:dyDescent="0.25">
      <c r="K55996"/>
    </row>
    <row r="55997" spans="11:11" x14ac:dyDescent="0.25">
      <c r="K55997"/>
    </row>
    <row r="55998" spans="11:11" x14ac:dyDescent="0.25">
      <c r="K55998" s="133"/>
    </row>
    <row r="55999" spans="11:11" x14ac:dyDescent="0.25">
      <c r="K55999" s="133"/>
    </row>
    <row r="56000" spans="11:11" x14ac:dyDescent="0.25">
      <c r="K56000"/>
    </row>
    <row r="56001" spans="11:11" x14ac:dyDescent="0.25">
      <c r="K56001"/>
    </row>
    <row r="56002" spans="11:11" x14ac:dyDescent="0.25">
      <c r="K56002"/>
    </row>
    <row r="56003" spans="11:11" x14ac:dyDescent="0.25">
      <c r="K56003" s="133"/>
    </row>
    <row r="56004" spans="11:11" x14ac:dyDescent="0.25">
      <c r="K56004" s="133"/>
    </row>
    <row r="56005" spans="11:11" x14ac:dyDescent="0.25">
      <c r="K56005"/>
    </row>
    <row r="56006" spans="11:11" x14ac:dyDescent="0.25">
      <c r="K56006"/>
    </row>
    <row r="56007" spans="11:11" x14ac:dyDescent="0.25">
      <c r="K56007" s="133"/>
    </row>
    <row r="56008" spans="11:11" x14ac:dyDescent="0.25">
      <c r="K56008" s="133"/>
    </row>
    <row r="56009" spans="11:11" x14ac:dyDescent="0.25">
      <c r="K56009"/>
    </row>
    <row r="56010" spans="11:11" x14ac:dyDescent="0.25">
      <c r="K56010"/>
    </row>
    <row r="56011" spans="11:11" x14ac:dyDescent="0.25">
      <c r="K56011"/>
    </row>
    <row r="56012" spans="11:11" x14ac:dyDescent="0.25">
      <c r="K56012" s="133"/>
    </row>
    <row r="56013" spans="11:11" x14ac:dyDescent="0.25">
      <c r="K56013" s="133"/>
    </row>
    <row r="56014" spans="11:11" x14ac:dyDescent="0.25">
      <c r="K56014"/>
    </row>
    <row r="56015" spans="11:11" x14ac:dyDescent="0.25">
      <c r="K56015"/>
    </row>
    <row r="56016" spans="11:11" x14ac:dyDescent="0.25">
      <c r="K56016" s="133"/>
    </row>
    <row r="56017" spans="11:11" x14ac:dyDescent="0.25">
      <c r="K56017" s="133"/>
    </row>
    <row r="56018" spans="11:11" x14ac:dyDescent="0.25">
      <c r="K56018"/>
    </row>
    <row r="56019" spans="11:11" x14ac:dyDescent="0.25">
      <c r="K56019"/>
    </row>
    <row r="56020" spans="11:11" x14ac:dyDescent="0.25">
      <c r="K56020"/>
    </row>
    <row r="56021" spans="11:11" x14ac:dyDescent="0.25">
      <c r="K56021" s="133"/>
    </row>
    <row r="56022" spans="11:11" x14ac:dyDescent="0.25">
      <c r="K56022" s="133"/>
    </row>
    <row r="56023" spans="11:11" x14ac:dyDescent="0.25">
      <c r="K56023"/>
    </row>
    <row r="56024" spans="11:11" x14ac:dyDescent="0.25">
      <c r="K56024"/>
    </row>
    <row r="56025" spans="11:11" x14ac:dyDescent="0.25">
      <c r="K56025" s="133"/>
    </row>
    <row r="56026" spans="11:11" x14ac:dyDescent="0.25">
      <c r="K56026" s="133"/>
    </row>
    <row r="56027" spans="11:11" x14ac:dyDescent="0.25">
      <c r="K56027"/>
    </row>
    <row r="56028" spans="11:11" x14ac:dyDescent="0.25">
      <c r="K56028"/>
    </row>
    <row r="56029" spans="11:11" x14ac:dyDescent="0.25">
      <c r="K56029"/>
    </row>
    <row r="56030" spans="11:11" x14ac:dyDescent="0.25">
      <c r="K56030" s="133"/>
    </row>
    <row r="56031" spans="11:11" x14ac:dyDescent="0.25">
      <c r="K56031" s="133"/>
    </row>
    <row r="56032" spans="11:11" x14ac:dyDescent="0.25">
      <c r="K56032"/>
    </row>
    <row r="56033" spans="11:11" x14ac:dyDescent="0.25">
      <c r="K56033"/>
    </row>
    <row r="56034" spans="11:11" x14ac:dyDescent="0.25">
      <c r="K56034" s="133"/>
    </row>
    <row r="56035" spans="11:11" x14ac:dyDescent="0.25">
      <c r="K56035" s="133"/>
    </row>
    <row r="56036" spans="11:11" x14ac:dyDescent="0.25">
      <c r="K56036"/>
    </row>
    <row r="56037" spans="11:11" x14ac:dyDescent="0.25">
      <c r="K56037"/>
    </row>
    <row r="56038" spans="11:11" x14ac:dyDescent="0.25">
      <c r="K56038"/>
    </row>
    <row r="56039" spans="11:11" x14ac:dyDescent="0.25">
      <c r="K56039" s="133"/>
    </row>
    <row r="56040" spans="11:11" x14ac:dyDescent="0.25">
      <c r="K56040" s="133"/>
    </row>
    <row r="56041" spans="11:11" x14ac:dyDescent="0.25">
      <c r="K56041"/>
    </row>
    <row r="56042" spans="11:11" x14ac:dyDescent="0.25">
      <c r="K56042"/>
    </row>
    <row r="56043" spans="11:11" x14ac:dyDescent="0.25">
      <c r="K56043" s="133"/>
    </row>
    <row r="56044" spans="11:11" x14ac:dyDescent="0.25">
      <c r="K56044" s="133"/>
    </row>
    <row r="56045" spans="11:11" x14ac:dyDescent="0.25">
      <c r="K56045"/>
    </row>
    <row r="56046" spans="11:11" x14ac:dyDescent="0.25">
      <c r="K56046"/>
    </row>
    <row r="56047" spans="11:11" x14ac:dyDescent="0.25">
      <c r="K56047"/>
    </row>
    <row r="56048" spans="11:11" x14ac:dyDescent="0.25">
      <c r="K56048" s="133"/>
    </row>
    <row r="56049" spans="11:11" x14ac:dyDescent="0.25">
      <c r="K56049" s="133"/>
    </row>
    <row r="56050" spans="11:11" x14ac:dyDescent="0.25">
      <c r="K56050"/>
    </row>
    <row r="56051" spans="11:11" x14ac:dyDescent="0.25">
      <c r="K56051"/>
    </row>
    <row r="56052" spans="11:11" x14ac:dyDescent="0.25">
      <c r="K56052" s="133"/>
    </row>
    <row r="56053" spans="11:11" x14ac:dyDescent="0.25">
      <c r="K56053" s="133"/>
    </row>
    <row r="56054" spans="11:11" x14ac:dyDescent="0.25">
      <c r="K56054"/>
    </row>
    <row r="56055" spans="11:11" x14ac:dyDescent="0.25">
      <c r="K56055"/>
    </row>
    <row r="56056" spans="11:11" x14ac:dyDescent="0.25">
      <c r="K56056"/>
    </row>
    <row r="56057" spans="11:11" x14ac:dyDescent="0.25">
      <c r="K56057" s="133"/>
    </row>
    <row r="56058" spans="11:11" x14ac:dyDescent="0.25">
      <c r="K56058" s="133"/>
    </row>
    <row r="56059" spans="11:11" x14ac:dyDescent="0.25">
      <c r="K56059"/>
    </row>
    <row r="56060" spans="11:11" x14ac:dyDescent="0.25">
      <c r="K56060"/>
    </row>
    <row r="56061" spans="11:11" x14ac:dyDescent="0.25">
      <c r="K56061" s="133"/>
    </row>
    <row r="56062" spans="11:11" x14ac:dyDescent="0.25">
      <c r="K56062" s="133"/>
    </row>
    <row r="56063" spans="11:11" x14ac:dyDescent="0.25">
      <c r="K56063"/>
    </row>
    <row r="56064" spans="11:11" x14ac:dyDescent="0.25">
      <c r="K56064"/>
    </row>
    <row r="56065" spans="11:11" x14ac:dyDescent="0.25">
      <c r="K56065"/>
    </row>
    <row r="56066" spans="11:11" x14ac:dyDescent="0.25">
      <c r="K56066" s="133"/>
    </row>
    <row r="56067" spans="11:11" x14ac:dyDescent="0.25">
      <c r="K56067" s="133"/>
    </row>
    <row r="56068" spans="11:11" x14ac:dyDescent="0.25">
      <c r="K56068"/>
    </row>
    <row r="56069" spans="11:11" x14ac:dyDescent="0.25">
      <c r="K56069"/>
    </row>
    <row r="56070" spans="11:11" x14ac:dyDescent="0.25">
      <c r="K56070" s="133"/>
    </row>
    <row r="56071" spans="11:11" x14ac:dyDescent="0.25">
      <c r="K56071" s="133"/>
    </row>
    <row r="56072" spans="11:11" x14ac:dyDescent="0.25">
      <c r="K56072"/>
    </row>
    <row r="56073" spans="11:11" x14ac:dyDescent="0.25">
      <c r="K56073"/>
    </row>
    <row r="56074" spans="11:11" x14ac:dyDescent="0.25">
      <c r="K56074"/>
    </row>
    <row r="56075" spans="11:11" x14ac:dyDescent="0.25">
      <c r="K56075" s="133"/>
    </row>
    <row r="56076" spans="11:11" x14ac:dyDescent="0.25">
      <c r="K56076" s="133"/>
    </row>
    <row r="56077" spans="11:11" x14ac:dyDescent="0.25">
      <c r="K56077"/>
    </row>
    <row r="56078" spans="11:11" x14ac:dyDescent="0.25">
      <c r="K56078"/>
    </row>
    <row r="56079" spans="11:11" x14ac:dyDescent="0.25">
      <c r="K56079" s="133"/>
    </row>
    <row r="56080" spans="11:11" x14ac:dyDescent="0.25">
      <c r="K56080" s="133"/>
    </row>
    <row r="56081" spans="11:11" x14ac:dyDescent="0.25">
      <c r="K56081"/>
    </row>
    <row r="56082" spans="11:11" x14ac:dyDescent="0.25">
      <c r="K56082"/>
    </row>
    <row r="56083" spans="11:11" x14ac:dyDescent="0.25">
      <c r="K56083"/>
    </row>
    <row r="56084" spans="11:11" x14ac:dyDescent="0.25">
      <c r="K56084" s="133"/>
    </row>
    <row r="56085" spans="11:11" x14ac:dyDescent="0.25">
      <c r="K56085" s="133"/>
    </row>
    <row r="56086" spans="11:11" x14ac:dyDescent="0.25">
      <c r="K56086"/>
    </row>
    <row r="56087" spans="11:11" x14ac:dyDescent="0.25">
      <c r="K56087"/>
    </row>
    <row r="56088" spans="11:11" x14ac:dyDescent="0.25">
      <c r="K56088" s="133"/>
    </row>
    <row r="56089" spans="11:11" x14ac:dyDescent="0.25">
      <c r="K56089" s="133"/>
    </row>
    <row r="56090" spans="11:11" x14ac:dyDescent="0.25">
      <c r="K56090"/>
    </row>
    <row r="56091" spans="11:11" x14ac:dyDescent="0.25">
      <c r="K56091"/>
    </row>
    <row r="56092" spans="11:11" x14ac:dyDescent="0.25">
      <c r="K56092"/>
    </row>
    <row r="56093" spans="11:11" x14ac:dyDescent="0.25">
      <c r="K56093" s="133"/>
    </row>
    <row r="56094" spans="11:11" x14ac:dyDescent="0.25">
      <c r="K56094" s="133"/>
    </row>
    <row r="56095" spans="11:11" x14ac:dyDescent="0.25">
      <c r="K56095"/>
    </row>
    <row r="56096" spans="11:11" x14ac:dyDescent="0.25">
      <c r="K56096"/>
    </row>
    <row r="56097" spans="11:11" x14ac:dyDescent="0.25">
      <c r="K56097" s="133"/>
    </row>
    <row r="56098" spans="11:11" x14ac:dyDescent="0.25">
      <c r="K56098" s="133"/>
    </row>
    <row r="56099" spans="11:11" x14ac:dyDescent="0.25">
      <c r="K56099"/>
    </row>
    <row r="56100" spans="11:11" x14ac:dyDescent="0.25">
      <c r="K56100"/>
    </row>
    <row r="56101" spans="11:11" x14ac:dyDescent="0.25">
      <c r="K56101"/>
    </row>
    <row r="56102" spans="11:11" x14ac:dyDescent="0.25">
      <c r="K56102" s="133"/>
    </row>
    <row r="56103" spans="11:11" x14ac:dyDescent="0.25">
      <c r="K56103" s="133"/>
    </row>
    <row r="56104" spans="11:11" x14ac:dyDescent="0.25">
      <c r="K56104"/>
    </row>
    <row r="56105" spans="11:11" x14ac:dyDescent="0.25">
      <c r="K56105"/>
    </row>
    <row r="56106" spans="11:11" x14ac:dyDescent="0.25">
      <c r="K56106" s="133"/>
    </row>
    <row r="56107" spans="11:11" x14ac:dyDescent="0.25">
      <c r="K56107" s="133"/>
    </row>
    <row r="56108" spans="11:11" x14ac:dyDescent="0.25">
      <c r="K56108"/>
    </row>
    <row r="56109" spans="11:11" x14ac:dyDescent="0.25">
      <c r="K56109"/>
    </row>
    <row r="56110" spans="11:11" x14ac:dyDescent="0.25">
      <c r="K56110"/>
    </row>
    <row r="56111" spans="11:11" x14ac:dyDescent="0.25">
      <c r="K56111" s="133"/>
    </row>
    <row r="56112" spans="11:11" x14ac:dyDescent="0.25">
      <c r="K56112" s="133"/>
    </row>
    <row r="56113" spans="11:11" x14ac:dyDescent="0.25">
      <c r="K56113"/>
    </row>
    <row r="56114" spans="11:11" x14ac:dyDescent="0.25">
      <c r="K56114"/>
    </row>
    <row r="56115" spans="11:11" x14ac:dyDescent="0.25">
      <c r="K56115" s="133"/>
    </row>
    <row r="56116" spans="11:11" x14ac:dyDescent="0.25">
      <c r="K56116" s="133"/>
    </row>
    <row r="56117" spans="11:11" x14ac:dyDescent="0.25">
      <c r="K56117"/>
    </row>
    <row r="56118" spans="11:11" x14ac:dyDescent="0.25">
      <c r="K56118"/>
    </row>
    <row r="56119" spans="11:11" x14ac:dyDescent="0.25">
      <c r="K56119"/>
    </row>
    <row r="56120" spans="11:11" x14ac:dyDescent="0.25">
      <c r="K56120" s="133"/>
    </row>
    <row r="56121" spans="11:11" x14ac:dyDescent="0.25">
      <c r="K56121" s="133"/>
    </row>
    <row r="56122" spans="11:11" x14ac:dyDescent="0.25">
      <c r="K56122"/>
    </row>
    <row r="56123" spans="11:11" x14ac:dyDescent="0.25">
      <c r="K56123"/>
    </row>
    <row r="56124" spans="11:11" x14ac:dyDescent="0.25">
      <c r="K56124" s="133"/>
    </row>
    <row r="56125" spans="11:11" x14ac:dyDescent="0.25">
      <c r="K56125" s="133"/>
    </row>
    <row r="56126" spans="11:11" x14ac:dyDescent="0.25">
      <c r="K56126"/>
    </row>
    <row r="56127" spans="11:11" x14ac:dyDescent="0.25">
      <c r="K56127"/>
    </row>
    <row r="56128" spans="11:11" x14ac:dyDescent="0.25">
      <c r="K56128"/>
    </row>
    <row r="56129" spans="11:11" x14ac:dyDescent="0.25">
      <c r="K56129" s="133"/>
    </row>
    <row r="56130" spans="11:11" x14ac:dyDescent="0.25">
      <c r="K56130" s="133"/>
    </row>
    <row r="56131" spans="11:11" x14ac:dyDescent="0.25">
      <c r="K56131"/>
    </row>
    <row r="56132" spans="11:11" x14ac:dyDescent="0.25">
      <c r="K56132"/>
    </row>
    <row r="56133" spans="11:11" x14ac:dyDescent="0.25">
      <c r="K56133" s="133"/>
    </row>
    <row r="56134" spans="11:11" x14ac:dyDescent="0.25">
      <c r="K56134" s="133"/>
    </row>
    <row r="56135" spans="11:11" x14ac:dyDescent="0.25">
      <c r="K56135"/>
    </row>
    <row r="56136" spans="11:11" x14ac:dyDescent="0.25">
      <c r="K56136"/>
    </row>
    <row r="56137" spans="11:11" x14ac:dyDescent="0.25">
      <c r="K56137"/>
    </row>
    <row r="56138" spans="11:11" x14ac:dyDescent="0.25">
      <c r="K56138" s="133"/>
    </row>
    <row r="56139" spans="11:11" x14ac:dyDescent="0.25">
      <c r="K56139" s="133"/>
    </row>
    <row r="56140" spans="11:11" x14ac:dyDescent="0.25">
      <c r="K56140"/>
    </row>
    <row r="56141" spans="11:11" x14ac:dyDescent="0.25">
      <c r="K56141"/>
    </row>
    <row r="56142" spans="11:11" x14ac:dyDescent="0.25">
      <c r="K56142" s="133"/>
    </row>
    <row r="56143" spans="11:11" x14ac:dyDescent="0.25">
      <c r="K56143" s="133"/>
    </row>
    <row r="56144" spans="11:11" x14ac:dyDescent="0.25">
      <c r="K56144"/>
    </row>
    <row r="56145" spans="11:11" x14ac:dyDescent="0.25">
      <c r="K56145"/>
    </row>
    <row r="56146" spans="11:11" x14ac:dyDescent="0.25">
      <c r="K56146"/>
    </row>
    <row r="56147" spans="11:11" x14ac:dyDescent="0.25">
      <c r="K56147" s="133"/>
    </row>
    <row r="56148" spans="11:11" x14ac:dyDescent="0.25">
      <c r="K56148" s="133"/>
    </row>
    <row r="56149" spans="11:11" x14ac:dyDescent="0.25">
      <c r="K56149"/>
    </row>
    <row r="56150" spans="11:11" x14ac:dyDescent="0.25">
      <c r="K56150"/>
    </row>
    <row r="56151" spans="11:11" x14ac:dyDescent="0.25">
      <c r="K56151" s="133"/>
    </row>
    <row r="56152" spans="11:11" x14ac:dyDescent="0.25">
      <c r="K56152" s="133"/>
    </row>
    <row r="56153" spans="11:11" x14ac:dyDescent="0.25">
      <c r="K56153"/>
    </row>
    <row r="56154" spans="11:11" x14ac:dyDescent="0.25">
      <c r="K56154"/>
    </row>
    <row r="56155" spans="11:11" x14ac:dyDescent="0.25">
      <c r="K56155"/>
    </row>
    <row r="56156" spans="11:11" x14ac:dyDescent="0.25">
      <c r="K56156" s="133"/>
    </row>
    <row r="56157" spans="11:11" x14ac:dyDescent="0.25">
      <c r="K56157" s="133"/>
    </row>
    <row r="56158" spans="11:11" x14ac:dyDescent="0.25">
      <c r="K56158"/>
    </row>
    <row r="56159" spans="11:11" x14ac:dyDescent="0.25">
      <c r="K56159"/>
    </row>
    <row r="56160" spans="11:11" x14ac:dyDescent="0.25">
      <c r="K56160" s="133"/>
    </row>
    <row r="56161" spans="11:11" x14ac:dyDescent="0.25">
      <c r="K56161" s="133"/>
    </row>
    <row r="56162" spans="11:11" x14ac:dyDescent="0.25">
      <c r="K56162"/>
    </row>
    <row r="56163" spans="11:11" x14ac:dyDescent="0.25">
      <c r="K56163"/>
    </row>
    <row r="56164" spans="11:11" x14ac:dyDescent="0.25">
      <c r="K56164"/>
    </row>
    <row r="56165" spans="11:11" x14ac:dyDescent="0.25">
      <c r="K56165" s="133"/>
    </row>
    <row r="56166" spans="11:11" x14ac:dyDescent="0.25">
      <c r="K56166" s="133"/>
    </row>
    <row r="56167" spans="11:11" x14ac:dyDescent="0.25">
      <c r="K56167"/>
    </row>
    <row r="56168" spans="11:11" x14ac:dyDescent="0.25">
      <c r="K56168"/>
    </row>
    <row r="56169" spans="11:11" x14ac:dyDescent="0.25">
      <c r="K56169" s="133"/>
    </row>
    <row r="56170" spans="11:11" x14ac:dyDescent="0.25">
      <c r="K56170" s="133"/>
    </row>
    <row r="56171" spans="11:11" x14ac:dyDescent="0.25">
      <c r="K56171"/>
    </row>
    <row r="56172" spans="11:11" x14ac:dyDescent="0.25">
      <c r="K56172"/>
    </row>
    <row r="56173" spans="11:11" x14ac:dyDescent="0.25">
      <c r="K56173"/>
    </row>
    <row r="56174" spans="11:11" x14ac:dyDescent="0.25">
      <c r="K56174" s="133"/>
    </row>
    <row r="56175" spans="11:11" x14ac:dyDescent="0.25">
      <c r="K56175" s="133"/>
    </row>
    <row r="56176" spans="11:11" x14ac:dyDescent="0.25">
      <c r="K56176"/>
    </row>
    <row r="56177" spans="11:11" x14ac:dyDescent="0.25">
      <c r="K56177"/>
    </row>
    <row r="56178" spans="11:11" x14ac:dyDescent="0.25">
      <c r="K56178" s="133"/>
    </row>
    <row r="56179" spans="11:11" x14ac:dyDescent="0.25">
      <c r="K56179" s="133"/>
    </row>
    <row r="56180" spans="11:11" x14ac:dyDescent="0.25">
      <c r="K56180"/>
    </row>
    <row r="56181" spans="11:11" x14ac:dyDescent="0.25">
      <c r="K56181"/>
    </row>
    <row r="56182" spans="11:11" x14ac:dyDescent="0.25">
      <c r="K56182"/>
    </row>
    <row r="56183" spans="11:11" x14ac:dyDescent="0.25">
      <c r="K56183" s="133"/>
    </row>
    <row r="56184" spans="11:11" x14ac:dyDescent="0.25">
      <c r="K56184" s="133"/>
    </row>
    <row r="56185" spans="11:11" x14ac:dyDescent="0.25">
      <c r="K56185"/>
    </row>
    <row r="56186" spans="11:11" x14ac:dyDescent="0.25">
      <c r="K56186"/>
    </row>
    <row r="56187" spans="11:11" x14ac:dyDescent="0.25">
      <c r="K56187" s="133"/>
    </row>
    <row r="56188" spans="11:11" x14ac:dyDescent="0.25">
      <c r="K56188" s="133"/>
    </row>
    <row r="56189" spans="11:11" x14ac:dyDescent="0.25">
      <c r="K56189"/>
    </row>
    <row r="56190" spans="11:11" x14ac:dyDescent="0.25">
      <c r="K56190"/>
    </row>
    <row r="56191" spans="11:11" x14ac:dyDescent="0.25">
      <c r="K56191"/>
    </row>
    <row r="56192" spans="11:11" x14ac:dyDescent="0.25">
      <c r="K56192" s="133"/>
    </row>
    <row r="56193" spans="11:11" x14ac:dyDescent="0.25">
      <c r="K56193" s="133"/>
    </row>
    <row r="56194" spans="11:11" x14ac:dyDescent="0.25">
      <c r="K56194"/>
    </row>
    <row r="56195" spans="11:11" x14ac:dyDescent="0.25">
      <c r="K56195"/>
    </row>
    <row r="56196" spans="11:11" x14ac:dyDescent="0.25">
      <c r="K56196" s="133"/>
    </row>
    <row r="56197" spans="11:11" x14ac:dyDescent="0.25">
      <c r="K56197" s="133"/>
    </row>
    <row r="56198" spans="11:11" x14ac:dyDescent="0.25">
      <c r="K56198"/>
    </row>
    <row r="56199" spans="11:11" x14ac:dyDescent="0.25">
      <c r="K56199"/>
    </row>
    <row r="56200" spans="11:11" x14ac:dyDescent="0.25">
      <c r="K56200"/>
    </row>
    <row r="56201" spans="11:11" x14ac:dyDescent="0.25">
      <c r="K56201" s="133"/>
    </row>
    <row r="56202" spans="11:11" x14ac:dyDescent="0.25">
      <c r="K56202" s="133"/>
    </row>
    <row r="56203" spans="11:11" x14ac:dyDescent="0.25">
      <c r="K56203"/>
    </row>
    <row r="56204" spans="11:11" x14ac:dyDescent="0.25">
      <c r="K56204"/>
    </row>
    <row r="56205" spans="11:11" x14ac:dyDescent="0.25">
      <c r="K56205" s="133"/>
    </row>
    <row r="56206" spans="11:11" x14ac:dyDescent="0.25">
      <c r="K56206" s="133"/>
    </row>
    <row r="56207" spans="11:11" x14ac:dyDescent="0.25">
      <c r="K56207"/>
    </row>
    <row r="56208" spans="11:11" x14ac:dyDescent="0.25">
      <c r="K56208"/>
    </row>
    <row r="56209" spans="11:11" x14ac:dyDescent="0.25">
      <c r="K56209"/>
    </row>
    <row r="56210" spans="11:11" x14ac:dyDescent="0.25">
      <c r="K56210" s="133"/>
    </row>
    <row r="56211" spans="11:11" x14ac:dyDescent="0.25">
      <c r="K56211" s="133"/>
    </row>
    <row r="56212" spans="11:11" x14ac:dyDescent="0.25">
      <c r="K56212"/>
    </row>
    <row r="56213" spans="11:11" x14ac:dyDescent="0.25">
      <c r="K56213"/>
    </row>
    <row r="56214" spans="11:11" x14ac:dyDescent="0.25">
      <c r="K56214" s="133"/>
    </row>
    <row r="56215" spans="11:11" x14ac:dyDescent="0.25">
      <c r="K56215" s="133"/>
    </row>
    <row r="56216" spans="11:11" x14ac:dyDescent="0.25">
      <c r="K56216"/>
    </row>
    <row r="56217" spans="11:11" x14ac:dyDescent="0.25">
      <c r="K56217"/>
    </row>
    <row r="56218" spans="11:11" x14ac:dyDescent="0.25">
      <c r="K56218"/>
    </row>
    <row r="56219" spans="11:11" x14ac:dyDescent="0.25">
      <c r="K56219" s="133"/>
    </row>
    <row r="56220" spans="11:11" x14ac:dyDescent="0.25">
      <c r="K56220" s="133"/>
    </row>
    <row r="56221" spans="11:11" x14ac:dyDescent="0.25">
      <c r="K56221"/>
    </row>
    <row r="56222" spans="11:11" x14ac:dyDescent="0.25">
      <c r="K56222"/>
    </row>
    <row r="56223" spans="11:11" x14ac:dyDescent="0.25">
      <c r="K56223" s="133"/>
    </row>
    <row r="56224" spans="11:11" x14ac:dyDescent="0.25">
      <c r="K56224" s="133"/>
    </row>
    <row r="56225" spans="11:11" x14ac:dyDescent="0.25">
      <c r="K56225"/>
    </row>
    <row r="56226" spans="11:11" x14ac:dyDescent="0.25">
      <c r="K56226"/>
    </row>
    <row r="56227" spans="11:11" x14ac:dyDescent="0.25">
      <c r="K56227"/>
    </row>
    <row r="56228" spans="11:11" x14ac:dyDescent="0.25">
      <c r="K56228" s="133"/>
    </row>
    <row r="56229" spans="11:11" x14ac:dyDescent="0.25">
      <c r="K56229" s="133"/>
    </row>
    <row r="56230" spans="11:11" x14ac:dyDescent="0.25">
      <c r="K56230"/>
    </row>
    <row r="56231" spans="11:11" x14ac:dyDescent="0.25">
      <c r="K56231"/>
    </row>
    <row r="56232" spans="11:11" x14ac:dyDescent="0.25">
      <c r="K56232" s="133"/>
    </row>
    <row r="56233" spans="11:11" x14ac:dyDescent="0.25">
      <c r="K56233" s="133"/>
    </row>
    <row r="56234" spans="11:11" x14ac:dyDescent="0.25">
      <c r="K56234"/>
    </row>
    <row r="56235" spans="11:11" x14ac:dyDescent="0.25">
      <c r="K56235"/>
    </row>
    <row r="56236" spans="11:11" x14ac:dyDescent="0.25">
      <c r="K56236"/>
    </row>
    <row r="56237" spans="11:11" x14ac:dyDescent="0.25">
      <c r="K56237" s="133"/>
    </row>
    <row r="56238" spans="11:11" x14ac:dyDescent="0.25">
      <c r="K56238" s="133"/>
    </row>
    <row r="56239" spans="11:11" x14ac:dyDescent="0.25">
      <c r="K56239"/>
    </row>
    <row r="56240" spans="11:11" x14ac:dyDescent="0.25">
      <c r="K56240"/>
    </row>
    <row r="56241" spans="11:11" x14ac:dyDescent="0.25">
      <c r="K56241" s="133"/>
    </row>
    <row r="56242" spans="11:11" x14ac:dyDescent="0.25">
      <c r="K56242" s="133"/>
    </row>
    <row r="56243" spans="11:11" x14ac:dyDescent="0.25">
      <c r="K56243"/>
    </row>
    <row r="56244" spans="11:11" x14ac:dyDescent="0.25">
      <c r="K56244"/>
    </row>
    <row r="56245" spans="11:11" x14ac:dyDescent="0.25">
      <c r="K56245"/>
    </row>
    <row r="56246" spans="11:11" x14ac:dyDescent="0.25">
      <c r="K56246" s="133"/>
    </row>
    <row r="56247" spans="11:11" x14ac:dyDescent="0.25">
      <c r="K56247" s="133"/>
    </row>
    <row r="56248" spans="11:11" x14ac:dyDescent="0.25">
      <c r="K56248"/>
    </row>
    <row r="56249" spans="11:11" x14ac:dyDescent="0.25">
      <c r="K56249"/>
    </row>
    <row r="56250" spans="11:11" x14ac:dyDescent="0.25">
      <c r="K56250" s="133"/>
    </row>
    <row r="56251" spans="11:11" x14ac:dyDescent="0.25">
      <c r="K56251" s="133"/>
    </row>
    <row r="56252" spans="11:11" x14ac:dyDescent="0.25">
      <c r="K56252"/>
    </row>
    <row r="56253" spans="11:11" x14ac:dyDescent="0.25">
      <c r="K56253"/>
    </row>
    <row r="56254" spans="11:11" x14ac:dyDescent="0.25">
      <c r="K56254"/>
    </row>
    <row r="56255" spans="11:11" x14ac:dyDescent="0.25">
      <c r="K56255" s="133"/>
    </row>
    <row r="56256" spans="11:11" x14ac:dyDescent="0.25">
      <c r="K56256" s="133"/>
    </row>
    <row r="56257" spans="11:11" x14ac:dyDescent="0.25">
      <c r="K56257"/>
    </row>
    <row r="56258" spans="11:11" x14ac:dyDescent="0.25">
      <c r="K56258"/>
    </row>
    <row r="56259" spans="11:11" x14ac:dyDescent="0.25">
      <c r="K56259" s="133"/>
    </row>
    <row r="56260" spans="11:11" x14ac:dyDescent="0.25">
      <c r="K56260" s="133"/>
    </row>
    <row r="56261" spans="11:11" x14ac:dyDescent="0.25">
      <c r="K56261"/>
    </row>
    <row r="56262" spans="11:11" x14ac:dyDescent="0.25">
      <c r="K56262"/>
    </row>
    <row r="56263" spans="11:11" x14ac:dyDescent="0.25">
      <c r="K56263"/>
    </row>
    <row r="56264" spans="11:11" x14ac:dyDescent="0.25">
      <c r="K56264" s="133"/>
    </row>
    <row r="56265" spans="11:11" x14ac:dyDescent="0.25">
      <c r="K56265" s="133"/>
    </row>
    <row r="56266" spans="11:11" x14ac:dyDescent="0.25">
      <c r="K56266"/>
    </row>
    <row r="56267" spans="11:11" x14ac:dyDescent="0.25">
      <c r="K56267"/>
    </row>
    <row r="56268" spans="11:11" x14ac:dyDescent="0.25">
      <c r="K56268" s="133"/>
    </row>
    <row r="56269" spans="11:11" x14ac:dyDescent="0.25">
      <c r="K56269" s="133"/>
    </row>
    <row r="56270" spans="11:11" x14ac:dyDescent="0.25">
      <c r="K56270"/>
    </row>
    <row r="56271" spans="11:11" x14ac:dyDescent="0.25">
      <c r="K56271"/>
    </row>
    <row r="56272" spans="11:11" x14ac:dyDescent="0.25">
      <c r="K56272"/>
    </row>
    <row r="56273" spans="11:11" x14ac:dyDescent="0.25">
      <c r="K56273" s="133"/>
    </row>
    <row r="56274" spans="11:11" x14ac:dyDescent="0.25">
      <c r="K56274" s="133"/>
    </row>
    <row r="56275" spans="11:11" x14ac:dyDescent="0.25">
      <c r="K56275"/>
    </row>
    <row r="56276" spans="11:11" x14ac:dyDescent="0.25">
      <c r="K56276"/>
    </row>
    <row r="56277" spans="11:11" x14ac:dyDescent="0.25">
      <c r="K56277" s="133"/>
    </row>
    <row r="56278" spans="11:11" x14ac:dyDescent="0.25">
      <c r="K56278" s="133"/>
    </row>
    <row r="56279" spans="11:11" x14ac:dyDescent="0.25">
      <c r="K56279"/>
    </row>
    <row r="56280" spans="11:11" x14ac:dyDescent="0.25">
      <c r="K56280"/>
    </row>
    <row r="56281" spans="11:11" x14ac:dyDescent="0.25">
      <c r="K56281"/>
    </row>
    <row r="56282" spans="11:11" x14ac:dyDescent="0.25">
      <c r="K56282" s="133"/>
    </row>
    <row r="56283" spans="11:11" x14ac:dyDescent="0.25">
      <c r="K56283" s="133"/>
    </row>
    <row r="56284" spans="11:11" x14ac:dyDescent="0.25">
      <c r="K56284"/>
    </row>
    <row r="56285" spans="11:11" x14ac:dyDescent="0.25">
      <c r="K56285"/>
    </row>
    <row r="56286" spans="11:11" x14ac:dyDescent="0.25">
      <c r="K56286" s="133"/>
    </row>
    <row r="56287" spans="11:11" x14ac:dyDescent="0.25">
      <c r="K56287" s="133"/>
    </row>
    <row r="56288" spans="11:11" x14ac:dyDescent="0.25">
      <c r="K56288"/>
    </row>
    <row r="56289" spans="11:11" x14ac:dyDescent="0.25">
      <c r="K56289"/>
    </row>
    <row r="56290" spans="11:11" x14ac:dyDescent="0.25">
      <c r="K56290"/>
    </row>
    <row r="56291" spans="11:11" x14ac:dyDescent="0.25">
      <c r="K56291" s="133"/>
    </row>
    <row r="56292" spans="11:11" x14ac:dyDescent="0.25">
      <c r="K56292" s="133"/>
    </row>
    <row r="56293" spans="11:11" x14ac:dyDescent="0.25">
      <c r="K56293"/>
    </row>
    <row r="56294" spans="11:11" x14ac:dyDescent="0.25">
      <c r="K56294"/>
    </row>
    <row r="56295" spans="11:11" x14ac:dyDescent="0.25">
      <c r="K56295" s="133"/>
    </row>
    <row r="56296" spans="11:11" x14ac:dyDescent="0.25">
      <c r="K56296" s="133"/>
    </row>
    <row r="56297" spans="11:11" x14ac:dyDescent="0.25">
      <c r="K56297"/>
    </row>
    <row r="56298" spans="11:11" x14ac:dyDescent="0.25">
      <c r="K56298"/>
    </row>
    <row r="56299" spans="11:11" x14ac:dyDescent="0.25">
      <c r="K56299"/>
    </row>
    <row r="56300" spans="11:11" x14ac:dyDescent="0.25">
      <c r="K56300" s="133"/>
    </row>
    <row r="56301" spans="11:11" x14ac:dyDescent="0.25">
      <c r="K56301" s="133"/>
    </row>
    <row r="56302" spans="11:11" x14ac:dyDescent="0.25">
      <c r="K56302"/>
    </row>
    <row r="56303" spans="11:11" x14ac:dyDescent="0.25">
      <c r="K56303"/>
    </row>
    <row r="56304" spans="11:11" x14ac:dyDescent="0.25">
      <c r="K56304" s="133"/>
    </row>
    <row r="56305" spans="11:11" x14ac:dyDescent="0.25">
      <c r="K56305" s="133"/>
    </row>
    <row r="56306" spans="11:11" x14ac:dyDescent="0.25">
      <c r="K56306"/>
    </row>
    <row r="56307" spans="11:11" x14ac:dyDescent="0.25">
      <c r="K56307"/>
    </row>
    <row r="56308" spans="11:11" x14ac:dyDescent="0.25">
      <c r="K56308"/>
    </row>
    <row r="56309" spans="11:11" x14ac:dyDescent="0.25">
      <c r="K56309" s="133"/>
    </row>
    <row r="56310" spans="11:11" x14ac:dyDescent="0.25">
      <c r="K56310" s="133"/>
    </row>
    <row r="56311" spans="11:11" x14ac:dyDescent="0.25">
      <c r="K56311"/>
    </row>
    <row r="56312" spans="11:11" x14ac:dyDescent="0.25">
      <c r="K56312"/>
    </row>
    <row r="56313" spans="11:11" x14ac:dyDescent="0.25">
      <c r="K56313" s="133"/>
    </row>
    <row r="56314" spans="11:11" x14ac:dyDescent="0.25">
      <c r="K56314" s="133"/>
    </row>
    <row r="56315" spans="11:11" x14ac:dyDescent="0.25">
      <c r="K56315"/>
    </row>
    <row r="56316" spans="11:11" x14ac:dyDescent="0.25">
      <c r="K56316"/>
    </row>
    <row r="56317" spans="11:11" x14ac:dyDescent="0.25">
      <c r="K56317"/>
    </row>
    <row r="56318" spans="11:11" x14ac:dyDescent="0.25">
      <c r="K56318" s="133"/>
    </row>
    <row r="56319" spans="11:11" x14ac:dyDescent="0.25">
      <c r="K56319" s="133"/>
    </row>
    <row r="56320" spans="11:11" x14ac:dyDescent="0.25">
      <c r="K56320"/>
    </row>
    <row r="56321" spans="11:11" x14ac:dyDescent="0.25">
      <c r="K56321"/>
    </row>
    <row r="56322" spans="11:11" x14ac:dyDescent="0.25">
      <c r="K56322" s="133"/>
    </row>
    <row r="56323" spans="11:11" x14ac:dyDescent="0.25">
      <c r="K56323" s="133"/>
    </row>
    <row r="56324" spans="11:11" x14ac:dyDescent="0.25">
      <c r="K56324"/>
    </row>
    <row r="56325" spans="11:11" x14ac:dyDescent="0.25">
      <c r="K56325"/>
    </row>
    <row r="56326" spans="11:11" x14ac:dyDescent="0.25">
      <c r="K56326"/>
    </row>
    <row r="56327" spans="11:11" x14ac:dyDescent="0.25">
      <c r="K56327" s="133"/>
    </row>
    <row r="56328" spans="11:11" x14ac:dyDescent="0.25">
      <c r="K56328" s="133"/>
    </row>
    <row r="56329" spans="11:11" x14ac:dyDescent="0.25">
      <c r="K56329"/>
    </row>
    <row r="56330" spans="11:11" x14ac:dyDescent="0.25">
      <c r="K56330"/>
    </row>
    <row r="56331" spans="11:11" x14ac:dyDescent="0.25">
      <c r="K56331" s="133"/>
    </row>
    <row r="56332" spans="11:11" x14ac:dyDescent="0.25">
      <c r="K56332" s="133"/>
    </row>
    <row r="56333" spans="11:11" x14ac:dyDescent="0.25">
      <c r="K56333"/>
    </row>
    <row r="56334" spans="11:11" x14ac:dyDescent="0.25">
      <c r="K56334"/>
    </row>
    <row r="56335" spans="11:11" x14ac:dyDescent="0.25">
      <c r="K56335"/>
    </row>
    <row r="56336" spans="11:11" x14ac:dyDescent="0.25">
      <c r="K56336" s="133"/>
    </row>
    <row r="56337" spans="11:11" x14ac:dyDescent="0.25">
      <c r="K56337" s="133"/>
    </row>
    <row r="56338" spans="11:11" x14ac:dyDescent="0.25">
      <c r="K56338"/>
    </row>
    <row r="56339" spans="11:11" x14ac:dyDescent="0.25">
      <c r="K56339"/>
    </row>
    <row r="56340" spans="11:11" x14ac:dyDescent="0.25">
      <c r="K56340" s="133"/>
    </row>
    <row r="56341" spans="11:11" x14ac:dyDescent="0.25">
      <c r="K56341" s="133"/>
    </row>
    <row r="56342" spans="11:11" x14ac:dyDescent="0.25">
      <c r="K56342"/>
    </row>
    <row r="56343" spans="11:11" x14ac:dyDescent="0.25">
      <c r="K56343"/>
    </row>
    <row r="56344" spans="11:11" x14ac:dyDescent="0.25">
      <c r="K56344"/>
    </row>
    <row r="56345" spans="11:11" x14ac:dyDescent="0.25">
      <c r="K56345" s="133"/>
    </row>
    <row r="56346" spans="11:11" x14ac:dyDescent="0.25">
      <c r="K56346" s="133"/>
    </row>
    <row r="56347" spans="11:11" x14ac:dyDescent="0.25">
      <c r="K56347"/>
    </row>
    <row r="56348" spans="11:11" x14ac:dyDescent="0.25">
      <c r="K56348"/>
    </row>
    <row r="56349" spans="11:11" x14ac:dyDescent="0.25">
      <c r="K56349" s="133"/>
    </row>
    <row r="56350" spans="11:11" x14ac:dyDescent="0.25">
      <c r="K56350" s="133"/>
    </row>
    <row r="56351" spans="11:11" x14ac:dyDescent="0.25">
      <c r="K56351"/>
    </row>
    <row r="56352" spans="11:11" x14ac:dyDescent="0.25">
      <c r="K56352"/>
    </row>
    <row r="56353" spans="11:11" x14ac:dyDescent="0.25">
      <c r="K56353"/>
    </row>
    <row r="56354" spans="11:11" x14ac:dyDescent="0.25">
      <c r="K56354" s="133"/>
    </row>
    <row r="56355" spans="11:11" x14ac:dyDescent="0.25">
      <c r="K56355" s="133"/>
    </row>
    <row r="56356" spans="11:11" x14ac:dyDescent="0.25">
      <c r="K56356"/>
    </row>
    <row r="56357" spans="11:11" x14ac:dyDescent="0.25">
      <c r="K56357"/>
    </row>
    <row r="56358" spans="11:11" x14ac:dyDescent="0.25">
      <c r="K56358" s="133"/>
    </row>
    <row r="56359" spans="11:11" x14ac:dyDescent="0.25">
      <c r="K56359" s="133"/>
    </row>
    <row r="56360" spans="11:11" x14ac:dyDescent="0.25">
      <c r="K56360"/>
    </row>
    <row r="56361" spans="11:11" x14ac:dyDescent="0.25">
      <c r="K56361"/>
    </row>
    <row r="56362" spans="11:11" x14ac:dyDescent="0.25">
      <c r="K56362"/>
    </row>
    <row r="56363" spans="11:11" x14ac:dyDescent="0.25">
      <c r="K56363" s="133"/>
    </row>
    <row r="56364" spans="11:11" x14ac:dyDescent="0.25">
      <c r="K56364" s="133"/>
    </row>
    <row r="56365" spans="11:11" x14ac:dyDescent="0.25">
      <c r="K56365"/>
    </row>
    <row r="56366" spans="11:11" x14ac:dyDescent="0.25">
      <c r="K56366"/>
    </row>
    <row r="56367" spans="11:11" x14ac:dyDescent="0.25">
      <c r="K56367" s="133"/>
    </row>
    <row r="56368" spans="11:11" x14ac:dyDescent="0.25">
      <c r="K56368" s="133"/>
    </row>
    <row r="56369" spans="11:11" x14ac:dyDescent="0.25">
      <c r="K56369"/>
    </row>
    <row r="56370" spans="11:11" x14ac:dyDescent="0.25">
      <c r="K56370"/>
    </row>
    <row r="56371" spans="11:11" x14ac:dyDescent="0.25">
      <c r="K56371"/>
    </row>
    <row r="56372" spans="11:11" x14ac:dyDescent="0.25">
      <c r="K56372" s="133"/>
    </row>
    <row r="56373" spans="11:11" x14ac:dyDescent="0.25">
      <c r="K56373" s="133"/>
    </row>
    <row r="56374" spans="11:11" x14ac:dyDescent="0.25">
      <c r="K56374"/>
    </row>
    <row r="56375" spans="11:11" x14ac:dyDescent="0.25">
      <c r="K56375"/>
    </row>
    <row r="56376" spans="11:11" x14ac:dyDescent="0.25">
      <c r="K56376" s="133"/>
    </row>
    <row r="56377" spans="11:11" x14ac:dyDescent="0.25">
      <c r="K56377" s="133"/>
    </row>
    <row r="56378" spans="11:11" x14ac:dyDescent="0.25">
      <c r="K56378"/>
    </row>
    <row r="56379" spans="11:11" x14ac:dyDescent="0.25">
      <c r="K56379"/>
    </row>
    <row r="56380" spans="11:11" x14ac:dyDescent="0.25">
      <c r="K56380"/>
    </row>
    <row r="56381" spans="11:11" x14ac:dyDescent="0.25">
      <c r="K56381" s="133"/>
    </row>
    <row r="56382" spans="11:11" x14ac:dyDescent="0.25">
      <c r="K56382" s="133"/>
    </row>
    <row r="56383" spans="11:11" x14ac:dyDescent="0.25">
      <c r="K56383"/>
    </row>
    <row r="56384" spans="11:11" x14ac:dyDescent="0.25">
      <c r="K56384"/>
    </row>
    <row r="56385" spans="11:11" x14ac:dyDescent="0.25">
      <c r="K56385" s="133"/>
    </row>
    <row r="56386" spans="11:11" x14ac:dyDescent="0.25">
      <c r="K56386" s="133"/>
    </row>
    <row r="56387" spans="11:11" x14ac:dyDescent="0.25">
      <c r="K56387"/>
    </row>
    <row r="56388" spans="11:11" x14ac:dyDescent="0.25">
      <c r="K56388"/>
    </row>
    <row r="56389" spans="11:11" x14ac:dyDescent="0.25">
      <c r="K56389"/>
    </row>
    <row r="56390" spans="11:11" x14ac:dyDescent="0.25">
      <c r="K56390" s="133"/>
    </row>
    <row r="56391" spans="11:11" x14ac:dyDescent="0.25">
      <c r="K56391" s="133"/>
    </row>
    <row r="56392" spans="11:11" x14ac:dyDescent="0.25">
      <c r="K56392"/>
    </row>
    <row r="56393" spans="11:11" x14ac:dyDescent="0.25">
      <c r="K56393"/>
    </row>
    <row r="56394" spans="11:11" x14ac:dyDescent="0.25">
      <c r="K56394" s="133"/>
    </row>
    <row r="56395" spans="11:11" x14ac:dyDescent="0.25">
      <c r="K56395" s="133"/>
    </row>
    <row r="56396" spans="11:11" x14ac:dyDescent="0.25">
      <c r="K56396"/>
    </row>
    <row r="56397" spans="11:11" x14ac:dyDescent="0.25">
      <c r="K56397"/>
    </row>
    <row r="56398" spans="11:11" x14ac:dyDescent="0.25">
      <c r="K56398"/>
    </row>
    <row r="56399" spans="11:11" x14ac:dyDescent="0.25">
      <c r="K56399" s="133"/>
    </row>
    <row r="56400" spans="11:11" x14ac:dyDescent="0.25">
      <c r="K56400" s="133"/>
    </row>
    <row r="56401" spans="11:11" x14ac:dyDescent="0.25">
      <c r="K56401"/>
    </row>
    <row r="56402" spans="11:11" x14ac:dyDescent="0.25">
      <c r="K56402"/>
    </row>
    <row r="56403" spans="11:11" x14ac:dyDescent="0.25">
      <c r="K56403" s="133"/>
    </row>
    <row r="56404" spans="11:11" x14ac:dyDescent="0.25">
      <c r="K56404" s="133"/>
    </row>
    <row r="56405" spans="11:11" x14ac:dyDescent="0.25">
      <c r="K56405"/>
    </row>
    <row r="56406" spans="11:11" x14ac:dyDescent="0.25">
      <c r="K56406"/>
    </row>
    <row r="56407" spans="11:11" x14ac:dyDescent="0.25">
      <c r="K56407"/>
    </row>
    <row r="56408" spans="11:11" x14ac:dyDescent="0.25">
      <c r="K56408" s="133"/>
    </row>
    <row r="56409" spans="11:11" x14ac:dyDescent="0.25">
      <c r="K56409" s="133"/>
    </row>
    <row r="56410" spans="11:11" x14ac:dyDescent="0.25">
      <c r="K56410"/>
    </row>
    <row r="56411" spans="11:11" x14ac:dyDescent="0.25">
      <c r="K56411"/>
    </row>
    <row r="56412" spans="11:11" x14ac:dyDescent="0.25">
      <c r="K56412" s="133"/>
    </row>
    <row r="56413" spans="11:11" x14ac:dyDescent="0.25">
      <c r="K56413" s="133"/>
    </row>
    <row r="56414" spans="11:11" x14ac:dyDescent="0.25">
      <c r="K56414"/>
    </row>
    <row r="56415" spans="11:11" x14ac:dyDescent="0.25">
      <c r="K56415"/>
    </row>
    <row r="56416" spans="11:11" x14ac:dyDescent="0.25">
      <c r="K56416"/>
    </row>
    <row r="56417" spans="11:11" x14ac:dyDescent="0.25">
      <c r="K56417" s="133"/>
    </row>
    <row r="56418" spans="11:11" x14ac:dyDescent="0.25">
      <c r="K56418" s="133"/>
    </row>
    <row r="56419" spans="11:11" x14ac:dyDescent="0.25">
      <c r="K56419"/>
    </row>
    <row r="56420" spans="11:11" x14ac:dyDescent="0.25">
      <c r="K56420"/>
    </row>
    <row r="56421" spans="11:11" x14ac:dyDescent="0.25">
      <c r="K56421" s="133"/>
    </row>
    <row r="56422" spans="11:11" x14ac:dyDescent="0.25">
      <c r="K56422" s="133"/>
    </row>
    <row r="56423" spans="11:11" x14ac:dyDescent="0.25">
      <c r="K56423"/>
    </row>
    <row r="56424" spans="11:11" x14ac:dyDescent="0.25">
      <c r="K56424"/>
    </row>
    <row r="56425" spans="11:11" x14ac:dyDescent="0.25">
      <c r="K56425"/>
    </row>
    <row r="56426" spans="11:11" x14ac:dyDescent="0.25">
      <c r="K56426" s="133"/>
    </row>
    <row r="56427" spans="11:11" x14ac:dyDescent="0.25">
      <c r="K56427" s="133"/>
    </row>
    <row r="56428" spans="11:11" x14ac:dyDescent="0.25">
      <c r="K56428"/>
    </row>
    <row r="56429" spans="11:11" x14ac:dyDescent="0.25">
      <c r="K56429"/>
    </row>
    <row r="56430" spans="11:11" x14ac:dyDescent="0.25">
      <c r="K56430" s="133"/>
    </row>
    <row r="56431" spans="11:11" x14ac:dyDescent="0.25">
      <c r="K56431" s="133"/>
    </row>
    <row r="56432" spans="11:11" x14ac:dyDescent="0.25">
      <c r="K56432"/>
    </row>
    <row r="56433" spans="11:11" x14ac:dyDescent="0.25">
      <c r="K56433"/>
    </row>
    <row r="56434" spans="11:11" x14ac:dyDescent="0.25">
      <c r="K56434"/>
    </row>
    <row r="56435" spans="11:11" x14ac:dyDescent="0.25">
      <c r="K56435" s="133"/>
    </row>
    <row r="56436" spans="11:11" x14ac:dyDescent="0.25">
      <c r="K56436" s="133"/>
    </row>
    <row r="56437" spans="11:11" x14ac:dyDescent="0.25">
      <c r="K56437"/>
    </row>
    <row r="56438" spans="11:11" x14ac:dyDescent="0.25">
      <c r="K56438"/>
    </row>
    <row r="56439" spans="11:11" x14ac:dyDescent="0.25">
      <c r="K56439" s="133"/>
    </row>
    <row r="56440" spans="11:11" x14ac:dyDescent="0.25">
      <c r="K56440" s="133"/>
    </row>
    <row r="56441" spans="11:11" x14ac:dyDescent="0.25">
      <c r="K56441"/>
    </row>
    <row r="56442" spans="11:11" x14ac:dyDescent="0.25">
      <c r="K56442"/>
    </row>
    <row r="56443" spans="11:11" x14ac:dyDescent="0.25">
      <c r="K56443"/>
    </row>
    <row r="56444" spans="11:11" x14ac:dyDescent="0.25">
      <c r="K56444" s="133"/>
    </row>
    <row r="56445" spans="11:11" x14ac:dyDescent="0.25">
      <c r="K56445" s="133"/>
    </row>
    <row r="56446" spans="11:11" x14ac:dyDescent="0.25">
      <c r="K56446"/>
    </row>
    <row r="56447" spans="11:11" x14ac:dyDescent="0.25">
      <c r="K56447"/>
    </row>
    <row r="56448" spans="11:11" x14ac:dyDescent="0.25">
      <c r="K56448" s="133"/>
    </row>
    <row r="56449" spans="11:11" x14ac:dyDescent="0.25">
      <c r="K56449" s="133"/>
    </row>
    <row r="56450" spans="11:11" x14ac:dyDescent="0.25">
      <c r="K56450"/>
    </row>
    <row r="56451" spans="11:11" x14ac:dyDescent="0.25">
      <c r="K56451"/>
    </row>
    <row r="56452" spans="11:11" x14ac:dyDescent="0.25">
      <c r="K56452"/>
    </row>
    <row r="56453" spans="11:11" x14ac:dyDescent="0.25">
      <c r="K56453" s="133"/>
    </row>
    <row r="56454" spans="11:11" x14ac:dyDescent="0.25">
      <c r="K56454" s="133"/>
    </row>
    <row r="56455" spans="11:11" x14ac:dyDescent="0.25">
      <c r="K56455"/>
    </row>
    <row r="56456" spans="11:11" x14ac:dyDescent="0.25">
      <c r="K56456"/>
    </row>
    <row r="56457" spans="11:11" x14ac:dyDescent="0.25">
      <c r="K56457" s="133"/>
    </row>
    <row r="56458" spans="11:11" x14ac:dyDescent="0.25">
      <c r="K56458" s="133"/>
    </row>
    <row r="56459" spans="11:11" x14ac:dyDescent="0.25">
      <c r="K56459"/>
    </row>
    <row r="56460" spans="11:11" x14ac:dyDescent="0.25">
      <c r="K56460"/>
    </row>
    <row r="56461" spans="11:11" x14ac:dyDescent="0.25">
      <c r="K56461"/>
    </row>
    <row r="56462" spans="11:11" x14ac:dyDescent="0.25">
      <c r="K56462" s="133"/>
    </row>
    <row r="56463" spans="11:11" x14ac:dyDescent="0.25">
      <c r="K56463" s="133"/>
    </row>
    <row r="56464" spans="11:11" x14ac:dyDescent="0.25">
      <c r="K56464"/>
    </row>
    <row r="56465" spans="11:11" x14ac:dyDescent="0.25">
      <c r="K56465"/>
    </row>
    <row r="56466" spans="11:11" x14ac:dyDescent="0.25">
      <c r="K56466" s="133"/>
    </row>
    <row r="56467" spans="11:11" x14ac:dyDescent="0.25">
      <c r="K56467" s="133"/>
    </row>
    <row r="56468" spans="11:11" x14ac:dyDescent="0.25">
      <c r="K56468"/>
    </row>
    <row r="56469" spans="11:11" x14ac:dyDescent="0.25">
      <c r="K56469"/>
    </row>
    <row r="56470" spans="11:11" x14ac:dyDescent="0.25">
      <c r="K56470"/>
    </row>
    <row r="56471" spans="11:11" x14ac:dyDescent="0.25">
      <c r="K56471" s="133"/>
    </row>
    <row r="56472" spans="11:11" x14ac:dyDescent="0.25">
      <c r="K56472" s="133"/>
    </row>
    <row r="56473" spans="11:11" x14ac:dyDescent="0.25">
      <c r="K56473"/>
    </row>
    <row r="56474" spans="11:11" x14ac:dyDescent="0.25">
      <c r="K56474"/>
    </row>
    <row r="56475" spans="11:11" x14ac:dyDescent="0.25">
      <c r="K56475" s="133"/>
    </row>
    <row r="56476" spans="11:11" x14ac:dyDescent="0.25">
      <c r="K56476" s="133"/>
    </row>
    <row r="56477" spans="11:11" x14ac:dyDescent="0.25">
      <c r="K56477"/>
    </row>
    <row r="56478" spans="11:11" x14ac:dyDescent="0.25">
      <c r="K56478"/>
    </row>
    <row r="56479" spans="11:11" x14ac:dyDescent="0.25">
      <c r="K56479"/>
    </row>
    <row r="56480" spans="11:11" x14ac:dyDescent="0.25">
      <c r="K56480" s="133"/>
    </row>
    <row r="56481" spans="11:11" x14ac:dyDescent="0.25">
      <c r="K56481" s="133"/>
    </row>
    <row r="56482" spans="11:11" x14ac:dyDescent="0.25">
      <c r="K56482"/>
    </row>
    <row r="56483" spans="11:11" x14ac:dyDescent="0.25">
      <c r="K56483"/>
    </row>
    <row r="56484" spans="11:11" x14ac:dyDescent="0.25">
      <c r="K56484" s="133"/>
    </row>
    <row r="56485" spans="11:11" x14ac:dyDescent="0.25">
      <c r="K56485" s="133"/>
    </row>
    <row r="56486" spans="11:11" x14ac:dyDescent="0.25">
      <c r="K56486"/>
    </row>
    <row r="56487" spans="11:11" x14ac:dyDescent="0.25">
      <c r="K56487"/>
    </row>
    <row r="56488" spans="11:11" x14ac:dyDescent="0.25">
      <c r="K56488"/>
    </row>
    <row r="56489" spans="11:11" x14ac:dyDescent="0.25">
      <c r="K56489" s="133"/>
    </row>
    <row r="56490" spans="11:11" x14ac:dyDescent="0.25">
      <c r="K56490" s="133"/>
    </row>
    <row r="56491" spans="11:11" x14ac:dyDescent="0.25">
      <c r="K56491"/>
    </row>
    <row r="56492" spans="11:11" x14ac:dyDescent="0.25">
      <c r="K56492"/>
    </row>
    <row r="56493" spans="11:11" x14ac:dyDescent="0.25">
      <c r="K56493" s="133"/>
    </row>
    <row r="56494" spans="11:11" x14ac:dyDescent="0.25">
      <c r="K56494" s="133"/>
    </row>
    <row r="56495" spans="11:11" x14ac:dyDescent="0.25">
      <c r="K56495"/>
    </row>
    <row r="56496" spans="11:11" x14ac:dyDescent="0.25">
      <c r="K56496"/>
    </row>
    <row r="56497" spans="11:11" x14ac:dyDescent="0.25">
      <c r="K56497"/>
    </row>
    <row r="56498" spans="11:11" x14ac:dyDescent="0.25">
      <c r="K56498" s="133"/>
    </row>
    <row r="56499" spans="11:11" x14ac:dyDescent="0.25">
      <c r="K56499" s="133"/>
    </row>
    <row r="56500" spans="11:11" x14ac:dyDescent="0.25">
      <c r="K56500"/>
    </row>
    <row r="56501" spans="11:11" x14ac:dyDescent="0.25">
      <c r="K56501"/>
    </row>
    <row r="56502" spans="11:11" x14ac:dyDescent="0.25">
      <c r="K56502" s="133"/>
    </row>
    <row r="56503" spans="11:11" x14ac:dyDescent="0.25">
      <c r="K56503" s="133"/>
    </row>
    <row r="56504" spans="11:11" x14ac:dyDescent="0.25">
      <c r="K56504"/>
    </row>
    <row r="56505" spans="11:11" x14ac:dyDescent="0.25">
      <c r="K56505"/>
    </row>
    <row r="56506" spans="11:11" x14ac:dyDescent="0.25">
      <c r="K56506"/>
    </row>
    <row r="56507" spans="11:11" x14ac:dyDescent="0.25">
      <c r="K56507" s="133"/>
    </row>
    <row r="56508" spans="11:11" x14ac:dyDescent="0.25">
      <c r="K56508" s="133"/>
    </row>
    <row r="56509" spans="11:11" x14ac:dyDescent="0.25">
      <c r="K56509"/>
    </row>
    <row r="56510" spans="11:11" x14ac:dyDescent="0.25">
      <c r="K56510"/>
    </row>
    <row r="56511" spans="11:11" x14ac:dyDescent="0.25">
      <c r="K56511" s="133"/>
    </row>
    <row r="56512" spans="11:11" x14ac:dyDescent="0.25">
      <c r="K56512" s="133"/>
    </row>
    <row r="56513" spans="11:11" x14ac:dyDescent="0.25">
      <c r="K56513"/>
    </row>
    <row r="56514" spans="11:11" x14ac:dyDescent="0.25">
      <c r="K56514"/>
    </row>
    <row r="56515" spans="11:11" x14ac:dyDescent="0.25">
      <c r="K56515"/>
    </row>
    <row r="56516" spans="11:11" x14ac:dyDescent="0.25">
      <c r="K56516" s="133"/>
    </row>
    <row r="56517" spans="11:11" x14ac:dyDescent="0.25">
      <c r="K56517" s="133"/>
    </row>
    <row r="56518" spans="11:11" x14ac:dyDescent="0.25">
      <c r="K56518"/>
    </row>
    <row r="56519" spans="11:11" x14ac:dyDescent="0.25">
      <c r="K56519"/>
    </row>
    <row r="56520" spans="11:11" x14ac:dyDescent="0.25">
      <c r="K56520" s="133"/>
    </row>
    <row r="56521" spans="11:11" x14ac:dyDescent="0.25">
      <c r="K56521" s="133"/>
    </row>
    <row r="56522" spans="11:11" x14ac:dyDescent="0.25">
      <c r="K56522"/>
    </row>
    <row r="56523" spans="11:11" x14ac:dyDescent="0.25">
      <c r="K56523"/>
    </row>
    <row r="56524" spans="11:11" x14ac:dyDescent="0.25">
      <c r="K56524"/>
    </row>
    <row r="56525" spans="11:11" x14ac:dyDescent="0.25">
      <c r="K56525" s="133"/>
    </row>
    <row r="56526" spans="11:11" x14ac:dyDescent="0.25">
      <c r="K56526" s="133"/>
    </row>
    <row r="56527" spans="11:11" x14ac:dyDescent="0.25">
      <c r="K56527"/>
    </row>
    <row r="56528" spans="11:11" x14ac:dyDescent="0.25">
      <c r="K56528"/>
    </row>
    <row r="56529" spans="11:11" x14ac:dyDescent="0.25">
      <c r="K56529" s="133"/>
    </row>
    <row r="56530" spans="11:11" x14ac:dyDescent="0.25">
      <c r="K56530" s="133"/>
    </row>
    <row r="56531" spans="11:11" x14ac:dyDescent="0.25">
      <c r="K56531"/>
    </row>
    <row r="56532" spans="11:11" x14ac:dyDescent="0.25">
      <c r="K56532"/>
    </row>
    <row r="56533" spans="11:11" x14ac:dyDescent="0.25">
      <c r="K56533"/>
    </row>
    <row r="56534" spans="11:11" x14ac:dyDescent="0.25">
      <c r="K56534" s="133"/>
    </row>
    <row r="56535" spans="11:11" x14ac:dyDescent="0.25">
      <c r="K56535" s="133"/>
    </row>
    <row r="56536" spans="11:11" x14ac:dyDescent="0.25">
      <c r="K56536"/>
    </row>
    <row r="56537" spans="11:11" x14ac:dyDescent="0.25">
      <c r="K56537"/>
    </row>
    <row r="56538" spans="11:11" x14ac:dyDescent="0.25">
      <c r="K56538" s="133"/>
    </row>
    <row r="56539" spans="11:11" x14ac:dyDescent="0.25">
      <c r="K56539" s="133"/>
    </row>
    <row r="56540" spans="11:11" x14ac:dyDescent="0.25">
      <c r="K56540"/>
    </row>
    <row r="56541" spans="11:11" x14ac:dyDescent="0.25">
      <c r="K56541"/>
    </row>
    <row r="56542" spans="11:11" x14ac:dyDescent="0.25">
      <c r="K56542"/>
    </row>
    <row r="56543" spans="11:11" x14ac:dyDescent="0.25">
      <c r="K56543" s="133"/>
    </row>
    <row r="56544" spans="11:11" x14ac:dyDescent="0.25">
      <c r="K56544" s="133"/>
    </row>
    <row r="56545" spans="11:11" x14ac:dyDescent="0.25">
      <c r="K56545"/>
    </row>
    <row r="56546" spans="11:11" x14ac:dyDescent="0.25">
      <c r="K56546"/>
    </row>
    <row r="56547" spans="11:11" x14ac:dyDescent="0.25">
      <c r="K56547" s="133"/>
    </row>
    <row r="56548" spans="11:11" x14ac:dyDescent="0.25">
      <c r="K56548" s="133"/>
    </row>
    <row r="56549" spans="11:11" x14ac:dyDescent="0.25">
      <c r="K56549"/>
    </row>
    <row r="56550" spans="11:11" x14ac:dyDescent="0.25">
      <c r="K56550"/>
    </row>
    <row r="56551" spans="11:11" x14ac:dyDescent="0.25">
      <c r="K56551"/>
    </row>
    <row r="56552" spans="11:11" x14ac:dyDescent="0.25">
      <c r="K56552" s="133"/>
    </row>
    <row r="56553" spans="11:11" x14ac:dyDescent="0.25">
      <c r="K56553" s="133"/>
    </row>
    <row r="56554" spans="11:11" x14ac:dyDescent="0.25">
      <c r="K56554"/>
    </row>
    <row r="56555" spans="11:11" x14ac:dyDescent="0.25">
      <c r="K56555"/>
    </row>
    <row r="56556" spans="11:11" x14ac:dyDescent="0.25">
      <c r="K56556" s="133"/>
    </row>
    <row r="56557" spans="11:11" x14ac:dyDescent="0.25">
      <c r="K56557" s="133"/>
    </row>
    <row r="56558" spans="11:11" x14ac:dyDescent="0.25">
      <c r="K56558"/>
    </row>
    <row r="56559" spans="11:11" x14ac:dyDescent="0.25">
      <c r="K56559"/>
    </row>
    <row r="56560" spans="11:11" x14ac:dyDescent="0.25">
      <c r="K56560"/>
    </row>
    <row r="56561" spans="11:11" x14ac:dyDescent="0.25">
      <c r="K56561" s="133"/>
    </row>
    <row r="56562" spans="11:11" x14ac:dyDescent="0.25">
      <c r="K56562" s="133"/>
    </row>
    <row r="56563" spans="11:11" x14ac:dyDescent="0.25">
      <c r="K56563"/>
    </row>
    <row r="56564" spans="11:11" x14ac:dyDescent="0.25">
      <c r="K56564"/>
    </row>
    <row r="56565" spans="11:11" x14ac:dyDescent="0.25">
      <c r="K56565" s="133"/>
    </row>
    <row r="56566" spans="11:11" x14ac:dyDescent="0.25">
      <c r="K56566" s="133"/>
    </row>
    <row r="56567" spans="11:11" x14ac:dyDescent="0.25">
      <c r="K56567"/>
    </row>
    <row r="56568" spans="11:11" x14ac:dyDescent="0.25">
      <c r="K56568"/>
    </row>
    <row r="56569" spans="11:11" x14ac:dyDescent="0.25">
      <c r="K56569"/>
    </row>
    <row r="56570" spans="11:11" x14ac:dyDescent="0.25">
      <c r="K56570" s="133"/>
    </row>
    <row r="56571" spans="11:11" x14ac:dyDescent="0.25">
      <c r="K56571" s="133"/>
    </row>
    <row r="56572" spans="11:11" x14ac:dyDescent="0.25">
      <c r="K56572"/>
    </row>
    <row r="56573" spans="11:11" x14ac:dyDescent="0.25">
      <c r="K56573"/>
    </row>
    <row r="56574" spans="11:11" x14ac:dyDescent="0.25">
      <c r="K56574" s="133"/>
    </row>
    <row r="56575" spans="11:11" x14ac:dyDescent="0.25">
      <c r="K56575" s="133"/>
    </row>
    <row r="56576" spans="11:11" x14ac:dyDescent="0.25">
      <c r="K56576"/>
    </row>
    <row r="56577" spans="11:11" x14ac:dyDescent="0.25">
      <c r="K56577"/>
    </row>
    <row r="56578" spans="11:11" x14ac:dyDescent="0.25">
      <c r="K56578"/>
    </row>
    <row r="56579" spans="11:11" x14ac:dyDescent="0.25">
      <c r="K56579" s="133"/>
    </row>
    <row r="56580" spans="11:11" x14ac:dyDescent="0.25">
      <c r="K56580" s="133"/>
    </row>
    <row r="56581" spans="11:11" x14ac:dyDescent="0.25">
      <c r="K56581"/>
    </row>
    <row r="56582" spans="11:11" x14ac:dyDescent="0.25">
      <c r="K56582"/>
    </row>
    <row r="56583" spans="11:11" x14ac:dyDescent="0.25">
      <c r="K56583" s="133"/>
    </row>
    <row r="56584" spans="11:11" x14ac:dyDescent="0.25">
      <c r="K56584" s="133"/>
    </row>
    <row r="56585" spans="11:11" x14ac:dyDescent="0.25">
      <c r="K56585"/>
    </row>
    <row r="56586" spans="11:11" x14ac:dyDescent="0.25">
      <c r="K56586"/>
    </row>
    <row r="56587" spans="11:11" x14ac:dyDescent="0.25">
      <c r="K56587"/>
    </row>
    <row r="56588" spans="11:11" x14ac:dyDescent="0.25">
      <c r="K56588" s="133"/>
    </row>
    <row r="56589" spans="11:11" x14ac:dyDescent="0.25">
      <c r="K56589" s="133"/>
    </row>
    <row r="56590" spans="11:11" x14ac:dyDescent="0.25">
      <c r="K56590"/>
    </row>
    <row r="56591" spans="11:11" x14ac:dyDescent="0.25">
      <c r="K56591"/>
    </row>
    <row r="56592" spans="11:11" x14ac:dyDescent="0.25">
      <c r="K56592" s="133"/>
    </row>
    <row r="56593" spans="11:11" x14ac:dyDescent="0.25">
      <c r="K56593" s="133"/>
    </row>
    <row r="56594" spans="11:11" x14ac:dyDescent="0.25">
      <c r="K56594"/>
    </row>
    <row r="56595" spans="11:11" x14ac:dyDescent="0.25">
      <c r="K56595"/>
    </row>
    <row r="56596" spans="11:11" x14ac:dyDescent="0.25">
      <c r="K56596"/>
    </row>
    <row r="56597" spans="11:11" x14ac:dyDescent="0.25">
      <c r="K56597" s="133"/>
    </row>
    <row r="56598" spans="11:11" x14ac:dyDescent="0.25">
      <c r="K56598" s="133"/>
    </row>
    <row r="56599" spans="11:11" x14ac:dyDescent="0.25">
      <c r="K56599"/>
    </row>
    <row r="56600" spans="11:11" x14ac:dyDescent="0.25">
      <c r="K56600"/>
    </row>
    <row r="56601" spans="11:11" x14ac:dyDescent="0.25">
      <c r="K56601" s="133"/>
    </row>
    <row r="56602" spans="11:11" x14ac:dyDescent="0.25">
      <c r="K56602" s="133"/>
    </row>
    <row r="56603" spans="11:11" x14ac:dyDescent="0.25">
      <c r="K56603"/>
    </row>
    <row r="56604" spans="11:11" x14ac:dyDescent="0.25">
      <c r="K56604"/>
    </row>
    <row r="56605" spans="11:11" x14ac:dyDescent="0.25">
      <c r="K56605"/>
    </row>
    <row r="56606" spans="11:11" x14ac:dyDescent="0.25">
      <c r="K56606" s="133"/>
    </row>
    <row r="56607" spans="11:11" x14ac:dyDescent="0.25">
      <c r="K56607" s="133"/>
    </row>
    <row r="56608" spans="11:11" x14ac:dyDescent="0.25">
      <c r="K56608"/>
    </row>
    <row r="56609" spans="11:11" x14ac:dyDescent="0.25">
      <c r="K56609"/>
    </row>
    <row r="56610" spans="11:11" x14ac:dyDescent="0.25">
      <c r="K56610" s="133"/>
    </row>
    <row r="56611" spans="11:11" x14ac:dyDescent="0.25">
      <c r="K56611" s="133"/>
    </row>
    <row r="56612" spans="11:11" x14ac:dyDescent="0.25">
      <c r="K56612"/>
    </row>
    <row r="56613" spans="11:11" x14ac:dyDescent="0.25">
      <c r="K56613"/>
    </row>
    <row r="56614" spans="11:11" x14ac:dyDescent="0.25">
      <c r="K56614"/>
    </row>
    <row r="56615" spans="11:11" x14ac:dyDescent="0.25">
      <c r="K56615" s="133"/>
    </row>
    <row r="56616" spans="11:11" x14ac:dyDescent="0.25">
      <c r="K56616" s="133"/>
    </row>
    <row r="56617" spans="11:11" x14ac:dyDescent="0.25">
      <c r="K56617"/>
    </row>
    <row r="56618" spans="11:11" x14ac:dyDescent="0.25">
      <c r="K56618"/>
    </row>
    <row r="56619" spans="11:11" x14ac:dyDescent="0.25">
      <c r="K56619" s="133"/>
    </row>
    <row r="56620" spans="11:11" x14ac:dyDescent="0.25">
      <c r="K56620" s="133"/>
    </row>
    <row r="56621" spans="11:11" x14ac:dyDescent="0.25">
      <c r="K56621"/>
    </row>
    <row r="56622" spans="11:11" x14ac:dyDescent="0.25">
      <c r="K56622"/>
    </row>
    <row r="56623" spans="11:11" x14ac:dyDescent="0.25">
      <c r="K56623"/>
    </row>
    <row r="56624" spans="11:11" x14ac:dyDescent="0.25">
      <c r="K56624" s="133"/>
    </row>
    <row r="56625" spans="11:11" x14ac:dyDescent="0.25">
      <c r="K56625" s="133"/>
    </row>
    <row r="56626" spans="11:11" x14ac:dyDescent="0.25">
      <c r="K56626"/>
    </row>
    <row r="56627" spans="11:11" x14ac:dyDescent="0.25">
      <c r="K56627"/>
    </row>
    <row r="56628" spans="11:11" x14ac:dyDescent="0.25">
      <c r="K56628" s="133"/>
    </row>
    <row r="56629" spans="11:11" x14ac:dyDescent="0.25">
      <c r="K56629" s="133"/>
    </row>
    <row r="56630" spans="11:11" x14ac:dyDescent="0.25">
      <c r="K56630"/>
    </row>
    <row r="56631" spans="11:11" x14ac:dyDescent="0.25">
      <c r="K56631"/>
    </row>
    <row r="56632" spans="11:11" x14ac:dyDescent="0.25">
      <c r="K56632"/>
    </row>
    <row r="56633" spans="11:11" x14ac:dyDescent="0.25">
      <c r="K56633" s="133"/>
    </row>
    <row r="56634" spans="11:11" x14ac:dyDescent="0.25">
      <c r="K56634" s="133"/>
    </row>
    <row r="56635" spans="11:11" x14ac:dyDescent="0.25">
      <c r="K56635"/>
    </row>
    <row r="56636" spans="11:11" x14ac:dyDescent="0.25">
      <c r="K56636"/>
    </row>
    <row r="56637" spans="11:11" x14ac:dyDescent="0.25">
      <c r="K56637" s="133"/>
    </row>
    <row r="56638" spans="11:11" x14ac:dyDescent="0.25">
      <c r="K56638" s="133"/>
    </row>
    <row r="56639" spans="11:11" x14ac:dyDescent="0.25">
      <c r="K56639"/>
    </row>
    <row r="56640" spans="11:11" x14ac:dyDescent="0.25">
      <c r="K56640"/>
    </row>
    <row r="56641" spans="11:11" x14ac:dyDescent="0.25">
      <c r="K56641"/>
    </row>
    <row r="56642" spans="11:11" x14ac:dyDescent="0.25">
      <c r="K56642" s="133"/>
    </row>
    <row r="56643" spans="11:11" x14ac:dyDescent="0.25">
      <c r="K56643" s="133"/>
    </row>
    <row r="56644" spans="11:11" x14ac:dyDescent="0.25">
      <c r="K56644"/>
    </row>
    <row r="56645" spans="11:11" x14ac:dyDescent="0.25">
      <c r="K56645"/>
    </row>
    <row r="56646" spans="11:11" x14ac:dyDescent="0.25">
      <c r="K56646" s="133"/>
    </row>
    <row r="56647" spans="11:11" x14ac:dyDescent="0.25">
      <c r="K56647" s="133"/>
    </row>
    <row r="56648" spans="11:11" x14ac:dyDescent="0.25">
      <c r="K56648"/>
    </row>
    <row r="56649" spans="11:11" x14ac:dyDescent="0.25">
      <c r="K56649"/>
    </row>
    <row r="56650" spans="11:11" x14ac:dyDescent="0.25">
      <c r="K56650"/>
    </row>
    <row r="56651" spans="11:11" x14ac:dyDescent="0.25">
      <c r="K56651" s="133"/>
    </row>
    <row r="56652" spans="11:11" x14ac:dyDescent="0.25">
      <c r="K56652" s="133"/>
    </row>
    <row r="56653" spans="11:11" x14ac:dyDescent="0.25">
      <c r="K56653"/>
    </row>
    <row r="56654" spans="11:11" x14ac:dyDescent="0.25">
      <c r="K56654"/>
    </row>
    <row r="56655" spans="11:11" x14ac:dyDescent="0.25">
      <c r="K56655" s="133"/>
    </row>
    <row r="56656" spans="11:11" x14ac:dyDescent="0.25">
      <c r="K56656" s="133"/>
    </row>
    <row r="56657" spans="11:11" x14ac:dyDescent="0.25">
      <c r="K56657"/>
    </row>
    <row r="56658" spans="11:11" x14ac:dyDescent="0.25">
      <c r="K56658"/>
    </row>
    <row r="56659" spans="11:11" x14ac:dyDescent="0.25">
      <c r="K56659"/>
    </row>
    <row r="56660" spans="11:11" x14ac:dyDescent="0.25">
      <c r="K56660" s="133"/>
    </row>
    <row r="56661" spans="11:11" x14ac:dyDescent="0.25">
      <c r="K56661" s="133"/>
    </row>
    <row r="56662" spans="11:11" x14ac:dyDescent="0.25">
      <c r="K56662"/>
    </row>
    <row r="56663" spans="11:11" x14ac:dyDescent="0.25">
      <c r="K56663"/>
    </row>
    <row r="56664" spans="11:11" x14ac:dyDescent="0.25">
      <c r="K56664" s="133"/>
    </row>
    <row r="56665" spans="11:11" x14ac:dyDescent="0.25">
      <c r="K56665" s="133"/>
    </row>
    <row r="56666" spans="11:11" x14ac:dyDescent="0.25">
      <c r="K56666"/>
    </row>
    <row r="56667" spans="11:11" x14ac:dyDescent="0.25">
      <c r="K56667"/>
    </row>
    <row r="56668" spans="11:11" x14ac:dyDescent="0.25">
      <c r="K56668"/>
    </row>
    <row r="56669" spans="11:11" x14ac:dyDescent="0.25">
      <c r="K56669" s="133"/>
    </row>
    <row r="56670" spans="11:11" x14ac:dyDescent="0.25">
      <c r="K56670" s="133"/>
    </row>
    <row r="56671" spans="11:11" x14ac:dyDescent="0.25">
      <c r="K56671"/>
    </row>
    <row r="56672" spans="11:11" x14ac:dyDescent="0.25">
      <c r="K56672"/>
    </row>
    <row r="56673" spans="11:11" x14ac:dyDescent="0.25">
      <c r="K56673" s="133"/>
    </row>
    <row r="56674" spans="11:11" x14ac:dyDescent="0.25">
      <c r="K56674" s="133"/>
    </row>
    <row r="56675" spans="11:11" x14ac:dyDescent="0.25">
      <c r="K56675"/>
    </row>
    <row r="56676" spans="11:11" x14ac:dyDescent="0.25">
      <c r="K56676"/>
    </row>
    <row r="56677" spans="11:11" x14ac:dyDescent="0.25">
      <c r="K56677"/>
    </row>
    <row r="56678" spans="11:11" x14ac:dyDescent="0.25">
      <c r="K56678" s="133"/>
    </row>
    <row r="56679" spans="11:11" x14ac:dyDescent="0.25">
      <c r="K56679" s="133"/>
    </row>
    <row r="56680" spans="11:11" x14ac:dyDescent="0.25">
      <c r="K56680"/>
    </row>
    <row r="56681" spans="11:11" x14ac:dyDescent="0.25">
      <c r="K56681"/>
    </row>
    <row r="56682" spans="11:11" x14ac:dyDescent="0.25">
      <c r="K56682" s="133"/>
    </row>
    <row r="56683" spans="11:11" x14ac:dyDescent="0.25">
      <c r="K56683" s="133"/>
    </row>
    <row r="56684" spans="11:11" x14ac:dyDescent="0.25">
      <c r="K56684"/>
    </row>
    <row r="56685" spans="11:11" x14ac:dyDescent="0.25">
      <c r="K56685"/>
    </row>
    <row r="56686" spans="11:11" x14ac:dyDescent="0.25">
      <c r="K56686"/>
    </row>
    <row r="56687" spans="11:11" x14ac:dyDescent="0.25">
      <c r="K56687" s="133"/>
    </row>
    <row r="56688" spans="11:11" x14ac:dyDescent="0.25">
      <c r="K56688" s="133"/>
    </row>
    <row r="56689" spans="11:11" x14ac:dyDescent="0.25">
      <c r="K56689"/>
    </row>
    <row r="56690" spans="11:11" x14ac:dyDescent="0.25">
      <c r="K56690"/>
    </row>
    <row r="56691" spans="11:11" x14ac:dyDescent="0.25">
      <c r="K56691" s="133"/>
    </row>
    <row r="56692" spans="11:11" x14ac:dyDescent="0.25">
      <c r="K56692" s="133"/>
    </row>
    <row r="56693" spans="11:11" x14ac:dyDescent="0.25">
      <c r="K56693"/>
    </row>
    <row r="56694" spans="11:11" x14ac:dyDescent="0.25">
      <c r="K56694"/>
    </row>
    <row r="56695" spans="11:11" x14ac:dyDescent="0.25">
      <c r="K56695"/>
    </row>
    <row r="56696" spans="11:11" x14ac:dyDescent="0.25">
      <c r="K56696" s="133"/>
    </row>
    <row r="56697" spans="11:11" x14ac:dyDescent="0.25">
      <c r="K56697" s="133"/>
    </row>
    <row r="56698" spans="11:11" x14ac:dyDescent="0.25">
      <c r="K56698"/>
    </row>
    <row r="56699" spans="11:11" x14ac:dyDescent="0.25">
      <c r="K56699"/>
    </row>
    <row r="56700" spans="11:11" x14ac:dyDescent="0.25">
      <c r="K56700" s="133"/>
    </row>
    <row r="56701" spans="11:11" x14ac:dyDescent="0.25">
      <c r="K56701" s="133"/>
    </row>
    <row r="56702" spans="11:11" x14ac:dyDescent="0.25">
      <c r="K56702"/>
    </row>
    <row r="56703" spans="11:11" x14ac:dyDescent="0.25">
      <c r="K56703"/>
    </row>
    <row r="56704" spans="11:11" x14ac:dyDescent="0.25">
      <c r="K56704"/>
    </row>
    <row r="56705" spans="11:11" x14ac:dyDescent="0.25">
      <c r="K56705" s="133"/>
    </row>
    <row r="56706" spans="11:11" x14ac:dyDescent="0.25">
      <c r="K56706" s="133"/>
    </row>
    <row r="56707" spans="11:11" x14ac:dyDescent="0.25">
      <c r="K56707"/>
    </row>
    <row r="56708" spans="11:11" x14ac:dyDescent="0.25">
      <c r="K56708"/>
    </row>
    <row r="56709" spans="11:11" x14ac:dyDescent="0.25">
      <c r="K56709" s="133"/>
    </row>
    <row r="56710" spans="11:11" x14ac:dyDescent="0.25">
      <c r="K56710" s="133"/>
    </row>
    <row r="56711" spans="11:11" x14ac:dyDescent="0.25">
      <c r="K56711"/>
    </row>
    <row r="56712" spans="11:11" x14ac:dyDescent="0.25">
      <c r="K56712"/>
    </row>
    <row r="56713" spans="11:11" x14ac:dyDescent="0.25">
      <c r="K56713"/>
    </row>
    <row r="56714" spans="11:11" x14ac:dyDescent="0.25">
      <c r="K56714" s="133"/>
    </row>
    <row r="56715" spans="11:11" x14ac:dyDescent="0.25">
      <c r="K56715" s="133"/>
    </row>
    <row r="56716" spans="11:11" x14ac:dyDescent="0.25">
      <c r="K56716"/>
    </row>
    <row r="56717" spans="11:11" x14ac:dyDescent="0.25">
      <c r="K56717"/>
    </row>
    <row r="56718" spans="11:11" x14ac:dyDescent="0.25">
      <c r="K56718" s="133"/>
    </row>
    <row r="56719" spans="11:11" x14ac:dyDescent="0.25">
      <c r="K56719" s="133"/>
    </row>
    <row r="56720" spans="11:11" x14ac:dyDescent="0.25">
      <c r="K56720"/>
    </row>
    <row r="56721" spans="11:11" x14ac:dyDescent="0.25">
      <c r="K56721"/>
    </row>
    <row r="56722" spans="11:11" x14ac:dyDescent="0.25">
      <c r="K56722"/>
    </row>
    <row r="56723" spans="11:11" x14ac:dyDescent="0.25">
      <c r="K56723" s="133"/>
    </row>
    <row r="56724" spans="11:11" x14ac:dyDescent="0.25">
      <c r="K56724" s="133"/>
    </row>
    <row r="56725" spans="11:11" x14ac:dyDescent="0.25">
      <c r="K56725"/>
    </row>
    <row r="56726" spans="11:11" x14ac:dyDescent="0.25">
      <c r="K56726"/>
    </row>
    <row r="56727" spans="11:11" x14ac:dyDescent="0.25">
      <c r="K56727" s="133"/>
    </row>
    <row r="56728" spans="11:11" x14ac:dyDescent="0.25">
      <c r="K56728" s="133"/>
    </row>
    <row r="56729" spans="11:11" x14ac:dyDescent="0.25">
      <c r="K56729"/>
    </row>
    <row r="56730" spans="11:11" x14ac:dyDescent="0.25">
      <c r="K56730"/>
    </row>
    <row r="56731" spans="11:11" x14ac:dyDescent="0.25">
      <c r="K56731"/>
    </row>
    <row r="56732" spans="11:11" x14ac:dyDescent="0.25">
      <c r="K56732" s="133"/>
    </row>
    <row r="56733" spans="11:11" x14ac:dyDescent="0.25">
      <c r="K56733" s="133"/>
    </row>
    <row r="56734" spans="11:11" x14ac:dyDescent="0.25">
      <c r="K56734"/>
    </row>
    <row r="56735" spans="11:11" x14ac:dyDescent="0.25">
      <c r="K56735"/>
    </row>
    <row r="56736" spans="11:11" x14ac:dyDescent="0.25">
      <c r="K56736" s="133"/>
    </row>
    <row r="56737" spans="11:11" x14ac:dyDescent="0.25">
      <c r="K56737" s="133"/>
    </row>
    <row r="56738" spans="11:11" x14ac:dyDescent="0.25">
      <c r="K56738"/>
    </row>
    <row r="56739" spans="11:11" x14ac:dyDescent="0.25">
      <c r="K56739"/>
    </row>
    <row r="56740" spans="11:11" x14ac:dyDescent="0.25">
      <c r="K56740"/>
    </row>
    <row r="56741" spans="11:11" x14ac:dyDescent="0.25">
      <c r="K56741" s="133"/>
    </row>
    <row r="56742" spans="11:11" x14ac:dyDescent="0.25">
      <c r="K56742" s="133"/>
    </row>
    <row r="56743" spans="11:11" x14ac:dyDescent="0.25">
      <c r="K56743"/>
    </row>
    <row r="56744" spans="11:11" x14ac:dyDescent="0.25">
      <c r="K56744"/>
    </row>
    <row r="56745" spans="11:11" x14ac:dyDescent="0.25">
      <c r="K56745" s="133"/>
    </row>
    <row r="56746" spans="11:11" x14ac:dyDescent="0.25">
      <c r="K56746" s="133"/>
    </row>
    <row r="56747" spans="11:11" x14ac:dyDescent="0.25">
      <c r="K56747"/>
    </row>
    <row r="56748" spans="11:11" x14ac:dyDescent="0.25">
      <c r="K56748"/>
    </row>
    <row r="56749" spans="11:11" x14ac:dyDescent="0.25">
      <c r="K56749"/>
    </row>
    <row r="56750" spans="11:11" x14ac:dyDescent="0.25">
      <c r="K56750" s="133"/>
    </row>
    <row r="56751" spans="11:11" x14ac:dyDescent="0.25">
      <c r="K56751" s="133"/>
    </row>
    <row r="56752" spans="11:11" x14ac:dyDescent="0.25">
      <c r="K56752"/>
    </row>
    <row r="56753" spans="11:11" x14ac:dyDescent="0.25">
      <c r="K56753"/>
    </row>
    <row r="56754" spans="11:11" x14ac:dyDescent="0.25">
      <c r="K56754" s="133"/>
    </row>
    <row r="56755" spans="11:11" x14ac:dyDescent="0.25">
      <c r="K56755" s="133"/>
    </row>
    <row r="56756" spans="11:11" x14ac:dyDescent="0.25">
      <c r="K56756"/>
    </row>
    <row r="56757" spans="11:11" x14ac:dyDescent="0.25">
      <c r="K56757"/>
    </row>
    <row r="56758" spans="11:11" x14ac:dyDescent="0.25">
      <c r="K56758"/>
    </row>
    <row r="56759" spans="11:11" x14ac:dyDescent="0.25">
      <c r="K56759" s="133"/>
    </row>
    <row r="56760" spans="11:11" x14ac:dyDescent="0.25">
      <c r="K56760" s="133"/>
    </row>
    <row r="56761" spans="11:11" x14ac:dyDescent="0.25">
      <c r="K56761"/>
    </row>
    <row r="56762" spans="11:11" x14ac:dyDescent="0.25">
      <c r="K56762"/>
    </row>
    <row r="56763" spans="11:11" x14ac:dyDescent="0.25">
      <c r="K56763" s="133"/>
    </row>
    <row r="56764" spans="11:11" x14ac:dyDescent="0.25">
      <c r="K56764" s="133"/>
    </row>
    <row r="56765" spans="11:11" x14ac:dyDescent="0.25">
      <c r="K56765"/>
    </row>
    <row r="56766" spans="11:11" x14ac:dyDescent="0.25">
      <c r="K56766"/>
    </row>
    <row r="56767" spans="11:11" x14ac:dyDescent="0.25">
      <c r="K56767"/>
    </row>
    <row r="56768" spans="11:11" x14ac:dyDescent="0.25">
      <c r="K56768" s="133"/>
    </row>
    <row r="56769" spans="11:11" x14ac:dyDescent="0.25">
      <c r="K56769" s="133"/>
    </row>
    <row r="56770" spans="11:11" x14ac:dyDescent="0.25">
      <c r="K56770"/>
    </row>
    <row r="56771" spans="11:11" x14ac:dyDescent="0.25">
      <c r="K56771"/>
    </row>
    <row r="56772" spans="11:11" x14ac:dyDescent="0.25">
      <c r="K56772" s="133"/>
    </row>
    <row r="56773" spans="11:11" x14ac:dyDescent="0.25">
      <c r="K56773" s="133"/>
    </row>
    <row r="56774" spans="11:11" x14ac:dyDescent="0.25">
      <c r="K56774"/>
    </row>
    <row r="56775" spans="11:11" x14ac:dyDescent="0.25">
      <c r="K56775"/>
    </row>
    <row r="56776" spans="11:11" x14ac:dyDescent="0.25">
      <c r="K56776"/>
    </row>
    <row r="56777" spans="11:11" x14ac:dyDescent="0.25">
      <c r="K56777" s="133"/>
    </row>
    <row r="56778" spans="11:11" x14ac:dyDescent="0.25">
      <c r="K56778" s="133"/>
    </row>
    <row r="56779" spans="11:11" x14ac:dyDescent="0.25">
      <c r="K56779"/>
    </row>
    <row r="56780" spans="11:11" x14ac:dyDescent="0.25">
      <c r="K56780"/>
    </row>
    <row r="56781" spans="11:11" x14ac:dyDescent="0.25">
      <c r="K56781" s="133"/>
    </row>
    <row r="56782" spans="11:11" x14ac:dyDescent="0.25">
      <c r="K56782" s="133"/>
    </row>
    <row r="56783" spans="11:11" x14ac:dyDescent="0.25">
      <c r="K56783"/>
    </row>
    <row r="56784" spans="11:11" x14ac:dyDescent="0.25">
      <c r="K56784"/>
    </row>
    <row r="56785" spans="11:11" x14ac:dyDescent="0.25">
      <c r="K56785"/>
    </row>
    <row r="56786" spans="11:11" x14ac:dyDescent="0.25">
      <c r="K56786" s="133"/>
    </row>
    <row r="56787" spans="11:11" x14ac:dyDescent="0.25">
      <c r="K56787" s="133"/>
    </row>
    <row r="56788" spans="11:11" x14ac:dyDescent="0.25">
      <c r="K56788"/>
    </row>
    <row r="56789" spans="11:11" x14ac:dyDescent="0.25">
      <c r="K56789"/>
    </row>
    <row r="56790" spans="11:11" x14ac:dyDescent="0.25">
      <c r="K56790" s="133"/>
    </row>
    <row r="56791" spans="11:11" x14ac:dyDescent="0.25">
      <c r="K56791" s="133"/>
    </row>
    <row r="56792" spans="11:11" x14ac:dyDescent="0.25">
      <c r="K56792"/>
    </row>
    <row r="56793" spans="11:11" x14ac:dyDescent="0.25">
      <c r="K56793"/>
    </row>
    <row r="56794" spans="11:11" x14ac:dyDescent="0.25">
      <c r="K56794"/>
    </row>
    <row r="56795" spans="11:11" x14ac:dyDescent="0.25">
      <c r="K56795" s="133"/>
    </row>
    <row r="56796" spans="11:11" x14ac:dyDescent="0.25">
      <c r="K56796" s="133"/>
    </row>
    <row r="56797" spans="11:11" x14ac:dyDescent="0.25">
      <c r="K56797"/>
    </row>
    <row r="56798" spans="11:11" x14ac:dyDescent="0.25">
      <c r="K56798"/>
    </row>
    <row r="56799" spans="11:11" x14ac:dyDescent="0.25">
      <c r="K56799" s="133"/>
    </row>
    <row r="56800" spans="11:11" x14ac:dyDescent="0.25">
      <c r="K56800" s="133"/>
    </row>
    <row r="56801" spans="11:11" x14ac:dyDescent="0.25">
      <c r="K56801"/>
    </row>
    <row r="56802" spans="11:11" x14ac:dyDescent="0.25">
      <c r="K56802"/>
    </row>
    <row r="56803" spans="11:11" x14ac:dyDescent="0.25">
      <c r="K56803"/>
    </row>
    <row r="56804" spans="11:11" x14ac:dyDescent="0.25">
      <c r="K56804" s="133"/>
    </row>
    <row r="56805" spans="11:11" x14ac:dyDescent="0.25">
      <c r="K56805" s="133"/>
    </row>
    <row r="56806" spans="11:11" x14ac:dyDescent="0.25">
      <c r="K56806"/>
    </row>
    <row r="56807" spans="11:11" x14ac:dyDescent="0.25">
      <c r="K56807"/>
    </row>
    <row r="56808" spans="11:11" x14ac:dyDescent="0.25">
      <c r="K56808" s="133"/>
    </row>
    <row r="56809" spans="11:11" x14ac:dyDescent="0.25">
      <c r="K56809" s="133"/>
    </row>
    <row r="56810" spans="11:11" x14ac:dyDescent="0.25">
      <c r="K56810"/>
    </row>
    <row r="56811" spans="11:11" x14ac:dyDescent="0.25">
      <c r="K56811"/>
    </row>
    <row r="56812" spans="11:11" x14ac:dyDescent="0.25">
      <c r="K56812"/>
    </row>
    <row r="56813" spans="11:11" x14ac:dyDescent="0.25">
      <c r="K56813" s="133"/>
    </row>
    <row r="56814" spans="11:11" x14ac:dyDescent="0.25">
      <c r="K56814" s="133"/>
    </row>
    <row r="56815" spans="11:11" x14ac:dyDescent="0.25">
      <c r="K56815"/>
    </row>
    <row r="56816" spans="11:11" x14ac:dyDescent="0.25">
      <c r="K56816"/>
    </row>
    <row r="56817" spans="11:11" x14ac:dyDescent="0.25">
      <c r="K56817" s="133"/>
    </row>
    <row r="56818" spans="11:11" x14ac:dyDescent="0.25">
      <c r="K56818" s="133"/>
    </row>
    <row r="56819" spans="11:11" x14ac:dyDescent="0.25">
      <c r="K56819"/>
    </row>
    <row r="56820" spans="11:11" x14ac:dyDescent="0.25">
      <c r="K56820"/>
    </row>
    <row r="56821" spans="11:11" x14ac:dyDescent="0.25">
      <c r="K56821"/>
    </row>
    <row r="56822" spans="11:11" x14ac:dyDescent="0.25">
      <c r="K56822" s="133"/>
    </row>
    <row r="56823" spans="11:11" x14ac:dyDescent="0.25">
      <c r="K56823" s="133"/>
    </row>
    <row r="56824" spans="11:11" x14ac:dyDescent="0.25">
      <c r="K56824"/>
    </row>
    <row r="56825" spans="11:11" x14ac:dyDescent="0.25">
      <c r="K56825"/>
    </row>
    <row r="56826" spans="11:11" x14ac:dyDescent="0.25">
      <c r="K56826" s="133"/>
    </row>
    <row r="56827" spans="11:11" x14ac:dyDescent="0.25">
      <c r="K56827" s="133"/>
    </row>
    <row r="56828" spans="11:11" x14ac:dyDescent="0.25">
      <c r="K56828"/>
    </row>
    <row r="56829" spans="11:11" x14ac:dyDescent="0.25">
      <c r="K56829"/>
    </row>
    <row r="56830" spans="11:11" x14ac:dyDescent="0.25">
      <c r="K56830"/>
    </row>
    <row r="56831" spans="11:11" x14ac:dyDescent="0.25">
      <c r="K56831" s="133"/>
    </row>
    <row r="56832" spans="11:11" x14ac:dyDescent="0.25">
      <c r="K56832" s="133"/>
    </row>
    <row r="56833" spans="11:11" x14ac:dyDescent="0.25">
      <c r="K56833"/>
    </row>
    <row r="56834" spans="11:11" x14ac:dyDescent="0.25">
      <c r="K56834"/>
    </row>
    <row r="56835" spans="11:11" x14ac:dyDescent="0.25">
      <c r="K56835" s="133"/>
    </row>
    <row r="56836" spans="11:11" x14ac:dyDescent="0.25">
      <c r="K56836" s="133"/>
    </row>
    <row r="56837" spans="11:11" x14ac:dyDescent="0.25">
      <c r="K56837"/>
    </row>
    <row r="56838" spans="11:11" x14ac:dyDescent="0.25">
      <c r="K56838"/>
    </row>
    <row r="56839" spans="11:11" x14ac:dyDescent="0.25">
      <c r="K56839"/>
    </row>
    <row r="56840" spans="11:11" x14ac:dyDescent="0.25">
      <c r="K56840" s="133"/>
    </row>
    <row r="56841" spans="11:11" x14ac:dyDescent="0.25">
      <c r="K56841" s="133"/>
    </row>
    <row r="56842" spans="11:11" x14ac:dyDescent="0.25">
      <c r="K56842"/>
    </row>
    <row r="56843" spans="11:11" x14ac:dyDescent="0.25">
      <c r="K56843"/>
    </row>
    <row r="56844" spans="11:11" x14ac:dyDescent="0.25">
      <c r="K56844" s="133"/>
    </row>
    <row r="56845" spans="11:11" x14ac:dyDescent="0.25">
      <c r="K56845" s="133"/>
    </row>
    <row r="56846" spans="11:11" x14ac:dyDescent="0.25">
      <c r="K56846"/>
    </row>
    <row r="56847" spans="11:11" x14ac:dyDescent="0.25">
      <c r="K56847"/>
    </row>
    <row r="56848" spans="11:11" x14ac:dyDescent="0.25">
      <c r="K56848"/>
    </row>
    <row r="56849" spans="11:11" x14ac:dyDescent="0.25">
      <c r="K56849" s="133"/>
    </row>
    <row r="56850" spans="11:11" x14ac:dyDescent="0.25">
      <c r="K56850" s="133"/>
    </row>
    <row r="56851" spans="11:11" x14ac:dyDescent="0.25">
      <c r="K56851"/>
    </row>
    <row r="56852" spans="11:11" x14ac:dyDescent="0.25">
      <c r="K56852"/>
    </row>
    <row r="56853" spans="11:11" x14ac:dyDescent="0.25">
      <c r="K56853" s="133"/>
    </row>
    <row r="56854" spans="11:11" x14ac:dyDescent="0.25">
      <c r="K56854" s="133"/>
    </row>
    <row r="56855" spans="11:11" x14ac:dyDescent="0.25">
      <c r="K56855"/>
    </row>
    <row r="56856" spans="11:11" x14ac:dyDescent="0.25">
      <c r="K56856"/>
    </row>
    <row r="56857" spans="11:11" x14ac:dyDescent="0.25">
      <c r="K56857"/>
    </row>
    <row r="56858" spans="11:11" x14ac:dyDescent="0.25">
      <c r="K56858" s="133"/>
    </row>
    <row r="56859" spans="11:11" x14ac:dyDescent="0.25">
      <c r="K56859" s="133"/>
    </row>
    <row r="56860" spans="11:11" x14ac:dyDescent="0.25">
      <c r="K56860"/>
    </row>
    <row r="56861" spans="11:11" x14ac:dyDescent="0.25">
      <c r="K56861"/>
    </row>
    <row r="56862" spans="11:11" x14ac:dyDescent="0.25">
      <c r="K56862" s="133"/>
    </row>
    <row r="56863" spans="11:11" x14ac:dyDescent="0.25">
      <c r="K56863" s="133"/>
    </row>
    <row r="56864" spans="11:11" x14ac:dyDescent="0.25">
      <c r="K56864"/>
    </row>
    <row r="56865" spans="11:11" x14ac:dyDescent="0.25">
      <c r="K56865"/>
    </row>
    <row r="56866" spans="11:11" x14ac:dyDescent="0.25">
      <c r="K56866"/>
    </row>
    <row r="56867" spans="11:11" x14ac:dyDescent="0.25">
      <c r="K56867" s="133"/>
    </row>
    <row r="56868" spans="11:11" x14ac:dyDescent="0.25">
      <c r="K56868" s="133"/>
    </row>
    <row r="56869" spans="11:11" x14ac:dyDescent="0.25">
      <c r="K56869"/>
    </row>
    <row r="56870" spans="11:11" x14ac:dyDescent="0.25">
      <c r="K56870"/>
    </row>
    <row r="56871" spans="11:11" x14ac:dyDescent="0.25">
      <c r="K56871" s="133"/>
    </row>
    <row r="56872" spans="11:11" x14ac:dyDescent="0.25">
      <c r="K56872" s="133"/>
    </row>
    <row r="56873" spans="11:11" x14ac:dyDescent="0.25">
      <c r="K56873"/>
    </row>
    <row r="56874" spans="11:11" x14ac:dyDescent="0.25">
      <c r="K56874"/>
    </row>
    <row r="56875" spans="11:11" x14ac:dyDescent="0.25">
      <c r="K56875"/>
    </row>
    <row r="56876" spans="11:11" x14ac:dyDescent="0.25">
      <c r="K56876" s="133"/>
    </row>
    <row r="56877" spans="11:11" x14ac:dyDescent="0.25">
      <c r="K56877" s="133"/>
    </row>
    <row r="56878" spans="11:11" x14ac:dyDescent="0.25">
      <c r="K56878"/>
    </row>
    <row r="56879" spans="11:11" x14ac:dyDescent="0.25">
      <c r="K56879"/>
    </row>
    <row r="56880" spans="11:11" x14ac:dyDescent="0.25">
      <c r="K56880" s="133"/>
    </row>
    <row r="56881" spans="11:11" x14ac:dyDescent="0.25">
      <c r="K56881" s="133"/>
    </row>
    <row r="56882" spans="11:11" x14ac:dyDescent="0.25">
      <c r="K56882"/>
    </row>
    <row r="56883" spans="11:11" x14ac:dyDescent="0.25">
      <c r="K56883"/>
    </row>
    <row r="56884" spans="11:11" x14ac:dyDescent="0.25">
      <c r="K56884"/>
    </row>
    <row r="56885" spans="11:11" x14ac:dyDescent="0.25">
      <c r="K56885" s="133"/>
    </row>
    <row r="56886" spans="11:11" x14ac:dyDescent="0.25">
      <c r="K56886" s="133"/>
    </row>
    <row r="56887" spans="11:11" x14ac:dyDescent="0.25">
      <c r="K56887"/>
    </row>
    <row r="56888" spans="11:11" x14ac:dyDescent="0.25">
      <c r="K56888"/>
    </row>
    <row r="56889" spans="11:11" x14ac:dyDescent="0.25">
      <c r="K56889" s="133"/>
    </row>
    <row r="56890" spans="11:11" x14ac:dyDescent="0.25">
      <c r="K56890" s="133"/>
    </row>
    <row r="56891" spans="11:11" x14ac:dyDescent="0.25">
      <c r="K56891"/>
    </row>
    <row r="56892" spans="11:11" x14ac:dyDescent="0.25">
      <c r="K56892"/>
    </row>
    <row r="56893" spans="11:11" x14ac:dyDescent="0.25">
      <c r="K56893"/>
    </row>
    <row r="56894" spans="11:11" x14ac:dyDescent="0.25">
      <c r="K56894" s="133"/>
    </row>
    <row r="56895" spans="11:11" x14ac:dyDescent="0.25">
      <c r="K56895" s="133"/>
    </row>
    <row r="56896" spans="11:11" x14ac:dyDescent="0.25">
      <c r="K56896"/>
    </row>
    <row r="56897" spans="11:11" x14ac:dyDescent="0.25">
      <c r="K56897"/>
    </row>
    <row r="56898" spans="11:11" x14ac:dyDescent="0.25">
      <c r="K56898" s="133"/>
    </row>
    <row r="56899" spans="11:11" x14ac:dyDescent="0.25">
      <c r="K56899" s="133"/>
    </row>
    <row r="56900" spans="11:11" x14ac:dyDescent="0.25">
      <c r="K56900"/>
    </row>
    <row r="56901" spans="11:11" x14ac:dyDescent="0.25">
      <c r="K56901"/>
    </row>
    <row r="56902" spans="11:11" x14ac:dyDescent="0.25">
      <c r="K56902"/>
    </row>
    <row r="56903" spans="11:11" x14ac:dyDescent="0.25">
      <c r="K56903" s="133"/>
    </row>
    <row r="56904" spans="11:11" x14ac:dyDescent="0.25">
      <c r="K56904" s="133"/>
    </row>
    <row r="56905" spans="11:11" x14ac:dyDescent="0.25">
      <c r="K56905"/>
    </row>
    <row r="56906" spans="11:11" x14ac:dyDescent="0.25">
      <c r="K56906"/>
    </row>
    <row r="56907" spans="11:11" x14ac:dyDescent="0.25">
      <c r="K56907" s="133"/>
    </row>
    <row r="56908" spans="11:11" x14ac:dyDescent="0.25">
      <c r="K56908" s="133"/>
    </row>
    <row r="56909" spans="11:11" x14ac:dyDescent="0.25">
      <c r="K56909"/>
    </row>
    <row r="56910" spans="11:11" x14ac:dyDescent="0.25">
      <c r="K56910"/>
    </row>
    <row r="56911" spans="11:11" x14ac:dyDescent="0.25">
      <c r="K56911"/>
    </row>
    <row r="56912" spans="11:11" x14ac:dyDescent="0.25">
      <c r="K56912" s="133"/>
    </row>
    <row r="56913" spans="11:11" x14ac:dyDescent="0.25">
      <c r="K56913" s="133"/>
    </row>
    <row r="56914" spans="11:11" x14ac:dyDescent="0.25">
      <c r="K56914"/>
    </row>
    <row r="56915" spans="11:11" x14ac:dyDescent="0.25">
      <c r="K56915"/>
    </row>
    <row r="56916" spans="11:11" x14ac:dyDescent="0.25">
      <c r="K56916" s="133"/>
    </row>
    <row r="56917" spans="11:11" x14ac:dyDescent="0.25">
      <c r="K56917" s="133"/>
    </row>
    <row r="56918" spans="11:11" x14ac:dyDescent="0.25">
      <c r="K56918"/>
    </row>
    <row r="56919" spans="11:11" x14ac:dyDescent="0.25">
      <c r="K56919"/>
    </row>
    <row r="56920" spans="11:11" x14ac:dyDescent="0.25">
      <c r="K56920"/>
    </row>
    <row r="56921" spans="11:11" x14ac:dyDescent="0.25">
      <c r="K56921" s="133"/>
    </row>
    <row r="56922" spans="11:11" x14ac:dyDescent="0.25">
      <c r="K56922" s="133"/>
    </row>
    <row r="56923" spans="11:11" x14ac:dyDescent="0.25">
      <c r="K56923"/>
    </row>
    <row r="56924" spans="11:11" x14ac:dyDescent="0.25">
      <c r="K56924"/>
    </row>
    <row r="56925" spans="11:11" x14ac:dyDescent="0.25">
      <c r="K56925" s="133"/>
    </row>
    <row r="56926" spans="11:11" x14ac:dyDescent="0.25">
      <c r="K56926" s="133"/>
    </row>
    <row r="56927" spans="11:11" x14ac:dyDescent="0.25">
      <c r="K56927"/>
    </row>
    <row r="56928" spans="11:11" x14ac:dyDescent="0.25">
      <c r="K56928"/>
    </row>
    <row r="56929" spans="11:11" x14ac:dyDescent="0.25">
      <c r="K56929"/>
    </row>
    <row r="56930" spans="11:11" x14ac:dyDescent="0.25">
      <c r="K56930" s="133"/>
    </row>
    <row r="56931" spans="11:11" x14ac:dyDescent="0.25">
      <c r="K56931" s="133"/>
    </row>
    <row r="56932" spans="11:11" x14ac:dyDescent="0.25">
      <c r="K56932"/>
    </row>
    <row r="56933" spans="11:11" x14ac:dyDescent="0.25">
      <c r="K56933"/>
    </row>
    <row r="56934" spans="11:11" x14ac:dyDescent="0.25">
      <c r="K56934" s="133"/>
    </row>
    <row r="56935" spans="11:11" x14ac:dyDescent="0.25">
      <c r="K56935" s="133"/>
    </row>
    <row r="56936" spans="11:11" x14ac:dyDescent="0.25">
      <c r="K56936"/>
    </row>
    <row r="56937" spans="11:11" x14ac:dyDescent="0.25">
      <c r="K56937"/>
    </row>
    <row r="56938" spans="11:11" x14ac:dyDescent="0.25">
      <c r="K56938"/>
    </row>
    <row r="56939" spans="11:11" x14ac:dyDescent="0.25">
      <c r="K56939" s="133"/>
    </row>
    <row r="56940" spans="11:11" x14ac:dyDescent="0.25">
      <c r="K56940" s="133"/>
    </row>
    <row r="56941" spans="11:11" x14ac:dyDescent="0.25">
      <c r="K56941"/>
    </row>
    <row r="56942" spans="11:11" x14ac:dyDescent="0.25">
      <c r="K56942"/>
    </row>
    <row r="56943" spans="11:11" x14ac:dyDescent="0.25">
      <c r="K56943" s="133"/>
    </row>
    <row r="56944" spans="11:11" x14ac:dyDescent="0.25">
      <c r="K56944" s="133"/>
    </row>
    <row r="56945" spans="11:11" x14ac:dyDescent="0.25">
      <c r="K56945"/>
    </row>
    <row r="56946" spans="11:11" x14ac:dyDescent="0.25">
      <c r="K56946"/>
    </row>
    <row r="56947" spans="11:11" x14ac:dyDescent="0.25">
      <c r="K56947"/>
    </row>
    <row r="56948" spans="11:11" x14ac:dyDescent="0.25">
      <c r="K56948" s="133"/>
    </row>
    <row r="56949" spans="11:11" x14ac:dyDescent="0.25">
      <c r="K56949" s="133"/>
    </row>
    <row r="56950" spans="11:11" x14ac:dyDescent="0.25">
      <c r="K56950"/>
    </row>
    <row r="56951" spans="11:11" x14ac:dyDescent="0.25">
      <c r="K56951"/>
    </row>
    <row r="56952" spans="11:11" x14ac:dyDescent="0.25">
      <c r="K56952" s="133"/>
    </row>
    <row r="56953" spans="11:11" x14ac:dyDescent="0.25">
      <c r="K56953" s="133"/>
    </row>
    <row r="56954" spans="11:11" x14ac:dyDescent="0.25">
      <c r="K56954"/>
    </row>
    <row r="56955" spans="11:11" x14ac:dyDescent="0.25">
      <c r="K56955"/>
    </row>
    <row r="56956" spans="11:11" x14ac:dyDescent="0.25">
      <c r="K56956"/>
    </row>
    <row r="56957" spans="11:11" x14ac:dyDescent="0.25">
      <c r="K56957" s="133"/>
    </row>
    <row r="56958" spans="11:11" x14ac:dyDescent="0.25">
      <c r="K56958" s="133"/>
    </row>
    <row r="56959" spans="11:11" x14ac:dyDescent="0.25">
      <c r="K56959"/>
    </row>
    <row r="56960" spans="11:11" x14ac:dyDescent="0.25">
      <c r="K56960"/>
    </row>
    <row r="56961" spans="11:11" x14ac:dyDescent="0.25">
      <c r="K56961" s="133"/>
    </row>
    <row r="56962" spans="11:11" x14ac:dyDescent="0.25">
      <c r="K56962" s="133"/>
    </row>
    <row r="56963" spans="11:11" x14ac:dyDescent="0.25">
      <c r="K56963"/>
    </row>
    <row r="56964" spans="11:11" x14ac:dyDescent="0.25">
      <c r="K56964"/>
    </row>
    <row r="56965" spans="11:11" x14ac:dyDescent="0.25">
      <c r="K56965"/>
    </row>
    <row r="56966" spans="11:11" x14ac:dyDescent="0.25">
      <c r="K56966" s="133"/>
    </row>
    <row r="56967" spans="11:11" x14ac:dyDescent="0.25">
      <c r="K56967" s="133"/>
    </row>
    <row r="56968" spans="11:11" x14ac:dyDescent="0.25">
      <c r="K56968"/>
    </row>
    <row r="56969" spans="11:11" x14ac:dyDescent="0.25">
      <c r="K56969"/>
    </row>
    <row r="56970" spans="11:11" x14ac:dyDescent="0.25">
      <c r="K56970" s="133"/>
    </row>
    <row r="56971" spans="11:11" x14ac:dyDescent="0.25">
      <c r="K56971" s="133"/>
    </row>
    <row r="56972" spans="11:11" x14ac:dyDescent="0.25">
      <c r="K56972"/>
    </row>
    <row r="56973" spans="11:11" x14ac:dyDescent="0.25">
      <c r="K56973"/>
    </row>
    <row r="56974" spans="11:11" x14ac:dyDescent="0.25">
      <c r="K56974"/>
    </row>
    <row r="56975" spans="11:11" x14ac:dyDescent="0.25">
      <c r="K56975" s="133"/>
    </row>
    <row r="56976" spans="11:11" x14ac:dyDescent="0.25">
      <c r="K56976" s="133"/>
    </row>
    <row r="56977" spans="11:11" x14ac:dyDescent="0.25">
      <c r="K56977"/>
    </row>
    <row r="56978" spans="11:11" x14ac:dyDescent="0.25">
      <c r="K56978"/>
    </row>
    <row r="56979" spans="11:11" x14ac:dyDescent="0.25">
      <c r="K56979" s="133"/>
    </row>
    <row r="56980" spans="11:11" x14ac:dyDescent="0.25">
      <c r="K56980" s="133"/>
    </row>
    <row r="56981" spans="11:11" x14ac:dyDescent="0.25">
      <c r="K56981"/>
    </row>
    <row r="56982" spans="11:11" x14ac:dyDescent="0.25">
      <c r="K56982"/>
    </row>
    <row r="56983" spans="11:11" x14ac:dyDescent="0.25">
      <c r="K56983"/>
    </row>
    <row r="56984" spans="11:11" x14ac:dyDescent="0.25">
      <c r="K56984" s="133"/>
    </row>
    <row r="56985" spans="11:11" x14ac:dyDescent="0.25">
      <c r="K56985" s="133"/>
    </row>
    <row r="56986" spans="11:11" x14ac:dyDescent="0.25">
      <c r="K56986"/>
    </row>
    <row r="56987" spans="11:11" x14ac:dyDescent="0.25">
      <c r="K56987"/>
    </row>
    <row r="56988" spans="11:11" x14ac:dyDescent="0.25">
      <c r="K56988" s="133"/>
    </row>
    <row r="56989" spans="11:11" x14ac:dyDescent="0.25">
      <c r="K56989" s="133"/>
    </row>
    <row r="56990" spans="11:11" x14ac:dyDescent="0.25">
      <c r="K56990"/>
    </row>
    <row r="56991" spans="11:11" x14ac:dyDescent="0.25">
      <c r="K56991"/>
    </row>
    <row r="56992" spans="11:11" x14ac:dyDescent="0.25">
      <c r="K56992"/>
    </row>
    <row r="56993" spans="11:11" x14ac:dyDescent="0.25">
      <c r="K56993" s="133"/>
    </row>
    <row r="56994" spans="11:11" x14ac:dyDescent="0.25">
      <c r="K56994" s="133"/>
    </row>
    <row r="56995" spans="11:11" x14ac:dyDescent="0.25">
      <c r="K56995"/>
    </row>
    <row r="56996" spans="11:11" x14ac:dyDescent="0.25">
      <c r="K56996"/>
    </row>
    <row r="56997" spans="11:11" x14ac:dyDescent="0.25">
      <c r="K56997" s="133"/>
    </row>
    <row r="56998" spans="11:11" x14ac:dyDescent="0.25">
      <c r="K56998" s="133"/>
    </row>
    <row r="56999" spans="11:11" x14ac:dyDescent="0.25">
      <c r="K56999"/>
    </row>
    <row r="57000" spans="11:11" x14ac:dyDescent="0.25">
      <c r="K57000"/>
    </row>
    <row r="57001" spans="11:11" x14ac:dyDescent="0.25">
      <c r="K57001"/>
    </row>
    <row r="57002" spans="11:11" x14ac:dyDescent="0.25">
      <c r="K57002" s="133"/>
    </row>
    <row r="57003" spans="11:11" x14ac:dyDescent="0.25">
      <c r="K57003" s="133"/>
    </row>
    <row r="57004" spans="11:11" x14ac:dyDescent="0.25">
      <c r="K57004"/>
    </row>
    <row r="57005" spans="11:11" x14ac:dyDescent="0.25">
      <c r="K57005"/>
    </row>
    <row r="57006" spans="11:11" x14ac:dyDescent="0.25">
      <c r="K57006" s="133"/>
    </row>
    <row r="57007" spans="11:11" x14ac:dyDescent="0.25">
      <c r="K57007" s="133"/>
    </row>
    <row r="57008" spans="11:11" x14ac:dyDescent="0.25">
      <c r="K57008"/>
    </row>
    <row r="57009" spans="11:11" x14ac:dyDescent="0.25">
      <c r="K57009"/>
    </row>
    <row r="57010" spans="11:11" x14ac:dyDescent="0.25">
      <c r="K57010"/>
    </row>
    <row r="57011" spans="11:11" x14ac:dyDescent="0.25">
      <c r="K57011" s="133"/>
    </row>
    <row r="57012" spans="11:11" x14ac:dyDescent="0.25">
      <c r="K57012" s="133"/>
    </row>
    <row r="57013" spans="11:11" x14ac:dyDescent="0.25">
      <c r="K57013"/>
    </row>
    <row r="57014" spans="11:11" x14ac:dyDescent="0.25">
      <c r="K57014"/>
    </row>
    <row r="57015" spans="11:11" x14ac:dyDescent="0.25">
      <c r="K57015" s="133"/>
    </row>
    <row r="57016" spans="11:11" x14ac:dyDescent="0.25">
      <c r="K57016" s="133"/>
    </row>
    <row r="57017" spans="11:11" x14ac:dyDescent="0.25">
      <c r="K57017"/>
    </row>
    <row r="57018" spans="11:11" x14ac:dyDescent="0.25">
      <c r="K57018"/>
    </row>
    <row r="57019" spans="11:11" x14ac:dyDescent="0.25">
      <c r="K57019"/>
    </row>
    <row r="57020" spans="11:11" x14ac:dyDescent="0.25">
      <c r="K57020" s="133"/>
    </row>
    <row r="57021" spans="11:11" x14ac:dyDescent="0.25">
      <c r="K57021" s="133"/>
    </row>
    <row r="57022" spans="11:11" x14ac:dyDescent="0.25">
      <c r="K57022"/>
    </row>
    <row r="57023" spans="11:11" x14ac:dyDescent="0.25">
      <c r="K57023"/>
    </row>
    <row r="57024" spans="11:11" x14ac:dyDescent="0.25">
      <c r="K57024" s="133"/>
    </row>
    <row r="57025" spans="11:11" x14ac:dyDescent="0.25">
      <c r="K57025" s="133"/>
    </row>
    <row r="57026" spans="11:11" x14ac:dyDescent="0.25">
      <c r="K57026"/>
    </row>
    <row r="57027" spans="11:11" x14ac:dyDescent="0.25">
      <c r="K57027"/>
    </row>
    <row r="57028" spans="11:11" x14ac:dyDescent="0.25">
      <c r="K57028"/>
    </row>
    <row r="57029" spans="11:11" x14ac:dyDescent="0.25">
      <c r="K57029" s="133"/>
    </row>
    <row r="57030" spans="11:11" x14ac:dyDescent="0.25">
      <c r="K57030" s="133"/>
    </row>
    <row r="57031" spans="11:11" x14ac:dyDescent="0.25">
      <c r="K57031"/>
    </row>
    <row r="57032" spans="11:11" x14ac:dyDescent="0.25">
      <c r="K57032"/>
    </row>
    <row r="57033" spans="11:11" x14ac:dyDescent="0.25">
      <c r="K57033" s="133"/>
    </row>
    <row r="57034" spans="11:11" x14ac:dyDescent="0.25">
      <c r="K57034" s="133"/>
    </row>
    <row r="57035" spans="11:11" x14ac:dyDescent="0.25">
      <c r="K57035"/>
    </row>
    <row r="57036" spans="11:11" x14ac:dyDescent="0.25">
      <c r="K57036"/>
    </row>
    <row r="57037" spans="11:11" x14ac:dyDescent="0.25">
      <c r="K57037"/>
    </row>
    <row r="57038" spans="11:11" x14ac:dyDescent="0.25">
      <c r="K57038" s="133"/>
    </row>
    <row r="57039" spans="11:11" x14ac:dyDescent="0.25">
      <c r="K57039" s="133"/>
    </row>
    <row r="57040" spans="11:11" x14ac:dyDescent="0.25">
      <c r="K57040"/>
    </row>
    <row r="57041" spans="11:11" x14ac:dyDescent="0.25">
      <c r="K57041"/>
    </row>
    <row r="57042" spans="11:11" x14ac:dyDescent="0.25">
      <c r="K57042" s="133"/>
    </row>
    <row r="57043" spans="11:11" x14ac:dyDescent="0.25">
      <c r="K57043" s="133"/>
    </row>
    <row r="57044" spans="11:11" x14ac:dyDescent="0.25">
      <c r="K57044"/>
    </row>
    <row r="57045" spans="11:11" x14ac:dyDescent="0.25">
      <c r="K57045"/>
    </row>
    <row r="57046" spans="11:11" x14ac:dyDescent="0.25">
      <c r="K57046"/>
    </row>
    <row r="57047" spans="11:11" x14ac:dyDescent="0.25">
      <c r="K57047" s="133"/>
    </row>
    <row r="57048" spans="11:11" x14ac:dyDescent="0.25">
      <c r="K57048" s="133"/>
    </row>
    <row r="57049" spans="11:11" x14ac:dyDescent="0.25">
      <c r="K57049"/>
    </row>
    <row r="57050" spans="11:11" x14ac:dyDescent="0.25">
      <c r="K57050"/>
    </row>
    <row r="57051" spans="11:11" x14ac:dyDescent="0.25">
      <c r="K57051" s="133"/>
    </row>
    <row r="57052" spans="11:11" x14ac:dyDescent="0.25">
      <c r="K57052" s="133"/>
    </row>
    <row r="57053" spans="11:11" x14ac:dyDescent="0.25">
      <c r="K57053"/>
    </row>
    <row r="57054" spans="11:11" x14ac:dyDescent="0.25">
      <c r="K57054"/>
    </row>
    <row r="57055" spans="11:11" x14ac:dyDescent="0.25">
      <c r="K57055"/>
    </row>
    <row r="57056" spans="11:11" x14ac:dyDescent="0.25">
      <c r="K57056" s="133"/>
    </row>
    <row r="57057" spans="11:11" x14ac:dyDescent="0.25">
      <c r="K57057" s="133"/>
    </row>
    <row r="57058" spans="11:11" x14ac:dyDescent="0.25">
      <c r="K57058"/>
    </row>
    <row r="57059" spans="11:11" x14ac:dyDescent="0.25">
      <c r="K57059"/>
    </row>
    <row r="57060" spans="11:11" x14ac:dyDescent="0.25">
      <c r="K57060" s="133"/>
    </row>
    <row r="57061" spans="11:11" x14ac:dyDescent="0.25">
      <c r="K57061" s="133"/>
    </row>
    <row r="57062" spans="11:11" x14ac:dyDescent="0.25">
      <c r="K57062"/>
    </row>
    <row r="57063" spans="11:11" x14ac:dyDescent="0.25">
      <c r="K57063"/>
    </row>
    <row r="57064" spans="11:11" x14ac:dyDescent="0.25">
      <c r="K57064"/>
    </row>
    <row r="57065" spans="11:11" x14ac:dyDescent="0.25">
      <c r="K57065" s="133"/>
    </row>
    <row r="57066" spans="11:11" x14ac:dyDescent="0.25">
      <c r="K57066" s="133"/>
    </row>
    <row r="57067" spans="11:11" x14ac:dyDescent="0.25">
      <c r="K57067"/>
    </row>
    <row r="57068" spans="11:11" x14ac:dyDescent="0.25">
      <c r="K57068"/>
    </row>
    <row r="57069" spans="11:11" x14ac:dyDescent="0.25">
      <c r="K57069" s="133"/>
    </row>
    <row r="57070" spans="11:11" x14ac:dyDescent="0.25">
      <c r="K57070" s="133"/>
    </row>
    <row r="57071" spans="11:11" x14ac:dyDescent="0.25">
      <c r="K57071"/>
    </row>
    <row r="57072" spans="11:11" x14ac:dyDescent="0.25">
      <c r="K57072"/>
    </row>
    <row r="57073" spans="11:11" x14ac:dyDescent="0.25">
      <c r="K57073"/>
    </row>
    <row r="57074" spans="11:11" x14ac:dyDescent="0.25">
      <c r="K57074" s="133"/>
    </row>
    <row r="57075" spans="11:11" x14ac:dyDescent="0.25">
      <c r="K57075" s="133"/>
    </row>
    <row r="57076" spans="11:11" x14ac:dyDescent="0.25">
      <c r="K57076"/>
    </row>
    <row r="57077" spans="11:11" x14ac:dyDescent="0.25">
      <c r="K57077"/>
    </row>
    <row r="57078" spans="11:11" x14ac:dyDescent="0.25">
      <c r="K57078" s="133"/>
    </row>
    <row r="57079" spans="11:11" x14ac:dyDescent="0.25">
      <c r="K57079" s="133"/>
    </row>
    <row r="57080" spans="11:11" x14ac:dyDescent="0.25">
      <c r="K57080"/>
    </row>
    <row r="57081" spans="11:11" x14ac:dyDescent="0.25">
      <c r="K57081"/>
    </row>
    <row r="57082" spans="11:11" x14ac:dyDescent="0.25">
      <c r="K57082"/>
    </row>
    <row r="57083" spans="11:11" x14ac:dyDescent="0.25">
      <c r="K57083" s="133"/>
    </row>
    <row r="57084" spans="11:11" x14ac:dyDescent="0.25">
      <c r="K57084" s="133"/>
    </row>
    <row r="57085" spans="11:11" x14ac:dyDescent="0.25">
      <c r="K57085"/>
    </row>
    <row r="57086" spans="11:11" x14ac:dyDescent="0.25">
      <c r="K57086"/>
    </row>
    <row r="57087" spans="11:11" x14ac:dyDescent="0.25">
      <c r="K57087" s="133"/>
    </row>
    <row r="57088" spans="11:11" x14ac:dyDescent="0.25">
      <c r="K57088" s="133"/>
    </row>
    <row r="57089" spans="11:11" x14ac:dyDescent="0.25">
      <c r="K57089"/>
    </row>
    <row r="57090" spans="11:11" x14ac:dyDescent="0.25">
      <c r="K57090"/>
    </row>
    <row r="57091" spans="11:11" x14ac:dyDescent="0.25">
      <c r="K57091"/>
    </row>
    <row r="57092" spans="11:11" x14ac:dyDescent="0.25">
      <c r="K57092" s="133"/>
    </row>
    <row r="57093" spans="11:11" x14ac:dyDescent="0.25">
      <c r="K57093" s="133"/>
    </row>
    <row r="57094" spans="11:11" x14ac:dyDescent="0.25">
      <c r="K57094"/>
    </row>
    <row r="57095" spans="11:11" x14ac:dyDescent="0.25">
      <c r="K57095"/>
    </row>
    <row r="57096" spans="11:11" x14ac:dyDescent="0.25">
      <c r="K57096" s="133"/>
    </row>
    <row r="57097" spans="11:11" x14ac:dyDescent="0.25">
      <c r="K57097" s="133"/>
    </row>
    <row r="57098" spans="11:11" x14ac:dyDescent="0.25">
      <c r="K57098"/>
    </row>
    <row r="57099" spans="11:11" x14ac:dyDescent="0.25">
      <c r="K57099"/>
    </row>
    <row r="57100" spans="11:11" x14ac:dyDescent="0.25">
      <c r="K57100"/>
    </row>
    <row r="57101" spans="11:11" x14ac:dyDescent="0.25">
      <c r="K57101" s="133"/>
    </row>
    <row r="57102" spans="11:11" x14ac:dyDescent="0.25">
      <c r="K57102" s="133"/>
    </row>
    <row r="57103" spans="11:11" x14ac:dyDescent="0.25">
      <c r="K57103"/>
    </row>
    <row r="57104" spans="11:11" x14ac:dyDescent="0.25">
      <c r="K57104"/>
    </row>
    <row r="57105" spans="11:11" x14ac:dyDescent="0.25">
      <c r="K57105" s="133"/>
    </row>
    <row r="57106" spans="11:11" x14ac:dyDescent="0.25">
      <c r="K57106" s="133"/>
    </row>
    <row r="57107" spans="11:11" x14ac:dyDescent="0.25">
      <c r="K57107"/>
    </row>
    <row r="57108" spans="11:11" x14ac:dyDescent="0.25">
      <c r="K57108"/>
    </row>
    <row r="57109" spans="11:11" x14ac:dyDescent="0.25">
      <c r="K57109"/>
    </row>
    <row r="57110" spans="11:11" x14ac:dyDescent="0.25">
      <c r="K57110" s="133"/>
    </row>
    <row r="57111" spans="11:11" x14ac:dyDescent="0.25">
      <c r="K57111" s="133"/>
    </row>
    <row r="57112" spans="11:11" x14ac:dyDescent="0.25">
      <c r="K57112"/>
    </row>
    <row r="57113" spans="11:11" x14ac:dyDescent="0.25">
      <c r="K57113"/>
    </row>
    <row r="57114" spans="11:11" x14ac:dyDescent="0.25">
      <c r="K57114" s="133"/>
    </row>
    <row r="57115" spans="11:11" x14ac:dyDescent="0.25">
      <c r="K57115" s="133"/>
    </row>
    <row r="57116" spans="11:11" x14ac:dyDescent="0.25">
      <c r="K57116"/>
    </row>
    <row r="57117" spans="11:11" x14ac:dyDescent="0.25">
      <c r="K57117"/>
    </row>
    <row r="57118" spans="11:11" x14ac:dyDescent="0.25">
      <c r="K57118"/>
    </row>
    <row r="57119" spans="11:11" x14ac:dyDescent="0.25">
      <c r="K57119" s="133"/>
    </row>
    <row r="57120" spans="11:11" x14ac:dyDescent="0.25">
      <c r="K57120" s="133"/>
    </row>
    <row r="57121" spans="11:11" x14ac:dyDescent="0.25">
      <c r="K57121"/>
    </row>
    <row r="57122" spans="11:11" x14ac:dyDescent="0.25">
      <c r="K57122"/>
    </row>
    <row r="57123" spans="11:11" x14ac:dyDescent="0.25">
      <c r="K57123" s="133"/>
    </row>
    <row r="57124" spans="11:11" x14ac:dyDescent="0.25">
      <c r="K57124" s="133"/>
    </row>
    <row r="57125" spans="11:11" x14ac:dyDescent="0.25">
      <c r="K57125"/>
    </row>
    <row r="57126" spans="11:11" x14ac:dyDescent="0.25">
      <c r="K57126"/>
    </row>
    <row r="57127" spans="11:11" x14ac:dyDescent="0.25">
      <c r="K57127"/>
    </row>
    <row r="57128" spans="11:11" x14ac:dyDescent="0.25">
      <c r="K57128" s="133"/>
    </row>
    <row r="57129" spans="11:11" x14ac:dyDescent="0.25">
      <c r="K57129" s="133"/>
    </row>
    <row r="57130" spans="11:11" x14ac:dyDescent="0.25">
      <c r="K57130"/>
    </row>
    <row r="57131" spans="11:11" x14ac:dyDescent="0.25">
      <c r="K57131"/>
    </row>
    <row r="57132" spans="11:11" x14ac:dyDescent="0.25">
      <c r="K57132" s="133"/>
    </row>
    <row r="57133" spans="11:11" x14ac:dyDescent="0.25">
      <c r="K57133" s="133"/>
    </row>
    <row r="57134" spans="11:11" x14ac:dyDescent="0.25">
      <c r="K57134"/>
    </row>
    <row r="57135" spans="11:11" x14ac:dyDescent="0.25">
      <c r="K57135"/>
    </row>
    <row r="57136" spans="11:11" x14ac:dyDescent="0.25">
      <c r="K57136"/>
    </row>
    <row r="57137" spans="11:11" x14ac:dyDescent="0.25">
      <c r="K57137" s="133"/>
    </row>
    <row r="57138" spans="11:11" x14ac:dyDescent="0.25">
      <c r="K57138" s="133"/>
    </row>
    <row r="57139" spans="11:11" x14ac:dyDescent="0.25">
      <c r="K57139"/>
    </row>
    <row r="57140" spans="11:11" x14ac:dyDescent="0.25">
      <c r="K57140"/>
    </row>
    <row r="57141" spans="11:11" x14ac:dyDescent="0.25">
      <c r="K57141" s="133"/>
    </row>
    <row r="57142" spans="11:11" x14ac:dyDescent="0.25">
      <c r="K57142" s="133"/>
    </row>
    <row r="57143" spans="11:11" x14ac:dyDescent="0.25">
      <c r="K57143"/>
    </row>
    <row r="57144" spans="11:11" x14ac:dyDescent="0.25">
      <c r="K57144"/>
    </row>
    <row r="57145" spans="11:11" x14ac:dyDescent="0.25">
      <c r="K57145"/>
    </row>
    <row r="57146" spans="11:11" x14ac:dyDescent="0.25">
      <c r="K57146" s="133"/>
    </row>
    <row r="57147" spans="11:11" x14ac:dyDescent="0.25">
      <c r="K57147" s="133"/>
    </row>
    <row r="57148" spans="11:11" x14ac:dyDescent="0.25">
      <c r="K57148"/>
    </row>
    <row r="57149" spans="11:11" x14ac:dyDescent="0.25">
      <c r="K57149"/>
    </row>
    <row r="57150" spans="11:11" x14ac:dyDescent="0.25">
      <c r="K57150" s="133"/>
    </row>
    <row r="57151" spans="11:11" x14ac:dyDescent="0.25">
      <c r="K57151" s="133"/>
    </row>
    <row r="57152" spans="11:11" x14ac:dyDescent="0.25">
      <c r="K57152"/>
    </row>
    <row r="57153" spans="11:11" x14ac:dyDescent="0.25">
      <c r="K57153"/>
    </row>
    <row r="57154" spans="11:11" x14ac:dyDescent="0.25">
      <c r="K57154"/>
    </row>
    <row r="57155" spans="11:11" x14ac:dyDescent="0.25">
      <c r="K57155" s="133"/>
    </row>
    <row r="57156" spans="11:11" x14ac:dyDescent="0.25">
      <c r="K57156" s="133"/>
    </row>
    <row r="57157" spans="11:11" x14ac:dyDescent="0.25">
      <c r="K57157"/>
    </row>
    <row r="57158" spans="11:11" x14ac:dyDescent="0.25">
      <c r="K57158"/>
    </row>
    <row r="57159" spans="11:11" x14ac:dyDescent="0.25">
      <c r="K57159" s="133"/>
    </row>
    <row r="57160" spans="11:11" x14ac:dyDescent="0.25">
      <c r="K57160" s="133"/>
    </row>
    <row r="57161" spans="11:11" x14ac:dyDescent="0.25">
      <c r="K57161"/>
    </row>
    <row r="57162" spans="11:11" x14ac:dyDescent="0.25">
      <c r="K57162"/>
    </row>
    <row r="57163" spans="11:11" x14ac:dyDescent="0.25">
      <c r="K57163"/>
    </row>
    <row r="57164" spans="11:11" x14ac:dyDescent="0.25">
      <c r="K57164" s="133"/>
    </row>
    <row r="57165" spans="11:11" x14ac:dyDescent="0.25">
      <c r="K57165" s="133"/>
    </row>
    <row r="57166" spans="11:11" x14ac:dyDescent="0.25">
      <c r="K57166"/>
    </row>
    <row r="57167" spans="11:11" x14ac:dyDescent="0.25">
      <c r="K57167"/>
    </row>
    <row r="57168" spans="11:11" x14ac:dyDescent="0.25">
      <c r="K57168" s="133"/>
    </row>
    <row r="57169" spans="11:11" x14ac:dyDescent="0.25">
      <c r="K57169" s="133"/>
    </row>
    <row r="57170" spans="11:11" x14ac:dyDescent="0.25">
      <c r="K57170"/>
    </row>
    <row r="57171" spans="11:11" x14ac:dyDescent="0.25">
      <c r="K57171"/>
    </row>
    <row r="57172" spans="11:11" x14ac:dyDescent="0.25">
      <c r="K57172"/>
    </row>
    <row r="57173" spans="11:11" x14ac:dyDescent="0.25">
      <c r="K57173" s="133"/>
    </row>
    <row r="57174" spans="11:11" x14ac:dyDescent="0.25">
      <c r="K57174" s="133"/>
    </row>
    <row r="57175" spans="11:11" x14ac:dyDescent="0.25">
      <c r="K57175"/>
    </row>
    <row r="57176" spans="11:11" x14ac:dyDescent="0.25">
      <c r="K57176"/>
    </row>
    <row r="57177" spans="11:11" x14ac:dyDescent="0.25">
      <c r="K57177" s="133"/>
    </row>
    <row r="57178" spans="11:11" x14ac:dyDescent="0.25">
      <c r="K57178" s="133"/>
    </row>
    <row r="57179" spans="11:11" x14ac:dyDescent="0.25">
      <c r="K57179"/>
    </row>
    <row r="57180" spans="11:11" x14ac:dyDescent="0.25">
      <c r="K57180"/>
    </row>
    <row r="57181" spans="11:11" x14ac:dyDescent="0.25">
      <c r="K57181"/>
    </row>
    <row r="57182" spans="11:11" x14ac:dyDescent="0.25">
      <c r="K57182" s="133"/>
    </row>
    <row r="57183" spans="11:11" x14ac:dyDescent="0.25">
      <c r="K57183" s="133"/>
    </row>
    <row r="57184" spans="11:11" x14ac:dyDescent="0.25">
      <c r="K57184"/>
    </row>
    <row r="57185" spans="11:11" x14ac:dyDescent="0.25">
      <c r="K57185"/>
    </row>
    <row r="57186" spans="11:11" x14ac:dyDescent="0.25">
      <c r="K57186" s="133"/>
    </row>
    <row r="57187" spans="11:11" x14ac:dyDescent="0.25">
      <c r="K57187" s="133"/>
    </row>
    <row r="57188" spans="11:11" x14ac:dyDescent="0.25">
      <c r="K57188"/>
    </row>
    <row r="57189" spans="11:11" x14ac:dyDescent="0.25">
      <c r="K57189"/>
    </row>
    <row r="57190" spans="11:11" x14ac:dyDescent="0.25">
      <c r="K57190"/>
    </row>
    <row r="57191" spans="11:11" x14ac:dyDescent="0.25">
      <c r="K57191" s="133"/>
    </row>
    <row r="57192" spans="11:11" x14ac:dyDescent="0.25">
      <c r="K57192" s="133"/>
    </row>
    <row r="57193" spans="11:11" x14ac:dyDescent="0.25">
      <c r="K57193"/>
    </row>
    <row r="57194" spans="11:11" x14ac:dyDescent="0.25">
      <c r="K57194"/>
    </row>
    <row r="57195" spans="11:11" x14ac:dyDescent="0.25">
      <c r="K57195" s="133"/>
    </row>
    <row r="57196" spans="11:11" x14ac:dyDescent="0.25">
      <c r="K57196" s="133"/>
    </row>
    <row r="57197" spans="11:11" x14ac:dyDescent="0.25">
      <c r="K57197"/>
    </row>
    <row r="57198" spans="11:11" x14ac:dyDescent="0.25">
      <c r="K57198"/>
    </row>
    <row r="57199" spans="11:11" x14ac:dyDescent="0.25">
      <c r="K57199"/>
    </row>
    <row r="57200" spans="11:11" x14ac:dyDescent="0.25">
      <c r="K57200" s="133"/>
    </row>
    <row r="57201" spans="11:11" x14ac:dyDescent="0.25">
      <c r="K57201" s="133"/>
    </row>
    <row r="57202" spans="11:11" x14ac:dyDescent="0.25">
      <c r="K57202"/>
    </row>
    <row r="57203" spans="11:11" x14ac:dyDescent="0.25">
      <c r="K57203"/>
    </row>
    <row r="57204" spans="11:11" x14ac:dyDescent="0.25">
      <c r="K57204" s="133"/>
    </row>
    <row r="57205" spans="11:11" x14ac:dyDescent="0.25">
      <c r="K57205" s="133"/>
    </row>
    <row r="57206" spans="11:11" x14ac:dyDescent="0.25">
      <c r="K57206"/>
    </row>
    <row r="57207" spans="11:11" x14ac:dyDescent="0.25">
      <c r="K57207"/>
    </row>
    <row r="57208" spans="11:11" x14ac:dyDescent="0.25">
      <c r="K57208"/>
    </row>
    <row r="57209" spans="11:11" x14ac:dyDescent="0.25">
      <c r="K57209" s="133"/>
    </row>
    <row r="57210" spans="11:11" x14ac:dyDescent="0.25">
      <c r="K57210" s="133"/>
    </row>
    <row r="57211" spans="11:11" x14ac:dyDescent="0.25">
      <c r="K57211"/>
    </row>
    <row r="57212" spans="11:11" x14ac:dyDescent="0.25">
      <c r="K57212"/>
    </row>
    <row r="57213" spans="11:11" x14ac:dyDescent="0.25">
      <c r="K57213" s="133"/>
    </row>
    <row r="57214" spans="11:11" x14ac:dyDescent="0.25">
      <c r="K57214" s="133"/>
    </row>
    <row r="57215" spans="11:11" x14ac:dyDescent="0.25">
      <c r="K57215"/>
    </row>
    <row r="57216" spans="11:11" x14ac:dyDescent="0.25">
      <c r="K57216"/>
    </row>
    <row r="57217" spans="11:11" x14ac:dyDescent="0.25">
      <c r="K57217"/>
    </row>
    <row r="57218" spans="11:11" x14ac:dyDescent="0.25">
      <c r="K57218" s="133"/>
    </row>
    <row r="57219" spans="11:11" x14ac:dyDescent="0.25">
      <c r="K57219" s="133"/>
    </row>
    <row r="57220" spans="11:11" x14ac:dyDescent="0.25">
      <c r="K57220"/>
    </row>
    <row r="57221" spans="11:11" x14ac:dyDescent="0.25">
      <c r="K57221"/>
    </row>
    <row r="57222" spans="11:11" x14ac:dyDescent="0.25">
      <c r="K57222" s="133"/>
    </row>
    <row r="57223" spans="11:11" x14ac:dyDescent="0.25">
      <c r="K57223" s="133"/>
    </row>
    <row r="57224" spans="11:11" x14ac:dyDescent="0.25">
      <c r="K57224"/>
    </row>
    <row r="57225" spans="11:11" x14ac:dyDescent="0.25">
      <c r="K57225"/>
    </row>
    <row r="57226" spans="11:11" x14ac:dyDescent="0.25">
      <c r="K57226"/>
    </row>
    <row r="57227" spans="11:11" x14ac:dyDescent="0.25">
      <c r="K57227" s="133"/>
    </row>
    <row r="57228" spans="11:11" x14ac:dyDescent="0.25">
      <c r="K57228" s="133"/>
    </row>
    <row r="57229" spans="11:11" x14ac:dyDescent="0.25">
      <c r="K57229"/>
    </row>
    <row r="57230" spans="11:11" x14ac:dyDescent="0.25">
      <c r="K57230"/>
    </row>
    <row r="57231" spans="11:11" x14ac:dyDescent="0.25">
      <c r="K57231" s="133"/>
    </row>
    <row r="57232" spans="11:11" x14ac:dyDescent="0.25">
      <c r="K57232" s="133"/>
    </row>
    <row r="57233" spans="11:11" x14ac:dyDescent="0.25">
      <c r="K57233"/>
    </row>
    <row r="57234" spans="11:11" x14ac:dyDescent="0.25">
      <c r="K57234"/>
    </row>
    <row r="57235" spans="11:11" x14ac:dyDescent="0.25">
      <c r="K57235"/>
    </row>
    <row r="57236" spans="11:11" x14ac:dyDescent="0.25">
      <c r="K57236" s="133"/>
    </row>
    <row r="57237" spans="11:11" x14ac:dyDescent="0.25">
      <c r="K57237" s="133"/>
    </row>
    <row r="57238" spans="11:11" x14ac:dyDescent="0.25">
      <c r="K57238"/>
    </row>
    <row r="57239" spans="11:11" x14ac:dyDescent="0.25">
      <c r="K57239"/>
    </row>
    <row r="57240" spans="11:11" x14ac:dyDescent="0.25">
      <c r="K57240" s="133"/>
    </row>
    <row r="57241" spans="11:11" x14ac:dyDescent="0.25">
      <c r="K57241" s="133"/>
    </row>
    <row r="57242" spans="11:11" x14ac:dyDescent="0.25">
      <c r="K57242"/>
    </row>
    <row r="57243" spans="11:11" x14ac:dyDescent="0.25">
      <c r="K57243"/>
    </row>
    <row r="57244" spans="11:11" x14ac:dyDescent="0.25">
      <c r="K57244"/>
    </row>
    <row r="57245" spans="11:11" x14ac:dyDescent="0.25">
      <c r="K57245" s="133"/>
    </row>
    <row r="57246" spans="11:11" x14ac:dyDescent="0.25">
      <c r="K57246" s="133"/>
    </row>
    <row r="57247" spans="11:11" x14ac:dyDescent="0.25">
      <c r="K57247"/>
    </row>
    <row r="57248" spans="11:11" x14ac:dyDescent="0.25">
      <c r="K57248"/>
    </row>
    <row r="57249" spans="11:11" x14ac:dyDescent="0.25">
      <c r="K57249" s="133"/>
    </row>
    <row r="57250" spans="11:11" x14ac:dyDescent="0.25">
      <c r="K57250" s="133"/>
    </row>
    <row r="57251" spans="11:11" x14ac:dyDescent="0.25">
      <c r="K57251"/>
    </row>
    <row r="57252" spans="11:11" x14ac:dyDescent="0.25">
      <c r="K57252"/>
    </row>
    <row r="57253" spans="11:11" x14ac:dyDescent="0.25">
      <c r="K57253"/>
    </row>
    <row r="57254" spans="11:11" x14ac:dyDescent="0.25">
      <c r="K57254" s="133"/>
    </row>
    <row r="57255" spans="11:11" x14ac:dyDescent="0.25">
      <c r="K57255" s="133"/>
    </row>
    <row r="57256" spans="11:11" x14ac:dyDescent="0.25">
      <c r="K57256"/>
    </row>
    <row r="57257" spans="11:11" x14ac:dyDescent="0.25">
      <c r="K57257"/>
    </row>
    <row r="57258" spans="11:11" x14ac:dyDescent="0.25">
      <c r="K57258" s="133"/>
    </row>
    <row r="57259" spans="11:11" x14ac:dyDescent="0.25">
      <c r="K57259" s="133"/>
    </row>
    <row r="57260" spans="11:11" x14ac:dyDescent="0.25">
      <c r="K57260"/>
    </row>
    <row r="57261" spans="11:11" x14ac:dyDescent="0.25">
      <c r="K57261"/>
    </row>
    <row r="57262" spans="11:11" x14ac:dyDescent="0.25">
      <c r="K57262"/>
    </row>
    <row r="57263" spans="11:11" x14ac:dyDescent="0.25">
      <c r="K57263" s="133"/>
    </row>
    <row r="57264" spans="11:11" x14ac:dyDescent="0.25">
      <c r="K57264" s="133"/>
    </row>
    <row r="57265" spans="11:11" x14ac:dyDescent="0.25">
      <c r="K57265"/>
    </row>
    <row r="57266" spans="11:11" x14ac:dyDescent="0.25">
      <c r="K57266"/>
    </row>
    <row r="57267" spans="11:11" x14ac:dyDescent="0.25">
      <c r="K57267" s="133"/>
    </row>
    <row r="57268" spans="11:11" x14ac:dyDescent="0.25">
      <c r="K57268" s="133"/>
    </row>
    <row r="57269" spans="11:11" x14ac:dyDescent="0.25">
      <c r="K57269"/>
    </row>
    <row r="57270" spans="11:11" x14ac:dyDescent="0.25">
      <c r="K57270"/>
    </row>
    <row r="57271" spans="11:11" x14ac:dyDescent="0.25">
      <c r="K57271"/>
    </row>
    <row r="57272" spans="11:11" x14ac:dyDescent="0.25">
      <c r="K57272" s="133"/>
    </row>
    <row r="57273" spans="11:11" x14ac:dyDescent="0.25">
      <c r="K57273" s="133"/>
    </row>
    <row r="57274" spans="11:11" x14ac:dyDescent="0.25">
      <c r="K57274"/>
    </row>
    <row r="57275" spans="11:11" x14ac:dyDescent="0.25">
      <c r="K57275"/>
    </row>
    <row r="57276" spans="11:11" x14ac:dyDescent="0.25">
      <c r="K57276" s="133"/>
    </row>
    <row r="57277" spans="11:11" x14ac:dyDescent="0.25">
      <c r="K57277" s="133"/>
    </row>
    <row r="57278" spans="11:11" x14ac:dyDescent="0.25">
      <c r="K57278"/>
    </row>
    <row r="57279" spans="11:11" x14ac:dyDescent="0.25">
      <c r="K57279"/>
    </row>
    <row r="57280" spans="11:11" x14ac:dyDescent="0.25">
      <c r="K57280"/>
    </row>
    <row r="57281" spans="11:11" x14ac:dyDescent="0.25">
      <c r="K57281" s="133"/>
    </row>
    <row r="57282" spans="11:11" x14ac:dyDescent="0.25">
      <c r="K57282" s="133"/>
    </row>
    <row r="57283" spans="11:11" x14ac:dyDescent="0.25">
      <c r="K57283"/>
    </row>
    <row r="57284" spans="11:11" x14ac:dyDescent="0.25">
      <c r="K57284"/>
    </row>
    <row r="57285" spans="11:11" x14ac:dyDescent="0.25">
      <c r="K57285" s="133"/>
    </row>
    <row r="57286" spans="11:11" x14ac:dyDescent="0.25">
      <c r="K57286" s="133"/>
    </row>
    <row r="57287" spans="11:11" x14ac:dyDescent="0.25">
      <c r="K57287"/>
    </row>
    <row r="57288" spans="11:11" x14ac:dyDescent="0.25">
      <c r="K57288"/>
    </row>
    <row r="57289" spans="11:11" x14ac:dyDescent="0.25">
      <c r="K57289"/>
    </row>
    <row r="57290" spans="11:11" x14ac:dyDescent="0.25">
      <c r="K57290" s="133"/>
    </row>
    <row r="57291" spans="11:11" x14ac:dyDescent="0.25">
      <c r="K57291" s="133"/>
    </row>
    <row r="57292" spans="11:11" x14ac:dyDescent="0.25">
      <c r="K57292"/>
    </row>
    <row r="57293" spans="11:11" x14ac:dyDescent="0.25">
      <c r="K57293"/>
    </row>
    <row r="57294" spans="11:11" x14ac:dyDescent="0.25">
      <c r="K57294" s="133"/>
    </row>
    <row r="57295" spans="11:11" x14ac:dyDescent="0.25">
      <c r="K57295" s="133"/>
    </row>
    <row r="57296" spans="11:11" x14ac:dyDescent="0.25">
      <c r="K57296"/>
    </row>
    <row r="57297" spans="11:11" x14ac:dyDescent="0.25">
      <c r="K57297"/>
    </row>
    <row r="57298" spans="11:11" x14ac:dyDescent="0.25">
      <c r="K57298"/>
    </row>
    <row r="57299" spans="11:11" x14ac:dyDescent="0.25">
      <c r="K57299" s="133"/>
    </row>
    <row r="57300" spans="11:11" x14ac:dyDescent="0.25">
      <c r="K57300" s="133"/>
    </row>
    <row r="57301" spans="11:11" x14ac:dyDescent="0.25">
      <c r="K57301"/>
    </row>
    <row r="57302" spans="11:11" x14ac:dyDescent="0.25">
      <c r="K57302"/>
    </row>
    <row r="57303" spans="11:11" x14ac:dyDescent="0.25">
      <c r="K57303" s="133"/>
    </row>
    <row r="57304" spans="11:11" x14ac:dyDescent="0.25">
      <c r="K57304" s="133"/>
    </row>
    <row r="57305" spans="11:11" x14ac:dyDescent="0.25">
      <c r="K57305"/>
    </row>
    <row r="57306" spans="11:11" x14ac:dyDescent="0.25">
      <c r="K57306"/>
    </row>
    <row r="57307" spans="11:11" x14ac:dyDescent="0.25">
      <c r="K57307"/>
    </row>
    <row r="57308" spans="11:11" x14ac:dyDescent="0.25">
      <c r="K57308" s="133"/>
    </row>
    <row r="57309" spans="11:11" x14ac:dyDescent="0.25">
      <c r="K57309" s="133"/>
    </row>
    <row r="57310" spans="11:11" x14ac:dyDescent="0.25">
      <c r="K57310"/>
    </row>
    <row r="57311" spans="11:11" x14ac:dyDescent="0.25">
      <c r="K57311"/>
    </row>
    <row r="57312" spans="11:11" x14ac:dyDescent="0.25">
      <c r="K57312" s="133"/>
    </row>
    <row r="57313" spans="11:11" x14ac:dyDescent="0.25">
      <c r="K57313" s="133"/>
    </row>
    <row r="57314" spans="11:11" x14ac:dyDescent="0.25">
      <c r="K57314"/>
    </row>
    <row r="57315" spans="11:11" x14ac:dyDescent="0.25">
      <c r="K57315"/>
    </row>
    <row r="57316" spans="11:11" x14ac:dyDescent="0.25">
      <c r="K57316"/>
    </row>
    <row r="57317" spans="11:11" x14ac:dyDescent="0.25">
      <c r="K57317" s="133"/>
    </row>
    <row r="57318" spans="11:11" x14ac:dyDescent="0.25">
      <c r="K57318" s="133"/>
    </row>
    <row r="57319" spans="11:11" x14ac:dyDescent="0.25">
      <c r="K57319"/>
    </row>
    <row r="57320" spans="11:11" x14ac:dyDescent="0.25">
      <c r="K57320"/>
    </row>
    <row r="57321" spans="11:11" x14ac:dyDescent="0.25">
      <c r="K57321" s="133"/>
    </row>
    <row r="57322" spans="11:11" x14ac:dyDescent="0.25">
      <c r="K57322" s="133"/>
    </row>
    <row r="57323" spans="11:11" x14ac:dyDescent="0.25">
      <c r="K57323"/>
    </row>
    <row r="57324" spans="11:11" x14ac:dyDescent="0.25">
      <c r="K57324"/>
    </row>
    <row r="57325" spans="11:11" x14ac:dyDescent="0.25">
      <c r="K57325"/>
    </row>
    <row r="57326" spans="11:11" x14ac:dyDescent="0.25">
      <c r="K57326" s="133"/>
    </row>
    <row r="57327" spans="11:11" x14ac:dyDescent="0.25">
      <c r="K57327" s="133"/>
    </row>
    <row r="57328" spans="11:11" x14ac:dyDescent="0.25">
      <c r="K57328"/>
    </row>
    <row r="57329" spans="11:11" x14ac:dyDescent="0.25">
      <c r="K57329"/>
    </row>
    <row r="57330" spans="11:11" x14ac:dyDescent="0.25">
      <c r="K57330" s="133"/>
    </row>
    <row r="57331" spans="11:11" x14ac:dyDescent="0.25">
      <c r="K57331" s="133"/>
    </row>
    <row r="57332" spans="11:11" x14ac:dyDescent="0.25">
      <c r="K57332"/>
    </row>
    <row r="57333" spans="11:11" x14ac:dyDescent="0.25">
      <c r="K57333"/>
    </row>
    <row r="57334" spans="11:11" x14ac:dyDescent="0.25">
      <c r="K57334"/>
    </row>
    <row r="57335" spans="11:11" x14ac:dyDescent="0.25">
      <c r="K57335" s="133"/>
    </row>
    <row r="57336" spans="11:11" x14ac:dyDescent="0.25">
      <c r="K57336" s="133"/>
    </row>
    <row r="57337" spans="11:11" x14ac:dyDescent="0.25">
      <c r="K57337"/>
    </row>
    <row r="57338" spans="11:11" x14ac:dyDescent="0.25">
      <c r="K57338"/>
    </row>
    <row r="57339" spans="11:11" x14ac:dyDescent="0.25">
      <c r="K57339" s="133"/>
    </row>
    <row r="57340" spans="11:11" x14ac:dyDescent="0.25">
      <c r="K57340" s="133"/>
    </row>
    <row r="57341" spans="11:11" x14ac:dyDescent="0.25">
      <c r="K57341"/>
    </row>
    <row r="57342" spans="11:11" x14ac:dyDescent="0.25">
      <c r="K57342"/>
    </row>
    <row r="57343" spans="11:11" x14ac:dyDescent="0.25">
      <c r="K57343"/>
    </row>
    <row r="57344" spans="11:11" x14ac:dyDescent="0.25">
      <c r="K57344" s="133"/>
    </row>
    <row r="57345" spans="11:11" x14ac:dyDescent="0.25">
      <c r="K57345" s="133"/>
    </row>
    <row r="57346" spans="11:11" x14ac:dyDescent="0.25">
      <c r="K57346"/>
    </row>
    <row r="57347" spans="11:11" x14ac:dyDescent="0.25">
      <c r="K57347"/>
    </row>
    <row r="57348" spans="11:11" x14ac:dyDescent="0.25">
      <c r="K57348" s="133"/>
    </row>
    <row r="57349" spans="11:11" x14ac:dyDescent="0.25">
      <c r="K57349" s="133"/>
    </row>
    <row r="57350" spans="11:11" x14ac:dyDescent="0.25">
      <c r="K57350"/>
    </row>
    <row r="57351" spans="11:11" x14ac:dyDescent="0.25">
      <c r="K57351"/>
    </row>
    <row r="57352" spans="11:11" x14ac:dyDescent="0.25">
      <c r="K57352"/>
    </row>
    <row r="57353" spans="11:11" x14ac:dyDescent="0.25">
      <c r="K57353" s="133"/>
    </row>
    <row r="57354" spans="11:11" x14ac:dyDescent="0.25">
      <c r="K57354" s="133"/>
    </row>
    <row r="57355" spans="11:11" x14ac:dyDescent="0.25">
      <c r="K57355"/>
    </row>
    <row r="57356" spans="11:11" x14ac:dyDescent="0.25">
      <c r="K57356"/>
    </row>
    <row r="57357" spans="11:11" x14ac:dyDescent="0.25">
      <c r="K57357" s="133"/>
    </row>
    <row r="57358" spans="11:11" x14ac:dyDescent="0.25">
      <c r="K57358" s="133"/>
    </row>
    <row r="57359" spans="11:11" x14ac:dyDescent="0.25">
      <c r="K57359"/>
    </row>
    <row r="57360" spans="11:11" x14ac:dyDescent="0.25">
      <c r="K57360"/>
    </row>
    <row r="57361" spans="11:11" x14ac:dyDescent="0.25">
      <c r="K57361"/>
    </row>
    <row r="57362" spans="11:11" x14ac:dyDescent="0.25">
      <c r="K57362" s="133"/>
    </row>
    <row r="57363" spans="11:11" x14ac:dyDescent="0.25">
      <c r="K57363" s="133"/>
    </row>
    <row r="57364" spans="11:11" x14ac:dyDescent="0.25">
      <c r="K57364"/>
    </row>
    <row r="57365" spans="11:11" x14ac:dyDescent="0.25">
      <c r="K57365"/>
    </row>
    <row r="57366" spans="11:11" x14ac:dyDescent="0.25">
      <c r="K57366" s="133"/>
    </row>
    <row r="57367" spans="11:11" x14ac:dyDescent="0.25">
      <c r="K57367" s="133"/>
    </row>
    <row r="57368" spans="11:11" x14ac:dyDescent="0.25">
      <c r="K57368"/>
    </row>
    <row r="57369" spans="11:11" x14ac:dyDescent="0.25">
      <c r="K57369"/>
    </row>
    <row r="57370" spans="11:11" x14ac:dyDescent="0.25">
      <c r="K57370"/>
    </row>
    <row r="57371" spans="11:11" x14ac:dyDescent="0.25">
      <c r="K57371" s="133"/>
    </row>
    <row r="57372" spans="11:11" x14ac:dyDescent="0.25">
      <c r="K57372" s="133"/>
    </row>
    <row r="57373" spans="11:11" x14ac:dyDescent="0.25">
      <c r="K57373"/>
    </row>
    <row r="57374" spans="11:11" x14ac:dyDescent="0.25">
      <c r="K57374"/>
    </row>
    <row r="57375" spans="11:11" x14ac:dyDescent="0.25">
      <c r="K57375" s="133"/>
    </row>
    <row r="57376" spans="11:11" x14ac:dyDescent="0.25">
      <c r="K57376" s="133"/>
    </row>
    <row r="57377" spans="11:11" x14ac:dyDescent="0.25">
      <c r="K57377"/>
    </row>
    <row r="57378" spans="11:11" x14ac:dyDescent="0.25">
      <c r="K57378"/>
    </row>
    <row r="57379" spans="11:11" x14ac:dyDescent="0.25">
      <c r="K57379"/>
    </row>
    <row r="57380" spans="11:11" x14ac:dyDescent="0.25">
      <c r="K57380" s="133"/>
    </row>
    <row r="57381" spans="11:11" x14ac:dyDescent="0.25">
      <c r="K57381" s="133"/>
    </row>
    <row r="57382" spans="11:11" x14ac:dyDescent="0.25">
      <c r="K57382"/>
    </row>
    <row r="57383" spans="11:11" x14ac:dyDescent="0.25">
      <c r="K57383"/>
    </row>
    <row r="57384" spans="11:11" x14ac:dyDescent="0.25">
      <c r="K57384" s="133"/>
    </row>
    <row r="57385" spans="11:11" x14ac:dyDescent="0.25">
      <c r="K57385" s="133"/>
    </row>
    <row r="57386" spans="11:11" x14ac:dyDescent="0.25">
      <c r="K57386"/>
    </row>
    <row r="57387" spans="11:11" x14ac:dyDescent="0.25">
      <c r="K57387"/>
    </row>
    <row r="57388" spans="11:11" x14ac:dyDescent="0.25">
      <c r="K57388"/>
    </row>
    <row r="57389" spans="11:11" x14ac:dyDescent="0.25">
      <c r="K57389" s="133"/>
    </row>
    <row r="57390" spans="11:11" x14ac:dyDescent="0.25">
      <c r="K57390" s="133"/>
    </row>
    <row r="57391" spans="11:11" x14ac:dyDescent="0.25">
      <c r="K57391"/>
    </row>
    <row r="57392" spans="11:11" x14ac:dyDescent="0.25">
      <c r="K57392"/>
    </row>
    <row r="57393" spans="11:11" x14ac:dyDescent="0.25">
      <c r="K57393" s="133"/>
    </row>
    <row r="57394" spans="11:11" x14ac:dyDescent="0.25">
      <c r="K57394" s="133"/>
    </row>
    <row r="57395" spans="11:11" x14ac:dyDescent="0.25">
      <c r="K57395"/>
    </row>
    <row r="57396" spans="11:11" x14ac:dyDescent="0.25">
      <c r="K57396"/>
    </row>
    <row r="57397" spans="11:11" x14ac:dyDescent="0.25">
      <c r="K57397"/>
    </row>
    <row r="57398" spans="11:11" x14ac:dyDescent="0.25">
      <c r="K57398" s="133"/>
    </row>
    <row r="57399" spans="11:11" x14ac:dyDescent="0.25">
      <c r="K57399" s="133"/>
    </row>
    <row r="57400" spans="11:11" x14ac:dyDescent="0.25">
      <c r="K57400"/>
    </row>
    <row r="57401" spans="11:11" x14ac:dyDescent="0.25">
      <c r="K57401"/>
    </row>
    <row r="57402" spans="11:11" x14ac:dyDescent="0.25">
      <c r="K57402" s="133"/>
    </row>
    <row r="57403" spans="11:11" x14ac:dyDescent="0.25">
      <c r="K57403" s="133"/>
    </row>
    <row r="57404" spans="11:11" x14ac:dyDescent="0.25">
      <c r="K57404"/>
    </row>
    <row r="57405" spans="11:11" x14ac:dyDescent="0.25">
      <c r="K57405"/>
    </row>
    <row r="57406" spans="11:11" x14ac:dyDescent="0.25">
      <c r="K57406"/>
    </row>
    <row r="57407" spans="11:11" x14ac:dyDescent="0.25">
      <c r="K57407" s="133"/>
    </row>
    <row r="57408" spans="11:11" x14ac:dyDescent="0.25">
      <c r="K57408" s="133"/>
    </row>
    <row r="57409" spans="11:11" x14ac:dyDescent="0.25">
      <c r="K57409"/>
    </row>
    <row r="57410" spans="11:11" x14ac:dyDescent="0.25">
      <c r="K57410"/>
    </row>
    <row r="57411" spans="11:11" x14ac:dyDescent="0.25">
      <c r="K57411" s="133"/>
    </row>
    <row r="57412" spans="11:11" x14ac:dyDescent="0.25">
      <c r="K57412" s="133"/>
    </row>
    <row r="57413" spans="11:11" x14ac:dyDescent="0.25">
      <c r="K57413"/>
    </row>
    <row r="57414" spans="11:11" x14ac:dyDescent="0.25">
      <c r="K57414"/>
    </row>
    <row r="57415" spans="11:11" x14ac:dyDescent="0.25">
      <c r="K57415"/>
    </row>
    <row r="57416" spans="11:11" x14ac:dyDescent="0.25">
      <c r="K57416" s="133"/>
    </row>
    <row r="57417" spans="11:11" x14ac:dyDescent="0.25">
      <c r="K57417" s="133"/>
    </row>
    <row r="57418" spans="11:11" x14ac:dyDescent="0.25">
      <c r="K57418"/>
    </row>
    <row r="57419" spans="11:11" x14ac:dyDescent="0.25">
      <c r="K57419"/>
    </row>
    <row r="57420" spans="11:11" x14ac:dyDescent="0.25">
      <c r="K57420" s="133"/>
    </row>
    <row r="57421" spans="11:11" x14ac:dyDescent="0.25">
      <c r="K57421" s="133"/>
    </row>
    <row r="57422" spans="11:11" x14ac:dyDescent="0.25">
      <c r="K57422"/>
    </row>
    <row r="57423" spans="11:11" x14ac:dyDescent="0.25">
      <c r="K57423"/>
    </row>
    <row r="57424" spans="11:11" x14ac:dyDescent="0.25">
      <c r="K57424"/>
    </row>
    <row r="57425" spans="11:11" x14ac:dyDescent="0.25">
      <c r="K57425" s="133"/>
    </row>
    <row r="57426" spans="11:11" x14ac:dyDescent="0.25">
      <c r="K57426" s="133"/>
    </row>
    <row r="57427" spans="11:11" x14ac:dyDescent="0.25">
      <c r="K57427"/>
    </row>
    <row r="57428" spans="11:11" x14ac:dyDescent="0.25">
      <c r="K57428"/>
    </row>
    <row r="57429" spans="11:11" x14ac:dyDescent="0.25">
      <c r="K57429" s="133"/>
    </row>
    <row r="57430" spans="11:11" x14ac:dyDescent="0.25">
      <c r="K57430" s="133"/>
    </row>
    <row r="57431" spans="11:11" x14ac:dyDescent="0.25">
      <c r="K57431"/>
    </row>
    <row r="57432" spans="11:11" x14ac:dyDescent="0.25">
      <c r="K57432"/>
    </row>
    <row r="57433" spans="11:11" x14ac:dyDescent="0.25">
      <c r="K57433"/>
    </row>
    <row r="57434" spans="11:11" x14ac:dyDescent="0.25">
      <c r="K57434" s="133"/>
    </row>
    <row r="57435" spans="11:11" x14ac:dyDescent="0.25">
      <c r="K57435" s="133"/>
    </row>
    <row r="57436" spans="11:11" x14ac:dyDescent="0.25">
      <c r="K57436"/>
    </row>
    <row r="57437" spans="11:11" x14ac:dyDescent="0.25">
      <c r="K57437"/>
    </row>
    <row r="57438" spans="11:11" x14ac:dyDescent="0.25">
      <c r="K57438" s="133"/>
    </row>
    <row r="57439" spans="11:11" x14ac:dyDescent="0.25">
      <c r="K57439" s="133"/>
    </row>
    <row r="57440" spans="11:11" x14ac:dyDescent="0.25">
      <c r="K57440"/>
    </row>
    <row r="57441" spans="11:11" x14ac:dyDescent="0.25">
      <c r="K57441"/>
    </row>
    <row r="57442" spans="11:11" x14ac:dyDescent="0.25">
      <c r="K57442"/>
    </row>
    <row r="57443" spans="11:11" x14ac:dyDescent="0.25">
      <c r="K57443" s="133"/>
    </row>
    <row r="57444" spans="11:11" x14ac:dyDescent="0.25">
      <c r="K57444" s="133"/>
    </row>
    <row r="57445" spans="11:11" x14ac:dyDescent="0.25">
      <c r="K57445"/>
    </row>
    <row r="57446" spans="11:11" x14ac:dyDescent="0.25">
      <c r="K57446"/>
    </row>
    <row r="57447" spans="11:11" x14ac:dyDescent="0.25">
      <c r="K57447" s="133"/>
    </row>
    <row r="57448" spans="11:11" x14ac:dyDescent="0.25">
      <c r="K57448" s="133"/>
    </row>
    <row r="57449" spans="11:11" x14ac:dyDescent="0.25">
      <c r="K57449"/>
    </row>
    <row r="57450" spans="11:11" x14ac:dyDescent="0.25">
      <c r="K57450"/>
    </row>
    <row r="57451" spans="11:11" x14ac:dyDescent="0.25">
      <c r="K57451"/>
    </row>
    <row r="57452" spans="11:11" x14ac:dyDescent="0.25">
      <c r="K57452" s="133"/>
    </row>
    <row r="57453" spans="11:11" x14ac:dyDescent="0.25">
      <c r="K57453" s="133"/>
    </row>
    <row r="57454" spans="11:11" x14ac:dyDescent="0.25">
      <c r="K57454"/>
    </row>
    <row r="57455" spans="11:11" x14ac:dyDescent="0.25">
      <c r="K57455"/>
    </row>
    <row r="57456" spans="11:11" x14ac:dyDescent="0.25">
      <c r="K57456" s="133"/>
    </row>
    <row r="57457" spans="11:11" x14ac:dyDescent="0.25">
      <c r="K57457" s="133"/>
    </row>
    <row r="57458" spans="11:11" x14ac:dyDescent="0.25">
      <c r="K57458"/>
    </row>
    <row r="57459" spans="11:11" x14ac:dyDescent="0.25">
      <c r="K57459"/>
    </row>
    <row r="57460" spans="11:11" x14ac:dyDescent="0.25">
      <c r="K57460"/>
    </row>
    <row r="57461" spans="11:11" x14ac:dyDescent="0.25">
      <c r="K57461" s="133"/>
    </row>
    <row r="57462" spans="11:11" x14ac:dyDescent="0.25">
      <c r="K57462" s="133"/>
    </row>
    <row r="57463" spans="11:11" x14ac:dyDescent="0.25">
      <c r="K57463"/>
    </row>
    <row r="57464" spans="11:11" x14ac:dyDescent="0.25">
      <c r="K57464"/>
    </row>
    <row r="57465" spans="11:11" x14ac:dyDescent="0.25">
      <c r="K57465" s="133"/>
    </row>
    <row r="57466" spans="11:11" x14ac:dyDescent="0.25">
      <c r="K57466" s="133"/>
    </row>
    <row r="57467" spans="11:11" x14ac:dyDescent="0.25">
      <c r="K57467"/>
    </row>
    <row r="57468" spans="11:11" x14ac:dyDescent="0.25">
      <c r="K57468"/>
    </row>
    <row r="57469" spans="11:11" x14ac:dyDescent="0.25">
      <c r="K57469"/>
    </row>
    <row r="57470" spans="11:11" x14ac:dyDescent="0.25">
      <c r="K57470" s="133"/>
    </row>
    <row r="57471" spans="11:11" x14ac:dyDescent="0.25">
      <c r="K57471" s="133"/>
    </row>
    <row r="57472" spans="11:11" x14ac:dyDescent="0.25">
      <c r="K57472"/>
    </row>
    <row r="57473" spans="11:11" x14ac:dyDescent="0.25">
      <c r="K57473"/>
    </row>
    <row r="57474" spans="11:11" x14ac:dyDescent="0.25">
      <c r="K57474" s="133"/>
    </row>
    <row r="57475" spans="11:11" x14ac:dyDescent="0.25">
      <c r="K57475" s="133"/>
    </row>
    <row r="57476" spans="11:11" x14ac:dyDescent="0.25">
      <c r="K57476"/>
    </row>
    <row r="57477" spans="11:11" x14ac:dyDescent="0.25">
      <c r="K57477"/>
    </row>
    <row r="57478" spans="11:11" x14ac:dyDescent="0.25">
      <c r="K57478"/>
    </row>
    <row r="57479" spans="11:11" x14ac:dyDescent="0.25">
      <c r="K57479" s="133"/>
    </row>
    <row r="57480" spans="11:11" x14ac:dyDescent="0.25">
      <c r="K57480" s="133"/>
    </row>
    <row r="57481" spans="11:11" x14ac:dyDescent="0.25">
      <c r="K57481"/>
    </row>
    <row r="57482" spans="11:11" x14ac:dyDescent="0.25">
      <c r="K57482"/>
    </row>
    <row r="57483" spans="11:11" x14ac:dyDescent="0.25">
      <c r="K57483" s="133"/>
    </row>
    <row r="57484" spans="11:11" x14ac:dyDescent="0.25">
      <c r="K57484" s="133"/>
    </row>
    <row r="57485" spans="11:11" x14ac:dyDescent="0.25">
      <c r="K57485"/>
    </row>
    <row r="57486" spans="11:11" x14ac:dyDescent="0.25">
      <c r="K57486"/>
    </row>
    <row r="57487" spans="11:11" x14ac:dyDescent="0.25">
      <c r="K57487"/>
    </row>
    <row r="57488" spans="11:11" x14ac:dyDescent="0.25">
      <c r="K57488" s="133"/>
    </row>
    <row r="57489" spans="11:11" x14ac:dyDescent="0.25">
      <c r="K57489" s="133"/>
    </row>
    <row r="57490" spans="11:11" x14ac:dyDescent="0.25">
      <c r="K57490"/>
    </row>
    <row r="57491" spans="11:11" x14ac:dyDescent="0.25">
      <c r="K57491"/>
    </row>
    <row r="57492" spans="11:11" x14ac:dyDescent="0.25">
      <c r="K57492" s="133"/>
    </row>
    <row r="57493" spans="11:11" x14ac:dyDescent="0.25">
      <c r="K57493" s="133"/>
    </row>
    <row r="57494" spans="11:11" x14ac:dyDescent="0.25">
      <c r="K57494"/>
    </row>
    <row r="57495" spans="11:11" x14ac:dyDescent="0.25">
      <c r="K57495"/>
    </row>
    <row r="57496" spans="11:11" x14ac:dyDescent="0.25">
      <c r="K57496"/>
    </row>
    <row r="57497" spans="11:11" x14ac:dyDescent="0.25">
      <c r="K57497" s="133"/>
    </row>
    <row r="57498" spans="11:11" x14ac:dyDescent="0.25">
      <c r="K57498" s="133"/>
    </row>
    <row r="57499" spans="11:11" x14ac:dyDescent="0.25">
      <c r="K57499"/>
    </row>
    <row r="57500" spans="11:11" x14ac:dyDescent="0.25">
      <c r="K57500"/>
    </row>
    <row r="57501" spans="11:11" x14ac:dyDescent="0.25">
      <c r="K57501" s="133"/>
    </row>
    <row r="57502" spans="11:11" x14ac:dyDescent="0.25">
      <c r="K57502" s="133"/>
    </row>
    <row r="57503" spans="11:11" x14ac:dyDescent="0.25">
      <c r="K57503"/>
    </row>
    <row r="57504" spans="11:11" x14ac:dyDescent="0.25">
      <c r="K57504"/>
    </row>
    <row r="57505" spans="11:11" x14ac:dyDescent="0.25">
      <c r="K57505"/>
    </row>
    <row r="57506" spans="11:11" x14ac:dyDescent="0.25">
      <c r="K57506" s="133"/>
    </row>
    <row r="57507" spans="11:11" x14ac:dyDescent="0.25">
      <c r="K57507" s="133"/>
    </row>
    <row r="57508" spans="11:11" x14ac:dyDescent="0.25">
      <c r="K57508"/>
    </row>
    <row r="57509" spans="11:11" x14ac:dyDescent="0.25">
      <c r="K57509"/>
    </row>
    <row r="57510" spans="11:11" x14ac:dyDescent="0.25">
      <c r="K57510" s="133"/>
    </row>
    <row r="57511" spans="11:11" x14ac:dyDescent="0.25">
      <c r="K57511" s="133"/>
    </row>
    <row r="57512" spans="11:11" x14ac:dyDescent="0.25">
      <c r="K57512"/>
    </row>
    <row r="57513" spans="11:11" x14ac:dyDescent="0.25">
      <c r="K57513"/>
    </row>
    <row r="57514" spans="11:11" x14ac:dyDescent="0.25">
      <c r="K57514"/>
    </row>
    <row r="57515" spans="11:11" x14ac:dyDescent="0.25">
      <c r="K57515" s="133"/>
    </row>
    <row r="57516" spans="11:11" x14ac:dyDescent="0.25">
      <c r="K57516" s="133"/>
    </row>
    <row r="57517" spans="11:11" x14ac:dyDescent="0.25">
      <c r="K57517"/>
    </row>
    <row r="57518" spans="11:11" x14ac:dyDescent="0.25">
      <c r="K57518"/>
    </row>
    <row r="57519" spans="11:11" x14ac:dyDescent="0.25">
      <c r="K57519" s="133"/>
    </row>
    <row r="57520" spans="11:11" x14ac:dyDescent="0.25">
      <c r="K57520" s="133"/>
    </row>
    <row r="57521" spans="11:11" x14ac:dyDescent="0.25">
      <c r="K57521"/>
    </row>
    <row r="57522" spans="11:11" x14ac:dyDescent="0.25">
      <c r="K57522"/>
    </row>
    <row r="57523" spans="11:11" x14ac:dyDescent="0.25">
      <c r="K57523"/>
    </row>
    <row r="57524" spans="11:11" x14ac:dyDescent="0.25">
      <c r="K57524" s="133"/>
    </row>
    <row r="57525" spans="11:11" x14ac:dyDescent="0.25">
      <c r="K57525" s="133"/>
    </row>
    <row r="57526" spans="11:11" x14ac:dyDescent="0.25">
      <c r="K57526"/>
    </row>
    <row r="57527" spans="11:11" x14ac:dyDescent="0.25">
      <c r="K57527"/>
    </row>
    <row r="57528" spans="11:11" x14ac:dyDescent="0.25">
      <c r="K57528" s="133"/>
    </row>
    <row r="57529" spans="11:11" x14ac:dyDescent="0.25">
      <c r="K57529" s="133"/>
    </row>
    <row r="57530" spans="11:11" x14ac:dyDescent="0.25">
      <c r="K57530"/>
    </row>
    <row r="57531" spans="11:11" x14ac:dyDescent="0.25">
      <c r="K57531"/>
    </row>
    <row r="57532" spans="11:11" x14ac:dyDescent="0.25">
      <c r="K57532"/>
    </row>
    <row r="57533" spans="11:11" x14ac:dyDescent="0.25">
      <c r="K57533" s="133"/>
    </row>
    <row r="57534" spans="11:11" x14ac:dyDescent="0.25">
      <c r="K57534" s="133"/>
    </row>
    <row r="57535" spans="11:11" x14ac:dyDescent="0.25">
      <c r="K57535"/>
    </row>
    <row r="57536" spans="11:11" x14ac:dyDescent="0.25">
      <c r="K57536"/>
    </row>
    <row r="57537" spans="11:11" x14ac:dyDescent="0.25">
      <c r="K57537" s="133"/>
    </row>
    <row r="57538" spans="11:11" x14ac:dyDescent="0.25">
      <c r="K57538" s="133"/>
    </row>
    <row r="57539" spans="11:11" x14ac:dyDescent="0.25">
      <c r="K57539"/>
    </row>
    <row r="57540" spans="11:11" x14ac:dyDescent="0.25">
      <c r="K57540"/>
    </row>
    <row r="57541" spans="11:11" x14ac:dyDescent="0.25">
      <c r="K57541"/>
    </row>
    <row r="57542" spans="11:11" x14ac:dyDescent="0.25">
      <c r="K57542" s="133"/>
    </row>
    <row r="57543" spans="11:11" x14ac:dyDescent="0.25">
      <c r="K57543" s="133"/>
    </row>
    <row r="57544" spans="11:11" x14ac:dyDescent="0.25">
      <c r="K57544"/>
    </row>
    <row r="57545" spans="11:11" x14ac:dyDescent="0.25">
      <c r="K57545"/>
    </row>
    <row r="57546" spans="11:11" x14ac:dyDescent="0.25">
      <c r="K57546" s="133"/>
    </row>
    <row r="57547" spans="11:11" x14ac:dyDescent="0.25">
      <c r="K57547" s="133"/>
    </row>
    <row r="57548" spans="11:11" x14ac:dyDescent="0.25">
      <c r="K57548"/>
    </row>
    <row r="57549" spans="11:11" x14ac:dyDescent="0.25">
      <c r="K57549"/>
    </row>
    <row r="57550" spans="11:11" x14ac:dyDescent="0.25">
      <c r="K57550"/>
    </row>
    <row r="57551" spans="11:11" x14ac:dyDescent="0.25">
      <c r="K57551" s="133"/>
    </row>
    <row r="57552" spans="11:11" x14ac:dyDescent="0.25">
      <c r="K57552" s="133"/>
    </row>
    <row r="57553" spans="11:11" x14ac:dyDescent="0.25">
      <c r="K57553"/>
    </row>
    <row r="57554" spans="11:11" x14ac:dyDescent="0.25">
      <c r="K57554"/>
    </row>
    <row r="57555" spans="11:11" x14ac:dyDescent="0.25">
      <c r="K57555" s="133"/>
    </row>
    <row r="57556" spans="11:11" x14ac:dyDescent="0.25">
      <c r="K57556" s="133"/>
    </row>
    <row r="57557" spans="11:11" x14ac:dyDescent="0.25">
      <c r="K57557"/>
    </row>
    <row r="57558" spans="11:11" x14ac:dyDescent="0.25">
      <c r="K57558"/>
    </row>
    <row r="57559" spans="11:11" x14ac:dyDescent="0.25">
      <c r="K57559"/>
    </row>
    <row r="57560" spans="11:11" x14ac:dyDescent="0.25">
      <c r="K57560" s="133"/>
    </row>
    <row r="57561" spans="11:11" x14ac:dyDescent="0.25">
      <c r="K57561" s="133"/>
    </row>
    <row r="57562" spans="11:11" x14ac:dyDescent="0.25">
      <c r="K57562"/>
    </row>
    <row r="57563" spans="11:11" x14ac:dyDescent="0.25">
      <c r="K57563"/>
    </row>
    <row r="57564" spans="11:11" x14ac:dyDescent="0.25">
      <c r="K57564" s="133"/>
    </row>
    <row r="57565" spans="11:11" x14ac:dyDescent="0.25">
      <c r="K57565" s="133"/>
    </row>
    <row r="57566" spans="11:11" x14ac:dyDescent="0.25">
      <c r="K57566"/>
    </row>
    <row r="57567" spans="11:11" x14ac:dyDescent="0.25">
      <c r="K57567"/>
    </row>
    <row r="57568" spans="11:11" x14ac:dyDescent="0.25">
      <c r="K57568"/>
    </row>
    <row r="57569" spans="11:11" x14ac:dyDescent="0.25">
      <c r="K57569" s="133"/>
    </row>
    <row r="57570" spans="11:11" x14ac:dyDescent="0.25">
      <c r="K57570" s="133"/>
    </row>
    <row r="57571" spans="11:11" x14ac:dyDescent="0.25">
      <c r="K57571"/>
    </row>
    <row r="57572" spans="11:11" x14ac:dyDescent="0.25">
      <c r="K57572"/>
    </row>
    <row r="57573" spans="11:11" x14ac:dyDescent="0.25">
      <c r="K57573" s="133"/>
    </row>
    <row r="57574" spans="11:11" x14ac:dyDescent="0.25">
      <c r="K57574" s="133"/>
    </row>
    <row r="57575" spans="11:11" x14ac:dyDescent="0.25">
      <c r="K57575"/>
    </row>
    <row r="57576" spans="11:11" x14ac:dyDescent="0.25">
      <c r="K57576"/>
    </row>
    <row r="57577" spans="11:11" x14ac:dyDescent="0.25">
      <c r="K57577"/>
    </row>
    <row r="57578" spans="11:11" x14ac:dyDescent="0.25">
      <c r="K57578" s="133"/>
    </row>
    <row r="57579" spans="11:11" x14ac:dyDescent="0.25">
      <c r="K57579" s="133"/>
    </row>
    <row r="57580" spans="11:11" x14ac:dyDescent="0.25">
      <c r="K57580"/>
    </row>
    <row r="57581" spans="11:11" x14ac:dyDescent="0.25">
      <c r="K57581"/>
    </row>
    <row r="57582" spans="11:11" x14ac:dyDescent="0.25">
      <c r="K57582" s="133"/>
    </row>
    <row r="57583" spans="11:11" x14ac:dyDescent="0.25">
      <c r="K57583" s="133"/>
    </row>
    <row r="57584" spans="11:11" x14ac:dyDescent="0.25">
      <c r="K57584"/>
    </row>
    <row r="57585" spans="11:11" x14ac:dyDescent="0.25">
      <c r="K57585"/>
    </row>
    <row r="57586" spans="11:11" x14ac:dyDescent="0.25">
      <c r="K57586"/>
    </row>
    <row r="57587" spans="11:11" x14ac:dyDescent="0.25">
      <c r="K57587" s="133"/>
    </row>
    <row r="57588" spans="11:11" x14ac:dyDescent="0.25">
      <c r="K57588" s="133"/>
    </row>
    <row r="57589" spans="11:11" x14ac:dyDescent="0.25">
      <c r="K57589"/>
    </row>
    <row r="57590" spans="11:11" x14ac:dyDescent="0.25">
      <c r="K57590"/>
    </row>
    <row r="57591" spans="11:11" x14ac:dyDescent="0.25">
      <c r="K57591" s="133"/>
    </row>
    <row r="57592" spans="11:11" x14ac:dyDescent="0.25">
      <c r="K57592" s="133"/>
    </row>
    <row r="57593" spans="11:11" x14ac:dyDescent="0.25">
      <c r="K57593"/>
    </row>
    <row r="57594" spans="11:11" x14ac:dyDescent="0.25">
      <c r="K57594"/>
    </row>
    <row r="57595" spans="11:11" x14ac:dyDescent="0.25">
      <c r="K57595"/>
    </row>
    <row r="57596" spans="11:11" x14ac:dyDescent="0.25">
      <c r="K57596" s="133"/>
    </row>
    <row r="57597" spans="11:11" x14ac:dyDescent="0.25">
      <c r="K57597" s="133"/>
    </row>
    <row r="57598" spans="11:11" x14ac:dyDescent="0.25">
      <c r="K57598"/>
    </row>
    <row r="57599" spans="11:11" x14ac:dyDescent="0.25">
      <c r="K57599"/>
    </row>
    <row r="57600" spans="11:11" x14ac:dyDescent="0.25">
      <c r="K57600" s="133"/>
    </row>
    <row r="57601" spans="11:11" x14ac:dyDescent="0.25">
      <c r="K57601" s="133"/>
    </row>
    <row r="57602" spans="11:11" x14ac:dyDescent="0.25">
      <c r="K57602"/>
    </row>
    <row r="57603" spans="11:11" x14ac:dyDescent="0.25">
      <c r="K57603"/>
    </row>
    <row r="57604" spans="11:11" x14ac:dyDescent="0.25">
      <c r="K57604"/>
    </row>
    <row r="57605" spans="11:11" x14ac:dyDescent="0.25">
      <c r="K57605" s="133"/>
    </row>
    <row r="57606" spans="11:11" x14ac:dyDescent="0.25">
      <c r="K57606" s="133"/>
    </row>
    <row r="57607" spans="11:11" x14ac:dyDescent="0.25">
      <c r="K57607"/>
    </row>
    <row r="57608" spans="11:11" x14ac:dyDescent="0.25">
      <c r="K57608"/>
    </row>
    <row r="57609" spans="11:11" x14ac:dyDescent="0.25">
      <c r="K57609" s="133"/>
    </row>
    <row r="57610" spans="11:11" x14ac:dyDescent="0.25">
      <c r="K57610" s="133"/>
    </row>
    <row r="57611" spans="11:11" x14ac:dyDescent="0.25">
      <c r="K57611"/>
    </row>
    <row r="57612" spans="11:11" x14ac:dyDescent="0.25">
      <c r="K57612"/>
    </row>
    <row r="57613" spans="11:11" x14ac:dyDescent="0.25">
      <c r="K57613"/>
    </row>
    <row r="57614" spans="11:11" x14ac:dyDescent="0.25">
      <c r="K57614" s="133"/>
    </row>
    <row r="57615" spans="11:11" x14ac:dyDescent="0.25">
      <c r="K57615" s="133"/>
    </row>
    <row r="57616" spans="11:11" x14ac:dyDescent="0.25">
      <c r="K57616"/>
    </row>
    <row r="57617" spans="11:11" x14ac:dyDescent="0.25">
      <c r="K57617"/>
    </row>
    <row r="57618" spans="11:11" x14ac:dyDescent="0.25">
      <c r="K57618" s="133"/>
    </row>
    <row r="57619" spans="11:11" x14ac:dyDescent="0.25">
      <c r="K57619" s="133"/>
    </row>
    <row r="57620" spans="11:11" x14ac:dyDescent="0.25">
      <c r="K57620"/>
    </row>
    <row r="57621" spans="11:11" x14ac:dyDescent="0.25">
      <c r="K57621"/>
    </row>
    <row r="57622" spans="11:11" x14ac:dyDescent="0.25">
      <c r="K57622"/>
    </row>
    <row r="57623" spans="11:11" x14ac:dyDescent="0.25">
      <c r="K57623" s="133"/>
    </row>
    <row r="57624" spans="11:11" x14ac:dyDescent="0.25">
      <c r="K57624" s="133"/>
    </row>
    <row r="57625" spans="11:11" x14ac:dyDescent="0.25">
      <c r="K57625"/>
    </row>
    <row r="57626" spans="11:11" x14ac:dyDescent="0.25">
      <c r="K57626"/>
    </row>
    <row r="57627" spans="11:11" x14ac:dyDescent="0.25">
      <c r="K57627" s="133"/>
    </row>
    <row r="57628" spans="11:11" x14ac:dyDescent="0.25">
      <c r="K57628" s="133"/>
    </row>
    <row r="57629" spans="11:11" x14ac:dyDescent="0.25">
      <c r="K57629"/>
    </row>
    <row r="57630" spans="11:11" x14ac:dyDescent="0.25">
      <c r="K57630"/>
    </row>
    <row r="57631" spans="11:11" x14ac:dyDescent="0.25">
      <c r="K57631"/>
    </row>
    <row r="57632" spans="11:11" x14ac:dyDescent="0.25">
      <c r="K57632" s="133"/>
    </row>
    <row r="57633" spans="11:11" x14ac:dyDescent="0.25">
      <c r="K57633" s="133"/>
    </row>
    <row r="57634" spans="11:11" x14ac:dyDescent="0.25">
      <c r="K57634"/>
    </row>
    <row r="57635" spans="11:11" x14ac:dyDescent="0.25">
      <c r="K57635"/>
    </row>
    <row r="57636" spans="11:11" x14ac:dyDescent="0.25">
      <c r="K57636" s="133"/>
    </row>
    <row r="57637" spans="11:11" x14ac:dyDescent="0.25">
      <c r="K57637" s="133"/>
    </row>
    <row r="57638" spans="11:11" x14ac:dyDescent="0.25">
      <c r="K57638"/>
    </row>
    <row r="57639" spans="11:11" x14ac:dyDescent="0.25">
      <c r="K57639"/>
    </row>
    <row r="57640" spans="11:11" x14ac:dyDescent="0.25">
      <c r="K57640"/>
    </row>
    <row r="57641" spans="11:11" x14ac:dyDescent="0.25">
      <c r="K57641" s="133"/>
    </row>
    <row r="57642" spans="11:11" x14ac:dyDescent="0.25">
      <c r="K57642" s="133"/>
    </row>
    <row r="57643" spans="11:11" x14ac:dyDescent="0.25">
      <c r="K57643"/>
    </row>
    <row r="57644" spans="11:11" x14ac:dyDescent="0.25">
      <c r="K57644"/>
    </row>
    <row r="57645" spans="11:11" x14ac:dyDescent="0.25">
      <c r="K57645" s="133"/>
    </row>
    <row r="57646" spans="11:11" x14ac:dyDescent="0.25">
      <c r="K57646" s="133"/>
    </row>
    <row r="57647" spans="11:11" x14ac:dyDescent="0.25">
      <c r="K57647"/>
    </row>
    <row r="57648" spans="11:11" x14ac:dyDescent="0.25">
      <c r="K57648"/>
    </row>
    <row r="57649" spans="11:11" x14ac:dyDescent="0.25">
      <c r="K57649"/>
    </row>
    <row r="57650" spans="11:11" x14ac:dyDescent="0.25">
      <c r="K57650" s="133"/>
    </row>
    <row r="57651" spans="11:11" x14ac:dyDescent="0.25">
      <c r="K57651" s="133"/>
    </row>
    <row r="57652" spans="11:11" x14ac:dyDescent="0.25">
      <c r="K57652"/>
    </row>
    <row r="57653" spans="11:11" x14ac:dyDescent="0.25">
      <c r="K57653"/>
    </row>
    <row r="57654" spans="11:11" x14ac:dyDescent="0.25">
      <c r="K57654" s="133"/>
    </row>
    <row r="57655" spans="11:11" x14ac:dyDescent="0.25">
      <c r="K57655" s="133"/>
    </row>
    <row r="57656" spans="11:11" x14ac:dyDescent="0.25">
      <c r="K57656"/>
    </row>
    <row r="57657" spans="11:11" x14ac:dyDescent="0.25">
      <c r="K57657"/>
    </row>
    <row r="57658" spans="11:11" x14ac:dyDescent="0.25">
      <c r="K57658"/>
    </row>
    <row r="57659" spans="11:11" x14ac:dyDescent="0.25">
      <c r="K57659" s="133"/>
    </row>
    <row r="57660" spans="11:11" x14ac:dyDescent="0.25">
      <c r="K57660" s="133"/>
    </row>
    <row r="57661" spans="11:11" x14ac:dyDescent="0.25">
      <c r="K57661"/>
    </row>
    <row r="57662" spans="11:11" x14ac:dyDescent="0.25">
      <c r="K57662"/>
    </row>
    <row r="57663" spans="11:11" x14ac:dyDescent="0.25">
      <c r="K57663" s="133"/>
    </row>
    <row r="57664" spans="11:11" x14ac:dyDescent="0.25">
      <c r="K57664" s="133"/>
    </row>
    <row r="57665" spans="11:11" x14ac:dyDescent="0.25">
      <c r="K57665"/>
    </row>
    <row r="57666" spans="11:11" x14ac:dyDescent="0.25">
      <c r="K57666"/>
    </row>
    <row r="57667" spans="11:11" x14ac:dyDescent="0.25">
      <c r="K57667"/>
    </row>
    <row r="57668" spans="11:11" x14ac:dyDescent="0.25">
      <c r="K57668" s="133"/>
    </row>
    <row r="57669" spans="11:11" x14ac:dyDescent="0.25">
      <c r="K57669" s="133"/>
    </row>
    <row r="57670" spans="11:11" x14ac:dyDescent="0.25">
      <c r="K57670"/>
    </row>
    <row r="57671" spans="11:11" x14ac:dyDescent="0.25">
      <c r="K57671"/>
    </row>
    <row r="57672" spans="11:11" x14ac:dyDescent="0.25">
      <c r="K57672" s="133"/>
    </row>
    <row r="57673" spans="11:11" x14ac:dyDescent="0.25">
      <c r="K57673" s="133"/>
    </row>
    <row r="57674" spans="11:11" x14ac:dyDescent="0.25">
      <c r="K57674"/>
    </row>
    <row r="57675" spans="11:11" x14ac:dyDescent="0.25">
      <c r="K57675"/>
    </row>
    <row r="57676" spans="11:11" x14ac:dyDescent="0.25">
      <c r="K57676"/>
    </row>
    <row r="57677" spans="11:11" x14ac:dyDescent="0.25">
      <c r="K57677" s="133"/>
    </row>
    <row r="57678" spans="11:11" x14ac:dyDescent="0.25">
      <c r="K57678" s="133"/>
    </row>
    <row r="57679" spans="11:11" x14ac:dyDescent="0.25">
      <c r="K57679"/>
    </row>
    <row r="57680" spans="11:11" x14ac:dyDescent="0.25">
      <c r="K57680"/>
    </row>
    <row r="57681" spans="11:11" x14ac:dyDescent="0.25">
      <c r="K57681" s="133"/>
    </row>
    <row r="57682" spans="11:11" x14ac:dyDescent="0.25">
      <c r="K57682" s="133"/>
    </row>
    <row r="57683" spans="11:11" x14ac:dyDescent="0.25">
      <c r="K57683"/>
    </row>
    <row r="57684" spans="11:11" x14ac:dyDescent="0.25">
      <c r="K57684"/>
    </row>
    <row r="57685" spans="11:11" x14ac:dyDescent="0.25">
      <c r="K57685"/>
    </row>
    <row r="57686" spans="11:11" x14ac:dyDescent="0.25">
      <c r="K57686" s="133"/>
    </row>
    <row r="57687" spans="11:11" x14ac:dyDescent="0.25">
      <c r="K57687" s="133"/>
    </row>
    <row r="57688" spans="11:11" x14ac:dyDescent="0.25">
      <c r="K57688"/>
    </row>
    <row r="57689" spans="11:11" x14ac:dyDescent="0.25">
      <c r="K57689"/>
    </row>
    <row r="57690" spans="11:11" x14ac:dyDescent="0.25">
      <c r="K57690" s="133"/>
    </row>
    <row r="57691" spans="11:11" x14ac:dyDescent="0.25">
      <c r="K57691" s="133"/>
    </row>
    <row r="57692" spans="11:11" x14ac:dyDescent="0.25">
      <c r="K57692"/>
    </row>
    <row r="57693" spans="11:11" x14ac:dyDescent="0.25">
      <c r="K57693"/>
    </row>
    <row r="57694" spans="11:11" x14ac:dyDescent="0.25">
      <c r="K57694"/>
    </row>
    <row r="57695" spans="11:11" x14ac:dyDescent="0.25">
      <c r="K57695" s="133"/>
    </row>
    <row r="57696" spans="11:11" x14ac:dyDescent="0.25">
      <c r="K57696" s="133"/>
    </row>
    <row r="57697" spans="11:11" x14ac:dyDescent="0.25">
      <c r="K57697"/>
    </row>
    <row r="57698" spans="11:11" x14ac:dyDescent="0.25">
      <c r="K57698"/>
    </row>
    <row r="57699" spans="11:11" x14ac:dyDescent="0.25">
      <c r="K57699" s="133"/>
    </row>
    <row r="57700" spans="11:11" x14ac:dyDescent="0.25">
      <c r="K57700" s="133"/>
    </row>
    <row r="57701" spans="11:11" x14ac:dyDescent="0.25">
      <c r="K57701"/>
    </row>
    <row r="57702" spans="11:11" x14ac:dyDescent="0.25">
      <c r="K57702"/>
    </row>
    <row r="57703" spans="11:11" x14ac:dyDescent="0.25">
      <c r="K57703"/>
    </row>
    <row r="57704" spans="11:11" x14ac:dyDescent="0.25">
      <c r="K57704" s="133"/>
    </row>
    <row r="57705" spans="11:11" x14ac:dyDescent="0.25">
      <c r="K57705" s="133"/>
    </row>
    <row r="57706" spans="11:11" x14ac:dyDescent="0.25">
      <c r="K57706"/>
    </row>
    <row r="57707" spans="11:11" x14ac:dyDescent="0.25">
      <c r="K57707"/>
    </row>
    <row r="57708" spans="11:11" x14ac:dyDescent="0.25">
      <c r="K57708" s="133"/>
    </row>
    <row r="57709" spans="11:11" x14ac:dyDescent="0.25">
      <c r="K57709" s="133"/>
    </row>
    <row r="57710" spans="11:11" x14ac:dyDescent="0.25">
      <c r="K57710"/>
    </row>
    <row r="57711" spans="11:11" x14ac:dyDescent="0.25">
      <c r="K57711"/>
    </row>
    <row r="57712" spans="11:11" x14ac:dyDescent="0.25">
      <c r="K57712"/>
    </row>
    <row r="57713" spans="11:11" x14ac:dyDescent="0.25">
      <c r="K57713" s="133"/>
    </row>
    <row r="57714" spans="11:11" x14ac:dyDescent="0.25">
      <c r="K57714" s="133"/>
    </row>
    <row r="57715" spans="11:11" x14ac:dyDescent="0.25">
      <c r="K57715"/>
    </row>
    <row r="57716" spans="11:11" x14ac:dyDescent="0.25">
      <c r="K57716"/>
    </row>
    <row r="57717" spans="11:11" x14ac:dyDescent="0.25">
      <c r="K57717" s="133"/>
    </row>
    <row r="57718" spans="11:11" x14ac:dyDescent="0.25">
      <c r="K57718" s="133"/>
    </row>
    <row r="57719" spans="11:11" x14ac:dyDescent="0.25">
      <c r="K57719"/>
    </row>
    <row r="57720" spans="11:11" x14ac:dyDescent="0.25">
      <c r="K57720"/>
    </row>
    <row r="57721" spans="11:11" x14ac:dyDescent="0.25">
      <c r="K57721"/>
    </row>
    <row r="57722" spans="11:11" x14ac:dyDescent="0.25">
      <c r="K57722" s="133"/>
    </row>
    <row r="57723" spans="11:11" x14ac:dyDescent="0.25">
      <c r="K57723" s="133"/>
    </row>
    <row r="57724" spans="11:11" x14ac:dyDescent="0.25">
      <c r="K57724"/>
    </row>
    <row r="57725" spans="11:11" x14ac:dyDescent="0.25">
      <c r="K57725"/>
    </row>
    <row r="57726" spans="11:11" x14ac:dyDescent="0.25">
      <c r="K57726" s="133"/>
    </row>
    <row r="57727" spans="11:11" x14ac:dyDescent="0.25">
      <c r="K57727" s="133"/>
    </row>
    <row r="57728" spans="11:11" x14ac:dyDescent="0.25">
      <c r="K57728"/>
    </row>
    <row r="57729" spans="11:11" x14ac:dyDescent="0.25">
      <c r="K57729"/>
    </row>
    <row r="57730" spans="11:11" x14ac:dyDescent="0.25">
      <c r="K57730"/>
    </row>
    <row r="57731" spans="11:11" x14ac:dyDescent="0.25">
      <c r="K57731" s="133"/>
    </row>
    <row r="57732" spans="11:11" x14ac:dyDescent="0.25">
      <c r="K57732" s="133"/>
    </row>
    <row r="57733" spans="11:11" x14ac:dyDescent="0.25">
      <c r="K57733"/>
    </row>
    <row r="57734" spans="11:11" x14ac:dyDescent="0.25">
      <c r="K57734"/>
    </row>
    <row r="57735" spans="11:11" x14ac:dyDescent="0.25">
      <c r="K57735" s="133"/>
    </row>
    <row r="57736" spans="11:11" x14ac:dyDescent="0.25">
      <c r="K57736" s="133"/>
    </row>
    <row r="57737" spans="11:11" x14ac:dyDescent="0.25">
      <c r="K57737"/>
    </row>
    <row r="57738" spans="11:11" x14ac:dyDescent="0.25">
      <c r="K57738"/>
    </row>
    <row r="57739" spans="11:11" x14ac:dyDescent="0.25">
      <c r="K57739"/>
    </row>
    <row r="57740" spans="11:11" x14ac:dyDescent="0.25">
      <c r="K57740" s="133"/>
    </row>
    <row r="57741" spans="11:11" x14ac:dyDescent="0.25">
      <c r="K57741" s="133"/>
    </row>
    <row r="57742" spans="11:11" x14ac:dyDescent="0.25">
      <c r="K57742"/>
    </row>
    <row r="57743" spans="11:11" x14ac:dyDescent="0.25">
      <c r="K57743"/>
    </row>
    <row r="57744" spans="11:11" x14ac:dyDescent="0.25">
      <c r="K57744" s="133"/>
    </row>
    <row r="57745" spans="11:11" x14ac:dyDescent="0.25">
      <c r="K57745" s="133"/>
    </row>
    <row r="57746" spans="11:11" x14ac:dyDescent="0.25">
      <c r="K57746"/>
    </row>
    <row r="57747" spans="11:11" x14ac:dyDescent="0.25">
      <c r="K57747"/>
    </row>
    <row r="57748" spans="11:11" x14ac:dyDescent="0.25">
      <c r="K57748"/>
    </row>
    <row r="57749" spans="11:11" x14ac:dyDescent="0.25">
      <c r="K57749" s="133"/>
    </row>
    <row r="57750" spans="11:11" x14ac:dyDescent="0.25">
      <c r="K57750" s="133"/>
    </row>
    <row r="57751" spans="11:11" x14ac:dyDescent="0.25">
      <c r="K57751"/>
    </row>
    <row r="57752" spans="11:11" x14ac:dyDescent="0.25">
      <c r="K57752"/>
    </row>
    <row r="57753" spans="11:11" x14ac:dyDescent="0.25">
      <c r="K57753" s="133"/>
    </row>
    <row r="57754" spans="11:11" x14ac:dyDescent="0.25">
      <c r="K57754" s="133"/>
    </row>
    <row r="57755" spans="11:11" x14ac:dyDescent="0.25">
      <c r="K57755"/>
    </row>
    <row r="57756" spans="11:11" x14ac:dyDescent="0.25">
      <c r="K57756"/>
    </row>
    <row r="57757" spans="11:11" x14ac:dyDescent="0.25">
      <c r="K57757"/>
    </row>
    <row r="57758" spans="11:11" x14ac:dyDescent="0.25">
      <c r="K57758" s="133"/>
    </row>
    <row r="57759" spans="11:11" x14ac:dyDescent="0.25">
      <c r="K57759" s="133"/>
    </row>
    <row r="57760" spans="11:11" x14ac:dyDescent="0.25">
      <c r="K57760"/>
    </row>
    <row r="57761" spans="11:11" x14ac:dyDescent="0.25">
      <c r="K57761"/>
    </row>
    <row r="57762" spans="11:11" x14ac:dyDescent="0.25">
      <c r="K57762" s="133"/>
    </row>
    <row r="57763" spans="11:11" x14ac:dyDescent="0.25">
      <c r="K57763" s="133"/>
    </row>
    <row r="57764" spans="11:11" x14ac:dyDescent="0.25">
      <c r="K57764"/>
    </row>
    <row r="57765" spans="11:11" x14ac:dyDescent="0.25">
      <c r="K57765"/>
    </row>
    <row r="57766" spans="11:11" x14ac:dyDescent="0.25">
      <c r="K57766"/>
    </row>
    <row r="57767" spans="11:11" x14ac:dyDescent="0.25">
      <c r="K57767" s="133"/>
    </row>
    <row r="57768" spans="11:11" x14ac:dyDescent="0.25">
      <c r="K57768" s="133"/>
    </row>
    <row r="57769" spans="11:11" x14ac:dyDescent="0.25">
      <c r="K57769"/>
    </row>
    <row r="57770" spans="11:11" x14ac:dyDescent="0.25">
      <c r="K57770"/>
    </row>
    <row r="57771" spans="11:11" x14ac:dyDescent="0.25">
      <c r="K57771" s="133"/>
    </row>
    <row r="57772" spans="11:11" x14ac:dyDescent="0.25">
      <c r="K57772" s="133"/>
    </row>
    <row r="57773" spans="11:11" x14ac:dyDescent="0.25">
      <c r="K57773"/>
    </row>
    <row r="57774" spans="11:11" x14ac:dyDescent="0.25">
      <c r="K57774"/>
    </row>
    <row r="57775" spans="11:11" x14ac:dyDescent="0.25">
      <c r="K57775"/>
    </row>
    <row r="57776" spans="11:11" x14ac:dyDescent="0.25">
      <c r="K57776" s="133"/>
    </row>
    <row r="57777" spans="11:11" x14ac:dyDescent="0.25">
      <c r="K57777" s="133"/>
    </row>
    <row r="57778" spans="11:11" x14ac:dyDescent="0.25">
      <c r="K57778"/>
    </row>
    <row r="57779" spans="11:11" x14ac:dyDescent="0.25">
      <c r="K57779"/>
    </row>
    <row r="57780" spans="11:11" x14ac:dyDescent="0.25">
      <c r="K57780" s="133"/>
    </row>
    <row r="57781" spans="11:11" x14ac:dyDescent="0.25">
      <c r="K57781" s="133"/>
    </row>
    <row r="57782" spans="11:11" x14ac:dyDescent="0.25">
      <c r="K57782"/>
    </row>
    <row r="57783" spans="11:11" x14ac:dyDescent="0.25">
      <c r="K57783"/>
    </row>
    <row r="57784" spans="11:11" x14ac:dyDescent="0.25">
      <c r="K57784"/>
    </row>
    <row r="57785" spans="11:11" x14ac:dyDescent="0.25">
      <c r="K57785" s="133"/>
    </row>
    <row r="57786" spans="11:11" x14ac:dyDescent="0.25">
      <c r="K57786" s="133"/>
    </row>
    <row r="57787" spans="11:11" x14ac:dyDescent="0.25">
      <c r="K57787"/>
    </row>
    <row r="57788" spans="11:11" x14ac:dyDescent="0.25">
      <c r="K57788"/>
    </row>
    <row r="57789" spans="11:11" x14ac:dyDescent="0.25">
      <c r="K57789" s="133"/>
    </row>
    <row r="57790" spans="11:11" x14ac:dyDescent="0.25">
      <c r="K57790" s="133"/>
    </row>
    <row r="57791" spans="11:11" x14ac:dyDescent="0.25">
      <c r="K57791"/>
    </row>
    <row r="57792" spans="11:11" x14ac:dyDescent="0.25">
      <c r="K57792"/>
    </row>
    <row r="57793" spans="11:11" x14ac:dyDescent="0.25">
      <c r="K57793"/>
    </row>
    <row r="57794" spans="11:11" x14ac:dyDescent="0.25">
      <c r="K57794" s="133"/>
    </row>
    <row r="57795" spans="11:11" x14ac:dyDescent="0.25">
      <c r="K57795" s="133"/>
    </row>
    <row r="57796" spans="11:11" x14ac:dyDescent="0.25">
      <c r="K57796"/>
    </row>
    <row r="57797" spans="11:11" x14ac:dyDescent="0.25">
      <c r="K57797"/>
    </row>
    <row r="57798" spans="11:11" x14ac:dyDescent="0.25">
      <c r="K57798" s="133"/>
    </row>
    <row r="57799" spans="11:11" x14ac:dyDescent="0.25">
      <c r="K57799" s="133"/>
    </row>
    <row r="57800" spans="11:11" x14ac:dyDescent="0.25">
      <c r="K57800"/>
    </row>
    <row r="57801" spans="11:11" x14ac:dyDescent="0.25">
      <c r="K57801"/>
    </row>
    <row r="57802" spans="11:11" x14ac:dyDescent="0.25">
      <c r="K57802"/>
    </row>
    <row r="57803" spans="11:11" x14ac:dyDescent="0.25">
      <c r="K57803" s="133"/>
    </row>
    <row r="57804" spans="11:11" x14ac:dyDescent="0.25">
      <c r="K57804" s="133"/>
    </row>
    <row r="57805" spans="11:11" x14ac:dyDescent="0.25">
      <c r="K57805"/>
    </row>
    <row r="57806" spans="11:11" x14ac:dyDescent="0.25">
      <c r="K57806"/>
    </row>
    <row r="57807" spans="11:11" x14ac:dyDescent="0.25">
      <c r="K57807" s="133"/>
    </row>
    <row r="57808" spans="11:11" x14ac:dyDescent="0.25">
      <c r="K57808" s="133"/>
    </row>
    <row r="57809" spans="11:11" x14ac:dyDescent="0.25">
      <c r="K57809"/>
    </row>
    <row r="57810" spans="11:11" x14ac:dyDescent="0.25">
      <c r="K57810"/>
    </row>
    <row r="57811" spans="11:11" x14ac:dyDescent="0.25">
      <c r="K57811"/>
    </row>
    <row r="57812" spans="11:11" x14ac:dyDescent="0.25">
      <c r="K57812" s="133"/>
    </row>
    <row r="57813" spans="11:11" x14ac:dyDescent="0.25">
      <c r="K57813" s="133"/>
    </row>
    <row r="57814" spans="11:11" x14ac:dyDescent="0.25">
      <c r="K57814"/>
    </row>
    <row r="57815" spans="11:11" x14ac:dyDescent="0.25">
      <c r="K57815"/>
    </row>
    <row r="57816" spans="11:11" x14ac:dyDescent="0.25">
      <c r="K57816" s="133"/>
    </row>
    <row r="57817" spans="11:11" x14ac:dyDescent="0.25">
      <c r="K57817" s="133"/>
    </row>
    <row r="57818" spans="11:11" x14ac:dyDescent="0.25">
      <c r="K57818"/>
    </row>
    <row r="57819" spans="11:11" x14ac:dyDescent="0.25">
      <c r="K57819"/>
    </row>
    <row r="57820" spans="11:11" x14ac:dyDescent="0.25">
      <c r="K57820"/>
    </row>
    <row r="57821" spans="11:11" x14ac:dyDescent="0.25">
      <c r="K57821" s="133"/>
    </row>
    <row r="57822" spans="11:11" x14ac:dyDescent="0.25">
      <c r="K57822" s="133"/>
    </row>
    <row r="57823" spans="11:11" x14ac:dyDescent="0.25">
      <c r="K57823"/>
    </row>
    <row r="57824" spans="11:11" x14ac:dyDescent="0.25">
      <c r="K57824"/>
    </row>
    <row r="57825" spans="11:11" x14ac:dyDescent="0.25">
      <c r="K57825" s="133"/>
    </row>
    <row r="57826" spans="11:11" x14ac:dyDescent="0.25">
      <c r="K57826" s="133"/>
    </row>
    <row r="57827" spans="11:11" x14ac:dyDescent="0.25">
      <c r="K57827"/>
    </row>
    <row r="57828" spans="11:11" x14ac:dyDescent="0.25">
      <c r="K57828"/>
    </row>
    <row r="57829" spans="11:11" x14ac:dyDescent="0.25">
      <c r="K57829"/>
    </row>
    <row r="57830" spans="11:11" x14ac:dyDescent="0.25">
      <c r="K57830" s="133"/>
    </row>
    <row r="57831" spans="11:11" x14ac:dyDescent="0.25">
      <c r="K57831" s="133"/>
    </row>
    <row r="57832" spans="11:11" x14ac:dyDescent="0.25">
      <c r="K57832"/>
    </row>
    <row r="57833" spans="11:11" x14ac:dyDescent="0.25">
      <c r="K57833"/>
    </row>
    <row r="57834" spans="11:11" x14ac:dyDescent="0.25">
      <c r="K57834" s="133"/>
    </row>
    <row r="57835" spans="11:11" x14ac:dyDescent="0.25">
      <c r="K57835" s="133"/>
    </row>
    <row r="57836" spans="11:11" x14ac:dyDescent="0.25">
      <c r="K57836"/>
    </row>
    <row r="57837" spans="11:11" x14ac:dyDescent="0.25">
      <c r="K57837"/>
    </row>
    <row r="57838" spans="11:11" x14ac:dyDescent="0.25">
      <c r="K57838"/>
    </row>
    <row r="57839" spans="11:11" x14ac:dyDescent="0.25">
      <c r="K57839" s="133"/>
    </row>
    <row r="57840" spans="11:11" x14ac:dyDescent="0.25">
      <c r="K57840" s="133"/>
    </row>
    <row r="57841" spans="11:11" x14ac:dyDescent="0.25">
      <c r="K57841"/>
    </row>
    <row r="57842" spans="11:11" x14ac:dyDescent="0.25">
      <c r="K57842"/>
    </row>
    <row r="57843" spans="11:11" x14ac:dyDescent="0.25">
      <c r="K57843" s="133"/>
    </row>
    <row r="57844" spans="11:11" x14ac:dyDescent="0.25">
      <c r="K57844" s="133"/>
    </row>
    <row r="57845" spans="11:11" x14ac:dyDescent="0.25">
      <c r="K57845"/>
    </row>
    <row r="57846" spans="11:11" x14ac:dyDescent="0.25">
      <c r="K57846"/>
    </row>
    <row r="57847" spans="11:11" x14ac:dyDescent="0.25">
      <c r="K57847"/>
    </row>
    <row r="57848" spans="11:11" x14ac:dyDescent="0.25">
      <c r="K57848" s="133"/>
    </row>
    <row r="57849" spans="11:11" x14ac:dyDescent="0.25">
      <c r="K57849" s="133"/>
    </row>
    <row r="57850" spans="11:11" x14ac:dyDescent="0.25">
      <c r="K57850"/>
    </row>
    <row r="57851" spans="11:11" x14ac:dyDescent="0.25">
      <c r="K57851"/>
    </row>
    <row r="57852" spans="11:11" x14ac:dyDescent="0.25">
      <c r="K57852" s="133"/>
    </row>
    <row r="57853" spans="11:11" x14ac:dyDescent="0.25">
      <c r="K57853" s="133"/>
    </row>
    <row r="57854" spans="11:11" x14ac:dyDescent="0.25">
      <c r="K57854"/>
    </row>
    <row r="57855" spans="11:11" x14ac:dyDescent="0.25">
      <c r="K57855"/>
    </row>
    <row r="57856" spans="11:11" x14ac:dyDescent="0.25">
      <c r="K57856"/>
    </row>
    <row r="57857" spans="11:11" x14ac:dyDescent="0.25">
      <c r="K57857" s="133"/>
    </row>
    <row r="57858" spans="11:11" x14ac:dyDescent="0.25">
      <c r="K57858" s="133"/>
    </row>
    <row r="57859" spans="11:11" x14ac:dyDescent="0.25">
      <c r="K57859"/>
    </row>
    <row r="57860" spans="11:11" x14ac:dyDescent="0.25">
      <c r="K57860"/>
    </row>
    <row r="57861" spans="11:11" x14ac:dyDescent="0.25">
      <c r="K57861" s="133"/>
    </row>
    <row r="57862" spans="11:11" x14ac:dyDescent="0.25">
      <c r="K57862" s="133"/>
    </row>
    <row r="57863" spans="11:11" x14ac:dyDescent="0.25">
      <c r="K57863"/>
    </row>
    <row r="57864" spans="11:11" x14ac:dyDescent="0.25">
      <c r="K57864"/>
    </row>
    <row r="57865" spans="11:11" x14ac:dyDescent="0.25">
      <c r="K57865"/>
    </row>
    <row r="57866" spans="11:11" x14ac:dyDescent="0.25">
      <c r="K57866" s="133"/>
    </row>
    <row r="57867" spans="11:11" x14ac:dyDescent="0.25">
      <c r="K57867" s="133"/>
    </row>
    <row r="57868" spans="11:11" x14ac:dyDescent="0.25">
      <c r="K57868"/>
    </row>
    <row r="57869" spans="11:11" x14ac:dyDescent="0.25">
      <c r="K57869"/>
    </row>
    <row r="57870" spans="11:11" x14ac:dyDescent="0.25">
      <c r="K57870" s="133"/>
    </row>
    <row r="57871" spans="11:11" x14ac:dyDescent="0.25">
      <c r="K57871" s="133"/>
    </row>
    <row r="57872" spans="11:11" x14ac:dyDescent="0.25">
      <c r="K57872"/>
    </row>
    <row r="57873" spans="11:11" x14ac:dyDescent="0.25">
      <c r="K57873"/>
    </row>
    <row r="57874" spans="11:11" x14ac:dyDescent="0.25">
      <c r="K57874"/>
    </row>
    <row r="57875" spans="11:11" x14ac:dyDescent="0.25">
      <c r="K57875" s="133"/>
    </row>
    <row r="57876" spans="11:11" x14ac:dyDescent="0.25">
      <c r="K57876" s="133"/>
    </row>
    <row r="57877" spans="11:11" x14ac:dyDescent="0.25">
      <c r="K57877"/>
    </row>
    <row r="57878" spans="11:11" x14ac:dyDescent="0.25">
      <c r="K57878"/>
    </row>
    <row r="57879" spans="11:11" x14ac:dyDescent="0.25">
      <c r="K57879" s="133"/>
    </row>
    <row r="57880" spans="11:11" x14ac:dyDescent="0.25">
      <c r="K57880" s="133"/>
    </row>
    <row r="57881" spans="11:11" x14ac:dyDescent="0.25">
      <c r="K57881"/>
    </row>
    <row r="57882" spans="11:11" x14ac:dyDescent="0.25">
      <c r="K57882"/>
    </row>
    <row r="57883" spans="11:11" x14ac:dyDescent="0.25">
      <c r="K57883"/>
    </row>
    <row r="57884" spans="11:11" x14ac:dyDescent="0.25">
      <c r="K57884" s="133"/>
    </row>
    <row r="57885" spans="11:11" x14ac:dyDescent="0.25">
      <c r="K57885" s="133"/>
    </row>
    <row r="57886" spans="11:11" x14ac:dyDescent="0.25">
      <c r="K57886"/>
    </row>
    <row r="57887" spans="11:11" x14ac:dyDescent="0.25">
      <c r="K57887"/>
    </row>
    <row r="57888" spans="11:11" x14ac:dyDescent="0.25">
      <c r="K57888" s="133"/>
    </row>
    <row r="57889" spans="11:11" x14ac:dyDescent="0.25">
      <c r="K57889" s="133"/>
    </row>
    <row r="57890" spans="11:11" x14ac:dyDescent="0.25">
      <c r="K57890"/>
    </row>
    <row r="57891" spans="11:11" x14ac:dyDescent="0.25">
      <c r="K57891"/>
    </row>
    <row r="57892" spans="11:11" x14ac:dyDescent="0.25">
      <c r="K57892"/>
    </row>
    <row r="57893" spans="11:11" x14ac:dyDescent="0.25">
      <c r="K57893" s="133"/>
    </row>
    <row r="57894" spans="11:11" x14ac:dyDescent="0.25">
      <c r="K57894" s="133"/>
    </row>
    <row r="57895" spans="11:11" x14ac:dyDescent="0.25">
      <c r="K57895"/>
    </row>
    <row r="57896" spans="11:11" x14ac:dyDescent="0.25">
      <c r="K57896"/>
    </row>
    <row r="57897" spans="11:11" x14ac:dyDescent="0.25">
      <c r="K57897" s="133"/>
    </row>
    <row r="57898" spans="11:11" x14ac:dyDescent="0.25">
      <c r="K57898" s="133"/>
    </row>
    <row r="57899" spans="11:11" x14ac:dyDescent="0.25">
      <c r="K57899"/>
    </row>
    <row r="57900" spans="11:11" x14ac:dyDescent="0.25">
      <c r="K57900"/>
    </row>
    <row r="57901" spans="11:11" x14ac:dyDescent="0.25">
      <c r="K57901"/>
    </row>
    <row r="57902" spans="11:11" x14ac:dyDescent="0.25">
      <c r="K57902" s="133"/>
    </row>
    <row r="57903" spans="11:11" x14ac:dyDescent="0.25">
      <c r="K57903" s="133"/>
    </row>
    <row r="57904" spans="11:11" x14ac:dyDescent="0.25">
      <c r="K57904"/>
    </row>
    <row r="57905" spans="11:11" x14ac:dyDescent="0.25">
      <c r="K57905"/>
    </row>
    <row r="57906" spans="11:11" x14ac:dyDescent="0.25">
      <c r="K57906" s="133"/>
    </row>
    <row r="57907" spans="11:11" x14ac:dyDescent="0.25">
      <c r="K57907" s="133"/>
    </row>
    <row r="57908" spans="11:11" x14ac:dyDescent="0.25">
      <c r="K57908"/>
    </row>
    <row r="57909" spans="11:11" x14ac:dyDescent="0.25">
      <c r="K57909"/>
    </row>
    <row r="57910" spans="11:11" x14ac:dyDescent="0.25">
      <c r="K57910"/>
    </row>
    <row r="57911" spans="11:11" x14ac:dyDescent="0.25">
      <c r="K57911" s="133"/>
    </row>
    <row r="57912" spans="11:11" x14ac:dyDescent="0.25">
      <c r="K57912" s="133"/>
    </row>
    <row r="57913" spans="11:11" x14ac:dyDescent="0.25">
      <c r="K57913"/>
    </row>
    <row r="57914" spans="11:11" x14ac:dyDescent="0.25">
      <c r="K57914"/>
    </row>
    <row r="57915" spans="11:11" x14ac:dyDescent="0.25">
      <c r="K57915" s="133"/>
    </row>
    <row r="57916" spans="11:11" x14ac:dyDescent="0.25">
      <c r="K57916" s="133"/>
    </row>
    <row r="57917" spans="11:11" x14ac:dyDescent="0.25">
      <c r="K57917"/>
    </row>
    <row r="57918" spans="11:11" x14ac:dyDescent="0.25">
      <c r="K57918"/>
    </row>
    <row r="57919" spans="11:11" x14ac:dyDescent="0.25">
      <c r="K57919"/>
    </row>
    <row r="57920" spans="11:11" x14ac:dyDescent="0.25">
      <c r="K57920" s="133"/>
    </row>
    <row r="57921" spans="11:11" x14ac:dyDescent="0.25">
      <c r="K57921" s="133"/>
    </row>
    <row r="57922" spans="11:11" x14ac:dyDescent="0.25">
      <c r="K57922"/>
    </row>
    <row r="57923" spans="11:11" x14ac:dyDescent="0.25">
      <c r="K57923"/>
    </row>
    <row r="57924" spans="11:11" x14ac:dyDescent="0.25">
      <c r="K57924" s="133"/>
    </row>
    <row r="57925" spans="11:11" x14ac:dyDescent="0.25">
      <c r="K57925" s="133"/>
    </row>
    <row r="57926" spans="11:11" x14ac:dyDescent="0.25">
      <c r="K57926"/>
    </row>
    <row r="57927" spans="11:11" x14ac:dyDescent="0.25">
      <c r="K57927"/>
    </row>
    <row r="57928" spans="11:11" x14ac:dyDescent="0.25">
      <c r="K57928"/>
    </row>
    <row r="57929" spans="11:11" x14ac:dyDescent="0.25">
      <c r="K57929" s="133"/>
    </row>
    <row r="57930" spans="11:11" x14ac:dyDescent="0.25">
      <c r="K57930" s="133"/>
    </row>
    <row r="57931" spans="11:11" x14ac:dyDescent="0.25">
      <c r="K57931"/>
    </row>
    <row r="57932" spans="11:11" x14ac:dyDescent="0.25">
      <c r="K57932"/>
    </row>
    <row r="57933" spans="11:11" x14ac:dyDescent="0.25">
      <c r="K57933" s="133"/>
    </row>
    <row r="57934" spans="11:11" x14ac:dyDescent="0.25">
      <c r="K57934" s="133"/>
    </row>
    <row r="57935" spans="11:11" x14ac:dyDescent="0.25">
      <c r="K57935"/>
    </row>
    <row r="57936" spans="11:11" x14ac:dyDescent="0.25">
      <c r="K57936"/>
    </row>
    <row r="57937" spans="11:11" x14ac:dyDescent="0.25">
      <c r="K57937"/>
    </row>
    <row r="57938" spans="11:11" x14ac:dyDescent="0.25">
      <c r="K57938" s="133"/>
    </row>
    <row r="57939" spans="11:11" x14ac:dyDescent="0.25">
      <c r="K57939" s="133"/>
    </row>
    <row r="57940" spans="11:11" x14ac:dyDescent="0.25">
      <c r="K57940"/>
    </row>
    <row r="57941" spans="11:11" x14ac:dyDescent="0.25">
      <c r="K57941"/>
    </row>
    <row r="57942" spans="11:11" x14ac:dyDescent="0.25">
      <c r="K57942" s="133"/>
    </row>
    <row r="57943" spans="11:11" x14ac:dyDescent="0.25">
      <c r="K57943" s="133"/>
    </row>
    <row r="57944" spans="11:11" x14ac:dyDescent="0.25">
      <c r="K57944"/>
    </row>
    <row r="57945" spans="11:11" x14ac:dyDescent="0.25">
      <c r="K57945"/>
    </row>
    <row r="57946" spans="11:11" x14ac:dyDescent="0.25">
      <c r="K57946"/>
    </row>
    <row r="57947" spans="11:11" x14ac:dyDescent="0.25">
      <c r="K57947" s="133"/>
    </row>
    <row r="57948" spans="11:11" x14ac:dyDescent="0.25">
      <c r="K57948" s="133"/>
    </row>
    <row r="57949" spans="11:11" x14ac:dyDescent="0.25">
      <c r="K57949"/>
    </row>
    <row r="57950" spans="11:11" x14ac:dyDescent="0.25">
      <c r="K57950"/>
    </row>
    <row r="57951" spans="11:11" x14ac:dyDescent="0.25">
      <c r="K57951" s="133"/>
    </row>
    <row r="57952" spans="11:11" x14ac:dyDescent="0.25">
      <c r="K57952" s="133"/>
    </row>
    <row r="57953" spans="11:11" x14ac:dyDescent="0.25">
      <c r="K57953"/>
    </row>
    <row r="57954" spans="11:11" x14ac:dyDescent="0.25">
      <c r="K57954"/>
    </row>
    <row r="57955" spans="11:11" x14ac:dyDescent="0.25">
      <c r="K57955"/>
    </row>
    <row r="57956" spans="11:11" x14ac:dyDescent="0.25">
      <c r="K57956" s="133"/>
    </row>
    <row r="57957" spans="11:11" x14ac:dyDescent="0.25">
      <c r="K57957" s="133"/>
    </row>
    <row r="57958" spans="11:11" x14ac:dyDescent="0.25">
      <c r="K57958"/>
    </row>
    <row r="57959" spans="11:11" x14ac:dyDescent="0.25">
      <c r="K57959"/>
    </row>
    <row r="57960" spans="11:11" x14ac:dyDescent="0.25">
      <c r="K57960" s="133"/>
    </row>
    <row r="57961" spans="11:11" x14ac:dyDescent="0.25">
      <c r="K57961" s="133"/>
    </row>
    <row r="57962" spans="11:11" x14ac:dyDescent="0.25">
      <c r="K57962"/>
    </row>
    <row r="57963" spans="11:11" x14ac:dyDescent="0.25">
      <c r="K57963"/>
    </row>
    <row r="57964" spans="11:11" x14ac:dyDescent="0.25">
      <c r="K57964"/>
    </row>
    <row r="57965" spans="11:11" x14ac:dyDescent="0.25">
      <c r="K57965" s="133"/>
    </row>
    <row r="57966" spans="11:11" x14ac:dyDescent="0.25">
      <c r="K57966" s="133"/>
    </row>
    <row r="57967" spans="11:11" x14ac:dyDescent="0.25">
      <c r="K57967"/>
    </row>
    <row r="57968" spans="11:11" x14ac:dyDescent="0.25">
      <c r="K57968"/>
    </row>
    <row r="57969" spans="11:11" x14ac:dyDescent="0.25">
      <c r="K57969" s="133"/>
    </row>
    <row r="57970" spans="11:11" x14ac:dyDescent="0.25">
      <c r="K57970" s="133"/>
    </row>
    <row r="57971" spans="11:11" x14ac:dyDescent="0.25">
      <c r="K57971"/>
    </row>
    <row r="57972" spans="11:11" x14ac:dyDescent="0.25">
      <c r="K57972"/>
    </row>
    <row r="57973" spans="11:11" x14ac:dyDescent="0.25">
      <c r="K57973"/>
    </row>
    <row r="57974" spans="11:11" x14ac:dyDescent="0.25">
      <c r="K57974" s="133"/>
    </row>
    <row r="57975" spans="11:11" x14ac:dyDescent="0.25">
      <c r="K57975" s="133"/>
    </row>
    <row r="57976" spans="11:11" x14ac:dyDescent="0.25">
      <c r="K57976"/>
    </row>
    <row r="57977" spans="11:11" x14ac:dyDescent="0.25">
      <c r="K57977"/>
    </row>
    <row r="57978" spans="11:11" x14ac:dyDescent="0.25">
      <c r="K57978" s="133"/>
    </row>
    <row r="57979" spans="11:11" x14ac:dyDescent="0.25">
      <c r="K57979" s="133"/>
    </row>
    <row r="57980" spans="11:11" x14ac:dyDescent="0.25">
      <c r="K57980"/>
    </row>
    <row r="57981" spans="11:11" x14ac:dyDescent="0.25">
      <c r="K57981"/>
    </row>
    <row r="57982" spans="11:11" x14ac:dyDescent="0.25">
      <c r="K57982"/>
    </row>
    <row r="57983" spans="11:11" x14ac:dyDescent="0.25">
      <c r="K57983" s="133"/>
    </row>
    <row r="57984" spans="11:11" x14ac:dyDescent="0.25">
      <c r="K57984" s="133"/>
    </row>
    <row r="57985" spans="11:11" x14ac:dyDescent="0.25">
      <c r="K57985"/>
    </row>
    <row r="57986" spans="11:11" x14ac:dyDescent="0.25">
      <c r="K57986"/>
    </row>
    <row r="57987" spans="11:11" x14ac:dyDescent="0.25">
      <c r="K57987" s="133"/>
    </row>
    <row r="57988" spans="11:11" x14ac:dyDescent="0.25">
      <c r="K57988" s="133"/>
    </row>
    <row r="57989" spans="11:11" x14ac:dyDescent="0.25">
      <c r="K57989"/>
    </row>
    <row r="57990" spans="11:11" x14ac:dyDescent="0.25">
      <c r="K57990"/>
    </row>
    <row r="57991" spans="11:11" x14ac:dyDescent="0.25">
      <c r="K57991"/>
    </row>
    <row r="57992" spans="11:11" x14ac:dyDescent="0.25">
      <c r="K57992" s="133"/>
    </row>
    <row r="57993" spans="11:11" x14ac:dyDescent="0.25">
      <c r="K57993" s="133"/>
    </row>
    <row r="57994" spans="11:11" x14ac:dyDescent="0.25">
      <c r="K57994"/>
    </row>
    <row r="57995" spans="11:11" x14ac:dyDescent="0.25">
      <c r="K57995"/>
    </row>
    <row r="57996" spans="11:11" x14ac:dyDescent="0.25">
      <c r="K57996" s="133"/>
    </row>
    <row r="57997" spans="11:11" x14ac:dyDescent="0.25">
      <c r="K57997" s="133"/>
    </row>
    <row r="57998" spans="11:11" x14ac:dyDescent="0.25">
      <c r="K57998"/>
    </row>
    <row r="57999" spans="11:11" x14ac:dyDescent="0.25">
      <c r="K57999"/>
    </row>
    <row r="58000" spans="11:11" x14ac:dyDescent="0.25">
      <c r="K58000"/>
    </row>
    <row r="58001" spans="11:11" x14ac:dyDescent="0.25">
      <c r="K58001" s="133"/>
    </row>
    <row r="58002" spans="11:11" x14ac:dyDescent="0.25">
      <c r="K58002" s="133"/>
    </row>
    <row r="58003" spans="11:11" x14ac:dyDescent="0.25">
      <c r="K58003"/>
    </row>
    <row r="58004" spans="11:11" x14ac:dyDescent="0.25">
      <c r="K58004"/>
    </row>
    <row r="58005" spans="11:11" x14ac:dyDescent="0.25">
      <c r="K58005" s="133"/>
    </row>
    <row r="58006" spans="11:11" x14ac:dyDescent="0.25">
      <c r="K58006" s="133"/>
    </row>
    <row r="58007" spans="11:11" x14ac:dyDescent="0.25">
      <c r="K58007"/>
    </row>
    <row r="58008" spans="11:11" x14ac:dyDescent="0.25">
      <c r="K58008"/>
    </row>
    <row r="58009" spans="11:11" x14ac:dyDescent="0.25">
      <c r="K58009"/>
    </row>
    <row r="58010" spans="11:11" x14ac:dyDescent="0.25">
      <c r="K58010" s="133"/>
    </row>
    <row r="58011" spans="11:11" x14ac:dyDescent="0.25">
      <c r="K58011" s="133"/>
    </row>
    <row r="58012" spans="11:11" x14ac:dyDescent="0.25">
      <c r="K58012"/>
    </row>
    <row r="58013" spans="11:11" x14ac:dyDescent="0.25">
      <c r="K58013"/>
    </row>
    <row r="58014" spans="11:11" x14ac:dyDescent="0.25">
      <c r="K58014" s="133"/>
    </row>
    <row r="58015" spans="11:11" x14ac:dyDescent="0.25">
      <c r="K58015" s="133"/>
    </row>
    <row r="58016" spans="11:11" x14ac:dyDescent="0.25">
      <c r="K58016"/>
    </row>
    <row r="58017" spans="11:11" x14ac:dyDescent="0.25">
      <c r="K58017"/>
    </row>
    <row r="58018" spans="11:11" x14ac:dyDescent="0.25">
      <c r="K58018"/>
    </row>
    <row r="58019" spans="11:11" x14ac:dyDescent="0.25">
      <c r="K58019" s="133"/>
    </row>
    <row r="58020" spans="11:11" x14ac:dyDescent="0.25">
      <c r="K58020" s="133"/>
    </row>
    <row r="58021" spans="11:11" x14ac:dyDescent="0.25">
      <c r="K58021"/>
    </row>
    <row r="58022" spans="11:11" x14ac:dyDescent="0.25">
      <c r="K58022"/>
    </row>
    <row r="58023" spans="11:11" x14ac:dyDescent="0.25">
      <c r="K58023" s="133"/>
    </row>
    <row r="58024" spans="11:11" x14ac:dyDescent="0.25">
      <c r="K58024" s="133"/>
    </row>
    <row r="58025" spans="11:11" x14ac:dyDescent="0.25">
      <c r="K58025"/>
    </row>
    <row r="58026" spans="11:11" x14ac:dyDescent="0.25">
      <c r="K58026"/>
    </row>
    <row r="58027" spans="11:11" x14ac:dyDescent="0.25">
      <c r="K58027"/>
    </row>
    <row r="58028" spans="11:11" x14ac:dyDescent="0.25">
      <c r="K58028" s="133"/>
    </row>
    <row r="58029" spans="11:11" x14ac:dyDescent="0.25">
      <c r="K58029" s="133"/>
    </row>
    <row r="58030" spans="11:11" x14ac:dyDescent="0.25">
      <c r="K58030"/>
    </row>
    <row r="58031" spans="11:11" x14ac:dyDescent="0.25">
      <c r="K58031"/>
    </row>
    <row r="58032" spans="11:11" x14ac:dyDescent="0.25">
      <c r="K58032" s="133"/>
    </row>
    <row r="58033" spans="11:11" x14ac:dyDescent="0.25">
      <c r="K58033" s="133"/>
    </row>
    <row r="58034" spans="11:11" x14ac:dyDescent="0.25">
      <c r="K58034"/>
    </row>
    <row r="58035" spans="11:11" x14ac:dyDescent="0.25">
      <c r="K58035"/>
    </row>
    <row r="58036" spans="11:11" x14ac:dyDescent="0.25">
      <c r="K58036"/>
    </row>
    <row r="58037" spans="11:11" x14ac:dyDescent="0.25">
      <c r="K58037" s="133"/>
    </row>
    <row r="58038" spans="11:11" x14ac:dyDescent="0.25">
      <c r="K58038" s="133"/>
    </row>
    <row r="58039" spans="11:11" x14ac:dyDescent="0.25">
      <c r="K58039"/>
    </row>
    <row r="58040" spans="11:11" x14ac:dyDescent="0.25">
      <c r="K58040"/>
    </row>
    <row r="58041" spans="11:11" x14ac:dyDescent="0.25">
      <c r="K58041" s="133"/>
    </row>
    <row r="58042" spans="11:11" x14ac:dyDescent="0.25">
      <c r="K58042" s="133"/>
    </row>
    <row r="58043" spans="11:11" x14ac:dyDescent="0.25">
      <c r="K58043"/>
    </row>
    <row r="58044" spans="11:11" x14ac:dyDescent="0.25">
      <c r="K58044"/>
    </row>
    <row r="58045" spans="11:11" x14ac:dyDescent="0.25">
      <c r="K58045"/>
    </row>
    <row r="58046" spans="11:11" x14ac:dyDescent="0.25">
      <c r="K58046" s="133"/>
    </row>
    <row r="58047" spans="11:11" x14ac:dyDescent="0.25">
      <c r="K58047" s="133"/>
    </row>
    <row r="58048" spans="11:11" x14ac:dyDescent="0.25">
      <c r="K58048"/>
    </row>
    <row r="58049" spans="11:11" x14ac:dyDescent="0.25">
      <c r="K58049"/>
    </row>
    <row r="58050" spans="11:11" x14ac:dyDescent="0.25">
      <c r="K58050" s="133"/>
    </row>
    <row r="58051" spans="11:11" x14ac:dyDescent="0.25">
      <c r="K58051" s="133"/>
    </row>
    <row r="58052" spans="11:11" x14ac:dyDescent="0.25">
      <c r="K58052"/>
    </row>
    <row r="58053" spans="11:11" x14ac:dyDescent="0.25">
      <c r="K58053"/>
    </row>
    <row r="58054" spans="11:11" x14ac:dyDescent="0.25">
      <c r="K58054"/>
    </row>
    <row r="58055" spans="11:11" x14ac:dyDescent="0.25">
      <c r="K58055" s="133"/>
    </row>
    <row r="58056" spans="11:11" x14ac:dyDescent="0.25">
      <c r="K58056" s="133"/>
    </row>
    <row r="58057" spans="11:11" x14ac:dyDescent="0.25">
      <c r="K58057"/>
    </row>
    <row r="58058" spans="11:11" x14ac:dyDescent="0.25">
      <c r="K58058"/>
    </row>
    <row r="58059" spans="11:11" x14ac:dyDescent="0.25">
      <c r="K58059" s="133"/>
    </row>
    <row r="58060" spans="11:11" x14ac:dyDescent="0.25">
      <c r="K58060" s="133"/>
    </row>
    <row r="58061" spans="11:11" x14ac:dyDescent="0.25">
      <c r="K58061"/>
    </row>
    <row r="58062" spans="11:11" x14ac:dyDescent="0.25">
      <c r="K58062"/>
    </row>
    <row r="58063" spans="11:11" x14ac:dyDescent="0.25">
      <c r="K58063"/>
    </row>
    <row r="58064" spans="11:11" x14ac:dyDescent="0.25">
      <c r="K58064" s="133"/>
    </row>
    <row r="58065" spans="11:11" x14ac:dyDescent="0.25">
      <c r="K58065" s="133"/>
    </row>
    <row r="58066" spans="11:11" x14ac:dyDescent="0.25">
      <c r="K58066"/>
    </row>
    <row r="58067" spans="11:11" x14ac:dyDescent="0.25">
      <c r="K58067"/>
    </row>
    <row r="58068" spans="11:11" x14ac:dyDescent="0.25">
      <c r="K58068" s="133"/>
    </row>
    <row r="58069" spans="11:11" x14ac:dyDescent="0.25">
      <c r="K58069" s="133"/>
    </row>
    <row r="58070" spans="11:11" x14ac:dyDescent="0.25">
      <c r="K58070"/>
    </row>
    <row r="58071" spans="11:11" x14ac:dyDescent="0.25">
      <c r="K58071"/>
    </row>
    <row r="58072" spans="11:11" x14ac:dyDescent="0.25">
      <c r="K58072"/>
    </row>
    <row r="58073" spans="11:11" x14ac:dyDescent="0.25">
      <c r="K58073" s="133"/>
    </row>
    <row r="58074" spans="11:11" x14ac:dyDescent="0.25">
      <c r="K58074" s="133"/>
    </row>
    <row r="58075" spans="11:11" x14ac:dyDescent="0.25">
      <c r="K58075"/>
    </row>
    <row r="58076" spans="11:11" x14ac:dyDescent="0.25">
      <c r="K58076"/>
    </row>
    <row r="58077" spans="11:11" x14ac:dyDescent="0.25">
      <c r="K58077" s="133"/>
    </row>
    <row r="58078" spans="11:11" x14ac:dyDescent="0.25">
      <c r="K58078" s="133"/>
    </row>
    <row r="58079" spans="11:11" x14ac:dyDescent="0.25">
      <c r="K58079"/>
    </row>
    <row r="58080" spans="11:11" x14ac:dyDescent="0.25">
      <c r="K58080"/>
    </row>
    <row r="58081" spans="11:11" x14ac:dyDescent="0.25">
      <c r="K58081"/>
    </row>
    <row r="58082" spans="11:11" x14ac:dyDescent="0.25">
      <c r="K58082" s="133"/>
    </row>
    <row r="58083" spans="11:11" x14ac:dyDescent="0.25">
      <c r="K58083" s="133"/>
    </row>
    <row r="58084" spans="11:11" x14ac:dyDescent="0.25">
      <c r="K58084"/>
    </row>
    <row r="58085" spans="11:11" x14ac:dyDescent="0.25">
      <c r="K58085"/>
    </row>
    <row r="58086" spans="11:11" x14ac:dyDescent="0.25">
      <c r="K58086" s="133"/>
    </row>
    <row r="58087" spans="11:11" x14ac:dyDescent="0.25">
      <c r="K58087" s="133"/>
    </row>
    <row r="58088" spans="11:11" x14ac:dyDescent="0.25">
      <c r="K58088"/>
    </row>
    <row r="58089" spans="11:11" x14ac:dyDescent="0.25">
      <c r="K58089"/>
    </row>
    <row r="58090" spans="11:11" x14ac:dyDescent="0.25">
      <c r="K58090"/>
    </row>
    <row r="58091" spans="11:11" x14ac:dyDescent="0.25">
      <c r="K58091" s="133"/>
    </row>
    <row r="58092" spans="11:11" x14ac:dyDescent="0.25">
      <c r="K58092" s="133"/>
    </row>
    <row r="58093" spans="11:11" x14ac:dyDescent="0.25">
      <c r="K58093"/>
    </row>
    <row r="58094" spans="11:11" x14ac:dyDescent="0.25">
      <c r="K58094"/>
    </row>
    <row r="58095" spans="11:11" x14ac:dyDescent="0.25">
      <c r="K58095" s="133"/>
    </row>
    <row r="58096" spans="11:11" x14ac:dyDescent="0.25">
      <c r="K58096" s="133"/>
    </row>
    <row r="58097" spans="11:11" x14ac:dyDescent="0.25">
      <c r="K58097"/>
    </row>
    <row r="58098" spans="11:11" x14ac:dyDescent="0.25">
      <c r="K58098"/>
    </row>
    <row r="58099" spans="11:11" x14ac:dyDescent="0.25">
      <c r="K58099"/>
    </row>
    <row r="58100" spans="11:11" x14ac:dyDescent="0.25">
      <c r="K58100" s="133"/>
    </row>
    <row r="58101" spans="11:11" x14ac:dyDescent="0.25">
      <c r="K58101" s="133"/>
    </row>
    <row r="58102" spans="11:11" x14ac:dyDescent="0.25">
      <c r="K58102"/>
    </row>
    <row r="58103" spans="11:11" x14ac:dyDescent="0.25">
      <c r="K58103"/>
    </row>
    <row r="58104" spans="11:11" x14ac:dyDescent="0.25">
      <c r="K58104" s="133"/>
    </row>
    <row r="58105" spans="11:11" x14ac:dyDescent="0.25">
      <c r="K58105" s="133"/>
    </row>
    <row r="58106" spans="11:11" x14ac:dyDescent="0.25">
      <c r="K58106"/>
    </row>
    <row r="58107" spans="11:11" x14ac:dyDescent="0.25">
      <c r="K58107"/>
    </row>
    <row r="58108" spans="11:11" x14ac:dyDescent="0.25">
      <c r="K58108"/>
    </row>
    <row r="58109" spans="11:11" x14ac:dyDescent="0.25">
      <c r="K58109" s="133"/>
    </row>
    <row r="58110" spans="11:11" x14ac:dyDescent="0.25">
      <c r="K58110" s="133"/>
    </row>
    <row r="58111" spans="11:11" x14ac:dyDescent="0.25">
      <c r="K58111"/>
    </row>
    <row r="58112" spans="11:11" x14ac:dyDescent="0.25">
      <c r="K58112"/>
    </row>
    <row r="58113" spans="11:11" x14ac:dyDescent="0.25">
      <c r="K58113" s="133"/>
    </row>
    <row r="58114" spans="11:11" x14ac:dyDescent="0.25">
      <c r="K58114" s="133"/>
    </row>
    <row r="58115" spans="11:11" x14ac:dyDescent="0.25">
      <c r="K58115"/>
    </row>
    <row r="58116" spans="11:11" x14ac:dyDescent="0.25">
      <c r="K58116"/>
    </row>
    <row r="58117" spans="11:11" x14ac:dyDescent="0.25">
      <c r="K58117"/>
    </row>
    <row r="58118" spans="11:11" x14ac:dyDescent="0.25">
      <c r="K58118" s="133"/>
    </row>
    <row r="58119" spans="11:11" x14ac:dyDescent="0.25">
      <c r="K58119" s="133"/>
    </row>
    <row r="58120" spans="11:11" x14ac:dyDescent="0.25">
      <c r="K58120"/>
    </row>
    <row r="58121" spans="11:11" x14ac:dyDescent="0.25">
      <c r="K58121"/>
    </row>
    <row r="58122" spans="11:11" x14ac:dyDescent="0.25">
      <c r="K58122" s="133"/>
    </row>
    <row r="58123" spans="11:11" x14ac:dyDescent="0.25">
      <c r="K58123" s="133"/>
    </row>
    <row r="58124" spans="11:11" x14ac:dyDescent="0.25">
      <c r="K58124"/>
    </row>
    <row r="58125" spans="11:11" x14ac:dyDescent="0.25">
      <c r="K58125"/>
    </row>
    <row r="58126" spans="11:11" x14ac:dyDescent="0.25">
      <c r="K58126"/>
    </row>
    <row r="58127" spans="11:11" x14ac:dyDescent="0.25">
      <c r="K58127" s="133"/>
    </row>
    <row r="58128" spans="11:11" x14ac:dyDescent="0.25">
      <c r="K58128" s="133"/>
    </row>
    <row r="58129" spans="11:11" x14ac:dyDescent="0.25">
      <c r="K58129"/>
    </row>
    <row r="58130" spans="11:11" x14ac:dyDescent="0.25">
      <c r="K58130"/>
    </row>
    <row r="58131" spans="11:11" x14ac:dyDescent="0.25">
      <c r="K58131" s="133"/>
    </row>
    <row r="58132" spans="11:11" x14ac:dyDescent="0.25">
      <c r="K58132" s="133"/>
    </row>
    <row r="58133" spans="11:11" x14ac:dyDescent="0.25">
      <c r="K58133"/>
    </row>
    <row r="58134" spans="11:11" x14ac:dyDescent="0.25">
      <c r="K58134"/>
    </row>
    <row r="58135" spans="11:11" x14ac:dyDescent="0.25">
      <c r="K58135"/>
    </row>
    <row r="58136" spans="11:11" x14ac:dyDescent="0.25">
      <c r="K58136" s="133"/>
    </row>
    <row r="58137" spans="11:11" x14ac:dyDescent="0.25">
      <c r="K58137" s="133"/>
    </row>
    <row r="58138" spans="11:11" x14ac:dyDescent="0.25">
      <c r="K58138"/>
    </row>
    <row r="58139" spans="11:11" x14ac:dyDescent="0.25">
      <c r="K58139"/>
    </row>
    <row r="58140" spans="11:11" x14ac:dyDescent="0.25">
      <c r="K58140" s="133"/>
    </row>
    <row r="58141" spans="11:11" x14ac:dyDescent="0.25">
      <c r="K58141" s="133"/>
    </row>
    <row r="58142" spans="11:11" x14ac:dyDescent="0.25">
      <c r="K58142"/>
    </row>
    <row r="58143" spans="11:11" x14ac:dyDescent="0.25">
      <c r="K58143"/>
    </row>
    <row r="58144" spans="11:11" x14ac:dyDescent="0.25">
      <c r="K58144"/>
    </row>
    <row r="58145" spans="11:11" x14ac:dyDescent="0.25">
      <c r="K58145" s="133"/>
    </row>
    <row r="58146" spans="11:11" x14ac:dyDescent="0.25">
      <c r="K58146" s="133"/>
    </row>
    <row r="58147" spans="11:11" x14ac:dyDescent="0.25">
      <c r="K58147"/>
    </row>
    <row r="58148" spans="11:11" x14ac:dyDescent="0.25">
      <c r="K58148"/>
    </row>
    <row r="58149" spans="11:11" x14ac:dyDescent="0.25">
      <c r="K58149" s="133"/>
    </row>
    <row r="58150" spans="11:11" x14ac:dyDescent="0.25">
      <c r="K58150" s="133"/>
    </row>
    <row r="58151" spans="11:11" x14ac:dyDescent="0.25">
      <c r="K58151"/>
    </row>
    <row r="58152" spans="11:11" x14ac:dyDescent="0.25">
      <c r="K58152"/>
    </row>
    <row r="58153" spans="11:11" x14ac:dyDescent="0.25">
      <c r="K58153"/>
    </row>
    <row r="58154" spans="11:11" x14ac:dyDescent="0.25">
      <c r="K58154" s="133"/>
    </row>
    <row r="58155" spans="11:11" x14ac:dyDescent="0.25">
      <c r="K58155" s="133"/>
    </row>
    <row r="58156" spans="11:11" x14ac:dyDescent="0.25">
      <c r="K58156"/>
    </row>
    <row r="58157" spans="11:11" x14ac:dyDescent="0.25">
      <c r="K58157"/>
    </row>
    <row r="58158" spans="11:11" x14ac:dyDescent="0.25">
      <c r="K58158" s="133"/>
    </row>
    <row r="58159" spans="11:11" x14ac:dyDescent="0.25">
      <c r="K58159" s="133"/>
    </row>
    <row r="58160" spans="11:11" x14ac:dyDescent="0.25">
      <c r="K58160"/>
    </row>
    <row r="58161" spans="11:11" x14ac:dyDescent="0.25">
      <c r="K58161"/>
    </row>
    <row r="58162" spans="11:11" x14ac:dyDescent="0.25">
      <c r="K58162"/>
    </row>
    <row r="58163" spans="11:11" x14ac:dyDescent="0.25">
      <c r="K58163" s="133"/>
    </row>
    <row r="58164" spans="11:11" x14ac:dyDescent="0.25">
      <c r="K58164" s="133"/>
    </row>
    <row r="58165" spans="11:11" x14ac:dyDescent="0.25">
      <c r="K58165"/>
    </row>
    <row r="58166" spans="11:11" x14ac:dyDescent="0.25">
      <c r="K58166"/>
    </row>
    <row r="58167" spans="11:11" x14ac:dyDescent="0.25">
      <c r="K58167" s="133"/>
    </row>
    <row r="58168" spans="11:11" x14ac:dyDescent="0.25">
      <c r="K58168" s="133"/>
    </row>
    <row r="58169" spans="11:11" x14ac:dyDescent="0.25">
      <c r="K58169"/>
    </row>
    <row r="58170" spans="11:11" x14ac:dyDescent="0.25">
      <c r="K58170"/>
    </row>
    <row r="58171" spans="11:11" x14ac:dyDescent="0.25">
      <c r="K58171"/>
    </row>
    <row r="58172" spans="11:11" x14ac:dyDescent="0.25">
      <c r="K58172" s="133"/>
    </row>
    <row r="58173" spans="11:11" x14ac:dyDescent="0.25">
      <c r="K58173" s="133"/>
    </row>
    <row r="58174" spans="11:11" x14ac:dyDescent="0.25">
      <c r="K58174"/>
    </row>
    <row r="58175" spans="11:11" x14ac:dyDescent="0.25">
      <c r="K58175"/>
    </row>
    <row r="58176" spans="11:11" x14ac:dyDescent="0.25">
      <c r="K58176" s="133"/>
    </row>
    <row r="58177" spans="11:11" x14ac:dyDescent="0.25">
      <c r="K58177" s="133"/>
    </row>
    <row r="58178" spans="11:11" x14ac:dyDescent="0.25">
      <c r="K58178"/>
    </row>
    <row r="58179" spans="11:11" x14ac:dyDescent="0.25">
      <c r="K58179"/>
    </row>
    <row r="58180" spans="11:11" x14ac:dyDescent="0.25">
      <c r="K58180"/>
    </row>
    <row r="58181" spans="11:11" x14ac:dyDescent="0.25">
      <c r="K58181" s="133"/>
    </row>
    <row r="58182" spans="11:11" x14ac:dyDescent="0.25">
      <c r="K58182" s="133"/>
    </row>
    <row r="58183" spans="11:11" x14ac:dyDescent="0.25">
      <c r="K58183"/>
    </row>
    <row r="58184" spans="11:11" x14ac:dyDescent="0.25">
      <c r="K58184"/>
    </row>
    <row r="58185" spans="11:11" x14ac:dyDescent="0.25">
      <c r="K58185" s="133"/>
    </row>
    <row r="58186" spans="11:11" x14ac:dyDescent="0.25">
      <c r="K58186" s="133"/>
    </row>
    <row r="58187" spans="11:11" x14ac:dyDescent="0.25">
      <c r="K58187"/>
    </row>
    <row r="58188" spans="11:11" x14ac:dyDescent="0.25">
      <c r="K58188"/>
    </row>
    <row r="58189" spans="11:11" x14ac:dyDescent="0.25">
      <c r="K58189"/>
    </row>
    <row r="58190" spans="11:11" x14ac:dyDescent="0.25">
      <c r="K58190" s="133"/>
    </row>
    <row r="58191" spans="11:11" x14ac:dyDescent="0.25">
      <c r="K58191" s="133"/>
    </row>
    <row r="58192" spans="11:11" x14ac:dyDescent="0.25">
      <c r="K58192"/>
    </row>
    <row r="58193" spans="11:11" x14ac:dyDescent="0.25">
      <c r="K58193"/>
    </row>
    <row r="58194" spans="11:11" x14ac:dyDescent="0.25">
      <c r="K58194" s="133"/>
    </row>
    <row r="58195" spans="11:11" x14ac:dyDescent="0.25">
      <c r="K58195" s="133"/>
    </row>
    <row r="58196" spans="11:11" x14ac:dyDescent="0.25">
      <c r="K58196"/>
    </row>
    <row r="58197" spans="11:11" x14ac:dyDescent="0.25">
      <c r="K58197"/>
    </row>
    <row r="58198" spans="11:11" x14ac:dyDescent="0.25">
      <c r="K58198"/>
    </row>
    <row r="58199" spans="11:11" x14ac:dyDescent="0.25">
      <c r="K58199" s="133"/>
    </row>
    <row r="58200" spans="11:11" x14ac:dyDescent="0.25">
      <c r="K58200" s="133"/>
    </row>
    <row r="58201" spans="11:11" x14ac:dyDescent="0.25">
      <c r="K58201"/>
    </row>
    <row r="58202" spans="11:11" x14ac:dyDescent="0.25">
      <c r="K58202"/>
    </row>
    <row r="58203" spans="11:11" x14ac:dyDescent="0.25">
      <c r="K58203" s="133"/>
    </row>
    <row r="58204" spans="11:11" x14ac:dyDescent="0.25">
      <c r="K58204" s="133"/>
    </row>
    <row r="58205" spans="11:11" x14ac:dyDescent="0.25">
      <c r="K58205"/>
    </row>
    <row r="58206" spans="11:11" x14ac:dyDescent="0.25">
      <c r="K58206"/>
    </row>
    <row r="58207" spans="11:11" x14ac:dyDescent="0.25">
      <c r="K58207"/>
    </row>
    <row r="58208" spans="11:11" x14ac:dyDescent="0.25">
      <c r="K58208" s="133"/>
    </row>
    <row r="58209" spans="11:11" x14ac:dyDescent="0.25">
      <c r="K58209" s="133"/>
    </row>
    <row r="58210" spans="11:11" x14ac:dyDescent="0.25">
      <c r="K58210"/>
    </row>
    <row r="58211" spans="11:11" x14ac:dyDescent="0.25">
      <c r="K58211"/>
    </row>
    <row r="58212" spans="11:11" x14ac:dyDescent="0.25">
      <c r="K58212" s="133"/>
    </row>
    <row r="58213" spans="11:11" x14ac:dyDescent="0.25">
      <c r="K58213" s="133"/>
    </row>
    <row r="58214" spans="11:11" x14ac:dyDescent="0.25">
      <c r="K58214"/>
    </row>
    <row r="58215" spans="11:11" x14ac:dyDescent="0.25">
      <c r="K58215"/>
    </row>
    <row r="58216" spans="11:11" x14ac:dyDescent="0.25">
      <c r="K58216"/>
    </row>
    <row r="58217" spans="11:11" x14ac:dyDescent="0.25">
      <c r="K58217" s="133"/>
    </row>
    <row r="58218" spans="11:11" x14ac:dyDescent="0.25">
      <c r="K58218" s="133"/>
    </row>
    <row r="58219" spans="11:11" x14ac:dyDescent="0.25">
      <c r="K58219"/>
    </row>
    <row r="58220" spans="11:11" x14ac:dyDescent="0.25">
      <c r="K58220"/>
    </row>
    <row r="58221" spans="11:11" x14ac:dyDescent="0.25">
      <c r="K58221" s="133"/>
    </row>
    <row r="58222" spans="11:11" x14ac:dyDescent="0.25">
      <c r="K58222" s="133"/>
    </row>
    <row r="58223" spans="11:11" x14ac:dyDescent="0.25">
      <c r="K58223"/>
    </row>
    <row r="58224" spans="11:11" x14ac:dyDescent="0.25">
      <c r="K58224"/>
    </row>
    <row r="58225" spans="11:11" x14ac:dyDescent="0.25">
      <c r="K58225"/>
    </row>
    <row r="58226" spans="11:11" x14ac:dyDescent="0.25">
      <c r="K58226" s="133"/>
    </row>
    <row r="58227" spans="11:11" x14ac:dyDescent="0.25">
      <c r="K58227" s="133"/>
    </row>
    <row r="58228" spans="11:11" x14ac:dyDescent="0.25">
      <c r="K58228"/>
    </row>
    <row r="58229" spans="11:11" x14ac:dyDescent="0.25">
      <c r="K58229"/>
    </row>
    <row r="58230" spans="11:11" x14ac:dyDescent="0.25">
      <c r="K58230" s="133"/>
    </row>
    <row r="58231" spans="11:11" x14ac:dyDescent="0.25">
      <c r="K58231" s="133"/>
    </row>
    <row r="58232" spans="11:11" x14ac:dyDescent="0.25">
      <c r="K58232"/>
    </row>
    <row r="58233" spans="11:11" x14ac:dyDescent="0.25">
      <c r="K58233"/>
    </row>
    <row r="58234" spans="11:11" x14ac:dyDescent="0.25">
      <c r="K58234"/>
    </row>
    <row r="58235" spans="11:11" x14ac:dyDescent="0.25">
      <c r="K58235" s="133"/>
    </row>
    <row r="58236" spans="11:11" x14ac:dyDescent="0.25">
      <c r="K58236" s="133"/>
    </row>
    <row r="58237" spans="11:11" x14ac:dyDescent="0.25">
      <c r="K58237"/>
    </row>
    <row r="58238" spans="11:11" x14ac:dyDescent="0.25">
      <c r="K58238"/>
    </row>
    <row r="58239" spans="11:11" x14ac:dyDescent="0.25">
      <c r="K58239" s="133"/>
    </row>
    <row r="58240" spans="11:11" x14ac:dyDescent="0.25">
      <c r="K58240" s="133"/>
    </row>
    <row r="58241" spans="11:11" x14ac:dyDescent="0.25">
      <c r="K58241"/>
    </row>
    <row r="58242" spans="11:11" x14ac:dyDescent="0.25">
      <c r="K58242"/>
    </row>
    <row r="58243" spans="11:11" x14ac:dyDescent="0.25">
      <c r="K58243"/>
    </row>
    <row r="58244" spans="11:11" x14ac:dyDescent="0.25">
      <c r="K58244" s="133"/>
    </row>
    <row r="58245" spans="11:11" x14ac:dyDescent="0.25">
      <c r="K58245" s="133"/>
    </row>
    <row r="58246" spans="11:11" x14ac:dyDescent="0.25">
      <c r="K58246"/>
    </row>
    <row r="58247" spans="11:11" x14ac:dyDescent="0.25">
      <c r="K58247"/>
    </row>
    <row r="58248" spans="11:11" x14ac:dyDescent="0.25">
      <c r="K58248" s="133"/>
    </row>
    <row r="58249" spans="11:11" x14ac:dyDescent="0.25">
      <c r="K58249" s="133"/>
    </row>
    <row r="58250" spans="11:11" x14ac:dyDescent="0.25">
      <c r="K58250"/>
    </row>
    <row r="58251" spans="11:11" x14ac:dyDescent="0.25">
      <c r="K58251"/>
    </row>
    <row r="58252" spans="11:11" x14ac:dyDescent="0.25">
      <c r="K58252"/>
    </row>
    <row r="58253" spans="11:11" x14ac:dyDescent="0.25">
      <c r="K58253" s="133"/>
    </row>
    <row r="58254" spans="11:11" x14ac:dyDescent="0.25">
      <c r="K58254" s="133"/>
    </row>
    <row r="58255" spans="11:11" x14ac:dyDescent="0.25">
      <c r="K58255"/>
    </row>
    <row r="58256" spans="11:11" x14ac:dyDescent="0.25">
      <c r="K58256"/>
    </row>
    <row r="58257" spans="11:11" x14ac:dyDescent="0.25">
      <c r="K58257" s="133"/>
    </row>
    <row r="58258" spans="11:11" x14ac:dyDescent="0.25">
      <c r="K58258" s="133"/>
    </row>
    <row r="58259" spans="11:11" x14ac:dyDescent="0.25">
      <c r="K58259"/>
    </row>
    <row r="58260" spans="11:11" x14ac:dyDescent="0.25">
      <c r="K58260"/>
    </row>
    <row r="58261" spans="11:11" x14ac:dyDescent="0.25">
      <c r="K58261"/>
    </row>
    <row r="58262" spans="11:11" x14ac:dyDescent="0.25">
      <c r="K58262" s="133"/>
    </row>
    <row r="58263" spans="11:11" x14ac:dyDescent="0.25">
      <c r="K58263" s="133"/>
    </row>
    <row r="58264" spans="11:11" x14ac:dyDescent="0.25">
      <c r="K58264"/>
    </row>
    <row r="58265" spans="11:11" x14ac:dyDescent="0.25">
      <c r="K58265"/>
    </row>
    <row r="58266" spans="11:11" x14ac:dyDescent="0.25">
      <c r="K58266" s="133"/>
    </row>
    <row r="58267" spans="11:11" x14ac:dyDescent="0.25">
      <c r="K58267" s="133"/>
    </row>
    <row r="58268" spans="11:11" x14ac:dyDescent="0.25">
      <c r="K58268"/>
    </row>
    <row r="58269" spans="11:11" x14ac:dyDescent="0.25">
      <c r="K58269"/>
    </row>
    <row r="58270" spans="11:11" x14ac:dyDescent="0.25">
      <c r="K58270"/>
    </row>
    <row r="58271" spans="11:11" x14ac:dyDescent="0.25">
      <c r="K58271" s="133"/>
    </row>
    <row r="58272" spans="11:11" x14ac:dyDescent="0.25">
      <c r="K58272" s="133"/>
    </row>
    <row r="58273" spans="11:11" x14ac:dyDescent="0.25">
      <c r="K58273"/>
    </row>
    <row r="58274" spans="11:11" x14ac:dyDescent="0.25">
      <c r="K58274"/>
    </row>
    <row r="58275" spans="11:11" x14ac:dyDescent="0.25">
      <c r="K58275" s="133"/>
    </row>
    <row r="58276" spans="11:11" x14ac:dyDescent="0.25">
      <c r="K58276" s="133"/>
    </row>
    <row r="58277" spans="11:11" x14ac:dyDescent="0.25">
      <c r="K58277"/>
    </row>
    <row r="58278" spans="11:11" x14ac:dyDescent="0.25">
      <c r="K58278"/>
    </row>
    <row r="58279" spans="11:11" x14ac:dyDescent="0.25">
      <c r="K58279"/>
    </row>
    <row r="58280" spans="11:11" x14ac:dyDescent="0.25">
      <c r="K58280" s="133"/>
    </row>
    <row r="58281" spans="11:11" x14ac:dyDescent="0.25">
      <c r="K58281" s="133"/>
    </row>
    <row r="58282" spans="11:11" x14ac:dyDescent="0.25">
      <c r="K58282"/>
    </row>
    <row r="58283" spans="11:11" x14ac:dyDescent="0.25">
      <c r="K58283"/>
    </row>
    <row r="58284" spans="11:11" x14ac:dyDescent="0.25">
      <c r="K58284" s="133"/>
    </row>
    <row r="58285" spans="11:11" x14ac:dyDescent="0.25">
      <c r="K58285" s="133"/>
    </row>
    <row r="58286" spans="11:11" x14ac:dyDescent="0.25">
      <c r="K58286"/>
    </row>
    <row r="58287" spans="11:11" x14ac:dyDescent="0.25">
      <c r="K58287"/>
    </row>
    <row r="58288" spans="11:11" x14ac:dyDescent="0.25">
      <c r="K58288"/>
    </row>
    <row r="58289" spans="11:11" x14ac:dyDescent="0.25">
      <c r="K58289" s="133"/>
    </row>
    <row r="58290" spans="11:11" x14ac:dyDescent="0.25">
      <c r="K58290" s="133"/>
    </row>
    <row r="58291" spans="11:11" x14ac:dyDescent="0.25">
      <c r="K58291"/>
    </row>
    <row r="58292" spans="11:11" x14ac:dyDescent="0.25">
      <c r="K58292"/>
    </row>
    <row r="58293" spans="11:11" x14ac:dyDescent="0.25">
      <c r="K58293" s="133"/>
    </row>
    <row r="58294" spans="11:11" x14ac:dyDescent="0.25">
      <c r="K58294" s="133"/>
    </row>
    <row r="58295" spans="11:11" x14ac:dyDescent="0.25">
      <c r="K58295"/>
    </row>
    <row r="58296" spans="11:11" x14ac:dyDescent="0.25">
      <c r="K58296"/>
    </row>
    <row r="58297" spans="11:11" x14ac:dyDescent="0.25">
      <c r="K58297"/>
    </row>
    <row r="58298" spans="11:11" x14ac:dyDescent="0.25">
      <c r="K58298" s="133"/>
    </row>
    <row r="58299" spans="11:11" x14ac:dyDescent="0.25">
      <c r="K58299" s="133"/>
    </row>
    <row r="58300" spans="11:11" x14ac:dyDescent="0.25">
      <c r="K58300"/>
    </row>
    <row r="58301" spans="11:11" x14ac:dyDescent="0.25">
      <c r="K58301"/>
    </row>
    <row r="58302" spans="11:11" x14ac:dyDescent="0.25">
      <c r="K58302" s="133"/>
    </row>
    <row r="58303" spans="11:11" x14ac:dyDescent="0.25">
      <c r="K58303" s="133"/>
    </row>
    <row r="58304" spans="11:11" x14ac:dyDescent="0.25">
      <c r="K58304"/>
    </row>
    <row r="58305" spans="11:11" x14ac:dyDescent="0.25">
      <c r="K58305"/>
    </row>
    <row r="58306" spans="11:11" x14ac:dyDescent="0.25">
      <c r="K58306"/>
    </row>
    <row r="58307" spans="11:11" x14ac:dyDescent="0.25">
      <c r="K58307" s="133"/>
    </row>
    <row r="58308" spans="11:11" x14ac:dyDescent="0.25">
      <c r="K58308" s="133"/>
    </row>
    <row r="58309" spans="11:11" x14ac:dyDescent="0.25">
      <c r="K58309"/>
    </row>
    <row r="58310" spans="11:11" x14ac:dyDescent="0.25">
      <c r="K58310"/>
    </row>
    <row r="58311" spans="11:11" x14ac:dyDescent="0.25">
      <c r="K58311" s="133"/>
    </row>
    <row r="58312" spans="11:11" x14ac:dyDescent="0.25">
      <c r="K58312" s="133"/>
    </row>
    <row r="58313" spans="11:11" x14ac:dyDescent="0.25">
      <c r="K58313"/>
    </row>
    <row r="58314" spans="11:11" x14ac:dyDescent="0.25">
      <c r="K58314"/>
    </row>
    <row r="58315" spans="11:11" x14ac:dyDescent="0.25">
      <c r="K58315"/>
    </row>
    <row r="58316" spans="11:11" x14ac:dyDescent="0.25">
      <c r="K58316" s="133"/>
    </row>
    <row r="58317" spans="11:11" x14ac:dyDescent="0.25">
      <c r="K58317" s="133"/>
    </row>
    <row r="58318" spans="11:11" x14ac:dyDescent="0.25">
      <c r="K58318"/>
    </row>
    <row r="58319" spans="11:11" x14ac:dyDescent="0.25">
      <c r="K58319"/>
    </row>
    <row r="58320" spans="11:11" x14ac:dyDescent="0.25">
      <c r="K58320" s="133"/>
    </row>
    <row r="58321" spans="11:11" x14ac:dyDescent="0.25">
      <c r="K58321" s="133"/>
    </row>
    <row r="58322" spans="11:11" x14ac:dyDescent="0.25">
      <c r="K58322"/>
    </row>
    <row r="58323" spans="11:11" x14ac:dyDescent="0.25">
      <c r="K58323"/>
    </row>
    <row r="58324" spans="11:11" x14ac:dyDescent="0.25">
      <c r="K58324"/>
    </row>
    <row r="58325" spans="11:11" x14ac:dyDescent="0.25">
      <c r="K58325" s="133"/>
    </row>
    <row r="58326" spans="11:11" x14ac:dyDescent="0.25">
      <c r="K58326" s="133"/>
    </row>
    <row r="58327" spans="11:11" x14ac:dyDescent="0.25">
      <c r="K58327"/>
    </row>
    <row r="58328" spans="11:11" x14ac:dyDescent="0.25">
      <c r="K58328"/>
    </row>
    <row r="58329" spans="11:11" x14ac:dyDescent="0.25">
      <c r="K58329" s="133"/>
    </row>
    <row r="58330" spans="11:11" x14ac:dyDescent="0.25">
      <c r="K58330" s="133"/>
    </row>
    <row r="58331" spans="11:11" x14ac:dyDescent="0.25">
      <c r="K58331"/>
    </row>
    <row r="58332" spans="11:11" x14ac:dyDescent="0.25">
      <c r="K58332"/>
    </row>
    <row r="58333" spans="11:11" x14ac:dyDescent="0.25">
      <c r="K58333"/>
    </row>
    <row r="58334" spans="11:11" x14ac:dyDescent="0.25">
      <c r="K58334" s="133"/>
    </row>
    <row r="58335" spans="11:11" x14ac:dyDescent="0.25">
      <c r="K58335" s="133"/>
    </row>
    <row r="58336" spans="11:11" x14ac:dyDescent="0.25">
      <c r="K58336"/>
    </row>
    <row r="58337" spans="11:11" x14ac:dyDescent="0.25">
      <c r="K58337"/>
    </row>
    <row r="58338" spans="11:11" x14ac:dyDescent="0.25">
      <c r="K58338" s="133"/>
    </row>
    <row r="58339" spans="11:11" x14ac:dyDescent="0.25">
      <c r="K58339" s="133"/>
    </row>
    <row r="58340" spans="11:11" x14ac:dyDescent="0.25">
      <c r="K58340"/>
    </row>
    <row r="58341" spans="11:11" x14ac:dyDescent="0.25">
      <c r="K58341"/>
    </row>
    <row r="58342" spans="11:11" x14ac:dyDescent="0.25">
      <c r="K58342"/>
    </row>
    <row r="58343" spans="11:11" x14ac:dyDescent="0.25">
      <c r="K58343" s="133"/>
    </row>
    <row r="58344" spans="11:11" x14ac:dyDescent="0.25">
      <c r="K58344" s="133"/>
    </row>
    <row r="58345" spans="11:11" x14ac:dyDescent="0.25">
      <c r="K58345"/>
    </row>
    <row r="58346" spans="11:11" x14ac:dyDescent="0.25">
      <c r="K58346"/>
    </row>
    <row r="58347" spans="11:11" x14ac:dyDescent="0.25">
      <c r="K58347" s="133"/>
    </row>
    <row r="58348" spans="11:11" x14ac:dyDescent="0.25">
      <c r="K58348" s="133"/>
    </row>
    <row r="58349" spans="11:11" x14ac:dyDescent="0.25">
      <c r="K58349"/>
    </row>
    <row r="58350" spans="11:11" x14ac:dyDescent="0.25">
      <c r="K58350"/>
    </row>
    <row r="58351" spans="11:11" x14ac:dyDescent="0.25">
      <c r="K58351"/>
    </row>
    <row r="58352" spans="11:11" x14ac:dyDescent="0.25">
      <c r="K58352" s="133"/>
    </row>
    <row r="58353" spans="11:11" x14ac:dyDescent="0.25">
      <c r="K58353" s="133"/>
    </row>
    <row r="58354" spans="11:11" x14ac:dyDescent="0.25">
      <c r="K58354"/>
    </row>
    <row r="58355" spans="11:11" x14ac:dyDescent="0.25">
      <c r="K58355"/>
    </row>
    <row r="58356" spans="11:11" x14ac:dyDescent="0.25">
      <c r="K58356" s="133"/>
    </row>
    <row r="58357" spans="11:11" x14ac:dyDescent="0.25">
      <c r="K58357" s="133"/>
    </row>
    <row r="58358" spans="11:11" x14ac:dyDescent="0.25">
      <c r="K58358"/>
    </row>
    <row r="58359" spans="11:11" x14ac:dyDescent="0.25">
      <c r="K58359"/>
    </row>
    <row r="58360" spans="11:11" x14ac:dyDescent="0.25">
      <c r="K58360"/>
    </row>
    <row r="58361" spans="11:11" x14ac:dyDescent="0.25">
      <c r="K58361" s="133"/>
    </row>
    <row r="58362" spans="11:11" x14ac:dyDescent="0.25">
      <c r="K58362" s="133"/>
    </row>
    <row r="58363" spans="11:11" x14ac:dyDescent="0.25">
      <c r="K58363"/>
    </row>
    <row r="58364" spans="11:11" x14ac:dyDescent="0.25">
      <c r="K58364"/>
    </row>
    <row r="58365" spans="11:11" x14ac:dyDescent="0.25">
      <c r="K58365" s="133"/>
    </row>
    <row r="58366" spans="11:11" x14ac:dyDescent="0.25">
      <c r="K58366" s="133"/>
    </row>
    <row r="58367" spans="11:11" x14ac:dyDescent="0.25">
      <c r="K58367"/>
    </row>
    <row r="58368" spans="11:11" x14ac:dyDescent="0.25">
      <c r="K58368"/>
    </row>
    <row r="58369" spans="11:11" x14ac:dyDescent="0.25">
      <c r="K58369"/>
    </row>
    <row r="58370" spans="11:11" x14ac:dyDescent="0.25">
      <c r="K58370" s="133"/>
    </row>
    <row r="58371" spans="11:11" x14ac:dyDescent="0.25">
      <c r="K58371" s="133"/>
    </row>
    <row r="58372" spans="11:11" x14ac:dyDescent="0.25">
      <c r="K58372"/>
    </row>
    <row r="58373" spans="11:11" x14ac:dyDescent="0.25">
      <c r="K58373"/>
    </row>
    <row r="58374" spans="11:11" x14ac:dyDescent="0.25">
      <c r="K58374" s="133"/>
    </row>
    <row r="58375" spans="11:11" x14ac:dyDescent="0.25">
      <c r="K58375" s="133"/>
    </row>
    <row r="58376" spans="11:11" x14ac:dyDescent="0.25">
      <c r="K58376"/>
    </row>
    <row r="58377" spans="11:11" x14ac:dyDescent="0.25">
      <c r="K58377"/>
    </row>
    <row r="58378" spans="11:11" x14ac:dyDescent="0.25">
      <c r="K58378"/>
    </row>
    <row r="58379" spans="11:11" x14ac:dyDescent="0.25">
      <c r="K58379" s="133"/>
    </row>
    <row r="58380" spans="11:11" x14ac:dyDescent="0.25">
      <c r="K58380" s="133"/>
    </row>
    <row r="58381" spans="11:11" x14ac:dyDescent="0.25">
      <c r="K58381"/>
    </row>
    <row r="58382" spans="11:11" x14ac:dyDescent="0.25">
      <c r="K58382"/>
    </row>
    <row r="58383" spans="11:11" x14ac:dyDescent="0.25">
      <c r="K58383" s="133"/>
    </row>
    <row r="58384" spans="11:11" x14ac:dyDescent="0.25">
      <c r="K58384" s="133"/>
    </row>
    <row r="58385" spans="11:11" x14ac:dyDescent="0.25">
      <c r="K58385"/>
    </row>
    <row r="58386" spans="11:11" x14ac:dyDescent="0.25">
      <c r="K58386"/>
    </row>
    <row r="58387" spans="11:11" x14ac:dyDescent="0.25">
      <c r="K58387"/>
    </row>
    <row r="58388" spans="11:11" x14ac:dyDescent="0.25">
      <c r="K58388" s="133"/>
    </row>
    <row r="58389" spans="11:11" x14ac:dyDescent="0.25">
      <c r="K58389" s="133"/>
    </row>
    <row r="58390" spans="11:11" x14ac:dyDescent="0.25">
      <c r="K58390"/>
    </row>
    <row r="58391" spans="11:11" x14ac:dyDescent="0.25">
      <c r="K58391"/>
    </row>
    <row r="58392" spans="11:11" x14ac:dyDescent="0.25">
      <c r="K58392" s="133"/>
    </row>
    <row r="58393" spans="11:11" x14ac:dyDescent="0.25">
      <c r="K58393" s="133"/>
    </row>
    <row r="58394" spans="11:11" x14ac:dyDescent="0.25">
      <c r="K58394"/>
    </row>
    <row r="58395" spans="11:11" x14ac:dyDescent="0.25">
      <c r="K58395"/>
    </row>
    <row r="58396" spans="11:11" x14ac:dyDescent="0.25">
      <c r="K58396"/>
    </row>
    <row r="58397" spans="11:11" x14ac:dyDescent="0.25">
      <c r="K58397" s="133"/>
    </row>
    <row r="58398" spans="11:11" x14ac:dyDescent="0.25">
      <c r="K58398" s="133"/>
    </row>
    <row r="58399" spans="11:11" x14ac:dyDescent="0.25">
      <c r="K58399"/>
    </row>
    <row r="58400" spans="11:11" x14ac:dyDescent="0.25">
      <c r="K58400"/>
    </row>
    <row r="58401" spans="11:11" x14ac:dyDescent="0.25">
      <c r="K58401" s="133"/>
    </row>
    <row r="58402" spans="11:11" x14ac:dyDescent="0.25">
      <c r="K58402" s="133"/>
    </row>
    <row r="58403" spans="11:11" x14ac:dyDescent="0.25">
      <c r="K58403"/>
    </row>
    <row r="58404" spans="11:11" x14ac:dyDescent="0.25">
      <c r="K58404"/>
    </row>
    <row r="58405" spans="11:11" x14ac:dyDescent="0.25">
      <c r="K58405"/>
    </row>
    <row r="58406" spans="11:11" x14ac:dyDescent="0.25">
      <c r="K58406" s="133"/>
    </row>
    <row r="58407" spans="11:11" x14ac:dyDescent="0.25">
      <c r="K58407" s="133"/>
    </row>
    <row r="58408" spans="11:11" x14ac:dyDescent="0.25">
      <c r="K58408"/>
    </row>
    <row r="58409" spans="11:11" x14ac:dyDescent="0.25">
      <c r="K58409"/>
    </row>
    <row r="58410" spans="11:11" x14ac:dyDescent="0.25">
      <c r="K58410" s="133"/>
    </row>
    <row r="58411" spans="11:11" x14ac:dyDescent="0.25">
      <c r="K58411" s="133"/>
    </row>
    <row r="58412" spans="11:11" x14ac:dyDescent="0.25">
      <c r="K58412"/>
    </row>
    <row r="58413" spans="11:11" x14ac:dyDescent="0.25">
      <c r="K58413"/>
    </row>
    <row r="58414" spans="11:11" x14ac:dyDescent="0.25">
      <c r="K58414"/>
    </row>
    <row r="58415" spans="11:11" x14ac:dyDescent="0.25">
      <c r="K58415" s="133"/>
    </row>
    <row r="58416" spans="11:11" x14ac:dyDescent="0.25">
      <c r="K58416" s="133"/>
    </row>
    <row r="58417" spans="11:11" x14ac:dyDescent="0.25">
      <c r="K58417"/>
    </row>
    <row r="58418" spans="11:11" x14ac:dyDescent="0.25">
      <c r="K58418"/>
    </row>
    <row r="58419" spans="11:11" x14ac:dyDescent="0.25">
      <c r="K58419" s="133"/>
    </row>
    <row r="58420" spans="11:11" x14ac:dyDescent="0.25">
      <c r="K58420" s="133"/>
    </row>
    <row r="58421" spans="11:11" x14ac:dyDescent="0.25">
      <c r="K58421"/>
    </row>
    <row r="58422" spans="11:11" x14ac:dyDescent="0.25">
      <c r="K58422"/>
    </row>
    <row r="58423" spans="11:11" x14ac:dyDescent="0.25">
      <c r="K58423"/>
    </row>
    <row r="58424" spans="11:11" x14ac:dyDescent="0.25">
      <c r="K58424" s="133"/>
    </row>
    <row r="58425" spans="11:11" x14ac:dyDescent="0.25">
      <c r="K58425" s="133"/>
    </row>
    <row r="58426" spans="11:11" x14ac:dyDescent="0.25">
      <c r="K58426"/>
    </row>
    <row r="58427" spans="11:11" x14ac:dyDescent="0.25">
      <c r="K58427"/>
    </row>
    <row r="58428" spans="11:11" x14ac:dyDescent="0.25">
      <c r="K58428" s="133"/>
    </row>
    <row r="58429" spans="11:11" x14ac:dyDescent="0.25">
      <c r="K58429" s="133"/>
    </row>
    <row r="58430" spans="11:11" x14ac:dyDescent="0.25">
      <c r="K58430"/>
    </row>
    <row r="58431" spans="11:11" x14ac:dyDescent="0.25">
      <c r="K58431"/>
    </row>
    <row r="58432" spans="11:11" x14ac:dyDescent="0.25">
      <c r="K58432"/>
    </row>
    <row r="58433" spans="11:11" x14ac:dyDescent="0.25">
      <c r="K58433" s="133"/>
    </row>
    <row r="58434" spans="11:11" x14ac:dyDescent="0.25">
      <c r="K58434" s="133"/>
    </row>
    <row r="58435" spans="11:11" x14ac:dyDescent="0.25">
      <c r="K58435"/>
    </row>
    <row r="58436" spans="11:11" x14ac:dyDescent="0.25">
      <c r="K58436"/>
    </row>
    <row r="58437" spans="11:11" x14ac:dyDescent="0.25">
      <c r="K58437" s="133"/>
    </row>
    <row r="58438" spans="11:11" x14ac:dyDescent="0.25">
      <c r="K58438" s="133"/>
    </row>
    <row r="58439" spans="11:11" x14ac:dyDescent="0.25">
      <c r="K58439"/>
    </row>
    <row r="58440" spans="11:11" x14ac:dyDescent="0.25">
      <c r="K58440"/>
    </row>
    <row r="58441" spans="11:11" x14ac:dyDescent="0.25">
      <c r="K58441"/>
    </row>
    <row r="58442" spans="11:11" x14ac:dyDescent="0.25">
      <c r="K58442" s="133"/>
    </row>
    <row r="58443" spans="11:11" x14ac:dyDescent="0.25">
      <c r="K58443" s="133"/>
    </row>
    <row r="58444" spans="11:11" x14ac:dyDescent="0.25">
      <c r="K58444"/>
    </row>
    <row r="58445" spans="11:11" x14ac:dyDescent="0.25">
      <c r="K58445"/>
    </row>
    <row r="58446" spans="11:11" x14ac:dyDescent="0.25">
      <c r="K58446" s="133"/>
    </row>
    <row r="58447" spans="11:11" x14ac:dyDescent="0.25">
      <c r="K58447" s="133"/>
    </row>
    <row r="58448" spans="11:11" x14ac:dyDescent="0.25">
      <c r="K58448"/>
    </row>
    <row r="58449" spans="11:11" x14ac:dyDescent="0.25">
      <c r="K58449"/>
    </row>
    <row r="58450" spans="11:11" x14ac:dyDescent="0.25">
      <c r="K58450"/>
    </row>
    <row r="58451" spans="11:11" x14ac:dyDescent="0.25">
      <c r="K58451" s="133"/>
    </row>
    <row r="58452" spans="11:11" x14ac:dyDescent="0.25">
      <c r="K58452" s="133"/>
    </row>
    <row r="58453" spans="11:11" x14ac:dyDescent="0.25">
      <c r="K58453"/>
    </row>
    <row r="58454" spans="11:11" x14ac:dyDescent="0.25">
      <c r="K58454"/>
    </row>
    <row r="58455" spans="11:11" x14ac:dyDescent="0.25">
      <c r="K58455" s="133"/>
    </row>
    <row r="58456" spans="11:11" x14ac:dyDescent="0.25">
      <c r="K58456" s="133"/>
    </row>
    <row r="58457" spans="11:11" x14ac:dyDescent="0.25">
      <c r="K58457"/>
    </row>
    <row r="58458" spans="11:11" x14ac:dyDescent="0.25">
      <c r="K58458"/>
    </row>
    <row r="58459" spans="11:11" x14ac:dyDescent="0.25">
      <c r="K58459"/>
    </row>
    <row r="58460" spans="11:11" x14ac:dyDescent="0.25">
      <c r="K58460" s="133"/>
    </row>
    <row r="58461" spans="11:11" x14ac:dyDescent="0.25">
      <c r="K58461" s="133"/>
    </row>
    <row r="58462" spans="11:11" x14ac:dyDescent="0.25">
      <c r="K58462"/>
    </row>
    <row r="58463" spans="11:11" x14ac:dyDescent="0.25">
      <c r="K58463"/>
    </row>
    <row r="58464" spans="11:11" x14ac:dyDescent="0.25">
      <c r="K58464" s="133"/>
    </row>
    <row r="58465" spans="11:11" x14ac:dyDescent="0.25">
      <c r="K58465" s="133"/>
    </row>
    <row r="58466" spans="11:11" x14ac:dyDescent="0.25">
      <c r="K58466"/>
    </row>
    <row r="58467" spans="11:11" x14ac:dyDescent="0.25">
      <c r="K58467"/>
    </row>
    <row r="58468" spans="11:11" x14ac:dyDescent="0.25">
      <c r="K58468"/>
    </row>
    <row r="58469" spans="11:11" x14ac:dyDescent="0.25">
      <c r="K58469" s="133"/>
    </row>
    <row r="58470" spans="11:11" x14ac:dyDescent="0.25">
      <c r="K58470" s="133"/>
    </row>
    <row r="58471" spans="11:11" x14ac:dyDescent="0.25">
      <c r="K58471"/>
    </row>
    <row r="58472" spans="11:11" x14ac:dyDescent="0.25">
      <c r="K58472"/>
    </row>
    <row r="58473" spans="11:11" x14ac:dyDescent="0.25">
      <c r="K58473" s="133"/>
    </row>
    <row r="58474" spans="11:11" x14ac:dyDescent="0.25">
      <c r="K58474" s="133"/>
    </row>
    <row r="58475" spans="11:11" x14ac:dyDescent="0.25">
      <c r="K58475"/>
    </row>
    <row r="58476" spans="11:11" x14ac:dyDescent="0.25">
      <c r="K58476"/>
    </row>
    <row r="58477" spans="11:11" x14ac:dyDescent="0.25">
      <c r="K58477"/>
    </row>
    <row r="58478" spans="11:11" x14ac:dyDescent="0.25">
      <c r="K58478" s="133"/>
    </row>
    <row r="58479" spans="11:11" x14ac:dyDescent="0.25">
      <c r="K58479" s="133"/>
    </row>
    <row r="58480" spans="11:11" x14ac:dyDescent="0.25">
      <c r="K58480"/>
    </row>
    <row r="58481" spans="11:11" x14ac:dyDescent="0.25">
      <c r="K58481"/>
    </row>
    <row r="58482" spans="11:11" x14ac:dyDescent="0.25">
      <c r="K58482" s="133"/>
    </row>
    <row r="58483" spans="11:11" x14ac:dyDescent="0.25">
      <c r="K58483" s="133"/>
    </row>
    <row r="58484" spans="11:11" x14ac:dyDescent="0.25">
      <c r="K58484"/>
    </row>
    <row r="58485" spans="11:11" x14ac:dyDescent="0.25">
      <c r="K58485"/>
    </row>
    <row r="58486" spans="11:11" x14ac:dyDescent="0.25">
      <c r="K58486"/>
    </row>
    <row r="58487" spans="11:11" x14ac:dyDescent="0.25">
      <c r="K58487" s="133"/>
    </row>
    <row r="58488" spans="11:11" x14ac:dyDescent="0.25">
      <c r="K58488" s="133"/>
    </row>
    <row r="58489" spans="11:11" x14ac:dyDescent="0.25">
      <c r="K58489"/>
    </row>
    <row r="58490" spans="11:11" x14ac:dyDescent="0.25">
      <c r="K58490"/>
    </row>
    <row r="58491" spans="11:11" x14ac:dyDescent="0.25">
      <c r="K58491" s="133"/>
    </row>
    <row r="58492" spans="11:11" x14ac:dyDescent="0.25">
      <c r="K58492" s="133"/>
    </row>
    <row r="58493" spans="11:11" x14ac:dyDescent="0.25">
      <c r="K58493"/>
    </row>
    <row r="58494" spans="11:11" x14ac:dyDescent="0.25">
      <c r="K58494"/>
    </row>
    <row r="58495" spans="11:11" x14ac:dyDescent="0.25">
      <c r="K58495"/>
    </row>
    <row r="58496" spans="11:11" x14ac:dyDescent="0.25">
      <c r="K58496" s="133"/>
    </row>
    <row r="58497" spans="11:11" x14ac:dyDescent="0.25">
      <c r="K58497" s="133"/>
    </row>
    <row r="58498" spans="11:11" x14ac:dyDescent="0.25">
      <c r="K58498"/>
    </row>
    <row r="58499" spans="11:11" x14ac:dyDescent="0.25">
      <c r="K58499"/>
    </row>
    <row r="58500" spans="11:11" x14ac:dyDescent="0.25">
      <c r="K58500" s="133"/>
    </row>
    <row r="58501" spans="11:11" x14ac:dyDescent="0.25">
      <c r="K58501" s="133"/>
    </row>
    <row r="58502" spans="11:11" x14ac:dyDescent="0.25">
      <c r="K58502"/>
    </row>
    <row r="58503" spans="11:11" x14ac:dyDescent="0.25">
      <c r="K58503"/>
    </row>
    <row r="58504" spans="11:11" x14ac:dyDescent="0.25">
      <c r="K58504"/>
    </row>
    <row r="58505" spans="11:11" x14ac:dyDescent="0.25">
      <c r="K58505" s="133"/>
    </row>
    <row r="58506" spans="11:11" x14ac:dyDescent="0.25">
      <c r="K58506" s="133"/>
    </row>
    <row r="58507" spans="11:11" x14ac:dyDescent="0.25">
      <c r="K58507"/>
    </row>
    <row r="58508" spans="11:11" x14ac:dyDescent="0.25">
      <c r="K58508"/>
    </row>
    <row r="58509" spans="11:11" x14ac:dyDescent="0.25">
      <c r="K58509" s="133"/>
    </row>
    <row r="58510" spans="11:11" x14ac:dyDescent="0.25">
      <c r="K58510" s="133"/>
    </row>
    <row r="58511" spans="11:11" x14ac:dyDescent="0.25">
      <c r="K58511"/>
    </row>
    <row r="58512" spans="11:11" x14ac:dyDescent="0.25">
      <c r="K58512"/>
    </row>
    <row r="58513" spans="11:11" x14ac:dyDescent="0.25">
      <c r="K58513"/>
    </row>
    <row r="58514" spans="11:11" x14ac:dyDescent="0.25">
      <c r="K58514" s="133"/>
    </row>
    <row r="58515" spans="11:11" x14ac:dyDescent="0.25">
      <c r="K58515" s="133"/>
    </row>
    <row r="58516" spans="11:11" x14ac:dyDescent="0.25">
      <c r="K58516"/>
    </row>
    <row r="58517" spans="11:11" x14ac:dyDescent="0.25">
      <c r="K58517"/>
    </row>
    <row r="58518" spans="11:11" x14ac:dyDescent="0.25">
      <c r="K58518" s="133"/>
    </row>
    <row r="58519" spans="11:11" x14ac:dyDescent="0.25">
      <c r="K58519" s="133"/>
    </row>
    <row r="58520" spans="11:11" x14ac:dyDescent="0.25">
      <c r="K58520"/>
    </row>
    <row r="58521" spans="11:11" x14ac:dyDescent="0.25">
      <c r="K58521"/>
    </row>
    <row r="58522" spans="11:11" x14ac:dyDescent="0.25">
      <c r="K58522"/>
    </row>
    <row r="58523" spans="11:11" x14ac:dyDescent="0.25">
      <c r="K58523" s="133"/>
    </row>
    <row r="58524" spans="11:11" x14ac:dyDescent="0.25">
      <c r="K58524" s="133"/>
    </row>
    <row r="58525" spans="11:11" x14ac:dyDescent="0.25">
      <c r="K58525"/>
    </row>
    <row r="58526" spans="11:11" x14ac:dyDescent="0.25">
      <c r="K58526"/>
    </row>
    <row r="58527" spans="11:11" x14ac:dyDescent="0.25">
      <c r="K58527" s="133"/>
    </row>
    <row r="58528" spans="11:11" x14ac:dyDescent="0.25">
      <c r="K58528" s="133"/>
    </row>
    <row r="58529" spans="11:11" x14ac:dyDescent="0.25">
      <c r="K58529"/>
    </row>
    <row r="58530" spans="11:11" x14ac:dyDescent="0.25">
      <c r="K58530"/>
    </row>
    <row r="58531" spans="11:11" x14ac:dyDescent="0.25">
      <c r="K58531"/>
    </row>
    <row r="58532" spans="11:11" x14ac:dyDescent="0.25">
      <c r="K58532" s="133"/>
    </row>
    <row r="58533" spans="11:11" x14ac:dyDescent="0.25">
      <c r="K58533" s="133"/>
    </row>
    <row r="58534" spans="11:11" x14ac:dyDescent="0.25">
      <c r="K58534"/>
    </row>
    <row r="58535" spans="11:11" x14ac:dyDescent="0.25">
      <c r="K58535"/>
    </row>
    <row r="58536" spans="11:11" x14ac:dyDescent="0.25">
      <c r="K58536" s="133"/>
    </row>
    <row r="58537" spans="11:11" x14ac:dyDescent="0.25">
      <c r="K58537" s="133"/>
    </row>
    <row r="58538" spans="11:11" x14ac:dyDescent="0.25">
      <c r="K58538"/>
    </row>
    <row r="58539" spans="11:11" x14ac:dyDescent="0.25">
      <c r="K58539"/>
    </row>
    <row r="58540" spans="11:11" x14ac:dyDescent="0.25">
      <c r="K58540"/>
    </row>
    <row r="58541" spans="11:11" x14ac:dyDescent="0.25">
      <c r="K58541" s="133"/>
    </row>
    <row r="58542" spans="11:11" x14ac:dyDescent="0.25">
      <c r="K58542" s="133"/>
    </row>
    <row r="58543" spans="11:11" x14ac:dyDescent="0.25">
      <c r="K58543"/>
    </row>
    <row r="58544" spans="11:11" x14ac:dyDescent="0.25">
      <c r="K58544"/>
    </row>
    <row r="58545" spans="11:11" x14ac:dyDescent="0.25">
      <c r="K58545" s="133"/>
    </row>
    <row r="58546" spans="11:11" x14ac:dyDescent="0.25">
      <c r="K58546" s="133"/>
    </row>
    <row r="58547" spans="11:11" x14ac:dyDescent="0.25">
      <c r="K58547"/>
    </row>
    <row r="58548" spans="11:11" x14ac:dyDescent="0.25">
      <c r="K58548"/>
    </row>
    <row r="58549" spans="11:11" x14ac:dyDescent="0.25">
      <c r="K58549"/>
    </row>
    <row r="58550" spans="11:11" x14ac:dyDescent="0.25">
      <c r="K58550" s="133"/>
    </row>
    <row r="58551" spans="11:11" x14ac:dyDescent="0.25">
      <c r="K58551" s="133"/>
    </row>
    <row r="58552" spans="11:11" x14ac:dyDescent="0.25">
      <c r="K58552"/>
    </row>
    <row r="58553" spans="11:11" x14ac:dyDescent="0.25">
      <c r="K58553"/>
    </row>
    <row r="58554" spans="11:11" x14ac:dyDescent="0.25">
      <c r="K58554" s="133"/>
    </row>
    <row r="58555" spans="11:11" x14ac:dyDescent="0.25">
      <c r="K58555" s="133"/>
    </row>
    <row r="58556" spans="11:11" x14ac:dyDescent="0.25">
      <c r="K58556"/>
    </row>
    <row r="58557" spans="11:11" x14ac:dyDescent="0.25">
      <c r="K58557"/>
    </row>
    <row r="58558" spans="11:11" x14ac:dyDescent="0.25">
      <c r="K58558"/>
    </row>
    <row r="58559" spans="11:11" x14ac:dyDescent="0.25">
      <c r="K58559" s="133"/>
    </row>
    <row r="58560" spans="11:11" x14ac:dyDescent="0.25">
      <c r="K58560" s="133"/>
    </row>
    <row r="58561" spans="11:11" x14ac:dyDescent="0.25">
      <c r="K58561"/>
    </row>
    <row r="58562" spans="11:11" x14ac:dyDescent="0.25">
      <c r="K58562"/>
    </row>
    <row r="58563" spans="11:11" x14ac:dyDescent="0.25">
      <c r="K58563" s="133"/>
    </row>
    <row r="58564" spans="11:11" x14ac:dyDescent="0.25">
      <c r="K58564" s="133"/>
    </row>
    <row r="58565" spans="11:11" x14ac:dyDescent="0.25">
      <c r="K58565"/>
    </row>
    <row r="58566" spans="11:11" x14ac:dyDescent="0.25">
      <c r="K58566"/>
    </row>
    <row r="58567" spans="11:11" x14ac:dyDescent="0.25">
      <c r="K58567"/>
    </row>
    <row r="58568" spans="11:11" x14ac:dyDescent="0.25">
      <c r="K58568" s="133"/>
    </row>
    <row r="58569" spans="11:11" x14ac:dyDescent="0.25">
      <c r="K58569" s="133"/>
    </row>
    <row r="58570" spans="11:11" x14ac:dyDescent="0.25">
      <c r="K58570"/>
    </row>
    <row r="58571" spans="11:11" x14ac:dyDescent="0.25">
      <c r="K58571"/>
    </row>
    <row r="58572" spans="11:11" x14ac:dyDescent="0.25">
      <c r="K58572" s="133"/>
    </row>
    <row r="58573" spans="11:11" x14ac:dyDescent="0.25">
      <c r="K58573" s="133"/>
    </row>
    <row r="58574" spans="11:11" x14ac:dyDescent="0.25">
      <c r="K58574"/>
    </row>
    <row r="58575" spans="11:11" x14ac:dyDescent="0.25">
      <c r="K58575"/>
    </row>
    <row r="58576" spans="11:11" x14ac:dyDescent="0.25">
      <c r="K58576"/>
    </row>
    <row r="58577" spans="11:11" x14ac:dyDescent="0.25">
      <c r="K58577" s="133"/>
    </row>
    <row r="58578" spans="11:11" x14ac:dyDescent="0.25">
      <c r="K58578" s="133"/>
    </row>
    <row r="58579" spans="11:11" x14ac:dyDescent="0.25">
      <c r="K58579"/>
    </row>
    <row r="58580" spans="11:11" x14ac:dyDescent="0.25">
      <c r="K58580"/>
    </row>
    <row r="58581" spans="11:11" x14ac:dyDescent="0.25">
      <c r="K58581" s="133"/>
    </row>
    <row r="58582" spans="11:11" x14ac:dyDescent="0.25">
      <c r="K58582" s="133"/>
    </row>
    <row r="58583" spans="11:11" x14ac:dyDescent="0.25">
      <c r="K58583"/>
    </row>
    <row r="58584" spans="11:11" x14ac:dyDescent="0.25">
      <c r="K58584"/>
    </row>
    <row r="58585" spans="11:11" x14ac:dyDescent="0.25">
      <c r="K58585"/>
    </row>
    <row r="58586" spans="11:11" x14ac:dyDescent="0.25">
      <c r="K58586" s="133"/>
    </row>
    <row r="58587" spans="11:11" x14ac:dyDescent="0.25">
      <c r="K58587" s="133"/>
    </row>
    <row r="58588" spans="11:11" x14ac:dyDescent="0.25">
      <c r="K58588"/>
    </row>
    <row r="58589" spans="11:11" x14ac:dyDescent="0.25">
      <c r="K58589"/>
    </row>
    <row r="58590" spans="11:11" x14ac:dyDescent="0.25">
      <c r="K58590" s="133"/>
    </row>
    <row r="58591" spans="11:11" x14ac:dyDescent="0.25">
      <c r="K58591" s="133"/>
    </row>
    <row r="58592" spans="11:11" x14ac:dyDescent="0.25">
      <c r="K58592"/>
    </row>
    <row r="58593" spans="11:11" x14ac:dyDescent="0.25">
      <c r="K58593"/>
    </row>
    <row r="58594" spans="11:11" x14ac:dyDescent="0.25">
      <c r="K58594"/>
    </row>
    <row r="58595" spans="11:11" x14ac:dyDescent="0.25">
      <c r="K58595" s="133"/>
    </row>
    <row r="58596" spans="11:11" x14ac:dyDescent="0.25">
      <c r="K58596" s="133"/>
    </row>
    <row r="58597" spans="11:11" x14ac:dyDescent="0.25">
      <c r="K58597"/>
    </row>
    <row r="58598" spans="11:11" x14ac:dyDescent="0.25">
      <c r="K58598"/>
    </row>
    <row r="58599" spans="11:11" x14ac:dyDescent="0.25">
      <c r="K58599" s="133"/>
    </row>
    <row r="58600" spans="11:11" x14ac:dyDescent="0.25">
      <c r="K58600" s="133"/>
    </row>
    <row r="58601" spans="11:11" x14ac:dyDescent="0.25">
      <c r="K58601"/>
    </row>
    <row r="58602" spans="11:11" x14ac:dyDescent="0.25">
      <c r="K58602"/>
    </row>
    <row r="58603" spans="11:11" x14ac:dyDescent="0.25">
      <c r="K58603"/>
    </row>
    <row r="58604" spans="11:11" x14ac:dyDescent="0.25">
      <c r="K58604" s="133"/>
    </row>
    <row r="58605" spans="11:11" x14ac:dyDescent="0.25">
      <c r="K58605" s="133"/>
    </row>
    <row r="58606" spans="11:11" x14ac:dyDescent="0.25">
      <c r="K58606"/>
    </row>
    <row r="58607" spans="11:11" x14ac:dyDescent="0.25">
      <c r="K58607"/>
    </row>
    <row r="58608" spans="11:11" x14ac:dyDescent="0.25">
      <c r="K58608" s="133"/>
    </row>
    <row r="58609" spans="11:11" x14ac:dyDescent="0.25">
      <c r="K58609" s="133"/>
    </row>
    <row r="58610" spans="11:11" x14ac:dyDescent="0.25">
      <c r="K58610"/>
    </row>
    <row r="58611" spans="11:11" x14ac:dyDescent="0.25">
      <c r="K58611"/>
    </row>
    <row r="58612" spans="11:11" x14ac:dyDescent="0.25">
      <c r="K58612"/>
    </row>
    <row r="58613" spans="11:11" x14ac:dyDescent="0.25">
      <c r="K58613" s="133"/>
    </row>
    <row r="58614" spans="11:11" x14ac:dyDescent="0.25">
      <c r="K58614" s="133"/>
    </row>
    <row r="58615" spans="11:11" x14ac:dyDescent="0.25">
      <c r="K58615"/>
    </row>
    <row r="58616" spans="11:11" x14ac:dyDescent="0.25">
      <c r="K58616"/>
    </row>
    <row r="58617" spans="11:11" x14ac:dyDescent="0.25">
      <c r="K58617" s="133"/>
    </row>
    <row r="58618" spans="11:11" x14ac:dyDescent="0.25">
      <c r="K58618" s="133"/>
    </row>
    <row r="58619" spans="11:11" x14ac:dyDescent="0.25">
      <c r="K58619"/>
    </row>
    <row r="58620" spans="11:11" x14ac:dyDescent="0.25">
      <c r="K58620"/>
    </row>
    <row r="58621" spans="11:11" x14ac:dyDescent="0.25">
      <c r="K58621"/>
    </row>
    <row r="58622" spans="11:11" x14ac:dyDescent="0.25">
      <c r="K58622" s="133"/>
    </row>
    <row r="58623" spans="11:11" x14ac:dyDescent="0.25">
      <c r="K58623" s="133"/>
    </row>
    <row r="58624" spans="11:11" x14ac:dyDescent="0.25">
      <c r="K58624"/>
    </row>
    <row r="58625" spans="11:11" x14ac:dyDescent="0.25">
      <c r="K58625"/>
    </row>
    <row r="58626" spans="11:11" x14ac:dyDescent="0.25">
      <c r="K58626" s="133"/>
    </row>
    <row r="58627" spans="11:11" x14ac:dyDescent="0.25">
      <c r="K58627" s="133"/>
    </row>
    <row r="58628" spans="11:11" x14ac:dyDescent="0.25">
      <c r="K58628"/>
    </row>
    <row r="58629" spans="11:11" x14ac:dyDescent="0.25">
      <c r="K58629"/>
    </row>
    <row r="58630" spans="11:11" x14ac:dyDescent="0.25">
      <c r="K58630"/>
    </row>
    <row r="58631" spans="11:11" x14ac:dyDescent="0.25">
      <c r="K58631" s="133"/>
    </row>
    <row r="58632" spans="11:11" x14ac:dyDescent="0.25">
      <c r="K58632" s="133"/>
    </row>
    <row r="58633" spans="11:11" x14ac:dyDescent="0.25">
      <c r="K58633"/>
    </row>
    <row r="58634" spans="11:11" x14ac:dyDescent="0.25">
      <c r="K58634"/>
    </row>
    <row r="58635" spans="11:11" x14ac:dyDescent="0.25">
      <c r="K58635" s="133"/>
    </row>
    <row r="58636" spans="11:11" x14ac:dyDescent="0.25">
      <c r="K58636" s="133"/>
    </row>
    <row r="58637" spans="11:11" x14ac:dyDescent="0.25">
      <c r="K58637"/>
    </row>
    <row r="58638" spans="11:11" x14ac:dyDescent="0.25">
      <c r="K58638"/>
    </row>
    <row r="58639" spans="11:11" x14ac:dyDescent="0.25">
      <c r="K58639"/>
    </row>
    <row r="58640" spans="11:11" x14ac:dyDescent="0.25">
      <c r="K58640" s="133"/>
    </row>
    <row r="58641" spans="11:11" x14ac:dyDescent="0.25">
      <c r="K58641" s="133"/>
    </row>
    <row r="58642" spans="11:11" x14ac:dyDescent="0.25">
      <c r="K58642"/>
    </row>
    <row r="58643" spans="11:11" x14ac:dyDescent="0.25">
      <c r="K58643"/>
    </row>
    <row r="58644" spans="11:11" x14ac:dyDescent="0.25">
      <c r="K58644" s="133"/>
    </row>
    <row r="58645" spans="11:11" x14ac:dyDescent="0.25">
      <c r="K58645" s="133"/>
    </row>
    <row r="58646" spans="11:11" x14ac:dyDescent="0.25">
      <c r="K58646"/>
    </row>
    <row r="58647" spans="11:11" x14ac:dyDescent="0.25">
      <c r="K58647"/>
    </row>
    <row r="58648" spans="11:11" x14ac:dyDescent="0.25">
      <c r="K58648"/>
    </row>
    <row r="58649" spans="11:11" x14ac:dyDescent="0.25">
      <c r="K58649" s="133"/>
    </row>
    <row r="58650" spans="11:11" x14ac:dyDescent="0.25">
      <c r="K58650" s="133"/>
    </row>
    <row r="58651" spans="11:11" x14ac:dyDescent="0.25">
      <c r="K58651"/>
    </row>
    <row r="58652" spans="11:11" x14ac:dyDescent="0.25">
      <c r="K58652"/>
    </row>
    <row r="58653" spans="11:11" x14ac:dyDescent="0.25">
      <c r="K58653" s="133"/>
    </row>
    <row r="58654" spans="11:11" x14ac:dyDescent="0.25">
      <c r="K58654" s="133"/>
    </row>
    <row r="58655" spans="11:11" x14ac:dyDescent="0.25">
      <c r="K58655"/>
    </row>
    <row r="58656" spans="11:11" x14ac:dyDescent="0.25">
      <c r="K58656"/>
    </row>
    <row r="58657" spans="11:11" x14ac:dyDescent="0.25">
      <c r="K58657"/>
    </row>
    <row r="58658" spans="11:11" x14ac:dyDescent="0.25">
      <c r="K58658" s="133"/>
    </row>
    <row r="58659" spans="11:11" x14ac:dyDescent="0.25">
      <c r="K58659" s="133"/>
    </row>
    <row r="58660" spans="11:11" x14ac:dyDescent="0.25">
      <c r="K58660"/>
    </row>
    <row r="58661" spans="11:11" x14ac:dyDescent="0.25">
      <c r="K58661"/>
    </row>
    <row r="58662" spans="11:11" x14ac:dyDescent="0.25">
      <c r="K58662" s="133"/>
    </row>
    <row r="58663" spans="11:11" x14ac:dyDescent="0.25">
      <c r="K58663" s="133"/>
    </row>
    <row r="58664" spans="11:11" x14ac:dyDescent="0.25">
      <c r="K58664"/>
    </row>
    <row r="58665" spans="11:11" x14ac:dyDescent="0.25">
      <c r="K58665"/>
    </row>
    <row r="58666" spans="11:11" x14ac:dyDescent="0.25">
      <c r="K58666"/>
    </row>
    <row r="58667" spans="11:11" x14ac:dyDescent="0.25">
      <c r="K58667" s="133"/>
    </row>
    <row r="58668" spans="11:11" x14ac:dyDescent="0.25">
      <c r="K58668" s="133"/>
    </row>
    <row r="58669" spans="11:11" x14ac:dyDescent="0.25">
      <c r="K58669"/>
    </row>
    <row r="58670" spans="11:11" x14ac:dyDescent="0.25">
      <c r="K58670"/>
    </row>
    <row r="58671" spans="11:11" x14ac:dyDescent="0.25">
      <c r="K58671" s="133"/>
    </row>
    <row r="58672" spans="11:11" x14ac:dyDescent="0.25">
      <c r="K58672" s="133"/>
    </row>
    <row r="58673" spans="11:11" x14ac:dyDescent="0.25">
      <c r="K58673"/>
    </row>
    <row r="58674" spans="11:11" x14ac:dyDescent="0.25">
      <c r="K58674"/>
    </row>
    <row r="58675" spans="11:11" x14ac:dyDescent="0.25">
      <c r="K58675"/>
    </row>
    <row r="58676" spans="11:11" x14ac:dyDescent="0.25">
      <c r="K58676" s="133"/>
    </row>
    <row r="58677" spans="11:11" x14ac:dyDescent="0.25">
      <c r="K58677" s="133"/>
    </row>
    <row r="58678" spans="11:11" x14ac:dyDescent="0.25">
      <c r="K58678"/>
    </row>
    <row r="58679" spans="11:11" x14ac:dyDescent="0.25">
      <c r="K58679"/>
    </row>
    <row r="58680" spans="11:11" x14ac:dyDescent="0.25">
      <c r="K58680" s="133"/>
    </row>
    <row r="58681" spans="11:11" x14ac:dyDescent="0.25">
      <c r="K58681" s="133"/>
    </row>
    <row r="58682" spans="11:11" x14ac:dyDescent="0.25">
      <c r="K58682"/>
    </row>
    <row r="58683" spans="11:11" x14ac:dyDescent="0.25">
      <c r="K58683"/>
    </row>
    <row r="58684" spans="11:11" x14ac:dyDescent="0.25">
      <c r="K58684"/>
    </row>
    <row r="58685" spans="11:11" x14ac:dyDescent="0.25">
      <c r="K58685" s="133"/>
    </row>
    <row r="58686" spans="11:11" x14ac:dyDescent="0.25">
      <c r="K58686" s="133"/>
    </row>
    <row r="58687" spans="11:11" x14ac:dyDescent="0.25">
      <c r="K58687"/>
    </row>
    <row r="58688" spans="11:11" x14ac:dyDescent="0.25">
      <c r="K58688"/>
    </row>
    <row r="58689" spans="11:11" x14ac:dyDescent="0.25">
      <c r="K58689" s="133"/>
    </row>
    <row r="58690" spans="11:11" x14ac:dyDescent="0.25">
      <c r="K58690" s="133"/>
    </row>
    <row r="58691" spans="11:11" x14ac:dyDescent="0.25">
      <c r="K58691"/>
    </row>
    <row r="58692" spans="11:11" x14ac:dyDescent="0.25">
      <c r="K58692"/>
    </row>
    <row r="58693" spans="11:11" x14ac:dyDescent="0.25">
      <c r="K58693"/>
    </row>
    <row r="58694" spans="11:11" x14ac:dyDescent="0.25">
      <c r="K58694" s="133"/>
    </row>
    <row r="58695" spans="11:11" x14ac:dyDescent="0.25">
      <c r="K58695" s="133"/>
    </row>
    <row r="58696" spans="11:11" x14ac:dyDescent="0.25">
      <c r="K58696"/>
    </row>
    <row r="58697" spans="11:11" x14ac:dyDescent="0.25">
      <c r="K58697"/>
    </row>
    <row r="58698" spans="11:11" x14ac:dyDescent="0.25">
      <c r="K58698" s="133"/>
    </row>
    <row r="58699" spans="11:11" x14ac:dyDescent="0.25">
      <c r="K58699" s="133"/>
    </row>
    <row r="58700" spans="11:11" x14ac:dyDescent="0.25">
      <c r="K58700"/>
    </row>
    <row r="58701" spans="11:11" x14ac:dyDescent="0.25">
      <c r="K58701"/>
    </row>
    <row r="58702" spans="11:11" x14ac:dyDescent="0.25">
      <c r="K58702"/>
    </row>
    <row r="58703" spans="11:11" x14ac:dyDescent="0.25">
      <c r="K58703" s="133"/>
    </row>
    <row r="58704" spans="11:11" x14ac:dyDescent="0.25">
      <c r="K58704" s="133"/>
    </row>
    <row r="58705" spans="11:11" x14ac:dyDescent="0.25">
      <c r="K58705"/>
    </row>
    <row r="58706" spans="11:11" x14ac:dyDescent="0.25">
      <c r="K58706"/>
    </row>
    <row r="58707" spans="11:11" x14ac:dyDescent="0.25">
      <c r="K58707" s="133"/>
    </row>
    <row r="58708" spans="11:11" x14ac:dyDescent="0.25">
      <c r="K58708" s="133"/>
    </row>
    <row r="58709" spans="11:11" x14ac:dyDescent="0.25">
      <c r="K58709"/>
    </row>
    <row r="58710" spans="11:11" x14ac:dyDescent="0.25">
      <c r="K58710"/>
    </row>
    <row r="58711" spans="11:11" x14ac:dyDescent="0.25">
      <c r="K58711"/>
    </row>
    <row r="58712" spans="11:11" x14ac:dyDescent="0.25">
      <c r="K58712" s="133"/>
    </row>
    <row r="58713" spans="11:11" x14ac:dyDescent="0.25">
      <c r="K58713" s="133"/>
    </row>
    <row r="58714" spans="11:11" x14ac:dyDescent="0.25">
      <c r="K58714"/>
    </row>
    <row r="58715" spans="11:11" x14ac:dyDescent="0.25">
      <c r="K58715"/>
    </row>
    <row r="58716" spans="11:11" x14ac:dyDescent="0.25">
      <c r="K58716" s="133"/>
    </row>
    <row r="58717" spans="11:11" x14ac:dyDescent="0.25">
      <c r="K58717" s="133"/>
    </row>
    <row r="58718" spans="11:11" x14ac:dyDescent="0.25">
      <c r="K58718"/>
    </row>
    <row r="58719" spans="11:11" x14ac:dyDescent="0.25">
      <c r="K58719"/>
    </row>
    <row r="58720" spans="11:11" x14ac:dyDescent="0.25">
      <c r="K58720"/>
    </row>
    <row r="58721" spans="11:11" x14ac:dyDescent="0.25">
      <c r="K58721" s="133"/>
    </row>
    <row r="58722" spans="11:11" x14ac:dyDescent="0.25">
      <c r="K58722" s="133"/>
    </row>
    <row r="58723" spans="11:11" x14ac:dyDescent="0.25">
      <c r="K58723"/>
    </row>
    <row r="58724" spans="11:11" x14ac:dyDescent="0.25">
      <c r="K58724"/>
    </row>
    <row r="58725" spans="11:11" x14ac:dyDescent="0.25">
      <c r="K58725" s="133"/>
    </row>
    <row r="58726" spans="11:11" x14ac:dyDescent="0.25">
      <c r="K58726" s="133"/>
    </row>
    <row r="58727" spans="11:11" x14ac:dyDescent="0.25">
      <c r="K58727"/>
    </row>
    <row r="58728" spans="11:11" x14ac:dyDescent="0.25">
      <c r="K58728"/>
    </row>
    <row r="58729" spans="11:11" x14ac:dyDescent="0.25">
      <c r="K58729"/>
    </row>
    <row r="58730" spans="11:11" x14ac:dyDescent="0.25">
      <c r="K58730" s="133"/>
    </row>
    <row r="58731" spans="11:11" x14ac:dyDescent="0.25">
      <c r="K58731" s="133"/>
    </row>
    <row r="58732" spans="11:11" x14ac:dyDescent="0.25">
      <c r="K58732"/>
    </row>
    <row r="58733" spans="11:11" x14ac:dyDescent="0.25">
      <c r="K58733"/>
    </row>
    <row r="58734" spans="11:11" x14ac:dyDescent="0.25">
      <c r="K58734" s="133"/>
    </row>
    <row r="58735" spans="11:11" x14ac:dyDescent="0.25">
      <c r="K58735" s="133"/>
    </row>
    <row r="58736" spans="11:11" x14ac:dyDescent="0.25">
      <c r="K58736"/>
    </row>
    <row r="58737" spans="11:11" x14ac:dyDescent="0.25">
      <c r="K58737"/>
    </row>
    <row r="58738" spans="11:11" x14ac:dyDescent="0.25">
      <c r="K58738"/>
    </row>
    <row r="58739" spans="11:11" x14ac:dyDescent="0.25">
      <c r="K58739" s="133"/>
    </row>
    <row r="58740" spans="11:11" x14ac:dyDescent="0.25">
      <c r="K58740" s="133"/>
    </row>
    <row r="58741" spans="11:11" x14ac:dyDescent="0.25">
      <c r="K58741"/>
    </row>
    <row r="58742" spans="11:11" x14ac:dyDescent="0.25">
      <c r="K58742"/>
    </row>
    <row r="58743" spans="11:11" x14ac:dyDescent="0.25">
      <c r="K58743" s="133"/>
    </row>
    <row r="58744" spans="11:11" x14ac:dyDescent="0.25">
      <c r="K58744" s="133"/>
    </row>
    <row r="58745" spans="11:11" x14ac:dyDescent="0.25">
      <c r="K58745"/>
    </row>
    <row r="58746" spans="11:11" x14ac:dyDescent="0.25">
      <c r="K58746"/>
    </row>
    <row r="58747" spans="11:11" x14ac:dyDescent="0.25">
      <c r="K58747"/>
    </row>
    <row r="58748" spans="11:11" x14ac:dyDescent="0.25">
      <c r="K58748" s="133"/>
    </row>
    <row r="58749" spans="11:11" x14ac:dyDescent="0.25">
      <c r="K58749" s="133"/>
    </row>
    <row r="58750" spans="11:11" x14ac:dyDescent="0.25">
      <c r="K58750"/>
    </row>
    <row r="58751" spans="11:11" x14ac:dyDescent="0.25">
      <c r="K58751"/>
    </row>
    <row r="58752" spans="11:11" x14ac:dyDescent="0.25">
      <c r="K58752" s="133"/>
    </row>
    <row r="58753" spans="11:11" x14ac:dyDescent="0.25">
      <c r="K58753" s="133"/>
    </row>
    <row r="58754" spans="11:11" x14ac:dyDescent="0.25">
      <c r="K58754"/>
    </row>
    <row r="58755" spans="11:11" x14ac:dyDescent="0.25">
      <c r="K58755"/>
    </row>
    <row r="58756" spans="11:11" x14ac:dyDescent="0.25">
      <c r="K58756"/>
    </row>
    <row r="58757" spans="11:11" x14ac:dyDescent="0.25">
      <c r="K58757" s="133"/>
    </row>
    <row r="58758" spans="11:11" x14ac:dyDescent="0.25">
      <c r="K58758" s="133"/>
    </row>
    <row r="58759" spans="11:11" x14ac:dyDescent="0.25">
      <c r="K58759"/>
    </row>
    <row r="58760" spans="11:11" x14ac:dyDescent="0.25">
      <c r="K58760"/>
    </row>
    <row r="58761" spans="11:11" x14ac:dyDescent="0.25">
      <c r="K58761" s="133"/>
    </row>
    <row r="58762" spans="11:11" x14ac:dyDescent="0.25">
      <c r="K58762" s="133"/>
    </row>
    <row r="58763" spans="11:11" x14ac:dyDescent="0.25">
      <c r="K58763"/>
    </row>
    <row r="58764" spans="11:11" x14ac:dyDescent="0.25">
      <c r="K58764"/>
    </row>
    <row r="58765" spans="11:11" x14ac:dyDescent="0.25">
      <c r="K58765"/>
    </row>
    <row r="58766" spans="11:11" x14ac:dyDescent="0.25">
      <c r="K58766" s="133"/>
    </row>
    <row r="58767" spans="11:11" x14ac:dyDescent="0.25">
      <c r="K58767" s="133"/>
    </row>
    <row r="58768" spans="11:11" x14ac:dyDescent="0.25">
      <c r="K58768"/>
    </row>
    <row r="58769" spans="11:11" x14ac:dyDescent="0.25">
      <c r="K58769"/>
    </row>
    <row r="58770" spans="11:11" x14ac:dyDescent="0.25">
      <c r="K58770" s="133"/>
    </row>
    <row r="58771" spans="11:11" x14ac:dyDescent="0.25">
      <c r="K58771" s="133"/>
    </row>
    <row r="58772" spans="11:11" x14ac:dyDescent="0.25">
      <c r="K58772"/>
    </row>
    <row r="58773" spans="11:11" x14ac:dyDescent="0.25">
      <c r="K58773"/>
    </row>
    <row r="58774" spans="11:11" x14ac:dyDescent="0.25">
      <c r="K58774"/>
    </row>
    <row r="58775" spans="11:11" x14ac:dyDescent="0.25">
      <c r="K58775" s="133"/>
    </row>
    <row r="58776" spans="11:11" x14ac:dyDescent="0.25">
      <c r="K58776" s="133"/>
    </row>
    <row r="58777" spans="11:11" x14ac:dyDescent="0.25">
      <c r="K58777"/>
    </row>
    <row r="58778" spans="11:11" x14ac:dyDescent="0.25">
      <c r="K58778"/>
    </row>
    <row r="58779" spans="11:11" x14ac:dyDescent="0.25">
      <c r="K58779" s="133"/>
    </row>
    <row r="58780" spans="11:11" x14ac:dyDescent="0.25">
      <c r="K58780" s="133"/>
    </row>
    <row r="58781" spans="11:11" x14ac:dyDescent="0.25">
      <c r="K58781"/>
    </row>
    <row r="58782" spans="11:11" x14ac:dyDescent="0.25">
      <c r="K58782"/>
    </row>
    <row r="58783" spans="11:11" x14ac:dyDescent="0.25">
      <c r="K58783"/>
    </row>
    <row r="58784" spans="11:11" x14ac:dyDescent="0.25">
      <c r="K58784" s="133"/>
    </row>
    <row r="58785" spans="11:11" x14ac:dyDescent="0.25">
      <c r="K58785" s="133"/>
    </row>
    <row r="58786" spans="11:11" x14ac:dyDescent="0.25">
      <c r="K58786"/>
    </row>
    <row r="58787" spans="11:11" x14ac:dyDescent="0.25">
      <c r="K58787"/>
    </row>
    <row r="58788" spans="11:11" x14ac:dyDescent="0.25">
      <c r="K58788" s="133"/>
    </row>
    <row r="58789" spans="11:11" x14ac:dyDescent="0.25">
      <c r="K58789" s="133"/>
    </row>
    <row r="58790" spans="11:11" x14ac:dyDescent="0.25">
      <c r="K58790"/>
    </row>
    <row r="58791" spans="11:11" x14ac:dyDescent="0.25">
      <c r="K58791"/>
    </row>
    <row r="58792" spans="11:11" x14ac:dyDescent="0.25">
      <c r="K58792"/>
    </row>
    <row r="58793" spans="11:11" x14ac:dyDescent="0.25">
      <c r="K58793" s="133"/>
    </row>
    <row r="58794" spans="11:11" x14ac:dyDescent="0.25">
      <c r="K58794" s="133"/>
    </row>
    <row r="58795" spans="11:11" x14ac:dyDescent="0.25">
      <c r="K58795"/>
    </row>
    <row r="58796" spans="11:11" x14ac:dyDescent="0.25">
      <c r="K58796"/>
    </row>
    <row r="58797" spans="11:11" x14ac:dyDescent="0.25">
      <c r="K58797" s="133"/>
    </row>
    <row r="58798" spans="11:11" x14ac:dyDescent="0.25">
      <c r="K58798" s="133"/>
    </row>
    <row r="58799" spans="11:11" x14ac:dyDescent="0.25">
      <c r="K58799"/>
    </row>
    <row r="58800" spans="11:11" x14ac:dyDescent="0.25">
      <c r="K58800"/>
    </row>
    <row r="58801" spans="11:11" x14ac:dyDescent="0.25">
      <c r="K58801"/>
    </row>
    <row r="58802" spans="11:11" x14ac:dyDescent="0.25">
      <c r="K58802" s="133"/>
    </row>
    <row r="58803" spans="11:11" x14ac:dyDescent="0.25">
      <c r="K58803" s="133"/>
    </row>
    <row r="58804" spans="11:11" x14ac:dyDescent="0.25">
      <c r="K58804"/>
    </row>
    <row r="58805" spans="11:11" x14ac:dyDescent="0.25">
      <c r="K58805"/>
    </row>
    <row r="58806" spans="11:11" x14ac:dyDescent="0.25">
      <c r="K58806" s="133"/>
    </row>
    <row r="58807" spans="11:11" x14ac:dyDescent="0.25">
      <c r="K58807" s="133"/>
    </row>
    <row r="58808" spans="11:11" x14ac:dyDescent="0.25">
      <c r="K58808"/>
    </row>
    <row r="58809" spans="11:11" x14ac:dyDescent="0.25">
      <c r="K58809"/>
    </row>
    <row r="58810" spans="11:11" x14ac:dyDescent="0.25">
      <c r="K58810"/>
    </row>
    <row r="58811" spans="11:11" x14ac:dyDescent="0.25">
      <c r="K58811" s="133"/>
    </row>
    <row r="58812" spans="11:11" x14ac:dyDescent="0.25">
      <c r="K58812" s="133"/>
    </row>
    <row r="58813" spans="11:11" x14ac:dyDescent="0.25">
      <c r="K58813"/>
    </row>
    <row r="58814" spans="11:11" x14ac:dyDescent="0.25">
      <c r="K58814"/>
    </row>
    <row r="58815" spans="11:11" x14ac:dyDescent="0.25">
      <c r="K58815" s="133"/>
    </row>
    <row r="58816" spans="11:11" x14ac:dyDescent="0.25">
      <c r="K58816" s="133"/>
    </row>
    <row r="58817" spans="11:11" x14ac:dyDescent="0.25">
      <c r="K58817"/>
    </row>
    <row r="58818" spans="11:11" x14ac:dyDescent="0.25">
      <c r="K58818"/>
    </row>
    <row r="58819" spans="11:11" x14ac:dyDescent="0.25">
      <c r="K58819"/>
    </row>
    <row r="58820" spans="11:11" x14ac:dyDescent="0.25">
      <c r="K58820" s="133"/>
    </row>
    <row r="58821" spans="11:11" x14ac:dyDescent="0.25">
      <c r="K58821" s="133"/>
    </row>
    <row r="58822" spans="11:11" x14ac:dyDescent="0.25">
      <c r="K58822"/>
    </row>
    <row r="58823" spans="11:11" x14ac:dyDescent="0.25">
      <c r="K58823"/>
    </row>
    <row r="58824" spans="11:11" x14ac:dyDescent="0.25">
      <c r="K58824" s="133"/>
    </row>
    <row r="58825" spans="11:11" x14ac:dyDescent="0.25">
      <c r="K58825" s="133"/>
    </row>
    <row r="58826" spans="11:11" x14ac:dyDescent="0.25">
      <c r="K58826"/>
    </row>
    <row r="58827" spans="11:11" x14ac:dyDescent="0.25">
      <c r="K58827"/>
    </row>
    <row r="58828" spans="11:11" x14ac:dyDescent="0.25">
      <c r="K58828"/>
    </row>
    <row r="58829" spans="11:11" x14ac:dyDescent="0.25">
      <c r="K58829" s="133"/>
    </row>
    <row r="58830" spans="11:11" x14ac:dyDescent="0.25">
      <c r="K58830" s="133"/>
    </row>
    <row r="58831" spans="11:11" x14ac:dyDescent="0.25">
      <c r="K58831"/>
    </row>
    <row r="58832" spans="11:11" x14ac:dyDescent="0.25">
      <c r="K58832"/>
    </row>
    <row r="58833" spans="11:11" x14ac:dyDescent="0.25">
      <c r="K58833" s="133"/>
    </row>
    <row r="58834" spans="11:11" x14ac:dyDescent="0.25">
      <c r="K58834" s="133"/>
    </row>
    <row r="58835" spans="11:11" x14ac:dyDescent="0.25">
      <c r="K58835"/>
    </row>
    <row r="58836" spans="11:11" x14ac:dyDescent="0.25">
      <c r="K58836"/>
    </row>
    <row r="58837" spans="11:11" x14ac:dyDescent="0.25">
      <c r="K58837"/>
    </row>
    <row r="58838" spans="11:11" x14ac:dyDescent="0.25">
      <c r="K58838" s="133"/>
    </row>
    <row r="58839" spans="11:11" x14ac:dyDescent="0.25">
      <c r="K58839" s="133"/>
    </row>
    <row r="58840" spans="11:11" x14ac:dyDescent="0.25">
      <c r="K58840"/>
    </row>
    <row r="58841" spans="11:11" x14ac:dyDescent="0.25">
      <c r="K58841"/>
    </row>
    <row r="58842" spans="11:11" x14ac:dyDescent="0.25">
      <c r="K58842" s="133"/>
    </row>
    <row r="58843" spans="11:11" x14ac:dyDescent="0.25">
      <c r="K58843" s="133"/>
    </row>
    <row r="58844" spans="11:11" x14ac:dyDescent="0.25">
      <c r="K58844"/>
    </row>
    <row r="58845" spans="11:11" x14ac:dyDescent="0.25">
      <c r="K58845"/>
    </row>
    <row r="58846" spans="11:11" x14ac:dyDescent="0.25">
      <c r="K58846"/>
    </row>
    <row r="58847" spans="11:11" x14ac:dyDescent="0.25">
      <c r="K58847" s="133"/>
    </row>
    <row r="58848" spans="11:11" x14ac:dyDescent="0.25">
      <c r="K58848" s="133"/>
    </row>
    <row r="58849" spans="11:11" x14ac:dyDescent="0.25">
      <c r="K58849"/>
    </row>
    <row r="58850" spans="11:11" x14ac:dyDescent="0.25">
      <c r="K58850"/>
    </row>
    <row r="58851" spans="11:11" x14ac:dyDescent="0.25">
      <c r="K58851" s="133"/>
    </row>
    <row r="58852" spans="11:11" x14ac:dyDescent="0.25">
      <c r="K58852" s="133"/>
    </row>
    <row r="58853" spans="11:11" x14ac:dyDescent="0.25">
      <c r="K58853"/>
    </row>
    <row r="58854" spans="11:11" x14ac:dyDescent="0.25">
      <c r="K58854"/>
    </row>
    <row r="58855" spans="11:11" x14ac:dyDescent="0.25">
      <c r="K58855"/>
    </row>
    <row r="58856" spans="11:11" x14ac:dyDescent="0.25">
      <c r="K58856" s="133"/>
    </row>
    <row r="58857" spans="11:11" x14ac:dyDescent="0.25">
      <c r="K58857" s="133"/>
    </row>
    <row r="58858" spans="11:11" x14ac:dyDescent="0.25">
      <c r="K58858"/>
    </row>
    <row r="58859" spans="11:11" x14ac:dyDescent="0.25">
      <c r="K58859"/>
    </row>
    <row r="58860" spans="11:11" x14ac:dyDescent="0.25">
      <c r="K58860" s="133"/>
    </row>
    <row r="58861" spans="11:11" x14ac:dyDescent="0.25">
      <c r="K58861" s="133"/>
    </row>
    <row r="58862" spans="11:11" x14ac:dyDescent="0.25">
      <c r="K58862"/>
    </row>
    <row r="58863" spans="11:11" x14ac:dyDescent="0.25">
      <c r="K58863"/>
    </row>
    <row r="58864" spans="11:11" x14ac:dyDescent="0.25">
      <c r="K58864"/>
    </row>
    <row r="58865" spans="11:11" x14ac:dyDescent="0.25">
      <c r="K58865" s="133"/>
    </row>
    <row r="58866" spans="11:11" x14ac:dyDescent="0.25">
      <c r="K58866" s="133"/>
    </row>
    <row r="58867" spans="11:11" x14ac:dyDescent="0.25">
      <c r="K58867"/>
    </row>
    <row r="58868" spans="11:11" x14ac:dyDescent="0.25">
      <c r="K58868"/>
    </row>
    <row r="58869" spans="11:11" x14ac:dyDescent="0.25">
      <c r="K58869" s="133"/>
    </row>
    <row r="58870" spans="11:11" x14ac:dyDescent="0.25">
      <c r="K58870" s="133"/>
    </row>
    <row r="58871" spans="11:11" x14ac:dyDescent="0.25">
      <c r="K58871"/>
    </row>
    <row r="58872" spans="11:11" x14ac:dyDescent="0.25">
      <c r="K58872"/>
    </row>
    <row r="58873" spans="11:11" x14ac:dyDescent="0.25">
      <c r="K58873"/>
    </row>
    <row r="58874" spans="11:11" x14ac:dyDescent="0.25">
      <c r="K58874" s="133"/>
    </row>
    <row r="58875" spans="11:11" x14ac:dyDescent="0.25">
      <c r="K58875" s="133"/>
    </row>
    <row r="58876" spans="11:11" x14ac:dyDescent="0.25">
      <c r="K58876"/>
    </row>
    <row r="58877" spans="11:11" x14ac:dyDescent="0.25">
      <c r="K58877"/>
    </row>
    <row r="58878" spans="11:11" x14ac:dyDescent="0.25">
      <c r="K58878" s="133"/>
    </row>
    <row r="58879" spans="11:11" x14ac:dyDescent="0.25">
      <c r="K58879" s="133"/>
    </row>
    <row r="58880" spans="11:11" x14ac:dyDescent="0.25">
      <c r="K58880"/>
    </row>
    <row r="58881" spans="11:11" x14ac:dyDescent="0.25">
      <c r="K58881"/>
    </row>
    <row r="58882" spans="11:11" x14ac:dyDescent="0.25">
      <c r="K58882"/>
    </row>
    <row r="58883" spans="11:11" x14ac:dyDescent="0.25">
      <c r="K58883" s="133"/>
    </row>
    <row r="58884" spans="11:11" x14ac:dyDescent="0.25">
      <c r="K58884" s="133"/>
    </row>
    <row r="58885" spans="11:11" x14ac:dyDescent="0.25">
      <c r="K58885"/>
    </row>
    <row r="58886" spans="11:11" x14ac:dyDescent="0.25">
      <c r="K58886"/>
    </row>
    <row r="58887" spans="11:11" x14ac:dyDescent="0.25">
      <c r="K58887" s="133"/>
    </row>
    <row r="58888" spans="11:11" x14ac:dyDescent="0.25">
      <c r="K58888" s="133"/>
    </row>
    <row r="58889" spans="11:11" x14ac:dyDescent="0.25">
      <c r="K58889"/>
    </row>
    <row r="58890" spans="11:11" x14ac:dyDescent="0.25">
      <c r="K58890"/>
    </row>
    <row r="58891" spans="11:11" x14ac:dyDescent="0.25">
      <c r="K58891"/>
    </row>
    <row r="58892" spans="11:11" x14ac:dyDescent="0.25">
      <c r="K58892" s="133"/>
    </row>
    <row r="58893" spans="11:11" x14ac:dyDescent="0.25">
      <c r="K58893" s="133"/>
    </row>
    <row r="58894" spans="11:11" x14ac:dyDescent="0.25">
      <c r="K58894"/>
    </row>
    <row r="58895" spans="11:11" x14ac:dyDescent="0.25">
      <c r="K58895"/>
    </row>
    <row r="58896" spans="11:11" x14ac:dyDescent="0.25">
      <c r="K58896" s="133"/>
    </row>
    <row r="58897" spans="11:11" x14ac:dyDescent="0.25">
      <c r="K58897" s="133"/>
    </row>
    <row r="58898" spans="11:11" x14ac:dyDescent="0.25">
      <c r="K58898"/>
    </row>
    <row r="58899" spans="11:11" x14ac:dyDescent="0.25">
      <c r="K58899"/>
    </row>
    <row r="58900" spans="11:11" x14ac:dyDescent="0.25">
      <c r="K58900"/>
    </row>
    <row r="58901" spans="11:11" x14ac:dyDescent="0.25">
      <c r="K58901" s="133"/>
    </row>
    <row r="58902" spans="11:11" x14ac:dyDescent="0.25">
      <c r="K58902" s="133"/>
    </row>
    <row r="58903" spans="11:11" x14ac:dyDescent="0.25">
      <c r="K58903"/>
    </row>
    <row r="58904" spans="11:11" x14ac:dyDescent="0.25">
      <c r="K58904"/>
    </row>
    <row r="58905" spans="11:11" x14ac:dyDescent="0.25">
      <c r="K58905" s="133"/>
    </row>
    <row r="58906" spans="11:11" x14ac:dyDescent="0.25">
      <c r="K58906" s="133"/>
    </row>
    <row r="58907" spans="11:11" x14ac:dyDescent="0.25">
      <c r="K58907"/>
    </row>
    <row r="58908" spans="11:11" x14ac:dyDescent="0.25">
      <c r="K58908"/>
    </row>
    <row r="58909" spans="11:11" x14ac:dyDescent="0.25">
      <c r="K58909"/>
    </row>
    <row r="58910" spans="11:11" x14ac:dyDescent="0.25">
      <c r="K58910" s="133"/>
    </row>
    <row r="58911" spans="11:11" x14ac:dyDescent="0.25">
      <c r="K58911" s="133"/>
    </row>
    <row r="58912" spans="11:11" x14ac:dyDescent="0.25">
      <c r="K58912"/>
    </row>
    <row r="58913" spans="11:11" x14ac:dyDescent="0.25">
      <c r="K58913"/>
    </row>
    <row r="58914" spans="11:11" x14ac:dyDescent="0.25">
      <c r="K58914" s="133"/>
    </row>
    <row r="58915" spans="11:11" x14ac:dyDescent="0.25">
      <c r="K58915" s="133"/>
    </row>
    <row r="58916" spans="11:11" x14ac:dyDescent="0.25">
      <c r="K58916"/>
    </row>
    <row r="58917" spans="11:11" x14ac:dyDescent="0.25">
      <c r="K58917"/>
    </row>
    <row r="58918" spans="11:11" x14ac:dyDescent="0.25">
      <c r="K58918"/>
    </row>
    <row r="58919" spans="11:11" x14ac:dyDescent="0.25">
      <c r="K58919" s="133"/>
    </row>
    <row r="58920" spans="11:11" x14ac:dyDescent="0.25">
      <c r="K58920" s="133"/>
    </row>
    <row r="58921" spans="11:11" x14ac:dyDescent="0.25">
      <c r="K58921"/>
    </row>
    <row r="58922" spans="11:11" x14ac:dyDescent="0.25">
      <c r="K58922"/>
    </row>
    <row r="58923" spans="11:11" x14ac:dyDescent="0.25">
      <c r="K58923" s="133"/>
    </row>
    <row r="58924" spans="11:11" x14ac:dyDescent="0.25">
      <c r="K58924" s="133"/>
    </row>
    <row r="58925" spans="11:11" x14ac:dyDescent="0.25">
      <c r="K58925"/>
    </row>
    <row r="58926" spans="11:11" x14ac:dyDescent="0.25">
      <c r="K58926"/>
    </row>
    <row r="58927" spans="11:11" x14ac:dyDescent="0.25">
      <c r="K58927"/>
    </row>
    <row r="58928" spans="11:11" x14ac:dyDescent="0.25">
      <c r="K58928" s="133"/>
    </row>
    <row r="58929" spans="11:11" x14ac:dyDescent="0.25">
      <c r="K58929" s="133"/>
    </row>
    <row r="58930" spans="11:11" x14ac:dyDescent="0.25">
      <c r="K58930"/>
    </row>
    <row r="58931" spans="11:11" x14ac:dyDescent="0.25">
      <c r="K58931"/>
    </row>
    <row r="58932" spans="11:11" x14ac:dyDescent="0.25">
      <c r="K58932" s="133"/>
    </row>
    <row r="58933" spans="11:11" x14ac:dyDescent="0.25">
      <c r="K58933" s="133"/>
    </row>
    <row r="58934" spans="11:11" x14ac:dyDescent="0.25">
      <c r="K58934"/>
    </row>
    <row r="58935" spans="11:11" x14ac:dyDescent="0.25">
      <c r="K58935"/>
    </row>
    <row r="58936" spans="11:11" x14ac:dyDescent="0.25">
      <c r="K58936"/>
    </row>
    <row r="58937" spans="11:11" x14ac:dyDescent="0.25">
      <c r="K58937" s="133"/>
    </row>
    <row r="58938" spans="11:11" x14ac:dyDescent="0.25">
      <c r="K58938" s="133"/>
    </row>
    <row r="58939" spans="11:11" x14ac:dyDescent="0.25">
      <c r="K58939"/>
    </row>
    <row r="58940" spans="11:11" x14ac:dyDescent="0.25">
      <c r="K58940"/>
    </row>
    <row r="58941" spans="11:11" x14ac:dyDescent="0.25">
      <c r="K58941" s="133"/>
    </row>
    <row r="58942" spans="11:11" x14ac:dyDescent="0.25">
      <c r="K58942" s="133"/>
    </row>
    <row r="58943" spans="11:11" x14ac:dyDescent="0.25">
      <c r="K58943"/>
    </row>
    <row r="58944" spans="11:11" x14ac:dyDescent="0.25">
      <c r="K58944"/>
    </row>
    <row r="58945" spans="11:11" x14ac:dyDescent="0.25">
      <c r="K58945"/>
    </row>
    <row r="58946" spans="11:11" x14ac:dyDescent="0.25">
      <c r="K58946" s="133"/>
    </row>
    <row r="58947" spans="11:11" x14ac:dyDescent="0.25">
      <c r="K58947" s="133"/>
    </row>
    <row r="58948" spans="11:11" x14ac:dyDescent="0.25">
      <c r="K58948"/>
    </row>
    <row r="58949" spans="11:11" x14ac:dyDescent="0.25">
      <c r="K58949"/>
    </row>
    <row r="58950" spans="11:11" x14ac:dyDescent="0.25">
      <c r="K58950" s="133"/>
    </row>
    <row r="58951" spans="11:11" x14ac:dyDescent="0.25">
      <c r="K58951" s="133"/>
    </row>
    <row r="58952" spans="11:11" x14ac:dyDescent="0.25">
      <c r="K58952"/>
    </row>
    <row r="58953" spans="11:11" x14ac:dyDescent="0.25">
      <c r="K58953"/>
    </row>
    <row r="58954" spans="11:11" x14ac:dyDescent="0.25">
      <c r="K58954"/>
    </row>
    <row r="58955" spans="11:11" x14ac:dyDescent="0.25">
      <c r="K58955" s="133"/>
    </row>
    <row r="58956" spans="11:11" x14ac:dyDescent="0.25">
      <c r="K58956" s="133"/>
    </row>
    <row r="58957" spans="11:11" x14ac:dyDescent="0.25">
      <c r="K58957"/>
    </row>
    <row r="58958" spans="11:11" x14ac:dyDescent="0.25">
      <c r="K58958"/>
    </row>
    <row r="58959" spans="11:11" x14ac:dyDescent="0.25">
      <c r="K58959" s="133"/>
    </row>
    <row r="58960" spans="11:11" x14ac:dyDescent="0.25">
      <c r="K58960" s="133"/>
    </row>
    <row r="58961" spans="11:11" x14ac:dyDescent="0.25">
      <c r="K58961"/>
    </row>
    <row r="58962" spans="11:11" x14ac:dyDescent="0.25">
      <c r="K58962"/>
    </row>
    <row r="58963" spans="11:11" x14ac:dyDescent="0.25">
      <c r="K58963"/>
    </row>
    <row r="58964" spans="11:11" x14ac:dyDescent="0.25">
      <c r="K58964" s="133"/>
    </row>
    <row r="58965" spans="11:11" x14ac:dyDescent="0.25">
      <c r="K58965" s="133"/>
    </row>
    <row r="58966" spans="11:11" x14ac:dyDescent="0.25">
      <c r="K58966"/>
    </row>
    <row r="58967" spans="11:11" x14ac:dyDescent="0.25">
      <c r="K58967"/>
    </row>
    <row r="58968" spans="11:11" x14ac:dyDescent="0.25">
      <c r="K58968" s="133"/>
    </row>
    <row r="58969" spans="11:11" x14ac:dyDescent="0.25">
      <c r="K58969" s="133"/>
    </row>
    <row r="58970" spans="11:11" x14ac:dyDescent="0.25">
      <c r="K58970"/>
    </row>
    <row r="58971" spans="11:11" x14ac:dyDescent="0.25">
      <c r="K58971"/>
    </row>
    <row r="58972" spans="11:11" x14ac:dyDescent="0.25">
      <c r="K58972"/>
    </row>
    <row r="58973" spans="11:11" x14ac:dyDescent="0.25">
      <c r="K58973" s="133"/>
    </row>
    <row r="58974" spans="11:11" x14ac:dyDescent="0.25">
      <c r="K58974" s="133"/>
    </row>
    <row r="58975" spans="11:11" x14ac:dyDescent="0.25">
      <c r="K58975"/>
    </row>
    <row r="58976" spans="11:11" x14ac:dyDescent="0.25">
      <c r="K58976"/>
    </row>
    <row r="58977" spans="11:11" x14ac:dyDescent="0.25">
      <c r="K58977" s="133"/>
    </row>
    <row r="58978" spans="11:11" x14ac:dyDescent="0.25">
      <c r="K58978" s="133"/>
    </row>
    <row r="58979" spans="11:11" x14ac:dyDescent="0.25">
      <c r="K58979"/>
    </row>
    <row r="58980" spans="11:11" x14ac:dyDescent="0.25">
      <c r="K58980"/>
    </row>
    <row r="58981" spans="11:11" x14ac:dyDescent="0.25">
      <c r="K58981"/>
    </row>
    <row r="58982" spans="11:11" x14ac:dyDescent="0.25">
      <c r="K58982" s="133"/>
    </row>
    <row r="58983" spans="11:11" x14ac:dyDescent="0.25">
      <c r="K58983" s="133"/>
    </row>
    <row r="58984" spans="11:11" x14ac:dyDescent="0.25">
      <c r="K58984"/>
    </row>
    <row r="58985" spans="11:11" x14ac:dyDescent="0.25">
      <c r="K58985"/>
    </row>
    <row r="58986" spans="11:11" x14ac:dyDescent="0.25">
      <c r="K58986" s="133"/>
    </row>
    <row r="58987" spans="11:11" x14ac:dyDescent="0.25">
      <c r="K58987" s="133"/>
    </row>
    <row r="58988" spans="11:11" x14ac:dyDescent="0.25">
      <c r="K58988"/>
    </row>
    <row r="58989" spans="11:11" x14ac:dyDescent="0.25">
      <c r="K58989"/>
    </row>
    <row r="58990" spans="11:11" x14ac:dyDescent="0.25">
      <c r="K58990"/>
    </row>
    <row r="58991" spans="11:11" x14ac:dyDescent="0.25">
      <c r="K58991" s="133"/>
    </row>
    <row r="58992" spans="11:11" x14ac:dyDescent="0.25">
      <c r="K58992" s="133"/>
    </row>
    <row r="58993" spans="11:11" x14ac:dyDescent="0.25">
      <c r="K58993"/>
    </row>
    <row r="58994" spans="11:11" x14ac:dyDescent="0.25">
      <c r="K58994"/>
    </row>
    <row r="58995" spans="11:11" x14ac:dyDescent="0.25">
      <c r="K58995" s="133"/>
    </row>
    <row r="58996" spans="11:11" x14ac:dyDescent="0.25">
      <c r="K58996" s="133"/>
    </row>
    <row r="58997" spans="11:11" x14ac:dyDescent="0.25">
      <c r="K58997"/>
    </row>
    <row r="58998" spans="11:11" x14ac:dyDescent="0.25">
      <c r="K58998"/>
    </row>
    <row r="58999" spans="11:11" x14ac:dyDescent="0.25">
      <c r="K58999"/>
    </row>
    <row r="59000" spans="11:11" x14ac:dyDescent="0.25">
      <c r="K59000" s="133"/>
    </row>
    <row r="59001" spans="11:11" x14ac:dyDescent="0.25">
      <c r="K59001" s="133"/>
    </row>
    <row r="59002" spans="11:11" x14ac:dyDescent="0.25">
      <c r="K59002"/>
    </row>
    <row r="59003" spans="11:11" x14ac:dyDescent="0.25">
      <c r="K59003"/>
    </row>
    <row r="59004" spans="11:11" x14ac:dyDescent="0.25">
      <c r="K59004" s="133"/>
    </row>
    <row r="59005" spans="11:11" x14ac:dyDescent="0.25">
      <c r="K59005" s="133"/>
    </row>
    <row r="59006" spans="11:11" x14ac:dyDescent="0.25">
      <c r="K59006"/>
    </row>
    <row r="59007" spans="11:11" x14ac:dyDescent="0.25">
      <c r="K59007"/>
    </row>
    <row r="59008" spans="11:11" x14ac:dyDescent="0.25">
      <c r="K59008"/>
    </row>
    <row r="59009" spans="11:11" x14ac:dyDescent="0.25">
      <c r="K59009" s="133"/>
    </row>
    <row r="59010" spans="11:11" x14ac:dyDescent="0.25">
      <c r="K59010" s="133"/>
    </row>
    <row r="59011" spans="11:11" x14ac:dyDescent="0.25">
      <c r="K59011"/>
    </row>
    <row r="59012" spans="11:11" x14ac:dyDescent="0.25">
      <c r="K59012"/>
    </row>
    <row r="59013" spans="11:11" x14ac:dyDescent="0.25">
      <c r="K59013" s="133"/>
    </row>
    <row r="59014" spans="11:11" x14ac:dyDescent="0.25">
      <c r="K59014" s="133"/>
    </row>
    <row r="59015" spans="11:11" x14ac:dyDescent="0.25">
      <c r="K59015"/>
    </row>
    <row r="59016" spans="11:11" x14ac:dyDescent="0.25">
      <c r="K59016"/>
    </row>
    <row r="59017" spans="11:11" x14ac:dyDescent="0.25">
      <c r="K59017"/>
    </row>
    <row r="59018" spans="11:11" x14ac:dyDescent="0.25">
      <c r="K59018" s="133"/>
    </row>
    <row r="59019" spans="11:11" x14ac:dyDescent="0.25">
      <c r="K59019" s="133"/>
    </row>
    <row r="59020" spans="11:11" x14ac:dyDescent="0.25">
      <c r="K59020"/>
    </row>
    <row r="59021" spans="11:11" x14ac:dyDescent="0.25">
      <c r="K59021"/>
    </row>
    <row r="59022" spans="11:11" x14ac:dyDescent="0.25">
      <c r="K59022" s="133"/>
    </row>
    <row r="59023" spans="11:11" x14ac:dyDescent="0.25">
      <c r="K59023" s="133"/>
    </row>
    <row r="59024" spans="11:11" x14ac:dyDescent="0.25">
      <c r="K59024"/>
    </row>
    <row r="59025" spans="11:11" x14ac:dyDescent="0.25">
      <c r="K59025"/>
    </row>
    <row r="59026" spans="11:11" x14ac:dyDescent="0.25">
      <c r="K59026"/>
    </row>
    <row r="59027" spans="11:11" x14ac:dyDescent="0.25">
      <c r="K59027" s="133"/>
    </row>
    <row r="59028" spans="11:11" x14ac:dyDescent="0.25">
      <c r="K59028" s="133"/>
    </row>
    <row r="59029" spans="11:11" x14ac:dyDescent="0.25">
      <c r="K59029"/>
    </row>
    <row r="59030" spans="11:11" x14ac:dyDescent="0.25">
      <c r="K59030"/>
    </row>
    <row r="59031" spans="11:11" x14ac:dyDescent="0.25">
      <c r="K59031" s="133"/>
    </row>
    <row r="59032" spans="11:11" x14ac:dyDescent="0.25">
      <c r="K59032" s="133"/>
    </row>
    <row r="59033" spans="11:11" x14ac:dyDescent="0.25">
      <c r="K59033"/>
    </row>
    <row r="59034" spans="11:11" x14ac:dyDescent="0.25">
      <c r="K59034"/>
    </row>
    <row r="59035" spans="11:11" x14ac:dyDescent="0.25">
      <c r="K59035"/>
    </row>
    <row r="59036" spans="11:11" x14ac:dyDescent="0.25">
      <c r="K59036" s="133"/>
    </row>
    <row r="59037" spans="11:11" x14ac:dyDescent="0.25">
      <c r="K59037" s="133"/>
    </row>
    <row r="59038" spans="11:11" x14ac:dyDescent="0.25">
      <c r="K59038"/>
    </row>
    <row r="59039" spans="11:11" x14ac:dyDescent="0.25">
      <c r="K59039"/>
    </row>
    <row r="59040" spans="11:11" x14ac:dyDescent="0.25">
      <c r="K59040" s="133"/>
    </row>
    <row r="59041" spans="11:11" x14ac:dyDescent="0.25">
      <c r="K59041" s="133"/>
    </row>
    <row r="59042" spans="11:11" x14ac:dyDescent="0.25">
      <c r="K59042"/>
    </row>
    <row r="59043" spans="11:11" x14ac:dyDescent="0.25">
      <c r="K59043"/>
    </row>
    <row r="59044" spans="11:11" x14ac:dyDescent="0.25">
      <c r="K59044"/>
    </row>
    <row r="59045" spans="11:11" x14ac:dyDescent="0.25">
      <c r="K59045" s="133"/>
    </row>
    <row r="59046" spans="11:11" x14ac:dyDescent="0.25">
      <c r="K59046" s="133"/>
    </row>
    <row r="59047" spans="11:11" x14ac:dyDescent="0.25">
      <c r="K59047"/>
    </row>
    <row r="59048" spans="11:11" x14ac:dyDescent="0.25">
      <c r="K59048"/>
    </row>
    <row r="59049" spans="11:11" x14ac:dyDescent="0.25">
      <c r="K59049" s="133"/>
    </row>
    <row r="59050" spans="11:11" x14ac:dyDescent="0.25">
      <c r="K59050" s="133"/>
    </row>
    <row r="59051" spans="11:11" x14ac:dyDescent="0.25">
      <c r="K59051"/>
    </row>
    <row r="59052" spans="11:11" x14ac:dyDescent="0.25">
      <c r="K59052"/>
    </row>
    <row r="59053" spans="11:11" x14ac:dyDescent="0.25">
      <c r="K59053"/>
    </row>
    <row r="59054" spans="11:11" x14ac:dyDescent="0.25">
      <c r="K59054" s="133"/>
    </row>
    <row r="59055" spans="11:11" x14ac:dyDescent="0.25">
      <c r="K59055" s="133"/>
    </row>
    <row r="59056" spans="11:11" x14ac:dyDescent="0.25">
      <c r="K59056"/>
    </row>
    <row r="59057" spans="11:11" x14ac:dyDescent="0.25">
      <c r="K59057"/>
    </row>
    <row r="59058" spans="11:11" x14ac:dyDescent="0.25">
      <c r="K59058" s="133"/>
    </row>
    <row r="59059" spans="11:11" x14ac:dyDescent="0.25">
      <c r="K59059" s="133"/>
    </row>
    <row r="59060" spans="11:11" x14ac:dyDescent="0.25">
      <c r="K59060"/>
    </row>
    <row r="59061" spans="11:11" x14ac:dyDescent="0.25">
      <c r="K59061"/>
    </row>
    <row r="59062" spans="11:11" x14ac:dyDescent="0.25">
      <c r="K59062"/>
    </row>
    <row r="59063" spans="11:11" x14ac:dyDescent="0.25">
      <c r="K59063" s="133"/>
    </row>
    <row r="59064" spans="11:11" x14ac:dyDescent="0.25">
      <c r="K59064" s="133"/>
    </row>
    <row r="59065" spans="11:11" x14ac:dyDescent="0.25">
      <c r="K59065"/>
    </row>
    <row r="59066" spans="11:11" x14ac:dyDescent="0.25">
      <c r="K59066"/>
    </row>
    <row r="59067" spans="11:11" x14ac:dyDescent="0.25">
      <c r="K59067" s="133"/>
    </row>
    <row r="59068" spans="11:11" x14ac:dyDescent="0.25">
      <c r="K59068" s="133"/>
    </row>
    <row r="59069" spans="11:11" x14ac:dyDescent="0.25">
      <c r="K59069"/>
    </row>
    <row r="59070" spans="11:11" x14ac:dyDescent="0.25">
      <c r="K59070"/>
    </row>
    <row r="59071" spans="11:11" x14ac:dyDescent="0.25">
      <c r="K59071"/>
    </row>
    <row r="59072" spans="11:11" x14ac:dyDescent="0.25">
      <c r="K59072" s="133"/>
    </row>
    <row r="59073" spans="11:11" x14ac:dyDescent="0.25">
      <c r="K59073" s="133"/>
    </row>
    <row r="59074" spans="11:11" x14ac:dyDescent="0.25">
      <c r="K59074"/>
    </row>
    <row r="59075" spans="11:11" x14ac:dyDescent="0.25">
      <c r="K59075"/>
    </row>
    <row r="59076" spans="11:11" x14ac:dyDescent="0.25">
      <c r="K59076" s="133"/>
    </row>
    <row r="59077" spans="11:11" x14ac:dyDescent="0.25">
      <c r="K59077" s="133"/>
    </row>
    <row r="59078" spans="11:11" x14ac:dyDescent="0.25">
      <c r="K59078"/>
    </row>
    <row r="59079" spans="11:11" x14ac:dyDescent="0.25">
      <c r="K59079"/>
    </row>
    <row r="59080" spans="11:11" x14ac:dyDescent="0.25">
      <c r="K59080"/>
    </row>
    <row r="59081" spans="11:11" x14ac:dyDescent="0.25">
      <c r="K59081" s="133"/>
    </row>
    <row r="59082" spans="11:11" x14ac:dyDescent="0.25">
      <c r="K59082" s="133"/>
    </row>
    <row r="59083" spans="11:11" x14ac:dyDescent="0.25">
      <c r="K59083"/>
    </row>
    <row r="59084" spans="11:11" x14ac:dyDescent="0.25">
      <c r="K59084"/>
    </row>
    <row r="59085" spans="11:11" x14ac:dyDescent="0.25">
      <c r="K59085" s="133"/>
    </row>
    <row r="59086" spans="11:11" x14ac:dyDescent="0.25">
      <c r="K59086" s="133"/>
    </row>
    <row r="59087" spans="11:11" x14ac:dyDescent="0.25">
      <c r="K59087"/>
    </row>
    <row r="59088" spans="11:11" x14ac:dyDescent="0.25">
      <c r="K59088"/>
    </row>
    <row r="59089" spans="11:11" x14ac:dyDescent="0.25">
      <c r="K59089"/>
    </row>
    <row r="59090" spans="11:11" x14ac:dyDescent="0.25">
      <c r="K59090" s="133"/>
    </row>
    <row r="59091" spans="11:11" x14ac:dyDescent="0.25">
      <c r="K59091" s="133"/>
    </row>
    <row r="59092" spans="11:11" x14ac:dyDescent="0.25">
      <c r="K59092"/>
    </row>
    <row r="59093" spans="11:11" x14ac:dyDescent="0.25">
      <c r="K59093"/>
    </row>
    <row r="59094" spans="11:11" x14ac:dyDescent="0.25">
      <c r="K59094" s="133"/>
    </row>
    <row r="59095" spans="11:11" x14ac:dyDescent="0.25">
      <c r="K59095" s="133"/>
    </row>
    <row r="59096" spans="11:11" x14ac:dyDescent="0.25">
      <c r="K59096"/>
    </row>
    <row r="59097" spans="11:11" x14ac:dyDescent="0.25">
      <c r="K59097"/>
    </row>
    <row r="59098" spans="11:11" x14ac:dyDescent="0.25">
      <c r="K59098"/>
    </row>
    <row r="59099" spans="11:11" x14ac:dyDescent="0.25">
      <c r="K59099" s="133"/>
    </row>
    <row r="59100" spans="11:11" x14ac:dyDescent="0.25">
      <c r="K59100" s="133"/>
    </row>
    <row r="59101" spans="11:11" x14ac:dyDescent="0.25">
      <c r="K59101"/>
    </row>
    <row r="59102" spans="11:11" x14ac:dyDescent="0.25">
      <c r="K59102"/>
    </row>
    <row r="59103" spans="11:11" x14ac:dyDescent="0.25">
      <c r="K59103" s="133"/>
    </row>
    <row r="59104" spans="11:11" x14ac:dyDescent="0.25">
      <c r="K59104" s="133"/>
    </row>
    <row r="59105" spans="11:11" x14ac:dyDescent="0.25">
      <c r="K59105"/>
    </row>
    <row r="59106" spans="11:11" x14ac:dyDescent="0.25">
      <c r="K59106"/>
    </row>
    <row r="59107" spans="11:11" x14ac:dyDescent="0.25">
      <c r="K59107"/>
    </row>
    <row r="59108" spans="11:11" x14ac:dyDescent="0.25">
      <c r="K59108" s="133"/>
    </row>
    <row r="59109" spans="11:11" x14ac:dyDescent="0.25">
      <c r="K59109" s="133"/>
    </row>
    <row r="59110" spans="11:11" x14ac:dyDescent="0.25">
      <c r="K59110"/>
    </row>
    <row r="59111" spans="11:11" x14ac:dyDescent="0.25">
      <c r="K59111"/>
    </row>
    <row r="59112" spans="11:11" x14ac:dyDescent="0.25">
      <c r="K59112" s="133"/>
    </row>
    <row r="59113" spans="11:11" x14ac:dyDescent="0.25">
      <c r="K59113" s="133"/>
    </row>
    <row r="59114" spans="11:11" x14ac:dyDescent="0.25">
      <c r="K59114"/>
    </row>
    <row r="59115" spans="11:11" x14ac:dyDescent="0.25">
      <c r="K59115"/>
    </row>
    <row r="59116" spans="11:11" x14ac:dyDescent="0.25">
      <c r="K59116"/>
    </row>
    <row r="59117" spans="11:11" x14ac:dyDescent="0.25">
      <c r="K59117" s="133"/>
    </row>
    <row r="59118" spans="11:11" x14ac:dyDescent="0.25">
      <c r="K59118" s="133"/>
    </row>
    <row r="59119" spans="11:11" x14ac:dyDescent="0.25">
      <c r="K59119"/>
    </row>
    <row r="59120" spans="11:11" x14ac:dyDescent="0.25">
      <c r="K59120"/>
    </row>
    <row r="59121" spans="11:11" x14ac:dyDescent="0.25">
      <c r="K59121" s="133"/>
    </row>
    <row r="59122" spans="11:11" x14ac:dyDescent="0.25">
      <c r="K59122" s="133"/>
    </row>
    <row r="59123" spans="11:11" x14ac:dyDescent="0.25">
      <c r="K59123"/>
    </row>
    <row r="59124" spans="11:11" x14ac:dyDescent="0.25">
      <c r="K59124"/>
    </row>
    <row r="59125" spans="11:11" x14ac:dyDescent="0.25">
      <c r="K59125"/>
    </row>
    <row r="59126" spans="11:11" x14ac:dyDescent="0.25">
      <c r="K59126" s="133"/>
    </row>
    <row r="59127" spans="11:11" x14ac:dyDescent="0.25">
      <c r="K59127" s="133"/>
    </row>
    <row r="59128" spans="11:11" x14ac:dyDescent="0.25">
      <c r="K59128"/>
    </row>
    <row r="59129" spans="11:11" x14ac:dyDescent="0.25">
      <c r="K59129"/>
    </row>
    <row r="59130" spans="11:11" x14ac:dyDescent="0.25">
      <c r="K59130" s="133"/>
    </row>
    <row r="59131" spans="11:11" x14ac:dyDescent="0.25">
      <c r="K59131" s="133"/>
    </row>
    <row r="59132" spans="11:11" x14ac:dyDescent="0.25">
      <c r="K59132"/>
    </row>
    <row r="59133" spans="11:11" x14ac:dyDescent="0.25">
      <c r="K59133"/>
    </row>
    <row r="59134" spans="11:11" x14ac:dyDescent="0.25">
      <c r="K59134"/>
    </row>
    <row r="59135" spans="11:11" x14ac:dyDescent="0.25">
      <c r="K59135" s="133"/>
    </row>
    <row r="59136" spans="11:11" x14ac:dyDescent="0.25">
      <c r="K59136" s="133"/>
    </row>
    <row r="59137" spans="11:11" x14ac:dyDescent="0.25">
      <c r="K59137"/>
    </row>
    <row r="59138" spans="11:11" x14ac:dyDescent="0.25">
      <c r="K59138"/>
    </row>
    <row r="59139" spans="11:11" x14ac:dyDescent="0.25">
      <c r="K59139" s="133"/>
    </row>
    <row r="59140" spans="11:11" x14ac:dyDescent="0.25">
      <c r="K59140" s="133"/>
    </row>
    <row r="59141" spans="11:11" x14ac:dyDescent="0.25">
      <c r="K59141"/>
    </row>
    <row r="59142" spans="11:11" x14ac:dyDescent="0.25">
      <c r="K59142"/>
    </row>
    <row r="59143" spans="11:11" x14ac:dyDescent="0.25">
      <c r="K59143"/>
    </row>
    <row r="59144" spans="11:11" x14ac:dyDescent="0.25">
      <c r="K59144" s="133"/>
    </row>
    <row r="59145" spans="11:11" x14ac:dyDescent="0.25">
      <c r="K59145" s="133"/>
    </row>
    <row r="59146" spans="11:11" x14ac:dyDescent="0.25">
      <c r="K59146"/>
    </row>
    <row r="59147" spans="11:11" x14ac:dyDescent="0.25">
      <c r="K59147"/>
    </row>
    <row r="59148" spans="11:11" x14ac:dyDescent="0.25">
      <c r="K59148" s="133"/>
    </row>
    <row r="59149" spans="11:11" x14ac:dyDescent="0.25">
      <c r="K59149" s="133"/>
    </row>
    <row r="59150" spans="11:11" x14ac:dyDescent="0.25">
      <c r="K59150"/>
    </row>
    <row r="59151" spans="11:11" x14ac:dyDescent="0.25">
      <c r="K59151"/>
    </row>
    <row r="59152" spans="11:11" x14ac:dyDescent="0.25">
      <c r="K59152"/>
    </row>
    <row r="59153" spans="11:11" x14ac:dyDescent="0.25">
      <c r="K59153" s="133"/>
    </row>
    <row r="59154" spans="11:11" x14ac:dyDescent="0.25">
      <c r="K59154" s="133"/>
    </row>
    <row r="59155" spans="11:11" x14ac:dyDescent="0.25">
      <c r="K59155"/>
    </row>
    <row r="59156" spans="11:11" x14ac:dyDescent="0.25">
      <c r="K59156"/>
    </row>
    <row r="59157" spans="11:11" x14ac:dyDescent="0.25">
      <c r="K59157" s="133"/>
    </row>
    <row r="59158" spans="11:11" x14ac:dyDescent="0.25">
      <c r="K59158" s="133"/>
    </row>
    <row r="59159" spans="11:11" x14ac:dyDescent="0.25">
      <c r="K59159"/>
    </row>
    <row r="59160" spans="11:11" x14ac:dyDescent="0.25">
      <c r="K59160"/>
    </row>
    <row r="59161" spans="11:11" x14ac:dyDescent="0.25">
      <c r="K59161"/>
    </row>
    <row r="59162" spans="11:11" x14ac:dyDescent="0.25">
      <c r="K59162" s="133"/>
    </row>
    <row r="59163" spans="11:11" x14ac:dyDescent="0.25">
      <c r="K59163" s="133"/>
    </row>
    <row r="59164" spans="11:11" x14ac:dyDescent="0.25">
      <c r="K59164"/>
    </row>
    <row r="59165" spans="11:11" x14ac:dyDescent="0.25">
      <c r="K59165"/>
    </row>
    <row r="59166" spans="11:11" x14ac:dyDescent="0.25">
      <c r="K59166" s="133"/>
    </row>
    <row r="59167" spans="11:11" x14ac:dyDescent="0.25">
      <c r="K59167" s="133"/>
    </row>
    <row r="59168" spans="11:11" x14ac:dyDescent="0.25">
      <c r="K59168"/>
    </row>
    <row r="59169" spans="11:11" x14ac:dyDescent="0.25">
      <c r="K59169"/>
    </row>
    <row r="59170" spans="11:11" x14ac:dyDescent="0.25">
      <c r="K59170"/>
    </row>
    <row r="59171" spans="11:11" x14ac:dyDescent="0.25">
      <c r="K59171" s="133"/>
    </row>
    <row r="59172" spans="11:11" x14ac:dyDescent="0.25">
      <c r="K59172" s="133"/>
    </row>
    <row r="59173" spans="11:11" x14ac:dyDescent="0.25">
      <c r="K59173"/>
    </row>
    <row r="59174" spans="11:11" x14ac:dyDescent="0.25">
      <c r="K59174"/>
    </row>
    <row r="59175" spans="11:11" x14ac:dyDescent="0.25">
      <c r="K59175" s="133"/>
    </row>
    <row r="59176" spans="11:11" x14ac:dyDescent="0.25">
      <c r="K59176" s="133"/>
    </row>
    <row r="59177" spans="11:11" x14ac:dyDescent="0.25">
      <c r="K59177"/>
    </row>
    <row r="59178" spans="11:11" x14ac:dyDescent="0.25">
      <c r="K59178"/>
    </row>
    <row r="59179" spans="11:11" x14ac:dyDescent="0.25">
      <c r="K59179"/>
    </row>
    <row r="59180" spans="11:11" x14ac:dyDescent="0.25">
      <c r="K59180" s="133"/>
    </row>
    <row r="59181" spans="11:11" x14ac:dyDescent="0.25">
      <c r="K59181" s="133"/>
    </row>
    <row r="59182" spans="11:11" x14ac:dyDescent="0.25">
      <c r="K59182"/>
    </row>
    <row r="59183" spans="11:11" x14ac:dyDescent="0.25">
      <c r="K59183"/>
    </row>
    <row r="59184" spans="11:11" x14ac:dyDescent="0.25">
      <c r="K59184" s="133"/>
    </row>
    <row r="59185" spans="11:11" x14ac:dyDescent="0.25">
      <c r="K59185" s="133"/>
    </row>
    <row r="59186" spans="11:11" x14ac:dyDescent="0.25">
      <c r="K59186"/>
    </row>
    <row r="59187" spans="11:11" x14ac:dyDescent="0.25">
      <c r="K59187"/>
    </row>
    <row r="59188" spans="11:11" x14ac:dyDescent="0.25">
      <c r="K59188"/>
    </row>
    <row r="59189" spans="11:11" x14ac:dyDescent="0.25">
      <c r="K59189" s="133"/>
    </row>
    <row r="59190" spans="11:11" x14ac:dyDescent="0.25">
      <c r="K59190" s="133"/>
    </row>
    <row r="59191" spans="11:11" x14ac:dyDescent="0.25">
      <c r="K59191"/>
    </row>
    <row r="59192" spans="11:11" x14ac:dyDescent="0.25">
      <c r="K59192"/>
    </row>
    <row r="59193" spans="11:11" x14ac:dyDescent="0.25">
      <c r="K59193" s="133"/>
    </row>
    <row r="59194" spans="11:11" x14ac:dyDescent="0.25">
      <c r="K59194" s="133"/>
    </row>
    <row r="59195" spans="11:11" x14ac:dyDescent="0.25">
      <c r="K59195"/>
    </row>
    <row r="59196" spans="11:11" x14ac:dyDescent="0.25">
      <c r="K59196"/>
    </row>
    <row r="59197" spans="11:11" x14ac:dyDescent="0.25">
      <c r="K59197"/>
    </row>
    <row r="59198" spans="11:11" x14ac:dyDescent="0.25">
      <c r="K59198" s="133"/>
    </row>
    <row r="59199" spans="11:11" x14ac:dyDescent="0.25">
      <c r="K59199" s="133"/>
    </row>
    <row r="59200" spans="11:11" x14ac:dyDescent="0.25">
      <c r="K59200"/>
    </row>
    <row r="59201" spans="11:11" x14ac:dyDescent="0.25">
      <c r="K59201"/>
    </row>
    <row r="59202" spans="11:11" x14ac:dyDescent="0.25">
      <c r="K59202" s="133"/>
    </row>
    <row r="59203" spans="11:11" x14ac:dyDescent="0.25">
      <c r="K59203" s="133"/>
    </row>
    <row r="59204" spans="11:11" x14ac:dyDescent="0.25">
      <c r="K59204"/>
    </row>
    <row r="59205" spans="11:11" x14ac:dyDescent="0.25">
      <c r="K59205"/>
    </row>
    <row r="59206" spans="11:11" x14ac:dyDescent="0.25">
      <c r="K59206"/>
    </row>
    <row r="59207" spans="11:11" x14ac:dyDescent="0.25">
      <c r="K59207" s="133"/>
    </row>
    <row r="59208" spans="11:11" x14ac:dyDescent="0.25">
      <c r="K59208" s="133"/>
    </row>
    <row r="59209" spans="11:11" x14ac:dyDescent="0.25">
      <c r="K59209"/>
    </row>
    <row r="59210" spans="11:11" x14ac:dyDescent="0.25">
      <c r="K59210"/>
    </row>
    <row r="59211" spans="11:11" x14ac:dyDescent="0.25">
      <c r="K59211" s="133"/>
    </row>
    <row r="59212" spans="11:11" x14ac:dyDescent="0.25">
      <c r="K59212" s="133"/>
    </row>
    <row r="59213" spans="11:11" x14ac:dyDescent="0.25">
      <c r="K59213"/>
    </row>
    <row r="59214" spans="11:11" x14ac:dyDescent="0.25">
      <c r="K59214"/>
    </row>
    <row r="59215" spans="11:11" x14ac:dyDescent="0.25">
      <c r="K59215"/>
    </row>
    <row r="59216" spans="11:11" x14ac:dyDescent="0.25">
      <c r="K59216" s="133"/>
    </row>
    <row r="59217" spans="11:11" x14ac:dyDescent="0.25">
      <c r="K59217" s="133"/>
    </row>
    <row r="59218" spans="11:11" x14ac:dyDescent="0.25">
      <c r="K59218"/>
    </row>
    <row r="59219" spans="11:11" x14ac:dyDescent="0.25">
      <c r="K59219"/>
    </row>
    <row r="59220" spans="11:11" x14ac:dyDescent="0.25">
      <c r="K59220" s="133"/>
    </row>
    <row r="59221" spans="11:11" x14ac:dyDescent="0.25">
      <c r="K59221" s="133"/>
    </row>
    <row r="59222" spans="11:11" x14ac:dyDescent="0.25">
      <c r="K59222"/>
    </row>
    <row r="59223" spans="11:11" x14ac:dyDescent="0.25">
      <c r="K59223"/>
    </row>
    <row r="59224" spans="11:11" x14ac:dyDescent="0.25">
      <c r="K59224"/>
    </row>
    <row r="59225" spans="11:11" x14ac:dyDescent="0.25">
      <c r="K59225" s="133"/>
    </row>
    <row r="59226" spans="11:11" x14ac:dyDescent="0.25">
      <c r="K59226" s="133"/>
    </row>
    <row r="59227" spans="11:11" x14ac:dyDescent="0.25">
      <c r="K59227"/>
    </row>
    <row r="59228" spans="11:11" x14ac:dyDescent="0.25">
      <c r="K59228"/>
    </row>
    <row r="59229" spans="11:11" x14ac:dyDescent="0.25">
      <c r="K59229" s="133"/>
    </row>
    <row r="59230" spans="11:11" x14ac:dyDescent="0.25">
      <c r="K59230" s="133"/>
    </row>
    <row r="59231" spans="11:11" x14ac:dyDescent="0.25">
      <c r="K59231"/>
    </row>
    <row r="59232" spans="11:11" x14ac:dyDescent="0.25">
      <c r="K59232"/>
    </row>
    <row r="59233" spans="11:11" x14ac:dyDescent="0.25">
      <c r="K59233"/>
    </row>
    <row r="59234" spans="11:11" x14ac:dyDescent="0.25">
      <c r="K59234" s="133"/>
    </row>
    <row r="59235" spans="11:11" x14ac:dyDescent="0.25">
      <c r="K59235" s="133"/>
    </row>
    <row r="59236" spans="11:11" x14ac:dyDescent="0.25">
      <c r="K59236"/>
    </row>
    <row r="59237" spans="11:11" x14ac:dyDescent="0.25">
      <c r="K59237"/>
    </row>
    <row r="59238" spans="11:11" x14ac:dyDescent="0.25">
      <c r="K59238" s="133"/>
    </row>
    <row r="59239" spans="11:11" x14ac:dyDescent="0.25">
      <c r="K59239" s="133"/>
    </row>
    <row r="59240" spans="11:11" x14ac:dyDescent="0.25">
      <c r="K59240"/>
    </row>
    <row r="59241" spans="11:11" x14ac:dyDescent="0.25">
      <c r="K59241"/>
    </row>
    <row r="59242" spans="11:11" x14ac:dyDescent="0.25">
      <c r="K59242"/>
    </row>
    <row r="59243" spans="11:11" x14ac:dyDescent="0.25">
      <c r="K59243" s="133"/>
    </row>
    <row r="59244" spans="11:11" x14ac:dyDescent="0.25">
      <c r="K59244" s="133"/>
    </row>
    <row r="59245" spans="11:11" x14ac:dyDescent="0.25">
      <c r="K59245"/>
    </row>
    <row r="59246" spans="11:11" x14ac:dyDescent="0.25">
      <c r="K59246"/>
    </row>
    <row r="59247" spans="11:11" x14ac:dyDescent="0.25">
      <c r="K59247" s="133"/>
    </row>
    <row r="59248" spans="11:11" x14ac:dyDescent="0.25">
      <c r="K59248" s="133"/>
    </row>
    <row r="59249" spans="11:11" x14ac:dyDescent="0.25">
      <c r="K59249"/>
    </row>
    <row r="59250" spans="11:11" x14ac:dyDescent="0.25">
      <c r="K59250"/>
    </row>
    <row r="59251" spans="11:11" x14ac:dyDescent="0.25">
      <c r="K59251"/>
    </row>
    <row r="59252" spans="11:11" x14ac:dyDescent="0.25">
      <c r="K59252" s="133"/>
    </row>
    <row r="59253" spans="11:11" x14ac:dyDescent="0.25">
      <c r="K59253" s="133"/>
    </row>
    <row r="59254" spans="11:11" x14ac:dyDescent="0.25">
      <c r="K59254"/>
    </row>
    <row r="59255" spans="11:11" x14ac:dyDescent="0.25">
      <c r="K59255"/>
    </row>
    <row r="59256" spans="11:11" x14ac:dyDescent="0.25">
      <c r="K59256" s="133"/>
    </row>
    <row r="59257" spans="11:11" x14ac:dyDescent="0.25">
      <c r="K59257" s="133"/>
    </row>
    <row r="59258" spans="11:11" x14ac:dyDescent="0.25">
      <c r="K59258"/>
    </row>
    <row r="59259" spans="11:11" x14ac:dyDescent="0.25">
      <c r="K59259"/>
    </row>
    <row r="59260" spans="11:11" x14ac:dyDescent="0.25">
      <c r="K59260"/>
    </row>
    <row r="59261" spans="11:11" x14ac:dyDescent="0.25">
      <c r="K59261" s="133"/>
    </row>
    <row r="59262" spans="11:11" x14ac:dyDescent="0.25">
      <c r="K59262" s="133"/>
    </row>
    <row r="59263" spans="11:11" x14ac:dyDescent="0.25">
      <c r="K59263"/>
    </row>
    <row r="59264" spans="11:11" x14ac:dyDescent="0.25">
      <c r="K59264"/>
    </row>
    <row r="59265" spans="11:11" x14ac:dyDescent="0.25">
      <c r="K59265" s="133"/>
    </row>
    <row r="59266" spans="11:11" x14ac:dyDescent="0.25">
      <c r="K59266" s="133"/>
    </row>
    <row r="59267" spans="11:11" x14ac:dyDescent="0.25">
      <c r="K59267"/>
    </row>
    <row r="59268" spans="11:11" x14ac:dyDescent="0.25">
      <c r="K59268"/>
    </row>
    <row r="59269" spans="11:11" x14ac:dyDescent="0.25">
      <c r="K59269"/>
    </row>
    <row r="59270" spans="11:11" x14ac:dyDescent="0.25">
      <c r="K59270" s="133"/>
    </row>
    <row r="59271" spans="11:11" x14ac:dyDescent="0.25">
      <c r="K59271" s="133"/>
    </row>
    <row r="59272" spans="11:11" x14ac:dyDescent="0.25">
      <c r="K59272"/>
    </row>
    <row r="59273" spans="11:11" x14ac:dyDescent="0.25">
      <c r="K59273"/>
    </row>
    <row r="59274" spans="11:11" x14ac:dyDescent="0.25">
      <c r="K59274" s="133"/>
    </row>
    <row r="59275" spans="11:11" x14ac:dyDescent="0.25">
      <c r="K59275" s="133"/>
    </row>
    <row r="59276" spans="11:11" x14ac:dyDescent="0.25">
      <c r="K59276"/>
    </row>
    <row r="59277" spans="11:11" x14ac:dyDescent="0.25">
      <c r="K59277"/>
    </row>
    <row r="59278" spans="11:11" x14ac:dyDescent="0.25">
      <c r="K59278"/>
    </row>
    <row r="59279" spans="11:11" x14ac:dyDescent="0.25">
      <c r="K59279" s="133"/>
    </row>
    <row r="59280" spans="11:11" x14ac:dyDescent="0.25">
      <c r="K59280" s="133"/>
    </row>
    <row r="59281" spans="11:11" x14ac:dyDescent="0.25">
      <c r="K59281"/>
    </row>
    <row r="59282" spans="11:11" x14ac:dyDescent="0.25">
      <c r="K59282"/>
    </row>
    <row r="59283" spans="11:11" x14ac:dyDescent="0.25">
      <c r="K59283" s="133"/>
    </row>
    <row r="59284" spans="11:11" x14ac:dyDescent="0.25">
      <c r="K59284" s="133"/>
    </row>
    <row r="59285" spans="11:11" x14ac:dyDescent="0.25">
      <c r="K59285"/>
    </row>
    <row r="59286" spans="11:11" x14ac:dyDescent="0.25">
      <c r="K59286"/>
    </row>
    <row r="59287" spans="11:11" x14ac:dyDescent="0.25">
      <c r="K59287"/>
    </row>
    <row r="59288" spans="11:11" x14ac:dyDescent="0.25">
      <c r="K59288" s="133"/>
    </row>
    <row r="59289" spans="11:11" x14ac:dyDescent="0.25">
      <c r="K59289" s="133"/>
    </row>
    <row r="59290" spans="11:11" x14ac:dyDescent="0.25">
      <c r="K59290"/>
    </row>
    <row r="59291" spans="11:11" x14ac:dyDescent="0.25">
      <c r="K59291"/>
    </row>
    <row r="59292" spans="11:11" x14ac:dyDescent="0.25">
      <c r="K59292" s="133"/>
    </row>
    <row r="59293" spans="11:11" x14ac:dyDescent="0.25">
      <c r="K59293" s="133"/>
    </row>
    <row r="59294" spans="11:11" x14ac:dyDescent="0.25">
      <c r="K59294"/>
    </row>
    <row r="59295" spans="11:11" x14ac:dyDescent="0.25">
      <c r="K59295"/>
    </row>
    <row r="59296" spans="11:11" x14ac:dyDescent="0.25">
      <c r="K59296"/>
    </row>
    <row r="59297" spans="11:11" x14ac:dyDescent="0.25">
      <c r="K59297" s="133"/>
    </row>
    <row r="59298" spans="11:11" x14ac:dyDescent="0.25">
      <c r="K59298" s="133"/>
    </row>
    <row r="59299" spans="11:11" x14ac:dyDescent="0.25">
      <c r="K59299"/>
    </row>
    <row r="59300" spans="11:11" x14ac:dyDescent="0.25">
      <c r="K59300"/>
    </row>
    <row r="59301" spans="11:11" x14ac:dyDescent="0.25">
      <c r="K59301" s="133"/>
    </row>
    <row r="59302" spans="11:11" x14ac:dyDescent="0.25">
      <c r="K59302" s="133"/>
    </row>
    <row r="59303" spans="11:11" x14ac:dyDescent="0.25">
      <c r="K59303"/>
    </row>
    <row r="59304" spans="11:11" x14ac:dyDescent="0.25">
      <c r="K59304"/>
    </row>
    <row r="59305" spans="11:11" x14ac:dyDescent="0.25">
      <c r="K59305"/>
    </row>
    <row r="59306" spans="11:11" x14ac:dyDescent="0.25">
      <c r="K59306" s="133"/>
    </row>
    <row r="59307" spans="11:11" x14ac:dyDescent="0.25">
      <c r="K59307" s="133"/>
    </row>
    <row r="59308" spans="11:11" x14ac:dyDescent="0.25">
      <c r="K59308"/>
    </row>
    <row r="59309" spans="11:11" x14ac:dyDescent="0.25">
      <c r="K59309"/>
    </row>
    <row r="59310" spans="11:11" x14ac:dyDescent="0.25">
      <c r="K59310" s="133"/>
    </row>
    <row r="59311" spans="11:11" x14ac:dyDescent="0.25">
      <c r="K59311" s="133"/>
    </row>
    <row r="59312" spans="11:11" x14ac:dyDescent="0.25">
      <c r="K59312"/>
    </row>
    <row r="59313" spans="11:11" x14ac:dyDescent="0.25">
      <c r="K59313"/>
    </row>
    <row r="59314" spans="11:11" x14ac:dyDescent="0.25">
      <c r="K59314"/>
    </row>
    <row r="59315" spans="11:11" x14ac:dyDescent="0.25">
      <c r="K59315" s="133"/>
    </row>
    <row r="59316" spans="11:11" x14ac:dyDescent="0.25">
      <c r="K59316" s="133"/>
    </row>
    <row r="59317" spans="11:11" x14ac:dyDescent="0.25">
      <c r="K59317"/>
    </row>
    <row r="59318" spans="11:11" x14ac:dyDescent="0.25">
      <c r="K59318"/>
    </row>
    <row r="59319" spans="11:11" x14ac:dyDescent="0.25">
      <c r="K59319" s="133"/>
    </row>
    <row r="59320" spans="11:11" x14ac:dyDescent="0.25">
      <c r="K59320" s="133"/>
    </row>
    <row r="59321" spans="11:11" x14ac:dyDescent="0.25">
      <c r="K59321"/>
    </row>
    <row r="59322" spans="11:11" x14ac:dyDescent="0.25">
      <c r="K59322"/>
    </row>
    <row r="59323" spans="11:11" x14ac:dyDescent="0.25">
      <c r="K59323"/>
    </row>
    <row r="59324" spans="11:11" x14ac:dyDescent="0.25">
      <c r="K59324" s="133"/>
    </row>
    <row r="59325" spans="11:11" x14ac:dyDescent="0.25">
      <c r="K59325" s="133"/>
    </row>
    <row r="59326" spans="11:11" x14ac:dyDescent="0.25">
      <c r="K59326"/>
    </row>
    <row r="59327" spans="11:11" x14ac:dyDescent="0.25">
      <c r="K59327"/>
    </row>
    <row r="59328" spans="11:11" x14ac:dyDescent="0.25">
      <c r="K59328" s="133"/>
    </row>
    <row r="59329" spans="11:11" x14ac:dyDescent="0.25">
      <c r="K59329" s="133"/>
    </row>
    <row r="59330" spans="11:11" x14ac:dyDescent="0.25">
      <c r="K59330"/>
    </row>
    <row r="59331" spans="11:11" x14ac:dyDescent="0.25">
      <c r="K59331"/>
    </row>
    <row r="59332" spans="11:11" x14ac:dyDescent="0.25">
      <c r="K59332"/>
    </row>
    <row r="59333" spans="11:11" x14ac:dyDescent="0.25">
      <c r="K59333" s="133"/>
    </row>
    <row r="59334" spans="11:11" x14ac:dyDescent="0.25">
      <c r="K59334" s="133"/>
    </row>
    <row r="59335" spans="11:11" x14ac:dyDescent="0.25">
      <c r="K59335"/>
    </row>
    <row r="59336" spans="11:11" x14ac:dyDescent="0.25">
      <c r="K59336"/>
    </row>
    <row r="59337" spans="11:11" x14ac:dyDescent="0.25">
      <c r="K59337" s="133"/>
    </row>
    <row r="59338" spans="11:11" x14ac:dyDescent="0.25">
      <c r="K59338" s="133"/>
    </row>
    <row r="59339" spans="11:11" x14ac:dyDescent="0.25">
      <c r="K59339"/>
    </row>
    <row r="59340" spans="11:11" x14ac:dyDescent="0.25">
      <c r="K59340"/>
    </row>
    <row r="59341" spans="11:11" x14ac:dyDescent="0.25">
      <c r="K59341"/>
    </row>
    <row r="59342" spans="11:11" x14ac:dyDescent="0.25">
      <c r="K59342" s="133"/>
    </row>
    <row r="59343" spans="11:11" x14ac:dyDescent="0.25">
      <c r="K59343" s="133"/>
    </row>
    <row r="59344" spans="11:11" x14ac:dyDescent="0.25">
      <c r="K59344"/>
    </row>
    <row r="59345" spans="11:11" x14ac:dyDescent="0.25">
      <c r="K59345"/>
    </row>
    <row r="59346" spans="11:11" x14ac:dyDescent="0.25">
      <c r="K59346" s="133"/>
    </row>
    <row r="59347" spans="11:11" x14ac:dyDescent="0.25">
      <c r="K59347" s="133"/>
    </row>
    <row r="59348" spans="11:11" x14ac:dyDescent="0.25">
      <c r="K59348"/>
    </row>
    <row r="59349" spans="11:11" x14ac:dyDescent="0.25">
      <c r="K59349"/>
    </row>
    <row r="59350" spans="11:11" x14ac:dyDescent="0.25">
      <c r="K59350"/>
    </row>
    <row r="59351" spans="11:11" x14ac:dyDescent="0.25">
      <c r="K59351" s="133"/>
    </row>
    <row r="59352" spans="11:11" x14ac:dyDescent="0.25">
      <c r="K59352" s="133"/>
    </row>
    <row r="59353" spans="11:11" x14ac:dyDescent="0.25">
      <c r="K59353"/>
    </row>
    <row r="59354" spans="11:11" x14ac:dyDescent="0.25">
      <c r="K59354"/>
    </row>
    <row r="59355" spans="11:11" x14ac:dyDescent="0.25">
      <c r="K59355" s="133"/>
    </row>
    <row r="59356" spans="11:11" x14ac:dyDescent="0.25">
      <c r="K59356" s="133"/>
    </row>
    <row r="59357" spans="11:11" x14ac:dyDescent="0.25">
      <c r="K59357"/>
    </row>
    <row r="59358" spans="11:11" x14ac:dyDescent="0.25">
      <c r="K59358"/>
    </row>
    <row r="59359" spans="11:11" x14ac:dyDescent="0.25">
      <c r="K59359"/>
    </row>
    <row r="59360" spans="11:11" x14ac:dyDescent="0.25">
      <c r="K59360" s="133"/>
    </row>
    <row r="59361" spans="11:11" x14ac:dyDescent="0.25">
      <c r="K59361" s="133"/>
    </row>
    <row r="59362" spans="11:11" x14ac:dyDescent="0.25">
      <c r="K59362"/>
    </row>
    <row r="59363" spans="11:11" x14ac:dyDescent="0.25">
      <c r="K59363"/>
    </row>
    <row r="59364" spans="11:11" x14ac:dyDescent="0.25">
      <c r="K59364" s="133"/>
    </row>
    <row r="59365" spans="11:11" x14ac:dyDescent="0.25">
      <c r="K59365" s="133"/>
    </row>
    <row r="59366" spans="11:11" x14ac:dyDescent="0.25">
      <c r="K59366"/>
    </row>
    <row r="59367" spans="11:11" x14ac:dyDescent="0.25">
      <c r="K59367"/>
    </row>
    <row r="59368" spans="11:11" x14ac:dyDescent="0.25">
      <c r="K59368"/>
    </row>
    <row r="59369" spans="11:11" x14ac:dyDescent="0.25">
      <c r="K59369" s="133"/>
    </row>
    <row r="59370" spans="11:11" x14ac:dyDescent="0.25">
      <c r="K59370" s="133"/>
    </row>
    <row r="59371" spans="11:11" x14ac:dyDescent="0.25">
      <c r="K59371"/>
    </row>
    <row r="59372" spans="11:11" x14ac:dyDescent="0.25">
      <c r="K59372"/>
    </row>
    <row r="59373" spans="11:11" x14ac:dyDescent="0.25">
      <c r="K59373" s="133"/>
    </row>
    <row r="59374" spans="11:11" x14ac:dyDescent="0.25">
      <c r="K59374" s="133"/>
    </row>
    <row r="59375" spans="11:11" x14ac:dyDescent="0.25">
      <c r="K59375"/>
    </row>
    <row r="59376" spans="11:11" x14ac:dyDescent="0.25">
      <c r="K59376"/>
    </row>
    <row r="59377" spans="11:11" x14ac:dyDescent="0.25">
      <c r="K59377"/>
    </row>
    <row r="59378" spans="11:11" x14ac:dyDescent="0.25">
      <c r="K59378" s="133"/>
    </row>
    <row r="59379" spans="11:11" x14ac:dyDescent="0.25">
      <c r="K59379" s="133"/>
    </row>
    <row r="59380" spans="11:11" x14ac:dyDescent="0.25">
      <c r="K59380"/>
    </row>
    <row r="59381" spans="11:11" x14ac:dyDescent="0.25">
      <c r="K59381"/>
    </row>
    <row r="59382" spans="11:11" x14ac:dyDescent="0.25">
      <c r="K59382" s="133"/>
    </row>
    <row r="59383" spans="11:11" x14ac:dyDescent="0.25">
      <c r="K59383" s="133"/>
    </row>
    <row r="59384" spans="11:11" x14ac:dyDescent="0.25">
      <c r="K59384"/>
    </row>
    <row r="59385" spans="11:11" x14ac:dyDescent="0.25">
      <c r="K59385"/>
    </row>
    <row r="59386" spans="11:11" x14ac:dyDescent="0.25">
      <c r="K59386"/>
    </row>
    <row r="59387" spans="11:11" x14ac:dyDescent="0.25">
      <c r="K59387" s="133"/>
    </row>
    <row r="59388" spans="11:11" x14ac:dyDescent="0.25">
      <c r="K59388" s="133"/>
    </row>
    <row r="59389" spans="11:11" x14ac:dyDescent="0.25">
      <c r="K59389"/>
    </row>
    <row r="59390" spans="11:11" x14ac:dyDescent="0.25">
      <c r="K59390"/>
    </row>
    <row r="59391" spans="11:11" x14ac:dyDescent="0.25">
      <c r="K59391" s="133"/>
    </row>
    <row r="59392" spans="11:11" x14ac:dyDescent="0.25">
      <c r="K59392" s="133"/>
    </row>
    <row r="59393" spans="11:11" x14ac:dyDescent="0.25">
      <c r="K59393"/>
    </row>
    <row r="59394" spans="11:11" x14ac:dyDescent="0.25">
      <c r="K59394"/>
    </row>
    <row r="59395" spans="11:11" x14ac:dyDescent="0.25">
      <c r="K59395"/>
    </row>
    <row r="59396" spans="11:11" x14ac:dyDescent="0.25">
      <c r="K59396" s="133"/>
    </row>
    <row r="59397" spans="11:11" x14ac:dyDescent="0.25">
      <c r="K59397" s="133"/>
    </row>
    <row r="59398" spans="11:11" x14ac:dyDescent="0.25">
      <c r="K59398"/>
    </row>
    <row r="59399" spans="11:11" x14ac:dyDescent="0.25">
      <c r="K59399"/>
    </row>
    <row r="59400" spans="11:11" x14ac:dyDescent="0.25">
      <c r="K59400" s="133"/>
    </row>
    <row r="59401" spans="11:11" x14ac:dyDescent="0.25">
      <c r="K59401" s="133"/>
    </row>
    <row r="59402" spans="11:11" x14ac:dyDescent="0.25">
      <c r="K59402"/>
    </row>
    <row r="59403" spans="11:11" x14ac:dyDescent="0.25">
      <c r="K59403"/>
    </row>
    <row r="59404" spans="11:11" x14ac:dyDescent="0.25">
      <c r="K59404"/>
    </row>
    <row r="59405" spans="11:11" x14ac:dyDescent="0.25">
      <c r="K59405" s="133"/>
    </row>
    <row r="59406" spans="11:11" x14ac:dyDescent="0.25">
      <c r="K59406" s="133"/>
    </row>
    <row r="59407" spans="11:11" x14ac:dyDescent="0.25">
      <c r="K59407"/>
    </row>
    <row r="59408" spans="11:11" x14ac:dyDescent="0.25">
      <c r="K59408"/>
    </row>
    <row r="59409" spans="11:11" x14ac:dyDescent="0.25">
      <c r="K59409" s="133"/>
    </row>
    <row r="59410" spans="11:11" x14ac:dyDescent="0.25">
      <c r="K59410" s="133"/>
    </row>
    <row r="59411" spans="11:11" x14ac:dyDescent="0.25">
      <c r="K59411"/>
    </row>
    <row r="59412" spans="11:11" x14ac:dyDescent="0.25">
      <c r="K59412"/>
    </row>
    <row r="59413" spans="11:11" x14ac:dyDescent="0.25">
      <c r="K59413"/>
    </row>
    <row r="59414" spans="11:11" x14ac:dyDescent="0.25">
      <c r="K59414" s="133"/>
    </row>
    <row r="59415" spans="11:11" x14ac:dyDescent="0.25">
      <c r="K59415" s="133"/>
    </row>
    <row r="59416" spans="11:11" x14ac:dyDescent="0.25">
      <c r="K59416"/>
    </row>
    <row r="59417" spans="11:11" x14ac:dyDescent="0.25">
      <c r="K59417"/>
    </row>
    <row r="59418" spans="11:11" x14ac:dyDescent="0.25">
      <c r="K59418" s="133"/>
    </row>
    <row r="59419" spans="11:11" x14ac:dyDescent="0.25">
      <c r="K59419" s="133"/>
    </row>
    <row r="59420" spans="11:11" x14ac:dyDescent="0.25">
      <c r="K59420"/>
    </row>
    <row r="59421" spans="11:11" x14ac:dyDescent="0.25">
      <c r="K59421"/>
    </row>
    <row r="59422" spans="11:11" x14ac:dyDescent="0.25">
      <c r="K59422"/>
    </row>
    <row r="59423" spans="11:11" x14ac:dyDescent="0.25">
      <c r="K59423" s="133"/>
    </row>
    <row r="59424" spans="11:11" x14ac:dyDescent="0.25">
      <c r="K59424" s="133"/>
    </row>
    <row r="59425" spans="11:11" x14ac:dyDescent="0.25">
      <c r="K59425"/>
    </row>
    <row r="59426" spans="11:11" x14ac:dyDescent="0.25">
      <c r="K59426"/>
    </row>
    <row r="59427" spans="11:11" x14ac:dyDescent="0.25">
      <c r="K59427" s="133"/>
    </row>
    <row r="59428" spans="11:11" x14ac:dyDescent="0.25">
      <c r="K59428" s="133"/>
    </row>
    <row r="59429" spans="11:11" x14ac:dyDescent="0.25">
      <c r="K59429"/>
    </row>
    <row r="59430" spans="11:11" x14ac:dyDescent="0.25">
      <c r="K59430"/>
    </row>
    <row r="59431" spans="11:11" x14ac:dyDescent="0.25">
      <c r="K59431"/>
    </row>
    <row r="59432" spans="11:11" x14ac:dyDescent="0.25">
      <c r="K59432" s="133"/>
    </row>
    <row r="59433" spans="11:11" x14ac:dyDescent="0.25">
      <c r="K59433" s="133"/>
    </row>
    <row r="59434" spans="11:11" x14ac:dyDescent="0.25">
      <c r="K59434"/>
    </row>
    <row r="59435" spans="11:11" x14ac:dyDescent="0.25">
      <c r="K59435"/>
    </row>
    <row r="59436" spans="11:11" x14ac:dyDescent="0.25">
      <c r="K59436" s="133"/>
    </row>
    <row r="59437" spans="11:11" x14ac:dyDescent="0.25">
      <c r="K59437" s="133"/>
    </row>
    <row r="59438" spans="11:11" x14ac:dyDescent="0.25">
      <c r="K59438"/>
    </row>
    <row r="59439" spans="11:11" x14ac:dyDescent="0.25">
      <c r="K59439"/>
    </row>
    <row r="59440" spans="11:11" x14ac:dyDescent="0.25">
      <c r="K59440"/>
    </row>
    <row r="59441" spans="11:11" x14ac:dyDescent="0.25">
      <c r="K59441" s="133"/>
    </row>
    <row r="59442" spans="11:11" x14ac:dyDescent="0.25">
      <c r="K59442" s="133"/>
    </row>
    <row r="59443" spans="11:11" x14ac:dyDescent="0.25">
      <c r="K59443"/>
    </row>
    <row r="59444" spans="11:11" x14ac:dyDescent="0.25">
      <c r="K59444"/>
    </row>
    <row r="59445" spans="11:11" x14ac:dyDescent="0.25">
      <c r="K59445" s="133"/>
    </row>
    <row r="59446" spans="11:11" x14ac:dyDescent="0.25">
      <c r="K59446" s="133"/>
    </row>
    <row r="59447" spans="11:11" x14ac:dyDescent="0.25">
      <c r="K59447"/>
    </row>
    <row r="59448" spans="11:11" x14ac:dyDescent="0.25">
      <c r="K59448"/>
    </row>
    <row r="59449" spans="11:11" x14ac:dyDescent="0.25">
      <c r="K59449"/>
    </row>
    <row r="59450" spans="11:11" x14ac:dyDescent="0.25">
      <c r="K59450" s="133"/>
    </row>
    <row r="59451" spans="11:11" x14ac:dyDescent="0.25">
      <c r="K59451" s="133"/>
    </row>
    <row r="59452" spans="11:11" x14ac:dyDescent="0.25">
      <c r="K59452"/>
    </row>
    <row r="59453" spans="11:11" x14ac:dyDescent="0.25">
      <c r="K59453"/>
    </row>
    <row r="59454" spans="11:11" x14ac:dyDescent="0.25">
      <c r="K59454" s="133"/>
    </row>
    <row r="59455" spans="11:11" x14ac:dyDescent="0.25">
      <c r="K59455" s="133"/>
    </row>
    <row r="59456" spans="11:11" x14ac:dyDescent="0.25">
      <c r="K59456"/>
    </row>
    <row r="59457" spans="11:11" x14ac:dyDescent="0.25">
      <c r="K59457"/>
    </row>
    <row r="59458" spans="11:11" x14ac:dyDescent="0.25">
      <c r="K59458"/>
    </row>
    <row r="59459" spans="11:11" x14ac:dyDescent="0.25">
      <c r="K59459" s="133"/>
    </row>
    <row r="59460" spans="11:11" x14ac:dyDescent="0.25">
      <c r="K59460" s="133"/>
    </row>
    <row r="59461" spans="11:11" x14ac:dyDescent="0.25">
      <c r="K59461"/>
    </row>
    <row r="59462" spans="11:11" x14ac:dyDescent="0.25">
      <c r="K59462"/>
    </row>
    <row r="59463" spans="11:11" x14ac:dyDescent="0.25">
      <c r="K59463" s="133"/>
    </row>
    <row r="59464" spans="11:11" x14ac:dyDescent="0.25">
      <c r="K59464" s="133"/>
    </row>
    <row r="59465" spans="11:11" x14ac:dyDescent="0.25">
      <c r="K59465"/>
    </row>
    <row r="59466" spans="11:11" x14ac:dyDescent="0.25">
      <c r="K59466"/>
    </row>
    <row r="59467" spans="11:11" x14ac:dyDescent="0.25">
      <c r="K59467"/>
    </row>
    <row r="59468" spans="11:11" x14ac:dyDescent="0.25">
      <c r="K59468" s="133"/>
    </row>
    <row r="59469" spans="11:11" x14ac:dyDescent="0.25">
      <c r="K59469" s="133"/>
    </row>
    <row r="59470" spans="11:11" x14ac:dyDescent="0.25">
      <c r="K59470"/>
    </row>
    <row r="59471" spans="11:11" x14ac:dyDescent="0.25">
      <c r="K59471"/>
    </row>
    <row r="59472" spans="11:11" x14ac:dyDescent="0.25">
      <c r="K59472" s="133"/>
    </row>
    <row r="59473" spans="11:11" x14ac:dyDescent="0.25">
      <c r="K59473" s="133"/>
    </row>
    <row r="59474" spans="11:11" x14ac:dyDescent="0.25">
      <c r="K59474"/>
    </row>
    <row r="59475" spans="11:11" x14ac:dyDescent="0.25">
      <c r="K59475"/>
    </row>
    <row r="59476" spans="11:11" x14ac:dyDescent="0.25">
      <c r="K59476"/>
    </row>
    <row r="59477" spans="11:11" x14ac:dyDescent="0.25">
      <c r="K59477" s="133"/>
    </row>
    <row r="59478" spans="11:11" x14ac:dyDescent="0.25">
      <c r="K59478" s="133"/>
    </row>
    <row r="59479" spans="11:11" x14ac:dyDescent="0.25">
      <c r="K59479"/>
    </row>
    <row r="59480" spans="11:11" x14ac:dyDescent="0.25">
      <c r="K59480"/>
    </row>
    <row r="59481" spans="11:11" x14ac:dyDescent="0.25">
      <c r="K59481" s="133"/>
    </row>
    <row r="59482" spans="11:11" x14ac:dyDescent="0.25">
      <c r="K59482" s="133"/>
    </row>
    <row r="59483" spans="11:11" x14ac:dyDescent="0.25">
      <c r="K59483"/>
    </row>
    <row r="59484" spans="11:11" x14ac:dyDescent="0.25">
      <c r="K59484"/>
    </row>
    <row r="59485" spans="11:11" x14ac:dyDescent="0.25">
      <c r="K59485"/>
    </row>
    <row r="59486" spans="11:11" x14ac:dyDescent="0.25">
      <c r="K59486" s="133"/>
    </row>
    <row r="59487" spans="11:11" x14ac:dyDescent="0.25">
      <c r="K59487" s="133"/>
    </row>
    <row r="59488" spans="11:11" x14ac:dyDescent="0.25">
      <c r="K59488"/>
    </row>
    <row r="59489" spans="11:11" x14ac:dyDescent="0.25">
      <c r="K59489"/>
    </row>
    <row r="59490" spans="11:11" x14ac:dyDescent="0.25">
      <c r="K59490" s="133"/>
    </row>
    <row r="59491" spans="11:11" x14ac:dyDescent="0.25">
      <c r="K59491" s="133"/>
    </row>
    <row r="59492" spans="11:11" x14ac:dyDescent="0.25">
      <c r="K59492"/>
    </row>
    <row r="59493" spans="11:11" x14ac:dyDescent="0.25">
      <c r="K59493"/>
    </row>
    <row r="59494" spans="11:11" x14ac:dyDescent="0.25">
      <c r="K59494"/>
    </row>
    <row r="59495" spans="11:11" x14ac:dyDescent="0.25">
      <c r="K59495" s="133"/>
    </row>
    <row r="59496" spans="11:11" x14ac:dyDescent="0.25">
      <c r="K59496" s="133"/>
    </row>
    <row r="59497" spans="11:11" x14ac:dyDescent="0.25">
      <c r="K59497"/>
    </row>
    <row r="59498" spans="11:11" x14ac:dyDescent="0.25">
      <c r="K59498"/>
    </row>
    <row r="59499" spans="11:11" x14ac:dyDescent="0.25">
      <c r="K59499" s="133"/>
    </row>
    <row r="59500" spans="11:11" x14ac:dyDescent="0.25">
      <c r="K59500" s="133"/>
    </row>
    <row r="59501" spans="11:11" x14ac:dyDescent="0.25">
      <c r="K59501"/>
    </row>
    <row r="59502" spans="11:11" x14ac:dyDescent="0.25">
      <c r="K59502"/>
    </row>
    <row r="59503" spans="11:11" x14ac:dyDescent="0.25">
      <c r="K59503"/>
    </row>
    <row r="59504" spans="11:11" x14ac:dyDescent="0.25">
      <c r="K59504" s="133"/>
    </row>
    <row r="59505" spans="11:11" x14ac:dyDescent="0.25">
      <c r="K59505" s="133"/>
    </row>
    <row r="59506" spans="11:11" x14ac:dyDescent="0.25">
      <c r="K59506"/>
    </row>
    <row r="59507" spans="11:11" x14ac:dyDescent="0.25">
      <c r="K59507"/>
    </row>
    <row r="59508" spans="11:11" x14ac:dyDescent="0.25">
      <c r="K59508" s="133"/>
    </row>
    <row r="59509" spans="11:11" x14ac:dyDescent="0.25">
      <c r="K59509" s="133"/>
    </row>
    <row r="59510" spans="11:11" x14ac:dyDescent="0.25">
      <c r="K59510"/>
    </row>
    <row r="59511" spans="11:11" x14ac:dyDescent="0.25">
      <c r="K59511"/>
    </row>
    <row r="59512" spans="11:11" x14ac:dyDescent="0.25">
      <c r="K59512"/>
    </row>
    <row r="59513" spans="11:11" x14ac:dyDescent="0.25">
      <c r="K59513" s="133"/>
    </row>
    <row r="59514" spans="11:11" x14ac:dyDescent="0.25">
      <c r="K59514" s="133"/>
    </row>
    <row r="59515" spans="11:11" x14ac:dyDescent="0.25">
      <c r="K59515"/>
    </row>
    <row r="59516" spans="11:11" x14ac:dyDescent="0.25">
      <c r="K59516"/>
    </row>
    <row r="59517" spans="11:11" x14ac:dyDescent="0.25">
      <c r="K59517" s="133"/>
    </row>
    <row r="59518" spans="11:11" x14ac:dyDescent="0.25">
      <c r="K59518" s="133"/>
    </row>
    <row r="59519" spans="11:11" x14ac:dyDescent="0.25">
      <c r="K59519"/>
    </row>
    <row r="59520" spans="11:11" x14ac:dyDescent="0.25">
      <c r="K59520"/>
    </row>
    <row r="59521" spans="11:11" x14ac:dyDescent="0.25">
      <c r="K59521"/>
    </row>
    <row r="59522" spans="11:11" x14ac:dyDescent="0.25">
      <c r="K59522" s="133"/>
    </row>
    <row r="59523" spans="11:11" x14ac:dyDescent="0.25">
      <c r="K59523" s="133"/>
    </row>
    <row r="59524" spans="11:11" x14ac:dyDescent="0.25">
      <c r="K59524"/>
    </row>
    <row r="59525" spans="11:11" x14ac:dyDescent="0.25">
      <c r="K59525"/>
    </row>
    <row r="59526" spans="11:11" x14ac:dyDescent="0.25">
      <c r="K59526" s="133"/>
    </row>
    <row r="59527" spans="11:11" x14ac:dyDescent="0.25">
      <c r="K59527" s="133"/>
    </row>
    <row r="59528" spans="11:11" x14ac:dyDescent="0.25">
      <c r="K59528"/>
    </row>
    <row r="59529" spans="11:11" x14ac:dyDescent="0.25">
      <c r="K59529"/>
    </row>
    <row r="59530" spans="11:11" x14ac:dyDescent="0.25">
      <c r="K59530"/>
    </row>
    <row r="59531" spans="11:11" x14ac:dyDescent="0.25">
      <c r="K59531" s="133"/>
    </row>
    <row r="59532" spans="11:11" x14ac:dyDescent="0.25">
      <c r="K59532" s="133"/>
    </row>
    <row r="59533" spans="11:11" x14ac:dyDescent="0.25">
      <c r="K59533"/>
    </row>
    <row r="59534" spans="11:11" x14ac:dyDescent="0.25">
      <c r="K59534"/>
    </row>
    <row r="59535" spans="11:11" x14ac:dyDescent="0.25">
      <c r="K59535" s="133"/>
    </row>
    <row r="59536" spans="11:11" x14ac:dyDescent="0.25">
      <c r="K59536" s="133"/>
    </row>
    <row r="59537" spans="11:11" x14ac:dyDescent="0.25">
      <c r="K59537"/>
    </row>
    <row r="59538" spans="11:11" x14ac:dyDescent="0.25">
      <c r="K59538"/>
    </row>
    <row r="59539" spans="11:11" x14ac:dyDescent="0.25">
      <c r="K59539"/>
    </row>
    <row r="59540" spans="11:11" x14ac:dyDescent="0.25">
      <c r="K59540" s="133"/>
    </row>
    <row r="59541" spans="11:11" x14ac:dyDescent="0.25">
      <c r="K59541" s="133"/>
    </row>
    <row r="59542" spans="11:11" x14ac:dyDescent="0.25">
      <c r="K59542"/>
    </row>
    <row r="59543" spans="11:11" x14ac:dyDescent="0.25">
      <c r="K59543"/>
    </row>
    <row r="59544" spans="11:11" x14ac:dyDescent="0.25">
      <c r="K59544" s="133"/>
    </row>
    <row r="59545" spans="11:11" x14ac:dyDescent="0.25">
      <c r="K59545" s="133"/>
    </row>
    <row r="59546" spans="11:11" x14ac:dyDescent="0.25">
      <c r="K59546"/>
    </row>
    <row r="59547" spans="11:11" x14ac:dyDescent="0.25">
      <c r="K59547"/>
    </row>
    <row r="59548" spans="11:11" x14ac:dyDescent="0.25">
      <c r="K59548"/>
    </row>
    <row r="59549" spans="11:11" x14ac:dyDescent="0.25">
      <c r="K59549" s="133"/>
    </row>
    <row r="59550" spans="11:11" x14ac:dyDescent="0.25">
      <c r="K59550" s="133"/>
    </row>
    <row r="59551" spans="11:11" x14ac:dyDescent="0.25">
      <c r="K59551"/>
    </row>
    <row r="59552" spans="11:11" x14ac:dyDescent="0.25">
      <c r="K59552"/>
    </row>
    <row r="59553" spans="11:11" x14ac:dyDescent="0.25">
      <c r="K59553" s="133"/>
    </row>
    <row r="59554" spans="11:11" x14ac:dyDescent="0.25">
      <c r="K59554" s="133"/>
    </row>
    <row r="59555" spans="11:11" x14ac:dyDescent="0.25">
      <c r="K59555"/>
    </row>
    <row r="59556" spans="11:11" x14ac:dyDescent="0.25">
      <c r="K59556"/>
    </row>
    <row r="59557" spans="11:11" x14ac:dyDescent="0.25">
      <c r="K59557"/>
    </row>
    <row r="59558" spans="11:11" x14ac:dyDescent="0.25">
      <c r="K59558" s="133"/>
    </row>
    <row r="59559" spans="11:11" x14ac:dyDescent="0.25">
      <c r="K59559" s="133"/>
    </row>
    <row r="59560" spans="11:11" x14ac:dyDescent="0.25">
      <c r="K59560"/>
    </row>
    <row r="59561" spans="11:11" x14ac:dyDescent="0.25">
      <c r="K59561"/>
    </row>
    <row r="59562" spans="11:11" x14ac:dyDescent="0.25">
      <c r="K59562" s="133"/>
    </row>
    <row r="59563" spans="11:11" x14ac:dyDescent="0.25">
      <c r="K59563" s="133"/>
    </row>
    <row r="59564" spans="11:11" x14ac:dyDescent="0.25">
      <c r="K59564"/>
    </row>
    <row r="59565" spans="11:11" x14ac:dyDescent="0.25">
      <c r="K59565"/>
    </row>
    <row r="59566" spans="11:11" x14ac:dyDescent="0.25">
      <c r="K59566"/>
    </row>
    <row r="59567" spans="11:11" x14ac:dyDescent="0.25">
      <c r="K59567" s="133"/>
    </row>
    <row r="59568" spans="11:11" x14ac:dyDescent="0.25">
      <c r="K59568" s="133"/>
    </row>
    <row r="59569" spans="11:11" x14ac:dyDescent="0.25">
      <c r="K59569"/>
    </row>
    <row r="59570" spans="11:11" x14ac:dyDescent="0.25">
      <c r="K59570"/>
    </row>
    <row r="59571" spans="11:11" x14ac:dyDescent="0.25">
      <c r="K59571" s="133"/>
    </row>
    <row r="59572" spans="11:11" x14ac:dyDescent="0.25">
      <c r="K59572" s="133"/>
    </row>
    <row r="59573" spans="11:11" x14ac:dyDescent="0.25">
      <c r="K59573"/>
    </row>
    <row r="59574" spans="11:11" x14ac:dyDescent="0.25">
      <c r="K59574"/>
    </row>
    <row r="59575" spans="11:11" x14ac:dyDescent="0.25">
      <c r="K59575"/>
    </row>
    <row r="59576" spans="11:11" x14ac:dyDescent="0.25">
      <c r="K59576" s="133"/>
    </row>
    <row r="59577" spans="11:11" x14ac:dyDescent="0.25">
      <c r="K59577" s="133"/>
    </row>
    <row r="59578" spans="11:11" x14ac:dyDescent="0.25">
      <c r="K59578"/>
    </row>
    <row r="59579" spans="11:11" x14ac:dyDescent="0.25">
      <c r="K59579"/>
    </row>
    <row r="59580" spans="11:11" x14ac:dyDescent="0.25">
      <c r="K59580" s="133"/>
    </row>
    <row r="59581" spans="11:11" x14ac:dyDescent="0.25">
      <c r="K59581" s="133"/>
    </row>
    <row r="59582" spans="11:11" x14ac:dyDescent="0.25">
      <c r="K59582"/>
    </row>
    <row r="59583" spans="11:11" x14ac:dyDescent="0.25">
      <c r="K59583"/>
    </row>
    <row r="59584" spans="11:11" x14ac:dyDescent="0.25">
      <c r="K59584"/>
    </row>
    <row r="59585" spans="11:11" x14ac:dyDescent="0.25">
      <c r="K59585" s="133"/>
    </row>
    <row r="59586" spans="11:11" x14ac:dyDescent="0.25">
      <c r="K59586" s="133"/>
    </row>
    <row r="59587" spans="11:11" x14ac:dyDescent="0.25">
      <c r="K59587"/>
    </row>
    <row r="59588" spans="11:11" x14ac:dyDescent="0.25">
      <c r="K59588"/>
    </row>
    <row r="59589" spans="11:11" x14ac:dyDescent="0.25">
      <c r="K59589" s="133"/>
    </row>
    <row r="59590" spans="11:11" x14ac:dyDescent="0.25">
      <c r="K59590" s="133"/>
    </row>
    <row r="59591" spans="11:11" x14ac:dyDescent="0.25">
      <c r="K59591"/>
    </row>
    <row r="59592" spans="11:11" x14ac:dyDescent="0.25">
      <c r="K59592"/>
    </row>
    <row r="59593" spans="11:11" x14ac:dyDescent="0.25">
      <c r="K59593"/>
    </row>
    <row r="59594" spans="11:11" x14ac:dyDescent="0.25">
      <c r="K59594" s="133"/>
    </row>
    <row r="59595" spans="11:11" x14ac:dyDescent="0.25">
      <c r="K59595" s="133"/>
    </row>
    <row r="59596" spans="11:11" x14ac:dyDescent="0.25">
      <c r="K59596"/>
    </row>
    <row r="59597" spans="11:11" x14ac:dyDescent="0.25">
      <c r="K59597"/>
    </row>
    <row r="59598" spans="11:11" x14ac:dyDescent="0.25">
      <c r="K59598" s="133"/>
    </row>
    <row r="59599" spans="11:11" x14ac:dyDescent="0.25">
      <c r="K59599" s="133"/>
    </row>
    <row r="59600" spans="11:11" x14ac:dyDescent="0.25">
      <c r="K59600"/>
    </row>
    <row r="59601" spans="11:11" x14ac:dyDescent="0.25">
      <c r="K59601"/>
    </row>
    <row r="59602" spans="11:11" x14ac:dyDescent="0.25">
      <c r="K59602"/>
    </row>
    <row r="59603" spans="11:11" x14ac:dyDescent="0.25">
      <c r="K59603" s="133"/>
    </row>
    <row r="59604" spans="11:11" x14ac:dyDescent="0.25">
      <c r="K59604" s="133"/>
    </row>
    <row r="59605" spans="11:11" x14ac:dyDescent="0.25">
      <c r="K59605"/>
    </row>
    <row r="59606" spans="11:11" x14ac:dyDescent="0.25">
      <c r="K59606"/>
    </row>
    <row r="59607" spans="11:11" x14ac:dyDescent="0.25">
      <c r="K59607" s="133"/>
    </row>
    <row r="59608" spans="11:11" x14ac:dyDescent="0.25">
      <c r="K59608" s="133"/>
    </row>
    <row r="59609" spans="11:11" x14ac:dyDescent="0.25">
      <c r="K59609"/>
    </row>
    <row r="59610" spans="11:11" x14ac:dyDescent="0.25">
      <c r="K59610"/>
    </row>
    <row r="59611" spans="11:11" x14ac:dyDescent="0.25">
      <c r="K59611"/>
    </row>
    <row r="59612" spans="11:11" x14ac:dyDescent="0.25">
      <c r="K59612" s="133"/>
    </row>
    <row r="59613" spans="11:11" x14ac:dyDescent="0.25">
      <c r="K59613" s="133"/>
    </row>
    <row r="59614" spans="11:11" x14ac:dyDescent="0.25">
      <c r="K59614"/>
    </row>
    <row r="59615" spans="11:11" x14ac:dyDescent="0.25">
      <c r="K59615"/>
    </row>
    <row r="59616" spans="11:11" x14ac:dyDescent="0.25">
      <c r="K59616" s="133"/>
    </row>
    <row r="59617" spans="11:11" x14ac:dyDescent="0.25">
      <c r="K59617" s="133"/>
    </row>
    <row r="59618" spans="11:11" x14ac:dyDescent="0.25">
      <c r="K59618"/>
    </row>
    <row r="59619" spans="11:11" x14ac:dyDescent="0.25">
      <c r="K59619"/>
    </row>
    <row r="59620" spans="11:11" x14ac:dyDescent="0.25">
      <c r="K59620"/>
    </row>
    <row r="59621" spans="11:11" x14ac:dyDescent="0.25">
      <c r="K59621" s="133"/>
    </row>
    <row r="59622" spans="11:11" x14ac:dyDescent="0.25">
      <c r="K59622" s="133"/>
    </row>
    <row r="59623" spans="11:11" x14ac:dyDescent="0.25">
      <c r="K59623"/>
    </row>
    <row r="59624" spans="11:11" x14ac:dyDescent="0.25">
      <c r="K59624"/>
    </row>
    <row r="59625" spans="11:11" x14ac:dyDescent="0.25">
      <c r="K59625" s="133"/>
    </row>
    <row r="59626" spans="11:11" x14ac:dyDescent="0.25">
      <c r="K59626" s="133"/>
    </row>
    <row r="59627" spans="11:11" x14ac:dyDescent="0.25">
      <c r="K59627"/>
    </row>
    <row r="59628" spans="11:11" x14ac:dyDescent="0.25">
      <c r="K59628"/>
    </row>
    <row r="59629" spans="11:11" x14ac:dyDescent="0.25">
      <c r="K59629"/>
    </row>
    <row r="59630" spans="11:11" x14ac:dyDescent="0.25">
      <c r="K59630" s="133"/>
    </row>
    <row r="59631" spans="11:11" x14ac:dyDescent="0.25">
      <c r="K59631" s="133"/>
    </row>
    <row r="59632" spans="11:11" x14ac:dyDescent="0.25">
      <c r="K59632"/>
    </row>
    <row r="59633" spans="11:11" x14ac:dyDescent="0.25">
      <c r="K59633"/>
    </row>
    <row r="59634" spans="11:11" x14ac:dyDescent="0.25">
      <c r="K59634" s="133"/>
    </row>
    <row r="59635" spans="11:11" x14ac:dyDescent="0.25">
      <c r="K59635" s="133"/>
    </row>
    <row r="59636" spans="11:11" x14ac:dyDescent="0.25">
      <c r="K59636"/>
    </row>
    <row r="59637" spans="11:11" x14ac:dyDescent="0.25">
      <c r="K59637"/>
    </row>
    <row r="59638" spans="11:11" x14ac:dyDescent="0.25">
      <c r="K59638"/>
    </row>
    <row r="59639" spans="11:11" x14ac:dyDescent="0.25">
      <c r="K59639" s="133"/>
    </row>
    <row r="59640" spans="11:11" x14ac:dyDescent="0.25">
      <c r="K59640" s="133"/>
    </row>
    <row r="59641" spans="11:11" x14ac:dyDescent="0.25">
      <c r="K59641"/>
    </row>
    <row r="59642" spans="11:11" x14ac:dyDescent="0.25">
      <c r="K59642"/>
    </row>
    <row r="59643" spans="11:11" x14ac:dyDescent="0.25">
      <c r="K59643" s="133"/>
    </row>
    <row r="59644" spans="11:11" x14ac:dyDescent="0.25">
      <c r="K59644" s="133"/>
    </row>
    <row r="59645" spans="11:11" x14ac:dyDescent="0.25">
      <c r="K59645"/>
    </row>
    <row r="59646" spans="11:11" x14ac:dyDescent="0.25">
      <c r="K59646"/>
    </row>
    <row r="59647" spans="11:11" x14ac:dyDescent="0.25">
      <c r="K59647"/>
    </row>
    <row r="59648" spans="11:11" x14ac:dyDescent="0.25">
      <c r="K59648" s="133"/>
    </row>
    <row r="59649" spans="11:11" x14ac:dyDescent="0.25">
      <c r="K59649" s="133"/>
    </row>
    <row r="59650" spans="11:11" x14ac:dyDescent="0.25">
      <c r="K59650"/>
    </row>
    <row r="59651" spans="11:11" x14ac:dyDescent="0.25">
      <c r="K59651"/>
    </row>
    <row r="59652" spans="11:11" x14ac:dyDescent="0.25">
      <c r="K59652" s="133"/>
    </row>
    <row r="59653" spans="11:11" x14ac:dyDescent="0.25">
      <c r="K59653" s="133"/>
    </row>
    <row r="59654" spans="11:11" x14ac:dyDescent="0.25">
      <c r="K59654"/>
    </row>
    <row r="59655" spans="11:11" x14ac:dyDescent="0.25">
      <c r="K59655"/>
    </row>
    <row r="59656" spans="11:11" x14ac:dyDescent="0.25">
      <c r="K59656"/>
    </row>
    <row r="59657" spans="11:11" x14ac:dyDescent="0.25">
      <c r="K59657" s="133"/>
    </row>
    <row r="59658" spans="11:11" x14ac:dyDescent="0.25">
      <c r="K59658" s="133"/>
    </row>
    <row r="59659" spans="11:11" x14ac:dyDescent="0.25">
      <c r="K59659"/>
    </row>
    <row r="59660" spans="11:11" x14ac:dyDescent="0.25">
      <c r="K59660"/>
    </row>
    <row r="59661" spans="11:11" x14ac:dyDescent="0.25">
      <c r="K59661" s="133"/>
    </row>
    <row r="59662" spans="11:11" x14ac:dyDescent="0.25">
      <c r="K59662" s="133"/>
    </row>
    <row r="59663" spans="11:11" x14ac:dyDescent="0.25">
      <c r="K59663"/>
    </row>
    <row r="59664" spans="11:11" x14ac:dyDescent="0.25">
      <c r="K59664"/>
    </row>
    <row r="59665" spans="11:11" x14ac:dyDescent="0.25">
      <c r="K59665"/>
    </row>
    <row r="59666" spans="11:11" x14ac:dyDescent="0.25">
      <c r="K59666" s="133"/>
    </row>
    <row r="59667" spans="11:11" x14ac:dyDescent="0.25">
      <c r="K59667" s="133"/>
    </row>
    <row r="59668" spans="11:11" x14ac:dyDescent="0.25">
      <c r="K59668"/>
    </row>
    <row r="59669" spans="11:11" x14ac:dyDescent="0.25">
      <c r="K59669"/>
    </row>
    <row r="59670" spans="11:11" x14ac:dyDescent="0.25">
      <c r="K59670" s="133"/>
    </row>
    <row r="59671" spans="11:11" x14ac:dyDescent="0.25">
      <c r="K59671" s="133"/>
    </row>
    <row r="59672" spans="11:11" x14ac:dyDescent="0.25">
      <c r="K59672"/>
    </row>
    <row r="59673" spans="11:11" x14ac:dyDescent="0.25">
      <c r="K59673"/>
    </row>
    <row r="59674" spans="11:11" x14ac:dyDescent="0.25">
      <c r="K59674"/>
    </row>
    <row r="59675" spans="11:11" x14ac:dyDescent="0.25">
      <c r="K59675" s="133"/>
    </row>
    <row r="59676" spans="11:11" x14ac:dyDescent="0.25">
      <c r="K59676" s="133"/>
    </row>
    <row r="59677" spans="11:11" x14ac:dyDescent="0.25">
      <c r="K59677"/>
    </row>
    <row r="59678" spans="11:11" x14ac:dyDescent="0.25">
      <c r="K59678"/>
    </row>
    <row r="59679" spans="11:11" x14ac:dyDescent="0.25">
      <c r="K59679" s="133"/>
    </row>
    <row r="59680" spans="11:11" x14ac:dyDescent="0.25">
      <c r="K59680" s="133"/>
    </row>
    <row r="59681" spans="11:11" x14ac:dyDescent="0.25">
      <c r="K59681"/>
    </row>
    <row r="59682" spans="11:11" x14ac:dyDescent="0.25">
      <c r="K59682"/>
    </row>
    <row r="59683" spans="11:11" x14ac:dyDescent="0.25">
      <c r="K59683"/>
    </row>
    <row r="59684" spans="11:11" x14ac:dyDescent="0.25">
      <c r="K59684" s="133"/>
    </row>
    <row r="59685" spans="11:11" x14ac:dyDescent="0.25">
      <c r="K59685" s="133"/>
    </row>
    <row r="59686" spans="11:11" x14ac:dyDescent="0.25">
      <c r="K59686"/>
    </row>
    <row r="59687" spans="11:11" x14ac:dyDescent="0.25">
      <c r="K59687"/>
    </row>
    <row r="59688" spans="11:11" x14ac:dyDescent="0.25">
      <c r="K59688" s="133"/>
    </row>
    <row r="59689" spans="11:11" x14ac:dyDescent="0.25">
      <c r="K59689" s="133"/>
    </row>
    <row r="59690" spans="11:11" x14ac:dyDescent="0.25">
      <c r="K59690"/>
    </row>
    <row r="59691" spans="11:11" x14ac:dyDescent="0.25">
      <c r="K59691"/>
    </row>
    <row r="59692" spans="11:11" x14ac:dyDescent="0.25">
      <c r="K59692"/>
    </row>
    <row r="59693" spans="11:11" x14ac:dyDescent="0.25">
      <c r="K59693" s="133"/>
    </row>
    <row r="59694" spans="11:11" x14ac:dyDescent="0.25">
      <c r="K59694" s="133"/>
    </row>
    <row r="59695" spans="11:11" x14ac:dyDescent="0.25">
      <c r="K59695"/>
    </row>
    <row r="59696" spans="11:11" x14ac:dyDescent="0.25">
      <c r="K59696"/>
    </row>
    <row r="59697" spans="11:11" x14ac:dyDescent="0.25">
      <c r="K59697" s="133"/>
    </row>
    <row r="59698" spans="11:11" x14ac:dyDescent="0.25">
      <c r="K59698" s="133"/>
    </row>
    <row r="59699" spans="11:11" x14ac:dyDescent="0.25">
      <c r="K59699"/>
    </row>
    <row r="59700" spans="11:11" x14ac:dyDescent="0.25">
      <c r="K59700"/>
    </row>
    <row r="59701" spans="11:11" x14ac:dyDescent="0.25">
      <c r="K59701"/>
    </row>
    <row r="59702" spans="11:11" x14ac:dyDescent="0.25">
      <c r="K59702" s="133"/>
    </row>
    <row r="59703" spans="11:11" x14ac:dyDescent="0.25">
      <c r="K59703" s="133"/>
    </row>
    <row r="59704" spans="11:11" x14ac:dyDescent="0.25">
      <c r="K59704"/>
    </row>
    <row r="59705" spans="11:11" x14ac:dyDescent="0.25">
      <c r="K59705"/>
    </row>
    <row r="59706" spans="11:11" x14ac:dyDescent="0.25">
      <c r="K59706" s="133"/>
    </row>
    <row r="59707" spans="11:11" x14ac:dyDescent="0.25">
      <c r="K59707" s="133"/>
    </row>
    <row r="59708" spans="11:11" x14ac:dyDescent="0.25">
      <c r="K59708"/>
    </row>
    <row r="59709" spans="11:11" x14ac:dyDescent="0.25">
      <c r="K59709"/>
    </row>
    <row r="59710" spans="11:11" x14ac:dyDescent="0.25">
      <c r="K59710"/>
    </row>
    <row r="59711" spans="11:11" x14ac:dyDescent="0.25">
      <c r="K59711" s="133"/>
    </row>
    <row r="59712" spans="11:11" x14ac:dyDescent="0.25">
      <c r="K59712" s="133"/>
    </row>
    <row r="59713" spans="11:11" x14ac:dyDescent="0.25">
      <c r="K59713"/>
    </row>
    <row r="59714" spans="11:11" x14ac:dyDescent="0.25">
      <c r="K59714"/>
    </row>
    <row r="59715" spans="11:11" x14ac:dyDescent="0.25">
      <c r="K59715" s="133"/>
    </row>
    <row r="59716" spans="11:11" x14ac:dyDescent="0.25">
      <c r="K59716" s="133"/>
    </row>
    <row r="59717" spans="11:11" x14ac:dyDescent="0.25">
      <c r="K59717"/>
    </row>
    <row r="59718" spans="11:11" x14ac:dyDescent="0.25">
      <c r="K59718"/>
    </row>
    <row r="59719" spans="11:11" x14ac:dyDescent="0.25">
      <c r="K59719"/>
    </row>
    <row r="59720" spans="11:11" x14ac:dyDescent="0.25">
      <c r="K59720" s="133"/>
    </row>
    <row r="59721" spans="11:11" x14ac:dyDescent="0.25">
      <c r="K59721" s="133"/>
    </row>
    <row r="59722" spans="11:11" x14ac:dyDescent="0.25">
      <c r="K59722"/>
    </row>
    <row r="59723" spans="11:11" x14ac:dyDescent="0.25">
      <c r="K59723"/>
    </row>
    <row r="59724" spans="11:11" x14ac:dyDescent="0.25">
      <c r="K59724" s="133"/>
    </row>
    <row r="59725" spans="11:11" x14ac:dyDescent="0.25">
      <c r="K59725" s="133"/>
    </row>
    <row r="59726" spans="11:11" x14ac:dyDescent="0.25">
      <c r="K59726"/>
    </row>
    <row r="59727" spans="11:11" x14ac:dyDescent="0.25">
      <c r="K59727"/>
    </row>
    <row r="59728" spans="11:11" x14ac:dyDescent="0.25">
      <c r="K59728"/>
    </row>
    <row r="59729" spans="11:11" x14ac:dyDescent="0.25">
      <c r="K59729" s="133"/>
    </row>
    <row r="59730" spans="11:11" x14ac:dyDescent="0.25">
      <c r="K59730" s="133"/>
    </row>
    <row r="59731" spans="11:11" x14ac:dyDescent="0.25">
      <c r="K59731"/>
    </row>
    <row r="59732" spans="11:11" x14ac:dyDescent="0.25">
      <c r="K59732"/>
    </row>
    <row r="59733" spans="11:11" x14ac:dyDescent="0.25">
      <c r="K59733" s="133"/>
    </row>
    <row r="59734" spans="11:11" x14ac:dyDescent="0.25">
      <c r="K59734" s="133"/>
    </row>
    <row r="59735" spans="11:11" x14ac:dyDescent="0.25">
      <c r="K59735"/>
    </row>
    <row r="59736" spans="11:11" x14ac:dyDescent="0.25">
      <c r="K59736"/>
    </row>
    <row r="59737" spans="11:11" x14ac:dyDescent="0.25">
      <c r="K59737"/>
    </row>
    <row r="59738" spans="11:11" x14ac:dyDescent="0.25">
      <c r="K59738" s="133"/>
    </row>
    <row r="59739" spans="11:11" x14ac:dyDescent="0.25">
      <c r="K59739" s="133"/>
    </row>
    <row r="59740" spans="11:11" x14ac:dyDescent="0.25">
      <c r="K59740"/>
    </row>
    <row r="59741" spans="11:11" x14ac:dyDescent="0.25">
      <c r="K59741"/>
    </row>
    <row r="59742" spans="11:11" x14ac:dyDescent="0.25">
      <c r="K59742" s="133"/>
    </row>
    <row r="59743" spans="11:11" x14ac:dyDescent="0.25">
      <c r="K59743" s="133"/>
    </row>
    <row r="59744" spans="11:11" x14ac:dyDescent="0.25">
      <c r="K59744"/>
    </row>
    <row r="59745" spans="11:11" x14ac:dyDescent="0.25">
      <c r="K59745"/>
    </row>
    <row r="59746" spans="11:11" x14ac:dyDescent="0.25">
      <c r="K59746"/>
    </row>
    <row r="59747" spans="11:11" x14ac:dyDescent="0.25">
      <c r="K59747" s="133"/>
    </row>
    <row r="59748" spans="11:11" x14ac:dyDescent="0.25">
      <c r="K59748" s="133"/>
    </row>
    <row r="59749" spans="11:11" x14ac:dyDescent="0.25">
      <c r="K59749"/>
    </row>
    <row r="59750" spans="11:11" x14ac:dyDescent="0.25">
      <c r="K59750"/>
    </row>
    <row r="59751" spans="11:11" x14ac:dyDescent="0.25">
      <c r="K59751" s="133"/>
    </row>
    <row r="59752" spans="11:11" x14ac:dyDescent="0.25">
      <c r="K59752" s="133"/>
    </row>
    <row r="59753" spans="11:11" x14ac:dyDescent="0.25">
      <c r="K59753"/>
    </row>
    <row r="59754" spans="11:11" x14ac:dyDescent="0.25">
      <c r="K59754"/>
    </row>
    <row r="59755" spans="11:11" x14ac:dyDescent="0.25">
      <c r="K59755"/>
    </row>
    <row r="59756" spans="11:11" x14ac:dyDescent="0.25">
      <c r="K59756" s="133"/>
    </row>
    <row r="59757" spans="11:11" x14ac:dyDescent="0.25">
      <c r="K59757" s="133"/>
    </row>
    <row r="59758" spans="11:11" x14ac:dyDescent="0.25">
      <c r="K59758"/>
    </row>
    <row r="59759" spans="11:11" x14ac:dyDescent="0.25">
      <c r="K59759"/>
    </row>
    <row r="59760" spans="11:11" x14ac:dyDescent="0.25">
      <c r="K59760" s="133"/>
    </row>
    <row r="59761" spans="11:11" x14ac:dyDescent="0.25">
      <c r="K59761" s="133"/>
    </row>
    <row r="59762" spans="11:11" x14ac:dyDescent="0.25">
      <c r="K59762"/>
    </row>
    <row r="59763" spans="11:11" x14ac:dyDescent="0.25">
      <c r="K59763"/>
    </row>
    <row r="59764" spans="11:11" x14ac:dyDescent="0.25">
      <c r="K59764"/>
    </row>
    <row r="59765" spans="11:11" x14ac:dyDescent="0.25">
      <c r="K59765" s="133"/>
    </row>
    <row r="59766" spans="11:11" x14ac:dyDescent="0.25">
      <c r="K59766" s="133"/>
    </row>
    <row r="59767" spans="11:11" x14ac:dyDescent="0.25">
      <c r="K59767"/>
    </row>
    <row r="59768" spans="11:11" x14ac:dyDescent="0.25">
      <c r="K59768"/>
    </row>
    <row r="59769" spans="11:11" x14ac:dyDescent="0.25">
      <c r="K59769" s="133"/>
    </row>
    <row r="59770" spans="11:11" x14ac:dyDescent="0.25">
      <c r="K59770" s="133"/>
    </row>
    <row r="59771" spans="11:11" x14ac:dyDescent="0.25">
      <c r="K59771"/>
    </row>
    <row r="59772" spans="11:11" x14ac:dyDescent="0.25">
      <c r="K59772"/>
    </row>
    <row r="59773" spans="11:11" x14ac:dyDescent="0.25">
      <c r="K59773"/>
    </row>
    <row r="59774" spans="11:11" x14ac:dyDescent="0.25">
      <c r="K59774" s="133"/>
    </row>
    <row r="59775" spans="11:11" x14ac:dyDescent="0.25">
      <c r="K59775" s="133"/>
    </row>
    <row r="59776" spans="11:11" x14ac:dyDescent="0.25">
      <c r="K59776"/>
    </row>
    <row r="59777" spans="11:11" x14ac:dyDescent="0.25">
      <c r="K59777"/>
    </row>
    <row r="59778" spans="11:11" x14ac:dyDescent="0.25">
      <c r="K59778" s="133"/>
    </row>
    <row r="59779" spans="11:11" x14ac:dyDescent="0.25">
      <c r="K59779" s="133"/>
    </row>
    <row r="59780" spans="11:11" x14ac:dyDescent="0.25">
      <c r="K59780"/>
    </row>
    <row r="59781" spans="11:11" x14ac:dyDescent="0.25">
      <c r="K59781"/>
    </row>
    <row r="59782" spans="11:11" x14ac:dyDescent="0.25">
      <c r="K59782"/>
    </row>
    <row r="59783" spans="11:11" x14ac:dyDescent="0.25">
      <c r="K59783" s="133"/>
    </row>
    <row r="59784" spans="11:11" x14ac:dyDescent="0.25">
      <c r="K59784" s="133"/>
    </row>
    <row r="59785" spans="11:11" x14ac:dyDescent="0.25">
      <c r="K59785"/>
    </row>
    <row r="59786" spans="11:11" x14ac:dyDescent="0.25">
      <c r="K59786"/>
    </row>
    <row r="59787" spans="11:11" x14ac:dyDescent="0.25">
      <c r="K59787" s="133"/>
    </row>
    <row r="59788" spans="11:11" x14ac:dyDescent="0.25">
      <c r="K59788" s="133"/>
    </row>
    <row r="59789" spans="11:11" x14ac:dyDescent="0.25">
      <c r="K59789"/>
    </row>
    <row r="59790" spans="11:11" x14ac:dyDescent="0.25">
      <c r="K59790"/>
    </row>
    <row r="59791" spans="11:11" x14ac:dyDescent="0.25">
      <c r="K59791"/>
    </row>
    <row r="59792" spans="11:11" x14ac:dyDescent="0.25">
      <c r="K59792" s="133"/>
    </row>
    <row r="59793" spans="11:11" x14ac:dyDescent="0.25">
      <c r="K59793" s="133"/>
    </row>
    <row r="59794" spans="11:11" x14ac:dyDescent="0.25">
      <c r="K59794"/>
    </row>
    <row r="59795" spans="11:11" x14ac:dyDescent="0.25">
      <c r="K59795"/>
    </row>
    <row r="59796" spans="11:11" x14ac:dyDescent="0.25">
      <c r="K59796" s="133"/>
    </row>
    <row r="59797" spans="11:11" x14ac:dyDescent="0.25">
      <c r="K59797" s="133"/>
    </row>
    <row r="59798" spans="11:11" x14ac:dyDescent="0.25">
      <c r="K59798"/>
    </row>
    <row r="59799" spans="11:11" x14ac:dyDescent="0.25">
      <c r="K59799"/>
    </row>
    <row r="59800" spans="11:11" x14ac:dyDescent="0.25">
      <c r="K59800"/>
    </row>
    <row r="59801" spans="11:11" x14ac:dyDescent="0.25">
      <c r="K59801" s="133"/>
    </row>
    <row r="59802" spans="11:11" x14ac:dyDescent="0.25">
      <c r="K59802" s="133"/>
    </row>
    <row r="59803" spans="11:11" x14ac:dyDescent="0.25">
      <c r="K59803"/>
    </row>
    <row r="59804" spans="11:11" x14ac:dyDescent="0.25">
      <c r="K59804"/>
    </row>
    <row r="59805" spans="11:11" x14ac:dyDescent="0.25">
      <c r="K59805" s="133"/>
    </row>
    <row r="59806" spans="11:11" x14ac:dyDescent="0.25">
      <c r="K59806" s="133"/>
    </row>
    <row r="59807" spans="11:11" x14ac:dyDescent="0.25">
      <c r="K59807"/>
    </row>
    <row r="59808" spans="11:11" x14ac:dyDescent="0.25">
      <c r="K59808"/>
    </row>
    <row r="59809" spans="11:11" x14ac:dyDescent="0.25">
      <c r="K59809"/>
    </row>
    <row r="59810" spans="11:11" x14ac:dyDescent="0.25">
      <c r="K59810" s="133"/>
    </row>
    <row r="59811" spans="11:11" x14ac:dyDescent="0.25">
      <c r="K59811" s="133"/>
    </row>
    <row r="59812" spans="11:11" x14ac:dyDescent="0.25">
      <c r="K59812"/>
    </row>
    <row r="59813" spans="11:11" x14ac:dyDescent="0.25">
      <c r="K59813"/>
    </row>
    <row r="59814" spans="11:11" x14ac:dyDescent="0.25">
      <c r="K59814" s="133"/>
    </row>
    <row r="59815" spans="11:11" x14ac:dyDescent="0.25">
      <c r="K59815" s="133"/>
    </row>
    <row r="59816" spans="11:11" x14ac:dyDescent="0.25">
      <c r="K59816"/>
    </row>
    <row r="59817" spans="11:11" x14ac:dyDescent="0.25">
      <c r="K59817"/>
    </row>
    <row r="59818" spans="11:11" x14ac:dyDescent="0.25">
      <c r="K59818"/>
    </row>
    <row r="59819" spans="11:11" x14ac:dyDescent="0.25">
      <c r="K59819" s="133"/>
    </row>
    <row r="59820" spans="11:11" x14ac:dyDescent="0.25">
      <c r="K59820" s="133"/>
    </row>
    <row r="59821" spans="11:11" x14ac:dyDescent="0.25">
      <c r="K59821"/>
    </row>
    <row r="59822" spans="11:11" x14ac:dyDescent="0.25">
      <c r="K59822"/>
    </row>
    <row r="59823" spans="11:11" x14ac:dyDescent="0.25">
      <c r="K59823" s="133"/>
    </row>
    <row r="59824" spans="11:11" x14ac:dyDescent="0.25">
      <c r="K59824" s="133"/>
    </row>
    <row r="59825" spans="11:11" x14ac:dyDescent="0.25">
      <c r="K59825"/>
    </row>
    <row r="59826" spans="11:11" x14ac:dyDescent="0.25">
      <c r="K59826"/>
    </row>
    <row r="59827" spans="11:11" x14ac:dyDescent="0.25">
      <c r="K59827"/>
    </row>
    <row r="59828" spans="11:11" x14ac:dyDescent="0.25">
      <c r="K59828" s="133"/>
    </row>
    <row r="59829" spans="11:11" x14ac:dyDescent="0.25">
      <c r="K59829" s="133"/>
    </row>
    <row r="59830" spans="11:11" x14ac:dyDescent="0.25">
      <c r="K59830"/>
    </row>
    <row r="59831" spans="11:11" x14ac:dyDescent="0.25">
      <c r="K59831"/>
    </row>
    <row r="59832" spans="11:11" x14ac:dyDescent="0.25">
      <c r="K59832" s="133"/>
    </row>
    <row r="59833" spans="11:11" x14ac:dyDescent="0.25">
      <c r="K59833" s="133"/>
    </row>
    <row r="59834" spans="11:11" x14ac:dyDescent="0.25">
      <c r="K59834"/>
    </row>
    <row r="59835" spans="11:11" x14ac:dyDescent="0.25">
      <c r="K59835"/>
    </row>
    <row r="59836" spans="11:11" x14ac:dyDescent="0.25">
      <c r="K59836"/>
    </row>
    <row r="59837" spans="11:11" x14ac:dyDescent="0.25">
      <c r="K59837" s="133"/>
    </row>
    <row r="59838" spans="11:11" x14ac:dyDescent="0.25">
      <c r="K59838" s="133"/>
    </row>
    <row r="59839" spans="11:11" x14ac:dyDescent="0.25">
      <c r="K59839"/>
    </row>
    <row r="59840" spans="11:11" x14ac:dyDescent="0.25">
      <c r="K59840"/>
    </row>
    <row r="59841" spans="11:11" x14ac:dyDescent="0.25">
      <c r="K59841" s="133"/>
    </row>
    <row r="59842" spans="11:11" x14ac:dyDescent="0.25">
      <c r="K59842" s="133"/>
    </row>
    <row r="59843" spans="11:11" x14ac:dyDescent="0.25">
      <c r="K59843"/>
    </row>
    <row r="59844" spans="11:11" x14ac:dyDescent="0.25">
      <c r="K59844"/>
    </row>
    <row r="59845" spans="11:11" x14ac:dyDescent="0.25">
      <c r="K59845"/>
    </row>
    <row r="59846" spans="11:11" x14ac:dyDescent="0.25">
      <c r="K59846" s="133"/>
    </row>
    <row r="59847" spans="11:11" x14ac:dyDescent="0.25">
      <c r="K59847" s="133"/>
    </row>
    <row r="59848" spans="11:11" x14ac:dyDescent="0.25">
      <c r="K59848"/>
    </row>
    <row r="59849" spans="11:11" x14ac:dyDescent="0.25">
      <c r="K59849"/>
    </row>
    <row r="59850" spans="11:11" x14ac:dyDescent="0.25">
      <c r="K59850" s="133"/>
    </row>
    <row r="59851" spans="11:11" x14ac:dyDescent="0.25">
      <c r="K59851" s="133"/>
    </row>
    <row r="59852" spans="11:11" x14ac:dyDescent="0.25">
      <c r="K59852"/>
    </row>
    <row r="59853" spans="11:11" x14ac:dyDescent="0.25">
      <c r="K59853"/>
    </row>
    <row r="59854" spans="11:11" x14ac:dyDescent="0.25">
      <c r="K59854"/>
    </row>
    <row r="59855" spans="11:11" x14ac:dyDescent="0.25">
      <c r="K59855" s="133"/>
    </row>
    <row r="59856" spans="11:11" x14ac:dyDescent="0.25">
      <c r="K59856" s="133"/>
    </row>
    <row r="59857" spans="11:11" x14ac:dyDescent="0.25">
      <c r="K59857"/>
    </row>
    <row r="59858" spans="11:11" x14ac:dyDescent="0.25">
      <c r="K59858"/>
    </row>
    <row r="59859" spans="11:11" x14ac:dyDescent="0.25">
      <c r="K59859" s="133"/>
    </row>
    <row r="59860" spans="11:11" x14ac:dyDescent="0.25">
      <c r="K59860" s="133"/>
    </row>
    <row r="59861" spans="11:11" x14ac:dyDescent="0.25">
      <c r="K59861"/>
    </row>
    <row r="59862" spans="11:11" x14ac:dyDescent="0.25">
      <c r="K59862"/>
    </row>
    <row r="59863" spans="11:11" x14ac:dyDescent="0.25">
      <c r="K59863"/>
    </row>
    <row r="59864" spans="11:11" x14ac:dyDescent="0.25">
      <c r="K59864" s="133"/>
    </row>
    <row r="59865" spans="11:11" x14ac:dyDescent="0.25">
      <c r="K59865" s="133"/>
    </row>
    <row r="59866" spans="11:11" x14ac:dyDescent="0.25">
      <c r="K59866"/>
    </row>
    <row r="59867" spans="11:11" x14ac:dyDescent="0.25">
      <c r="K59867"/>
    </row>
    <row r="59868" spans="11:11" x14ac:dyDescent="0.25">
      <c r="K59868" s="133"/>
    </row>
    <row r="59869" spans="11:11" x14ac:dyDescent="0.25">
      <c r="K59869" s="133"/>
    </row>
    <row r="59870" spans="11:11" x14ac:dyDescent="0.25">
      <c r="K59870"/>
    </row>
    <row r="59871" spans="11:11" x14ac:dyDescent="0.25">
      <c r="K59871"/>
    </row>
    <row r="59872" spans="11:11" x14ac:dyDescent="0.25">
      <c r="K59872"/>
    </row>
    <row r="59873" spans="11:11" x14ac:dyDescent="0.25">
      <c r="K59873" s="133"/>
    </row>
    <row r="59874" spans="11:11" x14ac:dyDescent="0.25">
      <c r="K59874" s="133"/>
    </row>
    <row r="59875" spans="11:11" x14ac:dyDescent="0.25">
      <c r="K59875"/>
    </row>
    <row r="59876" spans="11:11" x14ac:dyDescent="0.25">
      <c r="K59876"/>
    </row>
    <row r="59877" spans="11:11" x14ac:dyDescent="0.25">
      <c r="K59877" s="133"/>
    </row>
    <row r="59878" spans="11:11" x14ac:dyDescent="0.25">
      <c r="K59878" s="133"/>
    </row>
    <row r="59879" spans="11:11" x14ac:dyDescent="0.25">
      <c r="K59879"/>
    </row>
    <row r="59880" spans="11:11" x14ac:dyDescent="0.25">
      <c r="K59880"/>
    </row>
    <row r="59881" spans="11:11" x14ac:dyDescent="0.25">
      <c r="K59881"/>
    </row>
    <row r="59882" spans="11:11" x14ac:dyDescent="0.25">
      <c r="K59882" s="133"/>
    </row>
    <row r="59883" spans="11:11" x14ac:dyDescent="0.25">
      <c r="K59883" s="133"/>
    </row>
    <row r="59884" spans="11:11" x14ac:dyDescent="0.25">
      <c r="K59884"/>
    </row>
    <row r="59885" spans="11:11" x14ac:dyDescent="0.25">
      <c r="K59885"/>
    </row>
    <row r="59886" spans="11:11" x14ac:dyDescent="0.25">
      <c r="K59886" s="133"/>
    </row>
    <row r="59887" spans="11:11" x14ac:dyDescent="0.25">
      <c r="K59887" s="133"/>
    </row>
    <row r="59888" spans="11:11" x14ac:dyDescent="0.25">
      <c r="K59888"/>
    </row>
    <row r="59889" spans="11:11" x14ac:dyDescent="0.25">
      <c r="K59889"/>
    </row>
    <row r="59890" spans="11:11" x14ac:dyDescent="0.25">
      <c r="K59890"/>
    </row>
    <row r="59891" spans="11:11" x14ac:dyDescent="0.25">
      <c r="K59891" s="133"/>
    </row>
    <row r="59892" spans="11:11" x14ac:dyDescent="0.25">
      <c r="K59892" s="133"/>
    </row>
    <row r="59893" spans="11:11" x14ac:dyDescent="0.25">
      <c r="K59893"/>
    </row>
    <row r="59894" spans="11:11" x14ac:dyDescent="0.25">
      <c r="K59894"/>
    </row>
    <row r="59895" spans="11:11" x14ac:dyDescent="0.25">
      <c r="K59895" s="133"/>
    </row>
    <row r="59896" spans="11:11" x14ac:dyDescent="0.25">
      <c r="K59896" s="133"/>
    </row>
    <row r="59897" spans="11:11" x14ac:dyDescent="0.25">
      <c r="K59897"/>
    </row>
    <row r="59898" spans="11:11" x14ac:dyDescent="0.25">
      <c r="K59898"/>
    </row>
    <row r="59899" spans="11:11" x14ac:dyDescent="0.25">
      <c r="K59899"/>
    </row>
    <row r="59900" spans="11:11" x14ac:dyDescent="0.25">
      <c r="K59900" s="133"/>
    </row>
    <row r="59901" spans="11:11" x14ac:dyDescent="0.25">
      <c r="K59901" s="133"/>
    </row>
    <row r="59902" spans="11:11" x14ac:dyDescent="0.25">
      <c r="K59902"/>
    </row>
    <row r="59903" spans="11:11" x14ac:dyDescent="0.25">
      <c r="K59903"/>
    </row>
    <row r="59904" spans="11:11" x14ac:dyDescent="0.25">
      <c r="K59904" s="133"/>
    </row>
    <row r="59905" spans="11:11" x14ac:dyDescent="0.25">
      <c r="K59905" s="133"/>
    </row>
    <row r="59906" spans="11:11" x14ac:dyDescent="0.25">
      <c r="K59906"/>
    </row>
    <row r="59907" spans="11:11" x14ac:dyDescent="0.25">
      <c r="K59907"/>
    </row>
    <row r="59908" spans="11:11" x14ac:dyDescent="0.25">
      <c r="K59908"/>
    </row>
    <row r="59909" spans="11:11" x14ac:dyDescent="0.25">
      <c r="K59909" s="133"/>
    </row>
    <row r="59910" spans="11:11" x14ac:dyDescent="0.25">
      <c r="K59910" s="133"/>
    </row>
    <row r="59911" spans="11:11" x14ac:dyDescent="0.25">
      <c r="K59911"/>
    </row>
    <row r="59912" spans="11:11" x14ac:dyDescent="0.25">
      <c r="K59912"/>
    </row>
    <row r="59913" spans="11:11" x14ac:dyDescent="0.25">
      <c r="K59913" s="133"/>
    </row>
    <row r="59914" spans="11:11" x14ac:dyDescent="0.25">
      <c r="K59914" s="133"/>
    </row>
    <row r="59915" spans="11:11" x14ac:dyDescent="0.25">
      <c r="K59915"/>
    </row>
    <row r="59916" spans="11:11" x14ac:dyDescent="0.25">
      <c r="K59916"/>
    </row>
    <row r="59917" spans="11:11" x14ac:dyDescent="0.25">
      <c r="K59917"/>
    </row>
    <row r="59918" spans="11:11" x14ac:dyDescent="0.25">
      <c r="K59918" s="133"/>
    </row>
    <row r="59919" spans="11:11" x14ac:dyDescent="0.25">
      <c r="K59919" s="133"/>
    </row>
    <row r="59920" spans="11:11" x14ac:dyDescent="0.25">
      <c r="K59920"/>
    </row>
    <row r="59921" spans="11:11" x14ac:dyDescent="0.25">
      <c r="K59921"/>
    </row>
    <row r="59922" spans="11:11" x14ac:dyDescent="0.25">
      <c r="K59922" s="133"/>
    </row>
    <row r="59923" spans="11:11" x14ac:dyDescent="0.25">
      <c r="K59923" s="133"/>
    </row>
    <row r="59924" spans="11:11" x14ac:dyDescent="0.25">
      <c r="K59924"/>
    </row>
    <row r="59925" spans="11:11" x14ac:dyDescent="0.25">
      <c r="K59925"/>
    </row>
    <row r="59926" spans="11:11" x14ac:dyDescent="0.25">
      <c r="K59926"/>
    </row>
    <row r="59927" spans="11:11" x14ac:dyDescent="0.25">
      <c r="K59927" s="133"/>
    </row>
    <row r="59928" spans="11:11" x14ac:dyDescent="0.25">
      <c r="K59928" s="133"/>
    </row>
    <row r="59929" spans="11:11" x14ac:dyDescent="0.25">
      <c r="K59929"/>
    </row>
    <row r="59930" spans="11:11" x14ac:dyDescent="0.25">
      <c r="K59930"/>
    </row>
    <row r="59931" spans="11:11" x14ac:dyDescent="0.25">
      <c r="K59931" s="133"/>
    </row>
    <row r="59932" spans="11:11" x14ac:dyDescent="0.25">
      <c r="K59932" s="133"/>
    </row>
    <row r="59933" spans="11:11" x14ac:dyDescent="0.25">
      <c r="K59933"/>
    </row>
    <row r="59934" spans="11:11" x14ac:dyDescent="0.25">
      <c r="K59934"/>
    </row>
    <row r="59935" spans="11:11" x14ac:dyDescent="0.25">
      <c r="K59935"/>
    </row>
    <row r="59936" spans="11:11" x14ac:dyDescent="0.25">
      <c r="K59936" s="133"/>
    </row>
    <row r="59937" spans="11:11" x14ac:dyDescent="0.25">
      <c r="K59937" s="133"/>
    </row>
    <row r="59938" spans="11:11" x14ac:dyDescent="0.25">
      <c r="K59938"/>
    </row>
    <row r="59939" spans="11:11" x14ac:dyDescent="0.25">
      <c r="K59939"/>
    </row>
    <row r="59940" spans="11:11" x14ac:dyDescent="0.25">
      <c r="K59940" s="133"/>
    </row>
    <row r="59941" spans="11:11" x14ac:dyDescent="0.25">
      <c r="K59941" s="133"/>
    </row>
    <row r="59942" spans="11:11" x14ac:dyDescent="0.25">
      <c r="K59942"/>
    </row>
    <row r="59943" spans="11:11" x14ac:dyDescent="0.25">
      <c r="K59943"/>
    </row>
    <row r="59944" spans="11:11" x14ac:dyDescent="0.25">
      <c r="K59944"/>
    </row>
    <row r="59945" spans="11:11" x14ac:dyDescent="0.25">
      <c r="K59945" s="133"/>
    </row>
    <row r="59946" spans="11:11" x14ac:dyDescent="0.25">
      <c r="K59946" s="133"/>
    </row>
    <row r="59947" spans="11:11" x14ac:dyDescent="0.25">
      <c r="K59947"/>
    </row>
    <row r="59948" spans="11:11" x14ac:dyDescent="0.25">
      <c r="K59948"/>
    </row>
    <row r="59949" spans="11:11" x14ac:dyDescent="0.25">
      <c r="K59949" s="133"/>
    </row>
    <row r="59950" spans="11:11" x14ac:dyDescent="0.25">
      <c r="K59950" s="133"/>
    </row>
    <row r="59951" spans="11:11" x14ac:dyDescent="0.25">
      <c r="K59951"/>
    </row>
    <row r="59952" spans="11:11" x14ac:dyDescent="0.25">
      <c r="K59952"/>
    </row>
    <row r="59953" spans="11:11" x14ac:dyDescent="0.25">
      <c r="K59953"/>
    </row>
    <row r="59954" spans="11:11" x14ac:dyDescent="0.25">
      <c r="K59954" s="133"/>
    </row>
    <row r="59955" spans="11:11" x14ac:dyDescent="0.25">
      <c r="K59955" s="133"/>
    </row>
    <row r="59956" spans="11:11" x14ac:dyDescent="0.25">
      <c r="K59956"/>
    </row>
    <row r="59957" spans="11:11" x14ac:dyDescent="0.25">
      <c r="K59957"/>
    </row>
    <row r="59958" spans="11:11" x14ac:dyDescent="0.25">
      <c r="K59958" s="133"/>
    </row>
    <row r="59959" spans="11:11" x14ac:dyDescent="0.25">
      <c r="K59959" s="133"/>
    </row>
    <row r="59960" spans="11:11" x14ac:dyDescent="0.25">
      <c r="K59960"/>
    </row>
    <row r="59961" spans="11:11" x14ac:dyDescent="0.25">
      <c r="K59961"/>
    </row>
    <row r="59962" spans="11:11" x14ac:dyDescent="0.25">
      <c r="K59962"/>
    </row>
    <row r="59963" spans="11:11" x14ac:dyDescent="0.25">
      <c r="K59963" s="133"/>
    </row>
    <row r="59964" spans="11:11" x14ac:dyDescent="0.25">
      <c r="K59964" s="133"/>
    </row>
    <row r="59965" spans="11:11" x14ac:dyDescent="0.25">
      <c r="K59965"/>
    </row>
    <row r="59966" spans="11:11" x14ac:dyDescent="0.25">
      <c r="K59966"/>
    </row>
    <row r="59967" spans="11:11" x14ac:dyDescent="0.25">
      <c r="K59967" s="133"/>
    </row>
    <row r="59968" spans="11:11" x14ac:dyDescent="0.25">
      <c r="K59968" s="133"/>
    </row>
    <row r="59969" spans="11:11" x14ac:dyDescent="0.25">
      <c r="K59969"/>
    </row>
    <row r="59970" spans="11:11" x14ac:dyDescent="0.25">
      <c r="K59970"/>
    </row>
    <row r="59971" spans="11:11" x14ac:dyDescent="0.25">
      <c r="K59971"/>
    </row>
    <row r="59972" spans="11:11" x14ac:dyDescent="0.25">
      <c r="K59972" s="133"/>
    </row>
    <row r="59973" spans="11:11" x14ac:dyDescent="0.25">
      <c r="K59973" s="133"/>
    </row>
    <row r="59974" spans="11:11" x14ac:dyDescent="0.25">
      <c r="K59974"/>
    </row>
    <row r="59975" spans="11:11" x14ac:dyDescent="0.25">
      <c r="K59975"/>
    </row>
    <row r="59976" spans="11:11" x14ac:dyDescent="0.25">
      <c r="K59976" s="133"/>
    </row>
    <row r="59977" spans="11:11" x14ac:dyDescent="0.25">
      <c r="K59977" s="133"/>
    </row>
    <row r="59978" spans="11:11" x14ac:dyDescent="0.25">
      <c r="K59978"/>
    </row>
    <row r="59979" spans="11:11" x14ac:dyDescent="0.25">
      <c r="K59979"/>
    </row>
    <row r="59980" spans="11:11" x14ac:dyDescent="0.25">
      <c r="K59980"/>
    </row>
    <row r="59981" spans="11:11" x14ac:dyDescent="0.25">
      <c r="K59981" s="133"/>
    </row>
    <row r="59982" spans="11:11" x14ac:dyDescent="0.25">
      <c r="K59982" s="133"/>
    </row>
    <row r="59983" spans="11:11" x14ac:dyDescent="0.25">
      <c r="K59983"/>
    </row>
    <row r="59984" spans="11:11" x14ac:dyDescent="0.25">
      <c r="K59984"/>
    </row>
    <row r="59985" spans="11:11" x14ac:dyDescent="0.25">
      <c r="K59985" s="133"/>
    </row>
    <row r="59986" spans="11:11" x14ac:dyDescent="0.25">
      <c r="K59986" s="133"/>
    </row>
    <row r="59987" spans="11:11" x14ac:dyDescent="0.25">
      <c r="K59987"/>
    </row>
    <row r="59988" spans="11:11" x14ac:dyDescent="0.25">
      <c r="K59988"/>
    </row>
    <row r="59989" spans="11:11" x14ac:dyDescent="0.25">
      <c r="K59989"/>
    </row>
    <row r="59990" spans="11:11" x14ac:dyDescent="0.25">
      <c r="K59990" s="133"/>
    </row>
    <row r="59991" spans="11:11" x14ac:dyDescent="0.25">
      <c r="K59991" s="133"/>
    </row>
    <row r="59992" spans="11:11" x14ac:dyDescent="0.25">
      <c r="K59992"/>
    </row>
    <row r="59993" spans="11:11" x14ac:dyDescent="0.25">
      <c r="K59993"/>
    </row>
    <row r="59994" spans="11:11" x14ac:dyDescent="0.25">
      <c r="K59994" s="133"/>
    </row>
    <row r="59995" spans="11:11" x14ac:dyDescent="0.25">
      <c r="K59995" s="133"/>
    </row>
    <row r="59996" spans="11:11" x14ac:dyDescent="0.25">
      <c r="K59996"/>
    </row>
    <row r="59997" spans="11:11" x14ac:dyDescent="0.25">
      <c r="K59997"/>
    </row>
    <row r="59998" spans="11:11" x14ac:dyDescent="0.25">
      <c r="K59998"/>
    </row>
    <row r="59999" spans="11:11" x14ac:dyDescent="0.25">
      <c r="K59999" s="133"/>
    </row>
    <row r="60000" spans="11:11" x14ac:dyDescent="0.25">
      <c r="K60000" s="133"/>
    </row>
    <row r="60001" spans="11:11" x14ac:dyDescent="0.25">
      <c r="K60001"/>
    </row>
    <row r="60002" spans="11:11" x14ac:dyDescent="0.25">
      <c r="K60002"/>
    </row>
    <row r="60003" spans="11:11" x14ac:dyDescent="0.25">
      <c r="K60003" s="133"/>
    </row>
    <row r="60004" spans="11:11" x14ac:dyDescent="0.25">
      <c r="K60004" s="133"/>
    </row>
    <row r="60005" spans="11:11" x14ac:dyDescent="0.25">
      <c r="K60005"/>
    </row>
    <row r="60006" spans="11:11" x14ac:dyDescent="0.25">
      <c r="K60006"/>
    </row>
    <row r="60007" spans="11:11" x14ac:dyDescent="0.25">
      <c r="K60007"/>
    </row>
    <row r="60008" spans="11:11" x14ac:dyDescent="0.25">
      <c r="K60008" s="133"/>
    </row>
    <row r="60009" spans="11:11" x14ac:dyDescent="0.25">
      <c r="K60009" s="133"/>
    </row>
    <row r="60010" spans="11:11" x14ac:dyDescent="0.25">
      <c r="K60010"/>
    </row>
    <row r="60011" spans="11:11" x14ac:dyDescent="0.25">
      <c r="K60011"/>
    </row>
    <row r="60012" spans="11:11" x14ac:dyDescent="0.25">
      <c r="K60012" s="133"/>
    </row>
    <row r="60013" spans="11:11" x14ac:dyDescent="0.25">
      <c r="K60013" s="133"/>
    </row>
    <row r="60014" spans="11:11" x14ac:dyDescent="0.25">
      <c r="K60014"/>
    </row>
    <row r="60015" spans="11:11" x14ac:dyDescent="0.25">
      <c r="K60015"/>
    </row>
    <row r="60016" spans="11:11" x14ac:dyDescent="0.25">
      <c r="K60016"/>
    </row>
    <row r="60017" spans="11:11" x14ac:dyDescent="0.25">
      <c r="K60017" s="133"/>
    </row>
    <row r="60018" spans="11:11" x14ac:dyDescent="0.25">
      <c r="K60018" s="133"/>
    </row>
    <row r="60019" spans="11:11" x14ac:dyDescent="0.25">
      <c r="K60019"/>
    </row>
    <row r="60020" spans="11:11" x14ac:dyDescent="0.25">
      <c r="K60020"/>
    </row>
    <row r="60021" spans="11:11" x14ac:dyDescent="0.25">
      <c r="K60021" s="133"/>
    </row>
    <row r="60022" spans="11:11" x14ac:dyDescent="0.25">
      <c r="K60022" s="133"/>
    </row>
    <row r="60023" spans="11:11" x14ac:dyDescent="0.25">
      <c r="K60023"/>
    </row>
    <row r="60024" spans="11:11" x14ac:dyDescent="0.25">
      <c r="K60024"/>
    </row>
    <row r="60025" spans="11:11" x14ac:dyDescent="0.25">
      <c r="K60025"/>
    </row>
    <row r="60026" spans="11:11" x14ac:dyDescent="0.25">
      <c r="K60026" s="133"/>
    </row>
    <row r="60027" spans="11:11" x14ac:dyDescent="0.25">
      <c r="K60027" s="133"/>
    </row>
    <row r="60028" spans="11:11" x14ac:dyDescent="0.25">
      <c r="K60028"/>
    </row>
    <row r="60029" spans="11:11" x14ac:dyDescent="0.25">
      <c r="K60029"/>
    </row>
    <row r="60030" spans="11:11" x14ac:dyDescent="0.25">
      <c r="K60030" s="133"/>
    </row>
    <row r="60031" spans="11:11" x14ac:dyDescent="0.25">
      <c r="K60031" s="133"/>
    </row>
    <row r="60032" spans="11:11" x14ac:dyDescent="0.25">
      <c r="K60032"/>
    </row>
    <row r="60033" spans="11:11" x14ac:dyDescent="0.25">
      <c r="K60033"/>
    </row>
    <row r="60034" spans="11:11" x14ac:dyDescent="0.25">
      <c r="K60034"/>
    </row>
    <row r="60035" spans="11:11" x14ac:dyDescent="0.25">
      <c r="K60035" s="133"/>
    </row>
    <row r="60036" spans="11:11" x14ac:dyDescent="0.25">
      <c r="K60036" s="133"/>
    </row>
    <row r="60037" spans="11:11" x14ac:dyDescent="0.25">
      <c r="K60037"/>
    </row>
    <row r="60038" spans="11:11" x14ac:dyDescent="0.25">
      <c r="K60038"/>
    </row>
    <row r="60039" spans="11:11" x14ac:dyDescent="0.25">
      <c r="K60039" s="133"/>
    </row>
    <row r="60040" spans="11:11" x14ac:dyDescent="0.25">
      <c r="K60040" s="133"/>
    </row>
    <row r="60041" spans="11:11" x14ac:dyDescent="0.25">
      <c r="K60041"/>
    </row>
    <row r="60042" spans="11:11" x14ac:dyDescent="0.25">
      <c r="K60042"/>
    </row>
    <row r="60043" spans="11:11" x14ac:dyDescent="0.25">
      <c r="K60043"/>
    </row>
    <row r="60044" spans="11:11" x14ac:dyDescent="0.25">
      <c r="K60044" s="133"/>
    </row>
    <row r="60045" spans="11:11" x14ac:dyDescent="0.25">
      <c r="K60045" s="133"/>
    </row>
    <row r="60046" spans="11:11" x14ac:dyDescent="0.25">
      <c r="K60046"/>
    </row>
    <row r="60047" spans="11:11" x14ac:dyDescent="0.25">
      <c r="K60047"/>
    </row>
    <row r="60048" spans="11:11" x14ac:dyDescent="0.25">
      <c r="K60048" s="133"/>
    </row>
    <row r="60049" spans="11:11" x14ac:dyDescent="0.25">
      <c r="K60049" s="133"/>
    </row>
    <row r="60050" spans="11:11" x14ac:dyDescent="0.25">
      <c r="K60050"/>
    </row>
    <row r="60051" spans="11:11" x14ac:dyDescent="0.25">
      <c r="K60051"/>
    </row>
    <row r="60052" spans="11:11" x14ac:dyDescent="0.25">
      <c r="K60052"/>
    </row>
    <row r="60053" spans="11:11" x14ac:dyDescent="0.25">
      <c r="K60053" s="133"/>
    </row>
    <row r="60054" spans="11:11" x14ac:dyDescent="0.25">
      <c r="K60054" s="133"/>
    </row>
    <row r="60055" spans="11:11" x14ac:dyDescent="0.25">
      <c r="K60055"/>
    </row>
    <row r="60056" spans="11:11" x14ac:dyDescent="0.25">
      <c r="K60056"/>
    </row>
    <row r="60057" spans="11:11" x14ac:dyDescent="0.25">
      <c r="K60057" s="133"/>
    </row>
    <row r="60058" spans="11:11" x14ac:dyDescent="0.25">
      <c r="K60058" s="133"/>
    </row>
    <row r="60059" spans="11:11" x14ac:dyDescent="0.25">
      <c r="K60059"/>
    </row>
    <row r="60060" spans="11:11" x14ac:dyDescent="0.25">
      <c r="K60060"/>
    </row>
    <row r="60061" spans="11:11" x14ac:dyDescent="0.25">
      <c r="K60061"/>
    </row>
    <row r="60062" spans="11:11" x14ac:dyDescent="0.25">
      <c r="K60062" s="133"/>
    </row>
    <row r="60063" spans="11:11" x14ac:dyDescent="0.25">
      <c r="K60063" s="133"/>
    </row>
    <row r="60064" spans="11:11" x14ac:dyDescent="0.25">
      <c r="K60064"/>
    </row>
    <row r="60065" spans="11:11" x14ac:dyDescent="0.25">
      <c r="K60065"/>
    </row>
    <row r="60066" spans="11:11" x14ac:dyDescent="0.25">
      <c r="K60066" s="133"/>
    </row>
    <row r="60067" spans="11:11" x14ac:dyDescent="0.25">
      <c r="K60067" s="133"/>
    </row>
    <row r="60068" spans="11:11" x14ac:dyDescent="0.25">
      <c r="K60068"/>
    </row>
    <row r="60069" spans="11:11" x14ac:dyDescent="0.25">
      <c r="K60069"/>
    </row>
    <row r="60070" spans="11:11" x14ac:dyDescent="0.25">
      <c r="K60070"/>
    </row>
    <row r="60071" spans="11:11" x14ac:dyDescent="0.25">
      <c r="K60071" s="133"/>
    </row>
    <row r="60072" spans="11:11" x14ac:dyDescent="0.25">
      <c r="K60072" s="133"/>
    </row>
    <row r="60073" spans="11:11" x14ac:dyDescent="0.25">
      <c r="K60073"/>
    </row>
    <row r="60074" spans="11:11" x14ac:dyDescent="0.25">
      <c r="K60074"/>
    </row>
    <row r="60075" spans="11:11" x14ac:dyDescent="0.25">
      <c r="K60075" s="133"/>
    </row>
    <row r="60076" spans="11:11" x14ac:dyDescent="0.25">
      <c r="K60076" s="133"/>
    </row>
    <row r="60077" spans="11:11" x14ac:dyDescent="0.25">
      <c r="K60077"/>
    </row>
    <row r="60078" spans="11:11" x14ac:dyDescent="0.25">
      <c r="K60078"/>
    </row>
    <row r="60079" spans="11:11" x14ac:dyDescent="0.25">
      <c r="K60079"/>
    </row>
    <row r="60080" spans="11:11" x14ac:dyDescent="0.25">
      <c r="K60080" s="133"/>
    </row>
    <row r="60081" spans="11:11" x14ac:dyDescent="0.25">
      <c r="K60081" s="133"/>
    </row>
    <row r="60082" spans="11:11" x14ac:dyDescent="0.25">
      <c r="K60082"/>
    </row>
    <row r="60083" spans="11:11" x14ac:dyDescent="0.25">
      <c r="K60083"/>
    </row>
    <row r="60084" spans="11:11" x14ac:dyDescent="0.25">
      <c r="K60084" s="133"/>
    </row>
    <row r="60085" spans="11:11" x14ac:dyDescent="0.25">
      <c r="K60085" s="133"/>
    </row>
    <row r="60086" spans="11:11" x14ac:dyDescent="0.25">
      <c r="K60086"/>
    </row>
    <row r="60087" spans="11:11" x14ac:dyDescent="0.25">
      <c r="K60087"/>
    </row>
    <row r="60088" spans="11:11" x14ac:dyDescent="0.25">
      <c r="K60088"/>
    </row>
    <row r="60089" spans="11:11" x14ac:dyDescent="0.25">
      <c r="K60089" s="133"/>
    </row>
    <row r="60090" spans="11:11" x14ac:dyDescent="0.25">
      <c r="K60090" s="133"/>
    </row>
    <row r="60091" spans="11:11" x14ac:dyDescent="0.25">
      <c r="K60091"/>
    </row>
    <row r="60092" spans="11:11" x14ac:dyDescent="0.25">
      <c r="K60092"/>
    </row>
    <row r="60093" spans="11:11" x14ac:dyDescent="0.25">
      <c r="K60093" s="133"/>
    </row>
    <row r="60094" spans="11:11" x14ac:dyDescent="0.25">
      <c r="K60094" s="133"/>
    </row>
    <row r="60095" spans="11:11" x14ac:dyDescent="0.25">
      <c r="K60095"/>
    </row>
    <row r="60096" spans="11:11" x14ac:dyDescent="0.25">
      <c r="K60096"/>
    </row>
    <row r="60097" spans="11:11" x14ac:dyDescent="0.25">
      <c r="K60097"/>
    </row>
    <row r="60098" spans="11:11" x14ac:dyDescent="0.25">
      <c r="K60098" s="133"/>
    </row>
    <row r="60099" spans="11:11" x14ac:dyDescent="0.25">
      <c r="K60099" s="133"/>
    </row>
    <row r="60100" spans="11:11" x14ac:dyDescent="0.25">
      <c r="K60100"/>
    </row>
    <row r="60101" spans="11:11" x14ac:dyDescent="0.25">
      <c r="K60101"/>
    </row>
    <row r="60102" spans="11:11" x14ac:dyDescent="0.25">
      <c r="K60102" s="133"/>
    </row>
    <row r="60103" spans="11:11" x14ac:dyDescent="0.25">
      <c r="K60103" s="133"/>
    </row>
    <row r="60104" spans="11:11" x14ac:dyDescent="0.25">
      <c r="K60104"/>
    </row>
    <row r="60105" spans="11:11" x14ac:dyDescent="0.25">
      <c r="K60105"/>
    </row>
    <row r="60106" spans="11:11" x14ac:dyDescent="0.25">
      <c r="K60106"/>
    </row>
    <row r="60107" spans="11:11" x14ac:dyDescent="0.25">
      <c r="K60107" s="133"/>
    </row>
    <row r="60108" spans="11:11" x14ac:dyDescent="0.25">
      <c r="K60108" s="133"/>
    </row>
    <row r="60109" spans="11:11" x14ac:dyDescent="0.25">
      <c r="K60109"/>
    </row>
    <row r="60110" spans="11:11" x14ac:dyDescent="0.25">
      <c r="K60110"/>
    </row>
    <row r="60111" spans="11:11" x14ac:dyDescent="0.25">
      <c r="K60111" s="133"/>
    </row>
    <row r="60112" spans="11:11" x14ac:dyDescent="0.25">
      <c r="K60112" s="133"/>
    </row>
    <row r="60113" spans="11:11" x14ac:dyDescent="0.25">
      <c r="K60113"/>
    </row>
    <row r="60114" spans="11:11" x14ac:dyDescent="0.25">
      <c r="K60114"/>
    </row>
    <row r="60115" spans="11:11" x14ac:dyDescent="0.25">
      <c r="K60115"/>
    </row>
    <row r="60116" spans="11:11" x14ac:dyDescent="0.25">
      <c r="K60116" s="133"/>
    </row>
    <row r="60117" spans="11:11" x14ac:dyDescent="0.25">
      <c r="K60117" s="133"/>
    </row>
    <row r="60118" spans="11:11" x14ac:dyDescent="0.25">
      <c r="K60118"/>
    </row>
    <row r="60119" spans="11:11" x14ac:dyDescent="0.25">
      <c r="K60119"/>
    </row>
    <row r="60120" spans="11:11" x14ac:dyDescent="0.25">
      <c r="K60120" s="133"/>
    </row>
    <row r="60121" spans="11:11" x14ac:dyDescent="0.25">
      <c r="K60121" s="133"/>
    </row>
    <row r="60122" spans="11:11" x14ac:dyDescent="0.25">
      <c r="K60122"/>
    </row>
    <row r="60123" spans="11:11" x14ac:dyDescent="0.25">
      <c r="K60123"/>
    </row>
    <row r="60124" spans="11:11" x14ac:dyDescent="0.25">
      <c r="K60124"/>
    </row>
    <row r="60125" spans="11:11" x14ac:dyDescent="0.25">
      <c r="K60125" s="133"/>
    </row>
    <row r="60126" spans="11:11" x14ac:dyDescent="0.25">
      <c r="K60126" s="133"/>
    </row>
    <row r="60127" spans="11:11" x14ac:dyDescent="0.25">
      <c r="K60127"/>
    </row>
    <row r="60128" spans="11:11" x14ac:dyDescent="0.25">
      <c r="K60128"/>
    </row>
    <row r="60129" spans="11:11" x14ac:dyDescent="0.25">
      <c r="K60129" s="133"/>
    </row>
    <row r="60130" spans="11:11" x14ac:dyDescent="0.25">
      <c r="K60130" s="133"/>
    </row>
    <row r="60131" spans="11:11" x14ac:dyDescent="0.25">
      <c r="K60131"/>
    </row>
    <row r="60132" spans="11:11" x14ac:dyDescent="0.25">
      <c r="K60132"/>
    </row>
    <row r="60133" spans="11:11" x14ac:dyDescent="0.25">
      <c r="K60133"/>
    </row>
    <row r="60134" spans="11:11" x14ac:dyDescent="0.25">
      <c r="K60134" s="133"/>
    </row>
    <row r="60135" spans="11:11" x14ac:dyDescent="0.25">
      <c r="K60135" s="133"/>
    </row>
    <row r="60136" spans="11:11" x14ac:dyDescent="0.25">
      <c r="K60136"/>
    </row>
    <row r="60137" spans="11:11" x14ac:dyDescent="0.25">
      <c r="K60137"/>
    </row>
    <row r="60138" spans="11:11" x14ac:dyDescent="0.25">
      <c r="K60138" s="133"/>
    </row>
    <row r="60139" spans="11:11" x14ac:dyDescent="0.25">
      <c r="K60139" s="133"/>
    </row>
    <row r="60140" spans="11:11" x14ac:dyDescent="0.25">
      <c r="K60140"/>
    </row>
    <row r="60141" spans="11:11" x14ac:dyDescent="0.25">
      <c r="K60141"/>
    </row>
    <row r="60142" spans="11:11" x14ac:dyDescent="0.25">
      <c r="K60142"/>
    </row>
    <row r="60143" spans="11:11" x14ac:dyDescent="0.25">
      <c r="K60143" s="133"/>
    </row>
    <row r="60144" spans="11:11" x14ac:dyDescent="0.25">
      <c r="K60144" s="133"/>
    </row>
    <row r="60145" spans="11:11" x14ac:dyDescent="0.25">
      <c r="K60145"/>
    </row>
    <row r="60146" spans="11:11" x14ac:dyDescent="0.25">
      <c r="K60146"/>
    </row>
    <row r="60147" spans="11:11" x14ac:dyDescent="0.25">
      <c r="K60147" s="133"/>
    </row>
    <row r="60148" spans="11:11" x14ac:dyDescent="0.25">
      <c r="K60148" s="133"/>
    </row>
    <row r="60149" spans="11:11" x14ac:dyDescent="0.25">
      <c r="K60149"/>
    </row>
    <row r="60150" spans="11:11" x14ac:dyDescent="0.25">
      <c r="K60150"/>
    </row>
    <row r="60151" spans="11:11" x14ac:dyDescent="0.25">
      <c r="K60151"/>
    </row>
    <row r="60152" spans="11:11" x14ac:dyDescent="0.25">
      <c r="K60152" s="133"/>
    </row>
    <row r="60153" spans="11:11" x14ac:dyDescent="0.25">
      <c r="K60153" s="133"/>
    </row>
    <row r="60154" spans="11:11" x14ac:dyDescent="0.25">
      <c r="K60154"/>
    </row>
    <row r="60155" spans="11:11" x14ac:dyDescent="0.25">
      <c r="K60155"/>
    </row>
    <row r="60156" spans="11:11" x14ac:dyDescent="0.25">
      <c r="K60156" s="133"/>
    </row>
    <row r="60157" spans="11:11" x14ac:dyDescent="0.25">
      <c r="K60157" s="133"/>
    </row>
    <row r="60158" spans="11:11" x14ac:dyDescent="0.25">
      <c r="K60158"/>
    </row>
    <row r="60159" spans="11:11" x14ac:dyDescent="0.25">
      <c r="K60159"/>
    </row>
    <row r="60160" spans="11:11" x14ac:dyDescent="0.25">
      <c r="K60160"/>
    </row>
    <row r="60161" spans="11:11" x14ac:dyDescent="0.25">
      <c r="K60161" s="133"/>
    </row>
    <row r="60162" spans="11:11" x14ac:dyDescent="0.25">
      <c r="K60162" s="133"/>
    </row>
    <row r="60163" spans="11:11" x14ac:dyDescent="0.25">
      <c r="K60163"/>
    </row>
    <row r="60164" spans="11:11" x14ac:dyDescent="0.25">
      <c r="K60164"/>
    </row>
    <row r="60165" spans="11:11" x14ac:dyDescent="0.25">
      <c r="K60165" s="133"/>
    </row>
    <row r="60166" spans="11:11" x14ac:dyDescent="0.25">
      <c r="K60166" s="133"/>
    </row>
    <row r="60167" spans="11:11" x14ac:dyDescent="0.25">
      <c r="K60167"/>
    </row>
    <row r="60168" spans="11:11" x14ac:dyDescent="0.25">
      <c r="K60168"/>
    </row>
    <row r="60169" spans="11:11" x14ac:dyDescent="0.25">
      <c r="K60169"/>
    </row>
    <row r="60170" spans="11:11" x14ac:dyDescent="0.25">
      <c r="K60170" s="133"/>
    </row>
    <row r="60171" spans="11:11" x14ac:dyDescent="0.25">
      <c r="K60171" s="133"/>
    </row>
    <row r="60172" spans="11:11" x14ac:dyDescent="0.25">
      <c r="K60172"/>
    </row>
    <row r="60173" spans="11:11" x14ac:dyDescent="0.25">
      <c r="K60173"/>
    </row>
    <row r="60174" spans="11:11" x14ac:dyDescent="0.25">
      <c r="K60174" s="133"/>
    </row>
    <row r="60175" spans="11:11" x14ac:dyDescent="0.25">
      <c r="K60175" s="133"/>
    </row>
    <row r="60176" spans="11:11" x14ac:dyDescent="0.25">
      <c r="K60176"/>
    </row>
    <row r="60177" spans="11:11" x14ac:dyDescent="0.25">
      <c r="K60177"/>
    </row>
    <row r="60178" spans="11:11" x14ac:dyDescent="0.25">
      <c r="K60178"/>
    </row>
    <row r="60179" spans="11:11" x14ac:dyDescent="0.25">
      <c r="K60179" s="133"/>
    </row>
    <row r="60180" spans="11:11" x14ac:dyDescent="0.25">
      <c r="K60180" s="133"/>
    </row>
    <row r="60181" spans="11:11" x14ac:dyDescent="0.25">
      <c r="K60181"/>
    </row>
    <row r="60182" spans="11:11" x14ac:dyDescent="0.25">
      <c r="K60182"/>
    </row>
    <row r="60183" spans="11:11" x14ac:dyDescent="0.25">
      <c r="K60183" s="133"/>
    </row>
    <row r="60184" spans="11:11" x14ac:dyDescent="0.25">
      <c r="K60184" s="133"/>
    </row>
    <row r="60185" spans="11:11" x14ac:dyDescent="0.25">
      <c r="K60185"/>
    </row>
    <row r="60186" spans="11:11" x14ac:dyDescent="0.25">
      <c r="K60186"/>
    </row>
    <row r="60187" spans="11:11" x14ac:dyDescent="0.25">
      <c r="K60187"/>
    </row>
    <row r="60188" spans="11:11" x14ac:dyDescent="0.25">
      <c r="K60188" s="133"/>
    </row>
    <row r="60189" spans="11:11" x14ac:dyDescent="0.25">
      <c r="K60189" s="133"/>
    </row>
    <row r="60190" spans="11:11" x14ac:dyDescent="0.25">
      <c r="K60190"/>
    </row>
    <row r="60191" spans="11:11" x14ac:dyDescent="0.25">
      <c r="K60191"/>
    </row>
    <row r="60192" spans="11:11" x14ac:dyDescent="0.25">
      <c r="K60192" s="133"/>
    </row>
    <row r="60193" spans="11:11" x14ac:dyDescent="0.25">
      <c r="K60193" s="133"/>
    </row>
    <row r="60194" spans="11:11" x14ac:dyDescent="0.25">
      <c r="K60194"/>
    </row>
    <row r="60195" spans="11:11" x14ac:dyDescent="0.25">
      <c r="K60195"/>
    </row>
    <row r="60196" spans="11:11" x14ac:dyDescent="0.25">
      <c r="K60196"/>
    </row>
    <row r="60197" spans="11:11" x14ac:dyDescent="0.25">
      <c r="K60197" s="133"/>
    </row>
    <row r="60198" spans="11:11" x14ac:dyDescent="0.25">
      <c r="K60198" s="133"/>
    </row>
    <row r="60199" spans="11:11" x14ac:dyDescent="0.25">
      <c r="K60199"/>
    </row>
    <row r="60200" spans="11:11" x14ac:dyDescent="0.25">
      <c r="K60200"/>
    </row>
    <row r="60201" spans="11:11" x14ac:dyDescent="0.25">
      <c r="K60201" s="133"/>
    </row>
    <row r="60202" spans="11:11" x14ac:dyDescent="0.25">
      <c r="K60202" s="133"/>
    </row>
    <row r="60203" spans="11:11" x14ac:dyDescent="0.25">
      <c r="K60203"/>
    </row>
    <row r="60204" spans="11:11" x14ac:dyDescent="0.25">
      <c r="K60204"/>
    </row>
    <row r="60205" spans="11:11" x14ac:dyDescent="0.25">
      <c r="K60205"/>
    </row>
    <row r="60206" spans="11:11" x14ac:dyDescent="0.25">
      <c r="K60206" s="133"/>
    </row>
    <row r="60207" spans="11:11" x14ac:dyDescent="0.25">
      <c r="K60207" s="133"/>
    </row>
    <row r="60208" spans="11:11" x14ac:dyDescent="0.25">
      <c r="K60208"/>
    </row>
    <row r="60209" spans="11:11" x14ac:dyDescent="0.25">
      <c r="K60209"/>
    </row>
    <row r="60210" spans="11:11" x14ac:dyDescent="0.25">
      <c r="K60210" s="133"/>
    </row>
    <row r="60211" spans="11:11" x14ac:dyDescent="0.25">
      <c r="K60211" s="133"/>
    </row>
    <row r="60212" spans="11:11" x14ac:dyDescent="0.25">
      <c r="K60212"/>
    </row>
    <row r="60213" spans="11:11" x14ac:dyDescent="0.25">
      <c r="K60213"/>
    </row>
    <row r="60214" spans="11:11" x14ac:dyDescent="0.25">
      <c r="K60214"/>
    </row>
    <row r="60215" spans="11:11" x14ac:dyDescent="0.25">
      <c r="K60215" s="133"/>
    </row>
    <row r="60216" spans="11:11" x14ac:dyDescent="0.25">
      <c r="K60216" s="133"/>
    </row>
    <row r="60217" spans="11:11" x14ac:dyDescent="0.25">
      <c r="K60217"/>
    </row>
    <row r="60218" spans="11:11" x14ac:dyDescent="0.25">
      <c r="K60218"/>
    </row>
    <row r="60219" spans="11:11" x14ac:dyDescent="0.25">
      <c r="K60219" s="133"/>
    </row>
    <row r="60220" spans="11:11" x14ac:dyDescent="0.25">
      <c r="K60220" s="133"/>
    </row>
    <row r="60221" spans="11:11" x14ac:dyDescent="0.25">
      <c r="K60221"/>
    </row>
    <row r="60222" spans="11:11" x14ac:dyDescent="0.25">
      <c r="K60222"/>
    </row>
    <row r="60223" spans="11:11" x14ac:dyDescent="0.25">
      <c r="K60223"/>
    </row>
    <row r="60224" spans="11:11" x14ac:dyDescent="0.25">
      <c r="K60224" s="133"/>
    </row>
    <row r="60225" spans="11:11" x14ac:dyDescent="0.25">
      <c r="K60225" s="133"/>
    </row>
    <row r="60226" spans="11:11" x14ac:dyDescent="0.25">
      <c r="K60226"/>
    </row>
    <row r="60227" spans="11:11" x14ac:dyDescent="0.25">
      <c r="K60227"/>
    </row>
    <row r="60228" spans="11:11" x14ac:dyDescent="0.25">
      <c r="K60228" s="133"/>
    </row>
    <row r="60229" spans="11:11" x14ac:dyDescent="0.25">
      <c r="K60229" s="133"/>
    </row>
    <row r="60230" spans="11:11" x14ac:dyDescent="0.25">
      <c r="K60230"/>
    </row>
    <row r="60231" spans="11:11" x14ac:dyDescent="0.25">
      <c r="K60231"/>
    </row>
    <row r="60232" spans="11:11" x14ac:dyDescent="0.25">
      <c r="K60232"/>
    </row>
    <row r="60233" spans="11:11" x14ac:dyDescent="0.25">
      <c r="K60233" s="133"/>
    </row>
    <row r="60234" spans="11:11" x14ac:dyDescent="0.25">
      <c r="K60234" s="133"/>
    </row>
    <row r="60235" spans="11:11" x14ac:dyDescent="0.25">
      <c r="K60235"/>
    </row>
    <row r="60236" spans="11:11" x14ac:dyDescent="0.25">
      <c r="K60236"/>
    </row>
    <row r="60237" spans="11:11" x14ac:dyDescent="0.25">
      <c r="K60237" s="133"/>
    </row>
    <row r="60238" spans="11:11" x14ac:dyDescent="0.25">
      <c r="K60238" s="133"/>
    </row>
    <row r="60239" spans="11:11" x14ac:dyDescent="0.25">
      <c r="K60239"/>
    </row>
    <row r="60240" spans="11:11" x14ac:dyDescent="0.25">
      <c r="K60240"/>
    </row>
    <row r="60241" spans="11:11" x14ac:dyDescent="0.25">
      <c r="K60241"/>
    </row>
    <row r="60242" spans="11:11" x14ac:dyDescent="0.25">
      <c r="K60242" s="133"/>
    </row>
    <row r="60243" spans="11:11" x14ac:dyDescent="0.25">
      <c r="K60243" s="133"/>
    </row>
    <row r="60244" spans="11:11" x14ac:dyDescent="0.25">
      <c r="K60244"/>
    </row>
    <row r="60245" spans="11:11" x14ac:dyDescent="0.25">
      <c r="K60245"/>
    </row>
    <row r="60246" spans="11:11" x14ac:dyDescent="0.25">
      <c r="K60246" s="133"/>
    </row>
    <row r="60247" spans="11:11" x14ac:dyDescent="0.25">
      <c r="K60247" s="133"/>
    </row>
    <row r="60248" spans="11:11" x14ac:dyDescent="0.25">
      <c r="K60248"/>
    </row>
    <row r="60249" spans="11:11" x14ac:dyDescent="0.25">
      <c r="K60249"/>
    </row>
    <row r="60250" spans="11:11" x14ac:dyDescent="0.25">
      <c r="K60250"/>
    </row>
    <row r="60251" spans="11:11" x14ac:dyDescent="0.25">
      <c r="K60251" s="133"/>
    </row>
    <row r="60252" spans="11:11" x14ac:dyDescent="0.25">
      <c r="K60252" s="133"/>
    </row>
    <row r="60253" spans="11:11" x14ac:dyDescent="0.25">
      <c r="K60253"/>
    </row>
    <row r="60254" spans="11:11" x14ac:dyDescent="0.25">
      <c r="K60254"/>
    </row>
    <row r="60255" spans="11:11" x14ac:dyDescent="0.25">
      <c r="K60255" s="133"/>
    </row>
    <row r="60256" spans="11:11" x14ac:dyDescent="0.25">
      <c r="K60256" s="133"/>
    </row>
    <row r="60257" spans="11:11" x14ac:dyDescent="0.25">
      <c r="K60257"/>
    </row>
    <row r="60258" spans="11:11" x14ac:dyDescent="0.25">
      <c r="K60258"/>
    </row>
    <row r="60259" spans="11:11" x14ac:dyDescent="0.25">
      <c r="K60259"/>
    </row>
    <row r="60260" spans="11:11" x14ac:dyDescent="0.25">
      <c r="K60260" s="133"/>
    </row>
    <row r="60261" spans="11:11" x14ac:dyDescent="0.25">
      <c r="K60261" s="133"/>
    </row>
    <row r="60262" spans="11:11" x14ac:dyDescent="0.25">
      <c r="K60262"/>
    </row>
    <row r="60263" spans="11:11" x14ac:dyDescent="0.25">
      <c r="K60263"/>
    </row>
    <row r="60264" spans="11:11" x14ac:dyDescent="0.25">
      <c r="K60264" s="133"/>
    </row>
    <row r="60265" spans="11:11" x14ac:dyDescent="0.25">
      <c r="K60265" s="133"/>
    </row>
    <row r="60266" spans="11:11" x14ac:dyDescent="0.25">
      <c r="K60266"/>
    </row>
    <row r="60267" spans="11:11" x14ac:dyDescent="0.25">
      <c r="K60267"/>
    </row>
    <row r="60268" spans="11:11" x14ac:dyDescent="0.25">
      <c r="K60268"/>
    </row>
    <row r="60269" spans="11:11" x14ac:dyDescent="0.25">
      <c r="K60269" s="133"/>
    </row>
    <row r="60270" spans="11:11" x14ac:dyDescent="0.25">
      <c r="K60270" s="133"/>
    </row>
    <row r="60271" spans="11:11" x14ac:dyDescent="0.25">
      <c r="K60271"/>
    </row>
    <row r="60272" spans="11:11" x14ac:dyDescent="0.25">
      <c r="K60272"/>
    </row>
    <row r="60273" spans="11:11" x14ac:dyDescent="0.25">
      <c r="K60273" s="133"/>
    </row>
    <row r="60274" spans="11:11" x14ac:dyDescent="0.25">
      <c r="K60274" s="133"/>
    </row>
    <row r="60275" spans="11:11" x14ac:dyDescent="0.25">
      <c r="K60275"/>
    </row>
    <row r="60276" spans="11:11" x14ac:dyDescent="0.25">
      <c r="K60276"/>
    </row>
    <row r="60277" spans="11:11" x14ac:dyDescent="0.25">
      <c r="K60277"/>
    </row>
    <row r="60278" spans="11:11" x14ac:dyDescent="0.25">
      <c r="K60278" s="133"/>
    </row>
    <row r="60279" spans="11:11" x14ac:dyDescent="0.25">
      <c r="K60279" s="133"/>
    </row>
    <row r="60280" spans="11:11" x14ac:dyDescent="0.25">
      <c r="K60280"/>
    </row>
    <row r="60281" spans="11:11" x14ac:dyDescent="0.25">
      <c r="K60281"/>
    </row>
    <row r="60282" spans="11:11" x14ac:dyDescent="0.25">
      <c r="K60282" s="133"/>
    </row>
    <row r="60283" spans="11:11" x14ac:dyDescent="0.25">
      <c r="K60283" s="133"/>
    </row>
    <row r="60284" spans="11:11" x14ac:dyDescent="0.25">
      <c r="K60284"/>
    </row>
    <row r="60285" spans="11:11" x14ac:dyDescent="0.25">
      <c r="K60285"/>
    </row>
    <row r="60286" spans="11:11" x14ac:dyDescent="0.25">
      <c r="K60286"/>
    </row>
    <row r="60287" spans="11:11" x14ac:dyDescent="0.25">
      <c r="K60287" s="133"/>
    </row>
    <row r="60288" spans="11:11" x14ac:dyDescent="0.25">
      <c r="K60288" s="133"/>
    </row>
    <row r="60289" spans="11:11" x14ac:dyDescent="0.25">
      <c r="K60289"/>
    </row>
    <row r="60290" spans="11:11" x14ac:dyDescent="0.25">
      <c r="K60290"/>
    </row>
    <row r="60291" spans="11:11" x14ac:dyDescent="0.25">
      <c r="K60291" s="133"/>
    </row>
    <row r="60292" spans="11:11" x14ac:dyDescent="0.25">
      <c r="K60292" s="133"/>
    </row>
    <row r="60293" spans="11:11" x14ac:dyDescent="0.25">
      <c r="K60293"/>
    </row>
    <row r="60294" spans="11:11" x14ac:dyDescent="0.25">
      <c r="K60294"/>
    </row>
    <row r="60295" spans="11:11" x14ac:dyDescent="0.25">
      <c r="K60295"/>
    </row>
    <row r="60296" spans="11:11" x14ac:dyDescent="0.25">
      <c r="K60296" s="133"/>
    </row>
    <row r="60297" spans="11:11" x14ac:dyDescent="0.25">
      <c r="K60297" s="133"/>
    </row>
    <row r="60298" spans="11:11" x14ac:dyDescent="0.25">
      <c r="K60298"/>
    </row>
    <row r="60299" spans="11:11" x14ac:dyDescent="0.25">
      <c r="K60299"/>
    </row>
    <row r="60300" spans="11:11" x14ac:dyDescent="0.25">
      <c r="K60300" s="133"/>
    </row>
    <row r="60301" spans="11:11" x14ac:dyDescent="0.25">
      <c r="K60301" s="133"/>
    </row>
    <row r="60302" spans="11:11" x14ac:dyDescent="0.25">
      <c r="K60302"/>
    </row>
    <row r="60303" spans="11:11" x14ac:dyDescent="0.25">
      <c r="K60303"/>
    </row>
    <row r="60304" spans="11:11" x14ac:dyDescent="0.25">
      <c r="K60304"/>
    </row>
    <row r="60305" spans="11:11" x14ac:dyDescent="0.25">
      <c r="K60305" s="133"/>
    </row>
    <row r="60306" spans="11:11" x14ac:dyDescent="0.25">
      <c r="K60306" s="133"/>
    </row>
    <row r="60307" spans="11:11" x14ac:dyDescent="0.25">
      <c r="K60307"/>
    </row>
    <row r="60308" spans="11:11" x14ac:dyDescent="0.25">
      <c r="K60308"/>
    </row>
    <row r="60309" spans="11:11" x14ac:dyDescent="0.25">
      <c r="K60309" s="133"/>
    </row>
    <row r="60310" spans="11:11" x14ac:dyDescent="0.25">
      <c r="K60310" s="133"/>
    </row>
    <row r="60311" spans="11:11" x14ac:dyDescent="0.25">
      <c r="K60311"/>
    </row>
    <row r="60312" spans="11:11" x14ac:dyDescent="0.25">
      <c r="K60312"/>
    </row>
    <row r="60313" spans="11:11" x14ac:dyDescent="0.25">
      <c r="K60313"/>
    </row>
    <row r="60314" spans="11:11" x14ac:dyDescent="0.25">
      <c r="K60314" s="133"/>
    </row>
    <row r="60315" spans="11:11" x14ac:dyDescent="0.25">
      <c r="K60315" s="133"/>
    </row>
    <row r="60316" spans="11:11" x14ac:dyDescent="0.25">
      <c r="K60316"/>
    </row>
    <row r="60317" spans="11:11" x14ac:dyDescent="0.25">
      <c r="K60317"/>
    </row>
    <row r="60318" spans="11:11" x14ac:dyDescent="0.25">
      <c r="K60318" s="133"/>
    </row>
    <row r="60319" spans="11:11" x14ac:dyDescent="0.25">
      <c r="K60319" s="133"/>
    </row>
    <row r="60320" spans="11:11" x14ac:dyDescent="0.25">
      <c r="K60320"/>
    </row>
    <row r="60321" spans="11:11" x14ac:dyDescent="0.25">
      <c r="K60321"/>
    </row>
    <row r="60322" spans="11:11" x14ac:dyDescent="0.25">
      <c r="K60322"/>
    </row>
    <row r="60323" spans="11:11" x14ac:dyDescent="0.25">
      <c r="K60323" s="133"/>
    </row>
    <row r="60324" spans="11:11" x14ac:dyDescent="0.25">
      <c r="K60324" s="133"/>
    </row>
    <row r="60325" spans="11:11" x14ac:dyDescent="0.25">
      <c r="K60325"/>
    </row>
    <row r="60326" spans="11:11" x14ac:dyDescent="0.25">
      <c r="K60326"/>
    </row>
    <row r="60327" spans="11:11" x14ac:dyDescent="0.25">
      <c r="K60327" s="133"/>
    </row>
    <row r="60328" spans="11:11" x14ac:dyDescent="0.25">
      <c r="K60328" s="133"/>
    </row>
    <row r="60329" spans="11:11" x14ac:dyDescent="0.25">
      <c r="K60329"/>
    </row>
    <row r="60330" spans="11:11" x14ac:dyDescent="0.25">
      <c r="K60330"/>
    </row>
    <row r="60331" spans="11:11" x14ac:dyDescent="0.25">
      <c r="K60331"/>
    </row>
    <row r="60332" spans="11:11" x14ac:dyDescent="0.25">
      <c r="K60332" s="133"/>
    </row>
    <row r="60333" spans="11:11" x14ac:dyDescent="0.25">
      <c r="K60333" s="133"/>
    </row>
    <row r="60334" spans="11:11" x14ac:dyDescent="0.25">
      <c r="K60334"/>
    </row>
    <row r="60335" spans="11:11" x14ac:dyDescent="0.25">
      <c r="K60335"/>
    </row>
    <row r="60336" spans="11:11" x14ac:dyDescent="0.25">
      <c r="K60336" s="133"/>
    </row>
    <row r="60337" spans="11:11" x14ac:dyDescent="0.25">
      <c r="K60337" s="133"/>
    </row>
    <row r="60338" spans="11:11" x14ac:dyDescent="0.25">
      <c r="K60338"/>
    </row>
    <row r="60339" spans="11:11" x14ac:dyDescent="0.25">
      <c r="K60339"/>
    </row>
    <row r="60340" spans="11:11" x14ac:dyDescent="0.25">
      <c r="K60340"/>
    </row>
    <row r="60341" spans="11:11" x14ac:dyDescent="0.25">
      <c r="K60341" s="133"/>
    </row>
    <row r="60342" spans="11:11" x14ac:dyDescent="0.25">
      <c r="K60342" s="133"/>
    </row>
    <row r="60343" spans="11:11" x14ac:dyDescent="0.25">
      <c r="K60343"/>
    </row>
    <row r="60344" spans="11:11" x14ac:dyDescent="0.25">
      <c r="K60344"/>
    </row>
    <row r="60345" spans="11:11" x14ac:dyDescent="0.25">
      <c r="K60345" s="133"/>
    </row>
    <row r="60346" spans="11:11" x14ac:dyDescent="0.25">
      <c r="K60346" s="133"/>
    </row>
    <row r="60347" spans="11:11" x14ac:dyDescent="0.25">
      <c r="K60347"/>
    </row>
    <row r="60348" spans="11:11" x14ac:dyDescent="0.25">
      <c r="K60348"/>
    </row>
    <row r="60349" spans="11:11" x14ac:dyDescent="0.25">
      <c r="K60349"/>
    </row>
    <row r="60350" spans="11:11" x14ac:dyDescent="0.25">
      <c r="K60350" s="133"/>
    </row>
    <row r="60351" spans="11:11" x14ac:dyDescent="0.25">
      <c r="K60351" s="133"/>
    </row>
    <row r="60352" spans="11:11" x14ac:dyDescent="0.25">
      <c r="K60352"/>
    </row>
    <row r="60353" spans="11:11" x14ac:dyDescent="0.25">
      <c r="K60353"/>
    </row>
    <row r="60354" spans="11:11" x14ac:dyDescent="0.25">
      <c r="K60354" s="133"/>
    </row>
    <row r="60355" spans="11:11" x14ac:dyDescent="0.25">
      <c r="K60355" s="133"/>
    </row>
    <row r="60356" spans="11:11" x14ac:dyDescent="0.25">
      <c r="K60356"/>
    </row>
    <row r="60357" spans="11:11" x14ac:dyDescent="0.25">
      <c r="K60357"/>
    </row>
    <row r="60358" spans="11:11" x14ac:dyDescent="0.25">
      <c r="K60358"/>
    </row>
    <row r="60359" spans="11:11" x14ac:dyDescent="0.25">
      <c r="K60359" s="133"/>
    </row>
    <row r="60360" spans="11:11" x14ac:dyDescent="0.25">
      <c r="K60360" s="133"/>
    </row>
    <row r="60361" spans="11:11" x14ac:dyDescent="0.25">
      <c r="K60361"/>
    </row>
    <row r="60362" spans="11:11" x14ac:dyDescent="0.25">
      <c r="K60362"/>
    </row>
    <row r="60363" spans="11:11" x14ac:dyDescent="0.25">
      <c r="K60363" s="133"/>
    </row>
    <row r="60364" spans="11:11" x14ac:dyDescent="0.25">
      <c r="K60364" s="133"/>
    </row>
    <row r="60365" spans="11:11" x14ac:dyDescent="0.25">
      <c r="K60365"/>
    </row>
    <row r="60366" spans="11:11" x14ac:dyDescent="0.25">
      <c r="K60366"/>
    </row>
    <row r="60367" spans="11:11" x14ac:dyDescent="0.25">
      <c r="K60367"/>
    </row>
    <row r="60368" spans="11:11" x14ac:dyDescent="0.25">
      <c r="K60368" s="133"/>
    </row>
    <row r="60369" spans="11:11" x14ac:dyDescent="0.25">
      <c r="K60369" s="133"/>
    </row>
    <row r="60370" spans="11:11" x14ac:dyDescent="0.25">
      <c r="K60370"/>
    </row>
    <row r="60371" spans="11:11" x14ac:dyDescent="0.25">
      <c r="K60371"/>
    </row>
    <row r="60372" spans="11:11" x14ac:dyDescent="0.25">
      <c r="K60372" s="133"/>
    </row>
    <row r="60373" spans="11:11" x14ac:dyDescent="0.25">
      <c r="K60373" s="133"/>
    </row>
    <row r="60374" spans="11:11" x14ac:dyDescent="0.25">
      <c r="K60374"/>
    </row>
    <row r="60375" spans="11:11" x14ac:dyDescent="0.25">
      <c r="K60375"/>
    </row>
    <row r="60376" spans="11:11" x14ac:dyDescent="0.25">
      <c r="K60376"/>
    </row>
    <row r="60377" spans="11:11" x14ac:dyDescent="0.25">
      <c r="K60377" s="133"/>
    </row>
    <row r="60378" spans="11:11" x14ac:dyDescent="0.25">
      <c r="K60378" s="133"/>
    </row>
    <row r="60379" spans="11:11" x14ac:dyDescent="0.25">
      <c r="K60379"/>
    </row>
    <row r="60380" spans="11:11" x14ac:dyDescent="0.25">
      <c r="K60380"/>
    </row>
    <row r="60381" spans="11:11" x14ac:dyDescent="0.25">
      <c r="K60381" s="133"/>
    </row>
    <row r="60382" spans="11:11" x14ac:dyDescent="0.25">
      <c r="K60382" s="133"/>
    </row>
    <row r="60383" spans="11:11" x14ac:dyDescent="0.25">
      <c r="K60383"/>
    </row>
    <row r="60384" spans="11:11" x14ac:dyDescent="0.25">
      <c r="K60384"/>
    </row>
    <row r="60385" spans="11:11" x14ac:dyDescent="0.25">
      <c r="K60385"/>
    </row>
    <row r="60386" spans="11:11" x14ac:dyDescent="0.25">
      <c r="K60386" s="133"/>
    </row>
    <row r="60387" spans="11:11" x14ac:dyDescent="0.25">
      <c r="K60387" s="133"/>
    </row>
    <row r="60388" spans="11:11" x14ac:dyDescent="0.25">
      <c r="K60388"/>
    </row>
    <row r="60389" spans="11:11" x14ac:dyDescent="0.25">
      <c r="K60389"/>
    </row>
    <row r="60390" spans="11:11" x14ac:dyDescent="0.25">
      <c r="K60390" s="133"/>
    </row>
    <row r="60391" spans="11:11" x14ac:dyDescent="0.25">
      <c r="K60391" s="133"/>
    </row>
    <row r="60392" spans="11:11" x14ac:dyDescent="0.25">
      <c r="K60392"/>
    </row>
    <row r="60393" spans="11:11" x14ac:dyDescent="0.25">
      <c r="K60393"/>
    </row>
    <row r="60394" spans="11:11" x14ac:dyDescent="0.25">
      <c r="K60394"/>
    </row>
    <row r="60395" spans="11:11" x14ac:dyDescent="0.25">
      <c r="K60395" s="133"/>
    </row>
    <row r="60396" spans="11:11" x14ac:dyDescent="0.25">
      <c r="K60396" s="133"/>
    </row>
    <row r="60397" spans="11:11" x14ac:dyDescent="0.25">
      <c r="K60397"/>
    </row>
    <row r="60398" spans="11:11" x14ac:dyDescent="0.25">
      <c r="K60398"/>
    </row>
    <row r="60399" spans="11:11" x14ac:dyDescent="0.25">
      <c r="K60399" s="133"/>
    </row>
    <row r="60400" spans="11:11" x14ac:dyDescent="0.25">
      <c r="K60400" s="133"/>
    </row>
    <row r="60401" spans="11:11" x14ac:dyDescent="0.25">
      <c r="K60401"/>
    </row>
    <row r="60402" spans="11:11" x14ac:dyDescent="0.25">
      <c r="K60402"/>
    </row>
    <row r="60403" spans="11:11" x14ac:dyDescent="0.25">
      <c r="K60403"/>
    </row>
    <row r="60404" spans="11:11" x14ac:dyDescent="0.25">
      <c r="K60404" s="133"/>
    </row>
    <row r="60405" spans="11:11" x14ac:dyDescent="0.25">
      <c r="K60405" s="133"/>
    </row>
    <row r="60406" spans="11:11" x14ac:dyDescent="0.25">
      <c r="K60406"/>
    </row>
    <row r="60407" spans="11:11" x14ac:dyDescent="0.25">
      <c r="K60407"/>
    </row>
    <row r="60408" spans="11:11" x14ac:dyDescent="0.25">
      <c r="K60408" s="133"/>
    </row>
    <row r="60409" spans="11:11" x14ac:dyDescent="0.25">
      <c r="K60409" s="133"/>
    </row>
    <row r="60410" spans="11:11" x14ac:dyDescent="0.25">
      <c r="K60410"/>
    </row>
    <row r="60411" spans="11:11" x14ac:dyDescent="0.25">
      <c r="K60411"/>
    </row>
    <row r="60412" spans="11:11" x14ac:dyDescent="0.25">
      <c r="K60412"/>
    </row>
    <row r="60413" spans="11:11" x14ac:dyDescent="0.25">
      <c r="K60413" s="133"/>
    </row>
    <row r="60414" spans="11:11" x14ac:dyDescent="0.25">
      <c r="K60414" s="133"/>
    </row>
    <row r="60415" spans="11:11" x14ac:dyDescent="0.25">
      <c r="K60415"/>
    </row>
    <row r="60416" spans="11:11" x14ac:dyDescent="0.25">
      <c r="K60416"/>
    </row>
    <row r="60417" spans="11:11" x14ac:dyDescent="0.25">
      <c r="K60417" s="133"/>
    </row>
    <row r="60418" spans="11:11" x14ac:dyDescent="0.25">
      <c r="K60418" s="133"/>
    </row>
    <row r="60419" spans="11:11" x14ac:dyDescent="0.25">
      <c r="K60419"/>
    </row>
    <row r="60420" spans="11:11" x14ac:dyDescent="0.25">
      <c r="K60420"/>
    </row>
    <row r="60421" spans="11:11" x14ac:dyDescent="0.25">
      <c r="K60421"/>
    </row>
    <row r="60422" spans="11:11" x14ac:dyDescent="0.25">
      <c r="K60422" s="133"/>
    </row>
    <row r="60423" spans="11:11" x14ac:dyDescent="0.25">
      <c r="K60423" s="133"/>
    </row>
    <row r="60424" spans="11:11" x14ac:dyDescent="0.25">
      <c r="K60424"/>
    </row>
    <row r="60425" spans="11:11" x14ac:dyDescent="0.25">
      <c r="K60425"/>
    </row>
    <row r="60426" spans="11:11" x14ac:dyDescent="0.25">
      <c r="K60426" s="133"/>
    </row>
    <row r="60427" spans="11:11" x14ac:dyDescent="0.25">
      <c r="K60427" s="133"/>
    </row>
    <row r="60428" spans="11:11" x14ac:dyDescent="0.25">
      <c r="K60428"/>
    </row>
    <row r="60429" spans="11:11" x14ac:dyDescent="0.25">
      <c r="K60429"/>
    </row>
    <row r="60430" spans="11:11" x14ac:dyDescent="0.25">
      <c r="K60430"/>
    </row>
    <row r="60431" spans="11:11" x14ac:dyDescent="0.25">
      <c r="K60431" s="133"/>
    </row>
    <row r="60432" spans="11:11" x14ac:dyDescent="0.25">
      <c r="K60432" s="133"/>
    </row>
    <row r="60433" spans="11:11" x14ac:dyDescent="0.25">
      <c r="K60433"/>
    </row>
    <row r="60434" spans="11:11" x14ac:dyDescent="0.25">
      <c r="K60434"/>
    </row>
    <row r="60435" spans="11:11" x14ac:dyDescent="0.25">
      <c r="K60435" s="133"/>
    </row>
    <row r="60436" spans="11:11" x14ac:dyDescent="0.25">
      <c r="K60436" s="133"/>
    </row>
    <row r="60437" spans="11:11" x14ac:dyDescent="0.25">
      <c r="K60437"/>
    </row>
    <row r="60438" spans="11:11" x14ac:dyDescent="0.25">
      <c r="K60438"/>
    </row>
    <row r="60439" spans="11:11" x14ac:dyDescent="0.25">
      <c r="K60439"/>
    </row>
    <row r="60440" spans="11:11" x14ac:dyDescent="0.25">
      <c r="K60440" s="133"/>
    </row>
    <row r="60441" spans="11:11" x14ac:dyDescent="0.25">
      <c r="K60441" s="133"/>
    </row>
    <row r="60442" spans="11:11" x14ac:dyDescent="0.25">
      <c r="K60442"/>
    </row>
    <row r="60443" spans="11:11" x14ac:dyDescent="0.25">
      <c r="K60443"/>
    </row>
    <row r="60444" spans="11:11" x14ac:dyDescent="0.25">
      <c r="K60444" s="133"/>
    </row>
    <row r="60445" spans="11:11" x14ac:dyDescent="0.25">
      <c r="K60445" s="133"/>
    </row>
    <row r="60446" spans="11:11" x14ac:dyDescent="0.25">
      <c r="K60446"/>
    </row>
    <row r="60447" spans="11:11" x14ac:dyDescent="0.25">
      <c r="K60447"/>
    </row>
    <row r="60448" spans="11:11" x14ac:dyDescent="0.25">
      <c r="K60448"/>
    </row>
    <row r="60449" spans="11:11" x14ac:dyDescent="0.25">
      <c r="K60449" s="133"/>
    </row>
    <row r="60450" spans="11:11" x14ac:dyDescent="0.25">
      <c r="K60450" s="133"/>
    </row>
    <row r="60451" spans="11:11" x14ac:dyDescent="0.25">
      <c r="K60451"/>
    </row>
    <row r="60452" spans="11:11" x14ac:dyDescent="0.25">
      <c r="K60452"/>
    </row>
    <row r="60453" spans="11:11" x14ac:dyDescent="0.25">
      <c r="K60453" s="133"/>
    </row>
    <row r="60454" spans="11:11" x14ac:dyDescent="0.25">
      <c r="K60454" s="133"/>
    </row>
    <row r="60455" spans="11:11" x14ac:dyDescent="0.25">
      <c r="K60455"/>
    </row>
    <row r="60456" spans="11:11" x14ac:dyDescent="0.25">
      <c r="K60456"/>
    </row>
    <row r="60457" spans="11:11" x14ac:dyDescent="0.25">
      <c r="K60457"/>
    </row>
    <row r="60458" spans="11:11" x14ac:dyDescent="0.25">
      <c r="K60458" s="133"/>
    </row>
    <row r="60459" spans="11:11" x14ac:dyDescent="0.25">
      <c r="K60459" s="133"/>
    </row>
    <row r="60460" spans="11:11" x14ac:dyDescent="0.25">
      <c r="K60460"/>
    </row>
    <row r="60461" spans="11:11" x14ac:dyDescent="0.25">
      <c r="K60461"/>
    </row>
    <row r="60462" spans="11:11" x14ac:dyDescent="0.25">
      <c r="K60462" s="133"/>
    </row>
    <row r="60463" spans="11:11" x14ac:dyDescent="0.25">
      <c r="K60463" s="133"/>
    </row>
    <row r="60464" spans="11:11" x14ac:dyDescent="0.25">
      <c r="K60464"/>
    </row>
    <row r="60465" spans="11:11" x14ac:dyDescent="0.25">
      <c r="K60465"/>
    </row>
    <row r="60466" spans="11:11" x14ac:dyDescent="0.25">
      <c r="K60466"/>
    </row>
    <row r="60467" spans="11:11" x14ac:dyDescent="0.25">
      <c r="K60467" s="133"/>
    </row>
    <row r="60468" spans="11:11" x14ac:dyDescent="0.25">
      <c r="K60468" s="133"/>
    </row>
    <row r="60469" spans="11:11" x14ac:dyDescent="0.25">
      <c r="K60469"/>
    </row>
    <row r="60470" spans="11:11" x14ac:dyDescent="0.25">
      <c r="K60470"/>
    </row>
    <row r="60471" spans="11:11" x14ac:dyDescent="0.25">
      <c r="K60471" s="133"/>
    </row>
    <row r="60472" spans="11:11" x14ac:dyDescent="0.25">
      <c r="K60472" s="133"/>
    </row>
    <row r="60473" spans="11:11" x14ac:dyDescent="0.25">
      <c r="K60473"/>
    </row>
    <row r="60474" spans="11:11" x14ac:dyDescent="0.25">
      <c r="K60474"/>
    </row>
    <row r="60475" spans="11:11" x14ac:dyDescent="0.25">
      <c r="K60475"/>
    </row>
    <row r="60476" spans="11:11" x14ac:dyDescent="0.25">
      <c r="K60476" s="133"/>
    </row>
    <row r="60477" spans="11:11" x14ac:dyDescent="0.25">
      <c r="K60477" s="133"/>
    </row>
    <row r="60478" spans="11:11" x14ac:dyDescent="0.25">
      <c r="K60478"/>
    </row>
    <row r="60479" spans="11:11" x14ac:dyDescent="0.25">
      <c r="K60479"/>
    </row>
    <row r="60480" spans="11:11" x14ac:dyDescent="0.25">
      <c r="K60480" s="133"/>
    </row>
    <row r="60481" spans="11:11" x14ac:dyDescent="0.25">
      <c r="K60481" s="133"/>
    </row>
    <row r="60482" spans="11:11" x14ac:dyDescent="0.25">
      <c r="K60482"/>
    </row>
    <row r="60483" spans="11:11" x14ac:dyDescent="0.25">
      <c r="K60483"/>
    </row>
    <row r="60484" spans="11:11" x14ac:dyDescent="0.25">
      <c r="K60484"/>
    </row>
    <row r="60485" spans="11:11" x14ac:dyDescent="0.25">
      <c r="K60485" s="133"/>
    </row>
    <row r="60486" spans="11:11" x14ac:dyDescent="0.25">
      <c r="K60486" s="133"/>
    </row>
    <row r="60487" spans="11:11" x14ac:dyDescent="0.25">
      <c r="K60487"/>
    </row>
    <row r="60488" spans="11:11" x14ac:dyDescent="0.25">
      <c r="K60488"/>
    </row>
    <row r="60489" spans="11:11" x14ac:dyDescent="0.25">
      <c r="K60489" s="133"/>
    </row>
    <row r="60490" spans="11:11" x14ac:dyDescent="0.25">
      <c r="K60490" s="133"/>
    </row>
    <row r="60491" spans="11:11" x14ac:dyDescent="0.25">
      <c r="K60491"/>
    </row>
    <row r="60492" spans="11:11" x14ac:dyDescent="0.25">
      <c r="K60492"/>
    </row>
    <row r="60493" spans="11:11" x14ac:dyDescent="0.25">
      <c r="K60493"/>
    </row>
    <row r="60494" spans="11:11" x14ac:dyDescent="0.25">
      <c r="K60494" s="133"/>
    </row>
    <row r="60495" spans="11:11" x14ac:dyDescent="0.25">
      <c r="K60495" s="133"/>
    </row>
    <row r="60496" spans="11:11" x14ac:dyDescent="0.25">
      <c r="K60496"/>
    </row>
    <row r="60497" spans="11:11" x14ac:dyDescent="0.25">
      <c r="K60497"/>
    </row>
    <row r="60498" spans="11:11" x14ac:dyDescent="0.25">
      <c r="K60498" s="133"/>
    </row>
    <row r="60499" spans="11:11" x14ac:dyDescent="0.25">
      <c r="K60499" s="133"/>
    </row>
    <row r="60500" spans="11:11" x14ac:dyDescent="0.25">
      <c r="K60500"/>
    </row>
    <row r="60501" spans="11:11" x14ac:dyDescent="0.25">
      <c r="K60501"/>
    </row>
    <row r="60502" spans="11:11" x14ac:dyDescent="0.25">
      <c r="K60502"/>
    </row>
    <row r="60503" spans="11:11" x14ac:dyDescent="0.25">
      <c r="K60503" s="133"/>
    </row>
    <row r="60504" spans="11:11" x14ac:dyDescent="0.25">
      <c r="K60504" s="133"/>
    </row>
    <row r="60505" spans="11:11" x14ac:dyDescent="0.25">
      <c r="K60505"/>
    </row>
    <row r="60506" spans="11:11" x14ac:dyDescent="0.25">
      <c r="K60506"/>
    </row>
    <row r="60507" spans="11:11" x14ac:dyDescent="0.25">
      <c r="K60507" s="133"/>
    </row>
    <row r="60508" spans="11:11" x14ac:dyDescent="0.25">
      <c r="K60508" s="133"/>
    </row>
    <row r="60509" spans="11:11" x14ac:dyDescent="0.25">
      <c r="K60509"/>
    </row>
    <row r="60510" spans="11:11" x14ac:dyDescent="0.25">
      <c r="K60510"/>
    </row>
    <row r="60511" spans="11:11" x14ac:dyDescent="0.25">
      <c r="K60511"/>
    </row>
    <row r="60512" spans="11:11" x14ac:dyDescent="0.25">
      <c r="K60512" s="133"/>
    </row>
    <row r="60513" spans="11:11" x14ac:dyDescent="0.25">
      <c r="K60513" s="133"/>
    </row>
    <row r="60514" spans="11:11" x14ac:dyDescent="0.25">
      <c r="K60514"/>
    </row>
    <row r="60515" spans="11:11" x14ac:dyDescent="0.25">
      <c r="K60515"/>
    </row>
    <row r="60516" spans="11:11" x14ac:dyDescent="0.25">
      <c r="K60516" s="133"/>
    </row>
    <row r="60517" spans="11:11" x14ac:dyDescent="0.25">
      <c r="K60517" s="133"/>
    </row>
    <row r="60518" spans="11:11" x14ac:dyDescent="0.25">
      <c r="K60518"/>
    </row>
    <row r="60519" spans="11:11" x14ac:dyDescent="0.25">
      <c r="K60519"/>
    </row>
    <row r="60520" spans="11:11" x14ac:dyDescent="0.25">
      <c r="K60520"/>
    </row>
    <row r="60521" spans="11:11" x14ac:dyDescent="0.25">
      <c r="K60521" s="133"/>
    </row>
    <row r="60522" spans="11:11" x14ac:dyDescent="0.25">
      <c r="K60522" s="133"/>
    </row>
    <row r="60523" spans="11:11" x14ac:dyDescent="0.25">
      <c r="K60523"/>
    </row>
    <row r="60524" spans="11:11" x14ac:dyDescent="0.25">
      <c r="K60524"/>
    </row>
    <row r="60525" spans="11:11" x14ac:dyDescent="0.25">
      <c r="K60525" s="133"/>
    </row>
    <row r="60526" spans="11:11" x14ac:dyDescent="0.25">
      <c r="K60526" s="133"/>
    </row>
    <row r="60527" spans="11:11" x14ac:dyDescent="0.25">
      <c r="K60527"/>
    </row>
    <row r="60528" spans="11:11" x14ac:dyDescent="0.25">
      <c r="K60528"/>
    </row>
    <row r="60529" spans="11:11" x14ac:dyDescent="0.25">
      <c r="K60529"/>
    </row>
    <row r="60530" spans="11:11" x14ac:dyDescent="0.25">
      <c r="K60530" s="133"/>
    </row>
    <row r="60531" spans="11:11" x14ac:dyDescent="0.25">
      <c r="K60531" s="133"/>
    </row>
    <row r="60532" spans="11:11" x14ac:dyDescent="0.25">
      <c r="K60532"/>
    </row>
    <row r="60533" spans="11:11" x14ac:dyDescent="0.25">
      <c r="K60533"/>
    </row>
    <row r="60534" spans="11:11" x14ac:dyDescent="0.25">
      <c r="K60534" s="133"/>
    </row>
    <row r="60535" spans="11:11" x14ac:dyDescent="0.25">
      <c r="K60535" s="133"/>
    </row>
    <row r="60536" spans="11:11" x14ac:dyDescent="0.25">
      <c r="K60536"/>
    </row>
    <row r="60537" spans="11:11" x14ac:dyDescent="0.25">
      <c r="K60537"/>
    </row>
    <row r="60538" spans="11:11" x14ac:dyDescent="0.25">
      <c r="K60538"/>
    </row>
    <row r="60539" spans="11:11" x14ac:dyDescent="0.25">
      <c r="K60539" s="133"/>
    </row>
    <row r="60540" spans="11:11" x14ac:dyDescent="0.25">
      <c r="K60540" s="133"/>
    </row>
    <row r="60541" spans="11:11" x14ac:dyDescent="0.25">
      <c r="K60541"/>
    </row>
    <row r="60542" spans="11:11" x14ac:dyDescent="0.25">
      <c r="K60542"/>
    </row>
    <row r="60543" spans="11:11" x14ac:dyDescent="0.25">
      <c r="K60543" s="133"/>
    </row>
    <row r="60544" spans="11:11" x14ac:dyDescent="0.25">
      <c r="K60544" s="133"/>
    </row>
    <row r="60545" spans="11:11" x14ac:dyDescent="0.25">
      <c r="K60545"/>
    </row>
    <row r="60546" spans="11:11" x14ac:dyDescent="0.25">
      <c r="K60546"/>
    </row>
    <row r="60547" spans="11:11" x14ac:dyDescent="0.25">
      <c r="K60547"/>
    </row>
    <row r="60548" spans="11:11" x14ac:dyDescent="0.25">
      <c r="K60548" s="133"/>
    </row>
    <row r="60549" spans="11:11" x14ac:dyDescent="0.25">
      <c r="K60549" s="133"/>
    </row>
    <row r="60550" spans="11:11" x14ac:dyDescent="0.25">
      <c r="K60550"/>
    </row>
    <row r="60551" spans="11:11" x14ac:dyDescent="0.25">
      <c r="K60551"/>
    </row>
    <row r="60552" spans="11:11" x14ac:dyDescent="0.25">
      <c r="K60552" s="133"/>
    </row>
    <row r="60553" spans="11:11" x14ac:dyDescent="0.25">
      <c r="K60553" s="133"/>
    </row>
    <row r="60554" spans="11:11" x14ac:dyDescent="0.25">
      <c r="K60554"/>
    </row>
    <row r="60555" spans="11:11" x14ac:dyDescent="0.25">
      <c r="K60555"/>
    </row>
    <row r="60556" spans="11:11" x14ac:dyDescent="0.25">
      <c r="K60556"/>
    </row>
    <row r="60557" spans="11:11" x14ac:dyDescent="0.25">
      <c r="K60557" s="133"/>
    </row>
    <row r="60558" spans="11:11" x14ac:dyDescent="0.25">
      <c r="K60558" s="133"/>
    </row>
    <row r="60559" spans="11:11" x14ac:dyDescent="0.25">
      <c r="K60559"/>
    </row>
    <row r="60560" spans="11:11" x14ac:dyDescent="0.25">
      <c r="K60560"/>
    </row>
    <row r="60561" spans="11:11" x14ac:dyDescent="0.25">
      <c r="K60561" s="133"/>
    </row>
    <row r="60562" spans="11:11" x14ac:dyDescent="0.25">
      <c r="K60562" s="133"/>
    </row>
    <row r="60563" spans="11:11" x14ac:dyDescent="0.25">
      <c r="K60563"/>
    </row>
    <row r="60564" spans="11:11" x14ac:dyDescent="0.25">
      <c r="K60564"/>
    </row>
    <row r="60565" spans="11:11" x14ac:dyDescent="0.25">
      <c r="K60565"/>
    </row>
    <row r="60566" spans="11:11" x14ac:dyDescent="0.25">
      <c r="K60566" s="133"/>
    </row>
    <row r="60567" spans="11:11" x14ac:dyDescent="0.25">
      <c r="K60567" s="133"/>
    </row>
    <row r="60568" spans="11:11" x14ac:dyDescent="0.25">
      <c r="K60568"/>
    </row>
    <row r="60569" spans="11:11" x14ac:dyDescent="0.25">
      <c r="K60569"/>
    </row>
    <row r="60570" spans="11:11" x14ac:dyDescent="0.25">
      <c r="K60570" s="133"/>
    </row>
    <row r="60571" spans="11:11" x14ac:dyDescent="0.25">
      <c r="K60571" s="133"/>
    </row>
    <row r="60572" spans="11:11" x14ac:dyDescent="0.25">
      <c r="K60572"/>
    </row>
    <row r="60573" spans="11:11" x14ac:dyDescent="0.25">
      <c r="K60573"/>
    </row>
    <row r="60574" spans="11:11" x14ac:dyDescent="0.25">
      <c r="K60574"/>
    </row>
    <row r="60575" spans="11:11" x14ac:dyDescent="0.25">
      <c r="K60575" s="133"/>
    </row>
    <row r="60576" spans="11:11" x14ac:dyDescent="0.25">
      <c r="K60576" s="133"/>
    </row>
    <row r="60577" spans="11:11" x14ac:dyDescent="0.25">
      <c r="K60577"/>
    </row>
    <row r="60578" spans="11:11" x14ac:dyDescent="0.25">
      <c r="K60578"/>
    </row>
    <row r="60579" spans="11:11" x14ac:dyDescent="0.25">
      <c r="K60579" s="133"/>
    </row>
    <row r="60580" spans="11:11" x14ac:dyDescent="0.25">
      <c r="K60580" s="133"/>
    </row>
    <row r="60581" spans="11:11" x14ac:dyDescent="0.25">
      <c r="K60581"/>
    </row>
    <row r="60582" spans="11:11" x14ac:dyDescent="0.25">
      <c r="K60582"/>
    </row>
    <row r="60583" spans="11:11" x14ac:dyDescent="0.25">
      <c r="K60583"/>
    </row>
    <row r="60584" spans="11:11" x14ac:dyDescent="0.25">
      <c r="K60584" s="133"/>
    </row>
    <row r="60585" spans="11:11" x14ac:dyDescent="0.25">
      <c r="K60585" s="133"/>
    </row>
    <row r="60586" spans="11:11" x14ac:dyDescent="0.25">
      <c r="K60586"/>
    </row>
    <row r="60587" spans="11:11" x14ac:dyDescent="0.25">
      <c r="K60587"/>
    </row>
    <row r="60588" spans="11:11" x14ac:dyDescent="0.25">
      <c r="K60588" s="133"/>
    </row>
    <row r="60589" spans="11:11" x14ac:dyDescent="0.25">
      <c r="K60589" s="133"/>
    </row>
    <row r="60590" spans="11:11" x14ac:dyDescent="0.25">
      <c r="K60590"/>
    </row>
    <row r="60591" spans="11:11" x14ac:dyDescent="0.25">
      <c r="K60591"/>
    </row>
    <row r="60592" spans="11:11" x14ac:dyDescent="0.25">
      <c r="K60592"/>
    </row>
    <row r="60593" spans="11:11" x14ac:dyDescent="0.25">
      <c r="K60593" s="133"/>
    </row>
    <row r="60594" spans="11:11" x14ac:dyDescent="0.25">
      <c r="K60594" s="133"/>
    </row>
    <row r="60595" spans="11:11" x14ac:dyDescent="0.25">
      <c r="K60595"/>
    </row>
    <row r="60596" spans="11:11" x14ac:dyDescent="0.25">
      <c r="K60596"/>
    </row>
    <row r="60597" spans="11:11" x14ac:dyDescent="0.25">
      <c r="K60597" s="133"/>
    </row>
    <row r="60598" spans="11:11" x14ac:dyDescent="0.25">
      <c r="K60598" s="133"/>
    </row>
    <row r="60599" spans="11:11" x14ac:dyDescent="0.25">
      <c r="K60599"/>
    </row>
    <row r="60600" spans="11:11" x14ac:dyDescent="0.25">
      <c r="K60600"/>
    </row>
    <row r="60601" spans="11:11" x14ac:dyDescent="0.25">
      <c r="K60601"/>
    </row>
    <row r="60602" spans="11:11" x14ac:dyDescent="0.25">
      <c r="K60602" s="133"/>
    </row>
    <row r="60603" spans="11:11" x14ac:dyDescent="0.25">
      <c r="K60603" s="133"/>
    </row>
    <row r="60604" spans="11:11" x14ac:dyDescent="0.25">
      <c r="K60604"/>
    </row>
    <row r="60605" spans="11:11" x14ac:dyDescent="0.25">
      <c r="K60605"/>
    </row>
    <row r="60606" spans="11:11" x14ac:dyDescent="0.25">
      <c r="K60606" s="133"/>
    </row>
    <row r="60607" spans="11:11" x14ac:dyDescent="0.25">
      <c r="K60607" s="133"/>
    </row>
    <row r="60608" spans="11:11" x14ac:dyDescent="0.25">
      <c r="K60608"/>
    </row>
    <row r="60609" spans="11:11" x14ac:dyDescent="0.25">
      <c r="K60609"/>
    </row>
    <row r="60610" spans="11:11" x14ac:dyDescent="0.25">
      <c r="K60610"/>
    </row>
    <row r="60611" spans="11:11" x14ac:dyDescent="0.25">
      <c r="K60611" s="133"/>
    </row>
    <row r="60612" spans="11:11" x14ac:dyDescent="0.25">
      <c r="K60612" s="133"/>
    </row>
    <row r="60613" spans="11:11" x14ac:dyDescent="0.25">
      <c r="K60613"/>
    </row>
    <row r="60614" spans="11:11" x14ac:dyDescent="0.25">
      <c r="K60614"/>
    </row>
    <row r="60615" spans="11:11" x14ac:dyDescent="0.25">
      <c r="K60615" s="133"/>
    </row>
    <row r="60616" spans="11:11" x14ac:dyDescent="0.25">
      <c r="K60616" s="133"/>
    </row>
    <row r="60617" spans="11:11" x14ac:dyDescent="0.25">
      <c r="K60617"/>
    </row>
    <row r="60618" spans="11:11" x14ac:dyDescent="0.25">
      <c r="K60618"/>
    </row>
    <row r="60619" spans="11:11" x14ac:dyDescent="0.25">
      <c r="K60619"/>
    </row>
    <row r="60620" spans="11:11" x14ac:dyDescent="0.25">
      <c r="K60620" s="133"/>
    </row>
    <row r="60621" spans="11:11" x14ac:dyDescent="0.25">
      <c r="K60621" s="133"/>
    </row>
    <row r="60622" spans="11:11" x14ac:dyDescent="0.25">
      <c r="K60622"/>
    </row>
    <row r="60623" spans="11:11" x14ac:dyDescent="0.25">
      <c r="K60623"/>
    </row>
    <row r="60624" spans="11:11" x14ac:dyDescent="0.25">
      <c r="K60624" s="133"/>
    </row>
    <row r="60625" spans="11:11" x14ac:dyDescent="0.25">
      <c r="K60625" s="133"/>
    </row>
    <row r="60626" spans="11:11" x14ac:dyDescent="0.25">
      <c r="K60626"/>
    </row>
    <row r="60627" spans="11:11" x14ac:dyDescent="0.25">
      <c r="K60627"/>
    </row>
    <row r="60628" spans="11:11" x14ac:dyDescent="0.25">
      <c r="K60628"/>
    </row>
    <row r="60629" spans="11:11" x14ac:dyDescent="0.25">
      <c r="K60629" s="133"/>
    </row>
    <row r="60630" spans="11:11" x14ac:dyDescent="0.25">
      <c r="K60630" s="133"/>
    </row>
    <row r="60631" spans="11:11" x14ac:dyDescent="0.25">
      <c r="K60631"/>
    </row>
    <row r="60632" spans="11:11" x14ac:dyDescent="0.25">
      <c r="K60632"/>
    </row>
    <row r="60633" spans="11:11" x14ac:dyDescent="0.25">
      <c r="K60633" s="133"/>
    </row>
    <row r="60634" spans="11:11" x14ac:dyDescent="0.25">
      <c r="K60634" s="133"/>
    </row>
    <row r="60635" spans="11:11" x14ac:dyDescent="0.25">
      <c r="K60635"/>
    </row>
    <row r="60636" spans="11:11" x14ac:dyDescent="0.25">
      <c r="K60636"/>
    </row>
    <row r="60637" spans="11:11" x14ac:dyDescent="0.25">
      <c r="K60637"/>
    </row>
    <row r="60638" spans="11:11" x14ac:dyDescent="0.25">
      <c r="K60638" s="133"/>
    </row>
    <row r="60639" spans="11:11" x14ac:dyDescent="0.25">
      <c r="K60639" s="133"/>
    </row>
    <row r="60640" spans="11:11" x14ac:dyDescent="0.25">
      <c r="K60640"/>
    </row>
    <row r="60641" spans="11:11" x14ac:dyDescent="0.25">
      <c r="K60641"/>
    </row>
    <row r="60642" spans="11:11" x14ac:dyDescent="0.25">
      <c r="K60642" s="133"/>
    </row>
    <row r="60643" spans="11:11" x14ac:dyDescent="0.25">
      <c r="K60643" s="133"/>
    </row>
    <row r="60644" spans="11:11" x14ac:dyDescent="0.25">
      <c r="K60644"/>
    </row>
    <row r="60645" spans="11:11" x14ac:dyDescent="0.25">
      <c r="K60645"/>
    </row>
    <row r="60646" spans="11:11" x14ac:dyDescent="0.25">
      <c r="K60646"/>
    </row>
    <row r="60647" spans="11:11" x14ac:dyDescent="0.25">
      <c r="K60647" s="133"/>
    </row>
    <row r="60648" spans="11:11" x14ac:dyDescent="0.25">
      <c r="K60648" s="133"/>
    </row>
    <row r="60649" spans="11:11" x14ac:dyDescent="0.25">
      <c r="K60649"/>
    </row>
    <row r="60650" spans="11:11" x14ac:dyDescent="0.25">
      <c r="K60650"/>
    </row>
    <row r="60651" spans="11:11" x14ac:dyDescent="0.25">
      <c r="K60651" s="133"/>
    </row>
    <row r="60652" spans="11:11" x14ac:dyDescent="0.25">
      <c r="K60652" s="133"/>
    </row>
    <row r="60653" spans="11:11" x14ac:dyDescent="0.25">
      <c r="K60653"/>
    </row>
    <row r="60654" spans="11:11" x14ac:dyDescent="0.25">
      <c r="K60654"/>
    </row>
    <row r="60655" spans="11:11" x14ac:dyDescent="0.25">
      <c r="K60655"/>
    </row>
    <row r="60656" spans="11:11" x14ac:dyDescent="0.25">
      <c r="K60656" s="133"/>
    </row>
    <row r="60657" spans="11:11" x14ac:dyDescent="0.25">
      <c r="K60657" s="133"/>
    </row>
    <row r="60658" spans="11:11" x14ac:dyDescent="0.25">
      <c r="K60658"/>
    </row>
    <row r="60659" spans="11:11" x14ac:dyDescent="0.25">
      <c r="K60659"/>
    </row>
    <row r="60660" spans="11:11" x14ac:dyDescent="0.25">
      <c r="K60660" s="133"/>
    </row>
    <row r="60661" spans="11:11" x14ac:dyDescent="0.25">
      <c r="K60661" s="133"/>
    </row>
    <row r="60662" spans="11:11" x14ac:dyDescent="0.25">
      <c r="K60662"/>
    </row>
    <row r="60663" spans="11:11" x14ac:dyDescent="0.25">
      <c r="K60663"/>
    </row>
    <row r="60664" spans="11:11" x14ac:dyDescent="0.25">
      <c r="K60664"/>
    </row>
    <row r="60665" spans="11:11" x14ac:dyDescent="0.25">
      <c r="K60665" s="133"/>
    </row>
    <row r="60666" spans="11:11" x14ac:dyDescent="0.25">
      <c r="K60666" s="133"/>
    </row>
    <row r="60667" spans="11:11" x14ac:dyDescent="0.25">
      <c r="K60667"/>
    </row>
    <row r="60668" spans="11:11" x14ac:dyDescent="0.25">
      <c r="K60668"/>
    </row>
    <row r="60669" spans="11:11" x14ac:dyDescent="0.25">
      <c r="K60669" s="133"/>
    </row>
    <row r="60670" spans="11:11" x14ac:dyDescent="0.25">
      <c r="K60670" s="133"/>
    </row>
    <row r="60671" spans="11:11" x14ac:dyDescent="0.25">
      <c r="K60671"/>
    </row>
    <row r="60672" spans="11:11" x14ac:dyDescent="0.25">
      <c r="K60672"/>
    </row>
    <row r="60673" spans="11:11" x14ac:dyDescent="0.25">
      <c r="K60673"/>
    </row>
    <row r="60674" spans="11:11" x14ac:dyDescent="0.25">
      <c r="K60674" s="133"/>
    </row>
    <row r="60675" spans="11:11" x14ac:dyDescent="0.25">
      <c r="K60675" s="133"/>
    </row>
    <row r="60676" spans="11:11" x14ac:dyDescent="0.25">
      <c r="K60676"/>
    </row>
    <row r="60677" spans="11:11" x14ac:dyDescent="0.25">
      <c r="K60677"/>
    </row>
    <row r="60678" spans="11:11" x14ac:dyDescent="0.25">
      <c r="K60678" s="133"/>
    </row>
    <row r="60679" spans="11:11" x14ac:dyDescent="0.25">
      <c r="K60679" s="133"/>
    </row>
    <row r="60680" spans="11:11" x14ac:dyDescent="0.25">
      <c r="K60680"/>
    </row>
    <row r="60681" spans="11:11" x14ac:dyDescent="0.25">
      <c r="K60681"/>
    </row>
    <row r="60682" spans="11:11" x14ac:dyDescent="0.25">
      <c r="K60682"/>
    </row>
    <row r="60683" spans="11:11" x14ac:dyDescent="0.25">
      <c r="K60683" s="133"/>
    </row>
    <row r="60684" spans="11:11" x14ac:dyDescent="0.25">
      <c r="K60684" s="133"/>
    </row>
    <row r="60685" spans="11:11" x14ac:dyDescent="0.25">
      <c r="K60685"/>
    </row>
    <row r="60686" spans="11:11" x14ac:dyDescent="0.25">
      <c r="K60686"/>
    </row>
    <row r="60687" spans="11:11" x14ac:dyDescent="0.25">
      <c r="K60687" s="133"/>
    </row>
    <row r="60688" spans="11:11" x14ac:dyDescent="0.25">
      <c r="K60688" s="133"/>
    </row>
    <row r="60689" spans="11:11" x14ac:dyDescent="0.25">
      <c r="K60689"/>
    </row>
    <row r="60690" spans="11:11" x14ac:dyDescent="0.25">
      <c r="K60690"/>
    </row>
    <row r="60691" spans="11:11" x14ac:dyDescent="0.25">
      <c r="K60691"/>
    </row>
    <row r="60692" spans="11:11" x14ac:dyDescent="0.25">
      <c r="K60692" s="133"/>
    </row>
    <row r="60693" spans="11:11" x14ac:dyDescent="0.25">
      <c r="K60693" s="133"/>
    </row>
    <row r="60694" spans="11:11" x14ac:dyDescent="0.25">
      <c r="K60694"/>
    </row>
    <row r="60695" spans="11:11" x14ac:dyDescent="0.25">
      <c r="K60695"/>
    </row>
    <row r="60696" spans="11:11" x14ac:dyDescent="0.25">
      <c r="K60696" s="133"/>
    </row>
    <row r="60697" spans="11:11" x14ac:dyDescent="0.25">
      <c r="K60697" s="133"/>
    </row>
    <row r="60698" spans="11:11" x14ac:dyDescent="0.25">
      <c r="K60698"/>
    </row>
    <row r="60699" spans="11:11" x14ac:dyDescent="0.25">
      <c r="K60699"/>
    </row>
    <row r="60700" spans="11:11" x14ac:dyDescent="0.25">
      <c r="K60700"/>
    </row>
    <row r="60701" spans="11:11" x14ac:dyDescent="0.25">
      <c r="K60701" s="133"/>
    </row>
    <row r="60702" spans="11:11" x14ac:dyDescent="0.25">
      <c r="K60702" s="133"/>
    </row>
    <row r="60703" spans="11:11" x14ac:dyDescent="0.25">
      <c r="K60703"/>
    </row>
    <row r="60704" spans="11:11" x14ac:dyDescent="0.25">
      <c r="K60704"/>
    </row>
    <row r="60705" spans="11:11" x14ac:dyDescent="0.25">
      <c r="K60705" s="133"/>
    </row>
    <row r="60706" spans="11:11" x14ac:dyDescent="0.25">
      <c r="K60706" s="133"/>
    </row>
    <row r="60707" spans="11:11" x14ac:dyDescent="0.25">
      <c r="K60707"/>
    </row>
    <row r="60708" spans="11:11" x14ac:dyDescent="0.25">
      <c r="K60708"/>
    </row>
    <row r="60709" spans="11:11" x14ac:dyDescent="0.25">
      <c r="K60709"/>
    </row>
    <row r="60710" spans="11:11" x14ac:dyDescent="0.25">
      <c r="K60710" s="133"/>
    </row>
    <row r="60711" spans="11:11" x14ac:dyDescent="0.25">
      <c r="K60711" s="133"/>
    </row>
    <row r="60712" spans="11:11" x14ac:dyDescent="0.25">
      <c r="K60712"/>
    </row>
    <row r="60713" spans="11:11" x14ac:dyDescent="0.25">
      <c r="K60713"/>
    </row>
    <row r="60714" spans="11:11" x14ac:dyDescent="0.25">
      <c r="K60714" s="133"/>
    </row>
    <row r="60715" spans="11:11" x14ac:dyDescent="0.25">
      <c r="K60715" s="133"/>
    </row>
    <row r="60716" spans="11:11" x14ac:dyDescent="0.25">
      <c r="K60716"/>
    </row>
    <row r="60717" spans="11:11" x14ac:dyDescent="0.25">
      <c r="K60717"/>
    </row>
    <row r="60718" spans="11:11" x14ac:dyDescent="0.25">
      <c r="K60718"/>
    </row>
    <row r="60719" spans="11:11" x14ac:dyDescent="0.25">
      <c r="K60719" s="133"/>
    </row>
    <row r="60720" spans="11:11" x14ac:dyDescent="0.25">
      <c r="K60720" s="133"/>
    </row>
    <row r="60721" spans="11:11" x14ac:dyDescent="0.25">
      <c r="K60721"/>
    </row>
    <row r="60722" spans="11:11" x14ac:dyDescent="0.25">
      <c r="K60722"/>
    </row>
    <row r="60723" spans="11:11" x14ac:dyDescent="0.25">
      <c r="K60723" s="133"/>
    </row>
    <row r="60724" spans="11:11" x14ac:dyDescent="0.25">
      <c r="K60724" s="133"/>
    </row>
    <row r="60725" spans="11:11" x14ac:dyDescent="0.25">
      <c r="K60725"/>
    </row>
    <row r="60726" spans="11:11" x14ac:dyDescent="0.25">
      <c r="K60726"/>
    </row>
    <row r="60727" spans="11:11" x14ac:dyDescent="0.25">
      <c r="K60727"/>
    </row>
    <row r="60728" spans="11:11" x14ac:dyDescent="0.25">
      <c r="K60728" s="133"/>
    </row>
    <row r="60729" spans="11:11" x14ac:dyDescent="0.25">
      <c r="K60729" s="133"/>
    </row>
    <row r="60730" spans="11:11" x14ac:dyDescent="0.25">
      <c r="K60730"/>
    </row>
    <row r="60731" spans="11:11" x14ac:dyDescent="0.25">
      <c r="K60731"/>
    </row>
    <row r="60732" spans="11:11" x14ac:dyDescent="0.25">
      <c r="K60732" s="133"/>
    </row>
    <row r="60733" spans="11:11" x14ac:dyDescent="0.25">
      <c r="K60733" s="133"/>
    </row>
    <row r="60734" spans="11:11" x14ac:dyDescent="0.25">
      <c r="K60734"/>
    </row>
    <row r="60735" spans="11:11" x14ac:dyDescent="0.25">
      <c r="K60735"/>
    </row>
    <row r="60736" spans="11:11" x14ac:dyDescent="0.25">
      <c r="K60736"/>
    </row>
    <row r="60737" spans="11:11" x14ac:dyDescent="0.25">
      <c r="K60737" s="133"/>
    </row>
    <row r="60738" spans="11:11" x14ac:dyDescent="0.25">
      <c r="K60738" s="133"/>
    </row>
    <row r="60739" spans="11:11" x14ac:dyDescent="0.25">
      <c r="K60739"/>
    </row>
    <row r="60740" spans="11:11" x14ac:dyDescent="0.25">
      <c r="K60740"/>
    </row>
    <row r="60741" spans="11:11" x14ac:dyDescent="0.25">
      <c r="K60741" s="133"/>
    </row>
    <row r="60742" spans="11:11" x14ac:dyDescent="0.25">
      <c r="K60742" s="133"/>
    </row>
    <row r="60743" spans="11:11" x14ac:dyDescent="0.25">
      <c r="K60743"/>
    </row>
    <row r="60744" spans="11:11" x14ac:dyDescent="0.25">
      <c r="K60744"/>
    </row>
    <row r="60745" spans="11:11" x14ac:dyDescent="0.25">
      <c r="K60745"/>
    </row>
    <row r="60746" spans="11:11" x14ac:dyDescent="0.25">
      <c r="K60746" s="133"/>
    </row>
    <row r="60747" spans="11:11" x14ac:dyDescent="0.25">
      <c r="K60747" s="133"/>
    </row>
    <row r="60748" spans="11:11" x14ac:dyDescent="0.25">
      <c r="K60748"/>
    </row>
    <row r="60749" spans="11:11" x14ac:dyDescent="0.25">
      <c r="K60749"/>
    </row>
    <row r="60750" spans="11:11" x14ac:dyDescent="0.25">
      <c r="K60750" s="133"/>
    </row>
    <row r="60751" spans="11:11" x14ac:dyDescent="0.25">
      <c r="K60751" s="133"/>
    </row>
    <row r="60752" spans="11:11" x14ac:dyDescent="0.25">
      <c r="K60752"/>
    </row>
    <row r="60753" spans="11:11" x14ac:dyDescent="0.25">
      <c r="K60753"/>
    </row>
    <row r="60754" spans="11:11" x14ac:dyDescent="0.25">
      <c r="K60754"/>
    </row>
    <row r="60755" spans="11:11" x14ac:dyDescent="0.25">
      <c r="K60755" s="133"/>
    </row>
    <row r="60756" spans="11:11" x14ac:dyDescent="0.25">
      <c r="K60756" s="133"/>
    </row>
    <row r="60757" spans="11:11" x14ac:dyDescent="0.25">
      <c r="K60757"/>
    </row>
    <row r="60758" spans="11:11" x14ac:dyDescent="0.25">
      <c r="K60758"/>
    </row>
    <row r="60759" spans="11:11" x14ac:dyDescent="0.25">
      <c r="K60759" s="133"/>
    </row>
    <row r="60760" spans="11:11" x14ac:dyDescent="0.25">
      <c r="K60760" s="133"/>
    </row>
    <row r="60761" spans="11:11" x14ac:dyDescent="0.25">
      <c r="K60761"/>
    </row>
    <row r="60762" spans="11:11" x14ac:dyDescent="0.25">
      <c r="K60762"/>
    </row>
    <row r="60763" spans="11:11" x14ac:dyDescent="0.25">
      <c r="K60763"/>
    </row>
    <row r="60764" spans="11:11" x14ac:dyDescent="0.25">
      <c r="K60764" s="133"/>
    </row>
    <row r="60765" spans="11:11" x14ac:dyDescent="0.25">
      <c r="K60765" s="133"/>
    </row>
    <row r="60766" spans="11:11" x14ac:dyDescent="0.25">
      <c r="K60766"/>
    </row>
    <row r="60767" spans="11:11" x14ac:dyDescent="0.25">
      <c r="K60767"/>
    </row>
    <row r="60768" spans="11:11" x14ac:dyDescent="0.25">
      <c r="K60768" s="133"/>
    </row>
    <row r="60769" spans="11:11" x14ac:dyDescent="0.25">
      <c r="K60769" s="133"/>
    </row>
    <row r="60770" spans="11:11" x14ac:dyDescent="0.25">
      <c r="K60770"/>
    </row>
    <row r="60771" spans="11:11" x14ac:dyDescent="0.25">
      <c r="K60771"/>
    </row>
    <row r="60772" spans="11:11" x14ac:dyDescent="0.25">
      <c r="K60772"/>
    </row>
    <row r="60773" spans="11:11" x14ac:dyDescent="0.25">
      <c r="K60773" s="133"/>
    </row>
    <row r="60774" spans="11:11" x14ac:dyDescent="0.25">
      <c r="K60774" s="133"/>
    </row>
    <row r="60775" spans="11:11" x14ac:dyDescent="0.25">
      <c r="K60775"/>
    </row>
    <row r="60776" spans="11:11" x14ac:dyDescent="0.25">
      <c r="K60776"/>
    </row>
    <row r="60777" spans="11:11" x14ac:dyDescent="0.25">
      <c r="K60777" s="133"/>
    </row>
    <row r="60778" spans="11:11" x14ac:dyDescent="0.25">
      <c r="K60778" s="133"/>
    </row>
    <row r="60779" spans="11:11" x14ac:dyDescent="0.25">
      <c r="K60779"/>
    </row>
    <row r="60780" spans="11:11" x14ac:dyDescent="0.25">
      <c r="K60780"/>
    </row>
    <row r="60781" spans="11:11" x14ac:dyDescent="0.25">
      <c r="K60781"/>
    </row>
    <row r="60782" spans="11:11" x14ac:dyDescent="0.25">
      <c r="K60782" s="133"/>
    </row>
    <row r="60783" spans="11:11" x14ac:dyDescent="0.25">
      <c r="K60783" s="133"/>
    </row>
    <row r="60784" spans="11:11" x14ac:dyDescent="0.25">
      <c r="K60784"/>
    </row>
    <row r="60785" spans="11:11" x14ac:dyDescent="0.25">
      <c r="K60785"/>
    </row>
    <row r="60786" spans="11:11" x14ac:dyDescent="0.25">
      <c r="K60786" s="133"/>
    </row>
    <row r="60787" spans="11:11" x14ac:dyDescent="0.25">
      <c r="K60787" s="133"/>
    </row>
    <row r="60788" spans="11:11" x14ac:dyDescent="0.25">
      <c r="K60788"/>
    </row>
    <row r="60789" spans="11:11" x14ac:dyDescent="0.25">
      <c r="K60789"/>
    </row>
    <row r="60790" spans="11:11" x14ac:dyDescent="0.25">
      <c r="K60790"/>
    </row>
    <row r="60791" spans="11:11" x14ac:dyDescent="0.25">
      <c r="K60791" s="133"/>
    </row>
    <row r="60792" spans="11:11" x14ac:dyDescent="0.25">
      <c r="K60792" s="133"/>
    </row>
    <row r="60793" spans="11:11" x14ac:dyDescent="0.25">
      <c r="K60793"/>
    </row>
    <row r="60794" spans="11:11" x14ac:dyDescent="0.25">
      <c r="K60794"/>
    </row>
    <row r="60795" spans="11:11" x14ac:dyDescent="0.25">
      <c r="K60795" s="133"/>
    </row>
    <row r="60796" spans="11:11" x14ac:dyDescent="0.25">
      <c r="K60796" s="133"/>
    </row>
    <row r="60797" spans="11:11" x14ac:dyDescent="0.25">
      <c r="K60797"/>
    </row>
    <row r="60798" spans="11:11" x14ac:dyDescent="0.25">
      <c r="K60798"/>
    </row>
    <row r="60799" spans="11:11" x14ac:dyDescent="0.25">
      <c r="K60799"/>
    </row>
    <row r="60800" spans="11:11" x14ac:dyDescent="0.25">
      <c r="K60800" s="133"/>
    </row>
    <row r="60801" spans="11:11" x14ac:dyDescent="0.25">
      <c r="K60801" s="133"/>
    </row>
    <row r="60802" spans="11:11" x14ac:dyDescent="0.25">
      <c r="K60802"/>
    </row>
    <row r="60803" spans="11:11" x14ac:dyDescent="0.25">
      <c r="K60803"/>
    </row>
    <row r="60804" spans="11:11" x14ac:dyDescent="0.25">
      <c r="K60804" s="133"/>
    </row>
    <row r="60805" spans="11:11" x14ac:dyDescent="0.25">
      <c r="K60805" s="133"/>
    </row>
    <row r="60806" spans="11:11" x14ac:dyDescent="0.25">
      <c r="K60806"/>
    </row>
    <row r="60807" spans="11:11" x14ac:dyDescent="0.25">
      <c r="K60807"/>
    </row>
    <row r="60808" spans="11:11" x14ac:dyDescent="0.25">
      <c r="K60808"/>
    </row>
    <row r="60809" spans="11:11" x14ac:dyDescent="0.25">
      <c r="K60809" s="133"/>
    </row>
    <row r="60810" spans="11:11" x14ac:dyDescent="0.25">
      <c r="K60810" s="133"/>
    </row>
    <row r="60811" spans="11:11" x14ac:dyDescent="0.25">
      <c r="K60811"/>
    </row>
    <row r="60812" spans="11:11" x14ac:dyDescent="0.25">
      <c r="K60812"/>
    </row>
    <row r="60813" spans="11:11" x14ac:dyDescent="0.25">
      <c r="K60813" s="133"/>
    </row>
    <row r="60814" spans="11:11" x14ac:dyDescent="0.25">
      <c r="K60814" s="133"/>
    </row>
    <row r="60815" spans="11:11" x14ac:dyDescent="0.25">
      <c r="K60815"/>
    </row>
    <row r="60816" spans="11:11" x14ac:dyDescent="0.25">
      <c r="K60816"/>
    </row>
    <row r="60817" spans="11:11" x14ac:dyDescent="0.25">
      <c r="K60817"/>
    </row>
    <row r="60818" spans="11:11" x14ac:dyDescent="0.25">
      <c r="K60818" s="133"/>
    </row>
    <row r="60819" spans="11:11" x14ac:dyDescent="0.25">
      <c r="K60819" s="133"/>
    </row>
    <row r="60820" spans="11:11" x14ac:dyDescent="0.25">
      <c r="K60820"/>
    </row>
    <row r="60821" spans="11:11" x14ac:dyDescent="0.25">
      <c r="K60821"/>
    </row>
    <row r="60822" spans="11:11" x14ac:dyDescent="0.25">
      <c r="K60822" s="133"/>
    </row>
    <row r="60823" spans="11:11" x14ac:dyDescent="0.25">
      <c r="K60823" s="133"/>
    </row>
    <row r="60824" spans="11:11" x14ac:dyDescent="0.25">
      <c r="K60824"/>
    </row>
    <row r="60825" spans="11:11" x14ac:dyDescent="0.25">
      <c r="K60825"/>
    </row>
    <row r="60826" spans="11:11" x14ac:dyDescent="0.25">
      <c r="K60826"/>
    </row>
    <row r="60827" spans="11:11" x14ac:dyDescent="0.25">
      <c r="K60827" s="133"/>
    </row>
    <row r="60828" spans="11:11" x14ac:dyDescent="0.25">
      <c r="K60828" s="133"/>
    </row>
    <row r="60829" spans="11:11" x14ac:dyDescent="0.25">
      <c r="K60829"/>
    </row>
    <row r="60830" spans="11:11" x14ac:dyDescent="0.25">
      <c r="K60830"/>
    </row>
    <row r="60831" spans="11:11" x14ac:dyDescent="0.25">
      <c r="K60831" s="133"/>
    </row>
    <row r="60832" spans="11:11" x14ac:dyDescent="0.25">
      <c r="K60832" s="133"/>
    </row>
    <row r="60833" spans="11:11" x14ac:dyDescent="0.25">
      <c r="K60833"/>
    </row>
    <row r="60834" spans="11:11" x14ac:dyDescent="0.25">
      <c r="K60834"/>
    </row>
    <row r="60835" spans="11:11" x14ac:dyDescent="0.25">
      <c r="K60835"/>
    </row>
    <row r="60836" spans="11:11" x14ac:dyDescent="0.25">
      <c r="K60836" s="133"/>
    </row>
    <row r="60837" spans="11:11" x14ac:dyDescent="0.25">
      <c r="K60837" s="133"/>
    </row>
    <row r="60838" spans="11:11" x14ac:dyDescent="0.25">
      <c r="K60838"/>
    </row>
    <row r="60839" spans="11:11" x14ac:dyDescent="0.25">
      <c r="K60839"/>
    </row>
    <row r="60840" spans="11:11" x14ac:dyDescent="0.25">
      <c r="K60840" s="133"/>
    </row>
    <row r="60841" spans="11:11" x14ac:dyDescent="0.25">
      <c r="K60841" s="133"/>
    </row>
    <row r="60842" spans="11:11" x14ac:dyDescent="0.25">
      <c r="K60842"/>
    </row>
    <row r="60843" spans="11:11" x14ac:dyDescent="0.25">
      <c r="K60843"/>
    </row>
    <row r="60844" spans="11:11" x14ac:dyDescent="0.25">
      <c r="K60844"/>
    </row>
    <row r="60845" spans="11:11" x14ac:dyDescent="0.25">
      <c r="K60845" s="133"/>
    </row>
    <row r="60846" spans="11:11" x14ac:dyDescent="0.25">
      <c r="K60846" s="133"/>
    </row>
    <row r="60847" spans="11:11" x14ac:dyDescent="0.25">
      <c r="K60847"/>
    </row>
    <row r="60848" spans="11:11" x14ac:dyDescent="0.25">
      <c r="K60848"/>
    </row>
    <row r="60849" spans="11:11" x14ac:dyDescent="0.25">
      <c r="K60849" s="133"/>
    </row>
    <row r="60850" spans="11:11" x14ac:dyDescent="0.25">
      <c r="K60850" s="133"/>
    </row>
    <row r="60851" spans="11:11" x14ac:dyDescent="0.25">
      <c r="K60851"/>
    </row>
    <row r="60852" spans="11:11" x14ac:dyDescent="0.25">
      <c r="K60852"/>
    </row>
    <row r="60853" spans="11:11" x14ac:dyDescent="0.25">
      <c r="K60853"/>
    </row>
    <row r="60854" spans="11:11" x14ac:dyDescent="0.25">
      <c r="K60854" s="133"/>
    </row>
    <row r="60855" spans="11:11" x14ac:dyDescent="0.25">
      <c r="K60855" s="133"/>
    </row>
    <row r="60856" spans="11:11" x14ac:dyDescent="0.25">
      <c r="K60856"/>
    </row>
    <row r="60857" spans="11:11" x14ac:dyDescent="0.25">
      <c r="K60857"/>
    </row>
    <row r="60858" spans="11:11" x14ac:dyDescent="0.25">
      <c r="K60858" s="133"/>
    </row>
    <row r="60859" spans="11:11" x14ac:dyDescent="0.25">
      <c r="K60859" s="133"/>
    </row>
    <row r="60860" spans="11:11" x14ac:dyDescent="0.25">
      <c r="K60860"/>
    </row>
    <row r="60861" spans="11:11" x14ac:dyDescent="0.25">
      <c r="K60861"/>
    </row>
    <row r="60862" spans="11:11" x14ac:dyDescent="0.25">
      <c r="K60862"/>
    </row>
    <row r="60863" spans="11:11" x14ac:dyDescent="0.25">
      <c r="K60863" s="133"/>
    </row>
    <row r="60864" spans="11:11" x14ac:dyDescent="0.25">
      <c r="K60864" s="133"/>
    </row>
    <row r="60865" spans="11:11" x14ac:dyDescent="0.25">
      <c r="K60865"/>
    </row>
    <row r="60866" spans="11:11" x14ac:dyDescent="0.25">
      <c r="K60866"/>
    </row>
    <row r="60867" spans="11:11" x14ac:dyDescent="0.25">
      <c r="K60867" s="133"/>
    </row>
    <row r="60868" spans="11:11" x14ac:dyDescent="0.25">
      <c r="K60868" s="133"/>
    </row>
    <row r="60869" spans="11:11" x14ac:dyDescent="0.25">
      <c r="K60869"/>
    </row>
    <row r="60870" spans="11:11" x14ac:dyDescent="0.25">
      <c r="K60870"/>
    </row>
    <row r="60871" spans="11:11" x14ac:dyDescent="0.25">
      <c r="K60871"/>
    </row>
    <row r="60872" spans="11:11" x14ac:dyDescent="0.25">
      <c r="K60872" s="133"/>
    </row>
    <row r="60873" spans="11:11" x14ac:dyDescent="0.25">
      <c r="K60873" s="133"/>
    </row>
    <row r="60874" spans="11:11" x14ac:dyDescent="0.25">
      <c r="K60874"/>
    </row>
    <row r="60875" spans="11:11" x14ac:dyDescent="0.25">
      <c r="K60875"/>
    </row>
    <row r="60876" spans="11:11" x14ac:dyDescent="0.25">
      <c r="K60876" s="133"/>
    </row>
    <row r="60877" spans="11:11" x14ac:dyDescent="0.25">
      <c r="K60877" s="133"/>
    </row>
    <row r="60878" spans="11:11" x14ac:dyDescent="0.25">
      <c r="K60878"/>
    </row>
    <row r="60879" spans="11:11" x14ac:dyDescent="0.25">
      <c r="K60879"/>
    </row>
    <row r="60880" spans="11:11" x14ac:dyDescent="0.25">
      <c r="K60880"/>
    </row>
    <row r="60881" spans="11:11" x14ac:dyDescent="0.25">
      <c r="K60881" s="133"/>
    </row>
    <row r="60882" spans="11:11" x14ac:dyDescent="0.25">
      <c r="K60882" s="133"/>
    </row>
    <row r="60883" spans="11:11" x14ac:dyDescent="0.25">
      <c r="K60883"/>
    </row>
    <row r="60884" spans="11:11" x14ac:dyDescent="0.25">
      <c r="K60884"/>
    </row>
    <row r="60885" spans="11:11" x14ac:dyDescent="0.25">
      <c r="K60885" s="133"/>
    </row>
    <row r="60886" spans="11:11" x14ac:dyDescent="0.25">
      <c r="K60886" s="133"/>
    </row>
    <row r="60887" spans="11:11" x14ac:dyDescent="0.25">
      <c r="K60887"/>
    </row>
    <row r="60888" spans="11:11" x14ac:dyDescent="0.25">
      <c r="K60888"/>
    </row>
    <row r="60889" spans="11:11" x14ac:dyDescent="0.25">
      <c r="K60889"/>
    </row>
    <row r="60890" spans="11:11" x14ac:dyDescent="0.25">
      <c r="K60890" s="133"/>
    </row>
    <row r="60891" spans="11:11" x14ac:dyDescent="0.25">
      <c r="K60891" s="133"/>
    </row>
    <row r="60892" spans="11:11" x14ac:dyDescent="0.25">
      <c r="K60892"/>
    </row>
    <row r="60893" spans="11:11" x14ac:dyDescent="0.25">
      <c r="K60893"/>
    </row>
    <row r="60894" spans="11:11" x14ac:dyDescent="0.25">
      <c r="K60894" s="133"/>
    </row>
    <row r="60895" spans="11:11" x14ac:dyDescent="0.25">
      <c r="K60895" s="133"/>
    </row>
    <row r="60896" spans="11:11" x14ac:dyDescent="0.25">
      <c r="K60896"/>
    </row>
    <row r="60897" spans="11:11" x14ac:dyDescent="0.25">
      <c r="K60897"/>
    </row>
    <row r="60898" spans="11:11" x14ac:dyDescent="0.25">
      <c r="K60898"/>
    </row>
    <row r="60899" spans="11:11" x14ac:dyDescent="0.25">
      <c r="K60899" s="133"/>
    </row>
    <row r="60900" spans="11:11" x14ac:dyDescent="0.25">
      <c r="K60900" s="133"/>
    </row>
    <row r="60901" spans="11:11" x14ac:dyDescent="0.25">
      <c r="K60901"/>
    </row>
    <row r="60902" spans="11:11" x14ac:dyDescent="0.25">
      <c r="K60902"/>
    </row>
    <row r="60903" spans="11:11" x14ac:dyDescent="0.25">
      <c r="K60903" s="133"/>
    </row>
    <row r="60904" spans="11:11" x14ac:dyDescent="0.25">
      <c r="K60904" s="133"/>
    </row>
    <row r="60905" spans="11:11" x14ac:dyDescent="0.25">
      <c r="K60905"/>
    </row>
    <row r="60906" spans="11:11" x14ac:dyDescent="0.25">
      <c r="K60906"/>
    </row>
    <row r="60907" spans="11:11" x14ac:dyDescent="0.25">
      <c r="K60907"/>
    </row>
    <row r="60908" spans="11:11" x14ac:dyDescent="0.25">
      <c r="K60908" s="133"/>
    </row>
    <row r="60909" spans="11:11" x14ac:dyDescent="0.25">
      <c r="K60909" s="133"/>
    </row>
    <row r="60910" spans="11:11" x14ac:dyDescent="0.25">
      <c r="K60910"/>
    </row>
    <row r="60911" spans="11:11" x14ac:dyDescent="0.25">
      <c r="K60911"/>
    </row>
    <row r="60912" spans="11:11" x14ac:dyDescent="0.25">
      <c r="K60912" s="133"/>
    </row>
    <row r="60913" spans="11:11" x14ac:dyDescent="0.25">
      <c r="K60913" s="133"/>
    </row>
    <row r="60914" spans="11:11" x14ac:dyDescent="0.25">
      <c r="K60914"/>
    </row>
    <row r="60915" spans="11:11" x14ac:dyDescent="0.25">
      <c r="K60915"/>
    </row>
    <row r="60916" spans="11:11" x14ac:dyDescent="0.25">
      <c r="K60916"/>
    </row>
    <row r="60917" spans="11:11" x14ac:dyDescent="0.25">
      <c r="K60917" s="133"/>
    </row>
    <row r="60918" spans="11:11" x14ac:dyDescent="0.25">
      <c r="K60918" s="133"/>
    </row>
    <row r="60919" spans="11:11" x14ac:dyDescent="0.25">
      <c r="K60919"/>
    </row>
    <row r="60920" spans="11:11" x14ac:dyDescent="0.25">
      <c r="K60920"/>
    </row>
    <row r="60921" spans="11:11" x14ac:dyDescent="0.25">
      <c r="K60921" s="133"/>
    </row>
    <row r="60922" spans="11:11" x14ac:dyDescent="0.25">
      <c r="K60922" s="133"/>
    </row>
    <row r="60923" spans="11:11" x14ac:dyDescent="0.25">
      <c r="K60923"/>
    </row>
    <row r="60924" spans="11:11" x14ac:dyDescent="0.25">
      <c r="K60924"/>
    </row>
    <row r="60925" spans="11:11" x14ac:dyDescent="0.25">
      <c r="K60925"/>
    </row>
    <row r="60926" spans="11:11" x14ac:dyDescent="0.25">
      <c r="K60926" s="133"/>
    </row>
    <row r="60927" spans="11:11" x14ac:dyDescent="0.25">
      <c r="K60927" s="133"/>
    </row>
    <row r="60928" spans="11:11" x14ac:dyDescent="0.25">
      <c r="K60928"/>
    </row>
    <row r="60929" spans="11:11" x14ac:dyDescent="0.25">
      <c r="K60929"/>
    </row>
    <row r="60930" spans="11:11" x14ac:dyDescent="0.25">
      <c r="K60930" s="133"/>
    </row>
    <row r="60931" spans="11:11" x14ac:dyDescent="0.25">
      <c r="K60931" s="133"/>
    </row>
    <row r="60932" spans="11:11" x14ac:dyDescent="0.25">
      <c r="K60932"/>
    </row>
    <row r="60933" spans="11:11" x14ac:dyDescent="0.25">
      <c r="K60933"/>
    </row>
    <row r="60934" spans="11:11" x14ac:dyDescent="0.25">
      <c r="K60934"/>
    </row>
    <row r="60935" spans="11:11" x14ac:dyDescent="0.25">
      <c r="K60935" s="133"/>
    </row>
    <row r="60936" spans="11:11" x14ac:dyDescent="0.25">
      <c r="K60936" s="133"/>
    </row>
    <row r="60937" spans="11:11" x14ac:dyDescent="0.25">
      <c r="K60937"/>
    </row>
    <row r="60938" spans="11:11" x14ac:dyDescent="0.25">
      <c r="K60938"/>
    </row>
    <row r="60939" spans="11:11" x14ac:dyDescent="0.25">
      <c r="K60939" s="133"/>
    </row>
    <row r="60940" spans="11:11" x14ac:dyDescent="0.25">
      <c r="K60940" s="133"/>
    </row>
    <row r="60941" spans="11:11" x14ac:dyDescent="0.25">
      <c r="K60941"/>
    </row>
    <row r="60942" spans="11:11" x14ac:dyDescent="0.25">
      <c r="K60942"/>
    </row>
    <row r="60943" spans="11:11" x14ac:dyDescent="0.25">
      <c r="K60943"/>
    </row>
    <row r="60944" spans="11:11" x14ac:dyDescent="0.25">
      <c r="K60944" s="133"/>
    </row>
    <row r="60945" spans="11:11" x14ac:dyDescent="0.25">
      <c r="K60945" s="133"/>
    </row>
    <row r="60946" spans="11:11" x14ac:dyDescent="0.25">
      <c r="K60946"/>
    </row>
    <row r="60947" spans="11:11" x14ac:dyDescent="0.25">
      <c r="K60947"/>
    </row>
    <row r="60948" spans="11:11" x14ac:dyDescent="0.25">
      <c r="K60948" s="133"/>
    </row>
    <row r="60949" spans="11:11" x14ac:dyDescent="0.25">
      <c r="K60949" s="133"/>
    </row>
    <row r="60950" spans="11:11" x14ac:dyDescent="0.25">
      <c r="K60950"/>
    </row>
    <row r="60951" spans="11:11" x14ac:dyDescent="0.25">
      <c r="K60951"/>
    </row>
    <row r="60952" spans="11:11" x14ac:dyDescent="0.25">
      <c r="K60952"/>
    </row>
    <row r="60953" spans="11:11" x14ac:dyDescent="0.25">
      <c r="K60953" s="133"/>
    </row>
    <row r="60954" spans="11:11" x14ac:dyDescent="0.25">
      <c r="K60954" s="133"/>
    </row>
    <row r="60955" spans="11:11" x14ac:dyDescent="0.25">
      <c r="K60955"/>
    </row>
    <row r="60956" spans="11:11" x14ac:dyDescent="0.25">
      <c r="K60956"/>
    </row>
    <row r="60957" spans="11:11" x14ac:dyDescent="0.25">
      <c r="K60957" s="133"/>
    </row>
    <row r="60958" spans="11:11" x14ac:dyDescent="0.25">
      <c r="K60958" s="133"/>
    </row>
    <row r="60959" spans="11:11" x14ac:dyDescent="0.25">
      <c r="K60959"/>
    </row>
    <row r="60960" spans="11:11" x14ac:dyDescent="0.25">
      <c r="K60960"/>
    </row>
    <row r="60961" spans="11:11" x14ac:dyDescent="0.25">
      <c r="K60961"/>
    </row>
    <row r="60962" spans="11:11" x14ac:dyDescent="0.25">
      <c r="K60962" s="133"/>
    </row>
    <row r="60963" spans="11:11" x14ac:dyDescent="0.25">
      <c r="K60963" s="133"/>
    </row>
    <row r="60964" spans="11:11" x14ac:dyDescent="0.25">
      <c r="K60964"/>
    </row>
    <row r="60965" spans="11:11" x14ac:dyDescent="0.25">
      <c r="K60965"/>
    </row>
    <row r="60966" spans="11:11" x14ac:dyDescent="0.25">
      <c r="K60966" s="133"/>
    </row>
    <row r="60967" spans="11:11" x14ac:dyDescent="0.25">
      <c r="K60967" s="133"/>
    </row>
    <row r="60968" spans="11:11" x14ac:dyDescent="0.25">
      <c r="K60968"/>
    </row>
    <row r="60969" spans="11:11" x14ac:dyDescent="0.25">
      <c r="K60969"/>
    </row>
    <row r="60970" spans="11:11" x14ac:dyDescent="0.25">
      <c r="K60970"/>
    </row>
    <row r="60971" spans="11:11" x14ac:dyDescent="0.25">
      <c r="K60971" s="133"/>
    </row>
    <row r="60972" spans="11:11" x14ac:dyDescent="0.25">
      <c r="K60972" s="133"/>
    </row>
    <row r="60973" spans="11:11" x14ac:dyDescent="0.25">
      <c r="K60973"/>
    </row>
    <row r="60974" spans="11:11" x14ac:dyDescent="0.25">
      <c r="K60974"/>
    </row>
    <row r="60975" spans="11:11" x14ac:dyDescent="0.25">
      <c r="K60975" s="133"/>
    </row>
    <row r="60976" spans="11:11" x14ac:dyDescent="0.25">
      <c r="K60976" s="133"/>
    </row>
    <row r="60977" spans="11:11" x14ac:dyDescent="0.25">
      <c r="K60977"/>
    </row>
    <row r="60978" spans="11:11" x14ac:dyDescent="0.25">
      <c r="K60978"/>
    </row>
    <row r="60979" spans="11:11" x14ac:dyDescent="0.25">
      <c r="K60979"/>
    </row>
    <row r="60980" spans="11:11" x14ac:dyDescent="0.25">
      <c r="K60980" s="133"/>
    </row>
    <row r="60981" spans="11:11" x14ac:dyDescent="0.25">
      <c r="K60981" s="133"/>
    </row>
    <row r="60982" spans="11:11" x14ac:dyDescent="0.25">
      <c r="K60982"/>
    </row>
    <row r="60983" spans="11:11" x14ac:dyDescent="0.25">
      <c r="K60983"/>
    </row>
    <row r="60984" spans="11:11" x14ac:dyDescent="0.25">
      <c r="K60984" s="133"/>
    </row>
    <row r="60985" spans="11:11" x14ac:dyDescent="0.25">
      <c r="K60985" s="133"/>
    </row>
    <row r="60986" spans="11:11" x14ac:dyDescent="0.25">
      <c r="K60986"/>
    </row>
    <row r="60987" spans="11:11" x14ac:dyDescent="0.25">
      <c r="K60987"/>
    </row>
    <row r="60988" spans="11:11" x14ac:dyDescent="0.25">
      <c r="K60988"/>
    </row>
    <row r="60989" spans="11:11" x14ac:dyDescent="0.25">
      <c r="K60989" s="133"/>
    </row>
    <row r="60990" spans="11:11" x14ac:dyDescent="0.25">
      <c r="K60990" s="133"/>
    </row>
    <row r="60991" spans="11:11" x14ac:dyDescent="0.25">
      <c r="K60991"/>
    </row>
    <row r="60992" spans="11:11" x14ac:dyDescent="0.25">
      <c r="K60992"/>
    </row>
    <row r="60993" spans="11:11" x14ac:dyDescent="0.25">
      <c r="K60993" s="133"/>
    </row>
    <row r="60994" spans="11:11" x14ac:dyDescent="0.25">
      <c r="K60994" s="133"/>
    </row>
    <row r="60995" spans="11:11" x14ac:dyDescent="0.25">
      <c r="K60995"/>
    </row>
    <row r="60996" spans="11:11" x14ac:dyDescent="0.25">
      <c r="K60996"/>
    </row>
    <row r="60997" spans="11:11" x14ac:dyDescent="0.25">
      <c r="K60997"/>
    </row>
    <row r="60998" spans="11:11" x14ac:dyDescent="0.25">
      <c r="K60998" s="133"/>
    </row>
    <row r="60999" spans="11:11" x14ac:dyDescent="0.25">
      <c r="K60999" s="133"/>
    </row>
    <row r="61000" spans="11:11" x14ac:dyDescent="0.25">
      <c r="K61000"/>
    </row>
    <row r="61001" spans="11:11" x14ac:dyDescent="0.25">
      <c r="K61001"/>
    </row>
    <row r="61002" spans="11:11" x14ac:dyDescent="0.25">
      <c r="K61002" s="133"/>
    </row>
    <row r="61003" spans="11:11" x14ac:dyDescent="0.25">
      <c r="K61003" s="133"/>
    </row>
    <row r="61004" spans="11:11" x14ac:dyDescent="0.25">
      <c r="K61004"/>
    </row>
    <row r="61005" spans="11:11" x14ac:dyDescent="0.25">
      <c r="K61005"/>
    </row>
    <row r="61006" spans="11:11" x14ac:dyDescent="0.25">
      <c r="K61006"/>
    </row>
    <row r="61007" spans="11:11" x14ac:dyDescent="0.25">
      <c r="K61007" s="133"/>
    </row>
    <row r="61008" spans="11:11" x14ac:dyDescent="0.25">
      <c r="K61008" s="133"/>
    </row>
    <row r="61009" spans="11:11" x14ac:dyDescent="0.25">
      <c r="K61009"/>
    </row>
    <row r="61010" spans="11:11" x14ac:dyDescent="0.25">
      <c r="K61010"/>
    </row>
    <row r="61011" spans="11:11" x14ac:dyDescent="0.25">
      <c r="K61011" s="133"/>
    </row>
    <row r="61012" spans="11:11" x14ac:dyDescent="0.25">
      <c r="K61012" s="133"/>
    </row>
    <row r="61013" spans="11:11" x14ac:dyDescent="0.25">
      <c r="K61013"/>
    </row>
    <row r="61014" spans="11:11" x14ac:dyDescent="0.25">
      <c r="K61014"/>
    </row>
    <row r="61015" spans="11:11" x14ac:dyDescent="0.25">
      <c r="K61015"/>
    </row>
    <row r="61016" spans="11:11" x14ac:dyDescent="0.25">
      <c r="K61016" s="133"/>
    </row>
    <row r="61017" spans="11:11" x14ac:dyDescent="0.25">
      <c r="K61017" s="133"/>
    </row>
    <row r="61018" spans="11:11" x14ac:dyDescent="0.25">
      <c r="K61018"/>
    </row>
    <row r="61019" spans="11:11" x14ac:dyDescent="0.25">
      <c r="K61019"/>
    </row>
    <row r="61020" spans="11:11" x14ac:dyDescent="0.25">
      <c r="K61020" s="133"/>
    </row>
    <row r="61021" spans="11:11" x14ac:dyDescent="0.25">
      <c r="K61021" s="133"/>
    </row>
    <row r="61022" spans="11:11" x14ac:dyDescent="0.25">
      <c r="K61022"/>
    </row>
    <row r="61023" spans="11:11" x14ac:dyDescent="0.25">
      <c r="K61023"/>
    </row>
    <row r="61024" spans="11:11" x14ac:dyDescent="0.25">
      <c r="K61024"/>
    </row>
    <row r="61025" spans="11:11" x14ac:dyDescent="0.25">
      <c r="K61025" s="133"/>
    </row>
    <row r="61026" spans="11:11" x14ac:dyDescent="0.25">
      <c r="K61026" s="133"/>
    </row>
    <row r="61027" spans="11:11" x14ac:dyDescent="0.25">
      <c r="K61027"/>
    </row>
    <row r="61028" spans="11:11" x14ac:dyDescent="0.25">
      <c r="K61028"/>
    </row>
    <row r="61029" spans="11:11" x14ac:dyDescent="0.25">
      <c r="K61029" s="133"/>
    </row>
    <row r="61030" spans="11:11" x14ac:dyDescent="0.25">
      <c r="K61030" s="133"/>
    </row>
    <row r="61031" spans="11:11" x14ac:dyDescent="0.25">
      <c r="K61031"/>
    </row>
    <row r="61032" spans="11:11" x14ac:dyDescent="0.25">
      <c r="K61032"/>
    </row>
    <row r="61033" spans="11:11" x14ac:dyDescent="0.25">
      <c r="K61033"/>
    </row>
    <row r="61034" spans="11:11" x14ac:dyDescent="0.25">
      <c r="K61034" s="133"/>
    </row>
    <row r="61035" spans="11:11" x14ac:dyDescent="0.25">
      <c r="K61035" s="133"/>
    </row>
    <row r="61036" spans="11:11" x14ac:dyDescent="0.25">
      <c r="K61036"/>
    </row>
    <row r="61037" spans="11:11" x14ac:dyDescent="0.25">
      <c r="K61037"/>
    </row>
    <row r="61038" spans="11:11" x14ac:dyDescent="0.25">
      <c r="K61038" s="133"/>
    </row>
    <row r="61039" spans="11:11" x14ac:dyDescent="0.25">
      <c r="K61039" s="133"/>
    </row>
    <row r="61040" spans="11:11" x14ac:dyDescent="0.25">
      <c r="K61040"/>
    </row>
    <row r="61041" spans="11:11" x14ac:dyDescent="0.25">
      <c r="K61041"/>
    </row>
    <row r="61042" spans="11:11" x14ac:dyDescent="0.25">
      <c r="K61042"/>
    </row>
    <row r="61043" spans="11:11" x14ac:dyDescent="0.25">
      <c r="K61043" s="133"/>
    </row>
    <row r="61044" spans="11:11" x14ac:dyDescent="0.25">
      <c r="K61044" s="133"/>
    </row>
    <row r="61045" spans="11:11" x14ac:dyDescent="0.25">
      <c r="K61045"/>
    </row>
    <row r="61046" spans="11:11" x14ac:dyDescent="0.25">
      <c r="K61046"/>
    </row>
    <row r="61047" spans="11:11" x14ac:dyDescent="0.25">
      <c r="K61047" s="133"/>
    </row>
    <row r="61048" spans="11:11" x14ac:dyDescent="0.25">
      <c r="K61048" s="133"/>
    </row>
    <row r="61049" spans="11:11" x14ac:dyDescent="0.25">
      <c r="K61049"/>
    </row>
    <row r="61050" spans="11:11" x14ac:dyDescent="0.25">
      <c r="K61050"/>
    </row>
    <row r="61051" spans="11:11" x14ac:dyDescent="0.25">
      <c r="K61051"/>
    </row>
    <row r="61052" spans="11:11" x14ac:dyDescent="0.25">
      <c r="K61052" s="133"/>
    </row>
    <row r="61053" spans="11:11" x14ac:dyDescent="0.25">
      <c r="K61053" s="133"/>
    </row>
    <row r="61054" spans="11:11" x14ac:dyDescent="0.25">
      <c r="K61054"/>
    </row>
    <row r="61055" spans="11:11" x14ac:dyDescent="0.25">
      <c r="K61055"/>
    </row>
    <row r="61056" spans="11:11" x14ac:dyDescent="0.25">
      <c r="K61056" s="133"/>
    </row>
    <row r="61057" spans="11:11" x14ac:dyDescent="0.25">
      <c r="K61057" s="133"/>
    </row>
    <row r="61058" spans="11:11" x14ac:dyDescent="0.25">
      <c r="K61058"/>
    </row>
    <row r="61059" spans="11:11" x14ac:dyDescent="0.25">
      <c r="K61059"/>
    </row>
    <row r="61060" spans="11:11" x14ac:dyDescent="0.25">
      <c r="K61060"/>
    </row>
    <row r="61061" spans="11:11" x14ac:dyDescent="0.25">
      <c r="K61061" s="133"/>
    </row>
    <row r="61062" spans="11:11" x14ac:dyDescent="0.25">
      <c r="K61062" s="133"/>
    </row>
    <row r="61063" spans="11:11" x14ac:dyDescent="0.25">
      <c r="K61063"/>
    </row>
    <row r="61064" spans="11:11" x14ac:dyDescent="0.25">
      <c r="K61064"/>
    </row>
    <row r="61065" spans="11:11" x14ac:dyDescent="0.25">
      <c r="K61065" s="133"/>
    </row>
    <row r="61066" spans="11:11" x14ac:dyDescent="0.25">
      <c r="K61066" s="133"/>
    </row>
    <row r="61067" spans="11:11" x14ac:dyDescent="0.25">
      <c r="K61067"/>
    </row>
    <row r="61068" spans="11:11" x14ac:dyDescent="0.25">
      <c r="K61068"/>
    </row>
    <row r="61069" spans="11:11" x14ac:dyDescent="0.25">
      <c r="K61069"/>
    </row>
    <row r="61070" spans="11:11" x14ac:dyDescent="0.25">
      <c r="K61070" s="133"/>
    </row>
    <row r="61071" spans="11:11" x14ac:dyDescent="0.25">
      <c r="K61071" s="133"/>
    </row>
    <row r="61072" spans="11:11" x14ac:dyDescent="0.25">
      <c r="K61072"/>
    </row>
    <row r="61073" spans="11:11" x14ac:dyDescent="0.25">
      <c r="K61073"/>
    </row>
    <row r="61074" spans="11:11" x14ac:dyDescent="0.25">
      <c r="K61074" s="133"/>
    </row>
    <row r="61075" spans="11:11" x14ac:dyDescent="0.25">
      <c r="K61075" s="133"/>
    </row>
    <row r="61076" spans="11:11" x14ac:dyDescent="0.25">
      <c r="K61076"/>
    </row>
    <row r="61077" spans="11:11" x14ac:dyDescent="0.25">
      <c r="K61077"/>
    </row>
    <row r="61078" spans="11:11" x14ac:dyDescent="0.25">
      <c r="K61078"/>
    </row>
    <row r="61079" spans="11:11" x14ac:dyDescent="0.25">
      <c r="K61079" s="133"/>
    </row>
    <row r="61080" spans="11:11" x14ac:dyDescent="0.25">
      <c r="K61080" s="133"/>
    </row>
    <row r="61081" spans="11:11" x14ac:dyDescent="0.25">
      <c r="K61081"/>
    </row>
    <row r="61082" spans="11:11" x14ac:dyDescent="0.25">
      <c r="K61082"/>
    </row>
    <row r="61083" spans="11:11" x14ac:dyDescent="0.25">
      <c r="K61083" s="133"/>
    </row>
    <row r="61084" spans="11:11" x14ac:dyDescent="0.25">
      <c r="K61084" s="133"/>
    </row>
    <row r="61085" spans="11:11" x14ac:dyDescent="0.25">
      <c r="K61085"/>
    </row>
    <row r="61086" spans="11:11" x14ac:dyDescent="0.25">
      <c r="K61086"/>
    </row>
    <row r="61087" spans="11:11" x14ac:dyDescent="0.25">
      <c r="K61087"/>
    </row>
    <row r="61088" spans="11:11" x14ac:dyDescent="0.25">
      <c r="K61088" s="133"/>
    </row>
    <row r="61089" spans="11:11" x14ac:dyDescent="0.25">
      <c r="K61089" s="133"/>
    </row>
    <row r="61090" spans="11:11" x14ac:dyDescent="0.25">
      <c r="K61090"/>
    </row>
    <row r="61091" spans="11:11" x14ac:dyDescent="0.25">
      <c r="K61091"/>
    </row>
    <row r="61092" spans="11:11" x14ac:dyDescent="0.25">
      <c r="K61092" s="133"/>
    </row>
    <row r="61093" spans="11:11" x14ac:dyDescent="0.25">
      <c r="K61093" s="133"/>
    </row>
    <row r="61094" spans="11:11" x14ac:dyDescent="0.25">
      <c r="K61094"/>
    </row>
    <row r="61095" spans="11:11" x14ac:dyDescent="0.25">
      <c r="K61095"/>
    </row>
    <row r="61096" spans="11:11" x14ac:dyDescent="0.25">
      <c r="K61096"/>
    </row>
    <row r="61097" spans="11:11" x14ac:dyDescent="0.25">
      <c r="K61097" s="133"/>
    </row>
    <row r="61098" spans="11:11" x14ac:dyDescent="0.25">
      <c r="K61098" s="133"/>
    </row>
    <row r="61099" spans="11:11" x14ac:dyDescent="0.25">
      <c r="K61099"/>
    </row>
    <row r="61100" spans="11:11" x14ac:dyDescent="0.25">
      <c r="K61100"/>
    </row>
    <row r="61101" spans="11:11" x14ac:dyDescent="0.25">
      <c r="K61101" s="133"/>
    </row>
    <row r="61102" spans="11:11" x14ac:dyDescent="0.25">
      <c r="K61102" s="133"/>
    </row>
    <row r="61103" spans="11:11" x14ac:dyDescent="0.25">
      <c r="K61103"/>
    </row>
    <row r="61104" spans="11:11" x14ac:dyDescent="0.25">
      <c r="K61104"/>
    </row>
    <row r="61105" spans="11:11" x14ac:dyDescent="0.25">
      <c r="K61105"/>
    </row>
    <row r="61106" spans="11:11" x14ac:dyDescent="0.25">
      <c r="K61106" s="133"/>
    </row>
    <row r="61107" spans="11:11" x14ac:dyDescent="0.25">
      <c r="K61107" s="133"/>
    </row>
    <row r="61108" spans="11:11" x14ac:dyDescent="0.25">
      <c r="K61108"/>
    </row>
    <row r="61109" spans="11:11" x14ac:dyDescent="0.25">
      <c r="K61109"/>
    </row>
    <row r="61110" spans="11:11" x14ac:dyDescent="0.25">
      <c r="K61110" s="133"/>
    </row>
    <row r="61111" spans="11:11" x14ac:dyDescent="0.25">
      <c r="K61111" s="133"/>
    </row>
    <row r="61112" spans="11:11" x14ac:dyDescent="0.25">
      <c r="K61112"/>
    </row>
    <row r="61113" spans="11:11" x14ac:dyDescent="0.25">
      <c r="K61113"/>
    </row>
    <row r="61114" spans="11:11" x14ac:dyDescent="0.25">
      <c r="K61114"/>
    </row>
    <row r="61115" spans="11:11" x14ac:dyDescent="0.25">
      <c r="K61115" s="133"/>
    </row>
    <row r="61116" spans="11:11" x14ac:dyDescent="0.25">
      <c r="K61116" s="133"/>
    </row>
    <row r="61117" spans="11:11" x14ac:dyDescent="0.25">
      <c r="K61117"/>
    </row>
    <row r="61118" spans="11:11" x14ac:dyDescent="0.25">
      <c r="K61118"/>
    </row>
    <row r="61119" spans="11:11" x14ac:dyDescent="0.25">
      <c r="K61119" s="133"/>
    </row>
    <row r="61120" spans="11:11" x14ac:dyDescent="0.25">
      <c r="K61120" s="133"/>
    </row>
    <row r="61121" spans="11:11" x14ac:dyDescent="0.25">
      <c r="K61121"/>
    </row>
    <row r="61122" spans="11:11" x14ac:dyDescent="0.25">
      <c r="K61122"/>
    </row>
    <row r="61123" spans="11:11" x14ac:dyDescent="0.25">
      <c r="K61123"/>
    </row>
    <row r="61124" spans="11:11" x14ac:dyDescent="0.25">
      <c r="K61124" s="133"/>
    </row>
    <row r="61125" spans="11:11" x14ac:dyDescent="0.25">
      <c r="K61125" s="133"/>
    </row>
    <row r="61126" spans="11:11" x14ac:dyDescent="0.25">
      <c r="K61126"/>
    </row>
    <row r="61127" spans="11:11" x14ac:dyDescent="0.25">
      <c r="K61127"/>
    </row>
    <row r="61128" spans="11:11" x14ac:dyDescent="0.25">
      <c r="K61128" s="133"/>
    </row>
    <row r="61129" spans="11:11" x14ac:dyDescent="0.25">
      <c r="K61129" s="133"/>
    </row>
    <row r="61130" spans="11:11" x14ac:dyDescent="0.25">
      <c r="K61130"/>
    </row>
    <row r="61131" spans="11:11" x14ac:dyDescent="0.25">
      <c r="K61131"/>
    </row>
    <row r="61132" spans="11:11" x14ac:dyDescent="0.25">
      <c r="K61132"/>
    </row>
    <row r="61133" spans="11:11" x14ac:dyDescent="0.25">
      <c r="K61133" s="133"/>
    </row>
    <row r="61134" spans="11:11" x14ac:dyDescent="0.25">
      <c r="K61134" s="133"/>
    </row>
    <row r="61135" spans="11:11" x14ac:dyDescent="0.25">
      <c r="K61135"/>
    </row>
    <row r="61136" spans="11:11" x14ac:dyDescent="0.25">
      <c r="K61136"/>
    </row>
    <row r="61137" spans="11:11" x14ac:dyDescent="0.25">
      <c r="K61137" s="133"/>
    </row>
    <row r="61138" spans="11:11" x14ac:dyDescent="0.25">
      <c r="K61138" s="133"/>
    </row>
    <row r="61139" spans="11:11" x14ac:dyDescent="0.25">
      <c r="K61139"/>
    </row>
    <row r="61140" spans="11:11" x14ac:dyDescent="0.25">
      <c r="K61140"/>
    </row>
    <row r="61141" spans="11:11" x14ac:dyDescent="0.25">
      <c r="K61141"/>
    </row>
    <row r="61142" spans="11:11" x14ac:dyDescent="0.25">
      <c r="K61142" s="133"/>
    </row>
    <row r="61143" spans="11:11" x14ac:dyDescent="0.25">
      <c r="K61143" s="133"/>
    </row>
    <row r="61144" spans="11:11" x14ac:dyDescent="0.25">
      <c r="K61144"/>
    </row>
    <row r="61145" spans="11:11" x14ac:dyDescent="0.25">
      <c r="K61145"/>
    </row>
    <row r="61146" spans="11:11" x14ac:dyDescent="0.25">
      <c r="K61146" s="133"/>
    </row>
    <row r="61147" spans="11:11" x14ac:dyDescent="0.25">
      <c r="K61147" s="133"/>
    </row>
    <row r="61148" spans="11:11" x14ac:dyDescent="0.25">
      <c r="K61148"/>
    </row>
    <row r="61149" spans="11:11" x14ac:dyDescent="0.25">
      <c r="K61149"/>
    </row>
    <row r="61150" spans="11:11" x14ac:dyDescent="0.25">
      <c r="K61150"/>
    </row>
    <row r="61151" spans="11:11" x14ac:dyDescent="0.25">
      <c r="K61151" s="133"/>
    </row>
    <row r="61152" spans="11:11" x14ac:dyDescent="0.25">
      <c r="K61152" s="133"/>
    </row>
    <row r="61153" spans="11:11" x14ac:dyDescent="0.25">
      <c r="K61153"/>
    </row>
    <row r="61154" spans="11:11" x14ac:dyDescent="0.25">
      <c r="K61154"/>
    </row>
    <row r="61155" spans="11:11" x14ac:dyDescent="0.25">
      <c r="K61155" s="133"/>
    </row>
    <row r="61156" spans="11:11" x14ac:dyDescent="0.25">
      <c r="K61156" s="133"/>
    </row>
    <row r="61157" spans="11:11" x14ac:dyDescent="0.25">
      <c r="K61157"/>
    </row>
    <row r="61158" spans="11:11" x14ac:dyDescent="0.25">
      <c r="K61158"/>
    </row>
    <row r="61159" spans="11:11" x14ac:dyDescent="0.25">
      <c r="K61159"/>
    </row>
    <row r="61160" spans="11:11" x14ac:dyDescent="0.25">
      <c r="K61160" s="133"/>
    </row>
    <row r="61161" spans="11:11" x14ac:dyDescent="0.25">
      <c r="K61161" s="133"/>
    </row>
    <row r="61162" spans="11:11" x14ac:dyDescent="0.25">
      <c r="K61162"/>
    </row>
    <row r="61163" spans="11:11" x14ac:dyDescent="0.25">
      <c r="K61163"/>
    </row>
    <row r="61164" spans="11:11" x14ac:dyDescent="0.25">
      <c r="K61164" s="133"/>
    </row>
    <row r="61165" spans="11:11" x14ac:dyDescent="0.25">
      <c r="K61165" s="133"/>
    </row>
    <row r="61166" spans="11:11" x14ac:dyDescent="0.25">
      <c r="K61166"/>
    </row>
    <row r="61167" spans="11:11" x14ac:dyDescent="0.25">
      <c r="K61167"/>
    </row>
    <row r="61168" spans="11:11" x14ac:dyDescent="0.25">
      <c r="K61168"/>
    </row>
    <row r="61169" spans="11:11" x14ac:dyDescent="0.25">
      <c r="K61169" s="133"/>
    </row>
    <row r="61170" spans="11:11" x14ac:dyDescent="0.25">
      <c r="K61170" s="133"/>
    </row>
    <row r="61171" spans="11:11" x14ac:dyDescent="0.25">
      <c r="K61171"/>
    </row>
    <row r="61172" spans="11:11" x14ac:dyDescent="0.25">
      <c r="K61172"/>
    </row>
    <row r="61173" spans="11:11" x14ac:dyDescent="0.25">
      <c r="K61173" s="133"/>
    </row>
    <row r="61174" spans="11:11" x14ac:dyDescent="0.25">
      <c r="K61174" s="133"/>
    </row>
    <row r="61175" spans="11:11" x14ac:dyDescent="0.25">
      <c r="K61175"/>
    </row>
    <row r="61176" spans="11:11" x14ac:dyDescent="0.25">
      <c r="K61176"/>
    </row>
    <row r="61177" spans="11:11" x14ac:dyDescent="0.25">
      <c r="K61177"/>
    </row>
    <row r="61178" spans="11:11" x14ac:dyDescent="0.25">
      <c r="K61178" s="133"/>
    </row>
    <row r="61179" spans="11:11" x14ac:dyDescent="0.25">
      <c r="K61179" s="133"/>
    </row>
    <row r="61180" spans="11:11" x14ac:dyDescent="0.25">
      <c r="K61180"/>
    </row>
    <row r="61181" spans="11:11" x14ac:dyDescent="0.25">
      <c r="K61181"/>
    </row>
    <row r="61182" spans="11:11" x14ac:dyDescent="0.25">
      <c r="K61182" s="133"/>
    </row>
    <row r="61183" spans="11:11" x14ac:dyDescent="0.25">
      <c r="K61183" s="133"/>
    </row>
    <row r="61184" spans="11:11" x14ac:dyDescent="0.25">
      <c r="K61184"/>
    </row>
    <row r="61185" spans="11:11" x14ac:dyDescent="0.25">
      <c r="K61185"/>
    </row>
    <row r="61186" spans="11:11" x14ac:dyDescent="0.25">
      <c r="K61186"/>
    </row>
    <row r="61187" spans="11:11" x14ac:dyDescent="0.25">
      <c r="K61187" s="133"/>
    </row>
    <row r="61188" spans="11:11" x14ac:dyDescent="0.25">
      <c r="K61188" s="133"/>
    </row>
    <row r="61189" spans="11:11" x14ac:dyDescent="0.25">
      <c r="K61189"/>
    </row>
    <row r="61190" spans="11:11" x14ac:dyDescent="0.25">
      <c r="K61190"/>
    </row>
    <row r="61191" spans="11:11" x14ac:dyDescent="0.25">
      <c r="K61191" s="133"/>
    </row>
    <row r="61192" spans="11:11" x14ac:dyDescent="0.25">
      <c r="K61192" s="133"/>
    </row>
    <row r="61193" spans="11:11" x14ac:dyDescent="0.25">
      <c r="K61193"/>
    </row>
    <row r="61194" spans="11:11" x14ac:dyDescent="0.25">
      <c r="K61194"/>
    </row>
    <row r="61195" spans="11:11" x14ac:dyDescent="0.25">
      <c r="K61195"/>
    </row>
    <row r="61196" spans="11:11" x14ac:dyDescent="0.25">
      <c r="K61196" s="133"/>
    </row>
    <row r="61197" spans="11:11" x14ac:dyDescent="0.25">
      <c r="K61197" s="133"/>
    </row>
    <row r="61198" spans="11:11" x14ac:dyDescent="0.25">
      <c r="K61198"/>
    </row>
    <row r="61199" spans="11:11" x14ac:dyDescent="0.25">
      <c r="K61199"/>
    </row>
    <row r="61200" spans="11:11" x14ac:dyDescent="0.25">
      <c r="K61200" s="133"/>
    </row>
    <row r="61201" spans="11:11" x14ac:dyDescent="0.25">
      <c r="K61201" s="133"/>
    </row>
    <row r="61202" spans="11:11" x14ac:dyDescent="0.25">
      <c r="K61202"/>
    </row>
    <row r="61203" spans="11:11" x14ac:dyDescent="0.25">
      <c r="K61203"/>
    </row>
    <row r="61204" spans="11:11" x14ac:dyDescent="0.25">
      <c r="K61204"/>
    </row>
    <row r="61205" spans="11:11" x14ac:dyDescent="0.25">
      <c r="K61205" s="133"/>
    </row>
    <row r="61206" spans="11:11" x14ac:dyDescent="0.25">
      <c r="K61206" s="133"/>
    </row>
    <row r="61207" spans="11:11" x14ac:dyDescent="0.25">
      <c r="K61207"/>
    </row>
    <row r="61208" spans="11:11" x14ac:dyDescent="0.25">
      <c r="K61208"/>
    </row>
    <row r="61209" spans="11:11" x14ac:dyDescent="0.25">
      <c r="K61209" s="133"/>
    </row>
    <row r="61210" spans="11:11" x14ac:dyDescent="0.25">
      <c r="K61210" s="133"/>
    </row>
    <row r="61211" spans="11:11" x14ac:dyDescent="0.25">
      <c r="K61211"/>
    </row>
    <row r="61212" spans="11:11" x14ac:dyDescent="0.25">
      <c r="K61212"/>
    </row>
    <row r="61213" spans="11:11" x14ac:dyDescent="0.25">
      <c r="K61213"/>
    </row>
    <row r="61214" spans="11:11" x14ac:dyDescent="0.25">
      <c r="K61214" s="133"/>
    </row>
    <row r="61215" spans="11:11" x14ac:dyDescent="0.25">
      <c r="K61215" s="133"/>
    </row>
    <row r="61216" spans="11:11" x14ac:dyDescent="0.25">
      <c r="K61216"/>
    </row>
    <row r="61217" spans="11:11" x14ac:dyDescent="0.25">
      <c r="K61217"/>
    </row>
    <row r="61218" spans="11:11" x14ac:dyDescent="0.25">
      <c r="K61218" s="133"/>
    </row>
    <row r="61219" spans="11:11" x14ac:dyDescent="0.25">
      <c r="K61219" s="133"/>
    </row>
    <row r="61220" spans="11:11" x14ac:dyDescent="0.25">
      <c r="K61220"/>
    </row>
    <row r="61221" spans="11:11" x14ac:dyDescent="0.25">
      <c r="K61221"/>
    </row>
    <row r="61222" spans="11:11" x14ac:dyDescent="0.25">
      <c r="K61222"/>
    </row>
    <row r="61223" spans="11:11" x14ac:dyDescent="0.25">
      <c r="K61223" s="133"/>
    </row>
    <row r="61224" spans="11:11" x14ac:dyDescent="0.25">
      <c r="K61224" s="133"/>
    </row>
    <row r="61225" spans="11:11" x14ac:dyDescent="0.25">
      <c r="K61225"/>
    </row>
    <row r="61226" spans="11:11" x14ac:dyDescent="0.25">
      <c r="K61226"/>
    </row>
    <row r="61227" spans="11:11" x14ac:dyDescent="0.25">
      <c r="K61227" s="133"/>
    </row>
    <row r="61228" spans="11:11" x14ac:dyDescent="0.25">
      <c r="K61228" s="133"/>
    </row>
    <row r="61229" spans="11:11" x14ac:dyDescent="0.25">
      <c r="K61229"/>
    </row>
    <row r="61230" spans="11:11" x14ac:dyDescent="0.25">
      <c r="K61230"/>
    </row>
    <row r="61231" spans="11:11" x14ac:dyDescent="0.25">
      <c r="K61231"/>
    </row>
    <row r="61232" spans="11:11" x14ac:dyDescent="0.25">
      <c r="K61232" s="133"/>
    </row>
    <row r="61233" spans="11:11" x14ac:dyDescent="0.25">
      <c r="K61233" s="133"/>
    </row>
    <row r="61234" spans="11:11" x14ac:dyDescent="0.25">
      <c r="K61234"/>
    </row>
    <row r="61235" spans="11:11" x14ac:dyDescent="0.25">
      <c r="K61235"/>
    </row>
    <row r="61236" spans="11:11" x14ac:dyDescent="0.25">
      <c r="K61236" s="133"/>
    </row>
    <row r="61237" spans="11:11" x14ac:dyDescent="0.25">
      <c r="K61237" s="133"/>
    </row>
    <row r="61238" spans="11:11" x14ac:dyDescent="0.25">
      <c r="K61238"/>
    </row>
    <row r="61239" spans="11:11" x14ac:dyDescent="0.25">
      <c r="K61239"/>
    </row>
    <row r="61240" spans="11:11" x14ac:dyDescent="0.25">
      <c r="K61240"/>
    </row>
    <row r="61241" spans="11:11" x14ac:dyDescent="0.25">
      <c r="K61241" s="133"/>
    </row>
    <row r="61242" spans="11:11" x14ac:dyDescent="0.25">
      <c r="K61242" s="133"/>
    </row>
    <row r="61243" spans="11:11" x14ac:dyDescent="0.25">
      <c r="K61243"/>
    </row>
    <row r="61244" spans="11:11" x14ac:dyDescent="0.25">
      <c r="K61244"/>
    </row>
    <row r="61245" spans="11:11" x14ac:dyDescent="0.25">
      <c r="K61245" s="133"/>
    </row>
    <row r="61246" spans="11:11" x14ac:dyDescent="0.25">
      <c r="K61246" s="133"/>
    </row>
    <row r="61247" spans="11:11" x14ac:dyDescent="0.25">
      <c r="K61247"/>
    </row>
    <row r="61248" spans="11:11" x14ac:dyDescent="0.25">
      <c r="K61248"/>
    </row>
    <row r="61249" spans="11:11" x14ac:dyDescent="0.25">
      <c r="K61249"/>
    </row>
    <row r="61250" spans="11:11" x14ac:dyDescent="0.25">
      <c r="K61250" s="133"/>
    </row>
    <row r="61251" spans="11:11" x14ac:dyDescent="0.25">
      <c r="K61251" s="133"/>
    </row>
    <row r="61252" spans="11:11" x14ac:dyDescent="0.25">
      <c r="K61252"/>
    </row>
    <row r="61253" spans="11:11" x14ac:dyDescent="0.25">
      <c r="K61253"/>
    </row>
    <row r="61254" spans="11:11" x14ac:dyDescent="0.25">
      <c r="K61254" s="133"/>
    </row>
    <row r="61255" spans="11:11" x14ac:dyDescent="0.25">
      <c r="K61255" s="133"/>
    </row>
    <row r="61256" spans="11:11" x14ac:dyDescent="0.25">
      <c r="K61256"/>
    </row>
    <row r="61257" spans="11:11" x14ac:dyDescent="0.25">
      <c r="K61257"/>
    </row>
    <row r="61258" spans="11:11" x14ac:dyDescent="0.25">
      <c r="K61258"/>
    </row>
    <row r="61259" spans="11:11" x14ac:dyDescent="0.25">
      <c r="K61259" s="133"/>
    </row>
    <row r="61260" spans="11:11" x14ac:dyDescent="0.25">
      <c r="K61260" s="133"/>
    </row>
    <row r="61261" spans="11:11" x14ac:dyDescent="0.25">
      <c r="K61261"/>
    </row>
    <row r="61262" spans="11:11" x14ac:dyDescent="0.25">
      <c r="K61262"/>
    </row>
    <row r="61263" spans="11:11" x14ac:dyDescent="0.25">
      <c r="K61263" s="133"/>
    </row>
    <row r="61264" spans="11:11" x14ac:dyDescent="0.25">
      <c r="K61264" s="133"/>
    </row>
    <row r="61265" spans="11:11" x14ac:dyDescent="0.25">
      <c r="K61265"/>
    </row>
    <row r="61266" spans="11:11" x14ac:dyDescent="0.25">
      <c r="K61266"/>
    </row>
    <row r="61267" spans="11:11" x14ac:dyDescent="0.25">
      <c r="K61267"/>
    </row>
    <row r="61268" spans="11:11" x14ac:dyDescent="0.25">
      <c r="K61268" s="133"/>
    </row>
    <row r="61269" spans="11:11" x14ac:dyDescent="0.25">
      <c r="K61269" s="133"/>
    </row>
    <row r="61270" spans="11:11" x14ac:dyDescent="0.25">
      <c r="K61270"/>
    </row>
    <row r="61271" spans="11:11" x14ac:dyDescent="0.25">
      <c r="K61271"/>
    </row>
    <row r="61272" spans="11:11" x14ac:dyDescent="0.25">
      <c r="K61272" s="133"/>
    </row>
    <row r="61273" spans="11:11" x14ac:dyDescent="0.25">
      <c r="K61273" s="133"/>
    </row>
    <row r="61274" spans="11:11" x14ac:dyDescent="0.25">
      <c r="K61274"/>
    </row>
    <row r="61275" spans="11:11" x14ac:dyDescent="0.25">
      <c r="K61275"/>
    </row>
    <row r="61276" spans="11:11" x14ac:dyDescent="0.25">
      <c r="K61276"/>
    </row>
    <row r="61277" spans="11:11" x14ac:dyDescent="0.25">
      <c r="K61277" s="133"/>
    </row>
    <row r="61278" spans="11:11" x14ac:dyDescent="0.25">
      <c r="K61278" s="133"/>
    </row>
    <row r="61279" spans="11:11" x14ac:dyDescent="0.25">
      <c r="K61279"/>
    </row>
    <row r="61280" spans="11:11" x14ac:dyDescent="0.25">
      <c r="K61280"/>
    </row>
    <row r="61281" spans="11:11" x14ac:dyDescent="0.25">
      <c r="K61281" s="133"/>
    </row>
    <row r="61282" spans="11:11" x14ac:dyDescent="0.25">
      <c r="K61282" s="133"/>
    </row>
    <row r="61283" spans="11:11" x14ac:dyDescent="0.25">
      <c r="K61283"/>
    </row>
    <row r="61284" spans="11:11" x14ac:dyDescent="0.25">
      <c r="K61284"/>
    </row>
    <row r="61285" spans="11:11" x14ac:dyDescent="0.25">
      <c r="K61285"/>
    </row>
    <row r="61286" spans="11:11" x14ac:dyDescent="0.25">
      <c r="K61286" s="133"/>
    </row>
    <row r="61287" spans="11:11" x14ac:dyDescent="0.25">
      <c r="K61287" s="133"/>
    </row>
    <row r="61288" spans="11:11" x14ac:dyDescent="0.25">
      <c r="K61288"/>
    </row>
    <row r="61289" spans="11:11" x14ac:dyDescent="0.25">
      <c r="K61289"/>
    </row>
    <row r="61290" spans="11:11" x14ac:dyDescent="0.25">
      <c r="K61290" s="133"/>
    </row>
    <row r="61291" spans="11:11" x14ac:dyDescent="0.25">
      <c r="K61291" s="133"/>
    </row>
    <row r="61292" spans="11:11" x14ac:dyDescent="0.25">
      <c r="K61292"/>
    </row>
    <row r="61293" spans="11:11" x14ac:dyDescent="0.25">
      <c r="K61293"/>
    </row>
    <row r="61294" spans="11:11" x14ac:dyDescent="0.25">
      <c r="K61294"/>
    </row>
    <row r="61295" spans="11:11" x14ac:dyDescent="0.25">
      <c r="K61295" s="133"/>
    </row>
    <row r="61296" spans="11:11" x14ac:dyDescent="0.25">
      <c r="K61296" s="133"/>
    </row>
    <row r="61297" spans="11:11" x14ac:dyDescent="0.25">
      <c r="K61297"/>
    </row>
    <row r="61298" spans="11:11" x14ac:dyDescent="0.25">
      <c r="K61298"/>
    </row>
    <row r="61299" spans="11:11" x14ac:dyDescent="0.25">
      <c r="K61299" s="133"/>
    </row>
    <row r="61300" spans="11:11" x14ac:dyDescent="0.25">
      <c r="K61300" s="133"/>
    </row>
    <row r="61301" spans="11:11" x14ac:dyDescent="0.25">
      <c r="K61301"/>
    </row>
    <row r="61302" spans="11:11" x14ac:dyDescent="0.25">
      <c r="K61302"/>
    </row>
    <row r="61303" spans="11:11" x14ac:dyDescent="0.25">
      <c r="K61303"/>
    </row>
    <row r="61304" spans="11:11" x14ac:dyDescent="0.25">
      <c r="K61304" s="133"/>
    </row>
    <row r="61305" spans="11:11" x14ac:dyDescent="0.25">
      <c r="K61305" s="133"/>
    </row>
    <row r="61306" spans="11:11" x14ac:dyDescent="0.25">
      <c r="K61306"/>
    </row>
    <row r="61307" spans="11:11" x14ac:dyDescent="0.25">
      <c r="K61307"/>
    </row>
    <row r="61308" spans="11:11" x14ac:dyDescent="0.25">
      <c r="K61308" s="133"/>
    </row>
    <row r="61309" spans="11:11" x14ac:dyDescent="0.25">
      <c r="K61309" s="133"/>
    </row>
    <row r="61310" spans="11:11" x14ac:dyDescent="0.25">
      <c r="K61310"/>
    </row>
    <row r="61311" spans="11:11" x14ac:dyDescent="0.25">
      <c r="K61311"/>
    </row>
    <row r="61312" spans="11:11" x14ac:dyDescent="0.25">
      <c r="K61312"/>
    </row>
    <row r="61313" spans="11:11" x14ac:dyDescent="0.25">
      <c r="K61313" s="133"/>
    </row>
    <row r="61314" spans="11:11" x14ac:dyDescent="0.25">
      <c r="K61314" s="133"/>
    </row>
    <row r="61315" spans="11:11" x14ac:dyDescent="0.25">
      <c r="K61315"/>
    </row>
    <row r="61316" spans="11:11" x14ac:dyDescent="0.25">
      <c r="K61316"/>
    </row>
    <row r="61317" spans="11:11" x14ac:dyDescent="0.25">
      <c r="K61317" s="133"/>
    </row>
    <row r="61318" spans="11:11" x14ac:dyDescent="0.25">
      <c r="K61318" s="133"/>
    </row>
    <row r="61319" spans="11:11" x14ac:dyDescent="0.25">
      <c r="K61319"/>
    </row>
    <row r="61320" spans="11:11" x14ac:dyDescent="0.25">
      <c r="K61320"/>
    </row>
    <row r="61321" spans="11:11" x14ac:dyDescent="0.25">
      <c r="K61321"/>
    </row>
    <row r="61322" spans="11:11" x14ac:dyDescent="0.25">
      <c r="K61322" s="133"/>
    </row>
    <row r="61323" spans="11:11" x14ac:dyDescent="0.25">
      <c r="K61323" s="133"/>
    </row>
    <row r="61324" spans="11:11" x14ac:dyDescent="0.25">
      <c r="K61324"/>
    </row>
    <row r="61325" spans="11:11" x14ac:dyDescent="0.25">
      <c r="K61325"/>
    </row>
    <row r="61326" spans="11:11" x14ac:dyDescent="0.25">
      <c r="K61326" s="133"/>
    </row>
    <row r="61327" spans="11:11" x14ac:dyDescent="0.25">
      <c r="K61327" s="133"/>
    </row>
    <row r="61328" spans="11:11" x14ac:dyDescent="0.25">
      <c r="K61328"/>
    </row>
    <row r="61329" spans="11:11" x14ac:dyDescent="0.25">
      <c r="K61329"/>
    </row>
    <row r="61330" spans="11:11" x14ac:dyDescent="0.25">
      <c r="K61330"/>
    </row>
    <row r="61331" spans="11:11" x14ac:dyDescent="0.25">
      <c r="K61331" s="133"/>
    </row>
    <row r="61332" spans="11:11" x14ac:dyDescent="0.25">
      <c r="K61332" s="133"/>
    </row>
    <row r="61333" spans="11:11" x14ac:dyDescent="0.25">
      <c r="K61333"/>
    </row>
    <row r="61334" spans="11:11" x14ac:dyDescent="0.25">
      <c r="K61334"/>
    </row>
    <row r="61335" spans="11:11" x14ac:dyDescent="0.25">
      <c r="K61335" s="133"/>
    </row>
    <row r="61336" spans="11:11" x14ac:dyDescent="0.25">
      <c r="K61336" s="133"/>
    </row>
    <row r="61337" spans="11:11" x14ac:dyDescent="0.25">
      <c r="K61337"/>
    </row>
    <row r="61338" spans="11:11" x14ac:dyDescent="0.25">
      <c r="K61338"/>
    </row>
    <row r="61339" spans="11:11" x14ac:dyDescent="0.25">
      <c r="K61339"/>
    </row>
    <row r="61340" spans="11:11" x14ac:dyDescent="0.25">
      <c r="K61340" s="133"/>
    </row>
    <row r="61341" spans="11:11" x14ac:dyDescent="0.25">
      <c r="K61341" s="133"/>
    </row>
    <row r="61342" spans="11:11" x14ac:dyDescent="0.25">
      <c r="K61342"/>
    </row>
    <row r="61343" spans="11:11" x14ac:dyDescent="0.25">
      <c r="K61343"/>
    </row>
    <row r="61344" spans="11:11" x14ac:dyDescent="0.25">
      <c r="K61344" s="133"/>
    </row>
    <row r="61345" spans="11:11" x14ac:dyDescent="0.25">
      <c r="K61345" s="133"/>
    </row>
    <row r="61346" spans="11:11" x14ac:dyDescent="0.25">
      <c r="K61346"/>
    </row>
    <row r="61347" spans="11:11" x14ac:dyDescent="0.25">
      <c r="K61347"/>
    </row>
    <row r="61348" spans="11:11" x14ac:dyDescent="0.25">
      <c r="K61348"/>
    </row>
    <row r="61349" spans="11:11" x14ac:dyDescent="0.25">
      <c r="K61349" s="133"/>
    </row>
    <row r="61350" spans="11:11" x14ac:dyDescent="0.25">
      <c r="K61350" s="133"/>
    </row>
    <row r="61351" spans="11:11" x14ac:dyDescent="0.25">
      <c r="K61351"/>
    </row>
    <row r="61352" spans="11:11" x14ac:dyDescent="0.25">
      <c r="K61352"/>
    </row>
    <row r="61353" spans="11:11" x14ac:dyDescent="0.25">
      <c r="K61353" s="133"/>
    </row>
    <row r="61354" spans="11:11" x14ac:dyDescent="0.25">
      <c r="K61354" s="133"/>
    </row>
    <row r="61355" spans="11:11" x14ac:dyDescent="0.25">
      <c r="K61355"/>
    </row>
    <row r="61356" spans="11:11" x14ac:dyDescent="0.25">
      <c r="K61356"/>
    </row>
    <row r="61357" spans="11:11" x14ac:dyDescent="0.25">
      <c r="K61357"/>
    </row>
    <row r="61358" spans="11:11" x14ac:dyDescent="0.25">
      <c r="K61358" s="133"/>
    </row>
    <row r="61359" spans="11:11" x14ac:dyDescent="0.25">
      <c r="K61359" s="133"/>
    </row>
    <row r="61360" spans="11:11" x14ac:dyDescent="0.25">
      <c r="K61360"/>
    </row>
    <row r="61361" spans="11:11" x14ac:dyDescent="0.25">
      <c r="K61361"/>
    </row>
    <row r="61362" spans="11:11" x14ac:dyDescent="0.25">
      <c r="K61362" s="133"/>
    </row>
    <row r="61363" spans="11:11" x14ac:dyDescent="0.25">
      <c r="K61363" s="133"/>
    </row>
    <row r="61364" spans="11:11" x14ac:dyDescent="0.25">
      <c r="K61364"/>
    </row>
    <row r="61365" spans="11:11" x14ac:dyDescent="0.25">
      <c r="K61365"/>
    </row>
    <row r="61366" spans="11:11" x14ac:dyDescent="0.25">
      <c r="K61366"/>
    </row>
    <row r="61367" spans="11:11" x14ac:dyDescent="0.25">
      <c r="K61367" s="133"/>
    </row>
    <row r="61368" spans="11:11" x14ac:dyDescent="0.25">
      <c r="K61368" s="133"/>
    </row>
    <row r="61369" spans="11:11" x14ac:dyDescent="0.25">
      <c r="K61369"/>
    </row>
    <row r="61370" spans="11:11" x14ac:dyDescent="0.25">
      <c r="K61370"/>
    </row>
    <row r="61371" spans="11:11" x14ac:dyDescent="0.25">
      <c r="K61371" s="133"/>
    </row>
    <row r="61372" spans="11:11" x14ac:dyDescent="0.25">
      <c r="K61372" s="133"/>
    </row>
    <row r="61373" spans="11:11" x14ac:dyDescent="0.25">
      <c r="K61373"/>
    </row>
    <row r="61374" spans="11:11" x14ac:dyDescent="0.25">
      <c r="K61374"/>
    </row>
    <row r="61375" spans="11:11" x14ac:dyDescent="0.25">
      <c r="K61375"/>
    </row>
    <row r="61376" spans="11:11" x14ac:dyDescent="0.25">
      <c r="K61376" s="133"/>
    </row>
    <row r="61377" spans="11:11" x14ac:dyDescent="0.25">
      <c r="K61377" s="133"/>
    </row>
    <row r="61378" spans="11:11" x14ac:dyDescent="0.25">
      <c r="K61378"/>
    </row>
    <row r="61379" spans="11:11" x14ac:dyDescent="0.25">
      <c r="K61379"/>
    </row>
    <row r="61380" spans="11:11" x14ac:dyDescent="0.25">
      <c r="K61380" s="133"/>
    </row>
    <row r="61381" spans="11:11" x14ac:dyDescent="0.25">
      <c r="K61381" s="133"/>
    </row>
    <row r="61382" spans="11:11" x14ac:dyDescent="0.25">
      <c r="K61382"/>
    </row>
    <row r="61383" spans="11:11" x14ac:dyDescent="0.25">
      <c r="K61383"/>
    </row>
    <row r="61384" spans="11:11" x14ac:dyDescent="0.25">
      <c r="K61384"/>
    </row>
    <row r="61385" spans="11:11" x14ac:dyDescent="0.25">
      <c r="K61385" s="133"/>
    </row>
    <row r="61386" spans="11:11" x14ac:dyDescent="0.25">
      <c r="K61386" s="133"/>
    </row>
    <row r="61387" spans="11:11" x14ac:dyDescent="0.25">
      <c r="K61387"/>
    </row>
    <row r="61388" spans="11:11" x14ac:dyDescent="0.25">
      <c r="K61388"/>
    </row>
    <row r="61389" spans="11:11" x14ac:dyDescent="0.25">
      <c r="K61389" s="133"/>
    </row>
    <row r="61390" spans="11:11" x14ac:dyDescent="0.25">
      <c r="K61390" s="133"/>
    </row>
    <row r="61391" spans="11:11" x14ac:dyDescent="0.25">
      <c r="K61391"/>
    </row>
    <row r="61392" spans="11:11" x14ac:dyDescent="0.25">
      <c r="K61392"/>
    </row>
    <row r="61393" spans="11:11" x14ac:dyDescent="0.25">
      <c r="K61393"/>
    </row>
    <row r="61394" spans="11:11" x14ac:dyDescent="0.25">
      <c r="K61394" s="133"/>
    </row>
    <row r="61395" spans="11:11" x14ac:dyDescent="0.25">
      <c r="K61395" s="133"/>
    </row>
    <row r="61396" spans="11:11" x14ac:dyDescent="0.25">
      <c r="K61396"/>
    </row>
    <row r="61397" spans="11:11" x14ac:dyDescent="0.25">
      <c r="K61397"/>
    </row>
    <row r="61398" spans="11:11" x14ac:dyDescent="0.25">
      <c r="K61398" s="133"/>
    </row>
    <row r="61399" spans="11:11" x14ac:dyDescent="0.25">
      <c r="K61399" s="133"/>
    </row>
    <row r="61400" spans="11:11" x14ac:dyDescent="0.25">
      <c r="K61400"/>
    </row>
    <row r="61401" spans="11:11" x14ac:dyDescent="0.25">
      <c r="K61401"/>
    </row>
    <row r="61402" spans="11:11" x14ac:dyDescent="0.25">
      <c r="K61402"/>
    </row>
    <row r="61403" spans="11:11" x14ac:dyDescent="0.25">
      <c r="K61403" s="133"/>
    </row>
    <row r="61404" spans="11:11" x14ac:dyDescent="0.25">
      <c r="K61404" s="133"/>
    </row>
    <row r="61405" spans="11:11" x14ac:dyDescent="0.25">
      <c r="K61405"/>
    </row>
    <row r="61406" spans="11:11" x14ac:dyDescent="0.25">
      <c r="K61406"/>
    </row>
    <row r="61407" spans="11:11" x14ac:dyDescent="0.25">
      <c r="K61407" s="133"/>
    </row>
    <row r="61408" spans="11:11" x14ac:dyDescent="0.25">
      <c r="K61408" s="133"/>
    </row>
    <row r="61409" spans="11:11" x14ac:dyDescent="0.25">
      <c r="K61409"/>
    </row>
    <row r="61410" spans="11:11" x14ac:dyDescent="0.25">
      <c r="K61410"/>
    </row>
    <row r="61411" spans="11:11" x14ac:dyDescent="0.25">
      <c r="K61411"/>
    </row>
    <row r="61412" spans="11:11" x14ac:dyDescent="0.25">
      <c r="K61412" s="133"/>
    </row>
    <row r="61413" spans="11:11" x14ac:dyDescent="0.25">
      <c r="K61413" s="133"/>
    </row>
    <row r="61414" spans="11:11" x14ac:dyDescent="0.25">
      <c r="K61414"/>
    </row>
    <row r="61415" spans="11:11" x14ac:dyDescent="0.25">
      <c r="K61415"/>
    </row>
    <row r="61416" spans="11:11" x14ac:dyDescent="0.25">
      <c r="K61416" s="133"/>
    </row>
    <row r="61417" spans="11:11" x14ac:dyDescent="0.25">
      <c r="K61417" s="133"/>
    </row>
    <row r="61418" spans="11:11" x14ac:dyDescent="0.25">
      <c r="K61418"/>
    </row>
    <row r="61419" spans="11:11" x14ac:dyDescent="0.25">
      <c r="K61419"/>
    </row>
    <row r="61420" spans="11:11" x14ac:dyDescent="0.25">
      <c r="K61420"/>
    </row>
    <row r="61421" spans="11:11" x14ac:dyDescent="0.25">
      <c r="K61421" s="133"/>
    </row>
    <row r="61422" spans="11:11" x14ac:dyDescent="0.25">
      <c r="K61422" s="133"/>
    </row>
    <row r="61423" spans="11:11" x14ac:dyDescent="0.25">
      <c r="K61423"/>
    </row>
    <row r="61424" spans="11:11" x14ac:dyDescent="0.25">
      <c r="K61424"/>
    </row>
    <row r="61425" spans="11:11" x14ac:dyDescent="0.25">
      <c r="K61425" s="133"/>
    </row>
    <row r="61426" spans="11:11" x14ac:dyDescent="0.25">
      <c r="K61426" s="133"/>
    </row>
    <row r="61427" spans="11:11" x14ac:dyDescent="0.25">
      <c r="K61427"/>
    </row>
    <row r="61428" spans="11:11" x14ac:dyDescent="0.25">
      <c r="K61428"/>
    </row>
    <row r="61429" spans="11:11" x14ac:dyDescent="0.25">
      <c r="K61429"/>
    </row>
    <row r="61430" spans="11:11" x14ac:dyDescent="0.25">
      <c r="K61430" s="133"/>
    </row>
    <row r="61431" spans="11:11" x14ac:dyDescent="0.25">
      <c r="K61431" s="133"/>
    </row>
    <row r="61432" spans="11:11" x14ac:dyDescent="0.25">
      <c r="K61432"/>
    </row>
    <row r="61433" spans="11:11" x14ac:dyDescent="0.25">
      <c r="K61433"/>
    </row>
    <row r="61434" spans="11:11" x14ac:dyDescent="0.25">
      <c r="K61434" s="133"/>
    </row>
    <row r="61435" spans="11:11" x14ac:dyDescent="0.25">
      <c r="K61435" s="133"/>
    </row>
    <row r="61436" spans="11:11" x14ac:dyDescent="0.25">
      <c r="K61436"/>
    </row>
    <row r="61437" spans="11:11" x14ac:dyDescent="0.25">
      <c r="K61437"/>
    </row>
    <row r="61438" spans="11:11" x14ac:dyDescent="0.25">
      <c r="K61438"/>
    </row>
    <row r="61439" spans="11:11" x14ac:dyDescent="0.25">
      <c r="K61439" s="133"/>
    </row>
    <row r="61440" spans="11:11" x14ac:dyDescent="0.25">
      <c r="K61440" s="133"/>
    </row>
    <row r="61441" spans="11:11" x14ac:dyDescent="0.25">
      <c r="K61441"/>
    </row>
    <row r="61442" spans="11:11" x14ac:dyDescent="0.25">
      <c r="K61442"/>
    </row>
    <row r="61443" spans="11:11" x14ac:dyDescent="0.25">
      <c r="K61443" s="133"/>
    </row>
    <row r="61444" spans="11:11" x14ac:dyDescent="0.25">
      <c r="K61444" s="133"/>
    </row>
    <row r="61445" spans="11:11" x14ac:dyDescent="0.25">
      <c r="K61445"/>
    </row>
    <row r="61446" spans="11:11" x14ac:dyDescent="0.25">
      <c r="K61446"/>
    </row>
    <row r="61447" spans="11:11" x14ac:dyDescent="0.25">
      <c r="K61447"/>
    </row>
    <row r="61448" spans="11:11" x14ac:dyDescent="0.25">
      <c r="K61448" s="133"/>
    </row>
    <row r="61449" spans="11:11" x14ac:dyDescent="0.25">
      <c r="K61449" s="133"/>
    </row>
    <row r="61450" spans="11:11" x14ac:dyDescent="0.25">
      <c r="K61450"/>
    </row>
    <row r="61451" spans="11:11" x14ac:dyDescent="0.25">
      <c r="K61451"/>
    </row>
    <row r="61452" spans="11:11" x14ac:dyDescent="0.25">
      <c r="K61452" s="133"/>
    </row>
    <row r="61453" spans="11:11" x14ac:dyDescent="0.25">
      <c r="K61453" s="133"/>
    </row>
    <row r="61454" spans="11:11" x14ac:dyDescent="0.25">
      <c r="K61454"/>
    </row>
    <row r="61455" spans="11:11" x14ac:dyDescent="0.25">
      <c r="K61455"/>
    </row>
    <row r="61456" spans="11:11" x14ac:dyDescent="0.25">
      <c r="K61456"/>
    </row>
    <row r="61457" spans="11:11" x14ac:dyDescent="0.25">
      <c r="K61457" s="133"/>
    </row>
    <row r="61458" spans="11:11" x14ac:dyDescent="0.25">
      <c r="K61458" s="133"/>
    </row>
    <row r="61459" spans="11:11" x14ac:dyDescent="0.25">
      <c r="K61459"/>
    </row>
    <row r="61460" spans="11:11" x14ac:dyDescent="0.25">
      <c r="K61460"/>
    </row>
    <row r="61461" spans="11:11" x14ac:dyDescent="0.25">
      <c r="K61461" s="133"/>
    </row>
    <row r="61462" spans="11:11" x14ac:dyDescent="0.25">
      <c r="K61462" s="133"/>
    </row>
    <row r="61463" spans="11:11" x14ac:dyDescent="0.25">
      <c r="K61463"/>
    </row>
    <row r="61464" spans="11:11" x14ac:dyDescent="0.25">
      <c r="K61464"/>
    </row>
    <row r="61465" spans="11:11" x14ac:dyDescent="0.25">
      <c r="K61465"/>
    </row>
    <row r="61466" spans="11:11" x14ac:dyDescent="0.25">
      <c r="K61466" s="133"/>
    </row>
    <row r="61467" spans="11:11" x14ac:dyDescent="0.25">
      <c r="K61467" s="133"/>
    </row>
    <row r="61468" spans="11:11" x14ac:dyDescent="0.25">
      <c r="K61468"/>
    </row>
    <row r="61469" spans="11:11" x14ac:dyDescent="0.25">
      <c r="K61469"/>
    </row>
    <row r="61470" spans="11:11" x14ac:dyDescent="0.25">
      <c r="K61470" s="133"/>
    </row>
    <row r="61471" spans="11:11" x14ac:dyDescent="0.25">
      <c r="K61471" s="133"/>
    </row>
    <row r="61472" spans="11:11" x14ac:dyDescent="0.25">
      <c r="K61472"/>
    </row>
    <row r="61473" spans="11:11" x14ac:dyDescent="0.25">
      <c r="K61473"/>
    </row>
    <row r="61474" spans="11:11" x14ac:dyDescent="0.25">
      <c r="K61474"/>
    </row>
    <row r="61475" spans="11:11" x14ac:dyDescent="0.25">
      <c r="K61475" s="133"/>
    </row>
    <row r="61476" spans="11:11" x14ac:dyDescent="0.25">
      <c r="K61476" s="133"/>
    </row>
    <row r="61477" spans="11:11" x14ac:dyDescent="0.25">
      <c r="K61477"/>
    </row>
    <row r="61478" spans="11:11" x14ac:dyDescent="0.25">
      <c r="K61478"/>
    </row>
    <row r="61479" spans="11:11" x14ac:dyDescent="0.25">
      <c r="K61479" s="133"/>
    </row>
    <row r="61480" spans="11:11" x14ac:dyDescent="0.25">
      <c r="K61480" s="133"/>
    </row>
    <row r="61481" spans="11:11" x14ac:dyDescent="0.25">
      <c r="K61481"/>
    </row>
    <row r="61482" spans="11:11" x14ac:dyDescent="0.25">
      <c r="K61482"/>
    </row>
    <row r="61483" spans="11:11" x14ac:dyDescent="0.25">
      <c r="K61483"/>
    </row>
    <row r="61484" spans="11:11" x14ac:dyDescent="0.25">
      <c r="K61484" s="133"/>
    </row>
    <row r="61485" spans="11:11" x14ac:dyDescent="0.25">
      <c r="K61485" s="133"/>
    </row>
    <row r="61486" spans="11:11" x14ac:dyDescent="0.25">
      <c r="K61486"/>
    </row>
    <row r="61487" spans="11:11" x14ac:dyDescent="0.25">
      <c r="K61487"/>
    </row>
    <row r="61488" spans="11:11" x14ac:dyDescent="0.25">
      <c r="K61488" s="133"/>
    </row>
    <row r="61489" spans="11:11" x14ac:dyDescent="0.25">
      <c r="K61489" s="133"/>
    </row>
    <row r="61490" spans="11:11" x14ac:dyDescent="0.25">
      <c r="K61490"/>
    </row>
    <row r="61491" spans="11:11" x14ac:dyDescent="0.25">
      <c r="K61491"/>
    </row>
    <row r="61492" spans="11:11" x14ac:dyDescent="0.25">
      <c r="K61492"/>
    </row>
    <row r="61493" spans="11:11" x14ac:dyDescent="0.25">
      <c r="K61493" s="133"/>
    </row>
    <row r="61494" spans="11:11" x14ac:dyDescent="0.25">
      <c r="K61494" s="133"/>
    </row>
    <row r="61495" spans="11:11" x14ac:dyDescent="0.25">
      <c r="K61495"/>
    </row>
    <row r="61496" spans="11:11" x14ac:dyDescent="0.25">
      <c r="K61496"/>
    </row>
    <row r="61497" spans="11:11" x14ac:dyDescent="0.25">
      <c r="K61497" s="133"/>
    </row>
    <row r="61498" spans="11:11" x14ac:dyDescent="0.25">
      <c r="K61498" s="133"/>
    </row>
    <row r="61499" spans="11:11" x14ac:dyDescent="0.25">
      <c r="K61499"/>
    </row>
    <row r="61500" spans="11:11" x14ac:dyDescent="0.25">
      <c r="K61500"/>
    </row>
    <row r="61501" spans="11:11" x14ac:dyDescent="0.25">
      <c r="K61501"/>
    </row>
    <row r="61502" spans="11:11" x14ac:dyDescent="0.25">
      <c r="K61502" s="133"/>
    </row>
    <row r="61503" spans="11:11" x14ac:dyDescent="0.25">
      <c r="K61503" s="133"/>
    </row>
    <row r="61504" spans="11:11" x14ac:dyDescent="0.25">
      <c r="K61504"/>
    </row>
    <row r="61505" spans="11:11" x14ac:dyDescent="0.25">
      <c r="K61505"/>
    </row>
    <row r="61506" spans="11:11" x14ac:dyDescent="0.25">
      <c r="K61506" s="133"/>
    </row>
    <row r="61507" spans="11:11" x14ac:dyDescent="0.25">
      <c r="K61507" s="133"/>
    </row>
    <row r="61508" spans="11:11" x14ac:dyDescent="0.25">
      <c r="K61508"/>
    </row>
    <row r="61509" spans="11:11" x14ac:dyDescent="0.25">
      <c r="K61509"/>
    </row>
    <row r="61510" spans="11:11" x14ac:dyDescent="0.25">
      <c r="K61510"/>
    </row>
    <row r="61511" spans="11:11" x14ac:dyDescent="0.25">
      <c r="K61511" s="133"/>
    </row>
    <row r="61512" spans="11:11" x14ac:dyDescent="0.25">
      <c r="K61512" s="133"/>
    </row>
    <row r="61513" spans="11:11" x14ac:dyDescent="0.25">
      <c r="K61513"/>
    </row>
    <row r="61514" spans="11:11" x14ac:dyDescent="0.25">
      <c r="K61514"/>
    </row>
    <row r="61515" spans="11:11" x14ac:dyDescent="0.25">
      <c r="K61515" s="133"/>
    </row>
    <row r="61516" spans="11:11" x14ac:dyDescent="0.25">
      <c r="K61516" s="133"/>
    </row>
    <row r="61517" spans="11:11" x14ac:dyDescent="0.25">
      <c r="K61517"/>
    </row>
    <row r="61518" spans="11:11" x14ac:dyDescent="0.25">
      <c r="K61518"/>
    </row>
    <row r="61519" spans="11:11" x14ac:dyDescent="0.25">
      <c r="K61519"/>
    </row>
    <row r="61520" spans="11:11" x14ac:dyDescent="0.25">
      <c r="K61520" s="133"/>
    </row>
    <row r="61521" spans="11:11" x14ac:dyDescent="0.25">
      <c r="K61521" s="133"/>
    </row>
    <row r="61522" spans="11:11" x14ac:dyDescent="0.25">
      <c r="K61522"/>
    </row>
    <row r="61523" spans="11:11" x14ac:dyDescent="0.25">
      <c r="K61523"/>
    </row>
    <row r="61524" spans="11:11" x14ac:dyDescent="0.25">
      <c r="K61524" s="133"/>
    </row>
    <row r="61525" spans="11:11" x14ac:dyDescent="0.25">
      <c r="K61525" s="133"/>
    </row>
    <row r="61526" spans="11:11" x14ac:dyDescent="0.25">
      <c r="K61526"/>
    </row>
    <row r="61527" spans="11:11" x14ac:dyDescent="0.25">
      <c r="K61527"/>
    </row>
    <row r="61528" spans="11:11" x14ac:dyDescent="0.25">
      <c r="K61528"/>
    </row>
    <row r="61529" spans="11:11" x14ac:dyDescent="0.25">
      <c r="K61529" s="133"/>
    </row>
    <row r="61530" spans="11:11" x14ac:dyDescent="0.25">
      <c r="K61530" s="133"/>
    </row>
    <row r="61531" spans="11:11" x14ac:dyDescent="0.25">
      <c r="K61531"/>
    </row>
    <row r="61532" spans="11:11" x14ac:dyDescent="0.25">
      <c r="K61532"/>
    </row>
    <row r="61533" spans="11:11" x14ac:dyDescent="0.25">
      <c r="K61533" s="133"/>
    </row>
    <row r="61534" spans="11:11" x14ac:dyDescent="0.25">
      <c r="K61534" s="133"/>
    </row>
    <row r="61535" spans="11:11" x14ac:dyDescent="0.25">
      <c r="K61535"/>
    </row>
    <row r="61536" spans="11:11" x14ac:dyDescent="0.25">
      <c r="K61536"/>
    </row>
    <row r="61537" spans="11:11" x14ac:dyDescent="0.25">
      <c r="K61537"/>
    </row>
    <row r="61538" spans="11:11" x14ac:dyDescent="0.25">
      <c r="K61538" s="133"/>
    </row>
    <row r="61539" spans="11:11" x14ac:dyDescent="0.25">
      <c r="K61539" s="133"/>
    </row>
    <row r="61540" spans="11:11" x14ac:dyDescent="0.25">
      <c r="K61540"/>
    </row>
    <row r="61541" spans="11:11" x14ac:dyDescent="0.25">
      <c r="K61541"/>
    </row>
    <row r="61542" spans="11:11" x14ac:dyDescent="0.25">
      <c r="K61542" s="133"/>
    </row>
    <row r="61543" spans="11:11" x14ac:dyDescent="0.25">
      <c r="K61543" s="133"/>
    </row>
    <row r="61544" spans="11:11" x14ac:dyDescent="0.25">
      <c r="K61544"/>
    </row>
    <row r="61545" spans="11:11" x14ac:dyDescent="0.25">
      <c r="K61545"/>
    </row>
    <row r="61546" spans="11:11" x14ac:dyDescent="0.25">
      <c r="K61546"/>
    </row>
    <row r="61547" spans="11:11" x14ac:dyDescent="0.25">
      <c r="K61547" s="133"/>
    </row>
    <row r="61548" spans="11:11" x14ac:dyDescent="0.25">
      <c r="K61548" s="133"/>
    </row>
    <row r="61549" spans="11:11" x14ac:dyDescent="0.25">
      <c r="K61549"/>
    </row>
    <row r="61550" spans="11:11" x14ac:dyDescent="0.25">
      <c r="K61550"/>
    </row>
    <row r="61551" spans="11:11" x14ac:dyDescent="0.25">
      <c r="K61551" s="133"/>
    </row>
    <row r="61552" spans="11:11" x14ac:dyDescent="0.25">
      <c r="K61552" s="133"/>
    </row>
    <row r="61553" spans="11:11" x14ac:dyDescent="0.25">
      <c r="K61553"/>
    </row>
    <row r="61554" spans="11:11" x14ac:dyDescent="0.25">
      <c r="K61554"/>
    </row>
    <row r="61555" spans="11:11" x14ac:dyDescent="0.25">
      <c r="K61555"/>
    </row>
    <row r="61556" spans="11:11" x14ac:dyDescent="0.25">
      <c r="K61556" s="133"/>
    </row>
    <row r="61557" spans="11:11" x14ac:dyDescent="0.25">
      <c r="K61557" s="133"/>
    </row>
    <row r="61558" spans="11:11" x14ac:dyDescent="0.25">
      <c r="K61558"/>
    </row>
    <row r="61559" spans="11:11" x14ac:dyDescent="0.25">
      <c r="K61559"/>
    </row>
    <row r="61560" spans="11:11" x14ac:dyDescent="0.25">
      <c r="K61560" s="133"/>
    </row>
    <row r="61561" spans="11:11" x14ac:dyDescent="0.25">
      <c r="K61561" s="133"/>
    </row>
    <row r="61562" spans="11:11" x14ac:dyDescent="0.25">
      <c r="K61562"/>
    </row>
    <row r="61563" spans="11:11" x14ac:dyDescent="0.25">
      <c r="K61563"/>
    </row>
    <row r="61564" spans="11:11" x14ac:dyDescent="0.25">
      <c r="K61564"/>
    </row>
    <row r="61565" spans="11:11" x14ac:dyDescent="0.25">
      <c r="K61565" s="133"/>
    </row>
    <row r="61566" spans="11:11" x14ac:dyDescent="0.25">
      <c r="K61566" s="133"/>
    </row>
    <row r="61567" spans="11:11" x14ac:dyDescent="0.25">
      <c r="K61567"/>
    </row>
    <row r="61568" spans="11:11" x14ac:dyDescent="0.25">
      <c r="K61568"/>
    </row>
    <row r="61569" spans="11:11" x14ac:dyDescent="0.25">
      <c r="K61569" s="133"/>
    </row>
    <row r="61570" spans="11:11" x14ac:dyDescent="0.25">
      <c r="K61570" s="133"/>
    </row>
    <row r="61571" spans="11:11" x14ac:dyDescent="0.25">
      <c r="K61571"/>
    </row>
    <row r="61572" spans="11:11" x14ac:dyDescent="0.25">
      <c r="K61572"/>
    </row>
    <row r="61573" spans="11:11" x14ac:dyDescent="0.25">
      <c r="K61573"/>
    </row>
    <row r="61574" spans="11:11" x14ac:dyDescent="0.25">
      <c r="K61574" s="133"/>
    </row>
    <row r="61575" spans="11:11" x14ac:dyDescent="0.25">
      <c r="K61575" s="133"/>
    </row>
    <row r="61576" spans="11:11" x14ac:dyDescent="0.25">
      <c r="K61576"/>
    </row>
    <row r="61577" spans="11:11" x14ac:dyDescent="0.25">
      <c r="K61577"/>
    </row>
    <row r="61578" spans="11:11" x14ac:dyDescent="0.25">
      <c r="K61578" s="133"/>
    </row>
    <row r="61579" spans="11:11" x14ac:dyDescent="0.25">
      <c r="K61579" s="133"/>
    </row>
    <row r="61580" spans="11:11" x14ac:dyDescent="0.25">
      <c r="K61580"/>
    </row>
    <row r="61581" spans="11:11" x14ac:dyDescent="0.25">
      <c r="K61581"/>
    </row>
    <row r="61582" spans="11:11" x14ac:dyDescent="0.25">
      <c r="K61582"/>
    </row>
    <row r="61583" spans="11:11" x14ac:dyDescent="0.25">
      <c r="K61583" s="133"/>
    </row>
    <row r="61584" spans="11:11" x14ac:dyDescent="0.25">
      <c r="K61584" s="133"/>
    </row>
    <row r="61585" spans="11:11" x14ac:dyDescent="0.25">
      <c r="K61585"/>
    </row>
    <row r="61586" spans="11:11" x14ac:dyDescent="0.25">
      <c r="K61586"/>
    </row>
    <row r="61587" spans="11:11" x14ac:dyDescent="0.25">
      <c r="K61587" s="133"/>
    </row>
    <row r="61588" spans="11:11" x14ac:dyDescent="0.25">
      <c r="K61588" s="133"/>
    </row>
    <row r="61589" spans="11:11" x14ac:dyDescent="0.25">
      <c r="K61589"/>
    </row>
    <row r="61590" spans="11:11" x14ac:dyDescent="0.25">
      <c r="K61590"/>
    </row>
    <row r="61591" spans="11:11" x14ac:dyDescent="0.25">
      <c r="K61591"/>
    </row>
    <row r="61592" spans="11:11" x14ac:dyDescent="0.25">
      <c r="K61592" s="133"/>
    </row>
    <row r="61593" spans="11:11" x14ac:dyDescent="0.25">
      <c r="K61593" s="133"/>
    </row>
    <row r="61594" spans="11:11" x14ac:dyDescent="0.25">
      <c r="K61594"/>
    </row>
    <row r="61595" spans="11:11" x14ac:dyDescent="0.25">
      <c r="K61595"/>
    </row>
    <row r="61596" spans="11:11" x14ac:dyDescent="0.25">
      <c r="K61596" s="133"/>
    </row>
    <row r="61597" spans="11:11" x14ac:dyDescent="0.25">
      <c r="K61597" s="133"/>
    </row>
    <row r="61598" spans="11:11" x14ac:dyDescent="0.25">
      <c r="K61598"/>
    </row>
    <row r="61599" spans="11:11" x14ac:dyDescent="0.25">
      <c r="K61599"/>
    </row>
    <row r="61600" spans="11:11" x14ac:dyDescent="0.25">
      <c r="K61600"/>
    </row>
    <row r="61601" spans="11:11" x14ac:dyDescent="0.25">
      <c r="K61601" s="133"/>
    </row>
    <row r="61602" spans="11:11" x14ac:dyDescent="0.25">
      <c r="K61602" s="133"/>
    </row>
    <row r="61603" spans="11:11" x14ac:dyDescent="0.25">
      <c r="K61603"/>
    </row>
    <row r="61604" spans="11:11" x14ac:dyDescent="0.25">
      <c r="K61604"/>
    </row>
    <row r="61605" spans="11:11" x14ac:dyDescent="0.25">
      <c r="K61605" s="133"/>
    </row>
    <row r="61606" spans="11:11" x14ac:dyDescent="0.25">
      <c r="K61606" s="133"/>
    </row>
    <row r="61607" spans="11:11" x14ac:dyDescent="0.25">
      <c r="K61607"/>
    </row>
    <row r="61608" spans="11:11" x14ac:dyDescent="0.25">
      <c r="K61608"/>
    </row>
    <row r="61609" spans="11:11" x14ac:dyDescent="0.25">
      <c r="K61609"/>
    </row>
    <row r="61610" spans="11:11" x14ac:dyDescent="0.25">
      <c r="K61610" s="133"/>
    </row>
    <row r="61611" spans="11:11" x14ac:dyDescent="0.25">
      <c r="K61611" s="133"/>
    </row>
    <row r="61612" spans="11:11" x14ac:dyDescent="0.25">
      <c r="K61612"/>
    </row>
    <row r="61613" spans="11:11" x14ac:dyDescent="0.25">
      <c r="K61613"/>
    </row>
    <row r="61614" spans="11:11" x14ac:dyDescent="0.25">
      <c r="K61614" s="133"/>
    </row>
    <row r="61615" spans="11:11" x14ac:dyDescent="0.25">
      <c r="K61615" s="133"/>
    </row>
    <row r="61616" spans="11:11" x14ac:dyDescent="0.25">
      <c r="K61616"/>
    </row>
    <row r="61617" spans="11:11" x14ac:dyDescent="0.25">
      <c r="K61617"/>
    </row>
    <row r="61618" spans="11:11" x14ac:dyDescent="0.25">
      <c r="K61618"/>
    </row>
    <row r="61619" spans="11:11" x14ac:dyDescent="0.25">
      <c r="K61619" s="133"/>
    </row>
    <row r="61620" spans="11:11" x14ac:dyDescent="0.25">
      <c r="K61620" s="133"/>
    </row>
    <row r="61621" spans="11:11" x14ac:dyDescent="0.25">
      <c r="K61621"/>
    </row>
    <row r="61622" spans="11:11" x14ac:dyDescent="0.25">
      <c r="K61622"/>
    </row>
    <row r="61623" spans="11:11" x14ac:dyDescent="0.25">
      <c r="K61623" s="133"/>
    </row>
    <row r="61624" spans="11:11" x14ac:dyDescent="0.25">
      <c r="K61624" s="133"/>
    </row>
    <row r="61625" spans="11:11" x14ac:dyDescent="0.25">
      <c r="K61625"/>
    </row>
    <row r="61626" spans="11:11" x14ac:dyDescent="0.25">
      <c r="K61626"/>
    </row>
    <row r="61627" spans="11:11" x14ac:dyDescent="0.25">
      <c r="K61627"/>
    </row>
    <row r="61628" spans="11:11" x14ac:dyDescent="0.25">
      <c r="K61628" s="133"/>
    </row>
    <row r="61629" spans="11:11" x14ac:dyDescent="0.25">
      <c r="K61629" s="133"/>
    </row>
    <row r="61630" spans="11:11" x14ac:dyDescent="0.25">
      <c r="K61630"/>
    </row>
    <row r="61631" spans="11:11" x14ac:dyDescent="0.25">
      <c r="K61631"/>
    </row>
    <row r="61632" spans="11:11" x14ac:dyDescent="0.25">
      <c r="K61632" s="133"/>
    </row>
    <row r="61633" spans="11:11" x14ac:dyDescent="0.25">
      <c r="K61633" s="133"/>
    </row>
    <row r="61634" spans="11:11" x14ac:dyDescent="0.25">
      <c r="K61634"/>
    </row>
    <row r="61635" spans="11:11" x14ac:dyDescent="0.25">
      <c r="K61635"/>
    </row>
    <row r="61636" spans="11:11" x14ac:dyDescent="0.25">
      <c r="K61636"/>
    </row>
    <row r="61637" spans="11:11" x14ac:dyDescent="0.25">
      <c r="K61637" s="133"/>
    </row>
    <row r="61638" spans="11:11" x14ac:dyDescent="0.25">
      <c r="K61638" s="133"/>
    </row>
    <row r="61639" spans="11:11" x14ac:dyDescent="0.25">
      <c r="K61639"/>
    </row>
    <row r="61640" spans="11:11" x14ac:dyDescent="0.25">
      <c r="K61640"/>
    </row>
    <row r="61641" spans="11:11" x14ac:dyDescent="0.25">
      <c r="K61641" s="133"/>
    </row>
    <row r="61642" spans="11:11" x14ac:dyDescent="0.25">
      <c r="K61642" s="133"/>
    </row>
    <row r="61643" spans="11:11" x14ac:dyDescent="0.25">
      <c r="K61643"/>
    </row>
    <row r="61644" spans="11:11" x14ac:dyDescent="0.25">
      <c r="K61644"/>
    </row>
    <row r="61645" spans="11:11" x14ac:dyDescent="0.25">
      <c r="K61645"/>
    </row>
    <row r="61646" spans="11:11" x14ac:dyDescent="0.25">
      <c r="K61646" s="133"/>
    </row>
    <row r="61647" spans="11:11" x14ac:dyDescent="0.25">
      <c r="K61647" s="133"/>
    </row>
    <row r="61648" spans="11:11" x14ac:dyDescent="0.25">
      <c r="K61648"/>
    </row>
    <row r="61649" spans="11:11" x14ac:dyDescent="0.25">
      <c r="K61649"/>
    </row>
    <row r="61650" spans="11:11" x14ac:dyDescent="0.25">
      <c r="K61650" s="133"/>
    </row>
    <row r="61651" spans="11:11" x14ac:dyDescent="0.25">
      <c r="K61651" s="133"/>
    </row>
    <row r="61652" spans="11:11" x14ac:dyDescent="0.25">
      <c r="K61652"/>
    </row>
    <row r="61653" spans="11:11" x14ac:dyDescent="0.25">
      <c r="K61653"/>
    </row>
    <row r="61654" spans="11:11" x14ac:dyDescent="0.25">
      <c r="K61654"/>
    </row>
    <row r="61655" spans="11:11" x14ac:dyDescent="0.25">
      <c r="K61655" s="133"/>
    </row>
    <row r="61656" spans="11:11" x14ac:dyDescent="0.25">
      <c r="K61656" s="133"/>
    </row>
    <row r="61657" spans="11:11" x14ac:dyDescent="0.25">
      <c r="K61657"/>
    </row>
    <row r="61658" spans="11:11" x14ac:dyDescent="0.25">
      <c r="K61658"/>
    </row>
    <row r="61659" spans="11:11" x14ac:dyDescent="0.25">
      <c r="K61659" s="133"/>
    </row>
    <row r="61660" spans="11:11" x14ac:dyDescent="0.25">
      <c r="K61660" s="133"/>
    </row>
    <row r="61661" spans="11:11" x14ac:dyDescent="0.25">
      <c r="K61661"/>
    </row>
    <row r="61662" spans="11:11" x14ac:dyDescent="0.25">
      <c r="K61662"/>
    </row>
    <row r="61663" spans="11:11" x14ac:dyDescent="0.25">
      <c r="K61663"/>
    </row>
    <row r="61664" spans="11:11" x14ac:dyDescent="0.25">
      <c r="K61664" s="133"/>
    </row>
    <row r="61665" spans="11:11" x14ac:dyDescent="0.25">
      <c r="K61665" s="133"/>
    </row>
    <row r="61666" spans="11:11" x14ac:dyDescent="0.25">
      <c r="K61666"/>
    </row>
    <row r="61667" spans="11:11" x14ac:dyDescent="0.25">
      <c r="K61667"/>
    </row>
    <row r="61668" spans="11:11" x14ac:dyDescent="0.25">
      <c r="K61668" s="133"/>
    </row>
    <row r="61669" spans="11:11" x14ac:dyDescent="0.25">
      <c r="K61669" s="133"/>
    </row>
    <row r="61670" spans="11:11" x14ac:dyDescent="0.25">
      <c r="K61670"/>
    </row>
    <row r="61671" spans="11:11" x14ac:dyDescent="0.25">
      <c r="K61671"/>
    </row>
    <row r="61672" spans="11:11" x14ac:dyDescent="0.25">
      <c r="K61672"/>
    </row>
    <row r="61673" spans="11:11" x14ac:dyDescent="0.25">
      <c r="K61673" s="133"/>
    </row>
    <row r="61674" spans="11:11" x14ac:dyDescent="0.25">
      <c r="K61674" s="133"/>
    </row>
    <row r="61675" spans="11:11" x14ac:dyDescent="0.25">
      <c r="K61675"/>
    </row>
    <row r="61676" spans="11:11" x14ac:dyDescent="0.25">
      <c r="K61676"/>
    </row>
    <row r="61677" spans="11:11" x14ac:dyDescent="0.25">
      <c r="K61677" s="133"/>
    </row>
    <row r="61678" spans="11:11" x14ac:dyDescent="0.25">
      <c r="K61678" s="133"/>
    </row>
    <row r="61679" spans="11:11" x14ac:dyDescent="0.25">
      <c r="K61679"/>
    </row>
    <row r="61680" spans="11:11" x14ac:dyDescent="0.25">
      <c r="K61680"/>
    </row>
    <row r="61681" spans="11:11" x14ac:dyDescent="0.25">
      <c r="K61681"/>
    </row>
    <row r="61682" spans="11:11" x14ac:dyDescent="0.25">
      <c r="K61682" s="133"/>
    </row>
    <row r="61683" spans="11:11" x14ac:dyDescent="0.25">
      <c r="K61683" s="133"/>
    </row>
    <row r="61684" spans="11:11" x14ac:dyDescent="0.25">
      <c r="K61684"/>
    </row>
    <row r="61685" spans="11:11" x14ac:dyDescent="0.25">
      <c r="K61685"/>
    </row>
    <row r="61686" spans="11:11" x14ac:dyDescent="0.25">
      <c r="K61686" s="133"/>
    </row>
    <row r="61687" spans="11:11" x14ac:dyDescent="0.25">
      <c r="K61687" s="133"/>
    </row>
    <row r="61688" spans="11:11" x14ac:dyDescent="0.25">
      <c r="K61688"/>
    </row>
    <row r="61689" spans="11:11" x14ac:dyDescent="0.25">
      <c r="K61689"/>
    </row>
    <row r="61690" spans="11:11" x14ac:dyDescent="0.25">
      <c r="K61690"/>
    </row>
    <row r="61691" spans="11:11" x14ac:dyDescent="0.25">
      <c r="K61691" s="133"/>
    </row>
    <row r="61692" spans="11:11" x14ac:dyDescent="0.25">
      <c r="K61692" s="133"/>
    </row>
    <row r="61693" spans="11:11" x14ac:dyDescent="0.25">
      <c r="K61693"/>
    </row>
    <row r="61694" spans="11:11" x14ac:dyDescent="0.25">
      <c r="K61694"/>
    </row>
    <row r="61695" spans="11:11" x14ac:dyDescent="0.25">
      <c r="K61695" s="133"/>
    </row>
    <row r="61696" spans="11:11" x14ac:dyDescent="0.25">
      <c r="K61696" s="133"/>
    </row>
    <row r="61697" spans="11:11" x14ac:dyDescent="0.25">
      <c r="K61697"/>
    </row>
    <row r="61698" spans="11:11" x14ac:dyDescent="0.25">
      <c r="K61698"/>
    </row>
    <row r="61699" spans="11:11" x14ac:dyDescent="0.25">
      <c r="K61699"/>
    </row>
    <row r="61700" spans="11:11" x14ac:dyDescent="0.25">
      <c r="K61700" s="133"/>
    </row>
    <row r="61701" spans="11:11" x14ac:dyDescent="0.25">
      <c r="K61701" s="133"/>
    </row>
    <row r="61702" spans="11:11" x14ac:dyDescent="0.25">
      <c r="K61702"/>
    </row>
    <row r="61703" spans="11:11" x14ac:dyDescent="0.25">
      <c r="K61703"/>
    </row>
    <row r="61704" spans="11:11" x14ac:dyDescent="0.25">
      <c r="K61704" s="133"/>
    </row>
    <row r="61705" spans="11:11" x14ac:dyDescent="0.25">
      <c r="K61705" s="133"/>
    </row>
    <row r="61706" spans="11:11" x14ac:dyDescent="0.25">
      <c r="K61706"/>
    </row>
    <row r="61707" spans="11:11" x14ac:dyDescent="0.25">
      <c r="K61707"/>
    </row>
    <row r="61708" spans="11:11" x14ac:dyDescent="0.25">
      <c r="K61708"/>
    </row>
    <row r="61709" spans="11:11" x14ac:dyDescent="0.25">
      <c r="K61709" s="133"/>
    </row>
    <row r="61710" spans="11:11" x14ac:dyDescent="0.25">
      <c r="K61710" s="133"/>
    </row>
    <row r="61711" spans="11:11" x14ac:dyDescent="0.25">
      <c r="K61711"/>
    </row>
    <row r="61712" spans="11:11" x14ac:dyDescent="0.25">
      <c r="K61712"/>
    </row>
    <row r="61713" spans="11:11" x14ac:dyDescent="0.25">
      <c r="K61713" s="133"/>
    </row>
    <row r="61714" spans="11:11" x14ac:dyDescent="0.25">
      <c r="K61714" s="133"/>
    </row>
    <row r="61715" spans="11:11" x14ac:dyDescent="0.25">
      <c r="K61715"/>
    </row>
    <row r="61716" spans="11:11" x14ac:dyDescent="0.25">
      <c r="K61716"/>
    </row>
    <row r="61717" spans="11:11" x14ac:dyDescent="0.25">
      <c r="K61717"/>
    </row>
    <row r="61718" spans="11:11" x14ac:dyDescent="0.25">
      <c r="K61718" s="133"/>
    </row>
    <row r="61719" spans="11:11" x14ac:dyDescent="0.25">
      <c r="K61719" s="133"/>
    </row>
    <row r="61720" spans="11:11" x14ac:dyDescent="0.25">
      <c r="K61720"/>
    </row>
    <row r="61721" spans="11:11" x14ac:dyDescent="0.25">
      <c r="K61721"/>
    </row>
    <row r="61722" spans="11:11" x14ac:dyDescent="0.25">
      <c r="K61722" s="133"/>
    </row>
    <row r="61723" spans="11:11" x14ac:dyDescent="0.25">
      <c r="K61723" s="133"/>
    </row>
    <row r="61724" spans="11:11" x14ac:dyDescent="0.25">
      <c r="K61724"/>
    </row>
    <row r="61725" spans="11:11" x14ac:dyDescent="0.25">
      <c r="K61725"/>
    </row>
    <row r="61726" spans="11:11" x14ac:dyDescent="0.25">
      <c r="K61726"/>
    </row>
    <row r="61727" spans="11:11" x14ac:dyDescent="0.25">
      <c r="K61727" s="133"/>
    </row>
    <row r="61728" spans="11:11" x14ac:dyDescent="0.25">
      <c r="K61728" s="133"/>
    </row>
    <row r="61729" spans="11:11" x14ac:dyDescent="0.25">
      <c r="K61729"/>
    </row>
    <row r="61730" spans="11:11" x14ac:dyDescent="0.25">
      <c r="K61730"/>
    </row>
    <row r="61731" spans="11:11" x14ac:dyDescent="0.25">
      <c r="K61731" s="133"/>
    </row>
    <row r="61732" spans="11:11" x14ac:dyDescent="0.25">
      <c r="K61732" s="133"/>
    </row>
    <row r="61733" spans="11:11" x14ac:dyDescent="0.25">
      <c r="K61733"/>
    </row>
    <row r="61734" spans="11:11" x14ac:dyDescent="0.25">
      <c r="K61734"/>
    </row>
    <row r="61735" spans="11:11" x14ac:dyDescent="0.25">
      <c r="K61735"/>
    </row>
    <row r="61736" spans="11:11" x14ac:dyDescent="0.25">
      <c r="K61736" s="133"/>
    </row>
    <row r="61737" spans="11:11" x14ac:dyDescent="0.25">
      <c r="K61737" s="133"/>
    </row>
    <row r="61738" spans="11:11" x14ac:dyDescent="0.25">
      <c r="K61738"/>
    </row>
    <row r="61739" spans="11:11" x14ac:dyDescent="0.25">
      <c r="K61739"/>
    </row>
    <row r="61740" spans="11:11" x14ac:dyDescent="0.25">
      <c r="K61740" s="133"/>
    </row>
    <row r="61741" spans="11:11" x14ac:dyDescent="0.25">
      <c r="K61741" s="133"/>
    </row>
    <row r="61742" spans="11:11" x14ac:dyDescent="0.25">
      <c r="K61742"/>
    </row>
    <row r="61743" spans="11:11" x14ac:dyDescent="0.25">
      <c r="K61743"/>
    </row>
    <row r="61744" spans="11:11" x14ac:dyDescent="0.25">
      <c r="K61744"/>
    </row>
    <row r="61745" spans="11:11" x14ac:dyDescent="0.25">
      <c r="K61745" s="133"/>
    </row>
    <row r="61746" spans="11:11" x14ac:dyDescent="0.25">
      <c r="K61746" s="133"/>
    </row>
    <row r="61747" spans="11:11" x14ac:dyDescent="0.25">
      <c r="K61747"/>
    </row>
    <row r="61748" spans="11:11" x14ac:dyDescent="0.25">
      <c r="K61748"/>
    </row>
    <row r="61749" spans="11:11" x14ac:dyDescent="0.25">
      <c r="K61749" s="133"/>
    </row>
    <row r="61750" spans="11:11" x14ac:dyDescent="0.25">
      <c r="K61750" s="133"/>
    </row>
    <row r="61751" spans="11:11" x14ac:dyDescent="0.25">
      <c r="K61751"/>
    </row>
    <row r="61752" spans="11:11" x14ac:dyDescent="0.25">
      <c r="K61752"/>
    </row>
    <row r="61753" spans="11:11" x14ac:dyDescent="0.25">
      <c r="K61753"/>
    </row>
    <row r="61754" spans="11:11" x14ac:dyDescent="0.25">
      <c r="K61754" s="133"/>
    </row>
    <row r="61755" spans="11:11" x14ac:dyDescent="0.25">
      <c r="K61755" s="133"/>
    </row>
    <row r="61756" spans="11:11" x14ac:dyDescent="0.25">
      <c r="K61756"/>
    </row>
    <row r="61757" spans="11:11" x14ac:dyDescent="0.25">
      <c r="K61757"/>
    </row>
    <row r="61758" spans="11:11" x14ac:dyDescent="0.25">
      <c r="K61758" s="133"/>
    </row>
    <row r="61759" spans="11:11" x14ac:dyDescent="0.25">
      <c r="K61759" s="133"/>
    </row>
    <row r="61760" spans="11:11" x14ac:dyDescent="0.25">
      <c r="K61760"/>
    </row>
    <row r="61761" spans="11:11" x14ac:dyDescent="0.25">
      <c r="K61761"/>
    </row>
    <row r="61762" spans="11:11" x14ac:dyDescent="0.25">
      <c r="K61762"/>
    </row>
    <row r="61763" spans="11:11" x14ac:dyDescent="0.25">
      <c r="K61763" s="133"/>
    </row>
    <row r="61764" spans="11:11" x14ac:dyDescent="0.25">
      <c r="K61764" s="133"/>
    </row>
    <row r="61765" spans="11:11" x14ac:dyDescent="0.25">
      <c r="K61765"/>
    </row>
    <row r="61766" spans="11:11" x14ac:dyDescent="0.25">
      <c r="K61766"/>
    </row>
    <row r="61767" spans="11:11" x14ac:dyDescent="0.25">
      <c r="K61767" s="133"/>
    </row>
    <row r="61768" spans="11:11" x14ac:dyDescent="0.25">
      <c r="K61768" s="133"/>
    </row>
    <row r="61769" spans="11:11" x14ac:dyDescent="0.25">
      <c r="K61769"/>
    </row>
    <row r="61770" spans="11:11" x14ac:dyDescent="0.25">
      <c r="K61770"/>
    </row>
    <row r="61771" spans="11:11" x14ac:dyDescent="0.25">
      <c r="K61771"/>
    </row>
    <row r="61772" spans="11:11" x14ac:dyDescent="0.25">
      <c r="K61772" s="133"/>
    </row>
    <row r="61773" spans="11:11" x14ac:dyDescent="0.25">
      <c r="K61773" s="133"/>
    </row>
    <row r="61774" spans="11:11" x14ac:dyDescent="0.25">
      <c r="K61774"/>
    </row>
    <row r="61775" spans="11:11" x14ac:dyDescent="0.25">
      <c r="K61775"/>
    </row>
    <row r="61776" spans="11:11" x14ac:dyDescent="0.25">
      <c r="K61776" s="133"/>
    </row>
    <row r="61777" spans="11:11" x14ac:dyDescent="0.25">
      <c r="K61777" s="133"/>
    </row>
    <row r="61778" spans="11:11" x14ac:dyDescent="0.25">
      <c r="K61778"/>
    </row>
    <row r="61779" spans="11:11" x14ac:dyDescent="0.25">
      <c r="K61779"/>
    </row>
    <row r="61780" spans="11:11" x14ac:dyDescent="0.25">
      <c r="K61780"/>
    </row>
    <row r="61781" spans="11:11" x14ac:dyDescent="0.25">
      <c r="K61781" s="133"/>
    </row>
    <row r="61782" spans="11:11" x14ac:dyDescent="0.25">
      <c r="K61782" s="133"/>
    </row>
    <row r="61783" spans="11:11" x14ac:dyDescent="0.25">
      <c r="K61783"/>
    </row>
    <row r="61784" spans="11:11" x14ac:dyDescent="0.25">
      <c r="K61784"/>
    </row>
    <row r="61785" spans="11:11" x14ac:dyDescent="0.25">
      <c r="K61785" s="133"/>
    </row>
    <row r="61786" spans="11:11" x14ac:dyDescent="0.25">
      <c r="K61786" s="133"/>
    </row>
    <row r="61787" spans="11:11" x14ac:dyDescent="0.25">
      <c r="K61787"/>
    </row>
    <row r="61788" spans="11:11" x14ac:dyDescent="0.25">
      <c r="K61788"/>
    </row>
    <row r="61789" spans="11:11" x14ac:dyDescent="0.25">
      <c r="K61789"/>
    </row>
    <row r="61790" spans="11:11" x14ac:dyDescent="0.25">
      <c r="K61790" s="133"/>
    </row>
    <row r="61791" spans="11:11" x14ac:dyDescent="0.25">
      <c r="K61791" s="133"/>
    </row>
    <row r="61792" spans="11:11" x14ac:dyDescent="0.25">
      <c r="K61792"/>
    </row>
    <row r="61793" spans="11:11" x14ac:dyDescent="0.25">
      <c r="K61793"/>
    </row>
    <row r="61794" spans="11:11" x14ac:dyDescent="0.25">
      <c r="K61794" s="133"/>
    </row>
    <row r="61795" spans="11:11" x14ac:dyDescent="0.25">
      <c r="K61795" s="133"/>
    </row>
    <row r="61796" spans="11:11" x14ac:dyDescent="0.25">
      <c r="K61796"/>
    </row>
    <row r="61797" spans="11:11" x14ac:dyDescent="0.25">
      <c r="K61797"/>
    </row>
    <row r="61798" spans="11:11" x14ac:dyDescent="0.25">
      <c r="K61798"/>
    </row>
    <row r="61799" spans="11:11" x14ac:dyDescent="0.25">
      <c r="K61799" s="133"/>
    </row>
    <row r="61800" spans="11:11" x14ac:dyDescent="0.25">
      <c r="K61800" s="133"/>
    </row>
    <row r="61801" spans="11:11" x14ac:dyDescent="0.25">
      <c r="K61801"/>
    </row>
    <row r="61802" spans="11:11" x14ac:dyDescent="0.25">
      <c r="K61802"/>
    </row>
    <row r="61803" spans="11:11" x14ac:dyDescent="0.25">
      <c r="K61803" s="133"/>
    </row>
    <row r="61804" spans="11:11" x14ac:dyDescent="0.25">
      <c r="K61804" s="133"/>
    </row>
    <row r="61805" spans="11:11" x14ac:dyDescent="0.25">
      <c r="K61805"/>
    </row>
    <row r="61806" spans="11:11" x14ac:dyDescent="0.25">
      <c r="K61806"/>
    </row>
    <row r="61807" spans="11:11" x14ac:dyDescent="0.25">
      <c r="K61807"/>
    </row>
    <row r="61808" spans="11:11" x14ac:dyDescent="0.25">
      <c r="K61808" s="133"/>
    </row>
    <row r="61809" spans="11:11" x14ac:dyDescent="0.25">
      <c r="K61809" s="133"/>
    </row>
    <row r="61810" spans="11:11" x14ac:dyDescent="0.25">
      <c r="K61810"/>
    </row>
    <row r="61811" spans="11:11" x14ac:dyDescent="0.25">
      <c r="K61811"/>
    </row>
    <row r="61812" spans="11:11" x14ac:dyDescent="0.25">
      <c r="K61812" s="133"/>
    </row>
    <row r="61813" spans="11:11" x14ac:dyDescent="0.25">
      <c r="K61813" s="133"/>
    </row>
    <row r="61814" spans="11:11" x14ac:dyDescent="0.25">
      <c r="K61814"/>
    </row>
    <row r="61815" spans="11:11" x14ac:dyDescent="0.25">
      <c r="K61815"/>
    </row>
    <row r="61816" spans="11:11" x14ac:dyDescent="0.25">
      <c r="K61816"/>
    </row>
    <row r="61817" spans="11:11" x14ac:dyDescent="0.25">
      <c r="K61817" s="133"/>
    </row>
    <row r="61818" spans="11:11" x14ac:dyDescent="0.25">
      <c r="K61818" s="133"/>
    </row>
    <row r="61819" spans="11:11" x14ac:dyDescent="0.25">
      <c r="K61819"/>
    </row>
    <row r="61820" spans="11:11" x14ac:dyDescent="0.25">
      <c r="K61820"/>
    </row>
    <row r="61821" spans="11:11" x14ac:dyDescent="0.25">
      <c r="K61821" s="133"/>
    </row>
    <row r="61822" spans="11:11" x14ac:dyDescent="0.25">
      <c r="K61822" s="133"/>
    </row>
    <row r="61823" spans="11:11" x14ac:dyDescent="0.25">
      <c r="K61823"/>
    </row>
    <row r="61824" spans="11:11" x14ac:dyDescent="0.25">
      <c r="K61824"/>
    </row>
    <row r="61825" spans="11:11" x14ac:dyDescent="0.25">
      <c r="K61825"/>
    </row>
    <row r="61826" spans="11:11" x14ac:dyDescent="0.25">
      <c r="K61826" s="133"/>
    </row>
    <row r="61827" spans="11:11" x14ac:dyDescent="0.25">
      <c r="K61827" s="133"/>
    </row>
    <row r="61828" spans="11:11" x14ac:dyDescent="0.25">
      <c r="K61828"/>
    </row>
    <row r="61829" spans="11:11" x14ac:dyDescent="0.25">
      <c r="K61829"/>
    </row>
    <row r="61830" spans="11:11" x14ac:dyDescent="0.25">
      <c r="K61830" s="133"/>
    </row>
    <row r="61831" spans="11:11" x14ac:dyDescent="0.25">
      <c r="K61831" s="133"/>
    </row>
    <row r="61832" spans="11:11" x14ac:dyDescent="0.25">
      <c r="K61832"/>
    </row>
    <row r="61833" spans="11:11" x14ac:dyDescent="0.25">
      <c r="K61833"/>
    </row>
    <row r="61834" spans="11:11" x14ac:dyDescent="0.25">
      <c r="K61834"/>
    </row>
    <row r="61835" spans="11:11" x14ac:dyDescent="0.25">
      <c r="K61835" s="133"/>
    </row>
    <row r="61836" spans="11:11" x14ac:dyDescent="0.25">
      <c r="K61836" s="133"/>
    </row>
    <row r="61837" spans="11:11" x14ac:dyDescent="0.25">
      <c r="K61837"/>
    </row>
    <row r="61838" spans="11:11" x14ac:dyDescent="0.25">
      <c r="K61838"/>
    </row>
    <row r="61839" spans="11:11" x14ac:dyDescent="0.25">
      <c r="K61839" s="133"/>
    </row>
    <row r="61840" spans="11:11" x14ac:dyDescent="0.25">
      <c r="K61840" s="133"/>
    </row>
    <row r="61841" spans="11:11" x14ac:dyDescent="0.25">
      <c r="K61841"/>
    </row>
    <row r="61842" spans="11:11" x14ac:dyDescent="0.25">
      <c r="K61842"/>
    </row>
    <row r="61843" spans="11:11" x14ac:dyDescent="0.25">
      <c r="K61843"/>
    </row>
    <row r="61844" spans="11:11" x14ac:dyDescent="0.25">
      <c r="K61844" s="133"/>
    </row>
    <row r="61845" spans="11:11" x14ac:dyDescent="0.25">
      <c r="K61845" s="133"/>
    </row>
    <row r="61846" spans="11:11" x14ac:dyDescent="0.25">
      <c r="K61846"/>
    </row>
    <row r="61847" spans="11:11" x14ac:dyDescent="0.25">
      <c r="K61847"/>
    </row>
    <row r="61848" spans="11:11" x14ac:dyDescent="0.25">
      <c r="K61848" s="133"/>
    </row>
    <row r="61849" spans="11:11" x14ac:dyDescent="0.25">
      <c r="K61849" s="133"/>
    </row>
    <row r="61850" spans="11:11" x14ac:dyDescent="0.25">
      <c r="K61850"/>
    </row>
    <row r="61851" spans="11:11" x14ac:dyDescent="0.25">
      <c r="K61851"/>
    </row>
    <row r="61852" spans="11:11" x14ac:dyDescent="0.25">
      <c r="K61852"/>
    </row>
    <row r="61853" spans="11:11" x14ac:dyDescent="0.25">
      <c r="K61853" s="133"/>
    </row>
    <row r="61854" spans="11:11" x14ac:dyDescent="0.25">
      <c r="K61854" s="133"/>
    </row>
    <row r="61855" spans="11:11" x14ac:dyDescent="0.25">
      <c r="K61855"/>
    </row>
    <row r="61856" spans="11:11" x14ac:dyDescent="0.25">
      <c r="K61856"/>
    </row>
    <row r="61857" spans="11:11" x14ac:dyDescent="0.25">
      <c r="K61857" s="133"/>
    </row>
    <row r="61858" spans="11:11" x14ac:dyDescent="0.25">
      <c r="K61858" s="133"/>
    </row>
    <row r="61859" spans="11:11" x14ac:dyDescent="0.25">
      <c r="K61859"/>
    </row>
    <row r="61860" spans="11:11" x14ac:dyDescent="0.25">
      <c r="K61860"/>
    </row>
    <row r="61861" spans="11:11" x14ac:dyDescent="0.25">
      <c r="K61861"/>
    </row>
    <row r="61862" spans="11:11" x14ac:dyDescent="0.25">
      <c r="K61862" s="133"/>
    </row>
    <row r="61863" spans="11:11" x14ac:dyDescent="0.25">
      <c r="K61863" s="133"/>
    </row>
    <row r="61864" spans="11:11" x14ac:dyDescent="0.25">
      <c r="K61864"/>
    </row>
    <row r="61865" spans="11:11" x14ac:dyDescent="0.25">
      <c r="K61865"/>
    </row>
    <row r="61866" spans="11:11" x14ac:dyDescent="0.25">
      <c r="K61866" s="133"/>
    </row>
    <row r="61867" spans="11:11" x14ac:dyDescent="0.25">
      <c r="K61867" s="133"/>
    </row>
    <row r="61868" spans="11:11" x14ac:dyDescent="0.25">
      <c r="K61868"/>
    </row>
    <row r="61869" spans="11:11" x14ac:dyDescent="0.25">
      <c r="K61869"/>
    </row>
    <row r="61870" spans="11:11" x14ac:dyDescent="0.25">
      <c r="K61870"/>
    </row>
    <row r="61871" spans="11:11" x14ac:dyDescent="0.25">
      <c r="K61871" s="133"/>
    </row>
    <row r="61872" spans="11:11" x14ac:dyDescent="0.25">
      <c r="K61872" s="133"/>
    </row>
    <row r="61873" spans="11:11" x14ac:dyDescent="0.25">
      <c r="K61873"/>
    </row>
    <row r="61874" spans="11:11" x14ac:dyDescent="0.25">
      <c r="K61874"/>
    </row>
    <row r="61875" spans="11:11" x14ac:dyDescent="0.25">
      <c r="K61875" s="133"/>
    </row>
    <row r="61876" spans="11:11" x14ac:dyDescent="0.25">
      <c r="K61876" s="133"/>
    </row>
    <row r="61877" spans="11:11" x14ac:dyDescent="0.25">
      <c r="K61877"/>
    </row>
    <row r="61878" spans="11:11" x14ac:dyDescent="0.25">
      <c r="K61878"/>
    </row>
    <row r="61879" spans="11:11" x14ac:dyDescent="0.25">
      <c r="K61879"/>
    </row>
    <row r="61880" spans="11:11" x14ac:dyDescent="0.25">
      <c r="K61880" s="133"/>
    </row>
    <row r="61881" spans="11:11" x14ac:dyDescent="0.25">
      <c r="K61881" s="133"/>
    </row>
    <row r="61882" spans="11:11" x14ac:dyDescent="0.25">
      <c r="K61882"/>
    </row>
    <row r="61883" spans="11:11" x14ac:dyDescent="0.25">
      <c r="K61883"/>
    </row>
    <row r="61884" spans="11:11" x14ac:dyDescent="0.25">
      <c r="K61884" s="133"/>
    </row>
    <row r="61885" spans="11:11" x14ac:dyDescent="0.25">
      <c r="K61885" s="133"/>
    </row>
    <row r="61886" spans="11:11" x14ac:dyDescent="0.25">
      <c r="K61886"/>
    </row>
    <row r="61887" spans="11:11" x14ac:dyDescent="0.25">
      <c r="K61887"/>
    </row>
    <row r="61888" spans="11:11" x14ac:dyDescent="0.25">
      <c r="K61888"/>
    </row>
    <row r="61889" spans="11:11" x14ac:dyDescent="0.25">
      <c r="K61889" s="133"/>
    </row>
    <row r="61890" spans="11:11" x14ac:dyDescent="0.25">
      <c r="K61890" s="133"/>
    </row>
    <row r="61891" spans="11:11" x14ac:dyDescent="0.25">
      <c r="K61891"/>
    </row>
    <row r="61892" spans="11:11" x14ac:dyDescent="0.25">
      <c r="K61892"/>
    </row>
    <row r="61893" spans="11:11" x14ac:dyDescent="0.25">
      <c r="K61893" s="133"/>
    </row>
    <row r="61894" spans="11:11" x14ac:dyDescent="0.25">
      <c r="K61894" s="133"/>
    </row>
    <row r="61895" spans="11:11" x14ac:dyDescent="0.25">
      <c r="K61895"/>
    </row>
    <row r="61896" spans="11:11" x14ac:dyDescent="0.25">
      <c r="K61896"/>
    </row>
    <row r="61897" spans="11:11" x14ac:dyDescent="0.25">
      <c r="K61897"/>
    </row>
    <row r="61898" spans="11:11" x14ac:dyDescent="0.25">
      <c r="K61898" s="133"/>
    </row>
    <row r="61899" spans="11:11" x14ac:dyDescent="0.25">
      <c r="K61899" s="133"/>
    </row>
    <row r="61900" spans="11:11" x14ac:dyDescent="0.25">
      <c r="K61900"/>
    </row>
    <row r="61901" spans="11:11" x14ac:dyDescent="0.25">
      <c r="K61901"/>
    </row>
    <row r="61902" spans="11:11" x14ac:dyDescent="0.25">
      <c r="K61902" s="133"/>
    </row>
    <row r="61903" spans="11:11" x14ac:dyDescent="0.25">
      <c r="K61903" s="133"/>
    </row>
    <row r="61904" spans="11:11" x14ac:dyDescent="0.25">
      <c r="K61904"/>
    </row>
    <row r="61905" spans="11:11" x14ac:dyDescent="0.25">
      <c r="K61905"/>
    </row>
    <row r="61906" spans="11:11" x14ac:dyDescent="0.25">
      <c r="K61906"/>
    </row>
    <row r="61907" spans="11:11" x14ac:dyDescent="0.25">
      <c r="K61907" s="133"/>
    </row>
    <row r="61908" spans="11:11" x14ac:dyDescent="0.25">
      <c r="K61908" s="133"/>
    </row>
    <row r="61909" spans="11:11" x14ac:dyDescent="0.25">
      <c r="K61909"/>
    </row>
    <row r="61910" spans="11:11" x14ac:dyDescent="0.25">
      <c r="K61910"/>
    </row>
    <row r="61911" spans="11:11" x14ac:dyDescent="0.25">
      <c r="K61911" s="133"/>
    </row>
    <row r="61912" spans="11:11" x14ac:dyDescent="0.25">
      <c r="K61912" s="133"/>
    </row>
    <row r="61913" spans="11:11" x14ac:dyDescent="0.25">
      <c r="K61913"/>
    </row>
    <row r="61914" spans="11:11" x14ac:dyDescent="0.25">
      <c r="K61914"/>
    </row>
    <row r="61915" spans="11:11" x14ac:dyDescent="0.25">
      <c r="K61915"/>
    </row>
    <row r="61916" spans="11:11" x14ac:dyDescent="0.25">
      <c r="K61916" s="133"/>
    </row>
    <row r="61917" spans="11:11" x14ac:dyDescent="0.25">
      <c r="K61917" s="133"/>
    </row>
    <row r="61918" spans="11:11" x14ac:dyDescent="0.25">
      <c r="K61918"/>
    </row>
    <row r="61919" spans="11:11" x14ac:dyDescent="0.25">
      <c r="K61919"/>
    </row>
    <row r="61920" spans="11:11" x14ac:dyDescent="0.25">
      <c r="K61920" s="133"/>
    </row>
    <row r="61921" spans="11:11" x14ac:dyDescent="0.25">
      <c r="K61921" s="133"/>
    </row>
    <row r="61922" spans="11:11" x14ac:dyDescent="0.25">
      <c r="K61922"/>
    </row>
    <row r="61923" spans="11:11" x14ac:dyDescent="0.25">
      <c r="K61923"/>
    </row>
    <row r="61924" spans="11:11" x14ac:dyDescent="0.25">
      <c r="K61924"/>
    </row>
    <row r="61925" spans="11:11" x14ac:dyDescent="0.25">
      <c r="K61925" s="133"/>
    </row>
    <row r="61926" spans="11:11" x14ac:dyDescent="0.25">
      <c r="K61926" s="133"/>
    </row>
    <row r="61927" spans="11:11" x14ac:dyDescent="0.25">
      <c r="K61927"/>
    </row>
    <row r="61928" spans="11:11" x14ac:dyDescent="0.25">
      <c r="K61928"/>
    </row>
    <row r="61929" spans="11:11" x14ac:dyDescent="0.25">
      <c r="K61929" s="133"/>
    </row>
    <row r="61930" spans="11:11" x14ac:dyDescent="0.25">
      <c r="K61930" s="133"/>
    </row>
    <row r="61931" spans="11:11" x14ac:dyDescent="0.25">
      <c r="K61931"/>
    </row>
    <row r="61932" spans="11:11" x14ac:dyDescent="0.25">
      <c r="K61932"/>
    </row>
    <row r="61933" spans="11:11" x14ac:dyDescent="0.25">
      <c r="K61933"/>
    </row>
    <row r="61934" spans="11:11" x14ac:dyDescent="0.25">
      <c r="K61934" s="133"/>
    </row>
    <row r="61935" spans="11:11" x14ac:dyDescent="0.25">
      <c r="K61935" s="133"/>
    </row>
    <row r="61936" spans="11:11" x14ac:dyDescent="0.25">
      <c r="K61936"/>
    </row>
    <row r="61937" spans="11:11" x14ac:dyDescent="0.25">
      <c r="K61937"/>
    </row>
    <row r="61938" spans="11:11" x14ac:dyDescent="0.25">
      <c r="K61938" s="133"/>
    </row>
    <row r="61939" spans="11:11" x14ac:dyDescent="0.25">
      <c r="K61939" s="133"/>
    </row>
    <row r="61940" spans="11:11" x14ac:dyDescent="0.25">
      <c r="K61940"/>
    </row>
    <row r="61941" spans="11:11" x14ac:dyDescent="0.25">
      <c r="K61941"/>
    </row>
    <row r="61942" spans="11:11" x14ac:dyDescent="0.25">
      <c r="K61942"/>
    </row>
    <row r="61943" spans="11:11" x14ac:dyDescent="0.25">
      <c r="K61943" s="133"/>
    </row>
    <row r="61944" spans="11:11" x14ac:dyDescent="0.25">
      <c r="K61944" s="133"/>
    </row>
    <row r="61945" spans="11:11" x14ac:dyDescent="0.25">
      <c r="K61945"/>
    </row>
    <row r="61946" spans="11:11" x14ac:dyDescent="0.25">
      <c r="K61946"/>
    </row>
    <row r="61947" spans="11:11" x14ac:dyDescent="0.25">
      <c r="K61947" s="133"/>
    </row>
    <row r="61948" spans="11:11" x14ac:dyDescent="0.25">
      <c r="K61948" s="133"/>
    </row>
    <row r="61949" spans="11:11" x14ac:dyDescent="0.25">
      <c r="K61949"/>
    </row>
    <row r="61950" spans="11:11" x14ac:dyDescent="0.25">
      <c r="K61950"/>
    </row>
    <row r="61951" spans="11:11" x14ac:dyDescent="0.25">
      <c r="K61951"/>
    </row>
    <row r="61952" spans="11:11" x14ac:dyDescent="0.25">
      <c r="K61952" s="133"/>
    </row>
    <row r="61953" spans="11:11" x14ac:dyDescent="0.25">
      <c r="K61953" s="133"/>
    </row>
    <row r="61954" spans="11:11" x14ac:dyDescent="0.25">
      <c r="K61954"/>
    </row>
    <row r="61955" spans="11:11" x14ac:dyDescent="0.25">
      <c r="K61955"/>
    </row>
    <row r="61956" spans="11:11" x14ac:dyDescent="0.25">
      <c r="K61956" s="133"/>
    </row>
    <row r="61957" spans="11:11" x14ac:dyDescent="0.25">
      <c r="K61957" s="133"/>
    </row>
    <row r="61958" spans="11:11" x14ac:dyDescent="0.25">
      <c r="K61958"/>
    </row>
    <row r="61959" spans="11:11" x14ac:dyDescent="0.25">
      <c r="K61959"/>
    </row>
    <row r="61960" spans="11:11" x14ac:dyDescent="0.25">
      <c r="K61960"/>
    </row>
    <row r="61961" spans="11:11" x14ac:dyDescent="0.25">
      <c r="K61961" s="133"/>
    </row>
    <row r="61962" spans="11:11" x14ac:dyDescent="0.25">
      <c r="K61962" s="133"/>
    </row>
    <row r="61963" spans="11:11" x14ac:dyDescent="0.25">
      <c r="K61963"/>
    </row>
    <row r="61964" spans="11:11" x14ac:dyDescent="0.25">
      <c r="K61964"/>
    </row>
    <row r="61965" spans="11:11" x14ac:dyDescent="0.25">
      <c r="K61965" s="133"/>
    </row>
    <row r="61966" spans="11:11" x14ac:dyDescent="0.25">
      <c r="K61966" s="133"/>
    </row>
    <row r="61967" spans="11:11" x14ac:dyDescent="0.25">
      <c r="K61967"/>
    </row>
    <row r="61968" spans="11:11" x14ac:dyDescent="0.25">
      <c r="K61968"/>
    </row>
    <row r="61969" spans="11:11" x14ac:dyDescent="0.25">
      <c r="K61969"/>
    </row>
    <row r="61970" spans="11:11" x14ac:dyDescent="0.25">
      <c r="K61970" s="133"/>
    </row>
    <row r="61971" spans="11:11" x14ac:dyDescent="0.25">
      <c r="K61971" s="133"/>
    </row>
    <row r="61972" spans="11:11" x14ac:dyDescent="0.25">
      <c r="K61972"/>
    </row>
    <row r="61973" spans="11:11" x14ac:dyDescent="0.25">
      <c r="K61973"/>
    </row>
    <row r="61974" spans="11:11" x14ac:dyDescent="0.25">
      <c r="K61974" s="133"/>
    </row>
    <row r="61975" spans="11:11" x14ac:dyDescent="0.25">
      <c r="K61975" s="133"/>
    </row>
    <row r="61976" spans="11:11" x14ac:dyDescent="0.25">
      <c r="K61976"/>
    </row>
    <row r="61977" spans="11:11" x14ac:dyDescent="0.25">
      <c r="K61977"/>
    </row>
    <row r="61978" spans="11:11" x14ac:dyDescent="0.25">
      <c r="K61978"/>
    </row>
    <row r="61979" spans="11:11" x14ac:dyDescent="0.25">
      <c r="K61979" s="133"/>
    </row>
    <row r="61980" spans="11:11" x14ac:dyDescent="0.25">
      <c r="K61980" s="133"/>
    </row>
    <row r="61981" spans="11:11" x14ac:dyDescent="0.25">
      <c r="K61981"/>
    </row>
    <row r="61982" spans="11:11" x14ac:dyDescent="0.25">
      <c r="K61982"/>
    </row>
    <row r="61983" spans="11:11" x14ac:dyDescent="0.25">
      <c r="K61983" s="133"/>
    </row>
    <row r="61984" spans="11:11" x14ac:dyDescent="0.25">
      <c r="K61984" s="133"/>
    </row>
    <row r="61985" spans="11:11" x14ac:dyDescent="0.25">
      <c r="K61985"/>
    </row>
    <row r="61986" spans="11:11" x14ac:dyDescent="0.25">
      <c r="K61986"/>
    </row>
    <row r="61987" spans="11:11" x14ac:dyDescent="0.25">
      <c r="K61987"/>
    </row>
    <row r="61988" spans="11:11" x14ac:dyDescent="0.25">
      <c r="K61988" s="133"/>
    </row>
    <row r="61989" spans="11:11" x14ac:dyDescent="0.25">
      <c r="K61989" s="133"/>
    </row>
    <row r="61990" spans="11:11" x14ac:dyDescent="0.25">
      <c r="K61990"/>
    </row>
    <row r="61991" spans="11:11" x14ac:dyDescent="0.25">
      <c r="K61991"/>
    </row>
    <row r="61992" spans="11:11" x14ac:dyDescent="0.25">
      <c r="K61992" s="133"/>
    </row>
    <row r="61993" spans="11:11" x14ac:dyDescent="0.25">
      <c r="K61993" s="133"/>
    </row>
    <row r="61994" spans="11:11" x14ac:dyDescent="0.25">
      <c r="K61994"/>
    </row>
    <row r="61995" spans="11:11" x14ac:dyDescent="0.25">
      <c r="K61995"/>
    </row>
    <row r="61996" spans="11:11" x14ac:dyDescent="0.25">
      <c r="K61996"/>
    </row>
    <row r="61997" spans="11:11" x14ac:dyDescent="0.25">
      <c r="K61997" s="133"/>
    </row>
    <row r="61998" spans="11:11" x14ac:dyDescent="0.25">
      <c r="K61998" s="133"/>
    </row>
    <row r="61999" spans="11:11" x14ac:dyDescent="0.25">
      <c r="K61999"/>
    </row>
    <row r="62000" spans="11:11" x14ac:dyDescent="0.25">
      <c r="K62000"/>
    </row>
    <row r="62001" spans="11:11" x14ac:dyDescent="0.25">
      <c r="K62001" s="133"/>
    </row>
    <row r="62002" spans="11:11" x14ac:dyDescent="0.25">
      <c r="K62002" s="133"/>
    </row>
    <row r="62003" spans="11:11" x14ac:dyDescent="0.25">
      <c r="K62003"/>
    </row>
    <row r="62004" spans="11:11" x14ac:dyDescent="0.25">
      <c r="K62004"/>
    </row>
    <row r="62005" spans="11:11" x14ac:dyDescent="0.25">
      <c r="K62005"/>
    </row>
    <row r="62006" spans="11:11" x14ac:dyDescent="0.25">
      <c r="K62006" s="133"/>
    </row>
    <row r="62007" spans="11:11" x14ac:dyDescent="0.25">
      <c r="K62007" s="133"/>
    </row>
    <row r="62008" spans="11:11" x14ac:dyDescent="0.25">
      <c r="K62008"/>
    </row>
    <row r="62009" spans="11:11" x14ac:dyDescent="0.25">
      <c r="K62009"/>
    </row>
    <row r="62010" spans="11:11" x14ac:dyDescent="0.25">
      <c r="K62010" s="133"/>
    </row>
    <row r="62011" spans="11:11" x14ac:dyDescent="0.25">
      <c r="K62011" s="133"/>
    </row>
    <row r="62012" spans="11:11" x14ac:dyDescent="0.25">
      <c r="K62012"/>
    </row>
    <row r="62013" spans="11:11" x14ac:dyDescent="0.25">
      <c r="K62013"/>
    </row>
    <row r="62014" spans="11:11" x14ac:dyDescent="0.25">
      <c r="K62014"/>
    </row>
    <row r="62015" spans="11:11" x14ac:dyDescent="0.25">
      <c r="K62015" s="133"/>
    </row>
    <row r="62016" spans="11:11" x14ac:dyDescent="0.25">
      <c r="K62016" s="133"/>
    </row>
    <row r="62017" spans="11:11" x14ac:dyDescent="0.25">
      <c r="K62017"/>
    </row>
    <row r="62018" spans="11:11" x14ac:dyDescent="0.25">
      <c r="K62018"/>
    </row>
    <row r="62019" spans="11:11" x14ac:dyDescent="0.25">
      <c r="K62019" s="133"/>
    </row>
    <row r="62020" spans="11:11" x14ac:dyDescent="0.25">
      <c r="K62020" s="133"/>
    </row>
    <row r="62021" spans="11:11" x14ac:dyDescent="0.25">
      <c r="K62021"/>
    </row>
    <row r="62022" spans="11:11" x14ac:dyDescent="0.25">
      <c r="K62022"/>
    </row>
    <row r="62023" spans="11:11" x14ac:dyDescent="0.25">
      <c r="K62023"/>
    </row>
    <row r="62024" spans="11:11" x14ac:dyDescent="0.25">
      <c r="K62024" s="133"/>
    </row>
    <row r="62025" spans="11:11" x14ac:dyDescent="0.25">
      <c r="K62025" s="133"/>
    </row>
    <row r="62026" spans="11:11" x14ac:dyDescent="0.25">
      <c r="K62026"/>
    </row>
    <row r="62027" spans="11:11" x14ac:dyDescent="0.25">
      <c r="K62027"/>
    </row>
    <row r="62028" spans="11:11" x14ac:dyDescent="0.25">
      <c r="K62028" s="133"/>
    </row>
    <row r="62029" spans="11:11" x14ac:dyDescent="0.25">
      <c r="K62029" s="133"/>
    </row>
    <row r="62030" spans="11:11" x14ac:dyDescent="0.25">
      <c r="K62030"/>
    </row>
    <row r="62031" spans="11:11" x14ac:dyDescent="0.25">
      <c r="K62031"/>
    </row>
    <row r="62032" spans="11:11" x14ac:dyDescent="0.25">
      <c r="K62032"/>
    </row>
    <row r="62033" spans="11:11" x14ac:dyDescent="0.25">
      <c r="K62033" s="133"/>
    </row>
    <row r="62034" spans="11:11" x14ac:dyDescent="0.25">
      <c r="K62034" s="133"/>
    </row>
    <row r="62035" spans="11:11" x14ac:dyDescent="0.25">
      <c r="K62035"/>
    </row>
    <row r="62036" spans="11:11" x14ac:dyDescent="0.25">
      <c r="K62036"/>
    </row>
    <row r="62037" spans="11:11" x14ac:dyDescent="0.25">
      <c r="K62037" s="133"/>
    </row>
    <row r="62038" spans="11:11" x14ac:dyDescent="0.25">
      <c r="K62038" s="133"/>
    </row>
    <row r="62039" spans="11:11" x14ac:dyDescent="0.25">
      <c r="K62039"/>
    </row>
    <row r="62040" spans="11:11" x14ac:dyDescent="0.25">
      <c r="K62040"/>
    </row>
    <row r="62041" spans="11:11" x14ac:dyDescent="0.25">
      <c r="K62041"/>
    </row>
    <row r="62042" spans="11:11" x14ac:dyDescent="0.25">
      <c r="K62042" s="133"/>
    </row>
    <row r="62043" spans="11:11" x14ac:dyDescent="0.25">
      <c r="K62043" s="133"/>
    </row>
    <row r="62044" spans="11:11" x14ac:dyDescent="0.25">
      <c r="K62044"/>
    </row>
    <row r="62045" spans="11:11" x14ac:dyDescent="0.25">
      <c r="K62045"/>
    </row>
    <row r="62046" spans="11:11" x14ac:dyDescent="0.25">
      <c r="K62046" s="133"/>
    </row>
    <row r="62047" spans="11:11" x14ac:dyDescent="0.25">
      <c r="K62047" s="133"/>
    </row>
    <row r="62048" spans="11:11" x14ac:dyDescent="0.25">
      <c r="K62048"/>
    </row>
    <row r="62049" spans="11:11" x14ac:dyDescent="0.25">
      <c r="K62049"/>
    </row>
    <row r="62050" spans="11:11" x14ac:dyDescent="0.25">
      <c r="K62050"/>
    </row>
    <row r="62051" spans="11:11" x14ac:dyDescent="0.25">
      <c r="K62051" s="133"/>
    </row>
    <row r="62052" spans="11:11" x14ac:dyDescent="0.25">
      <c r="K62052" s="133"/>
    </row>
    <row r="62053" spans="11:11" x14ac:dyDescent="0.25">
      <c r="K62053"/>
    </row>
    <row r="62054" spans="11:11" x14ac:dyDescent="0.25">
      <c r="K62054"/>
    </row>
    <row r="62055" spans="11:11" x14ac:dyDescent="0.25">
      <c r="K62055" s="133"/>
    </row>
    <row r="62056" spans="11:11" x14ac:dyDescent="0.25">
      <c r="K62056" s="133"/>
    </row>
    <row r="62057" spans="11:11" x14ac:dyDescent="0.25">
      <c r="K62057"/>
    </row>
    <row r="62058" spans="11:11" x14ac:dyDescent="0.25">
      <c r="K62058"/>
    </row>
    <row r="62059" spans="11:11" x14ac:dyDescent="0.25">
      <c r="K62059"/>
    </row>
    <row r="62060" spans="11:11" x14ac:dyDescent="0.25">
      <c r="K62060" s="133"/>
    </row>
    <row r="62061" spans="11:11" x14ac:dyDescent="0.25">
      <c r="K62061" s="133"/>
    </row>
    <row r="62062" spans="11:11" x14ac:dyDescent="0.25">
      <c r="K62062"/>
    </row>
    <row r="62063" spans="11:11" x14ac:dyDescent="0.25">
      <c r="K62063"/>
    </row>
    <row r="62064" spans="11:11" x14ac:dyDescent="0.25">
      <c r="K62064" s="133"/>
    </row>
    <row r="62065" spans="11:11" x14ac:dyDescent="0.25">
      <c r="K62065" s="133"/>
    </row>
    <row r="62066" spans="11:11" x14ac:dyDescent="0.25">
      <c r="K62066"/>
    </row>
    <row r="62067" spans="11:11" x14ac:dyDescent="0.25">
      <c r="K62067"/>
    </row>
    <row r="62068" spans="11:11" x14ac:dyDescent="0.25">
      <c r="K62068"/>
    </row>
    <row r="62069" spans="11:11" x14ac:dyDescent="0.25">
      <c r="K62069" s="133"/>
    </row>
    <row r="62070" spans="11:11" x14ac:dyDescent="0.25">
      <c r="K62070" s="133"/>
    </row>
    <row r="62071" spans="11:11" x14ac:dyDescent="0.25">
      <c r="K62071"/>
    </row>
    <row r="62072" spans="11:11" x14ac:dyDescent="0.25">
      <c r="K62072"/>
    </row>
    <row r="62073" spans="11:11" x14ac:dyDescent="0.25">
      <c r="K62073" s="133"/>
    </row>
    <row r="62074" spans="11:11" x14ac:dyDescent="0.25">
      <c r="K62074" s="133"/>
    </row>
    <row r="62075" spans="11:11" x14ac:dyDescent="0.25">
      <c r="K62075"/>
    </row>
    <row r="62076" spans="11:11" x14ac:dyDescent="0.25">
      <c r="K62076"/>
    </row>
    <row r="62077" spans="11:11" x14ac:dyDescent="0.25">
      <c r="K62077"/>
    </row>
    <row r="62078" spans="11:11" x14ac:dyDescent="0.25">
      <c r="K62078" s="133"/>
    </row>
    <row r="62079" spans="11:11" x14ac:dyDescent="0.25">
      <c r="K62079" s="133"/>
    </row>
    <row r="62080" spans="11:11" x14ac:dyDescent="0.25">
      <c r="K62080"/>
    </row>
    <row r="62081" spans="11:11" x14ac:dyDescent="0.25">
      <c r="K62081"/>
    </row>
    <row r="62082" spans="11:11" x14ac:dyDescent="0.25">
      <c r="K62082" s="133"/>
    </row>
    <row r="62083" spans="11:11" x14ac:dyDescent="0.25">
      <c r="K62083" s="133"/>
    </row>
    <row r="62084" spans="11:11" x14ac:dyDescent="0.25">
      <c r="K62084"/>
    </row>
    <row r="62085" spans="11:11" x14ac:dyDescent="0.25">
      <c r="K62085"/>
    </row>
    <row r="62086" spans="11:11" x14ac:dyDescent="0.25">
      <c r="K62086"/>
    </row>
    <row r="62087" spans="11:11" x14ac:dyDescent="0.25">
      <c r="K62087" s="133"/>
    </row>
    <row r="62088" spans="11:11" x14ac:dyDescent="0.25">
      <c r="K62088" s="133"/>
    </row>
    <row r="62089" spans="11:11" x14ac:dyDescent="0.25">
      <c r="K62089"/>
    </row>
    <row r="62090" spans="11:11" x14ac:dyDescent="0.25">
      <c r="K62090"/>
    </row>
    <row r="62091" spans="11:11" x14ac:dyDescent="0.25">
      <c r="K62091" s="133"/>
    </row>
    <row r="62092" spans="11:11" x14ac:dyDescent="0.25">
      <c r="K62092" s="133"/>
    </row>
    <row r="62093" spans="11:11" x14ac:dyDescent="0.25">
      <c r="K62093"/>
    </row>
    <row r="62094" spans="11:11" x14ac:dyDescent="0.25">
      <c r="K62094"/>
    </row>
    <row r="62095" spans="11:11" x14ac:dyDescent="0.25">
      <c r="K62095"/>
    </row>
    <row r="62096" spans="11:11" x14ac:dyDescent="0.25">
      <c r="K62096" s="133"/>
    </row>
    <row r="62097" spans="11:11" x14ac:dyDescent="0.25">
      <c r="K62097" s="133"/>
    </row>
    <row r="62098" spans="11:11" x14ac:dyDescent="0.25">
      <c r="K62098"/>
    </row>
    <row r="62099" spans="11:11" x14ac:dyDescent="0.25">
      <c r="K62099"/>
    </row>
    <row r="62100" spans="11:11" x14ac:dyDescent="0.25">
      <c r="K62100" s="133"/>
    </row>
    <row r="62101" spans="11:11" x14ac:dyDescent="0.25">
      <c r="K62101" s="133"/>
    </row>
    <row r="62102" spans="11:11" x14ac:dyDescent="0.25">
      <c r="K62102"/>
    </row>
    <row r="62103" spans="11:11" x14ac:dyDescent="0.25">
      <c r="K62103"/>
    </row>
    <row r="62104" spans="11:11" x14ac:dyDescent="0.25">
      <c r="K62104"/>
    </row>
    <row r="62105" spans="11:11" x14ac:dyDescent="0.25">
      <c r="K62105" s="133"/>
    </row>
    <row r="62106" spans="11:11" x14ac:dyDescent="0.25">
      <c r="K62106" s="133"/>
    </row>
    <row r="62107" spans="11:11" x14ac:dyDescent="0.25">
      <c r="K62107"/>
    </row>
    <row r="62108" spans="11:11" x14ac:dyDescent="0.25">
      <c r="K62108"/>
    </row>
    <row r="62109" spans="11:11" x14ac:dyDescent="0.25">
      <c r="K62109" s="133"/>
    </row>
    <row r="62110" spans="11:11" x14ac:dyDescent="0.25">
      <c r="K62110" s="133"/>
    </row>
    <row r="62111" spans="11:11" x14ac:dyDescent="0.25">
      <c r="K62111"/>
    </row>
    <row r="62112" spans="11:11" x14ac:dyDescent="0.25">
      <c r="K62112"/>
    </row>
    <row r="62113" spans="11:11" x14ac:dyDescent="0.25">
      <c r="K62113"/>
    </row>
    <row r="62114" spans="11:11" x14ac:dyDescent="0.25">
      <c r="K62114" s="133"/>
    </row>
    <row r="62115" spans="11:11" x14ac:dyDescent="0.25">
      <c r="K62115" s="133"/>
    </row>
    <row r="62116" spans="11:11" x14ac:dyDescent="0.25">
      <c r="K62116"/>
    </row>
    <row r="62117" spans="11:11" x14ac:dyDescent="0.25">
      <c r="K62117"/>
    </row>
    <row r="62118" spans="11:11" x14ac:dyDescent="0.25">
      <c r="K62118" s="133"/>
    </row>
    <row r="62119" spans="11:11" x14ac:dyDescent="0.25">
      <c r="K62119" s="133"/>
    </row>
    <row r="62120" spans="11:11" x14ac:dyDescent="0.25">
      <c r="K62120"/>
    </row>
    <row r="62121" spans="11:11" x14ac:dyDescent="0.25">
      <c r="K62121"/>
    </row>
    <row r="62122" spans="11:11" x14ac:dyDescent="0.25">
      <c r="K62122"/>
    </row>
    <row r="62123" spans="11:11" x14ac:dyDescent="0.25">
      <c r="K62123" s="133"/>
    </row>
    <row r="62124" spans="11:11" x14ac:dyDescent="0.25">
      <c r="K62124" s="133"/>
    </row>
    <row r="62125" spans="11:11" x14ac:dyDescent="0.25">
      <c r="K62125"/>
    </row>
    <row r="62126" spans="11:11" x14ac:dyDescent="0.25">
      <c r="K62126"/>
    </row>
    <row r="62127" spans="11:11" x14ac:dyDescent="0.25">
      <c r="K62127" s="133"/>
    </row>
    <row r="62128" spans="11:11" x14ac:dyDescent="0.25">
      <c r="K62128" s="133"/>
    </row>
    <row r="62129" spans="11:11" x14ac:dyDescent="0.25">
      <c r="K62129"/>
    </row>
    <row r="62130" spans="11:11" x14ac:dyDescent="0.25">
      <c r="K62130"/>
    </row>
    <row r="62131" spans="11:11" x14ac:dyDescent="0.25">
      <c r="K62131"/>
    </row>
    <row r="62132" spans="11:11" x14ac:dyDescent="0.25">
      <c r="K62132" s="133"/>
    </row>
    <row r="62133" spans="11:11" x14ac:dyDescent="0.25">
      <c r="K62133" s="133"/>
    </row>
    <row r="62134" spans="11:11" x14ac:dyDescent="0.25">
      <c r="K62134"/>
    </row>
    <row r="62135" spans="11:11" x14ac:dyDescent="0.25">
      <c r="K62135"/>
    </row>
    <row r="62136" spans="11:11" x14ac:dyDescent="0.25">
      <c r="K62136" s="133"/>
    </row>
    <row r="62137" spans="11:11" x14ac:dyDescent="0.25">
      <c r="K62137" s="133"/>
    </row>
    <row r="62138" spans="11:11" x14ac:dyDescent="0.25">
      <c r="K62138"/>
    </row>
    <row r="62139" spans="11:11" x14ac:dyDescent="0.25">
      <c r="K62139"/>
    </row>
    <row r="62140" spans="11:11" x14ac:dyDescent="0.25">
      <c r="K62140"/>
    </row>
    <row r="62141" spans="11:11" x14ac:dyDescent="0.25">
      <c r="K62141" s="133"/>
    </row>
    <row r="62142" spans="11:11" x14ac:dyDescent="0.25">
      <c r="K62142" s="133"/>
    </row>
    <row r="62143" spans="11:11" x14ac:dyDescent="0.25">
      <c r="K62143"/>
    </row>
    <row r="62144" spans="11:11" x14ac:dyDescent="0.25">
      <c r="K62144"/>
    </row>
    <row r="62145" spans="11:11" x14ac:dyDescent="0.25">
      <c r="K62145" s="133"/>
    </row>
    <row r="62146" spans="11:11" x14ac:dyDescent="0.25">
      <c r="K62146" s="133"/>
    </row>
    <row r="62147" spans="11:11" x14ac:dyDescent="0.25">
      <c r="K62147"/>
    </row>
    <row r="62148" spans="11:11" x14ac:dyDescent="0.25">
      <c r="K62148"/>
    </row>
    <row r="62149" spans="11:11" x14ac:dyDescent="0.25">
      <c r="K62149"/>
    </row>
    <row r="62150" spans="11:11" x14ac:dyDescent="0.25">
      <c r="K62150" s="133"/>
    </row>
    <row r="62151" spans="11:11" x14ac:dyDescent="0.25">
      <c r="K62151" s="133"/>
    </row>
    <row r="62152" spans="11:11" x14ac:dyDescent="0.25">
      <c r="K62152"/>
    </row>
    <row r="62153" spans="11:11" x14ac:dyDescent="0.25">
      <c r="K62153"/>
    </row>
    <row r="62154" spans="11:11" x14ac:dyDescent="0.25">
      <c r="K62154" s="133"/>
    </row>
    <row r="62155" spans="11:11" x14ac:dyDescent="0.25">
      <c r="K62155" s="133"/>
    </row>
    <row r="62156" spans="11:11" x14ac:dyDescent="0.25">
      <c r="K62156"/>
    </row>
    <row r="62157" spans="11:11" x14ac:dyDescent="0.25">
      <c r="K62157"/>
    </row>
    <row r="62158" spans="11:11" x14ac:dyDescent="0.25">
      <c r="K62158"/>
    </row>
    <row r="62159" spans="11:11" x14ac:dyDescent="0.25">
      <c r="K62159" s="133"/>
    </row>
    <row r="62160" spans="11:11" x14ac:dyDescent="0.25">
      <c r="K62160" s="133"/>
    </row>
    <row r="62161" spans="11:11" x14ac:dyDescent="0.25">
      <c r="K62161"/>
    </row>
    <row r="62162" spans="11:11" x14ac:dyDescent="0.25">
      <c r="K62162"/>
    </row>
    <row r="62163" spans="11:11" x14ac:dyDescent="0.25">
      <c r="K62163" s="133"/>
    </row>
    <row r="62164" spans="11:11" x14ac:dyDescent="0.25">
      <c r="K62164" s="133"/>
    </row>
    <row r="62165" spans="11:11" x14ac:dyDescent="0.25">
      <c r="K62165"/>
    </row>
    <row r="62166" spans="11:11" x14ac:dyDescent="0.25">
      <c r="K62166"/>
    </row>
    <row r="62167" spans="11:11" x14ac:dyDescent="0.25">
      <c r="K62167"/>
    </row>
    <row r="62168" spans="11:11" x14ac:dyDescent="0.25">
      <c r="K62168" s="133"/>
    </row>
    <row r="62169" spans="11:11" x14ac:dyDescent="0.25">
      <c r="K62169" s="133"/>
    </row>
    <row r="62170" spans="11:11" x14ac:dyDescent="0.25">
      <c r="K62170"/>
    </row>
    <row r="62171" spans="11:11" x14ac:dyDescent="0.25">
      <c r="K62171"/>
    </row>
    <row r="62172" spans="11:11" x14ac:dyDescent="0.25">
      <c r="K62172" s="133"/>
    </row>
    <row r="62173" spans="11:11" x14ac:dyDescent="0.25">
      <c r="K62173" s="133"/>
    </row>
    <row r="62174" spans="11:11" x14ac:dyDescent="0.25">
      <c r="K62174"/>
    </row>
    <row r="62175" spans="11:11" x14ac:dyDescent="0.25">
      <c r="K62175"/>
    </row>
    <row r="62176" spans="11:11" x14ac:dyDescent="0.25">
      <c r="K62176"/>
    </row>
    <row r="62177" spans="11:11" x14ac:dyDescent="0.25">
      <c r="K62177" s="133"/>
    </row>
    <row r="62178" spans="11:11" x14ac:dyDescent="0.25">
      <c r="K62178" s="133"/>
    </row>
    <row r="62179" spans="11:11" x14ac:dyDescent="0.25">
      <c r="K62179"/>
    </row>
    <row r="62180" spans="11:11" x14ac:dyDescent="0.25">
      <c r="K62180"/>
    </row>
    <row r="62181" spans="11:11" x14ac:dyDescent="0.25">
      <c r="K62181" s="133"/>
    </row>
    <row r="62182" spans="11:11" x14ac:dyDescent="0.25">
      <c r="K62182" s="133"/>
    </row>
    <row r="62183" spans="11:11" x14ac:dyDescent="0.25">
      <c r="K62183"/>
    </row>
    <row r="62184" spans="11:11" x14ac:dyDescent="0.25">
      <c r="K62184"/>
    </row>
    <row r="62185" spans="11:11" x14ac:dyDescent="0.25">
      <c r="K62185"/>
    </row>
    <row r="62186" spans="11:11" x14ac:dyDescent="0.25">
      <c r="K62186" s="133"/>
    </row>
    <row r="62187" spans="11:11" x14ac:dyDescent="0.25">
      <c r="K62187" s="133"/>
    </row>
    <row r="62188" spans="11:11" x14ac:dyDescent="0.25">
      <c r="K62188"/>
    </row>
    <row r="62189" spans="11:11" x14ac:dyDescent="0.25">
      <c r="K62189"/>
    </row>
    <row r="62190" spans="11:11" x14ac:dyDescent="0.25">
      <c r="K62190" s="133"/>
    </row>
    <row r="62191" spans="11:11" x14ac:dyDescent="0.25">
      <c r="K62191" s="133"/>
    </row>
    <row r="62192" spans="11:11" x14ac:dyDescent="0.25">
      <c r="K62192"/>
    </row>
    <row r="62193" spans="11:11" x14ac:dyDescent="0.25">
      <c r="K62193"/>
    </row>
    <row r="62194" spans="11:11" x14ac:dyDescent="0.25">
      <c r="K62194"/>
    </row>
    <row r="62195" spans="11:11" x14ac:dyDescent="0.25">
      <c r="K62195" s="133"/>
    </row>
    <row r="62196" spans="11:11" x14ac:dyDescent="0.25">
      <c r="K62196" s="133"/>
    </row>
    <row r="62197" spans="11:11" x14ac:dyDescent="0.25">
      <c r="K62197"/>
    </row>
    <row r="62198" spans="11:11" x14ac:dyDescent="0.25">
      <c r="K62198"/>
    </row>
    <row r="62199" spans="11:11" x14ac:dyDescent="0.25">
      <c r="K62199" s="133"/>
    </row>
    <row r="62200" spans="11:11" x14ac:dyDescent="0.25">
      <c r="K62200" s="133"/>
    </row>
    <row r="62201" spans="11:11" x14ac:dyDescent="0.25">
      <c r="K62201"/>
    </row>
    <row r="62202" spans="11:11" x14ac:dyDescent="0.25">
      <c r="K62202"/>
    </row>
    <row r="62203" spans="11:11" x14ac:dyDescent="0.25">
      <c r="K62203"/>
    </row>
    <row r="62204" spans="11:11" x14ac:dyDescent="0.25">
      <c r="K62204" s="133"/>
    </row>
    <row r="62205" spans="11:11" x14ac:dyDescent="0.25">
      <c r="K62205" s="133"/>
    </row>
    <row r="62206" spans="11:11" x14ac:dyDescent="0.25">
      <c r="K62206"/>
    </row>
    <row r="62207" spans="11:11" x14ac:dyDescent="0.25">
      <c r="K62207"/>
    </row>
    <row r="62208" spans="11:11" x14ac:dyDescent="0.25">
      <c r="K62208" s="133"/>
    </row>
    <row r="62209" spans="11:11" x14ac:dyDescent="0.25">
      <c r="K62209" s="133"/>
    </row>
    <row r="62210" spans="11:11" x14ac:dyDescent="0.25">
      <c r="K62210"/>
    </row>
    <row r="62211" spans="11:11" x14ac:dyDescent="0.25">
      <c r="K62211"/>
    </row>
    <row r="62212" spans="11:11" x14ac:dyDescent="0.25">
      <c r="K62212"/>
    </row>
    <row r="62213" spans="11:11" x14ac:dyDescent="0.25">
      <c r="K62213" s="133"/>
    </row>
    <row r="62214" spans="11:11" x14ac:dyDescent="0.25">
      <c r="K62214" s="133"/>
    </row>
    <row r="62215" spans="11:11" x14ac:dyDescent="0.25">
      <c r="K62215"/>
    </row>
    <row r="62216" spans="11:11" x14ac:dyDescent="0.25">
      <c r="K62216"/>
    </row>
    <row r="62217" spans="11:11" x14ac:dyDescent="0.25">
      <c r="K62217" s="133"/>
    </row>
    <row r="62218" spans="11:11" x14ac:dyDescent="0.25">
      <c r="K62218" s="133"/>
    </row>
    <row r="62219" spans="11:11" x14ac:dyDescent="0.25">
      <c r="K62219"/>
    </row>
    <row r="62220" spans="11:11" x14ac:dyDescent="0.25">
      <c r="K62220"/>
    </row>
    <row r="62221" spans="11:11" x14ac:dyDescent="0.25">
      <c r="K62221"/>
    </row>
    <row r="62222" spans="11:11" x14ac:dyDescent="0.25">
      <c r="K62222" s="133"/>
    </row>
    <row r="62223" spans="11:11" x14ac:dyDescent="0.25">
      <c r="K62223" s="133"/>
    </row>
    <row r="62224" spans="11:11" x14ac:dyDescent="0.25">
      <c r="K62224"/>
    </row>
    <row r="62225" spans="11:11" x14ac:dyDescent="0.25">
      <c r="K62225"/>
    </row>
    <row r="62226" spans="11:11" x14ac:dyDescent="0.25">
      <c r="K62226" s="133"/>
    </row>
    <row r="62227" spans="11:11" x14ac:dyDescent="0.25">
      <c r="K62227" s="133"/>
    </row>
    <row r="62228" spans="11:11" x14ac:dyDescent="0.25">
      <c r="K62228"/>
    </row>
    <row r="62229" spans="11:11" x14ac:dyDescent="0.25">
      <c r="K62229"/>
    </row>
    <row r="62230" spans="11:11" x14ac:dyDescent="0.25">
      <c r="K62230"/>
    </row>
    <row r="62231" spans="11:11" x14ac:dyDescent="0.25">
      <c r="K62231" s="133"/>
    </row>
    <row r="62232" spans="11:11" x14ac:dyDescent="0.25">
      <c r="K62232" s="133"/>
    </row>
    <row r="62233" spans="11:11" x14ac:dyDescent="0.25">
      <c r="K62233"/>
    </row>
    <row r="62234" spans="11:11" x14ac:dyDescent="0.25">
      <c r="K62234"/>
    </row>
    <row r="62235" spans="11:11" x14ac:dyDescent="0.25">
      <c r="K62235" s="133"/>
    </row>
    <row r="62236" spans="11:11" x14ac:dyDescent="0.25">
      <c r="K62236" s="133"/>
    </row>
    <row r="62237" spans="11:11" x14ac:dyDescent="0.25">
      <c r="K62237"/>
    </row>
    <row r="62238" spans="11:11" x14ac:dyDescent="0.25">
      <c r="K62238"/>
    </row>
    <row r="62239" spans="11:11" x14ac:dyDescent="0.25">
      <c r="K62239"/>
    </row>
    <row r="62240" spans="11:11" x14ac:dyDescent="0.25">
      <c r="K62240" s="133"/>
    </row>
    <row r="62241" spans="11:11" x14ac:dyDescent="0.25">
      <c r="K62241" s="133"/>
    </row>
    <row r="62242" spans="11:11" x14ac:dyDescent="0.25">
      <c r="K62242"/>
    </row>
    <row r="62243" spans="11:11" x14ac:dyDescent="0.25">
      <c r="K62243"/>
    </row>
    <row r="62244" spans="11:11" x14ac:dyDescent="0.25">
      <c r="K62244" s="133"/>
    </row>
    <row r="62245" spans="11:11" x14ac:dyDescent="0.25">
      <c r="K62245" s="133"/>
    </row>
    <row r="62246" spans="11:11" x14ac:dyDescent="0.25">
      <c r="K62246"/>
    </row>
    <row r="62247" spans="11:11" x14ac:dyDescent="0.25">
      <c r="K62247"/>
    </row>
    <row r="62248" spans="11:11" x14ac:dyDescent="0.25">
      <c r="K62248"/>
    </row>
    <row r="62249" spans="11:11" x14ac:dyDescent="0.25">
      <c r="K62249" s="133"/>
    </row>
    <row r="62250" spans="11:11" x14ac:dyDescent="0.25">
      <c r="K62250" s="133"/>
    </row>
    <row r="62251" spans="11:11" x14ac:dyDescent="0.25">
      <c r="K62251"/>
    </row>
    <row r="62252" spans="11:11" x14ac:dyDescent="0.25">
      <c r="K62252"/>
    </row>
    <row r="62253" spans="11:11" x14ac:dyDescent="0.25">
      <c r="K62253" s="133"/>
    </row>
    <row r="62254" spans="11:11" x14ac:dyDescent="0.25">
      <c r="K62254" s="133"/>
    </row>
    <row r="62255" spans="11:11" x14ac:dyDescent="0.25">
      <c r="K62255"/>
    </row>
    <row r="62256" spans="11:11" x14ac:dyDescent="0.25">
      <c r="K62256"/>
    </row>
    <row r="62257" spans="11:11" x14ac:dyDescent="0.25">
      <c r="K62257"/>
    </row>
    <row r="62258" spans="11:11" x14ac:dyDescent="0.25">
      <c r="K62258" s="133"/>
    </row>
    <row r="62259" spans="11:11" x14ac:dyDescent="0.25">
      <c r="K62259" s="133"/>
    </row>
    <row r="62260" spans="11:11" x14ac:dyDescent="0.25">
      <c r="K62260"/>
    </row>
    <row r="62261" spans="11:11" x14ac:dyDescent="0.25">
      <c r="K62261"/>
    </row>
    <row r="62262" spans="11:11" x14ac:dyDescent="0.25">
      <c r="K62262" s="133"/>
    </row>
    <row r="62263" spans="11:11" x14ac:dyDescent="0.25">
      <c r="K62263" s="133"/>
    </row>
    <row r="62264" spans="11:11" x14ac:dyDescent="0.25">
      <c r="K62264"/>
    </row>
    <row r="62265" spans="11:11" x14ac:dyDescent="0.25">
      <c r="K62265"/>
    </row>
    <row r="62266" spans="11:11" x14ac:dyDescent="0.25">
      <c r="K62266"/>
    </row>
    <row r="62267" spans="11:11" x14ac:dyDescent="0.25">
      <c r="K62267" s="133"/>
    </row>
    <row r="62268" spans="11:11" x14ac:dyDescent="0.25">
      <c r="K62268" s="133"/>
    </row>
    <row r="62269" spans="11:11" x14ac:dyDescent="0.25">
      <c r="K62269"/>
    </row>
    <row r="62270" spans="11:11" x14ac:dyDescent="0.25">
      <c r="K62270"/>
    </row>
    <row r="62271" spans="11:11" x14ac:dyDescent="0.25">
      <c r="K62271" s="133"/>
    </row>
    <row r="62272" spans="11:11" x14ac:dyDescent="0.25">
      <c r="K62272" s="133"/>
    </row>
    <row r="62273" spans="11:11" x14ac:dyDescent="0.25">
      <c r="K62273"/>
    </row>
    <row r="62274" spans="11:11" x14ac:dyDescent="0.25">
      <c r="K62274"/>
    </row>
    <row r="62275" spans="11:11" x14ac:dyDescent="0.25">
      <c r="K62275"/>
    </row>
    <row r="62276" spans="11:11" x14ac:dyDescent="0.25">
      <c r="K62276" s="133"/>
    </row>
    <row r="62277" spans="11:11" x14ac:dyDescent="0.25">
      <c r="K62277" s="133"/>
    </row>
    <row r="62278" spans="11:11" x14ac:dyDescent="0.25">
      <c r="K62278"/>
    </row>
    <row r="62279" spans="11:11" x14ac:dyDescent="0.25">
      <c r="K62279"/>
    </row>
    <row r="62280" spans="11:11" x14ac:dyDescent="0.25">
      <c r="K62280" s="133"/>
    </row>
    <row r="62281" spans="11:11" x14ac:dyDescent="0.25">
      <c r="K62281" s="133"/>
    </row>
    <row r="62282" spans="11:11" x14ac:dyDescent="0.25">
      <c r="K62282"/>
    </row>
    <row r="62283" spans="11:11" x14ac:dyDescent="0.25">
      <c r="K62283"/>
    </row>
    <row r="62284" spans="11:11" x14ac:dyDescent="0.25">
      <c r="K62284"/>
    </row>
    <row r="62285" spans="11:11" x14ac:dyDescent="0.25">
      <c r="K62285" s="133"/>
    </row>
    <row r="62286" spans="11:11" x14ac:dyDescent="0.25">
      <c r="K62286" s="133"/>
    </row>
    <row r="62287" spans="11:11" x14ac:dyDescent="0.25">
      <c r="K62287"/>
    </row>
    <row r="62288" spans="11:11" x14ac:dyDescent="0.25">
      <c r="K62288"/>
    </row>
    <row r="62289" spans="11:11" x14ac:dyDescent="0.25">
      <c r="K62289" s="133"/>
    </row>
    <row r="62290" spans="11:11" x14ac:dyDescent="0.25">
      <c r="K62290" s="133"/>
    </row>
    <row r="62291" spans="11:11" x14ac:dyDescent="0.25">
      <c r="K62291"/>
    </row>
    <row r="62292" spans="11:11" x14ac:dyDescent="0.25">
      <c r="K62292"/>
    </row>
    <row r="62293" spans="11:11" x14ac:dyDescent="0.25">
      <c r="K62293"/>
    </row>
    <row r="62294" spans="11:11" x14ac:dyDescent="0.25">
      <c r="K62294" s="133"/>
    </row>
    <row r="62295" spans="11:11" x14ac:dyDescent="0.25">
      <c r="K62295" s="133"/>
    </row>
    <row r="62296" spans="11:11" x14ac:dyDescent="0.25">
      <c r="K62296"/>
    </row>
    <row r="62297" spans="11:11" x14ac:dyDescent="0.25">
      <c r="K62297"/>
    </row>
    <row r="62298" spans="11:11" x14ac:dyDescent="0.25">
      <c r="K62298" s="133"/>
    </row>
    <row r="62299" spans="11:11" x14ac:dyDescent="0.25">
      <c r="K62299" s="133"/>
    </row>
    <row r="62300" spans="11:11" x14ac:dyDescent="0.25">
      <c r="K62300"/>
    </row>
    <row r="62301" spans="11:11" x14ac:dyDescent="0.25">
      <c r="K62301"/>
    </row>
    <row r="62302" spans="11:11" x14ac:dyDescent="0.25">
      <c r="K62302"/>
    </row>
    <row r="62303" spans="11:11" x14ac:dyDescent="0.25">
      <c r="K62303" s="133"/>
    </row>
    <row r="62304" spans="11:11" x14ac:dyDescent="0.25">
      <c r="K62304" s="133"/>
    </row>
    <row r="62305" spans="11:11" x14ac:dyDescent="0.25">
      <c r="K62305"/>
    </row>
    <row r="62306" spans="11:11" x14ac:dyDescent="0.25">
      <c r="K62306"/>
    </row>
    <row r="62307" spans="11:11" x14ac:dyDescent="0.25">
      <c r="K62307" s="133"/>
    </row>
    <row r="62308" spans="11:11" x14ac:dyDescent="0.25">
      <c r="K62308" s="133"/>
    </row>
    <row r="62309" spans="11:11" x14ac:dyDescent="0.25">
      <c r="K62309"/>
    </row>
    <row r="62310" spans="11:11" x14ac:dyDescent="0.25">
      <c r="K62310"/>
    </row>
    <row r="62311" spans="11:11" x14ac:dyDescent="0.25">
      <c r="K62311"/>
    </row>
    <row r="62312" spans="11:11" x14ac:dyDescent="0.25">
      <c r="K62312" s="133"/>
    </row>
    <row r="62313" spans="11:11" x14ac:dyDescent="0.25">
      <c r="K62313" s="133"/>
    </row>
    <row r="62314" spans="11:11" x14ac:dyDescent="0.25">
      <c r="K62314"/>
    </row>
    <row r="62315" spans="11:11" x14ac:dyDescent="0.25">
      <c r="K62315"/>
    </row>
    <row r="62316" spans="11:11" x14ac:dyDescent="0.25">
      <c r="K62316" s="133"/>
    </row>
    <row r="62317" spans="11:11" x14ac:dyDescent="0.25">
      <c r="K62317" s="133"/>
    </row>
    <row r="62318" spans="11:11" x14ac:dyDescent="0.25">
      <c r="K62318"/>
    </row>
    <row r="62319" spans="11:11" x14ac:dyDescent="0.25">
      <c r="K62319"/>
    </row>
    <row r="62320" spans="11:11" x14ac:dyDescent="0.25">
      <c r="K62320"/>
    </row>
    <row r="62321" spans="11:11" x14ac:dyDescent="0.25">
      <c r="K62321" s="133"/>
    </row>
    <row r="62322" spans="11:11" x14ac:dyDescent="0.25">
      <c r="K62322" s="133"/>
    </row>
    <row r="62323" spans="11:11" x14ac:dyDescent="0.25">
      <c r="K62323"/>
    </row>
    <row r="62324" spans="11:11" x14ac:dyDescent="0.25">
      <c r="K62324"/>
    </row>
    <row r="62325" spans="11:11" x14ac:dyDescent="0.25">
      <c r="K62325" s="133"/>
    </row>
    <row r="62326" spans="11:11" x14ac:dyDescent="0.25">
      <c r="K62326" s="133"/>
    </row>
    <row r="62327" spans="11:11" x14ac:dyDescent="0.25">
      <c r="K62327"/>
    </row>
    <row r="62328" spans="11:11" x14ac:dyDescent="0.25">
      <c r="K62328"/>
    </row>
    <row r="62329" spans="11:11" x14ac:dyDescent="0.25">
      <c r="K62329"/>
    </row>
    <row r="62330" spans="11:11" x14ac:dyDescent="0.25">
      <c r="K62330" s="133"/>
    </row>
    <row r="62331" spans="11:11" x14ac:dyDescent="0.25">
      <c r="K62331" s="133"/>
    </row>
    <row r="62332" spans="11:11" x14ac:dyDescent="0.25">
      <c r="K62332"/>
    </row>
    <row r="62333" spans="11:11" x14ac:dyDescent="0.25">
      <c r="K62333"/>
    </row>
    <row r="62334" spans="11:11" x14ac:dyDescent="0.25">
      <c r="K62334" s="133"/>
    </row>
    <row r="62335" spans="11:11" x14ac:dyDescent="0.25">
      <c r="K62335" s="133"/>
    </row>
    <row r="62336" spans="11:11" x14ac:dyDescent="0.25">
      <c r="K62336"/>
    </row>
    <row r="62337" spans="11:11" x14ac:dyDescent="0.25">
      <c r="K62337"/>
    </row>
    <row r="62338" spans="11:11" x14ac:dyDescent="0.25">
      <c r="K62338"/>
    </row>
    <row r="62339" spans="11:11" x14ac:dyDescent="0.25">
      <c r="K62339" s="133"/>
    </row>
    <row r="62340" spans="11:11" x14ac:dyDescent="0.25">
      <c r="K62340" s="133"/>
    </row>
    <row r="62341" spans="11:11" x14ac:dyDescent="0.25">
      <c r="K62341"/>
    </row>
    <row r="62342" spans="11:11" x14ac:dyDescent="0.25">
      <c r="K62342"/>
    </row>
    <row r="62343" spans="11:11" x14ac:dyDescent="0.25">
      <c r="K62343" s="133"/>
    </row>
    <row r="62344" spans="11:11" x14ac:dyDescent="0.25">
      <c r="K62344" s="133"/>
    </row>
    <row r="62345" spans="11:11" x14ac:dyDescent="0.25">
      <c r="K62345"/>
    </row>
    <row r="62346" spans="11:11" x14ac:dyDescent="0.25">
      <c r="K62346"/>
    </row>
    <row r="62347" spans="11:11" x14ac:dyDescent="0.25">
      <c r="K62347"/>
    </row>
    <row r="62348" spans="11:11" x14ac:dyDescent="0.25">
      <c r="K62348" s="133"/>
    </row>
    <row r="62349" spans="11:11" x14ac:dyDescent="0.25">
      <c r="K62349" s="133"/>
    </row>
    <row r="62350" spans="11:11" x14ac:dyDescent="0.25">
      <c r="K62350"/>
    </row>
    <row r="62351" spans="11:11" x14ac:dyDescent="0.25">
      <c r="K62351"/>
    </row>
    <row r="62352" spans="11:11" x14ac:dyDescent="0.25">
      <c r="K62352" s="133"/>
    </row>
    <row r="62353" spans="11:11" x14ac:dyDescent="0.25">
      <c r="K62353" s="133"/>
    </row>
    <row r="62354" spans="11:11" x14ac:dyDescent="0.25">
      <c r="K62354"/>
    </row>
    <row r="62355" spans="11:11" x14ac:dyDescent="0.25">
      <c r="K62355"/>
    </row>
    <row r="62356" spans="11:11" x14ac:dyDescent="0.25">
      <c r="K62356"/>
    </row>
    <row r="62357" spans="11:11" x14ac:dyDescent="0.25">
      <c r="K62357" s="133"/>
    </row>
    <row r="62358" spans="11:11" x14ac:dyDescent="0.25">
      <c r="K62358" s="133"/>
    </row>
    <row r="62359" spans="11:11" x14ac:dyDescent="0.25">
      <c r="K62359"/>
    </row>
    <row r="62360" spans="11:11" x14ac:dyDescent="0.25">
      <c r="K62360"/>
    </row>
    <row r="62361" spans="11:11" x14ac:dyDescent="0.25">
      <c r="K62361" s="133"/>
    </row>
    <row r="62362" spans="11:11" x14ac:dyDescent="0.25">
      <c r="K62362" s="133"/>
    </row>
    <row r="62363" spans="11:11" x14ac:dyDescent="0.25">
      <c r="K62363"/>
    </row>
    <row r="62364" spans="11:11" x14ac:dyDescent="0.25">
      <c r="K62364"/>
    </row>
    <row r="62365" spans="11:11" x14ac:dyDescent="0.25">
      <c r="K62365"/>
    </row>
    <row r="62366" spans="11:11" x14ac:dyDescent="0.25">
      <c r="K62366" s="133"/>
    </row>
    <row r="62367" spans="11:11" x14ac:dyDescent="0.25">
      <c r="K62367" s="133"/>
    </row>
    <row r="62368" spans="11:11" x14ac:dyDescent="0.25">
      <c r="K62368"/>
    </row>
    <row r="62369" spans="11:11" x14ac:dyDescent="0.25">
      <c r="K62369"/>
    </row>
    <row r="62370" spans="11:11" x14ac:dyDescent="0.25">
      <c r="K62370" s="133"/>
    </row>
    <row r="62371" spans="11:11" x14ac:dyDescent="0.25">
      <c r="K62371" s="133"/>
    </row>
    <row r="62372" spans="11:11" x14ac:dyDescent="0.25">
      <c r="K62372"/>
    </row>
    <row r="62373" spans="11:11" x14ac:dyDescent="0.25">
      <c r="K62373"/>
    </row>
    <row r="62374" spans="11:11" x14ac:dyDescent="0.25">
      <c r="K62374"/>
    </row>
    <row r="62375" spans="11:11" x14ac:dyDescent="0.25">
      <c r="K62375" s="133"/>
    </row>
    <row r="62376" spans="11:11" x14ac:dyDescent="0.25">
      <c r="K62376" s="133"/>
    </row>
    <row r="62377" spans="11:11" x14ac:dyDescent="0.25">
      <c r="K62377"/>
    </row>
    <row r="62378" spans="11:11" x14ac:dyDescent="0.25">
      <c r="K62378"/>
    </row>
    <row r="62379" spans="11:11" x14ac:dyDescent="0.25">
      <c r="K62379" s="133"/>
    </row>
    <row r="62380" spans="11:11" x14ac:dyDescent="0.25">
      <c r="K62380" s="133"/>
    </row>
    <row r="62381" spans="11:11" x14ac:dyDescent="0.25">
      <c r="K62381"/>
    </row>
    <row r="62382" spans="11:11" x14ac:dyDescent="0.25">
      <c r="K62382"/>
    </row>
    <row r="62383" spans="11:11" x14ac:dyDescent="0.25">
      <c r="K62383"/>
    </row>
    <row r="62384" spans="11:11" x14ac:dyDescent="0.25">
      <c r="K62384" s="133"/>
    </row>
    <row r="62385" spans="11:11" x14ac:dyDescent="0.25">
      <c r="K62385" s="133"/>
    </row>
    <row r="62386" spans="11:11" x14ac:dyDescent="0.25">
      <c r="K62386"/>
    </row>
    <row r="62387" spans="11:11" x14ac:dyDescent="0.25">
      <c r="K62387"/>
    </row>
    <row r="62388" spans="11:11" x14ac:dyDescent="0.25">
      <c r="K62388" s="133"/>
    </row>
    <row r="62389" spans="11:11" x14ac:dyDescent="0.25">
      <c r="K62389" s="133"/>
    </row>
    <row r="62390" spans="11:11" x14ac:dyDescent="0.25">
      <c r="K62390"/>
    </row>
    <row r="62391" spans="11:11" x14ac:dyDescent="0.25">
      <c r="K62391"/>
    </row>
    <row r="62392" spans="11:11" x14ac:dyDescent="0.25">
      <c r="K62392"/>
    </row>
    <row r="62393" spans="11:11" x14ac:dyDescent="0.25">
      <c r="K62393" s="133"/>
    </row>
    <row r="62394" spans="11:11" x14ac:dyDescent="0.25">
      <c r="K62394" s="133"/>
    </row>
    <row r="62395" spans="11:11" x14ac:dyDescent="0.25">
      <c r="K62395"/>
    </row>
    <row r="62396" spans="11:11" x14ac:dyDescent="0.25">
      <c r="K62396"/>
    </row>
    <row r="62397" spans="11:11" x14ac:dyDescent="0.25">
      <c r="K62397" s="133"/>
    </row>
    <row r="62398" spans="11:11" x14ac:dyDescent="0.25">
      <c r="K62398" s="133"/>
    </row>
    <row r="62399" spans="11:11" x14ac:dyDescent="0.25">
      <c r="K62399"/>
    </row>
    <row r="62400" spans="11:11" x14ac:dyDescent="0.25">
      <c r="K62400"/>
    </row>
    <row r="62401" spans="11:11" x14ac:dyDescent="0.25">
      <c r="K62401"/>
    </row>
    <row r="62402" spans="11:11" x14ac:dyDescent="0.25">
      <c r="K62402" s="133"/>
    </row>
    <row r="62403" spans="11:11" x14ac:dyDescent="0.25">
      <c r="K62403" s="133"/>
    </row>
    <row r="62404" spans="11:11" x14ac:dyDescent="0.25">
      <c r="K62404"/>
    </row>
    <row r="62405" spans="11:11" x14ac:dyDescent="0.25">
      <c r="K62405"/>
    </row>
    <row r="62406" spans="11:11" x14ac:dyDescent="0.25">
      <c r="K62406" s="133"/>
    </row>
    <row r="62407" spans="11:11" x14ac:dyDescent="0.25">
      <c r="K62407" s="133"/>
    </row>
    <row r="62408" spans="11:11" x14ac:dyDescent="0.25">
      <c r="K62408"/>
    </row>
    <row r="62409" spans="11:11" x14ac:dyDescent="0.25">
      <c r="K62409"/>
    </row>
    <row r="62410" spans="11:11" x14ac:dyDescent="0.25">
      <c r="K62410"/>
    </row>
    <row r="62411" spans="11:11" x14ac:dyDescent="0.25">
      <c r="K62411" s="133"/>
    </row>
    <row r="62412" spans="11:11" x14ac:dyDescent="0.25">
      <c r="K62412" s="133"/>
    </row>
    <row r="62413" spans="11:11" x14ac:dyDescent="0.25">
      <c r="K62413"/>
    </row>
    <row r="62414" spans="11:11" x14ac:dyDescent="0.25">
      <c r="K62414"/>
    </row>
    <row r="62415" spans="11:11" x14ac:dyDescent="0.25">
      <c r="K62415" s="133"/>
    </row>
    <row r="62416" spans="11:11" x14ac:dyDescent="0.25">
      <c r="K62416" s="133"/>
    </row>
    <row r="62417" spans="11:11" x14ac:dyDescent="0.25">
      <c r="K62417"/>
    </row>
    <row r="62418" spans="11:11" x14ac:dyDescent="0.25">
      <c r="K62418"/>
    </row>
    <row r="62419" spans="11:11" x14ac:dyDescent="0.25">
      <c r="K62419"/>
    </row>
    <row r="62420" spans="11:11" x14ac:dyDescent="0.25">
      <c r="K62420" s="133"/>
    </row>
    <row r="62421" spans="11:11" x14ac:dyDescent="0.25">
      <c r="K62421" s="133"/>
    </row>
    <row r="62422" spans="11:11" x14ac:dyDescent="0.25">
      <c r="K62422"/>
    </row>
    <row r="62423" spans="11:11" x14ac:dyDescent="0.25">
      <c r="K62423"/>
    </row>
    <row r="62424" spans="11:11" x14ac:dyDescent="0.25">
      <c r="K62424" s="133"/>
    </row>
    <row r="62425" spans="11:11" x14ac:dyDescent="0.25">
      <c r="K62425" s="133"/>
    </row>
    <row r="62426" spans="11:11" x14ac:dyDescent="0.25">
      <c r="K62426"/>
    </row>
    <row r="62427" spans="11:11" x14ac:dyDescent="0.25">
      <c r="K62427"/>
    </row>
    <row r="62428" spans="11:11" x14ac:dyDescent="0.25">
      <c r="K62428"/>
    </row>
    <row r="62429" spans="11:11" x14ac:dyDescent="0.25">
      <c r="K62429" s="133"/>
    </row>
    <row r="62430" spans="11:11" x14ac:dyDescent="0.25">
      <c r="K62430" s="133"/>
    </row>
    <row r="62431" spans="11:11" x14ac:dyDescent="0.25">
      <c r="K62431"/>
    </row>
    <row r="62432" spans="11:11" x14ac:dyDescent="0.25">
      <c r="K62432"/>
    </row>
    <row r="62433" spans="11:11" x14ac:dyDescent="0.25">
      <c r="K62433" s="133"/>
    </row>
    <row r="62434" spans="11:11" x14ac:dyDescent="0.25">
      <c r="K62434" s="133"/>
    </row>
    <row r="62435" spans="11:11" x14ac:dyDescent="0.25">
      <c r="K62435"/>
    </row>
    <row r="62436" spans="11:11" x14ac:dyDescent="0.25">
      <c r="K62436"/>
    </row>
    <row r="62437" spans="11:11" x14ac:dyDescent="0.25">
      <c r="K62437"/>
    </row>
    <row r="62438" spans="11:11" x14ac:dyDescent="0.25">
      <c r="K62438" s="133"/>
    </row>
    <row r="62439" spans="11:11" x14ac:dyDescent="0.25">
      <c r="K62439" s="133"/>
    </row>
    <row r="62440" spans="11:11" x14ac:dyDescent="0.25">
      <c r="K62440"/>
    </row>
    <row r="62441" spans="11:11" x14ac:dyDescent="0.25">
      <c r="K62441"/>
    </row>
    <row r="62442" spans="11:11" x14ac:dyDescent="0.25">
      <c r="K62442" s="133"/>
    </row>
    <row r="62443" spans="11:11" x14ac:dyDescent="0.25">
      <c r="K62443" s="133"/>
    </row>
    <row r="62444" spans="11:11" x14ac:dyDescent="0.25">
      <c r="K62444"/>
    </row>
    <row r="62445" spans="11:11" x14ac:dyDescent="0.25">
      <c r="K62445"/>
    </row>
    <row r="62446" spans="11:11" x14ac:dyDescent="0.25">
      <c r="K62446"/>
    </row>
    <row r="62447" spans="11:11" x14ac:dyDescent="0.25">
      <c r="K62447" s="133"/>
    </row>
    <row r="62448" spans="11:11" x14ac:dyDescent="0.25">
      <c r="K62448" s="133"/>
    </row>
    <row r="62449" spans="11:11" x14ac:dyDescent="0.25">
      <c r="K62449"/>
    </row>
    <row r="62450" spans="11:11" x14ac:dyDescent="0.25">
      <c r="K62450"/>
    </row>
    <row r="62451" spans="11:11" x14ac:dyDescent="0.25">
      <c r="K62451" s="133"/>
    </row>
    <row r="62452" spans="11:11" x14ac:dyDescent="0.25">
      <c r="K62452" s="133"/>
    </row>
    <row r="62453" spans="11:11" x14ac:dyDescent="0.25">
      <c r="K62453"/>
    </row>
    <row r="62454" spans="11:11" x14ac:dyDescent="0.25">
      <c r="K62454"/>
    </row>
    <row r="62455" spans="11:11" x14ac:dyDescent="0.25">
      <c r="K62455"/>
    </row>
    <row r="62456" spans="11:11" x14ac:dyDescent="0.25">
      <c r="K62456" s="133"/>
    </row>
    <row r="62457" spans="11:11" x14ac:dyDescent="0.25">
      <c r="K62457" s="133"/>
    </row>
    <row r="62458" spans="11:11" x14ac:dyDescent="0.25">
      <c r="K62458"/>
    </row>
    <row r="62459" spans="11:11" x14ac:dyDescent="0.25">
      <c r="K62459"/>
    </row>
    <row r="62460" spans="11:11" x14ac:dyDescent="0.25">
      <c r="K62460" s="133"/>
    </row>
    <row r="62461" spans="11:11" x14ac:dyDescent="0.25">
      <c r="K62461" s="133"/>
    </row>
    <row r="62462" spans="11:11" x14ac:dyDescent="0.25">
      <c r="K62462"/>
    </row>
    <row r="62463" spans="11:11" x14ac:dyDescent="0.25">
      <c r="K62463"/>
    </row>
    <row r="62464" spans="11:11" x14ac:dyDescent="0.25">
      <c r="K62464"/>
    </row>
    <row r="62465" spans="11:11" x14ac:dyDescent="0.25">
      <c r="K62465" s="133"/>
    </row>
    <row r="62466" spans="11:11" x14ac:dyDescent="0.25">
      <c r="K62466" s="133"/>
    </row>
    <row r="62467" spans="11:11" x14ac:dyDescent="0.25">
      <c r="K62467"/>
    </row>
    <row r="62468" spans="11:11" x14ac:dyDescent="0.25">
      <c r="K62468"/>
    </row>
    <row r="62469" spans="11:11" x14ac:dyDescent="0.25">
      <c r="K62469" s="133"/>
    </row>
    <row r="62470" spans="11:11" x14ac:dyDescent="0.25">
      <c r="K62470" s="133"/>
    </row>
    <row r="62471" spans="11:11" x14ac:dyDescent="0.25">
      <c r="K62471"/>
    </row>
    <row r="62472" spans="11:11" x14ac:dyDescent="0.25">
      <c r="K62472"/>
    </row>
    <row r="62473" spans="11:11" x14ac:dyDescent="0.25">
      <c r="K62473"/>
    </row>
    <row r="62474" spans="11:11" x14ac:dyDescent="0.25">
      <c r="K62474" s="133"/>
    </row>
    <row r="62475" spans="11:11" x14ac:dyDescent="0.25">
      <c r="K62475" s="133"/>
    </row>
    <row r="62476" spans="11:11" x14ac:dyDescent="0.25">
      <c r="K62476"/>
    </row>
    <row r="62477" spans="11:11" x14ac:dyDescent="0.25">
      <c r="K62477"/>
    </row>
    <row r="62478" spans="11:11" x14ac:dyDescent="0.25">
      <c r="K62478" s="133"/>
    </row>
    <row r="62479" spans="11:11" x14ac:dyDescent="0.25">
      <c r="K62479" s="133"/>
    </row>
    <row r="62480" spans="11:11" x14ac:dyDescent="0.25">
      <c r="K62480"/>
    </row>
    <row r="62481" spans="11:11" x14ac:dyDescent="0.25">
      <c r="K62481"/>
    </row>
    <row r="62482" spans="11:11" x14ac:dyDescent="0.25">
      <c r="K62482"/>
    </row>
    <row r="62483" spans="11:11" x14ac:dyDescent="0.25">
      <c r="K62483" s="133"/>
    </row>
    <row r="62484" spans="11:11" x14ac:dyDescent="0.25">
      <c r="K62484" s="133"/>
    </row>
    <row r="62485" spans="11:11" x14ac:dyDescent="0.25">
      <c r="K62485"/>
    </row>
    <row r="62486" spans="11:11" x14ac:dyDescent="0.25">
      <c r="K62486"/>
    </row>
    <row r="62487" spans="11:11" x14ac:dyDescent="0.25">
      <c r="K62487" s="133"/>
    </row>
    <row r="62488" spans="11:11" x14ac:dyDescent="0.25">
      <c r="K62488" s="133"/>
    </row>
    <row r="62489" spans="11:11" x14ac:dyDescent="0.25">
      <c r="K62489"/>
    </row>
    <row r="62490" spans="11:11" x14ac:dyDescent="0.25">
      <c r="K62490"/>
    </row>
    <row r="62491" spans="11:11" x14ac:dyDescent="0.25">
      <c r="K62491"/>
    </row>
    <row r="62492" spans="11:11" x14ac:dyDescent="0.25">
      <c r="K62492" s="133"/>
    </row>
    <row r="62493" spans="11:11" x14ac:dyDescent="0.25">
      <c r="K62493" s="133"/>
    </row>
    <row r="62494" spans="11:11" x14ac:dyDescent="0.25">
      <c r="K62494"/>
    </row>
    <row r="62495" spans="11:11" x14ac:dyDescent="0.25">
      <c r="K62495"/>
    </row>
    <row r="62496" spans="11:11" x14ac:dyDescent="0.25">
      <c r="K62496" s="133"/>
    </row>
    <row r="62497" spans="11:11" x14ac:dyDescent="0.25">
      <c r="K62497" s="133"/>
    </row>
    <row r="62498" spans="11:11" x14ac:dyDescent="0.25">
      <c r="K62498"/>
    </row>
    <row r="62499" spans="11:11" x14ac:dyDescent="0.25">
      <c r="K62499"/>
    </row>
    <row r="62500" spans="11:11" x14ac:dyDescent="0.25">
      <c r="K62500"/>
    </row>
    <row r="62501" spans="11:11" x14ac:dyDescent="0.25">
      <c r="K62501" s="133"/>
    </row>
    <row r="62502" spans="11:11" x14ac:dyDescent="0.25">
      <c r="K62502" s="133"/>
    </row>
    <row r="62503" spans="11:11" x14ac:dyDescent="0.25">
      <c r="K62503"/>
    </row>
    <row r="62504" spans="11:11" x14ac:dyDescent="0.25">
      <c r="K62504"/>
    </row>
    <row r="62505" spans="11:11" x14ac:dyDescent="0.25">
      <c r="K62505" s="133"/>
    </row>
    <row r="62506" spans="11:11" x14ac:dyDescent="0.25">
      <c r="K62506" s="133"/>
    </row>
    <row r="62507" spans="11:11" x14ac:dyDescent="0.25">
      <c r="K62507"/>
    </row>
    <row r="62508" spans="11:11" x14ac:dyDescent="0.25">
      <c r="K62508"/>
    </row>
    <row r="62509" spans="11:11" x14ac:dyDescent="0.25">
      <c r="K62509"/>
    </row>
    <row r="62510" spans="11:11" x14ac:dyDescent="0.25">
      <c r="K62510" s="133"/>
    </row>
    <row r="62511" spans="11:11" x14ac:dyDescent="0.25">
      <c r="K62511" s="133"/>
    </row>
    <row r="62512" spans="11:11" x14ac:dyDescent="0.25">
      <c r="K62512"/>
    </row>
    <row r="62513" spans="11:11" x14ac:dyDescent="0.25">
      <c r="K62513"/>
    </row>
    <row r="62514" spans="11:11" x14ac:dyDescent="0.25">
      <c r="K62514" s="133"/>
    </row>
    <row r="62515" spans="11:11" x14ac:dyDescent="0.25">
      <c r="K62515" s="133"/>
    </row>
    <row r="62516" spans="11:11" x14ac:dyDescent="0.25">
      <c r="K62516"/>
    </row>
    <row r="62517" spans="11:11" x14ac:dyDescent="0.25">
      <c r="K62517"/>
    </row>
    <row r="62518" spans="11:11" x14ac:dyDescent="0.25">
      <c r="K62518"/>
    </row>
    <row r="62519" spans="11:11" x14ac:dyDescent="0.25">
      <c r="K62519" s="133"/>
    </row>
    <row r="62520" spans="11:11" x14ac:dyDescent="0.25">
      <c r="K62520" s="133"/>
    </row>
    <row r="62521" spans="11:11" x14ac:dyDescent="0.25">
      <c r="K62521"/>
    </row>
    <row r="62522" spans="11:11" x14ac:dyDescent="0.25">
      <c r="K62522"/>
    </row>
    <row r="62523" spans="11:11" x14ac:dyDescent="0.25">
      <c r="K62523" s="133"/>
    </row>
    <row r="62524" spans="11:11" x14ac:dyDescent="0.25">
      <c r="K62524" s="133"/>
    </row>
    <row r="62525" spans="11:11" x14ac:dyDescent="0.25">
      <c r="K62525"/>
    </row>
    <row r="62526" spans="11:11" x14ac:dyDescent="0.25">
      <c r="K62526"/>
    </row>
    <row r="62527" spans="11:11" x14ac:dyDescent="0.25">
      <c r="K62527"/>
    </row>
    <row r="62528" spans="11:11" x14ac:dyDescent="0.25">
      <c r="K62528" s="133"/>
    </row>
    <row r="62529" spans="11:11" x14ac:dyDescent="0.25">
      <c r="K62529" s="133"/>
    </row>
    <row r="62530" spans="11:11" x14ac:dyDescent="0.25">
      <c r="K62530"/>
    </row>
    <row r="62531" spans="11:11" x14ac:dyDescent="0.25">
      <c r="K62531"/>
    </row>
    <row r="62532" spans="11:11" x14ac:dyDescent="0.25">
      <c r="K62532" s="133"/>
    </row>
    <row r="62533" spans="11:11" x14ac:dyDescent="0.25">
      <c r="K62533" s="133"/>
    </row>
    <row r="62534" spans="11:11" x14ac:dyDescent="0.25">
      <c r="K62534"/>
    </row>
    <row r="62535" spans="11:11" x14ac:dyDescent="0.25">
      <c r="K62535"/>
    </row>
    <row r="62536" spans="11:11" x14ac:dyDescent="0.25">
      <c r="K62536"/>
    </row>
    <row r="62537" spans="11:11" x14ac:dyDescent="0.25">
      <c r="K62537" s="133"/>
    </row>
    <row r="62538" spans="11:11" x14ac:dyDescent="0.25">
      <c r="K62538" s="133"/>
    </row>
    <row r="62539" spans="11:11" x14ac:dyDescent="0.25">
      <c r="K62539"/>
    </row>
    <row r="62540" spans="11:11" x14ac:dyDescent="0.25">
      <c r="K62540"/>
    </row>
    <row r="62541" spans="11:11" x14ac:dyDescent="0.25">
      <c r="K62541" s="133"/>
    </row>
    <row r="62542" spans="11:11" x14ac:dyDescent="0.25">
      <c r="K62542" s="133"/>
    </row>
    <row r="62543" spans="11:11" x14ac:dyDescent="0.25">
      <c r="K62543"/>
    </row>
    <row r="62544" spans="11:11" x14ac:dyDescent="0.25">
      <c r="K62544"/>
    </row>
    <row r="62545" spans="11:11" x14ac:dyDescent="0.25">
      <c r="K62545"/>
    </row>
    <row r="62546" spans="11:11" x14ac:dyDescent="0.25">
      <c r="K62546" s="133"/>
    </row>
    <row r="62547" spans="11:11" x14ac:dyDescent="0.25">
      <c r="K62547" s="133"/>
    </row>
    <row r="62548" spans="11:11" x14ac:dyDescent="0.25">
      <c r="K62548"/>
    </row>
    <row r="62549" spans="11:11" x14ac:dyDescent="0.25">
      <c r="K62549"/>
    </row>
    <row r="62550" spans="11:11" x14ac:dyDescent="0.25">
      <c r="K62550" s="133"/>
    </row>
    <row r="62551" spans="11:11" x14ac:dyDescent="0.25">
      <c r="K62551" s="133"/>
    </row>
    <row r="62552" spans="11:11" x14ac:dyDescent="0.25">
      <c r="K62552"/>
    </row>
    <row r="62553" spans="11:11" x14ac:dyDescent="0.25">
      <c r="K62553"/>
    </row>
    <row r="62554" spans="11:11" x14ac:dyDescent="0.25">
      <c r="K62554"/>
    </row>
    <row r="62555" spans="11:11" x14ac:dyDescent="0.25">
      <c r="K62555" s="133"/>
    </row>
    <row r="62556" spans="11:11" x14ac:dyDescent="0.25">
      <c r="K62556" s="133"/>
    </row>
    <row r="62557" spans="11:11" x14ac:dyDescent="0.25">
      <c r="K62557"/>
    </row>
    <row r="62558" spans="11:11" x14ac:dyDescent="0.25">
      <c r="K62558"/>
    </row>
    <row r="62559" spans="11:11" x14ac:dyDescent="0.25">
      <c r="K62559" s="133"/>
    </row>
    <row r="62560" spans="11:11" x14ac:dyDescent="0.25">
      <c r="K62560" s="133"/>
    </row>
    <row r="62561" spans="11:11" x14ac:dyDescent="0.25">
      <c r="K62561"/>
    </row>
    <row r="62562" spans="11:11" x14ac:dyDescent="0.25">
      <c r="K62562"/>
    </row>
    <row r="62563" spans="11:11" x14ac:dyDescent="0.25">
      <c r="K62563"/>
    </row>
    <row r="62564" spans="11:11" x14ac:dyDescent="0.25">
      <c r="K62564" s="133"/>
    </row>
    <row r="62565" spans="11:11" x14ac:dyDescent="0.25">
      <c r="K62565" s="133"/>
    </row>
    <row r="62566" spans="11:11" x14ac:dyDescent="0.25">
      <c r="K62566"/>
    </row>
    <row r="62567" spans="11:11" x14ac:dyDescent="0.25">
      <c r="K62567"/>
    </row>
    <row r="62568" spans="11:11" x14ac:dyDescent="0.25">
      <c r="K62568" s="133"/>
    </row>
    <row r="62569" spans="11:11" x14ac:dyDescent="0.25">
      <c r="K62569" s="133"/>
    </row>
    <row r="62570" spans="11:11" x14ac:dyDescent="0.25">
      <c r="K62570"/>
    </row>
    <row r="62571" spans="11:11" x14ac:dyDescent="0.25">
      <c r="K62571"/>
    </row>
    <row r="62572" spans="11:11" x14ac:dyDescent="0.25">
      <c r="K62572"/>
    </row>
    <row r="62573" spans="11:11" x14ac:dyDescent="0.25">
      <c r="K62573" s="133"/>
    </row>
    <row r="62574" spans="11:11" x14ac:dyDescent="0.25">
      <c r="K62574" s="133"/>
    </row>
    <row r="62575" spans="11:11" x14ac:dyDescent="0.25">
      <c r="K62575"/>
    </row>
    <row r="62576" spans="11:11" x14ac:dyDescent="0.25">
      <c r="K62576"/>
    </row>
    <row r="62577" spans="11:11" x14ac:dyDescent="0.25">
      <c r="K62577" s="133"/>
    </row>
    <row r="62578" spans="11:11" x14ac:dyDescent="0.25">
      <c r="K62578" s="133"/>
    </row>
    <row r="62579" spans="11:11" x14ac:dyDescent="0.25">
      <c r="K62579"/>
    </row>
    <row r="62580" spans="11:11" x14ac:dyDescent="0.25">
      <c r="K62580"/>
    </row>
    <row r="62581" spans="11:11" x14ac:dyDescent="0.25">
      <c r="K62581"/>
    </row>
    <row r="62582" spans="11:11" x14ac:dyDescent="0.25">
      <c r="K62582" s="133"/>
    </row>
    <row r="62583" spans="11:11" x14ac:dyDescent="0.25">
      <c r="K62583" s="133"/>
    </row>
    <row r="62584" spans="11:11" x14ac:dyDescent="0.25">
      <c r="K62584"/>
    </row>
    <row r="62585" spans="11:11" x14ac:dyDescent="0.25">
      <c r="K62585"/>
    </row>
    <row r="62586" spans="11:11" x14ac:dyDescent="0.25">
      <c r="K62586" s="133"/>
    </row>
    <row r="62587" spans="11:11" x14ac:dyDescent="0.25">
      <c r="K62587" s="133"/>
    </row>
    <row r="62588" spans="11:11" x14ac:dyDescent="0.25">
      <c r="K62588"/>
    </row>
    <row r="62589" spans="11:11" x14ac:dyDescent="0.25">
      <c r="K62589"/>
    </row>
    <row r="62590" spans="11:11" x14ac:dyDescent="0.25">
      <c r="K62590"/>
    </row>
    <row r="62591" spans="11:11" x14ac:dyDescent="0.25">
      <c r="K62591" s="133"/>
    </row>
    <row r="62592" spans="11:11" x14ac:dyDescent="0.25">
      <c r="K62592" s="133"/>
    </row>
    <row r="62593" spans="11:11" x14ac:dyDescent="0.25">
      <c r="K62593"/>
    </row>
    <row r="62594" spans="11:11" x14ac:dyDescent="0.25">
      <c r="K62594"/>
    </row>
    <row r="62595" spans="11:11" x14ac:dyDescent="0.25">
      <c r="K62595" s="133"/>
    </row>
    <row r="62596" spans="11:11" x14ac:dyDescent="0.25">
      <c r="K62596" s="133"/>
    </row>
    <row r="62597" spans="11:11" x14ac:dyDescent="0.25">
      <c r="K62597"/>
    </row>
    <row r="62598" spans="11:11" x14ac:dyDescent="0.25">
      <c r="K62598"/>
    </row>
    <row r="62599" spans="11:11" x14ac:dyDescent="0.25">
      <c r="K62599"/>
    </row>
    <row r="62600" spans="11:11" x14ac:dyDescent="0.25">
      <c r="K62600" s="133"/>
    </row>
    <row r="62601" spans="11:11" x14ac:dyDescent="0.25">
      <c r="K62601" s="133"/>
    </row>
    <row r="62602" spans="11:11" x14ac:dyDescent="0.25">
      <c r="K62602"/>
    </row>
    <row r="62603" spans="11:11" x14ac:dyDescent="0.25">
      <c r="K62603"/>
    </row>
    <row r="62604" spans="11:11" x14ac:dyDescent="0.25">
      <c r="K62604" s="133"/>
    </row>
    <row r="62605" spans="11:11" x14ac:dyDescent="0.25">
      <c r="K62605" s="133"/>
    </row>
    <row r="62606" spans="11:11" x14ac:dyDescent="0.25">
      <c r="K62606"/>
    </row>
    <row r="62607" spans="11:11" x14ac:dyDescent="0.25">
      <c r="K62607"/>
    </row>
    <row r="62608" spans="11:11" x14ac:dyDescent="0.25">
      <c r="K62608"/>
    </row>
    <row r="62609" spans="11:11" x14ac:dyDescent="0.25">
      <c r="K62609" s="133"/>
    </row>
    <row r="62610" spans="11:11" x14ac:dyDescent="0.25">
      <c r="K62610" s="133"/>
    </row>
    <row r="62611" spans="11:11" x14ac:dyDescent="0.25">
      <c r="K62611"/>
    </row>
    <row r="62612" spans="11:11" x14ac:dyDescent="0.25">
      <c r="K62612"/>
    </row>
    <row r="62613" spans="11:11" x14ac:dyDescent="0.25">
      <c r="K62613" s="133"/>
    </row>
    <row r="62614" spans="11:11" x14ac:dyDescent="0.25">
      <c r="K62614" s="133"/>
    </row>
    <row r="62615" spans="11:11" x14ac:dyDescent="0.25">
      <c r="K62615"/>
    </row>
    <row r="62616" spans="11:11" x14ac:dyDescent="0.25">
      <c r="K62616"/>
    </row>
    <row r="62617" spans="11:11" x14ac:dyDescent="0.25">
      <c r="K62617"/>
    </row>
    <row r="62618" spans="11:11" x14ac:dyDescent="0.25">
      <c r="K62618" s="133"/>
    </row>
    <row r="62619" spans="11:11" x14ac:dyDescent="0.25">
      <c r="K62619" s="133"/>
    </row>
    <row r="62620" spans="11:11" x14ac:dyDescent="0.25">
      <c r="K62620"/>
    </row>
    <row r="62621" spans="11:11" x14ac:dyDescent="0.25">
      <c r="K62621"/>
    </row>
    <row r="62622" spans="11:11" x14ac:dyDescent="0.25">
      <c r="K62622" s="133"/>
    </row>
    <row r="62623" spans="11:11" x14ac:dyDescent="0.25">
      <c r="K62623" s="133"/>
    </row>
    <row r="62624" spans="11:11" x14ac:dyDescent="0.25">
      <c r="K62624"/>
    </row>
    <row r="62625" spans="11:11" x14ac:dyDescent="0.25">
      <c r="K62625"/>
    </row>
    <row r="62626" spans="11:11" x14ac:dyDescent="0.25">
      <c r="K62626"/>
    </row>
    <row r="62627" spans="11:11" x14ac:dyDescent="0.25">
      <c r="K62627" s="133"/>
    </row>
    <row r="62628" spans="11:11" x14ac:dyDescent="0.25">
      <c r="K62628" s="133"/>
    </row>
    <row r="62629" spans="11:11" x14ac:dyDescent="0.25">
      <c r="K62629"/>
    </row>
    <row r="62630" spans="11:11" x14ac:dyDescent="0.25">
      <c r="K62630"/>
    </row>
    <row r="62631" spans="11:11" x14ac:dyDescent="0.25">
      <c r="K62631" s="133"/>
    </row>
    <row r="62632" spans="11:11" x14ac:dyDescent="0.25">
      <c r="K62632" s="133"/>
    </row>
    <row r="62633" spans="11:11" x14ac:dyDescent="0.25">
      <c r="K62633"/>
    </row>
    <row r="62634" spans="11:11" x14ac:dyDescent="0.25">
      <c r="K62634"/>
    </row>
    <row r="62635" spans="11:11" x14ac:dyDescent="0.25">
      <c r="K62635"/>
    </row>
    <row r="62636" spans="11:11" x14ac:dyDescent="0.25">
      <c r="K62636" s="133"/>
    </row>
    <row r="62637" spans="11:11" x14ac:dyDescent="0.25">
      <c r="K62637" s="133"/>
    </row>
    <row r="62638" spans="11:11" x14ac:dyDescent="0.25">
      <c r="K62638"/>
    </row>
    <row r="62639" spans="11:11" x14ac:dyDescent="0.25">
      <c r="K62639"/>
    </row>
    <row r="62640" spans="11:11" x14ac:dyDescent="0.25">
      <c r="K62640" s="133"/>
    </row>
    <row r="62641" spans="11:11" x14ac:dyDescent="0.25">
      <c r="K62641" s="133"/>
    </row>
    <row r="62642" spans="11:11" x14ac:dyDescent="0.25">
      <c r="K62642"/>
    </row>
    <row r="62643" spans="11:11" x14ac:dyDescent="0.25">
      <c r="K62643"/>
    </row>
    <row r="62644" spans="11:11" x14ac:dyDescent="0.25">
      <c r="K62644"/>
    </row>
    <row r="62645" spans="11:11" x14ac:dyDescent="0.25">
      <c r="K62645" s="133"/>
    </row>
    <row r="62646" spans="11:11" x14ac:dyDescent="0.25">
      <c r="K62646" s="133"/>
    </row>
    <row r="62647" spans="11:11" x14ac:dyDescent="0.25">
      <c r="K62647"/>
    </row>
    <row r="62648" spans="11:11" x14ac:dyDescent="0.25">
      <c r="K62648"/>
    </row>
    <row r="62649" spans="11:11" x14ac:dyDescent="0.25">
      <c r="K62649" s="133"/>
    </row>
    <row r="62650" spans="11:11" x14ac:dyDescent="0.25">
      <c r="K62650" s="133"/>
    </row>
    <row r="62651" spans="11:11" x14ac:dyDescent="0.25">
      <c r="K62651"/>
    </row>
    <row r="62652" spans="11:11" x14ac:dyDescent="0.25">
      <c r="K62652"/>
    </row>
    <row r="62653" spans="11:11" x14ac:dyDescent="0.25">
      <c r="K62653"/>
    </row>
    <row r="62654" spans="11:11" x14ac:dyDescent="0.25">
      <c r="K62654" s="133"/>
    </row>
    <row r="62655" spans="11:11" x14ac:dyDescent="0.25">
      <c r="K62655" s="133"/>
    </row>
    <row r="62656" spans="11:11" x14ac:dyDescent="0.25">
      <c r="K62656"/>
    </row>
    <row r="62657" spans="11:11" x14ac:dyDescent="0.25">
      <c r="K62657"/>
    </row>
    <row r="62658" spans="11:11" x14ac:dyDescent="0.25">
      <c r="K62658" s="133"/>
    </row>
    <row r="62659" spans="11:11" x14ac:dyDescent="0.25">
      <c r="K62659" s="133"/>
    </row>
    <row r="62660" spans="11:11" x14ac:dyDescent="0.25">
      <c r="K62660"/>
    </row>
    <row r="62661" spans="11:11" x14ac:dyDescent="0.25">
      <c r="K62661"/>
    </row>
    <row r="62662" spans="11:11" x14ac:dyDescent="0.25">
      <c r="K62662"/>
    </row>
    <row r="62663" spans="11:11" x14ac:dyDescent="0.25">
      <c r="K62663" s="133"/>
    </row>
    <row r="62664" spans="11:11" x14ac:dyDescent="0.25">
      <c r="K62664" s="133"/>
    </row>
    <row r="62665" spans="11:11" x14ac:dyDescent="0.25">
      <c r="K62665"/>
    </row>
    <row r="62666" spans="11:11" x14ac:dyDescent="0.25">
      <c r="K62666"/>
    </row>
    <row r="62667" spans="11:11" x14ac:dyDescent="0.25">
      <c r="K62667" s="133"/>
    </row>
    <row r="62668" spans="11:11" x14ac:dyDescent="0.25">
      <c r="K62668" s="133"/>
    </row>
    <row r="62669" spans="11:11" x14ac:dyDescent="0.25">
      <c r="K62669"/>
    </row>
    <row r="62670" spans="11:11" x14ac:dyDescent="0.25">
      <c r="K62670"/>
    </row>
    <row r="62671" spans="11:11" x14ac:dyDescent="0.25">
      <c r="K62671"/>
    </row>
    <row r="62672" spans="11:11" x14ac:dyDescent="0.25">
      <c r="K62672" s="133"/>
    </row>
    <row r="62673" spans="11:11" x14ac:dyDescent="0.25">
      <c r="K62673" s="133"/>
    </row>
    <row r="62674" spans="11:11" x14ac:dyDescent="0.25">
      <c r="K62674"/>
    </row>
    <row r="62675" spans="11:11" x14ac:dyDescent="0.25">
      <c r="K62675"/>
    </row>
    <row r="62676" spans="11:11" x14ac:dyDescent="0.25">
      <c r="K62676" s="133"/>
    </row>
    <row r="62677" spans="11:11" x14ac:dyDescent="0.25">
      <c r="K62677" s="133"/>
    </row>
    <row r="62678" spans="11:11" x14ac:dyDescent="0.25">
      <c r="K62678"/>
    </row>
    <row r="62679" spans="11:11" x14ac:dyDescent="0.25">
      <c r="K62679"/>
    </row>
    <row r="62680" spans="11:11" x14ac:dyDescent="0.25">
      <c r="K62680"/>
    </row>
    <row r="62681" spans="11:11" x14ac:dyDescent="0.25">
      <c r="K62681" s="133"/>
    </row>
    <row r="62682" spans="11:11" x14ac:dyDescent="0.25">
      <c r="K62682" s="133"/>
    </row>
    <row r="62683" spans="11:11" x14ac:dyDescent="0.25">
      <c r="K62683"/>
    </row>
    <row r="62684" spans="11:11" x14ac:dyDescent="0.25">
      <c r="K62684"/>
    </row>
    <row r="62685" spans="11:11" x14ac:dyDescent="0.25">
      <c r="K62685" s="133"/>
    </row>
    <row r="62686" spans="11:11" x14ac:dyDescent="0.25">
      <c r="K62686" s="133"/>
    </row>
    <row r="62687" spans="11:11" x14ac:dyDescent="0.25">
      <c r="K62687"/>
    </row>
    <row r="62688" spans="11:11" x14ac:dyDescent="0.25">
      <c r="K62688"/>
    </row>
    <row r="62689" spans="11:11" x14ac:dyDescent="0.25">
      <c r="K62689"/>
    </row>
    <row r="62690" spans="11:11" x14ac:dyDescent="0.25">
      <c r="K62690" s="133"/>
    </row>
    <row r="62691" spans="11:11" x14ac:dyDescent="0.25">
      <c r="K62691" s="133"/>
    </row>
    <row r="62692" spans="11:11" x14ac:dyDescent="0.25">
      <c r="K62692"/>
    </row>
    <row r="62693" spans="11:11" x14ac:dyDescent="0.25">
      <c r="K62693"/>
    </row>
    <row r="62694" spans="11:11" x14ac:dyDescent="0.25">
      <c r="K62694" s="133"/>
    </row>
    <row r="62695" spans="11:11" x14ac:dyDescent="0.25">
      <c r="K62695" s="133"/>
    </row>
    <row r="62696" spans="11:11" x14ac:dyDescent="0.25">
      <c r="K62696"/>
    </row>
    <row r="62697" spans="11:11" x14ac:dyDescent="0.25">
      <c r="K62697"/>
    </row>
    <row r="62698" spans="11:11" x14ac:dyDescent="0.25">
      <c r="K62698"/>
    </row>
    <row r="62699" spans="11:11" x14ac:dyDescent="0.25">
      <c r="K62699" s="133"/>
    </row>
    <row r="62700" spans="11:11" x14ac:dyDescent="0.25">
      <c r="K62700" s="133"/>
    </row>
    <row r="62701" spans="11:11" x14ac:dyDescent="0.25">
      <c r="K62701"/>
    </row>
    <row r="62702" spans="11:11" x14ac:dyDescent="0.25">
      <c r="K62702"/>
    </row>
    <row r="62703" spans="11:11" x14ac:dyDescent="0.25">
      <c r="K62703" s="133"/>
    </row>
    <row r="62704" spans="11:11" x14ac:dyDescent="0.25">
      <c r="K62704" s="133"/>
    </row>
    <row r="62705" spans="11:11" x14ac:dyDescent="0.25">
      <c r="K62705"/>
    </row>
    <row r="62706" spans="11:11" x14ac:dyDescent="0.25">
      <c r="K62706"/>
    </row>
    <row r="62707" spans="11:11" x14ac:dyDescent="0.25">
      <c r="K62707"/>
    </row>
    <row r="62708" spans="11:11" x14ac:dyDescent="0.25">
      <c r="K62708" s="133"/>
    </row>
    <row r="62709" spans="11:11" x14ac:dyDescent="0.25">
      <c r="K62709" s="133"/>
    </row>
    <row r="62710" spans="11:11" x14ac:dyDescent="0.25">
      <c r="K62710"/>
    </row>
    <row r="62711" spans="11:11" x14ac:dyDescent="0.25">
      <c r="K62711"/>
    </row>
    <row r="62712" spans="11:11" x14ac:dyDescent="0.25">
      <c r="K62712" s="133"/>
    </row>
    <row r="62713" spans="11:11" x14ac:dyDescent="0.25">
      <c r="K62713" s="133"/>
    </row>
    <row r="62714" spans="11:11" x14ac:dyDescent="0.25">
      <c r="K62714"/>
    </row>
    <row r="62715" spans="11:11" x14ac:dyDescent="0.25">
      <c r="K62715"/>
    </row>
    <row r="62716" spans="11:11" x14ac:dyDescent="0.25">
      <c r="K62716"/>
    </row>
    <row r="62717" spans="11:11" x14ac:dyDescent="0.25">
      <c r="K62717" s="133"/>
    </row>
    <row r="62718" spans="11:11" x14ac:dyDescent="0.25">
      <c r="K62718" s="133"/>
    </row>
    <row r="62719" spans="11:11" x14ac:dyDescent="0.25">
      <c r="K62719"/>
    </row>
    <row r="62720" spans="11:11" x14ac:dyDescent="0.25">
      <c r="K62720"/>
    </row>
    <row r="62721" spans="11:11" x14ac:dyDescent="0.25">
      <c r="K62721" s="133"/>
    </row>
    <row r="62722" spans="11:11" x14ac:dyDescent="0.25">
      <c r="K62722" s="133"/>
    </row>
    <row r="62723" spans="11:11" x14ac:dyDescent="0.25">
      <c r="K62723"/>
    </row>
    <row r="62724" spans="11:11" x14ac:dyDescent="0.25">
      <c r="K62724"/>
    </row>
    <row r="62725" spans="11:11" x14ac:dyDescent="0.25">
      <c r="K62725"/>
    </row>
    <row r="62726" spans="11:11" x14ac:dyDescent="0.25">
      <c r="K62726" s="133"/>
    </row>
    <row r="62727" spans="11:11" x14ac:dyDescent="0.25">
      <c r="K62727" s="133"/>
    </row>
    <row r="62728" spans="11:11" x14ac:dyDescent="0.25">
      <c r="K62728"/>
    </row>
    <row r="62729" spans="11:11" x14ac:dyDescent="0.25">
      <c r="K62729"/>
    </row>
    <row r="62730" spans="11:11" x14ac:dyDescent="0.25">
      <c r="K62730" s="133"/>
    </row>
    <row r="62731" spans="11:11" x14ac:dyDescent="0.25">
      <c r="K62731" s="133"/>
    </row>
    <row r="62732" spans="11:11" x14ac:dyDescent="0.25">
      <c r="K62732"/>
    </row>
    <row r="62733" spans="11:11" x14ac:dyDescent="0.25">
      <c r="K62733"/>
    </row>
    <row r="62734" spans="11:11" x14ac:dyDescent="0.25">
      <c r="K62734"/>
    </row>
    <row r="62735" spans="11:11" x14ac:dyDescent="0.25">
      <c r="K62735" s="133"/>
    </row>
    <row r="62736" spans="11:11" x14ac:dyDescent="0.25">
      <c r="K62736" s="133"/>
    </row>
    <row r="62737" spans="11:11" x14ac:dyDescent="0.25">
      <c r="K62737"/>
    </row>
    <row r="62738" spans="11:11" x14ac:dyDescent="0.25">
      <c r="K62738"/>
    </row>
    <row r="62739" spans="11:11" x14ac:dyDescent="0.25">
      <c r="K62739" s="133"/>
    </row>
    <row r="62740" spans="11:11" x14ac:dyDescent="0.25">
      <c r="K62740" s="133"/>
    </row>
    <row r="62741" spans="11:11" x14ac:dyDescent="0.25">
      <c r="K62741"/>
    </row>
    <row r="62742" spans="11:11" x14ac:dyDescent="0.25">
      <c r="K62742"/>
    </row>
    <row r="62743" spans="11:11" x14ac:dyDescent="0.25">
      <c r="K62743"/>
    </row>
    <row r="62744" spans="11:11" x14ac:dyDescent="0.25">
      <c r="K62744" s="133"/>
    </row>
    <row r="62745" spans="11:11" x14ac:dyDescent="0.25">
      <c r="K62745" s="133"/>
    </row>
    <row r="62746" spans="11:11" x14ac:dyDescent="0.25">
      <c r="K62746"/>
    </row>
    <row r="62747" spans="11:11" x14ac:dyDescent="0.25">
      <c r="K62747"/>
    </row>
    <row r="62748" spans="11:11" x14ac:dyDescent="0.25">
      <c r="K62748" s="133"/>
    </row>
    <row r="62749" spans="11:11" x14ac:dyDescent="0.25">
      <c r="K62749" s="133"/>
    </row>
    <row r="62750" spans="11:11" x14ac:dyDescent="0.25">
      <c r="K62750"/>
    </row>
    <row r="62751" spans="11:11" x14ac:dyDescent="0.25">
      <c r="K62751"/>
    </row>
    <row r="62752" spans="11:11" x14ac:dyDescent="0.25">
      <c r="K62752"/>
    </row>
    <row r="62753" spans="11:11" x14ac:dyDescent="0.25">
      <c r="K62753" s="133"/>
    </row>
    <row r="62754" spans="11:11" x14ac:dyDescent="0.25">
      <c r="K62754" s="133"/>
    </row>
    <row r="62755" spans="11:11" x14ac:dyDescent="0.25">
      <c r="K62755"/>
    </row>
    <row r="62756" spans="11:11" x14ac:dyDescent="0.25">
      <c r="K62756"/>
    </row>
    <row r="62757" spans="11:11" x14ac:dyDescent="0.25">
      <c r="K62757" s="133"/>
    </row>
    <row r="62758" spans="11:11" x14ac:dyDescent="0.25">
      <c r="K62758" s="133"/>
    </row>
    <row r="62759" spans="11:11" x14ac:dyDescent="0.25">
      <c r="K62759"/>
    </row>
    <row r="62760" spans="11:11" x14ac:dyDescent="0.25">
      <c r="K62760"/>
    </row>
    <row r="62761" spans="11:11" x14ac:dyDescent="0.25">
      <c r="K62761"/>
    </row>
    <row r="62762" spans="11:11" x14ac:dyDescent="0.25">
      <c r="K62762" s="133"/>
    </row>
    <row r="62763" spans="11:11" x14ac:dyDescent="0.25">
      <c r="K62763" s="133"/>
    </row>
    <row r="62764" spans="11:11" x14ac:dyDescent="0.25">
      <c r="K62764"/>
    </row>
    <row r="62765" spans="11:11" x14ac:dyDescent="0.25">
      <c r="K62765"/>
    </row>
    <row r="62766" spans="11:11" x14ac:dyDescent="0.25">
      <c r="K62766" s="133"/>
    </row>
    <row r="62767" spans="11:11" x14ac:dyDescent="0.25">
      <c r="K62767" s="133"/>
    </row>
    <row r="62768" spans="11:11" x14ac:dyDescent="0.25">
      <c r="K62768"/>
    </row>
    <row r="62769" spans="11:11" x14ac:dyDescent="0.25">
      <c r="K62769"/>
    </row>
    <row r="62770" spans="11:11" x14ac:dyDescent="0.25">
      <c r="K62770"/>
    </row>
    <row r="62771" spans="11:11" x14ac:dyDescent="0.25">
      <c r="K62771" s="133"/>
    </row>
    <row r="62772" spans="11:11" x14ac:dyDescent="0.25">
      <c r="K62772" s="133"/>
    </row>
    <row r="62773" spans="11:11" x14ac:dyDescent="0.25">
      <c r="K62773"/>
    </row>
    <row r="62774" spans="11:11" x14ac:dyDescent="0.25">
      <c r="K62774"/>
    </row>
    <row r="62775" spans="11:11" x14ac:dyDescent="0.25">
      <c r="K62775" s="133"/>
    </row>
    <row r="62776" spans="11:11" x14ac:dyDescent="0.25">
      <c r="K62776" s="133"/>
    </row>
    <row r="62777" spans="11:11" x14ac:dyDescent="0.25">
      <c r="K62777"/>
    </row>
    <row r="62778" spans="11:11" x14ac:dyDescent="0.25">
      <c r="K62778"/>
    </row>
    <row r="62779" spans="11:11" x14ac:dyDescent="0.25">
      <c r="K62779"/>
    </row>
    <row r="62780" spans="11:11" x14ac:dyDescent="0.25">
      <c r="K62780" s="133"/>
    </row>
    <row r="62781" spans="11:11" x14ac:dyDescent="0.25">
      <c r="K62781" s="133"/>
    </row>
    <row r="62782" spans="11:11" x14ac:dyDescent="0.25">
      <c r="K62782"/>
    </row>
    <row r="62783" spans="11:11" x14ac:dyDescent="0.25">
      <c r="K62783"/>
    </row>
    <row r="62784" spans="11:11" x14ac:dyDescent="0.25">
      <c r="K62784" s="133"/>
    </row>
    <row r="62785" spans="11:11" x14ac:dyDescent="0.25">
      <c r="K62785" s="133"/>
    </row>
    <row r="62786" spans="11:11" x14ac:dyDescent="0.25">
      <c r="K62786"/>
    </row>
    <row r="62787" spans="11:11" x14ac:dyDescent="0.25">
      <c r="K62787"/>
    </row>
    <row r="62788" spans="11:11" x14ac:dyDescent="0.25">
      <c r="K62788"/>
    </row>
    <row r="62789" spans="11:11" x14ac:dyDescent="0.25">
      <c r="K62789" s="133"/>
    </row>
    <row r="62790" spans="11:11" x14ac:dyDescent="0.25">
      <c r="K62790" s="133"/>
    </row>
    <row r="62791" spans="11:11" x14ac:dyDescent="0.25">
      <c r="K62791"/>
    </row>
    <row r="62792" spans="11:11" x14ac:dyDescent="0.25">
      <c r="K62792"/>
    </row>
    <row r="62793" spans="11:11" x14ac:dyDescent="0.25">
      <c r="K62793" s="133"/>
    </row>
    <row r="62794" spans="11:11" x14ac:dyDescent="0.25">
      <c r="K62794" s="133"/>
    </row>
    <row r="62795" spans="11:11" x14ac:dyDescent="0.25">
      <c r="K62795"/>
    </row>
    <row r="62796" spans="11:11" x14ac:dyDescent="0.25">
      <c r="K62796"/>
    </row>
    <row r="62797" spans="11:11" x14ac:dyDescent="0.25">
      <c r="K62797"/>
    </row>
    <row r="62798" spans="11:11" x14ac:dyDescent="0.25">
      <c r="K62798" s="133"/>
    </row>
    <row r="62799" spans="11:11" x14ac:dyDescent="0.25">
      <c r="K62799" s="133"/>
    </row>
    <row r="62800" spans="11:11" x14ac:dyDescent="0.25">
      <c r="K62800"/>
    </row>
    <row r="62801" spans="11:11" x14ac:dyDescent="0.25">
      <c r="K62801"/>
    </row>
    <row r="62802" spans="11:11" x14ac:dyDescent="0.25">
      <c r="K62802" s="133"/>
    </row>
    <row r="62803" spans="11:11" x14ac:dyDescent="0.25">
      <c r="K62803" s="133"/>
    </row>
    <row r="62804" spans="11:11" x14ac:dyDescent="0.25">
      <c r="K62804"/>
    </row>
    <row r="62805" spans="11:11" x14ac:dyDescent="0.25">
      <c r="K62805"/>
    </row>
    <row r="62806" spans="11:11" x14ac:dyDescent="0.25">
      <c r="K62806"/>
    </row>
    <row r="62807" spans="11:11" x14ac:dyDescent="0.25">
      <c r="K62807" s="133"/>
    </row>
    <row r="62808" spans="11:11" x14ac:dyDescent="0.25">
      <c r="K62808" s="133"/>
    </row>
    <row r="62809" spans="11:11" x14ac:dyDescent="0.25">
      <c r="K62809"/>
    </row>
    <row r="62810" spans="11:11" x14ac:dyDescent="0.25">
      <c r="K62810"/>
    </row>
    <row r="62811" spans="11:11" x14ac:dyDescent="0.25">
      <c r="K62811" s="133"/>
    </row>
    <row r="62812" spans="11:11" x14ac:dyDescent="0.25">
      <c r="K62812" s="133"/>
    </row>
    <row r="62813" spans="11:11" x14ac:dyDescent="0.25">
      <c r="K62813"/>
    </row>
    <row r="62814" spans="11:11" x14ac:dyDescent="0.25">
      <c r="K62814"/>
    </row>
    <row r="62815" spans="11:11" x14ac:dyDescent="0.25">
      <c r="K62815"/>
    </row>
    <row r="62816" spans="11:11" x14ac:dyDescent="0.25">
      <c r="K62816" s="133"/>
    </row>
    <row r="62817" spans="11:11" x14ac:dyDescent="0.25">
      <c r="K62817" s="133"/>
    </row>
    <row r="62818" spans="11:11" x14ac:dyDescent="0.25">
      <c r="K62818"/>
    </row>
    <row r="62819" spans="11:11" x14ac:dyDescent="0.25">
      <c r="K62819"/>
    </row>
    <row r="62820" spans="11:11" x14ac:dyDescent="0.25">
      <c r="K62820" s="133"/>
    </row>
    <row r="62821" spans="11:11" x14ac:dyDescent="0.25">
      <c r="K62821" s="133"/>
    </row>
    <row r="62822" spans="11:11" x14ac:dyDescent="0.25">
      <c r="K62822"/>
    </row>
    <row r="62823" spans="11:11" x14ac:dyDescent="0.25">
      <c r="K62823"/>
    </row>
    <row r="62824" spans="11:11" x14ac:dyDescent="0.25">
      <c r="K62824"/>
    </row>
    <row r="62825" spans="11:11" x14ac:dyDescent="0.25">
      <c r="K62825" s="133"/>
    </row>
    <row r="62826" spans="11:11" x14ac:dyDescent="0.25">
      <c r="K62826" s="133"/>
    </row>
    <row r="62827" spans="11:11" x14ac:dyDescent="0.25">
      <c r="K62827"/>
    </row>
    <row r="62828" spans="11:11" x14ac:dyDescent="0.25">
      <c r="K62828"/>
    </row>
    <row r="62829" spans="11:11" x14ac:dyDescent="0.25">
      <c r="K62829" s="133"/>
    </row>
    <row r="62830" spans="11:11" x14ac:dyDescent="0.25">
      <c r="K62830" s="133"/>
    </row>
    <row r="62831" spans="11:11" x14ac:dyDescent="0.25">
      <c r="K62831"/>
    </row>
    <row r="62832" spans="11:11" x14ac:dyDescent="0.25">
      <c r="K62832"/>
    </row>
    <row r="62833" spans="11:11" x14ac:dyDescent="0.25">
      <c r="K62833"/>
    </row>
    <row r="62834" spans="11:11" x14ac:dyDescent="0.25">
      <c r="K62834" s="133"/>
    </row>
    <row r="62835" spans="11:11" x14ac:dyDescent="0.25">
      <c r="K62835" s="133"/>
    </row>
    <row r="62836" spans="11:11" x14ac:dyDescent="0.25">
      <c r="K62836"/>
    </row>
    <row r="62837" spans="11:11" x14ac:dyDescent="0.25">
      <c r="K62837"/>
    </row>
    <row r="62838" spans="11:11" x14ac:dyDescent="0.25">
      <c r="K62838" s="133"/>
    </row>
    <row r="62839" spans="11:11" x14ac:dyDescent="0.25">
      <c r="K62839" s="133"/>
    </row>
    <row r="62840" spans="11:11" x14ac:dyDescent="0.25">
      <c r="K62840"/>
    </row>
    <row r="62841" spans="11:11" x14ac:dyDescent="0.25">
      <c r="K62841"/>
    </row>
    <row r="62842" spans="11:11" x14ac:dyDescent="0.25">
      <c r="K62842"/>
    </row>
    <row r="62843" spans="11:11" x14ac:dyDescent="0.25">
      <c r="K62843" s="133"/>
    </row>
    <row r="62844" spans="11:11" x14ac:dyDescent="0.25">
      <c r="K62844" s="133"/>
    </row>
    <row r="62845" spans="11:11" x14ac:dyDescent="0.25">
      <c r="K62845"/>
    </row>
    <row r="62846" spans="11:11" x14ac:dyDescent="0.25">
      <c r="K62846"/>
    </row>
    <row r="62847" spans="11:11" x14ac:dyDescent="0.25">
      <c r="K62847" s="133"/>
    </row>
    <row r="62848" spans="11:11" x14ac:dyDescent="0.25">
      <c r="K62848" s="133"/>
    </row>
    <row r="62849" spans="11:11" x14ac:dyDescent="0.25">
      <c r="K62849"/>
    </row>
    <row r="62850" spans="11:11" x14ac:dyDescent="0.25">
      <c r="K62850"/>
    </row>
    <row r="62851" spans="11:11" x14ac:dyDescent="0.25">
      <c r="K62851"/>
    </row>
    <row r="62852" spans="11:11" x14ac:dyDescent="0.25">
      <c r="K62852" s="133"/>
    </row>
    <row r="62853" spans="11:11" x14ac:dyDescent="0.25">
      <c r="K62853" s="133"/>
    </row>
    <row r="62854" spans="11:11" x14ac:dyDescent="0.25">
      <c r="K62854"/>
    </row>
    <row r="62855" spans="11:11" x14ac:dyDescent="0.25">
      <c r="K62855"/>
    </row>
    <row r="62856" spans="11:11" x14ac:dyDescent="0.25">
      <c r="K62856" s="133"/>
    </row>
    <row r="62857" spans="11:11" x14ac:dyDescent="0.25">
      <c r="K62857" s="133"/>
    </row>
    <row r="62858" spans="11:11" x14ac:dyDescent="0.25">
      <c r="K62858"/>
    </row>
    <row r="62859" spans="11:11" x14ac:dyDescent="0.25">
      <c r="K62859"/>
    </row>
    <row r="62860" spans="11:11" x14ac:dyDescent="0.25">
      <c r="K62860"/>
    </row>
    <row r="62861" spans="11:11" x14ac:dyDescent="0.25">
      <c r="K62861" s="133"/>
    </row>
    <row r="62862" spans="11:11" x14ac:dyDescent="0.25">
      <c r="K62862" s="133"/>
    </row>
    <row r="62863" spans="11:11" x14ac:dyDescent="0.25">
      <c r="K62863"/>
    </row>
    <row r="62864" spans="11:11" x14ac:dyDescent="0.25">
      <c r="K62864"/>
    </row>
    <row r="62865" spans="11:11" x14ac:dyDescent="0.25">
      <c r="K62865" s="133"/>
    </row>
    <row r="62866" spans="11:11" x14ac:dyDescent="0.25">
      <c r="K62866" s="133"/>
    </row>
    <row r="62867" spans="11:11" x14ac:dyDescent="0.25">
      <c r="K62867"/>
    </row>
    <row r="62868" spans="11:11" x14ac:dyDescent="0.25">
      <c r="K62868"/>
    </row>
    <row r="62869" spans="11:11" x14ac:dyDescent="0.25">
      <c r="K62869"/>
    </row>
    <row r="62870" spans="11:11" x14ac:dyDescent="0.25">
      <c r="K62870" s="133"/>
    </row>
    <row r="62871" spans="11:11" x14ac:dyDescent="0.25">
      <c r="K62871" s="133"/>
    </row>
    <row r="62872" spans="11:11" x14ac:dyDescent="0.25">
      <c r="K62872"/>
    </row>
    <row r="62873" spans="11:11" x14ac:dyDescent="0.25">
      <c r="K62873"/>
    </row>
    <row r="62874" spans="11:11" x14ac:dyDescent="0.25">
      <c r="K62874" s="133"/>
    </row>
    <row r="62875" spans="11:11" x14ac:dyDescent="0.25">
      <c r="K62875" s="133"/>
    </row>
    <row r="62876" spans="11:11" x14ac:dyDescent="0.25">
      <c r="K62876"/>
    </row>
    <row r="62877" spans="11:11" x14ac:dyDescent="0.25">
      <c r="K62877"/>
    </row>
    <row r="62878" spans="11:11" x14ac:dyDescent="0.25">
      <c r="K62878"/>
    </row>
    <row r="62879" spans="11:11" x14ac:dyDescent="0.25">
      <c r="K62879" s="133"/>
    </row>
    <row r="62880" spans="11:11" x14ac:dyDescent="0.25">
      <c r="K62880" s="133"/>
    </row>
    <row r="62881" spans="11:11" x14ac:dyDescent="0.25">
      <c r="K62881"/>
    </row>
    <row r="62882" spans="11:11" x14ac:dyDescent="0.25">
      <c r="K62882"/>
    </row>
    <row r="62883" spans="11:11" x14ac:dyDescent="0.25">
      <c r="K62883" s="133"/>
    </row>
    <row r="62884" spans="11:11" x14ac:dyDescent="0.25">
      <c r="K62884" s="133"/>
    </row>
    <row r="62885" spans="11:11" x14ac:dyDescent="0.25">
      <c r="K62885"/>
    </row>
    <row r="62886" spans="11:11" x14ac:dyDescent="0.25">
      <c r="K62886"/>
    </row>
    <row r="62887" spans="11:11" x14ac:dyDescent="0.25">
      <c r="K62887"/>
    </row>
    <row r="62888" spans="11:11" x14ac:dyDescent="0.25">
      <c r="K62888" s="133"/>
    </row>
    <row r="62889" spans="11:11" x14ac:dyDescent="0.25">
      <c r="K62889" s="133"/>
    </row>
    <row r="62890" spans="11:11" x14ac:dyDescent="0.25">
      <c r="K62890"/>
    </row>
    <row r="62891" spans="11:11" x14ac:dyDescent="0.25">
      <c r="K62891"/>
    </row>
    <row r="62892" spans="11:11" x14ac:dyDescent="0.25">
      <c r="K62892" s="133"/>
    </row>
    <row r="62893" spans="11:11" x14ac:dyDescent="0.25">
      <c r="K62893" s="133"/>
    </row>
    <row r="62894" spans="11:11" x14ac:dyDescent="0.25">
      <c r="K62894"/>
    </row>
    <row r="62895" spans="11:11" x14ac:dyDescent="0.25">
      <c r="K62895"/>
    </row>
    <row r="62896" spans="11:11" x14ac:dyDescent="0.25">
      <c r="K62896"/>
    </row>
    <row r="62897" spans="11:11" x14ac:dyDescent="0.25">
      <c r="K62897" s="133"/>
    </row>
    <row r="62898" spans="11:11" x14ac:dyDescent="0.25">
      <c r="K62898" s="133"/>
    </row>
    <row r="62899" spans="11:11" x14ac:dyDescent="0.25">
      <c r="K62899"/>
    </row>
    <row r="62900" spans="11:11" x14ac:dyDescent="0.25">
      <c r="K62900"/>
    </row>
    <row r="62901" spans="11:11" x14ac:dyDescent="0.25">
      <c r="K62901" s="133"/>
    </row>
    <row r="62902" spans="11:11" x14ac:dyDescent="0.25">
      <c r="K62902" s="133"/>
    </row>
    <row r="62903" spans="11:11" x14ac:dyDescent="0.25">
      <c r="K62903"/>
    </row>
    <row r="62904" spans="11:11" x14ac:dyDescent="0.25">
      <c r="K62904"/>
    </row>
    <row r="62905" spans="11:11" x14ac:dyDescent="0.25">
      <c r="K62905"/>
    </row>
    <row r="62906" spans="11:11" x14ac:dyDescent="0.25">
      <c r="K62906" s="133"/>
    </row>
    <row r="62907" spans="11:11" x14ac:dyDescent="0.25">
      <c r="K62907" s="133"/>
    </row>
    <row r="62908" spans="11:11" x14ac:dyDescent="0.25">
      <c r="K62908"/>
    </row>
    <row r="62909" spans="11:11" x14ac:dyDescent="0.25">
      <c r="K62909"/>
    </row>
    <row r="62910" spans="11:11" x14ac:dyDescent="0.25">
      <c r="K62910" s="133"/>
    </row>
    <row r="62911" spans="11:11" x14ac:dyDescent="0.25">
      <c r="K62911" s="133"/>
    </row>
    <row r="62912" spans="11:11" x14ac:dyDescent="0.25">
      <c r="K62912"/>
    </row>
    <row r="62913" spans="11:11" x14ac:dyDescent="0.25">
      <c r="K62913"/>
    </row>
    <row r="62914" spans="11:11" x14ac:dyDescent="0.25">
      <c r="K62914"/>
    </row>
    <row r="62915" spans="11:11" x14ac:dyDescent="0.25">
      <c r="K62915" s="133"/>
    </row>
    <row r="62916" spans="11:11" x14ac:dyDescent="0.25">
      <c r="K62916" s="133"/>
    </row>
    <row r="62917" spans="11:11" x14ac:dyDescent="0.25">
      <c r="K62917"/>
    </row>
    <row r="62918" spans="11:11" x14ac:dyDescent="0.25">
      <c r="K62918"/>
    </row>
    <row r="62919" spans="11:11" x14ac:dyDescent="0.25">
      <c r="K62919" s="133"/>
    </row>
    <row r="62920" spans="11:11" x14ac:dyDescent="0.25">
      <c r="K62920" s="133"/>
    </row>
    <row r="62921" spans="11:11" x14ac:dyDescent="0.25">
      <c r="K62921"/>
    </row>
    <row r="62922" spans="11:11" x14ac:dyDescent="0.25">
      <c r="K62922"/>
    </row>
    <row r="62923" spans="11:11" x14ac:dyDescent="0.25">
      <c r="K62923"/>
    </row>
    <row r="62924" spans="11:11" x14ac:dyDescent="0.25">
      <c r="K62924" s="133"/>
    </row>
    <row r="62925" spans="11:11" x14ac:dyDescent="0.25">
      <c r="K62925" s="133"/>
    </row>
    <row r="62926" spans="11:11" x14ac:dyDescent="0.25">
      <c r="K62926"/>
    </row>
    <row r="62927" spans="11:11" x14ac:dyDescent="0.25">
      <c r="K62927"/>
    </row>
    <row r="62928" spans="11:11" x14ac:dyDescent="0.25">
      <c r="K62928" s="133"/>
    </row>
    <row r="62929" spans="11:11" x14ac:dyDescent="0.25">
      <c r="K62929" s="133"/>
    </row>
    <row r="62930" spans="11:11" x14ac:dyDescent="0.25">
      <c r="K62930"/>
    </row>
    <row r="62931" spans="11:11" x14ac:dyDescent="0.25">
      <c r="K62931"/>
    </row>
    <row r="62932" spans="11:11" x14ac:dyDescent="0.25">
      <c r="K62932"/>
    </row>
    <row r="62933" spans="11:11" x14ac:dyDescent="0.25">
      <c r="K62933" s="133"/>
    </row>
    <row r="62934" spans="11:11" x14ac:dyDescent="0.25">
      <c r="K62934" s="133"/>
    </row>
    <row r="62935" spans="11:11" x14ac:dyDescent="0.25">
      <c r="K62935"/>
    </row>
    <row r="62936" spans="11:11" x14ac:dyDescent="0.25">
      <c r="K62936"/>
    </row>
    <row r="62937" spans="11:11" x14ac:dyDescent="0.25">
      <c r="K62937" s="133"/>
    </row>
    <row r="62938" spans="11:11" x14ac:dyDescent="0.25">
      <c r="K62938" s="133"/>
    </row>
    <row r="62939" spans="11:11" x14ac:dyDescent="0.25">
      <c r="K62939"/>
    </row>
    <row r="62940" spans="11:11" x14ac:dyDescent="0.25">
      <c r="K62940"/>
    </row>
    <row r="62941" spans="11:11" x14ac:dyDescent="0.25">
      <c r="K62941"/>
    </row>
    <row r="62942" spans="11:11" x14ac:dyDescent="0.25">
      <c r="K62942" s="133"/>
    </row>
    <row r="62943" spans="11:11" x14ac:dyDescent="0.25">
      <c r="K62943" s="133"/>
    </row>
    <row r="62944" spans="11:11" x14ac:dyDescent="0.25">
      <c r="K62944"/>
    </row>
    <row r="62945" spans="11:11" x14ac:dyDescent="0.25">
      <c r="K62945"/>
    </row>
    <row r="62946" spans="11:11" x14ac:dyDescent="0.25">
      <c r="K62946" s="133"/>
    </row>
    <row r="62947" spans="11:11" x14ac:dyDescent="0.25">
      <c r="K62947" s="133"/>
    </row>
    <row r="62948" spans="11:11" x14ac:dyDescent="0.25">
      <c r="K62948"/>
    </row>
    <row r="62949" spans="11:11" x14ac:dyDescent="0.25">
      <c r="K62949"/>
    </row>
    <row r="62950" spans="11:11" x14ac:dyDescent="0.25">
      <c r="K62950"/>
    </row>
    <row r="62951" spans="11:11" x14ac:dyDescent="0.25">
      <c r="K62951" s="133"/>
    </row>
    <row r="62952" spans="11:11" x14ac:dyDescent="0.25">
      <c r="K62952" s="133"/>
    </row>
    <row r="62953" spans="11:11" x14ac:dyDescent="0.25">
      <c r="K62953"/>
    </row>
    <row r="62954" spans="11:11" x14ac:dyDescent="0.25">
      <c r="K62954"/>
    </row>
    <row r="62955" spans="11:11" x14ac:dyDescent="0.25">
      <c r="K62955" s="133"/>
    </row>
    <row r="62956" spans="11:11" x14ac:dyDescent="0.25">
      <c r="K62956" s="133"/>
    </row>
    <row r="62957" spans="11:11" x14ac:dyDescent="0.25">
      <c r="K62957"/>
    </row>
    <row r="62958" spans="11:11" x14ac:dyDescent="0.25">
      <c r="K62958"/>
    </row>
    <row r="62959" spans="11:11" x14ac:dyDescent="0.25">
      <c r="K62959"/>
    </row>
    <row r="62960" spans="11:11" x14ac:dyDescent="0.25">
      <c r="K62960" s="133"/>
    </row>
    <row r="62961" spans="11:11" x14ac:dyDescent="0.25">
      <c r="K62961" s="133"/>
    </row>
    <row r="62962" spans="11:11" x14ac:dyDescent="0.25">
      <c r="K62962"/>
    </row>
    <row r="62963" spans="11:11" x14ac:dyDescent="0.25">
      <c r="K62963"/>
    </row>
    <row r="62964" spans="11:11" x14ac:dyDescent="0.25">
      <c r="K62964" s="133"/>
    </row>
    <row r="62965" spans="11:11" x14ac:dyDescent="0.25">
      <c r="K62965" s="133"/>
    </row>
    <row r="62966" spans="11:11" x14ac:dyDescent="0.25">
      <c r="K62966"/>
    </row>
    <row r="62967" spans="11:11" x14ac:dyDescent="0.25">
      <c r="K62967"/>
    </row>
    <row r="62968" spans="11:11" x14ac:dyDescent="0.25">
      <c r="K62968"/>
    </row>
    <row r="62969" spans="11:11" x14ac:dyDescent="0.25">
      <c r="K62969" s="133"/>
    </row>
    <row r="62970" spans="11:11" x14ac:dyDescent="0.25">
      <c r="K62970" s="133"/>
    </row>
    <row r="62971" spans="11:11" x14ac:dyDescent="0.25">
      <c r="K62971"/>
    </row>
    <row r="62972" spans="11:11" x14ac:dyDescent="0.25">
      <c r="K62972"/>
    </row>
    <row r="62973" spans="11:11" x14ac:dyDescent="0.25">
      <c r="K62973" s="133"/>
    </row>
    <row r="62974" spans="11:11" x14ac:dyDescent="0.25">
      <c r="K62974" s="133"/>
    </row>
    <row r="62975" spans="11:11" x14ac:dyDescent="0.25">
      <c r="K62975"/>
    </row>
    <row r="62976" spans="11:11" x14ac:dyDescent="0.25">
      <c r="K62976"/>
    </row>
    <row r="62977" spans="11:11" x14ac:dyDescent="0.25">
      <c r="K62977"/>
    </row>
    <row r="62978" spans="11:11" x14ac:dyDescent="0.25">
      <c r="K62978" s="133"/>
    </row>
    <row r="62979" spans="11:11" x14ac:dyDescent="0.25">
      <c r="K62979" s="133"/>
    </row>
    <row r="62980" spans="11:11" x14ac:dyDescent="0.25">
      <c r="K62980"/>
    </row>
    <row r="62981" spans="11:11" x14ac:dyDescent="0.25">
      <c r="K62981"/>
    </row>
    <row r="62982" spans="11:11" x14ac:dyDescent="0.25">
      <c r="K62982" s="133"/>
    </row>
    <row r="62983" spans="11:11" x14ac:dyDescent="0.25">
      <c r="K62983" s="133"/>
    </row>
    <row r="62984" spans="11:11" x14ac:dyDescent="0.25">
      <c r="K62984"/>
    </row>
    <row r="62985" spans="11:11" x14ac:dyDescent="0.25">
      <c r="K62985"/>
    </row>
    <row r="62986" spans="11:11" x14ac:dyDescent="0.25">
      <c r="K62986"/>
    </row>
    <row r="62987" spans="11:11" x14ac:dyDescent="0.25">
      <c r="K62987" s="133"/>
    </row>
    <row r="62988" spans="11:11" x14ac:dyDescent="0.25">
      <c r="K62988" s="133"/>
    </row>
    <row r="62989" spans="11:11" x14ac:dyDescent="0.25">
      <c r="K62989"/>
    </row>
    <row r="62990" spans="11:11" x14ac:dyDescent="0.25">
      <c r="K62990"/>
    </row>
    <row r="62991" spans="11:11" x14ac:dyDescent="0.25">
      <c r="K62991" s="133"/>
    </row>
    <row r="62992" spans="11:11" x14ac:dyDescent="0.25">
      <c r="K62992" s="133"/>
    </row>
    <row r="62993" spans="11:11" x14ac:dyDescent="0.25">
      <c r="K62993"/>
    </row>
    <row r="62994" spans="11:11" x14ac:dyDescent="0.25">
      <c r="K62994"/>
    </row>
    <row r="62995" spans="11:11" x14ac:dyDescent="0.25">
      <c r="K62995"/>
    </row>
    <row r="62996" spans="11:11" x14ac:dyDescent="0.25">
      <c r="K62996" s="133"/>
    </row>
    <row r="62997" spans="11:11" x14ac:dyDescent="0.25">
      <c r="K62997" s="133"/>
    </row>
    <row r="62998" spans="11:11" x14ac:dyDescent="0.25">
      <c r="K62998"/>
    </row>
    <row r="62999" spans="11:11" x14ac:dyDescent="0.25">
      <c r="K62999"/>
    </row>
    <row r="63000" spans="11:11" x14ac:dyDescent="0.25">
      <c r="K63000" s="133"/>
    </row>
    <row r="63001" spans="11:11" x14ac:dyDescent="0.25">
      <c r="K63001" s="133"/>
    </row>
    <row r="63002" spans="11:11" x14ac:dyDescent="0.25">
      <c r="K63002"/>
    </row>
    <row r="63003" spans="11:11" x14ac:dyDescent="0.25">
      <c r="K63003"/>
    </row>
    <row r="63004" spans="11:11" x14ac:dyDescent="0.25">
      <c r="K63004"/>
    </row>
    <row r="63005" spans="11:11" x14ac:dyDescent="0.25">
      <c r="K63005" s="133"/>
    </row>
    <row r="63006" spans="11:11" x14ac:dyDescent="0.25">
      <c r="K63006" s="133"/>
    </row>
    <row r="63007" spans="11:11" x14ac:dyDescent="0.25">
      <c r="K63007"/>
    </row>
    <row r="63008" spans="11:11" x14ac:dyDescent="0.25">
      <c r="K63008"/>
    </row>
    <row r="63009" spans="11:11" x14ac:dyDescent="0.25">
      <c r="K63009" s="133"/>
    </row>
    <row r="63010" spans="11:11" x14ac:dyDescent="0.25">
      <c r="K63010" s="133"/>
    </row>
    <row r="63011" spans="11:11" x14ac:dyDescent="0.25">
      <c r="K63011"/>
    </row>
    <row r="63012" spans="11:11" x14ac:dyDescent="0.25">
      <c r="K63012"/>
    </row>
    <row r="63013" spans="11:11" x14ac:dyDescent="0.25">
      <c r="K63013"/>
    </row>
    <row r="63014" spans="11:11" x14ac:dyDescent="0.25">
      <c r="K63014" s="133"/>
    </row>
    <row r="63015" spans="11:11" x14ac:dyDescent="0.25">
      <c r="K63015" s="133"/>
    </row>
    <row r="63016" spans="11:11" x14ac:dyDescent="0.25">
      <c r="K63016"/>
    </row>
    <row r="63017" spans="11:11" x14ac:dyDescent="0.25">
      <c r="K63017"/>
    </row>
    <row r="63018" spans="11:11" x14ac:dyDescent="0.25">
      <c r="K63018" s="133"/>
    </row>
    <row r="63019" spans="11:11" x14ac:dyDescent="0.25">
      <c r="K63019" s="133"/>
    </row>
    <row r="63020" spans="11:11" x14ac:dyDescent="0.25">
      <c r="K63020"/>
    </row>
    <row r="63021" spans="11:11" x14ac:dyDescent="0.25">
      <c r="K63021"/>
    </row>
    <row r="63022" spans="11:11" x14ac:dyDescent="0.25">
      <c r="K63022"/>
    </row>
    <row r="63023" spans="11:11" x14ac:dyDescent="0.25">
      <c r="K63023" s="133"/>
    </row>
    <row r="63024" spans="11:11" x14ac:dyDescent="0.25">
      <c r="K63024" s="133"/>
    </row>
    <row r="63025" spans="11:11" x14ac:dyDescent="0.25">
      <c r="K63025"/>
    </row>
    <row r="63026" spans="11:11" x14ac:dyDescent="0.25">
      <c r="K63026"/>
    </row>
    <row r="63027" spans="11:11" x14ac:dyDescent="0.25">
      <c r="K63027" s="133"/>
    </row>
    <row r="63028" spans="11:11" x14ac:dyDescent="0.25">
      <c r="K63028" s="133"/>
    </row>
    <row r="63029" spans="11:11" x14ac:dyDescent="0.25">
      <c r="K63029"/>
    </row>
    <row r="63030" spans="11:11" x14ac:dyDescent="0.25">
      <c r="K63030"/>
    </row>
    <row r="63031" spans="11:11" x14ac:dyDescent="0.25">
      <c r="K63031"/>
    </row>
    <row r="63032" spans="11:11" x14ac:dyDescent="0.25">
      <c r="K63032" s="133"/>
    </row>
    <row r="63033" spans="11:11" x14ac:dyDescent="0.25">
      <c r="K63033" s="133"/>
    </row>
    <row r="63034" spans="11:11" x14ac:dyDescent="0.25">
      <c r="K63034"/>
    </row>
    <row r="63035" spans="11:11" x14ac:dyDescent="0.25">
      <c r="K63035"/>
    </row>
    <row r="63036" spans="11:11" x14ac:dyDescent="0.25">
      <c r="K63036" s="133"/>
    </row>
    <row r="63037" spans="11:11" x14ac:dyDescent="0.25">
      <c r="K63037" s="133"/>
    </row>
    <row r="63038" spans="11:11" x14ac:dyDescent="0.25">
      <c r="K63038"/>
    </row>
    <row r="63039" spans="11:11" x14ac:dyDescent="0.25">
      <c r="K63039"/>
    </row>
    <row r="63040" spans="11:11" x14ac:dyDescent="0.25">
      <c r="K63040"/>
    </row>
    <row r="63041" spans="11:11" x14ac:dyDescent="0.25">
      <c r="K63041" s="133"/>
    </row>
    <row r="63042" spans="11:11" x14ac:dyDescent="0.25">
      <c r="K63042" s="133"/>
    </row>
    <row r="63043" spans="11:11" x14ac:dyDescent="0.25">
      <c r="K63043"/>
    </row>
    <row r="63044" spans="11:11" x14ac:dyDescent="0.25">
      <c r="K63044"/>
    </row>
    <row r="63045" spans="11:11" x14ac:dyDescent="0.25">
      <c r="K63045" s="133"/>
    </row>
    <row r="63046" spans="11:11" x14ac:dyDescent="0.25">
      <c r="K63046" s="133"/>
    </row>
    <row r="63047" spans="11:11" x14ac:dyDescent="0.25">
      <c r="K63047"/>
    </row>
    <row r="63048" spans="11:11" x14ac:dyDescent="0.25">
      <c r="K63048"/>
    </row>
    <row r="63049" spans="11:11" x14ac:dyDescent="0.25">
      <c r="K63049"/>
    </row>
    <row r="63050" spans="11:11" x14ac:dyDescent="0.25">
      <c r="K63050" s="133"/>
    </row>
    <row r="63051" spans="11:11" x14ac:dyDescent="0.25">
      <c r="K63051" s="133"/>
    </row>
    <row r="63052" spans="11:11" x14ac:dyDescent="0.25">
      <c r="K63052"/>
    </row>
    <row r="63053" spans="11:11" x14ac:dyDescent="0.25">
      <c r="K63053"/>
    </row>
    <row r="63054" spans="11:11" x14ac:dyDescent="0.25">
      <c r="K63054" s="133"/>
    </row>
    <row r="63055" spans="11:11" x14ac:dyDescent="0.25">
      <c r="K63055" s="133"/>
    </row>
    <row r="63056" spans="11:11" x14ac:dyDescent="0.25">
      <c r="K63056"/>
    </row>
    <row r="63057" spans="11:11" x14ac:dyDescent="0.25">
      <c r="K63057"/>
    </row>
    <row r="63058" spans="11:11" x14ac:dyDescent="0.25">
      <c r="K63058"/>
    </row>
    <row r="63059" spans="11:11" x14ac:dyDescent="0.25">
      <c r="K63059" s="133"/>
    </row>
    <row r="63060" spans="11:11" x14ac:dyDescent="0.25">
      <c r="K63060" s="133"/>
    </row>
    <row r="63061" spans="11:11" x14ac:dyDescent="0.25">
      <c r="K63061"/>
    </row>
    <row r="63062" spans="11:11" x14ac:dyDescent="0.25">
      <c r="K63062"/>
    </row>
    <row r="63063" spans="11:11" x14ac:dyDescent="0.25">
      <c r="K63063" s="133"/>
    </row>
    <row r="63064" spans="11:11" x14ac:dyDescent="0.25">
      <c r="K63064" s="133"/>
    </row>
    <row r="63065" spans="11:11" x14ac:dyDescent="0.25">
      <c r="K63065"/>
    </row>
    <row r="63066" spans="11:11" x14ac:dyDescent="0.25">
      <c r="K63066"/>
    </row>
    <row r="63067" spans="11:11" x14ac:dyDescent="0.25">
      <c r="K63067"/>
    </row>
    <row r="63068" spans="11:11" x14ac:dyDescent="0.25">
      <c r="K63068" s="133"/>
    </row>
    <row r="63069" spans="11:11" x14ac:dyDescent="0.25">
      <c r="K63069" s="133"/>
    </row>
    <row r="63070" spans="11:11" x14ac:dyDescent="0.25">
      <c r="K63070"/>
    </row>
    <row r="63071" spans="11:11" x14ac:dyDescent="0.25">
      <c r="K63071"/>
    </row>
    <row r="63072" spans="11:11" x14ac:dyDescent="0.25">
      <c r="K63072" s="133"/>
    </row>
    <row r="63073" spans="11:11" x14ac:dyDescent="0.25">
      <c r="K63073" s="133"/>
    </row>
    <row r="63074" spans="11:11" x14ac:dyDescent="0.25">
      <c r="K63074"/>
    </row>
    <row r="63075" spans="11:11" x14ac:dyDescent="0.25">
      <c r="K63075"/>
    </row>
    <row r="63076" spans="11:11" x14ac:dyDescent="0.25">
      <c r="K63076"/>
    </row>
    <row r="63077" spans="11:11" x14ac:dyDescent="0.25">
      <c r="K63077" s="133"/>
    </row>
    <row r="63078" spans="11:11" x14ac:dyDescent="0.25">
      <c r="K63078" s="133"/>
    </row>
    <row r="63079" spans="11:11" x14ac:dyDescent="0.25">
      <c r="K63079"/>
    </row>
    <row r="63080" spans="11:11" x14ac:dyDescent="0.25">
      <c r="K63080"/>
    </row>
    <row r="63081" spans="11:11" x14ac:dyDescent="0.25">
      <c r="K63081" s="133"/>
    </row>
    <row r="63082" spans="11:11" x14ac:dyDescent="0.25">
      <c r="K63082" s="133"/>
    </row>
    <row r="63083" spans="11:11" x14ac:dyDescent="0.25">
      <c r="K63083"/>
    </row>
    <row r="63084" spans="11:11" x14ac:dyDescent="0.25">
      <c r="K63084"/>
    </row>
    <row r="63085" spans="11:11" x14ac:dyDescent="0.25">
      <c r="K63085"/>
    </row>
    <row r="63086" spans="11:11" x14ac:dyDescent="0.25">
      <c r="K63086" s="133"/>
    </row>
    <row r="63087" spans="11:11" x14ac:dyDescent="0.25">
      <c r="K63087" s="133"/>
    </row>
    <row r="63088" spans="11:11" x14ac:dyDescent="0.25">
      <c r="K63088"/>
    </row>
    <row r="63089" spans="11:11" x14ac:dyDescent="0.25">
      <c r="K63089"/>
    </row>
    <row r="63090" spans="11:11" x14ac:dyDescent="0.25">
      <c r="K63090" s="133"/>
    </row>
    <row r="63091" spans="11:11" x14ac:dyDescent="0.25">
      <c r="K63091" s="133"/>
    </row>
    <row r="63092" spans="11:11" x14ac:dyDescent="0.25">
      <c r="K63092"/>
    </row>
    <row r="63093" spans="11:11" x14ac:dyDescent="0.25">
      <c r="K63093"/>
    </row>
    <row r="63094" spans="11:11" x14ac:dyDescent="0.25">
      <c r="K63094"/>
    </row>
    <row r="63095" spans="11:11" x14ac:dyDescent="0.25">
      <c r="K63095" s="133"/>
    </row>
    <row r="63096" spans="11:11" x14ac:dyDescent="0.25">
      <c r="K63096" s="133"/>
    </row>
    <row r="63097" spans="11:11" x14ac:dyDescent="0.25">
      <c r="K63097"/>
    </row>
    <row r="63098" spans="11:11" x14ac:dyDescent="0.25">
      <c r="K63098"/>
    </row>
    <row r="63099" spans="11:11" x14ac:dyDescent="0.25">
      <c r="K63099" s="133"/>
    </row>
    <row r="63100" spans="11:11" x14ac:dyDescent="0.25">
      <c r="K63100" s="133"/>
    </row>
    <row r="63101" spans="11:11" x14ac:dyDescent="0.25">
      <c r="K63101"/>
    </row>
    <row r="63102" spans="11:11" x14ac:dyDescent="0.25">
      <c r="K63102"/>
    </row>
    <row r="63103" spans="11:11" x14ac:dyDescent="0.25">
      <c r="K63103"/>
    </row>
    <row r="63104" spans="11:11" x14ac:dyDescent="0.25">
      <c r="K63104" s="133"/>
    </row>
    <row r="63105" spans="11:11" x14ac:dyDescent="0.25">
      <c r="K63105" s="133"/>
    </row>
    <row r="63106" spans="11:11" x14ac:dyDescent="0.25">
      <c r="K63106"/>
    </row>
    <row r="63107" spans="11:11" x14ac:dyDescent="0.25">
      <c r="K63107"/>
    </row>
    <row r="63108" spans="11:11" x14ac:dyDescent="0.25">
      <c r="K63108" s="133"/>
    </row>
    <row r="63109" spans="11:11" x14ac:dyDescent="0.25">
      <c r="K63109" s="133"/>
    </row>
    <row r="63110" spans="11:11" x14ac:dyDescent="0.25">
      <c r="K63110"/>
    </row>
    <row r="63111" spans="11:11" x14ac:dyDescent="0.25">
      <c r="K63111"/>
    </row>
    <row r="63112" spans="11:11" x14ac:dyDescent="0.25">
      <c r="K63112"/>
    </row>
    <row r="63113" spans="11:11" x14ac:dyDescent="0.25">
      <c r="K63113" s="133"/>
    </row>
    <row r="63114" spans="11:11" x14ac:dyDescent="0.25">
      <c r="K63114" s="133"/>
    </row>
    <row r="63115" spans="11:11" x14ac:dyDescent="0.25">
      <c r="K63115"/>
    </row>
    <row r="63116" spans="11:11" x14ac:dyDescent="0.25">
      <c r="K63116"/>
    </row>
    <row r="63117" spans="11:11" x14ac:dyDescent="0.25">
      <c r="K63117" s="133"/>
    </row>
    <row r="63118" spans="11:11" x14ac:dyDescent="0.25">
      <c r="K63118" s="133"/>
    </row>
    <row r="63119" spans="11:11" x14ac:dyDescent="0.25">
      <c r="K63119"/>
    </row>
    <row r="63120" spans="11:11" x14ac:dyDescent="0.25">
      <c r="K63120"/>
    </row>
    <row r="63121" spans="11:11" x14ac:dyDescent="0.25">
      <c r="K63121"/>
    </row>
    <row r="63122" spans="11:11" x14ac:dyDescent="0.25">
      <c r="K63122" s="133"/>
    </row>
    <row r="63123" spans="11:11" x14ac:dyDescent="0.25">
      <c r="K63123" s="133"/>
    </row>
    <row r="63124" spans="11:11" x14ac:dyDescent="0.25">
      <c r="K63124"/>
    </row>
    <row r="63125" spans="11:11" x14ac:dyDescent="0.25">
      <c r="K63125"/>
    </row>
    <row r="63126" spans="11:11" x14ac:dyDescent="0.25">
      <c r="K63126" s="133"/>
    </row>
    <row r="63127" spans="11:11" x14ac:dyDescent="0.25">
      <c r="K63127" s="133"/>
    </row>
    <row r="63128" spans="11:11" x14ac:dyDescent="0.25">
      <c r="K63128"/>
    </row>
    <row r="63129" spans="11:11" x14ac:dyDescent="0.25">
      <c r="K63129"/>
    </row>
    <row r="63130" spans="11:11" x14ac:dyDescent="0.25">
      <c r="K63130"/>
    </row>
    <row r="63131" spans="11:11" x14ac:dyDescent="0.25">
      <c r="K63131" s="133"/>
    </row>
    <row r="63132" spans="11:11" x14ac:dyDescent="0.25">
      <c r="K63132" s="133"/>
    </row>
    <row r="63133" spans="11:11" x14ac:dyDescent="0.25">
      <c r="K63133"/>
    </row>
    <row r="63134" spans="11:11" x14ac:dyDescent="0.25">
      <c r="K63134"/>
    </row>
    <row r="63135" spans="11:11" x14ac:dyDescent="0.25">
      <c r="K63135" s="133"/>
    </row>
    <row r="63136" spans="11:11" x14ac:dyDescent="0.25">
      <c r="K63136" s="133"/>
    </row>
    <row r="63137" spans="11:11" x14ac:dyDescent="0.25">
      <c r="K63137"/>
    </row>
    <row r="63138" spans="11:11" x14ac:dyDescent="0.25">
      <c r="K63138"/>
    </row>
    <row r="63139" spans="11:11" x14ac:dyDescent="0.25">
      <c r="K63139"/>
    </row>
    <row r="63140" spans="11:11" x14ac:dyDescent="0.25">
      <c r="K63140" s="133"/>
    </row>
    <row r="63141" spans="11:11" x14ac:dyDescent="0.25">
      <c r="K63141" s="133"/>
    </row>
    <row r="63142" spans="11:11" x14ac:dyDescent="0.25">
      <c r="K63142"/>
    </row>
    <row r="63143" spans="11:11" x14ac:dyDescent="0.25">
      <c r="K63143"/>
    </row>
    <row r="63144" spans="11:11" x14ac:dyDescent="0.25">
      <c r="K63144" s="133"/>
    </row>
    <row r="63145" spans="11:11" x14ac:dyDescent="0.25">
      <c r="K63145" s="133"/>
    </row>
    <row r="63146" spans="11:11" x14ac:dyDescent="0.25">
      <c r="K63146"/>
    </row>
    <row r="63147" spans="11:11" x14ac:dyDescent="0.25">
      <c r="K63147"/>
    </row>
    <row r="63148" spans="11:11" x14ac:dyDescent="0.25">
      <c r="K63148"/>
    </row>
    <row r="63149" spans="11:11" x14ac:dyDescent="0.25">
      <c r="K63149" s="133"/>
    </row>
    <row r="63150" spans="11:11" x14ac:dyDescent="0.25">
      <c r="K63150" s="133"/>
    </row>
    <row r="63151" spans="11:11" x14ac:dyDescent="0.25">
      <c r="K63151"/>
    </row>
    <row r="63152" spans="11:11" x14ac:dyDescent="0.25">
      <c r="K63152"/>
    </row>
    <row r="63153" spans="11:11" x14ac:dyDescent="0.25">
      <c r="K63153" s="133"/>
    </row>
    <row r="63154" spans="11:11" x14ac:dyDescent="0.25">
      <c r="K63154" s="133"/>
    </row>
    <row r="63155" spans="11:11" x14ac:dyDescent="0.25">
      <c r="K63155"/>
    </row>
    <row r="63156" spans="11:11" x14ac:dyDescent="0.25">
      <c r="K63156"/>
    </row>
    <row r="63157" spans="11:11" x14ac:dyDescent="0.25">
      <c r="K63157"/>
    </row>
    <row r="63158" spans="11:11" x14ac:dyDescent="0.25">
      <c r="K63158" s="133"/>
    </row>
    <row r="63159" spans="11:11" x14ac:dyDescent="0.25">
      <c r="K63159" s="133"/>
    </row>
    <row r="63160" spans="11:11" x14ac:dyDescent="0.25">
      <c r="K63160"/>
    </row>
    <row r="63161" spans="11:11" x14ac:dyDescent="0.25">
      <c r="K63161"/>
    </row>
    <row r="63162" spans="11:11" x14ac:dyDescent="0.25">
      <c r="K63162" s="133"/>
    </row>
    <row r="63163" spans="11:11" x14ac:dyDescent="0.25">
      <c r="K63163" s="133"/>
    </row>
    <row r="63164" spans="11:11" x14ac:dyDescent="0.25">
      <c r="K63164"/>
    </row>
    <row r="63165" spans="11:11" x14ac:dyDescent="0.25">
      <c r="K63165"/>
    </row>
    <row r="63166" spans="11:11" x14ac:dyDescent="0.25">
      <c r="K63166"/>
    </row>
    <row r="63167" spans="11:11" x14ac:dyDescent="0.25">
      <c r="K63167" s="133"/>
    </row>
    <row r="63168" spans="11:11" x14ac:dyDescent="0.25">
      <c r="K63168" s="133"/>
    </row>
    <row r="63169" spans="11:11" x14ac:dyDescent="0.25">
      <c r="K63169"/>
    </row>
    <row r="63170" spans="11:11" x14ac:dyDescent="0.25">
      <c r="K63170"/>
    </row>
    <row r="63171" spans="11:11" x14ac:dyDescent="0.25">
      <c r="K63171" s="133"/>
    </row>
    <row r="63172" spans="11:11" x14ac:dyDescent="0.25">
      <c r="K63172" s="133"/>
    </row>
    <row r="63173" spans="11:11" x14ac:dyDescent="0.25">
      <c r="K63173"/>
    </row>
    <row r="63174" spans="11:11" x14ac:dyDescent="0.25">
      <c r="K63174"/>
    </row>
    <row r="63175" spans="11:11" x14ac:dyDescent="0.25">
      <c r="K63175"/>
    </row>
    <row r="63176" spans="11:11" x14ac:dyDescent="0.25">
      <c r="K63176" s="133"/>
    </row>
    <row r="63177" spans="11:11" x14ac:dyDescent="0.25">
      <c r="K63177" s="133"/>
    </row>
    <row r="63178" spans="11:11" x14ac:dyDescent="0.25">
      <c r="K63178"/>
    </row>
    <row r="63179" spans="11:11" x14ac:dyDescent="0.25">
      <c r="K63179"/>
    </row>
    <row r="63180" spans="11:11" x14ac:dyDescent="0.25">
      <c r="K63180" s="133"/>
    </row>
    <row r="63181" spans="11:11" x14ac:dyDescent="0.25">
      <c r="K63181" s="133"/>
    </row>
    <row r="63182" spans="11:11" x14ac:dyDescent="0.25">
      <c r="K63182"/>
    </row>
    <row r="63183" spans="11:11" x14ac:dyDescent="0.25">
      <c r="K63183"/>
    </row>
    <row r="63184" spans="11:11" x14ac:dyDescent="0.25">
      <c r="K63184"/>
    </row>
    <row r="63185" spans="11:11" x14ac:dyDescent="0.25">
      <c r="K63185" s="133"/>
    </row>
    <row r="63186" spans="11:11" x14ac:dyDescent="0.25">
      <c r="K63186" s="133"/>
    </row>
    <row r="63187" spans="11:11" x14ac:dyDescent="0.25">
      <c r="K63187"/>
    </row>
    <row r="63188" spans="11:11" x14ac:dyDescent="0.25">
      <c r="K63188"/>
    </row>
    <row r="63189" spans="11:11" x14ac:dyDescent="0.25">
      <c r="K63189" s="133"/>
    </row>
    <row r="63190" spans="11:11" x14ac:dyDescent="0.25">
      <c r="K63190" s="133"/>
    </row>
    <row r="63191" spans="11:11" x14ac:dyDescent="0.25">
      <c r="K63191"/>
    </row>
    <row r="63192" spans="11:11" x14ac:dyDescent="0.25">
      <c r="K63192"/>
    </row>
    <row r="63193" spans="11:11" x14ac:dyDescent="0.25">
      <c r="K63193"/>
    </row>
    <row r="63194" spans="11:11" x14ac:dyDescent="0.25">
      <c r="K63194" s="133"/>
    </row>
    <row r="63195" spans="11:11" x14ac:dyDescent="0.25">
      <c r="K63195" s="133"/>
    </row>
    <row r="63196" spans="11:11" x14ac:dyDescent="0.25">
      <c r="K63196"/>
    </row>
    <row r="63197" spans="11:11" x14ac:dyDescent="0.25">
      <c r="K63197"/>
    </row>
    <row r="63198" spans="11:11" x14ac:dyDescent="0.25">
      <c r="K63198" s="133"/>
    </row>
    <row r="63199" spans="11:11" x14ac:dyDescent="0.25">
      <c r="K63199" s="133"/>
    </row>
    <row r="63200" spans="11:11" x14ac:dyDescent="0.25">
      <c r="K63200"/>
    </row>
    <row r="63201" spans="11:11" x14ac:dyDescent="0.25">
      <c r="K63201"/>
    </row>
    <row r="63202" spans="11:11" x14ac:dyDescent="0.25">
      <c r="K63202"/>
    </row>
    <row r="63203" spans="11:11" x14ac:dyDescent="0.25">
      <c r="K63203" s="133"/>
    </row>
    <row r="63204" spans="11:11" x14ac:dyDescent="0.25">
      <c r="K63204" s="133"/>
    </row>
    <row r="63205" spans="11:11" x14ac:dyDescent="0.25">
      <c r="K63205"/>
    </row>
    <row r="63206" spans="11:11" x14ac:dyDescent="0.25">
      <c r="K63206"/>
    </row>
    <row r="63207" spans="11:11" x14ac:dyDescent="0.25">
      <c r="K63207" s="133"/>
    </row>
    <row r="63208" spans="11:11" x14ac:dyDescent="0.25">
      <c r="K63208" s="133"/>
    </row>
    <row r="63209" spans="11:11" x14ac:dyDescent="0.25">
      <c r="K63209"/>
    </row>
    <row r="63210" spans="11:11" x14ac:dyDescent="0.25">
      <c r="K63210"/>
    </row>
    <row r="63211" spans="11:11" x14ac:dyDescent="0.25">
      <c r="K63211"/>
    </row>
    <row r="63212" spans="11:11" x14ac:dyDescent="0.25">
      <c r="K63212" s="133"/>
    </row>
    <row r="63213" spans="11:11" x14ac:dyDescent="0.25">
      <c r="K63213" s="133"/>
    </row>
    <row r="63214" spans="11:11" x14ac:dyDescent="0.25">
      <c r="K63214"/>
    </row>
    <row r="63215" spans="11:11" x14ac:dyDescent="0.25">
      <c r="K63215"/>
    </row>
    <row r="63216" spans="11:11" x14ac:dyDescent="0.25">
      <c r="K63216" s="133"/>
    </row>
    <row r="63217" spans="11:11" x14ac:dyDescent="0.25">
      <c r="K63217" s="133"/>
    </row>
    <row r="63218" spans="11:11" x14ac:dyDescent="0.25">
      <c r="K63218"/>
    </row>
    <row r="63219" spans="11:11" x14ac:dyDescent="0.25">
      <c r="K63219"/>
    </row>
    <row r="63220" spans="11:11" x14ac:dyDescent="0.25">
      <c r="K63220"/>
    </row>
    <row r="63221" spans="11:11" x14ac:dyDescent="0.25">
      <c r="K63221" s="133"/>
    </row>
    <row r="63222" spans="11:11" x14ac:dyDescent="0.25">
      <c r="K63222" s="133"/>
    </row>
    <row r="63223" spans="11:11" x14ac:dyDescent="0.25">
      <c r="K63223"/>
    </row>
    <row r="63224" spans="11:11" x14ac:dyDescent="0.25">
      <c r="K63224"/>
    </row>
    <row r="63225" spans="11:11" x14ac:dyDescent="0.25">
      <c r="K63225" s="133"/>
    </row>
    <row r="63226" spans="11:11" x14ac:dyDescent="0.25">
      <c r="K63226" s="133"/>
    </row>
    <row r="63227" spans="11:11" x14ac:dyDescent="0.25">
      <c r="K63227"/>
    </row>
    <row r="63228" spans="11:11" x14ac:dyDescent="0.25">
      <c r="K63228"/>
    </row>
    <row r="63229" spans="11:11" x14ac:dyDescent="0.25">
      <c r="K63229"/>
    </row>
    <row r="63230" spans="11:11" x14ac:dyDescent="0.25">
      <c r="K63230" s="133"/>
    </row>
    <row r="63231" spans="11:11" x14ac:dyDescent="0.25">
      <c r="K63231" s="133"/>
    </row>
    <row r="63232" spans="11:11" x14ac:dyDescent="0.25">
      <c r="K63232"/>
    </row>
    <row r="63233" spans="11:11" x14ac:dyDescent="0.25">
      <c r="K63233"/>
    </row>
    <row r="63234" spans="11:11" x14ac:dyDescent="0.25">
      <c r="K63234" s="133"/>
    </row>
    <row r="63235" spans="11:11" x14ac:dyDescent="0.25">
      <c r="K63235" s="133"/>
    </row>
    <row r="63236" spans="11:11" x14ac:dyDescent="0.25">
      <c r="K63236"/>
    </row>
    <row r="63237" spans="11:11" x14ac:dyDescent="0.25">
      <c r="K63237"/>
    </row>
    <row r="63238" spans="11:11" x14ac:dyDescent="0.25">
      <c r="K63238"/>
    </row>
    <row r="63239" spans="11:11" x14ac:dyDescent="0.25">
      <c r="K63239" s="133"/>
    </row>
    <row r="63240" spans="11:11" x14ac:dyDescent="0.25">
      <c r="K63240" s="133"/>
    </row>
    <row r="63241" spans="11:11" x14ac:dyDescent="0.25">
      <c r="K63241"/>
    </row>
    <row r="63242" spans="11:11" x14ac:dyDescent="0.25">
      <c r="K63242"/>
    </row>
    <row r="63243" spans="11:11" x14ac:dyDescent="0.25">
      <c r="K63243" s="133"/>
    </row>
    <row r="63244" spans="11:11" x14ac:dyDescent="0.25">
      <c r="K63244" s="133"/>
    </row>
    <row r="63245" spans="11:11" x14ac:dyDescent="0.25">
      <c r="K63245"/>
    </row>
    <row r="63246" spans="11:11" x14ac:dyDescent="0.25">
      <c r="K63246"/>
    </row>
    <row r="63247" spans="11:11" x14ac:dyDescent="0.25">
      <c r="K63247"/>
    </row>
    <row r="63248" spans="11:11" x14ac:dyDescent="0.25">
      <c r="K63248" s="133"/>
    </row>
    <row r="63249" spans="11:11" x14ac:dyDescent="0.25">
      <c r="K63249" s="133"/>
    </row>
    <row r="63250" spans="11:11" x14ac:dyDescent="0.25">
      <c r="K63250"/>
    </row>
    <row r="63251" spans="11:11" x14ac:dyDescent="0.25">
      <c r="K63251"/>
    </row>
    <row r="63252" spans="11:11" x14ac:dyDescent="0.25">
      <c r="K63252" s="133"/>
    </row>
    <row r="63253" spans="11:11" x14ac:dyDescent="0.25">
      <c r="K63253" s="133"/>
    </row>
    <row r="63254" spans="11:11" x14ac:dyDescent="0.25">
      <c r="K63254"/>
    </row>
    <row r="63255" spans="11:11" x14ac:dyDescent="0.25">
      <c r="K63255"/>
    </row>
    <row r="63256" spans="11:11" x14ac:dyDescent="0.25">
      <c r="K63256"/>
    </row>
    <row r="63257" spans="11:11" x14ac:dyDescent="0.25">
      <c r="K63257" s="133"/>
    </row>
    <row r="63258" spans="11:11" x14ac:dyDescent="0.25">
      <c r="K63258" s="133"/>
    </row>
    <row r="63259" spans="11:11" x14ac:dyDescent="0.25">
      <c r="K63259"/>
    </row>
    <row r="63260" spans="11:11" x14ac:dyDescent="0.25">
      <c r="K63260"/>
    </row>
    <row r="63261" spans="11:11" x14ac:dyDescent="0.25">
      <c r="K63261" s="133"/>
    </row>
    <row r="63262" spans="11:11" x14ac:dyDescent="0.25">
      <c r="K63262" s="133"/>
    </row>
    <row r="63263" spans="11:11" x14ac:dyDescent="0.25">
      <c r="K63263"/>
    </row>
    <row r="63264" spans="11:11" x14ac:dyDescent="0.25">
      <c r="K63264"/>
    </row>
    <row r="63265" spans="11:11" x14ac:dyDescent="0.25">
      <c r="K63265"/>
    </row>
    <row r="63266" spans="11:11" x14ac:dyDescent="0.25">
      <c r="K63266" s="133"/>
    </row>
    <row r="63267" spans="11:11" x14ac:dyDescent="0.25">
      <c r="K63267" s="133"/>
    </row>
    <row r="63268" spans="11:11" x14ac:dyDescent="0.25">
      <c r="K63268"/>
    </row>
    <row r="63269" spans="11:11" x14ac:dyDescent="0.25">
      <c r="K63269"/>
    </row>
    <row r="63270" spans="11:11" x14ac:dyDescent="0.25">
      <c r="K63270" s="133"/>
    </row>
    <row r="63271" spans="11:11" x14ac:dyDescent="0.25">
      <c r="K63271" s="133"/>
    </row>
    <row r="63272" spans="11:11" x14ac:dyDescent="0.25">
      <c r="K63272"/>
    </row>
    <row r="63273" spans="11:11" x14ac:dyDescent="0.25">
      <c r="K63273"/>
    </row>
    <row r="63274" spans="11:11" x14ac:dyDescent="0.25">
      <c r="K63274"/>
    </row>
    <row r="63275" spans="11:11" x14ac:dyDescent="0.25">
      <c r="K63275" s="133"/>
    </row>
    <row r="63276" spans="11:11" x14ac:dyDescent="0.25">
      <c r="K63276" s="133"/>
    </row>
    <row r="63277" spans="11:11" x14ac:dyDescent="0.25">
      <c r="K63277"/>
    </row>
    <row r="63278" spans="11:11" x14ac:dyDescent="0.25">
      <c r="K63278"/>
    </row>
    <row r="63279" spans="11:11" x14ac:dyDescent="0.25">
      <c r="K63279" s="133"/>
    </row>
    <row r="63280" spans="11:11" x14ac:dyDescent="0.25">
      <c r="K63280" s="133"/>
    </row>
    <row r="63281" spans="11:11" x14ac:dyDescent="0.25">
      <c r="K63281"/>
    </row>
    <row r="63282" spans="11:11" x14ac:dyDescent="0.25">
      <c r="K63282"/>
    </row>
    <row r="63283" spans="11:11" x14ac:dyDescent="0.25">
      <c r="K63283"/>
    </row>
    <row r="63284" spans="11:11" x14ac:dyDescent="0.25">
      <c r="K63284" s="133"/>
    </row>
    <row r="63285" spans="11:11" x14ac:dyDescent="0.25">
      <c r="K63285" s="133"/>
    </row>
    <row r="63286" spans="11:11" x14ac:dyDescent="0.25">
      <c r="K63286"/>
    </row>
    <row r="63287" spans="11:11" x14ac:dyDescent="0.25">
      <c r="K63287"/>
    </row>
    <row r="63288" spans="11:11" x14ac:dyDescent="0.25">
      <c r="K63288" s="133"/>
    </row>
    <row r="63289" spans="11:11" x14ac:dyDescent="0.25">
      <c r="K63289" s="133"/>
    </row>
    <row r="63290" spans="11:11" x14ac:dyDescent="0.25">
      <c r="K63290"/>
    </row>
    <row r="63291" spans="11:11" x14ac:dyDescent="0.25">
      <c r="K63291"/>
    </row>
    <row r="63292" spans="11:11" x14ac:dyDescent="0.25">
      <c r="K63292"/>
    </row>
    <row r="63293" spans="11:11" x14ac:dyDescent="0.25">
      <c r="K63293" s="133"/>
    </row>
    <row r="63294" spans="11:11" x14ac:dyDescent="0.25">
      <c r="K63294" s="133"/>
    </row>
    <row r="63295" spans="11:11" x14ac:dyDescent="0.25">
      <c r="K63295"/>
    </row>
    <row r="63296" spans="11:11" x14ac:dyDescent="0.25">
      <c r="K63296"/>
    </row>
    <row r="63297" spans="11:11" x14ac:dyDescent="0.25">
      <c r="K63297" s="133"/>
    </row>
    <row r="63298" spans="11:11" x14ac:dyDescent="0.25">
      <c r="K63298" s="133"/>
    </row>
    <row r="63299" spans="11:11" x14ac:dyDescent="0.25">
      <c r="K63299"/>
    </row>
    <row r="63300" spans="11:11" x14ac:dyDescent="0.25">
      <c r="K63300"/>
    </row>
    <row r="63301" spans="11:11" x14ac:dyDescent="0.25">
      <c r="K63301"/>
    </row>
    <row r="63302" spans="11:11" x14ac:dyDescent="0.25">
      <c r="K63302" s="133"/>
    </row>
    <row r="63303" spans="11:11" x14ac:dyDescent="0.25">
      <c r="K63303" s="133"/>
    </row>
    <row r="63304" spans="11:11" x14ac:dyDescent="0.25">
      <c r="K63304"/>
    </row>
    <row r="63305" spans="11:11" x14ac:dyDescent="0.25">
      <c r="K63305"/>
    </row>
    <row r="63306" spans="11:11" x14ac:dyDescent="0.25">
      <c r="K63306" s="133"/>
    </row>
    <row r="63307" spans="11:11" x14ac:dyDescent="0.25">
      <c r="K63307" s="133"/>
    </row>
    <row r="63308" spans="11:11" x14ac:dyDescent="0.25">
      <c r="K63308"/>
    </row>
    <row r="63309" spans="11:11" x14ac:dyDescent="0.25">
      <c r="K63309"/>
    </row>
    <row r="63310" spans="11:11" x14ac:dyDescent="0.25">
      <c r="K63310"/>
    </row>
    <row r="63311" spans="11:11" x14ac:dyDescent="0.25">
      <c r="K63311" s="133"/>
    </row>
    <row r="63312" spans="11:11" x14ac:dyDescent="0.25">
      <c r="K63312" s="133"/>
    </row>
    <row r="63313" spans="11:11" x14ac:dyDescent="0.25">
      <c r="K63313"/>
    </row>
    <row r="63314" spans="11:11" x14ac:dyDescent="0.25">
      <c r="K63314"/>
    </row>
    <row r="63315" spans="11:11" x14ac:dyDescent="0.25">
      <c r="K63315" s="133"/>
    </row>
    <row r="63316" spans="11:11" x14ac:dyDescent="0.25">
      <c r="K63316" s="133"/>
    </row>
    <row r="63317" spans="11:11" x14ac:dyDescent="0.25">
      <c r="K63317"/>
    </row>
    <row r="63318" spans="11:11" x14ac:dyDescent="0.25">
      <c r="K63318"/>
    </row>
    <row r="63319" spans="11:11" x14ac:dyDescent="0.25">
      <c r="K63319"/>
    </row>
    <row r="63320" spans="11:11" x14ac:dyDescent="0.25">
      <c r="K63320" s="133"/>
    </row>
    <row r="63321" spans="11:11" x14ac:dyDescent="0.25">
      <c r="K63321" s="133"/>
    </row>
    <row r="63322" spans="11:11" x14ac:dyDescent="0.25">
      <c r="K63322"/>
    </row>
    <row r="63323" spans="11:11" x14ac:dyDescent="0.25">
      <c r="K63323"/>
    </row>
    <row r="63324" spans="11:11" x14ac:dyDescent="0.25">
      <c r="K63324" s="133"/>
    </row>
    <row r="63325" spans="11:11" x14ac:dyDescent="0.25">
      <c r="K63325" s="133"/>
    </row>
    <row r="63326" spans="11:11" x14ac:dyDescent="0.25">
      <c r="K63326"/>
    </row>
    <row r="63327" spans="11:11" x14ac:dyDescent="0.25">
      <c r="K63327"/>
    </row>
    <row r="63328" spans="11:11" x14ac:dyDescent="0.25">
      <c r="K63328"/>
    </row>
    <row r="63329" spans="11:11" x14ac:dyDescent="0.25">
      <c r="K63329" s="133"/>
    </row>
    <row r="63330" spans="11:11" x14ac:dyDescent="0.25">
      <c r="K63330" s="133"/>
    </row>
    <row r="63331" spans="11:11" x14ac:dyDescent="0.25">
      <c r="K63331"/>
    </row>
    <row r="63332" spans="11:11" x14ac:dyDescent="0.25">
      <c r="K63332"/>
    </row>
    <row r="63333" spans="11:11" x14ac:dyDescent="0.25">
      <c r="K63333" s="133"/>
    </row>
    <row r="63334" spans="11:11" x14ac:dyDescent="0.25">
      <c r="K63334" s="133"/>
    </row>
    <row r="63335" spans="11:11" x14ac:dyDescent="0.25">
      <c r="K63335"/>
    </row>
    <row r="63336" spans="11:11" x14ac:dyDescent="0.25">
      <c r="K63336"/>
    </row>
    <row r="63337" spans="11:11" x14ac:dyDescent="0.25">
      <c r="K63337"/>
    </row>
    <row r="63338" spans="11:11" x14ac:dyDescent="0.25">
      <c r="K63338" s="133"/>
    </row>
    <row r="63339" spans="11:11" x14ac:dyDescent="0.25">
      <c r="K63339" s="133"/>
    </row>
    <row r="63340" spans="11:11" x14ac:dyDescent="0.25">
      <c r="K63340"/>
    </row>
    <row r="63341" spans="11:11" x14ac:dyDescent="0.25">
      <c r="K63341"/>
    </row>
    <row r="63342" spans="11:11" x14ac:dyDescent="0.25">
      <c r="K63342" s="133"/>
    </row>
    <row r="63343" spans="11:11" x14ac:dyDescent="0.25">
      <c r="K63343" s="133"/>
    </row>
    <row r="63344" spans="11:11" x14ac:dyDescent="0.25">
      <c r="K63344"/>
    </row>
    <row r="63345" spans="11:11" x14ac:dyDescent="0.25">
      <c r="K63345"/>
    </row>
    <row r="63346" spans="11:11" x14ac:dyDescent="0.25">
      <c r="K63346"/>
    </row>
    <row r="63347" spans="11:11" x14ac:dyDescent="0.25">
      <c r="K63347" s="133"/>
    </row>
    <row r="63348" spans="11:11" x14ac:dyDescent="0.25">
      <c r="K63348" s="133"/>
    </row>
    <row r="63349" spans="11:11" x14ac:dyDescent="0.25">
      <c r="K63349"/>
    </row>
    <row r="63350" spans="11:11" x14ac:dyDescent="0.25">
      <c r="K63350"/>
    </row>
    <row r="63351" spans="11:11" x14ac:dyDescent="0.25">
      <c r="K63351" s="133"/>
    </row>
    <row r="63352" spans="11:11" x14ac:dyDescent="0.25">
      <c r="K63352" s="133"/>
    </row>
    <row r="63353" spans="11:11" x14ac:dyDescent="0.25">
      <c r="K63353"/>
    </row>
    <row r="63354" spans="11:11" x14ac:dyDescent="0.25">
      <c r="K63354"/>
    </row>
    <row r="63355" spans="11:11" x14ac:dyDescent="0.25">
      <c r="K63355"/>
    </row>
    <row r="63356" spans="11:11" x14ac:dyDescent="0.25">
      <c r="K63356" s="133"/>
    </row>
    <row r="63357" spans="11:11" x14ac:dyDescent="0.25">
      <c r="K63357" s="133"/>
    </row>
    <row r="63358" spans="11:11" x14ac:dyDescent="0.25">
      <c r="K63358"/>
    </row>
    <row r="63359" spans="11:11" x14ac:dyDescent="0.25">
      <c r="K63359"/>
    </row>
    <row r="63360" spans="11:11" x14ac:dyDescent="0.25">
      <c r="K63360" s="133"/>
    </row>
    <row r="63361" spans="11:11" x14ac:dyDescent="0.25">
      <c r="K63361" s="133"/>
    </row>
    <row r="63362" spans="11:11" x14ac:dyDescent="0.25">
      <c r="K63362"/>
    </row>
    <row r="63363" spans="11:11" x14ac:dyDescent="0.25">
      <c r="K63363"/>
    </row>
    <row r="63364" spans="11:11" x14ac:dyDescent="0.25">
      <c r="K63364"/>
    </row>
    <row r="63365" spans="11:11" x14ac:dyDescent="0.25">
      <c r="K63365" s="133"/>
    </row>
    <row r="63366" spans="11:11" x14ac:dyDescent="0.25">
      <c r="K63366" s="133"/>
    </row>
    <row r="63367" spans="11:11" x14ac:dyDescent="0.25">
      <c r="K63367"/>
    </row>
    <row r="63368" spans="11:11" x14ac:dyDescent="0.25">
      <c r="K63368"/>
    </row>
    <row r="63369" spans="11:11" x14ac:dyDescent="0.25">
      <c r="K63369" s="133"/>
    </row>
    <row r="63370" spans="11:11" x14ac:dyDescent="0.25">
      <c r="K63370" s="133"/>
    </row>
    <row r="63371" spans="11:11" x14ac:dyDescent="0.25">
      <c r="K63371"/>
    </row>
    <row r="63372" spans="11:11" x14ac:dyDescent="0.25">
      <c r="K63372"/>
    </row>
    <row r="63373" spans="11:11" x14ac:dyDescent="0.25">
      <c r="K63373"/>
    </row>
    <row r="63374" spans="11:11" x14ac:dyDescent="0.25">
      <c r="K63374" s="133"/>
    </row>
    <row r="63375" spans="11:11" x14ac:dyDescent="0.25">
      <c r="K63375" s="133"/>
    </row>
    <row r="63376" spans="11:11" x14ac:dyDescent="0.25">
      <c r="K63376"/>
    </row>
    <row r="63377" spans="11:11" x14ac:dyDescent="0.25">
      <c r="K63377"/>
    </row>
    <row r="63378" spans="11:11" x14ac:dyDescent="0.25">
      <c r="K63378" s="133"/>
    </row>
    <row r="63379" spans="11:11" x14ac:dyDescent="0.25">
      <c r="K63379" s="133"/>
    </row>
    <row r="63380" spans="11:11" x14ac:dyDescent="0.25">
      <c r="K63380"/>
    </row>
    <row r="63381" spans="11:11" x14ac:dyDescent="0.25">
      <c r="K63381"/>
    </row>
    <row r="63382" spans="11:11" x14ac:dyDescent="0.25">
      <c r="K63382"/>
    </row>
    <row r="63383" spans="11:11" x14ac:dyDescent="0.25">
      <c r="K63383" s="133"/>
    </row>
    <row r="63384" spans="11:11" x14ac:dyDescent="0.25">
      <c r="K63384" s="133"/>
    </row>
    <row r="63385" spans="11:11" x14ac:dyDescent="0.25">
      <c r="K63385"/>
    </row>
    <row r="63386" spans="11:11" x14ac:dyDescent="0.25">
      <c r="K63386"/>
    </row>
    <row r="63387" spans="11:11" x14ac:dyDescent="0.25">
      <c r="K63387" s="133"/>
    </row>
    <row r="63388" spans="11:11" x14ac:dyDescent="0.25">
      <c r="K63388" s="133"/>
    </row>
    <row r="63389" spans="11:11" x14ac:dyDescent="0.25">
      <c r="K63389"/>
    </row>
    <row r="63390" spans="11:11" x14ac:dyDescent="0.25">
      <c r="K63390"/>
    </row>
    <row r="63391" spans="11:11" x14ac:dyDescent="0.25">
      <c r="K63391"/>
    </row>
    <row r="63392" spans="11:11" x14ac:dyDescent="0.25">
      <c r="K63392" s="133"/>
    </row>
    <row r="63393" spans="11:11" x14ac:dyDescent="0.25">
      <c r="K63393" s="133"/>
    </row>
    <row r="63394" spans="11:11" x14ac:dyDescent="0.25">
      <c r="K63394"/>
    </row>
    <row r="63395" spans="11:11" x14ac:dyDescent="0.25">
      <c r="K63395"/>
    </row>
    <row r="63396" spans="11:11" x14ac:dyDescent="0.25">
      <c r="K63396" s="133"/>
    </row>
    <row r="63397" spans="11:11" x14ac:dyDescent="0.25">
      <c r="K63397" s="133"/>
    </row>
    <row r="63398" spans="11:11" x14ac:dyDescent="0.25">
      <c r="K63398"/>
    </row>
    <row r="63399" spans="11:11" x14ac:dyDescent="0.25">
      <c r="K63399"/>
    </row>
    <row r="63400" spans="11:11" x14ac:dyDescent="0.25">
      <c r="K63400"/>
    </row>
    <row r="63401" spans="11:11" x14ac:dyDescent="0.25">
      <c r="K63401" s="133"/>
    </row>
    <row r="63402" spans="11:11" x14ac:dyDescent="0.25">
      <c r="K63402" s="133"/>
    </row>
    <row r="63403" spans="11:11" x14ac:dyDescent="0.25">
      <c r="K63403"/>
    </row>
    <row r="63404" spans="11:11" x14ac:dyDescent="0.25">
      <c r="K63404"/>
    </row>
    <row r="63405" spans="11:11" x14ac:dyDescent="0.25">
      <c r="K63405" s="133"/>
    </row>
    <row r="63406" spans="11:11" x14ac:dyDescent="0.25">
      <c r="K63406" s="133"/>
    </row>
    <row r="63407" spans="11:11" x14ac:dyDescent="0.25">
      <c r="K63407"/>
    </row>
    <row r="63408" spans="11:11" x14ac:dyDescent="0.25">
      <c r="K63408"/>
    </row>
    <row r="63409" spans="11:11" x14ac:dyDescent="0.25">
      <c r="K63409"/>
    </row>
    <row r="63410" spans="11:11" x14ac:dyDescent="0.25">
      <c r="K63410" s="133"/>
    </row>
    <row r="63411" spans="11:11" x14ac:dyDescent="0.25">
      <c r="K63411" s="133"/>
    </row>
    <row r="63412" spans="11:11" x14ac:dyDescent="0.25">
      <c r="K63412"/>
    </row>
    <row r="63413" spans="11:11" x14ac:dyDescent="0.25">
      <c r="K63413"/>
    </row>
    <row r="63414" spans="11:11" x14ac:dyDescent="0.25">
      <c r="K63414" s="133"/>
    </row>
    <row r="63415" spans="11:11" x14ac:dyDescent="0.25">
      <c r="K63415" s="133"/>
    </row>
    <row r="63416" spans="11:11" x14ac:dyDescent="0.25">
      <c r="K63416"/>
    </row>
    <row r="63417" spans="11:11" x14ac:dyDescent="0.25">
      <c r="K63417"/>
    </row>
    <row r="63418" spans="11:11" x14ac:dyDescent="0.25">
      <c r="K63418"/>
    </row>
    <row r="63419" spans="11:11" x14ac:dyDescent="0.25">
      <c r="K63419" s="133"/>
    </row>
    <row r="63420" spans="11:11" x14ac:dyDescent="0.25">
      <c r="K63420" s="133"/>
    </row>
    <row r="63421" spans="11:11" x14ac:dyDescent="0.25">
      <c r="K63421"/>
    </row>
    <row r="63422" spans="11:11" x14ac:dyDescent="0.25">
      <c r="K63422"/>
    </row>
    <row r="63423" spans="11:11" x14ac:dyDescent="0.25">
      <c r="K63423" s="133"/>
    </row>
    <row r="63424" spans="11:11" x14ac:dyDescent="0.25">
      <c r="K63424" s="133"/>
    </row>
    <row r="63425" spans="11:11" x14ac:dyDescent="0.25">
      <c r="K63425"/>
    </row>
    <row r="63426" spans="11:11" x14ac:dyDescent="0.25">
      <c r="K63426"/>
    </row>
    <row r="63427" spans="11:11" x14ac:dyDescent="0.25">
      <c r="K63427"/>
    </row>
    <row r="63428" spans="11:11" x14ac:dyDescent="0.25">
      <c r="K63428" s="133"/>
    </row>
    <row r="63429" spans="11:11" x14ac:dyDescent="0.25">
      <c r="K63429" s="133"/>
    </row>
    <row r="63430" spans="11:11" x14ac:dyDescent="0.25">
      <c r="K63430"/>
    </row>
    <row r="63431" spans="11:11" x14ac:dyDescent="0.25">
      <c r="K63431"/>
    </row>
    <row r="63432" spans="11:11" x14ac:dyDescent="0.25">
      <c r="K63432" s="133"/>
    </row>
    <row r="63433" spans="11:11" x14ac:dyDescent="0.25">
      <c r="K63433" s="133"/>
    </row>
    <row r="63434" spans="11:11" x14ac:dyDescent="0.25">
      <c r="K63434"/>
    </row>
    <row r="63435" spans="11:11" x14ac:dyDescent="0.25">
      <c r="K63435"/>
    </row>
    <row r="63436" spans="11:11" x14ac:dyDescent="0.25">
      <c r="K63436"/>
    </row>
    <row r="63437" spans="11:11" x14ac:dyDescent="0.25">
      <c r="K63437" s="133"/>
    </row>
    <row r="63438" spans="11:11" x14ac:dyDescent="0.25">
      <c r="K63438" s="133"/>
    </row>
    <row r="63439" spans="11:11" x14ac:dyDescent="0.25">
      <c r="K63439"/>
    </row>
    <row r="63440" spans="11:11" x14ac:dyDescent="0.25">
      <c r="K63440"/>
    </row>
    <row r="63441" spans="11:11" x14ac:dyDescent="0.25">
      <c r="K63441" s="133"/>
    </row>
    <row r="63442" spans="11:11" x14ac:dyDescent="0.25">
      <c r="K63442" s="133"/>
    </row>
    <row r="63443" spans="11:11" x14ac:dyDescent="0.25">
      <c r="K63443"/>
    </row>
    <row r="63444" spans="11:11" x14ac:dyDescent="0.25">
      <c r="K63444"/>
    </row>
    <row r="63445" spans="11:11" x14ac:dyDescent="0.25">
      <c r="K63445"/>
    </row>
    <row r="63446" spans="11:11" x14ac:dyDescent="0.25">
      <c r="K63446" s="133"/>
    </row>
    <row r="63447" spans="11:11" x14ac:dyDescent="0.25">
      <c r="K63447" s="133"/>
    </row>
    <row r="63448" spans="11:11" x14ac:dyDescent="0.25">
      <c r="K63448"/>
    </row>
    <row r="63449" spans="11:11" x14ac:dyDescent="0.25">
      <c r="K63449"/>
    </row>
    <row r="63450" spans="11:11" x14ac:dyDescent="0.25">
      <c r="K63450" s="133"/>
    </row>
    <row r="63451" spans="11:11" x14ac:dyDescent="0.25">
      <c r="K63451" s="133"/>
    </row>
    <row r="63452" spans="11:11" x14ac:dyDescent="0.25">
      <c r="K63452"/>
    </row>
    <row r="63453" spans="11:11" x14ac:dyDescent="0.25">
      <c r="K63453"/>
    </row>
    <row r="63454" spans="11:11" x14ac:dyDescent="0.25">
      <c r="K63454"/>
    </row>
    <row r="63455" spans="11:11" x14ac:dyDescent="0.25">
      <c r="K63455" s="133"/>
    </row>
    <row r="63456" spans="11:11" x14ac:dyDescent="0.25">
      <c r="K63456" s="133"/>
    </row>
    <row r="63457" spans="11:11" x14ac:dyDescent="0.25">
      <c r="K63457"/>
    </row>
    <row r="63458" spans="11:11" x14ac:dyDescent="0.25">
      <c r="K63458"/>
    </row>
    <row r="63459" spans="11:11" x14ac:dyDescent="0.25">
      <c r="K63459" s="133"/>
    </row>
    <row r="63460" spans="11:11" x14ac:dyDescent="0.25">
      <c r="K63460" s="133"/>
    </row>
    <row r="63461" spans="11:11" x14ac:dyDescent="0.25">
      <c r="K63461"/>
    </row>
    <row r="63462" spans="11:11" x14ac:dyDescent="0.25">
      <c r="K63462"/>
    </row>
    <row r="63463" spans="11:11" x14ac:dyDescent="0.25">
      <c r="K63463"/>
    </row>
    <row r="63464" spans="11:11" x14ac:dyDescent="0.25">
      <c r="K63464" s="133"/>
    </row>
    <row r="63465" spans="11:11" x14ac:dyDescent="0.25">
      <c r="K63465" s="133"/>
    </row>
    <row r="63466" spans="11:11" x14ac:dyDescent="0.25">
      <c r="K63466"/>
    </row>
    <row r="63467" spans="11:11" x14ac:dyDescent="0.25">
      <c r="K63467"/>
    </row>
    <row r="63468" spans="11:11" x14ac:dyDescent="0.25">
      <c r="K63468" s="133"/>
    </row>
    <row r="63469" spans="11:11" x14ac:dyDescent="0.25">
      <c r="K63469" s="133"/>
    </row>
    <row r="63470" spans="11:11" x14ac:dyDescent="0.25">
      <c r="K63470"/>
    </row>
    <row r="63471" spans="11:11" x14ac:dyDescent="0.25">
      <c r="K63471"/>
    </row>
    <row r="63472" spans="11:11" x14ac:dyDescent="0.25">
      <c r="K63472"/>
    </row>
    <row r="63473" spans="11:11" x14ac:dyDescent="0.25">
      <c r="K63473" s="133"/>
    </row>
    <row r="63474" spans="11:11" x14ac:dyDescent="0.25">
      <c r="K63474" s="133"/>
    </row>
    <row r="63475" spans="11:11" x14ac:dyDescent="0.25">
      <c r="K63475"/>
    </row>
    <row r="63476" spans="11:11" x14ac:dyDescent="0.25">
      <c r="K63476"/>
    </row>
    <row r="63477" spans="11:11" x14ac:dyDescent="0.25">
      <c r="K63477" s="133"/>
    </row>
    <row r="63478" spans="11:11" x14ac:dyDescent="0.25">
      <c r="K63478" s="133"/>
    </row>
    <row r="63479" spans="11:11" x14ac:dyDescent="0.25">
      <c r="K63479"/>
    </row>
    <row r="63480" spans="11:11" x14ac:dyDescent="0.25">
      <c r="K63480"/>
    </row>
    <row r="63481" spans="11:11" x14ac:dyDescent="0.25">
      <c r="K63481"/>
    </row>
    <row r="63482" spans="11:11" x14ac:dyDescent="0.25">
      <c r="K63482" s="133"/>
    </row>
    <row r="63483" spans="11:11" x14ac:dyDescent="0.25">
      <c r="K63483" s="133"/>
    </row>
    <row r="63484" spans="11:11" x14ac:dyDescent="0.25">
      <c r="K63484"/>
    </row>
    <row r="63485" spans="11:11" x14ac:dyDescent="0.25">
      <c r="K63485"/>
    </row>
    <row r="63486" spans="11:11" x14ac:dyDescent="0.25">
      <c r="K63486" s="133"/>
    </row>
    <row r="63487" spans="11:11" x14ac:dyDescent="0.25">
      <c r="K63487" s="133"/>
    </row>
    <row r="63488" spans="11:11" x14ac:dyDescent="0.25">
      <c r="K63488"/>
    </row>
    <row r="63489" spans="11:11" x14ac:dyDescent="0.25">
      <c r="K63489"/>
    </row>
    <row r="63490" spans="11:11" x14ac:dyDescent="0.25">
      <c r="K63490"/>
    </row>
    <row r="63491" spans="11:11" x14ac:dyDescent="0.25">
      <c r="K63491" s="133"/>
    </row>
    <row r="63492" spans="11:11" x14ac:dyDescent="0.25">
      <c r="K63492" s="133"/>
    </row>
    <row r="63493" spans="11:11" x14ac:dyDescent="0.25">
      <c r="K63493"/>
    </row>
    <row r="63494" spans="11:11" x14ac:dyDescent="0.25">
      <c r="K63494"/>
    </row>
    <row r="63495" spans="11:11" x14ac:dyDescent="0.25">
      <c r="K63495" s="133"/>
    </row>
    <row r="63496" spans="11:11" x14ac:dyDescent="0.25">
      <c r="K63496" s="133"/>
    </row>
    <row r="63497" spans="11:11" x14ac:dyDescent="0.25">
      <c r="K63497"/>
    </row>
    <row r="63498" spans="11:11" x14ac:dyDescent="0.25">
      <c r="K63498"/>
    </row>
    <row r="63499" spans="11:11" x14ac:dyDescent="0.25">
      <c r="K63499"/>
    </row>
    <row r="63500" spans="11:11" x14ac:dyDescent="0.25">
      <c r="K63500" s="133"/>
    </row>
    <row r="63501" spans="11:11" x14ac:dyDescent="0.25">
      <c r="K63501" s="133"/>
    </row>
    <row r="63502" spans="11:11" x14ac:dyDescent="0.25">
      <c r="K63502"/>
    </row>
    <row r="63503" spans="11:11" x14ac:dyDescent="0.25">
      <c r="K63503"/>
    </row>
    <row r="63504" spans="11:11" x14ac:dyDescent="0.25">
      <c r="K63504" s="133"/>
    </row>
    <row r="63505" spans="11:11" x14ac:dyDescent="0.25">
      <c r="K63505" s="133"/>
    </row>
    <row r="63506" spans="11:11" x14ac:dyDescent="0.25">
      <c r="K63506"/>
    </row>
    <row r="63507" spans="11:11" x14ac:dyDescent="0.25">
      <c r="K63507"/>
    </row>
    <row r="63508" spans="11:11" x14ac:dyDescent="0.25">
      <c r="K63508"/>
    </row>
    <row r="63509" spans="11:11" x14ac:dyDescent="0.25">
      <c r="K63509" s="133"/>
    </row>
    <row r="63510" spans="11:11" x14ac:dyDescent="0.25">
      <c r="K63510" s="133"/>
    </row>
    <row r="63511" spans="11:11" x14ac:dyDescent="0.25">
      <c r="K63511"/>
    </row>
    <row r="63512" spans="11:11" x14ac:dyDescent="0.25">
      <c r="K63512"/>
    </row>
    <row r="63513" spans="11:11" x14ac:dyDescent="0.25">
      <c r="K63513" s="133"/>
    </row>
    <row r="63514" spans="11:11" x14ac:dyDescent="0.25">
      <c r="K63514" s="133"/>
    </row>
    <row r="63515" spans="11:11" x14ac:dyDescent="0.25">
      <c r="K63515"/>
    </row>
    <row r="63516" spans="11:11" x14ac:dyDescent="0.25">
      <c r="K63516"/>
    </row>
    <row r="63517" spans="11:11" x14ac:dyDescent="0.25">
      <c r="K63517"/>
    </row>
    <row r="63518" spans="11:11" x14ac:dyDescent="0.25">
      <c r="K63518" s="133"/>
    </row>
    <row r="63519" spans="11:11" x14ac:dyDescent="0.25">
      <c r="K63519" s="133"/>
    </row>
    <row r="63520" spans="11:11" x14ac:dyDescent="0.25">
      <c r="K63520"/>
    </row>
    <row r="63521" spans="11:11" x14ac:dyDescent="0.25">
      <c r="K63521"/>
    </row>
    <row r="63522" spans="11:11" x14ac:dyDescent="0.25">
      <c r="K63522" s="133"/>
    </row>
    <row r="63523" spans="11:11" x14ac:dyDescent="0.25">
      <c r="K63523" s="133"/>
    </row>
    <row r="63524" spans="11:11" x14ac:dyDescent="0.25">
      <c r="K63524"/>
    </row>
    <row r="63525" spans="11:11" x14ac:dyDescent="0.25">
      <c r="K63525"/>
    </row>
    <row r="63526" spans="11:11" x14ac:dyDescent="0.25">
      <c r="K63526"/>
    </row>
    <row r="63527" spans="11:11" x14ac:dyDescent="0.25">
      <c r="K63527" s="133"/>
    </row>
    <row r="63528" spans="11:11" x14ac:dyDescent="0.25">
      <c r="K63528" s="133"/>
    </row>
    <row r="63529" spans="11:11" x14ac:dyDescent="0.25">
      <c r="K63529"/>
    </row>
    <row r="63530" spans="11:11" x14ac:dyDescent="0.25">
      <c r="K63530"/>
    </row>
    <row r="63531" spans="11:11" x14ac:dyDescent="0.25">
      <c r="K63531" s="133"/>
    </row>
    <row r="63532" spans="11:11" x14ac:dyDescent="0.25">
      <c r="K63532" s="133"/>
    </row>
    <row r="63533" spans="11:11" x14ac:dyDescent="0.25">
      <c r="K63533"/>
    </row>
    <row r="63534" spans="11:11" x14ac:dyDescent="0.25">
      <c r="K63534"/>
    </row>
    <row r="63535" spans="11:11" x14ac:dyDescent="0.25">
      <c r="K63535"/>
    </row>
    <row r="63536" spans="11:11" x14ac:dyDescent="0.25">
      <c r="K63536" s="133"/>
    </row>
    <row r="63537" spans="11:11" x14ac:dyDescent="0.25">
      <c r="K63537" s="133"/>
    </row>
    <row r="63538" spans="11:11" x14ac:dyDescent="0.25">
      <c r="K63538"/>
    </row>
    <row r="63539" spans="11:11" x14ac:dyDescent="0.25">
      <c r="K63539"/>
    </row>
    <row r="63540" spans="11:11" x14ac:dyDescent="0.25">
      <c r="K63540" s="133"/>
    </row>
    <row r="63541" spans="11:11" x14ac:dyDescent="0.25">
      <c r="K63541" s="133"/>
    </row>
    <row r="63542" spans="11:11" x14ac:dyDescent="0.25">
      <c r="K63542"/>
    </row>
    <row r="63543" spans="11:11" x14ac:dyDescent="0.25">
      <c r="K63543"/>
    </row>
    <row r="63544" spans="11:11" x14ac:dyDescent="0.25">
      <c r="K63544"/>
    </row>
    <row r="63545" spans="11:11" x14ac:dyDescent="0.25">
      <c r="K63545" s="133"/>
    </row>
    <row r="63546" spans="11:11" x14ac:dyDescent="0.25">
      <c r="K63546" s="133"/>
    </row>
    <row r="63547" spans="11:11" x14ac:dyDescent="0.25">
      <c r="K63547"/>
    </row>
    <row r="63548" spans="11:11" x14ac:dyDescent="0.25">
      <c r="K63548"/>
    </row>
    <row r="63549" spans="11:11" x14ac:dyDescent="0.25">
      <c r="K63549" s="133"/>
    </row>
    <row r="63550" spans="11:11" x14ac:dyDescent="0.25">
      <c r="K63550" s="133"/>
    </row>
    <row r="63551" spans="11:11" x14ac:dyDescent="0.25">
      <c r="K63551"/>
    </row>
    <row r="63552" spans="11:11" x14ac:dyDescent="0.25">
      <c r="K63552"/>
    </row>
    <row r="63553" spans="11:11" x14ac:dyDescent="0.25">
      <c r="K63553"/>
    </row>
    <row r="63554" spans="11:11" x14ac:dyDescent="0.25">
      <c r="K63554" s="133"/>
    </row>
    <row r="63555" spans="11:11" x14ac:dyDescent="0.25">
      <c r="K63555" s="133"/>
    </row>
    <row r="63556" spans="11:11" x14ac:dyDescent="0.25">
      <c r="K63556"/>
    </row>
    <row r="63557" spans="11:11" x14ac:dyDescent="0.25">
      <c r="K63557"/>
    </row>
    <row r="63558" spans="11:11" x14ac:dyDescent="0.25">
      <c r="K63558" s="133"/>
    </row>
    <row r="63559" spans="11:11" x14ac:dyDescent="0.25">
      <c r="K63559" s="133"/>
    </row>
    <row r="63560" spans="11:11" x14ac:dyDescent="0.25">
      <c r="K63560"/>
    </row>
    <row r="63561" spans="11:11" x14ac:dyDescent="0.25">
      <c r="K63561"/>
    </row>
    <row r="63562" spans="11:11" x14ac:dyDescent="0.25">
      <c r="K63562"/>
    </row>
    <row r="63563" spans="11:11" x14ac:dyDescent="0.25">
      <c r="K63563" s="133"/>
    </row>
    <row r="63564" spans="11:11" x14ac:dyDescent="0.25">
      <c r="K63564" s="133"/>
    </row>
    <row r="63565" spans="11:11" x14ac:dyDescent="0.25">
      <c r="K63565"/>
    </row>
    <row r="63566" spans="11:11" x14ac:dyDescent="0.25">
      <c r="K63566"/>
    </row>
    <row r="63567" spans="11:11" x14ac:dyDescent="0.25">
      <c r="K63567" s="133"/>
    </row>
    <row r="63568" spans="11:11" x14ac:dyDescent="0.25">
      <c r="K63568" s="133"/>
    </row>
    <row r="63569" spans="11:11" x14ac:dyDescent="0.25">
      <c r="K63569"/>
    </row>
    <row r="63570" spans="11:11" x14ac:dyDescent="0.25">
      <c r="K63570"/>
    </row>
    <row r="63571" spans="11:11" x14ac:dyDescent="0.25">
      <c r="K63571"/>
    </row>
    <row r="63572" spans="11:11" x14ac:dyDescent="0.25">
      <c r="K63572" s="133"/>
    </row>
    <row r="63573" spans="11:11" x14ac:dyDescent="0.25">
      <c r="K63573" s="133"/>
    </row>
    <row r="63574" spans="11:11" x14ac:dyDescent="0.25">
      <c r="K63574"/>
    </row>
    <row r="63575" spans="11:11" x14ac:dyDescent="0.25">
      <c r="K63575"/>
    </row>
    <row r="63576" spans="11:11" x14ac:dyDescent="0.25">
      <c r="K63576" s="133"/>
    </row>
    <row r="63577" spans="11:11" x14ac:dyDescent="0.25">
      <c r="K63577" s="133"/>
    </row>
    <row r="63578" spans="11:11" x14ac:dyDescent="0.25">
      <c r="K63578"/>
    </row>
    <row r="63579" spans="11:11" x14ac:dyDescent="0.25">
      <c r="K63579"/>
    </row>
    <row r="63580" spans="11:11" x14ac:dyDescent="0.25">
      <c r="K63580"/>
    </row>
    <row r="63581" spans="11:11" x14ac:dyDescent="0.25">
      <c r="K63581" s="133"/>
    </row>
    <row r="63582" spans="11:11" x14ac:dyDescent="0.25">
      <c r="K63582" s="133"/>
    </row>
    <row r="63583" spans="11:11" x14ac:dyDescent="0.25">
      <c r="K63583"/>
    </row>
    <row r="63584" spans="11:11" x14ac:dyDescent="0.25">
      <c r="K63584"/>
    </row>
    <row r="63585" spans="11:11" x14ac:dyDescent="0.25">
      <c r="K63585" s="133"/>
    </row>
    <row r="63586" spans="11:11" x14ac:dyDescent="0.25">
      <c r="K63586" s="133"/>
    </row>
    <row r="63587" spans="11:11" x14ac:dyDescent="0.25">
      <c r="K63587"/>
    </row>
    <row r="63588" spans="11:11" x14ac:dyDescent="0.25">
      <c r="K63588"/>
    </row>
    <row r="63589" spans="11:11" x14ac:dyDescent="0.25">
      <c r="K63589"/>
    </row>
    <row r="63590" spans="11:11" x14ac:dyDescent="0.25">
      <c r="K63590" s="133"/>
    </row>
    <row r="63591" spans="11:11" x14ac:dyDescent="0.25">
      <c r="K63591" s="133"/>
    </row>
    <row r="63592" spans="11:11" x14ac:dyDescent="0.25">
      <c r="K63592"/>
    </row>
    <row r="63593" spans="11:11" x14ac:dyDescent="0.25">
      <c r="K63593"/>
    </row>
    <row r="63594" spans="11:11" x14ac:dyDescent="0.25">
      <c r="K63594" s="133"/>
    </row>
    <row r="63595" spans="11:11" x14ac:dyDescent="0.25">
      <c r="K63595" s="133"/>
    </row>
    <row r="63596" spans="11:11" x14ac:dyDescent="0.25">
      <c r="K63596"/>
    </row>
    <row r="63597" spans="11:11" x14ac:dyDescent="0.25">
      <c r="K63597"/>
    </row>
    <row r="63598" spans="11:11" x14ac:dyDescent="0.25">
      <c r="K63598"/>
    </row>
    <row r="63599" spans="11:11" x14ac:dyDescent="0.25">
      <c r="K63599" s="133"/>
    </row>
    <row r="63600" spans="11:11" x14ac:dyDescent="0.25">
      <c r="K63600" s="133"/>
    </row>
    <row r="63601" spans="11:11" x14ac:dyDescent="0.25">
      <c r="K63601"/>
    </row>
    <row r="63602" spans="11:11" x14ac:dyDescent="0.25">
      <c r="K63602"/>
    </row>
    <row r="63603" spans="11:11" x14ac:dyDescent="0.25">
      <c r="K63603" s="133"/>
    </row>
    <row r="63604" spans="11:11" x14ac:dyDescent="0.25">
      <c r="K63604" s="133"/>
    </row>
    <row r="63605" spans="11:11" x14ac:dyDescent="0.25">
      <c r="K63605"/>
    </row>
    <row r="63606" spans="11:11" x14ac:dyDescent="0.25">
      <c r="K63606"/>
    </row>
    <row r="63607" spans="11:11" x14ac:dyDescent="0.25">
      <c r="K63607"/>
    </row>
    <row r="63608" spans="11:11" x14ac:dyDescent="0.25">
      <c r="K63608" s="133"/>
    </row>
    <row r="63609" spans="11:11" x14ac:dyDescent="0.25">
      <c r="K63609" s="133"/>
    </row>
    <row r="63610" spans="11:11" x14ac:dyDescent="0.25">
      <c r="K63610"/>
    </row>
    <row r="63611" spans="11:11" x14ac:dyDescent="0.25">
      <c r="K63611"/>
    </row>
    <row r="63612" spans="11:11" x14ac:dyDescent="0.25">
      <c r="K63612" s="133"/>
    </row>
    <row r="63613" spans="11:11" x14ac:dyDescent="0.25">
      <c r="K63613" s="133"/>
    </row>
    <row r="63614" spans="11:11" x14ac:dyDescent="0.25">
      <c r="K63614"/>
    </row>
    <row r="63615" spans="11:11" x14ac:dyDescent="0.25">
      <c r="K63615"/>
    </row>
    <row r="63616" spans="11:11" x14ac:dyDescent="0.25">
      <c r="K63616"/>
    </row>
    <row r="63617" spans="11:11" x14ac:dyDescent="0.25">
      <c r="K63617" s="133"/>
    </row>
    <row r="63618" spans="11:11" x14ac:dyDescent="0.25">
      <c r="K63618" s="133"/>
    </row>
    <row r="63619" spans="11:11" x14ac:dyDescent="0.25">
      <c r="K63619"/>
    </row>
    <row r="63620" spans="11:11" x14ac:dyDescent="0.25">
      <c r="K63620"/>
    </row>
    <row r="63621" spans="11:11" x14ac:dyDescent="0.25">
      <c r="K63621" s="133"/>
    </row>
    <row r="63622" spans="11:11" x14ac:dyDescent="0.25">
      <c r="K63622" s="133"/>
    </row>
    <row r="63623" spans="11:11" x14ac:dyDescent="0.25">
      <c r="K63623"/>
    </row>
    <row r="63624" spans="11:11" x14ac:dyDescent="0.25">
      <c r="K63624"/>
    </row>
    <row r="63625" spans="11:11" x14ac:dyDescent="0.25">
      <c r="K63625"/>
    </row>
    <row r="63626" spans="11:11" x14ac:dyDescent="0.25">
      <c r="K63626" s="133"/>
    </row>
    <row r="63627" spans="11:11" x14ac:dyDescent="0.25">
      <c r="K63627" s="133"/>
    </row>
    <row r="63628" spans="11:11" x14ac:dyDescent="0.25">
      <c r="K63628"/>
    </row>
    <row r="63629" spans="11:11" x14ac:dyDescent="0.25">
      <c r="K63629"/>
    </row>
    <row r="63630" spans="11:11" x14ac:dyDescent="0.25">
      <c r="K63630" s="133"/>
    </row>
    <row r="63631" spans="11:11" x14ac:dyDescent="0.25">
      <c r="K63631" s="133"/>
    </row>
    <row r="63632" spans="11:11" x14ac:dyDescent="0.25">
      <c r="K63632"/>
    </row>
    <row r="63633" spans="11:11" x14ac:dyDescent="0.25">
      <c r="K63633"/>
    </row>
    <row r="63634" spans="11:11" x14ac:dyDescent="0.25">
      <c r="K63634"/>
    </row>
    <row r="63635" spans="11:11" x14ac:dyDescent="0.25">
      <c r="K63635" s="133"/>
    </row>
    <row r="63636" spans="11:11" x14ac:dyDescent="0.25">
      <c r="K63636" s="133"/>
    </row>
    <row r="63637" spans="11:11" x14ac:dyDescent="0.25">
      <c r="K63637"/>
    </row>
    <row r="63638" spans="11:11" x14ac:dyDescent="0.25">
      <c r="K63638"/>
    </row>
    <row r="63639" spans="11:11" x14ac:dyDescent="0.25">
      <c r="K63639" s="133"/>
    </row>
    <row r="63640" spans="11:11" x14ac:dyDescent="0.25">
      <c r="K63640" s="133"/>
    </row>
    <row r="63641" spans="11:11" x14ac:dyDescent="0.25">
      <c r="K63641"/>
    </row>
    <row r="63642" spans="11:11" x14ac:dyDescent="0.25">
      <c r="K63642"/>
    </row>
    <row r="63643" spans="11:11" x14ac:dyDescent="0.25">
      <c r="K63643"/>
    </row>
    <row r="63644" spans="11:11" x14ac:dyDescent="0.25">
      <c r="K63644" s="133"/>
    </row>
    <row r="63645" spans="11:11" x14ac:dyDescent="0.25">
      <c r="K63645" s="133"/>
    </row>
    <row r="63646" spans="11:11" x14ac:dyDescent="0.25">
      <c r="K63646"/>
    </row>
    <row r="63647" spans="11:11" x14ac:dyDescent="0.25">
      <c r="K63647"/>
    </row>
    <row r="63648" spans="11:11" x14ac:dyDescent="0.25">
      <c r="K63648" s="133"/>
    </row>
    <row r="63649" spans="11:11" x14ac:dyDescent="0.25">
      <c r="K63649" s="133"/>
    </row>
    <row r="63650" spans="11:11" x14ac:dyDescent="0.25">
      <c r="K63650"/>
    </row>
    <row r="63651" spans="11:11" x14ac:dyDescent="0.25">
      <c r="K63651"/>
    </row>
    <row r="63652" spans="11:11" x14ac:dyDescent="0.25">
      <c r="K63652"/>
    </row>
    <row r="63653" spans="11:11" x14ac:dyDescent="0.25">
      <c r="K63653" s="133"/>
    </row>
    <row r="63654" spans="11:11" x14ac:dyDescent="0.25">
      <c r="K63654" s="133"/>
    </row>
    <row r="63655" spans="11:11" x14ac:dyDescent="0.25">
      <c r="K63655"/>
    </row>
    <row r="63656" spans="11:11" x14ac:dyDescent="0.25">
      <c r="K63656"/>
    </row>
    <row r="63657" spans="11:11" x14ac:dyDescent="0.25">
      <c r="K63657" s="133"/>
    </row>
    <row r="63658" spans="11:11" x14ac:dyDescent="0.25">
      <c r="K63658" s="133"/>
    </row>
    <row r="63659" spans="11:11" x14ac:dyDescent="0.25">
      <c r="K63659"/>
    </row>
    <row r="63660" spans="11:11" x14ac:dyDescent="0.25">
      <c r="K63660"/>
    </row>
    <row r="63661" spans="11:11" x14ac:dyDescent="0.25">
      <c r="K63661"/>
    </row>
    <row r="63662" spans="11:11" x14ac:dyDescent="0.25">
      <c r="K63662" s="133"/>
    </row>
    <row r="63663" spans="11:11" x14ac:dyDescent="0.25">
      <c r="K63663" s="133"/>
    </row>
    <row r="63664" spans="11:11" x14ac:dyDescent="0.25">
      <c r="K63664"/>
    </row>
    <row r="63665" spans="11:11" x14ac:dyDescent="0.25">
      <c r="K63665"/>
    </row>
    <row r="63666" spans="11:11" x14ac:dyDescent="0.25">
      <c r="K63666" s="133"/>
    </row>
    <row r="63667" spans="11:11" x14ac:dyDescent="0.25">
      <c r="K63667" s="133"/>
    </row>
    <row r="63668" spans="11:11" x14ac:dyDescent="0.25">
      <c r="K63668"/>
    </row>
    <row r="63669" spans="11:11" x14ac:dyDescent="0.25">
      <c r="K63669"/>
    </row>
    <row r="63670" spans="11:11" x14ac:dyDescent="0.25">
      <c r="K63670"/>
    </row>
    <row r="63671" spans="11:11" x14ac:dyDescent="0.25">
      <c r="K63671" s="133"/>
    </row>
    <row r="63672" spans="11:11" x14ac:dyDescent="0.25">
      <c r="K63672" s="133"/>
    </row>
    <row r="63673" spans="11:11" x14ac:dyDescent="0.25">
      <c r="K63673"/>
    </row>
    <row r="63674" spans="11:11" x14ac:dyDescent="0.25">
      <c r="K63674"/>
    </row>
    <row r="63675" spans="11:11" x14ac:dyDescent="0.25">
      <c r="K63675" s="133"/>
    </row>
    <row r="63676" spans="11:11" x14ac:dyDescent="0.25">
      <c r="K63676" s="133"/>
    </row>
    <row r="63677" spans="11:11" x14ac:dyDescent="0.25">
      <c r="K63677"/>
    </row>
    <row r="63678" spans="11:11" x14ac:dyDescent="0.25">
      <c r="K63678"/>
    </row>
    <row r="63679" spans="11:11" x14ac:dyDescent="0.25">
      <c r="K63679"/>
    </row>
    <row r="63680" spans="11:11" x14ac:dyDescent="0.25">
      <c r="K63680" s="133"/>
    </row>
    <row r="63681" spans="11:11" x14ac:dyDescent="0.25">
      <c r="K63681" s="133"/>
    </row>
    <row r="63682" spans="11:11" x14ac:dyDescent="0.25">
      <c r="K63682"/>
    </row>
    <row r="63683" spans="11:11" x14ac:dyDescent="0.25">
      <c r="K63683"/>
    </row>
    <row r="63684" spans="11:11" x14ac:dyDescent="0.25">
      <c r="K63684" s="133"/>
    </row>
    <row r="63685" spans="11:11" x14ac:dyDescent="0.25">
      <c r="K63685" s="133"/>
    </row>
    <row r="63686" spans="11:11" x14ac:dyDescent="0.25">
      <c r="K63686"/>
    </row>
    <row r="63687" spans="11:11" x14ac:dyDescent="0.25">
      <c r="K63687"/>
    </row>
    <row r="63688" spans="11:11" x14ac:dyDescent="0.25">
      <c r="K63688"/>
    </row>
    <row r="63689" spans="11:11" x14ac:dyDescent="0.25">
      <c r="K63689" s="133"/>
    </row>
    <row r="63690" spans="11:11" x14ac:dyDescent="0.25">
      <c r="K63690" s="133"/>
    </row>
    <row r="63691" spans="11:11" x14ac:dyDescent="0.25">
      <c r="K63691"/>
    </row>
    <row r="63692" spans="11:11" x14ac:dyDescent="0.25">
      <c r="K63692"/>
    </row>
    <row r="63693" spans="11:11" x14ac:dyDescent="0.25">
      <c r="K63693" s="133"/>
    </row>
    <row r="63694" spans="11:11" x14ac:dyDescent="0.25">
      <c r="K63694" s="133"/>
    </row>
    <row r="63695" spans="11:11" x14ac:dyDescent="0.25">
      <c r="K63695"/>
    </row>
    <row r="63696" spans="11:11" x14ac:dyDescent="0.25">
      <c r="K63696"/>
    </row>
    <row r="63697" spans="11:11" x14ac:dyDescent="0.25">
      <c r="K63697"/>
    </row>
    <row r="63698" spans="11:11" x14ac:dyDescent="0.25">
      <c r="K63698" s="133"/>
    </row>
    <row r="63699" spans="11:11" x14ac:dyDescent="0.25">
      <c r="K63699" s="133"/>
    </row>
    <row r="63700" spans="11:11" x14ac:dyDescent="0.25">
      <c r="K63700"/>
    </row>
    <row r="63701" spans="11:11" x14ac:dyDescent="0.25">
      <c r="K63701"/>
    </row>
    <row r="63702" spans="11:11" x14ac:dyDescent="0.25">
      <c r="K63702" s="133"/>
    </row>
    <row r="63703" spans="11:11" x14ac:dyDescent="0.25">
      <c r="K63703" s="133"/>
    </row>
    <row r="63704" spans="11:11" x14ac:dyDescent="0.25">
      <c r="K63704"/>
    </row>
    <row r="63705" spans="11:11" x14ac:dyDescent="0.25">
      <c r="K63705"/>
    </row>
    <row r="63706" spans="11:11" x14ac:dyDescent="0.25">
      <c r="K63706"/>
    </row>
    <row r="63707" spans="11:11" x14ac:dyDescent="0.25">
      <c r="K63707" s="133"/>
    </row>
    <row r="63708" spans="11:11" x14ac:dyDescent="0.25">
      <c r="K63708" s="133"/>
    </row>
    <row r="63709" spans="11:11" x14ac:dyDescent="0.25">
      <c r="K63709"/>
    </row>
    <row r="63710" spans="11:11" x14ac:dyDescent="0.25">
      <c r="K63710"/>
    </row>
    <row r="63711" spans="11:11" x14ac:dyDescent="0.25">
      <c r="K63711" s="133"/>
    </row>
    <row r="63712" spans="11:11" x14ac:dyDescent="0.25">
      <c r="K63712" s="133"/>
    </row>
    <row r="63713" spans="11:11" x14ac:dyDescent="0.25">
      <c r="K63713"/>
    </row>
    <row r="63714" spans="11:11" x14ac:dyDescent="0.25">
      <c r="K63714"/>
    </row>
    <row r="63715" spans="11:11" x14ac:dyDescent="0.25">
      <c r="K63715"/>
    </row>
    <row r="63716" spans="11:11" x14ac:dyDescent="0.25">
      <c r="K63716" s="133"/>
    </row>
    <row r="63717" spans="11:11" x14ac:dyDescent="0.25">
      <c r="K63717" s="133"/>
    </row>
    <row r="63718" spans="11:11" x14ac:dyDescent="0.25">
      <c r="K63718"/>
    </row>
    <row r="63719" spans="11:11" x14ac:dyDescent="0.25">
      <c r="K63719"/>
    </row>
    <row r="63720" spans="11:11" x14ac:dyDescent="0.25">
      <c r="K63720" s="133"/>
    </row>
    <row r="63721" spans="11:11" x14ac:dyDescent="0.25">
      <c r="K63721" s="133"/>
    </row>
    <row r="63722" spans="11:11" x14ac:dyDescent="0.25">
      <c r="K63722"/>
    </row>
    <row r="63723" spans="11:11" x14ac:dyDescent="0.25">
      <c r="K63723"/>
    </row>
    <row r="63724" spans="11:11" x14ac:dyDescent="0.25">
      <c r="K63724"/>
    </row>
    <row r="63725" spans="11:11" x14ac:dyDescent="0.25">
      <c r="K63725" s="133"/>
    </row>
    <row r="63726" spans="11:11" x14ac:dyDescent="0.25">
      <c r="K63726" s="133"/>
    </row>
    <row r="63727" spans="11:11" x14ac:dyDescent="0.25">
      <c r="K63727"/>
    </row>
    <row r="63728" spans="11:11" x14ac:dyDescent="0.25">
      <c r="K63728"/>
    </row>
    <row r="63729" spans="11:11" x14ac:dyDescent="0.25">
      <c r="K63729" s="133"/>
    </row>
    <row r="63730" spans="11:11" x14ac:dyDescent="0.25">
      <c r="K63730" s="133"/>
    </row>
    <row r="63731" spans="11:11" x14ac:dyDescent="0.25">
      <c r="K63731"/>
    </row>
    <row r="63732" spans="11:11" x14ac:dyDescent="0.25">
      <c r="K63732"/>
    </row>
    <row r="63733" spans="11:11" x14ac:dyDescent="0.25">
      <c r="K63733"/>
    </row>
    <row r="63734" spans="11:11" x14ac:dyDescent="0.25">
      <c r="K63734" s="133"/>
    </row>
    <row r="63735" spans="11:11" x14ac:dyDescent="0.25">
      <c r="K63735" s="133"/>
    </row>
    <row r="63736" spans="11:11" x14ac:dyDescent="0.25">
      <c r="K63736"/>
    </row>
    <row r="63737" spans="11:11" x14ac:dyDescent="0.25">
      <c r="K63737"/>
    </row>
    <row r="63738" spans="11:11" x14ac:dyDescent="0.25">
      <c r="K63738" s="133"/>
    </row>
    <row r="63739" spans="11:11" x14ac:dyDescent="0.25">
      <c r="K63739" s="133"/>
    </row>
    <row r="63740" spans="11:11" x14ac:dyDescent="0.25">
      <c r="K63740"/>
    </row>
    <row r="63741" spans="11:11" x14ac:dyDescent="0.25">
      <c r="K63741"/>
    </row>
    <row r="63742" spans="11:11" x14ac:dyDescent="0.25">
      <c r="K63742"/>
    </row>
    <row r="63743" spans="11:11" x14ac:dyDescent="0.25">
      <c r="K63743" s="133"/>
    </row>
    <row r="63744" spans="11:11" x14ac:dyDescent="0.25">
      <c r="K63744" s="133"/>
    </row>
    <row r="63745" spans="11:11" x14ac:dyDescent="0.25">
      <c r="K63745"/>
    </row>
    <row r="63746" spans="11:11" x14ac:dyDescent="0.25">
      <c r="K63746"/>
    </row>
    <row r="63747" spans="11:11" x14ac:dyDescent="0.25">
      <c r="K63747" s="133"/>
    </row>
    <row r="63748" spans="11:11" x14ac:dyDescent="0.25">
      <c r="K63748" s="133"/>
    </row>
    <row r="63749" spans="11:11" x14ac:dyDescent="0.25">
      <c r="K63749"/>
    </row>
    <row r="63750" spans="11:11" x14ac:dyDescent="0.25">
      <c r="K63750"/>
    </row>
    <row r="63751" spans="11:11" x14ac:dyDescent="0.25">
      <c r="K63751"/>
    </row>
    <row r="63752" spans="11:11" x14ac:dyDescent="0.25">
      <c r="K63752" s="133"/>
    </row>
    <row r="63753" spans="11:11" x14ac:dyDescent="0.25">
      <c r="K63753" s="133"/>
    </row>
    <row r="63754" spans="11:11" x14ac:dyDescent="0.25">
      <c r="K63754"/>
    </row>
    <row r="63755" spans="11:11" x14ac:dyDescent="0.25">
      <c r="K63755"/>
    </row>
    <row r="63756" spans="11:11" x14ac:dyDescent="0.25">
      <c r="K63756" s="133"/>
    </row>
    <row r="63757" spans="11:11" x14ac:dyDescent="0.25">
      <c r="K63757" s="133"/>
    </row>
    <row r="63758" spans="11:11" x14ac:dyDescent="0.25">
      <c r="K63758"/>
    </row>
    <row r="63759" spans="11:11" x14ac:dyDescent="0.25">
      <c r="K63759"/>
    </row>
    <row r="63760" spans="11:11" x14ac:dyDescent="0.25">
      <c r="K63760"/>
    </row>
    <row r="63761" spans="11:11" x14ac:dyDescent="0.25">
      <c r="K63761" s="133"/>
    </row>
    <row r="63762" spans="11:11" x14ac:dyDescent="0.25">
      <c r="K63762" s="133"/>
    </row>
    <row r="63763" spans="11:11" x14ac:dyDescent="0.25">
      <c r="K63763"/>
    </row>
    <row r="63764" spans="11:11" x14ac:dyDescent="0.25">
      <c r="K63764"/>
    </row>
    <row r="63765" spans="11:11" x14ac:dyDescent="0.25">
      <c r="K63765" s="133"/>
    </row>
    <row r="63766" spans="11:11" x14ac:dyDescent="0.25">
      <c r="K63766" s="133"/>
    </row>
    <row r="63767" spans="11:11" x14ac:dyDescent="0.25">
      <c r="K63767"/>
    </row>
    <row r="63768" spans="11:11" x14ac:dyDescent="0.25">
      <c r="K63768"/>
    </row>
    <row r="63769" spans="11:11" x14ac:dyDescent="0.25">
      <c r="K63769"/>
    </row>
    <row r="63770" spans="11:11" x14ac:dyDescent="0.25">
      <c r="K63770" s="133"/>
    </row>
    <row r="63771" spans="11:11" x14ac:dyDescent="0.25">
      <c r="K63771" s="133"/>
    </row>
    <row r="63772" spans="11:11" x14ac:dyDescent="0.25">
      <c r="K63772"/>
    </row>
    <row r="63773" spans="11:11" x14ac:dyDescent="0.25">
      <c r="K63773"/>
    </row>
    <row r="63774" spans="11:11" x14ac:dyDescent="0.25">
      <c r="K63774" s="133"/>
    </row>
    <row r="63775" spans="11:11" x14ac:dyDescent="0.25">
      <c r="K63775" s="133"/>
    </row>
    <row r="63776" spans="11:11" x14ac:dyDescent="0.25">
      <c r="K63776"/>
    </row>
    <row r="63777" spans="11:11" x14ac:dyDescent="0.25">
      <c r="K63777"/>
    </row>
    <row r="63778" spans="11:11" x14ac:dyDescent="0.25">
      <c r="K63778"/>
    </row>
    <row r="63779" spans="11:11" x14ac:dyDescent="0.25">
      <c r="K63779" s="133"/>
    </row>
    <row r="63780" spans="11:11" x14ac:dyDescent="0.25">
      <c r="K63780" s="133"/>
    </row>
    <row r="63781" spans="11:11" x14ac:dyDescent="0.25">
      <c r="K63781"/>
    </row>
    <row r="63782" spans="11:11" x14ac:dyDescent="0.25">
      <c r="K63782"/>
    </row>
    <row r="63783" spans="11:11" x14ac:dyDescent="0.25">
      <c r="K63783" s="133"/>
    </row>
    <row r="63784" spans="11:11" x14ac:dyDescent="0.25">
      <c r="K63784" s="133"/>
    </row>
    <row r="63785" spans="11:11" x14ac:dyDescent="0.25">
      <c r="K63785"/>
    </row>
    <row r="63786" spans="11:11" x14ac:dyDescent="0.25">
      <c r="K63786"/>
    </row>
    <row r="63787" spans="11:11" x14ac:dyDescent="0.25">
      <c r="K63787"/>
    </row>
    <row r="63788" spans="11:11" x14ac:dyDescent="0.25">
      <c r="K63788" s="133"/>
    </row>
    <row r="63789" spans="11:11" x14ac:dyDescent="0.25">
      <c r="K63789" s="133"/>
    </row>
    <row r="63790" spans="11:11" x14ac:dyDescent="0.25">
      <c r="K63790"/>
    </row>
    <row r="63791" spans="11:11" x14ac:dyDescent="0.25">
      <c r="K63791"/>
    </row>
    <row r="63792" spans="11:11" x14ac:dyDescent="0.25">
      <c r="K63792" s="133"/>
    </row>
    <row r="63793" spans="11:11" x14ac:dyDescent="0.25">
      <c r="K63793" s="133"/>
    </row>
    <row r="63794" spans="11:11" x14ac:dyDescent="0.25">
      <c r="K63794"/>
    </row>
    <row r="63795" spans="11:11" x14ac:dyDescent="0.25">
      <c r="K63795"/>
    </row>
    <row r="63796" spans="11:11" x14ac:dyDescent="0.25">
      <c r="K63796"/>
    </row>
    <row r="63797" spans="11:11" x14ac:dyDescent="0.25">
      <c r="K63797" s="133"/>
    </row>
    <row r="63798" spans="11:11" x14ac:dyDescent="0.25">
      <c r="K63798" s="133"/>
    </row>
    <row r="63799" spans="11:11" x14ac:dyDescent="0.25">
      <c r="K63799"/>
    </row>
    <row r="63800" spans="11:11" x14ac:dyDescent="0.25">
      <c r="K63800"/>
    </row>
    <row r="63801" spans="11:11" x14ac:dyDescent="0.25">
      <c r="K63801" s="133"/>
    </row>
    <row r="63802" spans="11:11" x14ac:dyDescent="0.25">
      <c r="K63802" s="133"/>
    </row>
    <row r="63803" spans="11:11" x14ac:dyDescent="0.25">
      <c r="K63803"/>
    </row>
    <row r="63804" spans="11:11" x14ac:dyDescent="0.25">
      <c r="K63804"/>
    </row>
    <row r="63805" spans="11:11" x14ac:dyDescent="0.25">
      <c r="K63805"/>
    </row>
    <row r="63806" spans="11:11" x14ac:dyDescent="0.25">
      <c r="K63806" s="133"/>
    </row>
    <row r="63807" spans="11:11" x14ac:dyDescent="0.25">
      <c r="K63807" s="133"/>
    </row>
    <row r="63808" spans="11:11" x14ac:dyDescent="0.25">
      <c r="K63808"/>
    </row>
    <row r="63809" spans="11:11" x14ac:dyDescent="0.25">
      <c r="K63809"/>
    </row>
    <row r="63810" spans="11:11" x14ac:dyDescent="0.25">
      <c r="K63810" s="133"/>
    </row>
    <row r="63811" spans="11:11" x14ac:dyDescent="0.25">
      <c r="K63811" s="133"/>
    </row>
    <row r="63812" spans="11:11" x14ac:dyDescent="0.25">
      <c r="K63812"/>
    </row>
    <row r="63813" spans="11:11" x14ac:dyDescent="0.25">
      <c r="K63813"/>
    </row>
    <row r="63814" spans="11:11" x14ac:dyDescent="0.25">
      <c r="K63814"/>
    </row>
    <row r="63815" spans="11:11" x14ac:dyDescent="0.25">
      <c r="K63815" s="133"/>
    </row>
    <row r="63816" spans="11:11" x14ac:dyDescent="0.25">
      <c r="K63816" s="133"/>
    </row>
    <row r="63817" spans="11:11" x14ac:dyDescent="0.25">
      <c r="K63817"/>
    </row>
    <row r="63818" spans="11:11" x14ac:dyDescent="0.25">
      <c r="K63818"/>
    </row>
    <row r="63819" spans="11:11" x14ac:dyDescent="0.25">
      <c r="K63819" s="133"/>
    </row>
    <row r="63820" spans="11:11" x14ac:dyDescent="0.25">
      <c r="K63820" s="133"/>
    </row>
    <row r="63821" spans="11:11" x14ac:dyDescent="0.25">
      <c r="K63821"/>
    </row>
    <row r="63822" spans="11:11" x14ac:dyDescent="0.25">
      <c r="K63822"/>
    </row>
    <row r="63823" spans="11:11" x14ac:dyDescent="0.25">
      <c r="K63823"/>
    </row>
    <row r="63824" spans="11:11" x14ac:dyDescent="0.25">
      <c r="K63824" s="133"/>
    </row>
    <row r="63825" spans="11:11" x14ac:dyDescent="0.25">
      <c r="K63825" s="133"/>
    </row>
    <row r="63826" spans="11:11" x14ac:dyDescent="0.25">
      <c r="K63826"/>
    </row>
    <row r="63827" spans="11:11" x14ac:dyDescent="0.25">
      <c r="K63827"/>
    </row>
    <row r="63828" spans="11:11" x14ac:dyDescent="0.25">
      <c r="K63828" s="133"/>
    </row>
    <row r="63829" spans="11:11" x14ac:dyDescent="0.25">
      <c r="K63829" s="133"/>
    </row>
    <row r="63830" spans="11:11" x14ac:dyDescent="0.25">
      <c r="K63830"/>
    </row>
    <row r="63831" spans="11:11" x14ac:dyDescent="0.25">
      <c r="K63831"/>
    </row>
    <row r="63832" spans="11:11" x14ac:dyDescent="0.25">
      <c r="K63832"/>
    </row>
    <row r="63833" spans="11:11" x14ac:dyDescent="0.25">
      <c r="K63833" s="133"/>
    </row>
    <row r="63834" spans="11:11" x14ac:dyDescent="0.25">
      <c r="K63834" s="133"/>
    </row>
    <row r="63835" spans="11:11" x14ac:dyDescent="0.25">
      <c r="K63835"/>
    </row>
    <row r="63836" spans="11:11" x14ac:dyDescent="0.25">
      <c r="K63836"/>
    </row>
    <row r="63837" spans="11:11" x14ac:dyDescent="0.25">
      <c r="K63837" s="133"/>
    </row>
    <row r="63838" spans="11:11" x14ac:dyDescent="0.25">
      <c r="K63838" s="133"/>
    </row>
    <row r="63839" spans="11:11" x14ac:dyDescent="0.25">
      <c r="K63839"/>
    </row>
    <row r="63840" spans="11:11" x14ac:dyDescent="0.25">
      <c r="K63840"/>
    </row>
    <row r="63841" spans="11:11" x14ac:dyDescent="0.25">
      <c r="K63841"/>
    </row>
    <row r="63842" spans="11:11" x14ac:dyDescent="0.25">
      <c r="K63842" s="133"/>
    </row>
    <row r="63843" spans="11:11" x14ac:dyDescent="0.25">
      <c r="K63843" s="133"/>
    </row>
    <row r="63844" spans="11:11" x14ac:dyDescent="0.25">
      <c r="K63844"/>
    </row>
    <row r="63845" spans="11:11" x14ac:dyDescent="0.25">
      <c r="K63845"/>
    </row>
    <row r="63846" spans="11:11" x14ac:dyDescent="0.25">
      <c r="K63846" s="133"/>
    </row>
    <row r="63847" spans="11:11" x14ac:dyDescent="0.25">
      <c r="K63847" s="133"/>
    </row>
    <row r="63848" spans="11:11" x14ac:dyDescent="0.25">
      <c r="K63848"/>
    </row>
    <row r="63849" spans="11:11" x14ac:dyDescent="0.25">
      <c r="K63849"/>
    </row>
    <row r="63850" spans="11:11" x14ac:dyDescent="0.25">
      <c r="K63850"/>
    </row>
    <row r="63851" spans="11:11" x14ac:dyDescent="0.25">
      <c r="K63851" s="133"/>
    </row>
    <row r="63852" spans="11:11" x14ac:dyDescent="0.25">
      <c r="K63852" s="133"/>
    </row>
    <row r="63853" spans="11:11" x14ac:dyDescent="0.25">
      <c r="K63853"/>
    </row>
    <row r="63854" spans="11:11" x14ac:dyDescent="0.25">
      <c r="K63854"/>
    </row>
    <row r="63855" spans="11:11" x14ac:dyDescent="0.25">
      <c r="K63855" s="133"/>
    </row>
    <row r="63856" spans="11:11" x14ac:dyDescent="0.25">
      <c r="K63856" s="133"/>
    </row>
    <row r="63857" spans="11:11" x14ac:dyDescent="0.25">
      <c r="K63857"/>
    </row>
    <row r="63858" spans="11:11" x14ac:dyDescent="0.25">
      <c r="K63858"/>
    </row>
    <row r="63859" spans="11:11" x14ac:dyDescent="0.25">
      <c r="K63859"/>
    </row>
    <row r="63860" spans="11:11" x14ac:dyDescent="0.25">
      <c r="K63860" s="133"/>
    </row>
    <row r="63861" spans="11:11" x14ac:dyDescent="0.25">
      <c r="K63861" s="133"/>
    </row>
    <row r="63862" spans="11:11" x14ac:dyDescent="0.25">
      <c r="K63862"/>
    </row>
    <row r="63863" spans="11:11" x14ac:dyDescent="0.25">
      <c r="K63863"/>
    </row>
    <row r="63864" spans="11:11" x14ac:dyDescent="0.25">
      <c r="K63864" s="133"/>
    </row>
    <row r="63865" spans="11:11" x14ac:dyDescent="0.25">
      <c r="K63865" s="133"/>
    </row>
    <row r="63866" spans="11:11" x14ac:dyDescent="0.25">
      <c r="K63866"/>
    </row>
    <row r="63867" spans="11:11" x14ac:dyDescent="0.25">
      <c r="K63867"/>
    </row>
    <row r="63868" spans="11:11" x14ac:dyDescent="0.25">
      <c r="K63868"/>
    </row>
    <row r="63869" spans="11:11" x14ac:dyDescent="0.25">
      <c r="K63869" s="133"/>
    </row>
    <row r="63870" spans="11:11" x14ac:dyDescent="0.25">
      <c r="K63870" s="133"/>
    </row>
    <row r="63871" spans="11:11" x14ac:dyDescent="0.25">
      <c r="K63871"/>
    </row>
    <row r="63872" spans="11:11" x14ac:dyDescent="0.25">
      <c r="K63872"/>
    </row>
    <row r="63873" spans="11:11" x14ac:dyDescent="0.25">
      <c r="K63873" s="133"/>
    </row>
    <row r="63874" spans="11:11" x14ac:dyDescent="0.25">
      <c r="K63874" s="133"/>
    </row>
    <row r="63875" spans="11:11" x14ac:dyDescent="0.25">
      <c r="K63875"/>
    </row>
    <row r="63876" spans="11:11" x14ac:dyDescent="0.25">
      <c r="K63876"/>
    </row>
    <row r="63877" spans="11:11" x14ac:dyDescent="0.25">
      <c r="K63877"/>
    </row>
    <row r="63878" spans="11:11" x14ac:dyDescent="0.25">
      <c r="K63878" s="133"/>
    </row>
    <row r="63879" spans="11:11" x14ac:dyDescent="0.25">
      <c r="K63879" s="133"/>
    </row>
    <row r="63880" spans="11:11" x14ac:dyDescent="0.25">
      <c r="K63880"/>
    </row>
    <row r="63881" spans="11:11" x14ac:dyDescent="0.25">
      <c r="K63881"/>
    </row>
    <row r="63882" spans="11:11" x14ac:dyDescent="0.25">
      <c r="K63882" s="133"/>
    </row>
    <row r="63883" spans="11:11" x14ac:dyDescent="0.25">
      <c r="K63883" s="133"/>
    </row>
    <row r="63884" spans="11:11" x14ac:dyDescent="0.25">
      <c r="K63884"/>
    </row>
    <row r="63885" spans="11:11" x14ac:dyDescent="0.25">
      <c r="K63885"/>
    </row>
    <row r="63886" spans="11:11" x14ac:dyDescent="0.25">
      <c r="K63886"/>
    </row>
    <row r="63887" spans="11:11" x14ac:dyDescent="0.25">
      <c r="K63887" s="133"/>
    </row>
    <row r="63888" spans="11:11" x14ac:dyDescent="0.25">
      <c r="K63888" s="133"/>
    </row>
    <row r="63889" spans="11:11" x14ac:dyDescent="0.25">
      <c r="K63889"/>
    </row>
    <row r="63890" spans="11:11" x14ac:dyDescent="0.25">
      <c r="K63890"/>
    </row>
    <row r="63891" spans="11:11" x14ac:dyDescent="0.25">
      <c r="K63891" s="133"/>
    </row>
    <row r="63892" spans="11:11" x14ac:dyDescent="0.25">
      <c r="K63892" s="133"/>
    </row>
    <row r="63893" spans="11:11" x14ac:dyDescent="0.25">
      <c r="K63893"/>
    </row>
    <row r="63894" spans="11:11" x14ac:dyDescent="0.25">
      <c r="K63894"/>
    </row>
    <row r="63895" spans="11:11" x14ac:dyDescent="0.25">
      <c r="K63895"/>
    </row>
    <row r="63896" spans="11:11" x14ac:dyDescent="0.25">
      <c r="K63896" s="133"/>
    </row>
    <row r="63897" spans="11:11" x14ac:dyDescent="0.25">
      <c r="K63897" s="133"/>
    </row>
    <row r="63898" spans="11:11" x14ac:dyDescent="0.25">
      <c r="K63898"/>
    </row>
    <row r="63899" spans="11:11" x14ac:dyDescent="0.25">
      <c r="K63899"/>
    </row>
    <row r="63900" spans="11:11" x14ac:dyDescent="0.25">
      <c r="K63900" s="133"/>
    </row>
    <row r="63901" spans="11:11" x14ac:dyDescent="0.25">
      <c r="K63901" s="133"/>
    </row>
    <row r="63902" spans="11:11" x14ac:dyDescent="0.25">
      <c r="K63902"/>
    </row>
    <row r="63903" spans="11:11" x14ac:dyDescent="0.25">
      <c r="K63903"/>
    </row>
    <row r="63904" spans="11:11" x14ac:dyDescent="0.25">
      <c r="K63904"/>
    </row>
    <row r="63905" spans="11:11" x14ac:dyDescent="0.25">
      <c r="K63905" s="133"/>
    </row>
    <row r="63906" spans="11:11" x14ac:dyDescent="0.25">
      <c r="K63906" s="133"/>
    </row>
    <row r="63907" spans="11:11" x14ac:dyDescent="0.25">
      <c r="K63907"/>
    </row>
    <row r="63908" spans="11:11" x14ac:dyDescent="0.25">
      <c r="K63908"/>
    </row>
    <row r="63909" spans="11:11" x14ac:dyDescent="0.25">
      <c r="K63909" s="133"/>
    </row>
    <row r="63910" spans="11:11" x14ac:dyDescent="0.25">
      <c r="K63910" s="133"/>
    </row>
    <row r="63911" spans="11:11" x14ac:dyDescent="0.25">
      <c r="K63911"/>
    </row>
    <row r="63912" spans="11:11" x14ac:dyDescent="0.25">
      <c r="K63912"/>
    </row>
    <row r="63913" spans="11:11" x14ac:dyDescent="0.25">
      <c r="K63913"/>
    </row>
    <row r="63914" spans="11:11" x14ac:dyDescent="0.25">
      <c r="K63914" s="133"/>
    </row>
    <row r="63915" spans="11:11" x14ac:dyDescent="0.25">
      <c r="K63915" s="133"/>
    </row>
    <row r="63916" spans="11:11" x14ac:dyDescent="0.25">
      <c r="K63916"/>
    </row>
    <row r="63917" spans="11:11" x14ac:dyDescent="0.25">
      <c r="K63917"/>
    </row>
    <row r="63918" spans="11:11" x14ac:dyDescent="0.25">
      <c r="K63918" s="133"/>
    </row>
    <row r="63919" spans="11:11" x14ac:dyDescent="0.25">
      <c r="K63919" s="133"/>
    </row>
    <row r="63920" spans="11:11" x14ac:dyDescent="0.25">
      <c r="K63920"/>
    </row>
    <row r="63921" spans="11:11" x14ac:dyDescent="0.25">
      <c r="K63921"/>
    </row>
    <row r="63922" spans="11:11" x14ac:dyDescent="0.25">
      <c r="K63922"/>
    </row>
    <row r="63923" spans="11:11" x14ac:dyDescent="0.25">
      <c r="K63923" s="133"/>
    </row>
    <row r="63924" spans="11:11" x14ac:dyDescent="0.25">
      <c r="K63924" s="133"/>
    </row>
    <row r="63925" spans="11:11" x14ac:dyDescent="0.25">
      <c r="K63925"/>
    </row>
    <row r="63926" spans="11:11" x14ac:dyDescent="0.25">
      <c r="K63926"/>
    </row>
    <row r="63927" spans="11:11" x14ac:dyDescent="0.25">
      <c r="K63927" s="133"/>
    </row>
    <row r="63928" spans="11:11" x14ac:dyDescent="0.25">
      <c r="K63928" s="133"/>
    </row>
    <row r="63929" spans="11:11" x14ac:dyDescent="0.25">
      <c r="K63929"/>
    </row>
    <row r="63930" spans="11:11" x14ac:dyDescent="0.25">
      <c r="K63930"/>
    </row>
    <row r="63931" spans="11:11" x14ac:dyDescent="0.25">
      <c r="K63931"/>
    </row>
    <row r="63932" spans="11:11" x14ac:dyDescent="0.25">
      <c r="K63932" s="133"/>
    </row>
    <row r="63933" spans="11:11" x14ac:dyDescent="0.25">
      <c r="K63933" s="133"/>
    </row>
    <row r="63934" spans="11:11" x14ac:dyDescent="0.25">
      <c r="K63934"/>
    </row>
    <row r="63935" spans="11:11" x14ac:dyDescent="0.25">
      <c r="K63935"/>
    </row>
    <row r="63936" spans="11:11" x14ac:dyDescent="0.25">
      <c r="K63936" s="133"/>
    </row>
    <row r="63937" spans="11:11" x14ac:dyDescent="0.25">
      <c r="K63937" s="133"/>
    </row>
    <row r="63938" spans="11:11" x14ac:dyDescent="0.25">
      <c r="K63938"/>
    </row>
    <row r="63939" spans="11:11" x14ac:dyDescent="0.25">
      <c r="K63939"/>
    </row>
    <row r="63940" spans="11:11" x14ac:dyDescent="0.25">
      <c r="K63940"/>
    </row>
    <row r="63941" spans="11:11" x14ac:dyDescent="0.25">
      <c r="K63941" s="133"/>
    </row>
    <row r="63942" spans="11:11" x14ac:dyDescent="0.25">
      <c r="K63942" s="133"/>
    </row>
    <row r="63943" spans="11:11" x14ac:dyDescent="0.25">
      <c r="K63943"/>
    </row>
    <row r="63944" spans="11:11" x14ac:dyDescent="0.25">
      <c r="K63944"/>
    </row>
    <row r="63945" spans="11:11" x14ac:dyDescent="0.25">
      <c r="K63945" s="133"/>
    </row>
    <row r="63946" spans="11:11" x14ac:dyDescent="0.25">
      <c r="K63946" s="133"/>
    </row>
    <row r="63947" spans="11:11" x14ac:dyDescent="0.25">
      <c r="K63947"/>
    </row>
    <row r="63948" spans="11:11" x14ac:dyDescent="0.25">
      <c r="K63948"/>
    </row>
    <row r="63949" spans="11:11" x14ac:dyDescent="0.25">
      <c r="K63949"/>
    </row>
    <row r="63950" spans="11:11" x14ac:dyDescent="0.25">
      <c r="K63950" s="133"/>
    </row>
    <row r="63951" spans="11:11" x14ac:dyDescent="0.25">
      <c r="K63951" s="133"/>
    </row>
    <row r="63952" spans="11:11" x14ac:dyDescent="0.25">
      <c r="K63952"/>
    </row>
    <row r="63953" spans="11:11" x14ac:dyDescent="0.25">
      <c r="K63953"/>
    </row>
    <row r="63954" spans="11:11" x14ac:dyDescent="0.25">
      <c r="K63954" s="133"/>
    </row>
    <row r="63955" spans="11:11" x14ac:dyDescent="0.25">
      <c r="K63955" s="133"/>
    </row>
    <row r="63956" spans="11:11" x14ac:dyDescent="0.25">
      <c r="K63956"/>
    </row>
    <row r="63957" spans="11:11" x14ac:dyDescent="0.25">
      <c r="K63957"/>
    </row>
    <row r="63958" spans="11:11" x14ac:dyDescent="0.25">
      <c r="K63958"/>
    </row>
    <row r="63959" spans="11:11" x14ac:dyDescent="0.25">
      <c r="K63959" s="133"/>
    </row>
    <row r="63960" spans="11:11" x14ac:dyDescent="0.25">
      <c r="K63960" s="133"/>
    </row>
    <row r="63961" spans="11:11" x14ac:dyDescent="0.25">
      <c r="K63961"/>
    </row>
    <row r="63962" spans="11:11" x14ac:dyDescent="0.25">
      <c r="K63962"/>
    </row>
    <row r="63963" spans="11:11" x14ac:dyDescent="0.25">
      <c r="K63963" s="133"/>
    </row>
    <row r="63964" spans="11:11" x14ac:dyDescent="0.25">
      <c r="K63964" s="133"/>
    </row>
    <row r="63965" spans="11:11" x14ac:dyDescent="0.25">
      <c r="K63965"/>
    </row>
    <row r="63966" spans="11:11" x14ac:dyDescent="0.25">
      <c r="K63966"/>
    </row>
    <row r="63967" spans="11:11" x14ac:dyDescent="0.25">
      <c r="K63967"/>
    </row>
    <row r="63968" spans="11:11" x14ac:dyDescent="0.25">
      <c r="K63968" s="133"/>
    </row>
    <row r="63969" spans="11:11" x14ac:dyDescent="0.25">
      <c r="K63969" s="133"/>
    </row>
    <row r="63970" spans="11:11" x14ac:dyDescent="0.25">
      <c r="K63970"/>
    </row>
    <row r="63971" spans="11:11" x14ac:dyDescent="0.25">
      <c r="K63971"/>
    </row>
    <row r="63972" spans="11:11" x14ac:dyDescent="0.25">
      <c r="K63972" s="133"/>
    </row>
    <row r="63973" spans="11:11" x14ac:dyDescent="0.25">
      <c r="K63973" s="133"/>
    </row>
    <row r="63974" spans="11:11" x14ac:dyDescent="0.25">
      <c r="K63974"/>
    </row>
    <row r="63975" spans="11:11" x14ac:dyDescent="0.25">
      <c r="K63975"/>
    </row>
    <row r="63976" spans="11:11" x14ac:dyDescent="0.25">
      <c r="K63976"/>
    </row>
    <row r="63977" spans="11:11" x14ac:dyDescent="0.25">
      <c r="K63977" s="133"/>
    </row>
    <row r="63978" spans="11:11" x14ac:dyDescent="0.25">
      <c r="K63978" s="133"/>
    </row>
    <row r="63979" spans="11:11" x14ac:dyDescent="0.25">
      <c r="K63979"/>
    </row>
    <row r="63980" spans="11:11" x14ac:dyDescent="0.25">
      <c r="K63980"/>
    </row>
    <row r="63981" spans="11:11" x14ac:dyDescent="0.25">
      <c r="K63981" s="133"/>
    </row>
    <row r="63982" spans="11:11" x14ac:dyDescent="0.25">
      <c r="K63982" s="133"/>
    </row>
    <row r="63983" spans="11:11" x14ac:dyDescent="0.25">
      <c r="K63983"/>
    </row>
    <row r="63984" spans="11:11" x14ac:dyDescent="0.25">
      <c r="K63984"/>
    </row>
    <row r="63985" spans="11:11" x14ac:dyDescent="0.25">
      <c r="K63985"/>
    </row>
    <row r="63986" spans="11:11" x14ac:dyDescent="0.25">
      <c r="K63986" s="133"/>
    </row>
    <row r="63987" spans="11:11" x14ac:dyDescent="0.25">
      <c r="K63987" s="133"/>
    </row>
    <row r="63988" spans="11:11" x14ac:dyDescent="0.25">
      <c r="K63988"/>
    </row>
    <row r="63989" spans="11:11" x14ac:dyDescent="0.25">
      <c r="K63989"/>
    </row>
    <row r="63990" spans="11:11" x14ac:dyDescent="0.25">
      <c r="K63990" s="133"/>
    </row>
    <row r="63991" spans="11:11" x14ac:dyDescent="0.25">
      <c r="K63991" s="133"/>
    </row>
    <row r="63992" spans="11:11" x14ac:dyDescent="0.25">
      <c r="K63992"/>
    </row>
    <row r="63993" spans="11:11" x14ac:dyDescent="0.25">
      <c r="K63993"/>
    </row>
    <row r="63994" spans="11:11" x14ac:dyDescent="0.25">
      <c r="K63994"/>
    </row>
    <row r="63995" spans="11:11" x14ac:dyDescent="0.25">
      <c r="K63995" s="133"/>
    </row>
    <row r="63996" spans="11:11" x14ac:dyDescent="0.25">
      <c r="K63996" s="133"/>
    </row>
    <row r="63997" spans="11:11" x14ac:dyDescent="0.25">
      <c r="K63997"/>
    </row>
    <row r="63998" spans="11:11" x14ac:dyDescent="0.25">
      <c r="K63998"/>
    </row>
    <row r="63999" spans="11:11" x14ac:dyDescent="0.25">
      <c r="K63999" s="133"/>
    </row>
    <row r="64000" spans="11:11" x14ac:dyDescent="0.25">
      <c r="K64000" s="133"/>
    </row>
    <row r="64001" spans="11:11" x14ac:dyDescent="0.25">
      <c r="K64001"/>
    </row>
    <row r="64002" spans="11:11" x14ac:dyDescent="0.25">
      <c r="K64002"/>
    </row>
    <row r="64003" spans="11:11" x14ac:dyDescent="0.25">
      <c r="K64003"/>
    </row>
    <row r="64004" spans="11:11" x14ac:dyDescent="0.25">
      <c r="K64004" s="133"/>
    </row>
    <row r="64005" spans="11:11" x14ac:dyDescent="0.25">
      <c r="K64005" s="133"/>
    </row>
    <row r="64006" spans="11:11" x14ac:dyDescent="0.25">
      <c r="K64006"/>
    </row>
    <row r="64007" spans="11:11" x14ac:dyDescent="0.25">
      <c r="K64007"/>
    </row>
    <row r="64008" spans="11:11" x14ac:dyDescent="0.25">
      <c r="K64008" s="133"/>
    </row>
    <row r="64009" spans="11:11" x14ac:dyDescent="0.25">
      <c r="K64009" s="133"/>
    </row>
    <row r="64010" spans="11:11" x14ac:dyDescent="0.25">
      <c r="K64010"/>
    </row>
    <row r="64011" spans="11:11" x14ac:dyDescent="0.25">
      <c r="K64011"/>
    </row>
    <row r="64012" spans="11:11" x14ac:dyDescent="0.25">
      <c r="K64012"/>
    </row>
    <row r="64013" spans="11:11" x14ac:dyDescent="0.25">
      <c r="K64013" s="133"/>
    </row>
    <row r="64014" spans="11:11" x14ac:dyDescent="0.25">
      <c r="K64014" s="133"/>
    </row>
    <row r="64015" spans="11:11" x14ac:dyDescent="0.25">
      <c r="K64015"/>
    </row>
    <row r="64016" spans="11:11" x14ac:dyDescent="0.25">
      <c r="K64016"/>
    </row>
    <row r="64017" spans="11:11" x14ac:dyDescent="0.25">
      <c r="K64017" s="133"/>
    </row>
    <row r="64018" spans="11:11" x14ac:dyDescent="0.25">
      <c r="K64018" s="133"/>
    </row>
    <row r="64019" spans="11:11" x14ac:dyDescent="0.25">
      <c r="K64019"/>
    </row>
    <row r="64020" spans="11:11" x14ac:dyDescent="0.25">
      <c r="K64020"/>
    </row>
    <row r="64021" spans="11:11" x14ac:dyDescent="0.25">
      <c r="K64021"/>
    </row>
    <row r="64022" spans="11:11" x14ac:dyDescent="0.25">
      <c r="K64022" s="133"/>
    </row>
    <row r="64023" spans="11:11" x14ac:dyDescent="0.25">
      <c r="K64023" s="133"/>
    </row>
    <row r="64024" spans="11:11" x14ac:dyDescent="0.25">
      <c r="K64024"/>
    </row>
    <row r="64025" spans="11:11" x14ac:dyDescent="0.25">
      <c r="K64025"/>
    </row>
    <row r="64026" spans="11:11" x14ac:dyDescent="0.25">
      <c r="K64026" s="133"/>
    </row>
    <row r="64027" spans="11:11" x14ac:dyDescent="0.25">
      <c r="K64027" s="133"/>
    </row>
    <row r="64028" spans="11:11" x14ac:dyDescent="0.25">
      <c r="K64028"/>
    </row>
    <row r="64029" spans="11:11" x14ac:dyDescent="0.25">
      <c r="K64029"/>
    </row>
    <row r="64030" spans="11:11" x14ac:dyDescent="0.25">
      <c r="K64030"/>
    </row>
    <row r="64031" spans="11:11" x14ac:dyDescent="0.25">
      <c r="K64031" s="133"/>
    </row>
    <row r="64032" spans="11:11" x14ac:dyDescent="0.25">
      <c r="K64032" s="133"/>
    </row>
    <row r="64033" spans="11:11" x14ac:dyDescent="0.25">
      <c r="K64033"/>
    </row>
    <row r="64034" spans="11:11" x14ac:dyDescent="0.25">
      <c r="K64034"/>
    </row>
    <row r="64035" spans="11:11" x14ac:dyDescent="0.25">
      <c r="K64035" s="133"/>
    </row>
    <row r="64036" spans="11:11" x14ac:dyDescent="0.25">
      <c r="K64036" s="133"/>
    </row>
    <row r="64037" spans="11:11" x14ac:dyDescent="0.25">
      <c r="K64037"/>
    </row>
    <row r="64038" spans="11:11" x14ac:dyDescent="0.25">
      <c r="K64038"/>
    </row>
    <row r="64039" spans="11:11" x14ac:dyDescent="0.25">
      <c r="K64039"/>
    </row>
    <row r="64040" spans="11:11" x14ac:dyDescent="0.25">
      <c r="K64040" s="133"/>
    </row>
    <row r="64041" spans="11:11" x14ac:dyDescent="0.25">
      <c r="K64041" s="133"/>
    </row>
    <row r="64042" spans="11:11" x14ac:dyDescent="0.25">
      <c r="K64042"/>
    </row>
    <row r="64043" spans="11:11" x14ac:dyDescent="0.25">
      <c r="K64043"/>
    </row>
    <row r="64044" spans="11:11" x14ac:dyDescent="0.25">
      <c r="K64044" s="133"/>
    </row>
    <row r="64045" spans="11:11" x14ac:dyDescent="0.25">
      <c r="K64045" s="133"/>
    </row>
    <row r="64046" spans="11:11" x14ac:dyDescent="0.25">
      <c r="K64046"/>
    </row>
    <row r="64047" spans="11:11" x14ac:dyDescent="0.25">
      <c r="K64047"/>
    </row>
    <row r="64048" spans="11:11" x14ac:dyDescent="0.25">
      <c r="K64048"/>
    </row>
    <row r="64049" spans="11:11" x14ac:dyDescent="0.25">
      <c r="K64049" s="133"/>
    </row>
    <row r="64050" spans="11:11" x14ac:dyDescent="0.25">
      <c r="K64050" s="133"/>
    </row>
    <row r="64051" spans="11:11" x14ac:dyDescent="0.25">
      <c r="K64051"/>
    </row>
    <row r="64052" spans="11:11" x14ac:dyDescent="0.25">
      <c r="K64052"/>
    </row>
    <row r="64053" spans="11:11" x14ac:dyDescent="0.25">
      <c r="K64053" s="133"/>
    </row>
    <row r="64054" spans="11:11" x14ac:dyDescent="0.25">
      <c r="K64054" s="133"/>
    </row>
    <row r="64055" spans="11:11" x14ac:dyDescent="0.25">
      <c r="K64055"/>
    </row>
    <row r="64056" spans="11:11" x14ac:dyDescent="0.25">
      <c r="K64056"/>
    </row>
    <row r="64057" spans="11:11" x14ac:dyDescent="0.25">
      <c r="K64057"/>
    </row>
    <row r="64058" spans="11:11" x14ac:dyDescent="0.25">
      <c r="K64058" s="133"/>
    </row>
    <row r="64059" spans="11:11" x14ac:dyDescent="0.25">
      <c r="K64059" s="133"/>
    </row>
    <row r="64060" spans="11:11" x14ac:dyDescent="0.25">
      <c r="K64060"/>
    </row>
    <row r="64061" spans="11:11" x14ac:dyDescent="0.25">
      <c r="K64061"/>
    </row>
    <row r="64062" spans="11:11" x14ac:dyDescent="0.25">
      <c r="K64062" s="133"/>
    </row>
    <row r="64063" spans="11:11" x14ac:dyDescent="0.25">
      <c r="K64063" s="133"/>
    </row>
    <row r="64064" spans="11:11" x14ac:dyDescent="0.25">
      <c r="K64064"/>
    </row>
    <row r="64065" spans="11:11" x14ac:dyDescent="0.25">
      <c r="K64065"/>
    </row>
    <row r="64066" spans="11:11" x14ac:dyDescent="0.25">
      <c r="K64066"/>
    </row>
    <row r="64067" spans="11:11" x14ac:dyDescent="0.25">
      <c r="K64067" s="133"/>
    </row>
    <row r="64068" spans="11:11" x14ac:dyDescent="0.25">
      <c r="K64068" s="133"/>
    </row>
    <row r="64069" spans="11:11" x14ac:dyDescent="0.25">
      <c r="K64069"/>
    </row>
    <row r="64070" spans="11:11" x14ac:dyDescent="0.25">
      <c r="K64070"/>
    </row>
    <row r="64071" spans="11:11" x14ac:dyDescent="0.25">
      <c r="K64071" s="133"/>
    </row>
    <row r="64072" spans="11:11" x14ac:dyDescent="0.25">
      <c r="K64072" s="133"/>
    </row>
    <row r="64073" spans="11:11" x14ac:dyDescent="0.25">
      <c r="K64073"/>
    </row>
    <row r="64074" spans="11:11" x14ac:dyDescent="0.25">
      <c r="K64074"/>
    </row>
    <row r="64075" spans="11:11" x14ac:dyDescent="0.25">
      <c r="K64075"/>
    </row>
    <row r="64076" spans="11:11" x14ac:dyDescent="0.25">
      <c r="K64076" s="133"/>
    </row>
    <row r="64077" spans="11:11" x14ac:dyDescent="0.25">
      <c r="K64077" s="133"/>
    </row>
    <row r="64078" spans="11:11" x14ac:dyDescent="0.25">
      <c r="K64078"/>
    </row>
    <row r="64079" spans="11:11" x14ac:dyDescent="0.25">
      <c r="K64079"/>
    </row>
    <row r="64080" spans="11:11" x14ac:dyDescent="0.25">
      <c r="K64080" s="133"/>
    </row>
    <row r="64081" spans="11:11" x14ac:dyDescent="0.25">
      <c r="K64081" s="133"/>
    </row>
    <row r="64082" spans="11:11" x14ac:dyDescent="0.25">
      <c r="K64082"/>
    </row>
    <row r="64083" spans="11:11" x14ac:dyDescent="0.25">
      <c r="K64083"/>
    </row>
    <row r="64084" spans="11:11" x14ac:dyDescent="0.25">
      <c r="K64084"/>
    </row>
    <row r="64085" spans="11:11" x14ac:dyDescent="0.25">
      <c r="K64085" s="133"/>
    </row>
    <row r="64086" spans="11:11" x14ac:dyDescent="0.25">
      <c r="K64086" s="133"/>
    </row>
    <row r="64087" spans="11:11" x14ac:dyDescent="0.25">
      <c r="K64087"/>
    </row>
    <row r="64088" spans="11:11" x14ac:dyDescent="0.25">
      <c r="K64088"/>
    </row>
    <row r="64089" spans="11:11" x14ac:dyDescent="0.25">
      <c r="K64089" s="133"/>
    </row>
    <row r="64090" spans="11:11" x14ac:dyDescent="0.25">
      <c r="K64090" s="133"/>
    </row>
    <row r="64091" spans="11:11" x14ac:dyDescent="0.25">
      <c r="K64091"/>
    </row>
    <row r="64092" spans="11:11" x14ac:dyDescent="0.25">
      <c r="K64092"/>
    </row>
    <row r="64093" spans="11:11" x14ac:dyDescent="0.25">
      <c r="K64093"/>
    </row>
    <row r="64094" spans="11:11" x14ac:dyDescent="0.25">
      <c r="K64094" s="133"/>
    </row>
    <row r="64095" spans="11:11" x14ac:dyDescent="0.25">
      <c r="K64095" s="133"/>
    </row>
    <row r="64096" spans="11:11" x14ac:dyDescent="0.25">
      <c r="K64096"/>
    </row>
    <row r="64097" spans="11:11" x14ac:dyDescent="0.25">
      <c r="K64097"/>
    </row>
    <row r="64098" spans="11:11" x14ac:dyDescent="0.25">
      <c r="K64098" s="133"/>
    </row>
    <row r="64099" spans="11:11" x14ac:dyDescent="0.25">
      <c r="K64099" s="133"/>
    </row>
    <row r="64100" spans="11:11" x14ac:dyDescent="0.25">
      <c r="K64100"/>
    </row>
    <row r="64101" spans="11:11" x14ac:dyDescent="0.25">
      <c r="K64101"/>
    </row>
    <row r="64102" spans="11:11" x14ac:dyDescent="0.25">
      <c r="K64102"/>
    </row>
    <row r="64103" spans="11:11" x14ac:dyDescent="0.25">
      <c r="K64103" s="133"/>
    </row>
    <row r="64104" spans="11:11" x14ac:dyDescent="0.25">
      <c r="K64104" s="133"/>
    </row>
    <row r="64105" spans="11:11" x14ac:dyDescent="0.25">
      <c r="K64105"/>
    </row>
    <row r="64106" spans="11:11" x14ac:dyDescent="0.25">
      <c r="K64106"/>
    </row>
    <row r="64107" spans="11:11" x14ac:dyDescent="0.25">
      <c r="K64107" s="133"/>
    </row>
    <row r="64108" spans="11:11" x14ac:dyDescent="0.25">
      <c r="K64108" s="133"/>
    </row>
    <row r="64109" spans="11:11" x14ac:dyDescent="0.25">
      <c r="K64109"/>
    </row>
    <row r="64110" spans="11:11" x14ac:dyDescent="0.25">
      <c r="K64110"/>
    </row>
    <row r="64111" spans="11:11" x14ac:dyDescent="0.25">
      <c r="K64111"/>
    </row>
    <row r="64112" spans="11:11" x14ac:dyDescent="0.25">
      <c r="K64112" s="133"/>
    </row>
    <row r="64113" spans="11:11" x14ac:dyDescent="0.25">
      <c r="K64113" s="133"/>
    </row>
    <row r="64114" spans="11:11" x14ac:dyDescent="0.25">
      <c r="K64114"/>
    </row>
    <row r="64115" spans="11:11" x14ac:dyDescent="0.25">
      <c r="K64115"/>
    </row>
    <row r="64116" spans="11:11" x14ac:dyDescent="0.25">
      <c r="K64116" s="133"/>
    </row>
    <row r="64117" spans="11:11" x14ac:dyDescent="0.25">
      <c r="K64117" s="133"/>
    </row>
    <row r="64118" spans="11:11" x14ac:dyDescent="0.25">
      <c r="K64118"/>
    </row>
    <row r="64119" spans="11:11" x14ac:dyDescent="0.25">
      <c r="K64119"/>
    </row>
    <row r="64120" spans="11:11" x14ac:dyDescent="0.25">
      <c r="K64120"/>
    </row>
    <row r="64121" spans="11:11" x14ac:dyDescent="0.25">
      <c r="K64121" s="133"/>
    </row>
    <row r="64122" spans="11:11" x14ac:dyDescent="0.25">
      <c r="K64122" s="133"/>
    </row>
    <row r="64123" spans="11:11" x14ac:dyDescent="0.25">
      <c r="K64123"/>
    </row>
    <row r="64124" spans="11:11" x14ac:dyDescent="0.25">
      <c r="K64124"/>
    </row>
    <row r="64125" spans="11:11" x14ac:dyDescent="0.25">
      <c r="K64125" s="133"/>
    </row>
    <row r="64126" spans="11:11" x14ac:dyDescent="0.25">
      <c r="K64126" s="133"/>
    </row>
    <row r="64127" spans="11:11" x14ac:dyDescent="0.25">
      <c r="K64127"/>
    </row>
    <row r="64128" spans="11:11" x14ac:dyDescent="0.25">
      <c r="K64128"/>
    </row>
    <row r="64129" spans="11:11" x14ac:dyDescent="0.25">
      <c r="K64129"/>
    </row>
    <row r="64130" spans="11:11" x14ac:dyDescent="0.25">
      <c r="K64130" s="133"/>
    </row>
    <row r="64131" spans="11:11" x14ac:dyDescent="0.25">
      <c r="K64131" s="133"/>
    </row>
    <row r="64132" spans="11:11" x14ac:dyDescent="0.25">
      <c r="K64132"/>
    </row>
    <row r="64133" spans="11:11" x14ac:dyDescent="0.25">
      <c r="K64133"/>
    </row>
    <row r="64134" spans="11:11" x14ac:dyDescent="0.25">
      <c r="K64134" s="133"/>
    </row>
    <row r="64135" spans="11:11" x14ac:dyDescent="0.25">
      <c r="K64135" s="133"/>
    </row>
    <row r="64136" spans="11:11" x14ac:dyDescent="0.25">
      <c r="K64136"/>
    </row>
    <row r="64137" spans="11:11" x14ac:dyDescent="0.25">
      <c r="K64137"/>
    </row>
    <row r="64138" spans="11:11" x14ac:dyDescent="0.25">
      <c r="K64138"/>
    </row>
    <row r="64139" spans="11:11" x14ac:dyDescent="0.25">
      <c r="K64139" s="133"/>
    </row>
    <row r="64140" spans="11:11" x14ac:dyDescent="0.25">
      <c r="K64140" s="133"/>
    </row>
    <row r="64141" spans="11:11" x14ac:dyDescent="0.25">
      <c r="K64141"/>
    </row>
    <row r="64142" spans="11:11" x14ac:dyDescent="0.25">
      <c r="K64142"/>
    </row>
    <row r="64143" spans="11:11" x14ac:dyDescent="0.25">
      <c r="K64143" s="133"/>
    </row>
    <row r="64144" spans="11:11" x14ac:dyDescent="0.25">
      <c r="K64144" s="133"/>
    </row>
    <row r="64145" spans="11:11" x14ac:dyDescent="0.25">
      <c r="K64145"/>
    </row>
    <row r="64146" spans="11:11" x14ac:dyDescent="0.25">
      <c r="K64146"/>
    </row>
    <row r="64147" spans="11:11" x14ac:dyDescent="0.25">
      <c r="K64147"/>
    </row>
    <row r="64148" spans="11:11" x14ac:dyDescent="0.25">
      <c r="K64148" s="133"/>
    </row>
    <row r="64149" spans="11:11" x14ac:dyDescent="0.25">
      <c r="K64149" s="133"/>
    </row>
    <row r="64150" spans="11:11" x14ac:dyDescent="0.25">
      <c r="K64150"/>
    </row>
    <row r="64151" spans="11:11" x14ac:dyDescent="0.25">
      <c r="K64151"/>
    </row>
    <row r="64152" spans="11:11" x14ac:dyDescent="0.25">
      <c r="K64152" s="133"/>
    </row>
    <row r="64153" spans="11:11" x14ac:dyDescent="0.25">
      <c r="K64153" s="133"/>
    </row>
    <row r="64154" spans="11:11" x14ac:dyDescent="0.25">
      <c r="K64154"/>
    </row>
    <row r="64155" spans="11:11" x14ac:dyDescent="0.25">
      <c r="K64155"/>
    </row>
    <row r="64156" spans="11:11" x14ac:dyDescent="0.25">
      <c r="K64156"/>
    </row>
    <row r="64157" spans="11:11" x14ac:dyDescent="0.25">
      <c r="K64157" s="133"/>
    </row>
    <row r="64158" spans="11:11" x14ac:dyDescent="0.25">
      <c r="K64158" s="133"/>
    </row>
    <row r="64159" spans="11:11" x14ac:dyDescent="0.25">
      <c r="K64159"/>
    </row>
    <row r="64160" spans="11:11" x14ac:dyDescent="0.25">
      <c r="K64160"/>
    </row>
    <row r="64161" spans="11:11" x14ac:dyDescent="0.25">
      <c r="K64161" s="133"/>
    </row>
    <row r="64162" spans="11:11" x14ac:dyDescent="0.25">
      <c r="K64162" s="133"/>
    </row>
    <row r="64163" spans="11:11" x14ac:dyDescent="0.25">
      <c r="K64163"/>
    </row>
    <row r="64164" spans="11:11" x14ac:dyDescent="0.25">
      <c r="K64164"/>
    </row>
    <row r="64165" spans="11:11" x14ac:dyDescent="0.25">
      <c r="K64165"/>
    </row>
    <row r="64166" spans="11:11" x14ac:dyDescent="0.25">
      <c r="K64166" s="133"/>
    </row>
    <row r="64167" spans="11:11" x14ac:dyDescent="0.25">
      <c r="K64167" s="133"/>
    </row>
    <row r="64168" spans="11:11" x14ac:dyDescent="0.25">
      <c r="K64168"/>
    </row>
    <row r="64169" spans="11:11" x14ac:dyDescent="0.25">
      <c r="K64169"/>
    </row>
    <row r="64170" spans="11:11" x14ac:dyDescent="0.25">
      <c r="K64170" s="133"/>
    </row>
    <row r="64171" spans="11:11" x14ac:dyDescent="0.25">
      <c r="K64171" s="133"/>
    </row>
    <row r="64172" spans="11:11" x14ac:dyDescent="0.25">
      <c r="K64172"/>
    </row>
    <row r="64173" spans="11:11" x14ac:dyDescent="0.25">
      <c r="K64173"/>
    </row>
    <row r="64174" spans="11:11" x14ac:dyDescent="0.25">
      <c r="K64174"/>
    </row>
    <row r="64175" spans="11:11" x14ac:dyDescent="0.25">
      <c r="K64175" s="133"/>
    </row>
    <row r="64176" spans="11:11" x14ac:dyDescent="0.25">
      <c r="K64176" s="133"/>
    </row>
    <row r="64177" spans="11:11" x14ac:dyDescent="0.25">
      <c r="K64177"/>
    </row>
    <row r="64178" spans="11:11" x14ac:dyDescent="0.25">
      <c r="K64178"/>
    </row>
    <row r="64179" spans="11:11" x14ac:dyDescent="0.25">
      <c r="K64179" s="133"/>
    </row>
    <row r="64180" spans="11:11" x14ac:dyDescent="0.25">
      <c r="K64180" s="133"/>
    </row>
    <row r="64181" spans="11:11" x14ac:dyDescent="0.25">
      <c r="K64181"/>
    </row>
    <row r="64182" spans="11:11" x14ac:dyDescent="0.25">
      <c r="K64182"/>
    </row>
    <row r="64183" spans="11:11" x14ac:dyDescent="0.25">
      <c r="K64183"/>
    </row>
    <row r="64184" spans="11:11" x14ac:dyDescent="0.25">
      <c r="K64184" s="133"/>
    </row>
    <row r="64185" spans="11:11" x14ac:dyDescent="0.25">
      <c r="K64185" s="133"/>
    </row>
    <row r="64186" spans="11:11" x14ac:dyDescent="0.25">
      <c r="K64186"/>
    </row>
    <row r="64187" spans="11:11" x14ac:dyDescent="0.25">
      <c r="K64187"/>
    </row>
    <row r="64188" spans="11:11" x14ac:dyDescent="0.25">
      <c r="K64188" s="133"/>
    </row>
    <row r="64189" spans="11:11" x14ac:dyDescent="0.25">
      <c r="K64189" s="133"/>
    </row>
    <row r="64190" spans="11:11" x14ac:dyDescent="0.25">
      <c r="K64190"/>
    </row>
    <row r="64191" spans="11:11" x14ac:dyDescent="0.25">
      <c r="K64191"/>
    </row>
    <row r="64192" spans="11:11" x14ac:dyDescent="0.25">
      <c r="K64192"/>
    </row>
    <row r="64193" spans="11:11" x14ac:dyDescent="0.25">
      <c r="K64193" s="133"/>
    </row>
    <row r="64194" spans="11:11" x14ac:dyDescent="0.25">
      <c r="K64194" s="133"/>
    </row>
    <row r="64195" spans="11:11" x14ac:dyDescent="0.25">
      <c r="K64195"/>
    </row>
    <row r="64196" spans="11:11" x14ac:dyDescent="0.25">
      <c r="K64196"/>
    </row>
    <row r="64197" spans="11:11" x14ac:dyDescent="0.25">
      <c r="K64197" s="133"/>
    </row>
    <row r="64198" spans="11:11" x14ac:dyDescent="0.25">
      <c r="K64198" s="133"/>
    </row>
    <row r="64199" spans="11:11" x14ac:dyDescent="0.25">
      <c r="K64199"/>
    </row>
    <row r="64200" spans="11:11" x14ac:dyDescent="0.25">
      <c r="K64200"/>
    </row>
    <row r="64201" spans="11:11" x14ac:dyDescent="0.25">
      <c r="K64201"/>
    </row>
    <row r="64202" spans="11:11" x14ac:dyDescent="0.25">
      <c r="K64202" s="133"/>
    </row>
    <row r="64203" spans="11:11" x14ac:dyDescent="0.25">
      <c r="K64203" s="133"/>
    </row>
    <row r="64204" spans="11:11" x14ac:dyDescent="0.25">
      <c r="K64204"/>
    </row>
    <row r="64205" spans="11:11" x14ac:dyDescent="0.25">
      <c r="K64205"/>
    </row>
    <row r="64206" spans="11:11" x14ac:dyDescent="0.25">
      <c r="K64206" s="133"/>
    </row>
    <row r="64207" spans="11:11" x14ac:dyDescent="0.25">
      <c r="K64207" s="133"/>
    </row>
    <row r="64208" spans="11:11" x14ac:dyDescent="0.25">
      <c r="K64208"/>
    </row>
    <row r="64209" spans="11:11" x14ac:dyDescent="0.25">
      <c r="K64209"/>
    </row>
    <row r="64210" spans="11:11" x14ac:dyDescent="0.25">
      <c r="K64210"/>
    </row>
    <row r="64211" spans="11:11" x14ac:dyDescent="0.25">
      <c r="K64211" s="133"/>
    </row>
    <row r="64212" spans="11:11" x14ac:dyDescent="0.25">
      <c r="K64212" s="133"/>
    </row>
    <row r="64213" spans="11:11" x14ac:dyDescent="0.25">
      <c r="K64213"/>
    </row>
    <row r="64214" spans="11:11" x14ac:dyDescent="0.25">
      <c r="K64214"/>
    </row>
    <row r="64215" spans="11:11" x14ac:dyDescent="0.25">
      <c r="K64215" s="133"/>
    </row>
    <row r="64216" spans="11:11" x14ac:dyDescent="0.25">
      <c r="K64216" s="133"/>
    </row>
    <row r="64217" spans="11:11" x14ac:dyDescent="0.25">
      <c r="K64217"/>
    </row>
    <row r="64218" spans="11:11" x14ac:dyDescent="0.25">
      <c r="K64218"/>
    </row>
    <row r="64219" spans="11:11" x14ac:dyDescent="0.25">
      <c r="K64219"/>
    </row>
    <row r="64220" spans="11:11" x14ac:dyDescent="0.25">
      <c r="K64220" s="133"/>
    </row>
    <row r="64221" spans="11:11" x14ac:dyDescent="0.25">
      <c r="K64221" s="133"/>
    </row>
    <row r="64222" spans="11:11" x14ac:dyDescent="0.25">
      <c r="K64222"/>
    </row>
    <row r="64223" spans="11:11" x14ac:dyDescent="0.25">
      <c r="K64223"/>
    </row>
    <row r="64224" spans="11:11" x14ac:dyDescent="0.25">
      <c r="K64224" s="133"/>
    </row>
    <row r="64225" spans="11:11" x14ac:dyDescent="0.25">
      <c r="K64225" s="133"/>
    </row>
    <row r="64226" spans="11:11" x14ac:dyDescent="0.25">
      <c r="K64226"/>
    </row>
    <row r="64227" spans="11:11" x14ac:dyDescent="0.25">
      <c r="K64227"/>
    </row>
    <row r="64228" spans="11:11" x14ac:dyDescent="0.25">
      <c r="K64228"/>
    </row>
    <row r="64229" spans="11:11" x14ac:dyDescent="0.25">
      <c r="K64229" s="133"/>
    </row>
    <row r="64230" spans="11:11" x14ac:dyDescent="0.25">
      <c r="K64230" s="133"/>
    </row>
    <row r="64231" spans="11:11" x14ac:dyDescent="0.25">
      <c r="K64231"/>
    </row>
    <row r="64232" spans="11:11" x14ac:dyDescent="0.25">
      <c r="K64232"/>
    </row>
    <row r="64233" spans="11:11" x14ac:dyDescent="0.25">
      <c r="K64233" s="133"/>
    </row>
    <row r="64234" spans="11:11" x14ac:dyDescent="0.25">
      <c r="K64234" s="133"/>
    </row>
    <row r="64235" spans="11:11" x14ac:dyDescent="0.25">
      <c r="K64235"/>
    </row>
    <row r="64236" spans="11:11" x14ac:dyDescent="0.25">
      <c r="K64236"/>
    </row>
    <row r="64237" spans="11:11" x14ac:dyDescent="0.25">
      <c r="K64237"/>
    </row>
    <row r="64238" spans="11:11" x14ac:dyDescent="0.25">
      <c r="K64238" s="133"/>
    </row>
    <row r="64239" spans="11:11" x14ac:dyDescent="0.25">
      <c r="K64239" s="133"/>
    </row>
    <row r="64240" spans="11:11" x14ac:dyDescent="0.25">
      <c r="K64240"/>
    </row>
    <row r="64241" spans="11:11" x14ac:dyDescent="0.25">
      <c r="K64241"/>
    </row>
    <row r="64242" spans="11:11" x14ac:dyDescent="0.25">
      <c r="K64242" s="133"/>
    </row>
    <row r="64243" spans="11:11" x14ac:dyDescent="0.25">
      <c r="K64243" s="133"/>
    </row>
    <row r="64244" spans="11:11" x14ac:dyDescent="0.25">
      <c r="K64244"/>
    </row>
    <row r="64245" spans="11:11" x14ac:dyDescent="0.25">
      <c r="K64245"/>
    </row>
    <row r="64246" spans="11:11" x14ac:dyDescent="0.25">
      <c r="K64246"/>
    </row>
    <row r="64247" spans="11:11" x14ac:dyDescent="0.25">
      <c r="K64247" s="133"/>
    </row>
    <row r="64248" spans="11:11" x14ac:dyDescent="0.25">
      <c r="K64248" s="133"/>
    </row>
    <row r="64249" spans="11:11" x14ac:dyDescent="0.25">
      <c r="K64249"/>
    </row>
    <row r="64250" spans="11:11" x14ac:dyDescent="0.25">
      <c r="K64250"/>
    </row>
    <row r="64251" spans="11:11" x14ac:dyDescent="0.25">
      <c r="K64251" s="133"/>
    </row>
    <row r="64252" spans="11:11" x14ac:dyDescent="0.25">
      <c r="K64252" s="133"/>
    </row>
    <row r="64253" spans="11:11" x14ac:dyDescent="0.25">
      <c r="K64253"/>
    </row>
    <row r="64254" spans="11:11" x14ac:dyDescent="0.25">
      <c r="K64254"/>
    </row>
    <row r="64255" spans="11:11" x14ac:dyDescent="0.25">
      <c r="K64255"/>
    </row>
    <row r="64256" spans="11:11" x14ac:dyDescent="0.25">
      <c r="K64256" s="133"/>
    </row>
    <row r="64257" spans="11:11" x14ac:dyDescent="0.25">
      <c r="K64257" s="133"/>
    </row>
    <row r="64258" spans="11:11" x14ac:dyDescent="0.25">
      <c r="K64258"/>
    </row>
    <row r="64259" spans="11:11" x14ac:dyDescent="0.25">
      <c r="K64259"/>
    </row>
    <row r="64260" spans="11:11" x14ac:dyDescent="0.25">
      <c r="K64260" s="133"/>
    </row>
    <row r="64261" spans="11:11" x14ac:dyDescent="0.25">
      <c r="K64261" s="133"/>
    </row>
    <row r="64262" spans="11:11" x14ac:dyDescent="0.25">
      <c r="K64262"/>
    </row>
    <row r="64263" spans="11:11" x14ac:dyDescent="0.25">
      <c r="K64263"/>
    </row>
    <row r="64264" spans="11:11" x14ac:dyDescent="0.25">
      <c r="K64264"/>
    </row>
    <row r="64265" spans="11:11" x14ac:dyDescent="0.25">
      <c r="K64265" s="133"/>
    </row>
    <row r="64266" spans="11:11" x14ac:dyDescent="0.25">
      <c r="K64266" s="133"/>
    </row>
    <row r="64267" spans="11:11" x14ac:dyDescent="0.25">
      <c r="K64267"/>
    </row>
    <row r="64268" spans="11:11" x14ac:dyDescent="0.25">
      <c r="K64268"/>
    </row>
    <row r="64269" spans="11:11" x14ac:dyDescent="0.25">
      <c r="K64269" s="133"/>
    </row>
    <row r="64270" spans="11:11" x14ac:dyDescent="0.25">
      <c r="K64270" s="133"/>
    </row>
    <row r="64271" spans="11:11" x14ac:dyDescent="0.25">
      <c r="K64271"/>
    </row>
    <row r="64272" spans="11:11" x14ac:dyDescent="0.25">
      <c r="K64272"/>
    </row>
    <row r="64273" spans="11:11" x14ac:dyDescent="0.25">
      <c r="K64273"/>
    </row>
    <row r="64274" spans="11:11" x14ac:dyDescent="0.25">
      <c r="K64274" s="133"/>
    </row>
    <row r="64275" spans="11:11" x14ac:dyDescent="0.25">
      <c r="K64275" s="133"/>
    </row>
    <row r="64276" spans="11:11" x14ac:dyDescent="0.25">
      <c r="K64276"/>
    </row>
    <row r="64277" spans="11:11" x14ac:dyDescent="0.25">
      <c r="K64277"/>
    </row>
    <row r="64278" spans="11:11" x14ac:dyDescent="0.25">
      <c r="K64278" s="133"/>
    </row>
    <row r="64279" spans="11:11" x14ac:dyDescent="0.25">
      <c r="K64279" s="133"/>
    </row>
    <row r="64280" spans="11:11" x14ac:dyDescent="0.25">
      <c r="K64280"/>
    </row>
    <row r="64281" spans="11:11" x14ac:dyDescent="0.25">
      <c r="K64281"/>
    </row>
    <row r="64282" spans="11:11" x14ac:dyDescent="0.25">
      <c r="K64282"/>
    </row>
    <row r="64283" spans="11:11" x14ac:dyDescent="0.25">
      <c r="K64283" s="133"/>
    </row>
    <row r="64284" spans="11:11" x14ac:dyDescent="0.25">
      <c r="K64284" s="133"/>
    </row>
    <row r="64285" spans="11:11" x14ac:dyDescent="0.25">
      <c r="K64285"/>
    </row>
    <row r="64286" spans="11:11" x14ac:dyDescent="0.25">
      <c r="K64286"/>
    </row>
    <row r="64287" spans="11:11" x14ac:dyDescent="0.25">
      <c r="K64287" s="133"/>
    </row>
    <row r="64288" spans="11:11" x14ac:dyDescent="0.25">
      <c r="K64288" s="133"/>
    </row>
    <row r="64289" spans="11:11" x14ac:dyDescent="0.25">
      <c r="K64289"/>
    </row>
    <row r="64290" spans="11:11" x14ac:dyDescent="0.25">
      <c r="K64290"/>
    </row>
    <row r="64291" spans="11:11" x14ac:dyDescent="0.25">
      <c r="K64291"/>
    </row>
    <row r="64292" spans="11:11" x14ac:dyDescent="0.25">
      <c r="K64292" s="133"/>
    </row>
    <row r="64293" spans="11:11" x14ac:dyDescent="0.25">
      <c r="K64293" s="133"/>
    </row>
    <row r="64294" spans="11:11" x14ac:dyDescent="0.25">
      <c r="K64294"/>
    </row>
    <row r="64295" spans="11:11" x14ac:dyDescent="0.25">
      <c r="K64295"/>
    </row>
    <row r="64296" spans="11:11" x14ac:dyDescent="0.25">
      <c r="K64296" s="133"/>
    </row>
    <row r="64297" spans="11:11" x14ac:dyDescent="0.25">
      <c r="K64297" s="133"/>
    </row>
    <row r="64298" spans="11:11" x14ac:dyDescent="0.25">
      <c r="K64298"/>
    </row>
    <row r="64299" spans="11:11" x14ac:dyDescent="0.25">
      <c r="K64299"/>
    </row>
    <row r="64300" spans="11:11" x14ac:dyDescent="0.25">
      <c r="K64300"/>
    </row>
    <row r="64301" spans="11:11" x14ac:dyDescent="0.25">
      <c r="K64301" s="133"/>
    </row>
    <row r="64302" spans="11:11" x14ac:dyDescent="0.25">
      <c r="K64302" s="133"/>
    </row>
    <row r="64303" spans="11:11" x14ac:dyDescent="0.25">
      <c r="K64303"/>
    </row>
    <row r="64304" spans="11:11" x14ac:dyDescent="0.25">
      <c r="K64304"/>
    </row>
    <row r="64305" spans="11:11" x14ac:dyDescent="0.25">
      <c r="K64305" s="133"/>
    </row>
    <row r="64306" spans="11:11" x14ac:dyDescent="0.25">
      <c r="K64306" s="133"/>
    </row>
    <row r="64307" spans="11:11" x14ac:dyDescent="0.25">
      <c r="K64307"/>
    </row>
    <row r="64308" spans="11:11" x14ac:dyDescent="0.25">
      <c r="K64308"/>
    </row>
    <row r="64309" spans="11:11" x14ac:dyDescent="0.25">
      <c r="K64309"/>
    </row>
    <row r="64310" spans="11:11" x14ac:dyDescent="0.25">
      <c r="K64310" s="133"/>
    </row>
    <row r="64311" spans="11:11" x14ac:dyDescent="0.25">
      <c r="K64311" s="133"/>
    </row>
    <row r="64312" spans="11:11" x14ac:dyDescent="0.25">
      <c r="K64312"/>
    </row>
    <row r="64313" spans="11:11" x14ac:dyDescent="0.25">
      <c r="K64313"/>
    </row>
    <row r="64314" spans="11:11" x14ac:dyDescent="0.25">
      <c r="K64314" s="133"/>
    </row>
    <row r="64315" spans="11:11" x14ac:dyDescent="0.25">
      <c r="K64315" s="133"/>
    </row>
    <row r="64316" spans="11:11" x14ac:dyDescent="0.25">
      <c r="K64316"/>
    </row>
    <row r="64317" spans="11:11" x14ac:dyDescent="0.25">
      <c r="K64317"/>
    </row>
    <row r="64318" spans="11:11" x14ac:dyDescent="0.25">
      <c r="K64318"/>
    </row>
    <row r="64319" spans="11:11" x14ac:dyDescent="0.25">
      <c r="K64319" s="133"/>
    </row>
    <row r="64320" spans="11:11" x14ac:dyDescent="0.25">
      <c r="K64320" s="133"/>
    </row>
    <row r="64321" spans="11:11" x14ac:dyDescent="0.25">
      <c r="K64321"/>
    </row>
    <row r="64322" spans="11:11" x14ac:dyDescent="0.25">
      <c r="K64322"/>
    </row>
    <row r="64323" spans="11:11" x14ac:dyDescent="0.25">
      <c r="K64323" s="133"/>
    </row>
    <row r="64324" spans="11:11" x14ac:dyDescent="0.25">
      <c r="K64324" s="133"/>
    </row>
    <row r="64325" spans="11:11" x14ac:dyDescent="0.25">
      <c r="K64325"/>
    </row>
    <row r="64326" spans="11:11" x14ac:dyDescent="0.25">
      <c r="K64326"/>
    </row>
    <row r="64327" spans="11:11" x14ac:dyDescent="0.25">
      <c r="K64327"/>
    </row>
    <row r="64328" spans="11:11" x14ac:dyDescent="0.25">
      <c r="K64328" s="133"/>
    </row>
    <row r="64329" spans="11:11" x14ac:dyDescent="0.25">
      <c r="K64329" s="133"/>
    </row>
    <row r="64330" spans="11:11" x14ac:dyDescent="0.25">
      <c r="K64330"/>
    </row>
    <row r="64331" spans="11:11" x14ac:dyDescent="0.25">
      <c r="K64331"/>
    </row>
    <row r="64332" spans="11:11" x14ac:dyDescent="0.25">
      <c r="K64332" s="133"/>
    </row>
    <row r="64333" spans="11:11" x14ac:dyDescent="0.25">
      <c r="K64333" s="133"/>
    </row>
    <row r="64334" spans="11:11" x14ac:dyDescent="0.25">
      <c r="K64334"/>
    </row>
    <row r="64335" spans="11:11" x14ac:dyDescent="0.25">
      <c r="K64335"/>
    </row>
    <row r="64336" spans="11:11" x14ac:dyDescent="0.25">
      <c r="K64336"/>
    </row>
    <row r="64337" spans="11:11" x14ac:dyDescent="0.25">
      <c r="K64337" s="133"/>
    </row>
    <row r="64338" spans="11:11" x14ac:dyDescent="0.25">
      <c r="K64338" s="133"/>
    </row>
    <row r="64339" spans="11:11" x14ac:dyDescent="0.25">
      <c r="K64339"/>
    </row>
    <row r="64340" spans="11:11" x14ac:dyDescent="0.25">
      <c r="K64340"/>
    </row>
    <row r="64341" spans="11:11" x14ac:dyDescent="0.25">
      <c r="K64341" s="133"/>
    </row>
    <row r="64342" spans="11:11" x14ac:dyDescent="0.25">
      <c r="K64342" s="133"/>
    </row>
    <row r="64343" spans="11:11" x14ac:dyDescent="0.25">
      <c r="K64343"/>
    </row>
    <row r="64344" spans="11:11" x14ac:dyDescent="0.25">
      <c r="K64344"/>
    </row>
    <row r="64345" spans="11:11" x14ac:dyDescent="0.25">
      <c r="K64345"/>
    </row>
    <row r="64346" spans="11:11" x14ac:dyDescent="0.25">
      <c r="K64346" s="133"/>
    </row>
    <row r="64347" spans="11:11" x14ac:dyDescent="0.25">
      <c r="K64347" s="133"/>
    </row>
    <row r="64348" spans="11:11" x14ac:dyDescent="0.25">
      <c r="K64348"/>
    </row>
    <row r="64349" spans="11:11" x14ac:dyDescent="0.25">
      <c r="K64349"/>
    </row>
    <row r="64350" spans="11:11" x14ac:dyDescent="0.25">
      <c r="K64350" s="133"/>
    </row>
    <row r="64351" spans="11:11" x14ac:dyDescent="0.25">
      <c r="K64351" s="133"/>
    </row>
    <row r="64352" spans="11:11" x14ac:dyDescent="0.25">
      <c r="K64352"/>
    </row>
    <row r="64353" spans="11:11" x14ac:dyDescent="0.25">
      <c r="K64353"/>
    </row>
    <row r="64354" spans="11:11" x14ac:dyDescent="0.25">
      <c r="K64354"/>
    </row>
    <row r="64355" spans="11:11" x14ac:dyDescent="0.25">
      <c r="K64355" s="133"/>
    </row>
    <row r="64356" spans="11:11" x14ac:dyDescent="0.25">
      <c r="K64356" s="133"/>
    </row>
    <row r="64357" spans="11:11" x14ac:dyDescent="0.25">
      <c r="K64357"/>
    </row>
    <row r="64358" spans="11:11" x14ac:dyDescent="0.25">
      <c r="K64358"/>
    </row>
    <row r="64359" spans="11:11" x14ac:dyDescent="0.25">
      <c r="K64359" s="133"/>
    </row>
    <row r="64360" spans="11:11" x14ac:dyDescent="0.25">
      <c r="K64360" s="133"/>
    </row>
    <row r="64361" spans="11:11" x14ac:dyDescent="0.25">
      <c r="K64361"/>
    </row>
    <row r="64362" spans="11:11" x14ac:dyDescent="0.25">
      <c r="K64362"/>
    </row>
    <row r="64363" spans="11:11" x14ac:dyDescent="0.25">
      <c r="K64363"/>
    </row>
    <row r="64364" spans="11:11" x14ac:dyDescent="0.25">
      <c r="K64364" s="133"/>
    </row>
    <row r="64365" spans="11:11" x14ac:dyDescent="0.25">
      <c r="K64365" s="133"/>
    </row>
    <row r="64366" spans="11:11" x14ac:dyDescent="0.25">
      <c r="K64366"/>
    </row>
    <row r="64367" spans="11:11" x14ac:dyDescent="0.25">
      <c r="K64367"/>
    </row>
    <row r="64368" spans="11:11" x14ac:dyDescent="0.25">
      <c r="K64368" s="133"/>
    </row>
    <row r="64369" spans="11:11" x14ac:dyDescent="0.25">
      <c r="K64369" s="133"/>
    </row>
    <row r="64370" spans="11:11" x14ac:dyDescent="0.25">
      <c r="K64370"/>
    </row>
    <row r="64371" spans="11:11" x14ac:dyDescent="0.25">
      <c r="K64371"/>
    </row>
    <row r="64372" spans="11:11" x14ac:dyDescent="0.25">
      <c r="K64372"/>
    </row>
    <row r="64373" spans="11:11" x14ac:dyDescent="0.25">
      <c r="K64373" s="133"/>
    </row>
    <row r="64374" spans="11:11" x14ac:dyDescent="0.25">
      <c r="K64374" s="133"/>
    </row>
    <row r="64375" spans="11:11" x14ac:dyDescent="0.25">
      <c r="K64375"/>
    </row>
    <row r="64376" spans="11:11" x14ac:dyDescent="0.25">
      <c r="K64376"/>
    </row>
    <row r="64377" spans="11:11" x14ac:dyDescent="0.25">
      <c r="K64377" s="133"/>
    </row>
    <row r="64378" spans="11:11" x14ac:dyDescent="0.25">
      <c r="K64378" s="133"/>
    </row>
    <row r="64379" spans="11:11" x14ac:dyDescent="0.25">
      <c r="K64379"/>
    </row>
    <row r="64380" spans="11:11" x14ac:dyDescent="0.25">
      <c r="K64380"/>
    </row>
    <row r="64381" spans="11:11" x14ac:dyDescent="0.25">
      <c r="K64381"/>
    </row>
    <row r="64382" spans="11:11" x14ac:dyDescent="0.25">
      <c r="K64382" s="133"/>
    </row>
    <row r="64383" spans="11:11" x14ac:dyDescent="0.25">
      <c r="K64383" s="133"/>
    </row>
    <row r="64384" spans="11:11" x14ac:dyDescent="0.25">
      <c r="K64384"/>
    </row>
    <row r="64385" spans="11:11" x14ac:dyDescent="0.25">
      <c r="K64385"/>
    </row>
    <row r="64386" spans="11:11" x14ac:dyDescent="0.25">
      <c r="K64386" s="133"/>
    </row>
    <row r="64387" spans="11:11" x14ac:dyDescent="0.25">
      <c r="K64387" s="133"/>
    </row>
    <row r="64388" spans="11:11" x14ac:dyDescent="0.25">
      <c r="K64388"/>
    </row>
    <row r="64389" spans="11:11" x14ac:dyDescent="0.25">
      <c r="K64389"/>
    </row>
    <row r="64390" spans="11:11" x14ac:dyDescent="0.25">
      <c r="K64390"/>
    </row>
    <row r="64391" spans="11:11" x14ac:dyDescent="0.25">
      <c r="K64391" s="133"/>
    </row>
    <row r="64392" spans="11:11" x14ac:dyDescent="0.25">
      <c r="K64392" s="133"/>
    </row>
    <row r="64393" spans="11:11" x14ac:dyDescent="0.25">
      <c r="K64393"/>
    </row>
    <row r="64394" spans="11:11" x14ac:dyDescent="0.25">
      <c r="K64394"/>
    </row>
    <row r="64395" spans="11:11" x14ac:dyDescent="0.25">
      <c r="K64395" s="133"/>
    </row>
    <row r="64396" spans="11:11" x14ac:dyDescent="0.25">
      <c r="K64396" s="133"/>
    </row>
    <row r="64397" spans="11:11" x14ac:dyDescent="0.25">
      <c r="K64397"/>
    </row>
    <row r="64398" spans="11:11" x14ac:dyDescent="0.25">
      <c r="K64398"/>
    </row>
    <row r="64399" spans="11:11" x14ac:dyDescent="0.25">
      <c r="K64399"/>
    </row>
    <row r="64400" spans="11:11" x14ac:dyDescent="0.25">
      <c r="K64400" s="133"/>
    </row>
    <row r="64401" spans="11:11" x14ac:dyDescent="0.25">
      <c r="K64401" s="133"/>
    </row>
    <row r="64402" spans="11:11" x14ac:dyDescent="0.25">
      <c r="K64402"/>
    </row>
    <row r="64403" spans="11:11" x14ac:dyDescent="0.25">
      <c r="K64403"/>
    </row>
    <row r="64404" spans="11:11" x14ac:dyDescent="0.25">
      <c r="K64404" s="133"/>
    </row>
    <row r="64405" spans="11:11" x14ac:dyDescent="0.25">
      <c r="K64405" s="133"/>
    </row>
    <row r="64406" spans="11:11" x14ac:dyDescent="0.25">
      <c r="K64406"/>
    </row>
    <row r="64407" spans="11:11" x14ac:dyDescent="0.25">
      <c r="K64407"/>
    </row>
    <row r="64408" spans="11:11" x14ac:dyDescent="0.25">
      <c r="K64408"/>
    </row>
    <row r="64409" spans="11:11" x14ac:dyDescent="0.25">
      <c r="K64409" s="133"/>
    </row>
    <row r="64410" spans="11:11" x14ac:dyDescent="0.25">
      <c r="K64410" s="133"/>
    </row>
    <row r="64411" spans="11:11" x14ac:dyDescent="0.25">
      <c r="K64411"/>
    </row>
    <row r="64412" spans="11:11" x14ac:dyDescent="0.25">
      <c r="K64412"/>
    </row>
    <row r="64413" spans="11:11" x14ac:dyDescent="0.25">
      <c r="K64413" s="133"/>
    </row>
    <row r="64414" spans="11:11" x14ac:dyDescent="0.25">
      <c r="K64414" s="133"/>
    </row>
    <row r="64415" spans="11:11" x14ac:dyDescent="0.25">
      <c r="K64415"/>
    </row>
    <row r="64416" spans="11:11" x14ac:dyDescent="0.25">
      <c r="K64416"/>
    </row>
    <row r="64417" spans="11:11" x14ac:dyDescent="0.25">
      <c r="K64417"/>
    </row>
    <row r="64418" spans="11:11" x14ac:dyDescent="0.25">
      <c r="K64418" s="133"/>
    </row>
    <row r="64419" spans="11:11" x14ac:dyDescent="0.25">
      <c r="K64419" s="133"/>
    </row>
    <row r="64420" spans="11:11" x14ac:dyDescent="0.25">
      <c r="K64420"/>
    </row>
    <row r="64421" spans="11:11" x14ac:dyDescent="0.25">
      <c r="K64421"/>
    </row>
    <row r="64422" spans="11:11" x14ac:dyDescent="0.25">
      <c r="K64422" s="133"/>
    </row>
    <row r="64423" spans="11:11" x14ac:dyDescent="0.25">
      <c r="K64423" s="133"/>
    </row>
    <row r="64424" spans="11:11" x14ac:dyDescent="0.25">
      <c r="K64424"/>
    </row>
    <row r="64425" spans="11:11" x14ac:dyDescent="0.25">
      <c r="K64425"/>
    </row>
    <row r="64426" spans="11:11" x14ac:dyDescent="0.25">
      <c r="K64426"/>
    </row>
    <row r="64427" spans="11:11" x14ac:dyDescent="0.25">
      <c r="K64427" s="133"/>
    </row>
    <row r="64428" spans="11:11" x14ac:dyDescent="0.25">
      <c r="K64428" s="133"/>
    </row>
    <row r="64429" spans="11:11" x14ac:dyDescent="0.25">
      <c r="K64429"/>
    </row>
    <row r="64430" spans="11:11" x14ac:dyDescent="0.25">
      <c r="K64430"/>
    </row>
    <row r="64431" spans="11:11" x14ac:dyDescent="0.25">
      <c r="K64431" s="133"/>
    </row>
    <row r="64432" spans="11:11" x14ac:dyDescent="0.25">
      <c r="K64432" s="133"/>
    </row>
    <row r="64433" spans="11:11" x14ac:dyDescent="0.25">
      <c r="K64433"/>
    </row>
    <row r="64434" spans="11:11" x14ac:dyDescent="0.25">
      <c r="K64434"/>
    </row>
    <row r="64435" spans="11:11" x14ac:dyDescent="0.25">
      <c r="K64435"/>
    </row>
    <row r="64436" spans="11:11" x14ac:dyDescent="0.25">
      <c r="K64436" s="133"/>
    </row>
    <row r="64437" spans="11:11" x14ac:dyDescent="0.25">
      <c r="K64437" s="133"/>
    </row>
    <row r="64438" spans="11:11" x14ac:dyDescent="0.25">
      <c r="K64438"/>
    </row>
    <row r="64439" spans="11:11" x14ac:dyDescent="0.25">
      <c r="K64439"/>
    </row>
    <row r="64440" spans="11:11" x14ac:dyDescent="0.25">
      <c r="K64440" s="133"/>
    </row>
    <row r="64441" spans="11:11" x14ac:dyDescent="0.25">
      <c r="K64441" s="133"/>
    </row>
    <row r="64442" spans="11:11" x14ac:dyDescent="0.25">
      <c r="K64442"/>
    </row>
    <row r="64443" spans="11:11" x14ac:dyDescent="0.25">
      <c r="K64443"/>
    </row>
    <row r="64444" spans="11:11" x14ac:dyDescent="0.25">
      <c r="K64444"/>
    </row>
    <row r="64445" spans="11:11" x14ac:dyDescent="0.25">
      <c r="K64445" s="133"/>
    </row>
    <row r="64446" spans="11:11" x14ac:dyDescent="0.25">
      <c r="K64446" s="133"/>
    </row>
    <row r="64447" spans="11:11" x14ac:dyDescent="0.25">
      <c r="K64447"/>
    </row>
    <row r="64448" spans="11:11" x14ac:dyDescent="0.25">
      <c r="K64448"/>
    </row>
    <row r="64449" spans="11:11" x14ac:dyDescent="0.25">
      <c r="K64449" s="133"/>
    </row>
    <row r="64450" spans="11:11" x14ac:dyDescent="0.25">
      <c r="K64450" s="133"/>
    </row>
    <row r="64451" spans="11:11" x14ac:dyDescent="0.25">
      <c r="K64451"/>
    </row>
    <row r="64452" spans="11:11" x14ac:dyDescent="0.25">
      <c r="K64452"/>
    </row>
    <row r="64453" spans="11:11" x14ac:dyDescent="0.25">
      <c r="K64453"/>
    </row>
    <row r="64454" spans="11:11" x14ac:dyDescent="0.25">
      <c r="K64454" s="133"/>
    </row>
    <row r="64455" spans="11:11" x14ac:dyDescent="0.25">
      <c r="K64455" s="133"/>
    </row>
    <row r="64456" spans="11:11" x14ac:dyDescent="0.25">
      <c r="K64456"/>
    </row>
    <row r="64457" spans="11:11" x14ac:dyDescent="0.25">
      <c r="K64457"/>
    </row>
    <row r="64458" spans="11:11" x14ac:dyDescent="0.25">
      <c r="K64458" s="133"/>
    </row>
    <row r="64459" spans="11:11" x14ac:dyDescent="0.25">
      <c r="K64459" s="133"/>
    </row>
    <row r="64460" spans="11:11" x14ac:dyDescent="0.25">
      <c r="K64460"/>
    </row>
    <row r="64461" spans="11:11" x14ac:dyDescent="0.25">
      <c r="K64461"/>
    </row>
    <row r="64462" spans="11:11" x14ac:dyDescent="0.25">
      <c r="K64462"/>
    </row>
    <row r="64463" spans="11:11" x14ac:dyDescent="0.25">
      <c r="K64463" s="133"/>
    </row>
    <row r="64464" spans="11:11" x14ac:dyDescent="0.25">
      <c r="K64464" s="133"/>
    </row>
    <row r="64465" spans="11:11" x14ac:dyDescent="0.25">
      <c r="K64465"/>
    </row>
    <row r="64466" spans="11:11" x14ac:dyDescent="0.25">
      <c r="K64466"/>
    </row>
    <row r="64467" spans="11:11" x14ac:dyDescent="0.25">
      <c r="K64467" s="133"/>
    </row>
    <row r="64468" spans="11:11" x14ac:dyDescent="0.25">
      <c r="K64468" s="133"/>
    </row>
    <row r="64469" spans="11:11" x14ac:dyDescent="0.25">
      <c r="K64469"/>
    </row>
    <row r="64470" spans="11:11" x14ac:dyDescent="0.25">
      <c r="K64470"/>
    </row>
    <row r="64471" spans="11:11" x14ac:dyDescent="0.25">
      <c r="K64471"/>
    </row>
    <row r="64472" spans="11:11" x14ac:dyDescent="0.25">
      <c r="K64472" s="133"/>
    </row>
    <row r="64473" spans="11:11" x14ac:dyDescent="0.25">
      <c r="K64473" s="133"/>
    </row>
    <row r="64474" spans="11:11" x14ac:dyDescent="0.25">
      <c r="K64474"/>
    </row>
    <row r="64475" spans="11:11" x14ac:dyDescent="0.25">
      <c r="K64475"/>
    </row>
    <row r="64476" spans="11:11" x14ac:dyDescent="0.25">
      <c r="K64476" s="133"/>
    </row>
    <row r="64477" spans="11:11" x14ac:dyDescent="0.25">
      <c r="K64477" s="133"/>
    </row>
    <row r="64478" spans="11:11" x14ac:dyDescent="0.25">
      <c r="K64478"/>
    </row>
    <row r="64479" spans="11:11" x14ac:dyDescent="0.25">
      <c r="K64479"/>
    </row>
    <row r="64480" spans="11:11" x14ac:dyDescent="0.25">
      <c r="K64480"/>
    </row>
    <row r="64481" spans="11:11" x14ac:dyDescent="0.25">
      <c r="K64481" s="133"/>
    </row>
    <row r="64482" spans="11:11" x14ac:dyDescent="0.25">
      <c r="K64482" s="133"/>
    </row>
    <row r="64483" spans="11:11" x14ac:dyDescent="0.25">
      <c r="K64483"/>
    </row>
    <row r="64484" spans="11:11" x14ac:dyDescent="0.25">
      <c r="K64484"/>
    </row>
    <row r="64485" spans="11:11" x14ac:dyDescent="0.25">
      <c r="K64485" s="133"/>
    </row>
    <row r="64486" spans="11:11" x14ac:dyDescent="0.25">
      <c r="K64486" s="133"/>
    </row>
    <row r="64487" spans="11:11" x14ac:dyDescent="0.25">
      <c r="K64487"/>
    </row>
    <row r="64488" spans="11:11" x14ac:dyDescent="0.25">
      <c r="K64488"/>
    </row>
    <row r="64489" spans="11:11" x14ac:dyDescent="0.25">
      <c r="K64489"/>
    </row>
    <row r="64490" spans="11:11" x14ac:dyDescent="0.25">
      <c r="K64490" s="133"/>
    </row>
    <row r="64491" spans="11:11" x14ac:dyDescent="0.25">
      <c r="K64491" s="133"/>
    </row>
    <row r="64492" spans="11:11" x14ac:dyDescent="0.25">
      <c r="K64492"/>
    </row>
    <row r="64493" spans="11:11" x14ac:dyDescent="0.25">
      <c r="K64493"/>
    </row>
    <row r="64494" spans="11:11" x14ac:dyDescent="0.25">
      <c r="K64494" s="133"/>
    </row>
    <row r="64495" spans="11:11" x14ac:dyDescent="0.25">
      <c r="K64495" s="133"/>
    </row>
    <row r="64496" spans="11:11" x14ac:dyDescent="0.25">
      <c r="K64496"/>
    </row>
    <row r="64497" spans="11:11" x14ac:dyDescent="0.25">
      <c r="K64497"/>
    </row>
    <row r="64498" spans="11:11" x14ac:dyDescent="0.25">
      <c r="K64498"/>
    </row>
    <row r="64499" spans="11:11" x14ac:dyDescent="0.25">
      <c r="K64499" s="133"/>
    </row>
    <row r="64500" spans="11:11" x14ac:dyDescent="0.25">
      <c r="K64500" s="133"/>
    </row>
    <row r="64501" spans="11:11" x14ac:dyDescent="0.25">
      <c r="K64501"/>
    </row>
    <row r="64502" spans="11:11" x14ac:dyDescent="0.25">
      <c r="K64502"/>
    </row>
    <row r="64503" spans="11:11" x14ac:dyDescent="0.25">
      <c r="K64503" s="133"/>
    </row>
    <row r="64504" spans="11:11" x14ac:dyDescent="0.25">
      <c r="K64504" s="133"/>
    </row>
    <row r="64505" spans="11:11" x14ac:dyDescent="0.25">
      <c r="K64505"/>
    </row>
    <row r="64506" spans="11:11" x14ac:dyDescent="0.25">
      <c r="K64506"/>
    </row>
    <row r="64507" spans="11:11" x14ac:dyDescent="0.25">
      <c r="K64507"/>
    </row>
    <row r="64508" spans="11:11" x14ac:dyDescent="0.25">
      <c r="K64508" s="133"/>
    </row>
    <row r="64509" spans="11:11" x14ac:dyDescent="0.25">
      <c r="K64509" s="133"/>
    </row>
    <row r="64510" spans="11:11" x14ac:dyDescent="0.25">
      <c r="K64510"/>
    </row>
    <row r="64511" spans="11:11" x14ac:dyDescent="0.25">
      <c r="K64511"/>
    </row>
    <row r="64512" spans="11:11" x14ac:dyDescent="0.25">
      <c r="K64512" s="133"/>
    </row>
    <row r="64513" spans="11:11" x14ac:dyDescent="0.25">
      <c r="K64513" s="133"/>
    </row>
    <row r="64514" spans="11:11" x14ac:dyDescent="0.25">
      <c r="K64514"/>
    </row>
    <row r="64515" spans="11:11" x14ac:dyDescent="0.25">
      <c r="K64515"/>
    </row>
    <row r="64516" spans="11:11" x14ac:dyDescent="0.25">
      <c r="K64516"/>
    </row>
    <row r="64517" spans="11:11" x14ac:dyDescent="0.25">
      <c r="K64517" s="133"/>
    </row>
    <row r="64518" spans="11:11" x14ac:dyDescent="0.25">
      <c r="K64518" s="133"/>
    </row>
    <row r="64519" spans="11:11" x14ac:dyDescent="0.25">
      <c r="K64519"/>
    </row>
    <row r="64520" spans="11:11" x14ac:dyDescent="0.25">
      <c r="K64520"/>
    </row>
    <row r="64521" spans="11:11" x14ac:dyDescent="0.25">
      <c r="K64521" s="133"/>
    </row>
    <row r="64522" spans="11:11" x14ac:dyDescent="0.25">
      <c r="K64522" s="133"/>
    </row>
    <row r="64523" spans="11:11" x14ac:dyDescent="0.25">
      <c r="K64523"/>
    </row>
    <row r="64524" spans="11:11" x14ac:dyDescent="0.25">
      <c r="K64524"/>
    </row>
    <row r="64525" spans="11:11" x14ac:dyDescent="0.25">
      <c r="K64525"/>
    </row>
    <row r="64526" spans="11:11" x14ac:dyDescent="0.25">
      <c r="K64526" s="133"/>
    </row>
    <row r="64527" spans="11:11" x14ac:dyDescent="0.25">
      <c r="K64527" s="133"/>
    </row>
    <row r="64528" spans="11:11" x14ac:dyDescent="0.25">
      <c r="K64528"/>
    </row>
    <row r="64529" spans="11:11" x14ac:dyDescent="0.25">
      <c r="K64529"/>
    </row>
    <row r="64530" spans="11:11" x14ac:dyDescent="0.25">
      <c r="K64530" s="133"/>
    </row>
    <row r="64531" spans="11:11" x14ac:dyDescent="0.25">
      <c r="K64531" s="133"/>
    </row>
    <row r="64532" spans="11:11" x14ac:dyDescent="0.25">
      <c r="K64532"/>
    </row>
    <row r="64533" spans="11:11" x14ac:dyDescent="0.25">
      <c r="K64533"/>
    </row>
    <row r="64534" spans="11:11" x14ac:dyDescent="0.25">
      <c r="K64534"/>
    </row>
    <row r="64535" spans="11:11" x14ac:dyDescent="0.25">
      <c r="K64535" s="133"/>
    </row>
    <row r="64536" spans="11:11" x14ac:dyDescent="0.25">
      <c r="K64536" s="133"/>
    </row>
    <row r="64537" spans="11:11" x14ac:dyDescent="0.25">
      <c r="K64537"/>
    </row>
    <row r="64538" spans="11:11" x14ac:dyDescent="0.25">
      <c r="K64538"/>
    </row>
    <row r="64539" spans="11:11" x14ac:dyDescent="0.25">
      <c r="K64539" s="133"/>
    </row>
    <row r="64540" spans="11:11" x14ac:dyDescent="0.25">
      <c r="K64540" s="133"/>
    </row>
    <row r="64541" spans="11:11" x14ac:dyDescent="0.25">
      <c r="K64541"/>
    </row>
    <row r="64542" spans="11:11" x14ac:dyDescent="0.25">
      <c r="K64542"/>
    </row>
    <row r="64543" spans="11:11" x14ac:dyDescent="0.25">
      <c r="K64543"/>
    </row>
    <row r="64544" spans="11:11" x14ac:dyDescent="0.25">
      <c r="K64544" s="133"/>
    </row>
    <row r="64545" spans="11:11" x14ac:dyDescent="0.25">
      <c r="K64545" s="133"/>
    </row>
    <row r="64546" spans="11:11" x14ac:dyDescent="0.25">
      <c r="K64546"/>
    </row>
    <row r="64547" spans="11:11" x14ac:dyDescent="0.25">
      <c r="K64547"/>
    </row>
    <row r="64548" spans="11:11" x14ac:dyDescent="0.25">
      <c r="K64548" s="133"/>
    </row>
    <row r="64549" spans="11:11" x14ac:dyDescent="0.25">
      <c r="K64549" s="133"/>
    </row>
    <row r="64550" spans="11:11" x14ac:dyDescent="0.25">
      <c r="K64550"/>
    </row>
    <row r="64551" spans="11:11" x14ac:dyDescent="0.25">
      <c r="K64551"/>
    </row>
    <row r="64552" spans="11:11" x14ac:dyDescent="0.25">
      <c r="K64552"/>
    </row>
    <row r="64553" spans="11:11" x14ac:dyDescent="0.25">
      <c r="K64553" s="133"/>
    </row>
    <row r="64554" spans="11:11" x14ac:dyDescent="0.25">
      <c r="K64554" s="133"/>
    </row>
    <row r="64555" spans="11:11" x14ac:dyDescent="0.25">
      <c r="K64555"/>
    </row>
    <row r="64556" spans="11:11" x14ac:dyDescent="0.25">
      <c r="K64556"/>
    </row>
    <row r="64557" spans="11:11" x14ac:dyDescent="0.25">
      <c r="K64557" s="133"/>
    </row>
    <row r="64558" spans="11:11" x14ac:dyDescent="0.25">
      <c r="K64558" s="133"/>
    </row>
    <row r="64559" spans="11:11" x14ac:dyDescent="0.25">
      <c r="K64559"/>
    </row>
    <row r="64560" spans="11:11" x14ac:dyDescent="0.25">
      <c r="K64560"/>
    </row>
    <row r="64561" spans="11:11" x14ac:dyDescent="0.25">
      <c r="K64561"/>
    </row>
    <row r="64562" spans="11:11" x14ac:dyDescent="0.25">
      <c r="K64562" s="133"/>
    </row>
    <row r="64563" spans="11:11" x14ac:dyDescent="0.25">
      <c r="K64563" s="133"/>
    </row>
    <row r="64564" spans="11:11" x14ac:dyDescent="0.25">
      <c r="K64564"/>
    </row>
    <row r="64565" spans="11:11" x14ac:dyDescent="0.25">
      <c r="K64565"/>
    </row>
    <row r="64566" spans="11:11" x14ac:dyDescent="0.25">
      <c r="K64566" s="133"/>
    </row>
    <row r="64567" spans="11:11" x14ac:dyDescent="0.25">
      <c r="K64567" s="133"/>
    </row>
    <row r="64568" spans="11:11" x14ac:dyDescent="0.25">
      <c r="K64568"/>
    </row>
    <row r="64569" spans="11:11" x14ac:dyDescent="0.25">
      <c r="K64569"/>
    </row>
    <row r="64570" spans="11:11" x14ac:dyDescent="0.25">
      <c r="K64570"/>
    </row>
    <row r="64571" spans="11:11" x14ac:dyDescent="0.25">
      <c r="K64571" s="133"/>
    </row>
    <row r="64572" spans="11:11" x14ac:dyDescent="0.25">
      <c r="K64572" s="133"/>
    </row>
    <row r="64573" spans="11:11" x14ac:dyDescent="0.25">
      <c r="K64573"/>
    </row>
    <row r="64574" spans="11:11" x14ac:dyDescent="0.25">
      <c r="K64574"/>
    </row>
    <row r="64575" spans="11:11" x14ac:dyDescent="0.25">
      <c r="K64575" s="133"/>
    </row>
    <row r="64576" spans="11:11" x14ac:dyDescent="0.25">
      <c r="K64576" s="133"/>
    </row>
    <row r="64577" spans="11:11" x14ac:dyDescent="0.25">
      <c r="K64577"/>
    </row>
    <row r="64578" spans="11:11" x14ac:dyDescent="0.25">
      <c r="K64578"/>
    </row>
    <row r="64579" spans="11:11" x14ac:dyDescent="0.25">
      <c r="K64579"/>
    </row>
    <row r="64580" spans="11:11" x14ac:dyDescent="0.25">
      <c r="K64580" s="133"/>
    </row>
    <row r="64581" spans="11:11" x14ac:dyDescent="0.25">
      <c r="K64581" s="133"/>
    </row>
    <row r="64582" spans="11:11" x14ac:dyDescent="0.25">
      <c r="K64582"/>
    </row>
    <row r="64583" spans="11:11" x14ac:dyDescent="0.25">
      <c r="K64583"/>
    </row>
    <row r="64584" spans="11:11" x14ac:dyDescent="0.25">
      <c r="K64584" s="133"/>
    </row>
    <row r="64585" spans="11:11" x14ac:dyDescent="0.25">
      <c r="K64585" s="133"/>
    </row>
    <row r="64586" spans="11:11" x14ac:dyDescent="0.25">
      <c r="K64586"/>
    </row>
    <row r="64587" spans="11:11" x14ac:dyDescent="0.25">
      <c r="K64587"/>
    </row>
    <row r="64588" spans="11:11" x14ac:dyDescent="0.25">
      <c r="K64588"/>
    </row>
    <row r="64589" spans="11:11" x14ac:dyDescent="0.25">
      <c r="K64589" s="133"/>
    </row>
    <row r="64590" spans="11:11" x14ac:dyDescent="0.25">
      <c r="K64590" s="133"/>
    </row>
    <row r="64591" spans="11:11" x14ac:dyDescent="0.25">
      <c r="K64591"/>
    </row>
    <row r="64592" spans="11:11" x14ac:dyDescent="0.25">
      <c r="K64592"/>
    </row>
    <row r="64593" spans="11:11" x14ac:dyDescent="0.25">
      <c r="K64593" s="133"/>
    </row>
    <row r="64594" spans="11:11" x14ac:dyDescent="0.25">
      <c r="K64594" s="133"/>
    </row>
    <row r="64595" spans="11:11" x14ac:dyDescent="0.25">
      <c r="K64595"/>
    </row>
    <row r="64596" spans="11:11" x14ac:dyDescent="0.25">
      <c r="K64596"/>
    </row>
    <row r="64597" spans="11:11" x14ac:dyDescent="0.25">
      <c r="K64597"/>
    </row>
    <row r="64598" spans="11:11" x14ac:dyDescent="0.25">
      <c r="K64598" s="133"/>
    </row>
    <row r="64599" spans="11:11" x14ac:dyDescent="0.25">
      <c r="K64599" s="133"/>
    </row>
    <row r="64600" spans="11:11" x14ac:dyDescent="0.25">
      <c r="K64600"/>
    </row>
    <row r="64601" spans="11:11" x14ac:dyDescent="0.25">
      <c r="K64601"/>
    </row>
    <row r="64602" spans="11:11" x14ac:dyDescent="0.25">
      <c r="K64602" s="133"/>
    </row>
    <row r="64603" spans="11:11" x14ac:dyDescent="0.25">
      <c r="K64603" s="133"/>
    </row>
    <row r="64604" spans="11:11" x14ac:dyDescent="0.25">
      <c r="K64604"/>
    </row>
    <row r="64605" spans="11:11" x14ac:dyDescent="0.25">
      <c r="K64605"/>
    </row>
    <row r="64606" spans="11:11" x14ac:dyDescent="0.25">
      <c r="K64606"/>
    </row>
    <row r="64607" spans="11:11" x14ac:dyDescent="0.25">
      <c r="K64607" s="133"/>
    </row>
    <row r="64608" spans="11:11" x14ac:dyDescent="0.25">
      <c r="K64608" s="133"/>
    </row>
    <row r="64609" spans="11:11" x14ac:dyDescent="0.25">
      <c r="K64609"/>
    </row>
    <row r="64610" spans="11:11" x14ac:dyDescent="0.25">
      <c r="K64610"/>
    </row>
    <row r="64611" spans="11:11" x14ac:dyDescent="0.25">
      <c r="K64611" s="133"/>
    </row>
    <row r="64612" spans="11:11" x14ac:dyDescent="0.25">
      <c r="K64612" s="133"/>
    </row>
    <row r="64613" spans="11:11" x14ac:dyDescent="0.25">
      <c r="K64613"/>
    </row>
    <row r="64614" spans="11:11" x14ac:dyDescent="0.25">
      <c r="K64614"/>
    </row>
    <row r="64615" spans="11:11" x14ac:dyDescent="0.25">
      <c r="K64615"/>
    </row>
    <row r="64616" spans="11:11" x14ac:dyDescent="0.25">
      <c r="K64616" s="133"/>
    </row>
    <row r="64617" spans="11:11" x14ac:dyDescent="0.25">
      <c r="K64617" s="133"/>
    </row>
    <row r="64618" spans="11:11" x14ac:dyDescent="0.25">
      <c r="K64618"/>
    </row>
    <row r="64619" spans="11:11" x14ac:dyDescent="0.25">
      <c r="K64619"/>
    </row>
    <row r="64620" spans="11:11" x14ac:dyDescent="0.25">
      <c r="K64620" s="133"/>
    </row>
    <row r="64621" spans="11:11" x14ac:dyDescent="0.25">
      <c r="K64621" s="133"/>
    </row>
    <row r="64622" spans="11:11" x14ac:dyDescent="0.25">
      <c r="K64622"/>
    </row>
    <row r="64623" spans="11:11" x14ac:dyDescent="0.25">
      <c r="K64623"/>
    </row>
    <row r="64624" spans="11:11" x14ac:dyDescent="0.25">
      <c r="K64624"/>
    </row>
    <row r="64625" spans="11:11" x14ac:dyDescent="0.25">
      <c r="K64625" s="133"/>
    </row>
    <row r="64626" spans="11:11" x14ac:dyDescent="0.25">
      <c r="K64626" s="133"/>
    </row>
    <row r="64627" spans="11:11" x14ac:dyDescent="0.25">
      <c r="K64627"/>
    </row>
    <row r="64628" spans="11:11" x14ac:dyDescent="0.25">
      <c r="K64628"/>
    </row>
    <row r="64629" spans="11:11" x14ac:dyDescent="0.25">
      <c r="K64629" s="133"/>
    </row>
    <row r="64630" spans="11:11" x14ac:dyDescent="0.25">
      <c r="K64630" s="133"/>
    </row>
    <row r="64631" spans="11:11" x14ac:dyDescent="0.25">
      <c r="K64631"/>
    </row>
    <row r="64632" spans="11:11" x14ac:dyDescent="0.25">
      <c r="K64632"/>
    </row>
    <row r="64633" spans="11:11" x14ac:dyDescent="0.25">
      <c r="K64633"/>
    </row>
    <row r="64634" spans="11:11" x14ac:dyDescent="0.25">
      <c r="K64634" s="133"/>
    </row>
    <row r="64635" spans="11:11" x14ac:dyDescent="0.25">
      <c r="K64635" s="133"/>
    </row>
    <row r="64636" spans="11:11" x14ac:dyDescent="0.25">
      <c r="K64636"/>
    </row>
    <row r="64637" spans="11:11" x14ac:dyDescent="0.25">
      <c r="K64637"/>
    </row>
    <row r="64638" spans="11:11" x14ac:dyDescent="0.25">
      <c r="K64638" s="133"/>
    </row>
    <row r="64639" spans="11:11" x14ac:dyDescent="0.25">
      <c r="K64639" s="133"/>
    </row>
    <row r="64640" spans="11:11" x14ac:dyDescent="0.25">
      <c r="K64640"/>
    </row>
    <row r="64641" spans="11:11" x14ac:dyDescent="0.25">
      <c r="K64641"/>
    </row>
    <row r="64642" spans="11:11" x14ac:dyDescent="0.25">
      <c r="K64642"/>
    </row>
    <row r="64643" spans="11:11" x14ac:dyDescent="0.25">
      <c r="K64643" s="133"/>
    </row>
    <row r="64644" spans="11:11" x14ac:dyDescent="0.25">
      <c r="K64644" s="133"/>
    </row>
    <row r="64645" spans="11:11" x14ac:dyDescent="0.25">
      <c r="K64645"/>
    </row>
    <row r="64646" spans="11:11" x14ac:dyDescent="0.25">
      <c r="K64646"/>
    </row>
    <row r="64647" spans="11:11" x14ac:dyDescent="0.25">
      <c r="K64647" s="133"/>
    </row>
    <row r="64648" spans="11:11" x14ac:dyDescent="0.25">
      <c r="K64648" s="133"/>
    </row>
    <row r="64649" spans="11:11" x14ac:dyDescent="0.25">
      <c r="K64649"/>
    </row>
    <row r="64650" spans="11:11" x14ac:dyDescent="0.25">
      <c r="K64650"/>
    </row>
    <row r="64651" spans="11:11" x14ac:dyDescent="0.25">
      <c r="K64651"/>
    </row>
    <row r="64652" spans="11:11" x14ac:dyDescent="0.25">
      <c r="K64652" s="133"/>
    </row>
    <row r="64653" spans="11:11" x14ac:dyDescent="0.25">
      <c r="K64653" s="133"/>
    </row>
    <row r="64654" spans="11:11" x14ac:dyDescent="0.25">
      <c r="K64654"/>
    </row>
    <row r="64655" spans="11:11" x14ac:dyDescent="0.25">
      <c r="K64655"/>
    </row>
    <row r="64656" spans="11:11" x14ac:dyDescent="0.25">
      <c r="K64656" s="133"/>
    </row>
    <row r="64657" spans="11:11" x14ac:dyDescent="0.25">
      <c r="K64657" s="133"/>
    </row>
    <row r="64658" spans="11:11" x14ac:dyDescent="0.25">
      <c r="K64658"/>
    </row>
    <row r="64659" spans="11:11" x14ac:dyDescent="0.25">
      <c r="K64659"/>
    </row>
    <row r="64660" spans="11:11" x14ac:dyDescent="0.25">
      <c r="K64660"/>
    </row>
    <row r="64661" spans="11:11" x14ac:dyDescent="0.25">
      <c r="K64661" s="133"/>
    </row>
    <row r="64662" spans="11:11" x14ac:dyDescent="0.25">
      <c r="K64662" s="133"/>
    </row>
    <row r="64663" spans="11:11" x14ac:dyDescent="0.25">
      <c r="K64663"/>
    </row>
    <row r="64664" spans="11:11" x14ac:dyDescent="0.25">
      <c r="K64664"/>
    </row>
    <row r="64665" spans="11:11" x14ac:dyDescent="0.25">
      <c r="K64665" s="133"/>
    </row>
    <row r="64666" spans="11:11" x14ac:dyDescent="0.25">
      <c r="K64666" s="133"/>
    </row>
    <row r="64667" spans="11:11" x14ac:dyDescent="0.25">
      <c r="K64667"/>
    </row>
    <row r="64668" spans="11:11" x14ac:dyDescent="0.25">
      <c r="K64668"/>
    </row>
    <row r="64669" spans="11:11" x14ac:dyDescent="0.25">
      <c r="K64669"/>
    </row>
    <row r="64670" spans="11:11" x14ac:dyDescent="0.25">
      <c r="K64670" s="133"/>
    </row>
    <row r="64671" spans="11:11" x14ac:dyDescent="0.25">
      <c r="K64671" s="133"/>
    </row>
    <row r="64672" spans="11:11" x14ac:dyDescent="0.25">
      <c r="K64672"/>
    </row>
    <row r="64673" spans="11:11" x14ac:dyDescent="0.25">
      <c r="K64673"/>
    </row>
    <row r="64674" spans="11:11" x14ac:dyDescent="0.25">
      <c r="K64674" s="133"/>
    </row>
    <row r="64675" spans="11:11" x14ac:dyDescent="0.25">
      <c r="K64675" s="133"/>
    </row>
    <row r="64676" spans="11:11" x14ac:dyDescent="0.25">
      <c r="K64676"/>
    </row>
    <row r="64677" spans="11:11" x14ac:dyDescent="0.25">
      <c r="K64677"/>
    </row>
    <row r="64678" spans="11:11" x14ac:dyDescent="0.25">
      <c r="K64678"/>
    </row>
    <row r="64679" spans="11:11" x14ac:dyDescent="0.25">
      <c r="K64679" s="133"/>
    </row>
    <row r="64680" spans="11:11" x14ac:dyDescent="0.25">
      <c r="K64680" s="133"/>
    </row>
    <row r="64681" spans="11:11" x14ac:dyDescent="0.25">
      <c r="K64681"/>
    </row>
    <row r="64682" spans="11:11" x14ac:dyDescent="0.25">
      <c r="K64682"/>
    </row>
    <row r="64683" spans="11:11" x14ac:dyDescent="0.25">
      <c r="K64683" s="133"/>
    </row>
    <row r="64684" spans="11:11" x14ac:dyDescent="0.25">
      <c r="K64684" s="133"/>
    </row>
    <row r="64685" spans="11:11" x14ac:dyDescent="0.25">
      <c r="K64685"/>
    </row>
    <row r="64686" spans="11:11" x14ac:dyDescent="0.25">
      <c r="K64686"/>
    </row>
    <row r="64687" spans="11:11" x14ac:dyDescent="0.25">
      <c r="K64687"/>
    </row>
    <row r="64688" spans="11:11" x14ac:dyDescent="0.25">
      <c r="K64688" s="133"/>
    </row>
    <row r="64689" spans="11:11" x14ac:dyDescent="0.25">
      <c r="K64689" s="133"/>
    </row>
    <row r="64690" spans="11:11" x14ac:dyDescent="0.25">
      <c r="K64690"/>
    </row>
    <row r="64691" spans="11:11" x14ac:dyDescent="0.25">
      <c r="K64691"/>
    </row>
    <row r="64692" spans="11:11" x14ac:dyDescent="0.25">
      <c r="K64692" s="133"/>
    </row>
    <row r="64693" spans="11:11" x14ac:dyDescent="0.25">
      <c r="K64693" s="133"/>
    </row>
    <row r="64694" spans="11:11" x14ac:dyDescent="0.25">
      <c r="K64694"/>
    </row>
    <row r="64695" spans="11:11" x14ac:dyDescent="0.25">
      <c r="K64695"/>
    </row>
    <row r="64696" spans="11:11" x14ac:dyDescent="0.25">
      <c r="K64696"/>
    </row>
    <row r="64697" spans="11:11" x14ac:dyDescent="0.25">
      <c r="K64697" s="133"/>
    </row>
    <row r="64698" spans="11:11" x14ac:dyDescent="0.25">
      <c r="K64698" s="133"/>
    </row>
    <row r="64699" spans="11:11" x14ac:dyDescent="0.25">
      <c r="K64699"/>
    </row>
    <row r="64700" spans="11:11" x14ac:dyDescent="0.25">
      <c r="K64700"/>
    </row>
    <row r="64701" spans="11:11" x14ac:dyDescent="0.25">
      <c r="K64701" s="133"/>
    </row>
    <row r="64702" spans="11:11" x14ac:dyDescent="0.25">
      <c r="K64702" s="133"/>
    </row>
    <row r="64703" spans="11:11" x14ac:dyDescent="0.25">
      <c r="K64703"/>
    </row>
    <row r="64704" spans="11:11" x14ac:dyDescent="0.25">
      <c r="K64704"/>
    </row>
    <row r="64705" spans="11:11" x14ac:dyDescent="0.25">
      <c r="K64705"/>
    </row>
    <row r="64706" spans="11:11" x14ac:dyDescent="0.25">
      <c r="K64706" s="133"/>
    </row>
    <row r="64707" spans="11:11" x14ac:dyDescent="0.25">
      <c r="K64707" s="133"/>
    </row>
    <row r="64708" spans="11:11" x14ac:dyDescent="0.25">
      <c r="K64708"/>
    </row>
    <row r="64709" spans="11:11" x14ac:dyDescent="0.25">
      <c r="K64709"/>
    </row>
    <row r="64710" spans="11:11" x14ac:dyDescent="0.25">
      <c r="K64710" s="133"/>
    </row>
    <row r="64711" spans="11:11" x14ac:dyDescent="0.25">
      <c r="K64711" s="133"/>
    </row>
    <row r="64712" spans="11:11" x14ac:dyDescent="0.25">
      <c r="K64712"/>
    </row>
    <row r="64713" spans="11:11" x14ac:dyDescent="0.25">
      <c r="K64713"/>
    </row>
    <row r="64714" spans="11:11" x14ac:dyDescent="0.25">
      <c r="K64714"/>
    </row>
    <row r="64715" spans="11:11" x14ac:dyDescent="0.25">
      <c r="K64715" s="133"/>
    </row>
    <row r="64716" spans="11:11" x14ac:dyDescent="0.25">
      <c r="K64716" s="133"/>
    </row>
    <row r="64717" spans="11:11" x14ac:dyDescent="0.25">
      <c r="K64717"/>
    </row>
    <row r="64718" spans="11:11" x14ac:dyDescent="0.25">
      <c r="K64718"/>
    </row>
    <row r="64719" spans="11:11" x14ac:dyDescent="0.25">
      <c r="K64719" s="133"/>
    </row>
    <row r="64720" spans="11:11" x14ac:dyDescent="0.25">
      <c r="K64720" s="133"/>
    </row>
    <row r="64721" spans="11:11" x14ac:dyDescent="0.25">
      <c r="K64721"/>
    </row>
    <row r="64722" spans="11:11" x14ac:dyDescent="0.25">
      <c r="K64722"/>
    </row>
    <row r="64723" spans="11:11" x14ac:dyDescent="0.25">
      <c r="K64723"/>
    </row>
    <row r="64724" spans="11:11" x14ac:dyDescent="0.25">
      <c r="K64724" s="133"/>
    </row>
    <row r="64725" spans="11:11" x14ac:dyDescent="0.25">
      <c r="K64725" s="133"/>
    </row>
    <row r="64726" spans="11:11" x14ac:dyDescent="0.25">
      <c r="K64726"/>
    </row>
    <row r="64727" spans="11:11" x14ac:dyDescent="0.25">
      <c r="K64727"/>
    </row>
    <row r="64728" spans="11:11" x14ac:dyDescent="0.25">
      <c r="K64728" s="133"/>
    </row>
    <row r="64729" spans="11:11" x14ac:dyDescent="0.25">
      <c r="K64729" s="133"/>
    </row>
    <row r="64730" spans="11:11" x14ac:dyDescent="0.25">
      <c r="K64730"/>
    </row>
    <row r="64731" spans="11:11" x14ac:dyDescent="0.25">
      <c r="K64731"/>
    </row>
    <row r="64732" spans="11:11" x14ac:dyDescent="0.25">
      <c r="K64732"/>
    </row>
    <row r="64733" spans="11:11" x14ac:dyDescent="0.25">
      <c r="K64733" s="133"/>
    </row>
    <row r="64734" spans="11:11" x14ac:dyDescent="0.25">
      <c r="K64734" s="133"/>
    </row>
    <row r="64735" spans="11:11" x14ac:dyDescent="0.25">
      <c r="K64735"/>
    </row>
    <row r="64736" spans="11:11" x14ac:dyDescent="0.25">
      <c r="K64736"/>
    </row>
    <row r="64737" spans="11:11" x14ac:dyDescent="0.25">
      <c r="K64737" s="133"/>
    </row>
    <row r="64738" spans="11:11" x14ac:dyDescent="0.25">
      <c r="K64738" s="133"/>
    </row>
    <row r="64739" spans="11:11" x14ac:dyDescent="0.25">
      <c r="K64739"/>
    </row>
    <row r="64740" spans="11:11" x14ac:dyDescent="0.25">
      <c r="K64740"/>
    </row>
    <row r="64741" spans="11:11" x14ac:dyDescent="0.25">
      <c r="K64741"/>
    </row>
    <row r="64742" spans="11:11" x14ac:dyDescent="0.25">
      <c r="K64742" s="133"/>
    </row>
    <row r="64743" spans="11:11" x14ac:dyDescent="0.25">
      <c r="K64743" s="133"/>
    </row>
    <row r="64744" spans="11:11" x14ac:dyDescent="0.25">
      <c r="K64744"/>
    </row>
    <row r="64745" spans="11:11" x14ac:dyDescent="0.25">
      <c r="K64745"/>
    </row>
    <row r="64746" spans="11:11" x14ac:dyDescent="0.25">
      <c r="K64746" s="133"/>
    </row>
    <row r="64747" spans="11:11" x14ac:dyDescent="0.25">
      <c r="K64747" s="133"/>
    </row>
    <row r="64748" spans="11:11" x14ac:dyDescent="0.25">
      <c r="K64748"/>
    </row>
    <row r="64749" spans="11:11" x14ac:dyDescent="0.25">
      <c r="K64749"/>
    </row>
    <row r="64750" spans="11:11" x14ac:dyDescent="0.25">
      <c r="K64750"/>
    </row>
    <row r="64751" spans="11:11" x14ac:dyDescent="0.25">
      <c r="K64751" s="133"/>
    </row>
    <row r="64752" spans="11:11" x14ac:dyDescent="0.25">
      <c r="K64752" s="133"/>
    </row>
    <row r="64753" spans="11:11" x14ac:dyDescent="0.25">
      <c r="K64753"/>
    </row>
    <row r="64754" spans="11:11" x14ac:dyDescent="0.25">
      <c r="K64754"/>
    </row>
    <row r="64755" spans="11:11" x14ac:dyDescent="0.25">
      <c r="K64755" s="133"/>
    </row>
    <row r="64756" spans="11:11" x14ac:dyDescent="0.25">
      <c r="K64756" s="133"/>
    </row>
    <row r="64757" spans="11:11" x14ac:dyDescent="0.25">
      <c r="K64757"/>
    </row>
    <row r="64758" spans="11:11" x14ac:dyDescent="0.25">
      <c r="K64758"/>
    </row>
    <row r="64759" spans="11:11" x14ac:dyDescent="0.25">
      <c r="K64759"/>
    </row>
    <row r="64760" spans="11:11" x14ac:dyDescent="0.25">
      <c r="K64760" s="133"/>
    </row>
    <row r="64761" spans="11:11" x14ac:dyDescent="0.25">
      <c r="K64761" s="133"/>
    </row>
    <row r="64762" spans="11:11" x14ac:dyDescent="0.25">
      <c r="K64762"/>
    </row>
    <row r="64763" spans="11:11" x14ac:dyDescent="0.25">
      <c r="K64763"/>
    </row>
    <row r="64764" spans="11:11" x14ac:dyDescent="0.25">
      <c r="K64764" s="133"/>
    </row>
    <row r="64765" spans="11:11" x14ac:dyDescent="0.25">
      <c r="K64765" s="133"/>
    </row>
    <row r="64766" spans="11:11" x14ac:dyDescent="0.25">
      <c r="K64766"/>
    </row>
    <row r="64767" spans="11:11" x14ac:dyDescent="0.25">
      <c r="K64767"/>
    </row>
    <row r="64768" spans="11:11" x14ac:dyDescent="0.25">
      <c r="K64768"/>
    </row>
    <row r="64769" spans="11:11" x14ac:dyDescent="0.25">
      <c r="K64769" s="133"/>
    </row>
    <row r="64770" spans="11:11" x14ac:dyDescent="0.25">
      <c r="K64770" s="133"/>
    </row>
    <row r="64771" spans="11:11" x14ac:dyDescent="0.25">
      <c r="K64771"/>
    </row>
    <row r="64772" spans="11:11" x14ac:dyDescent="0.25">
      <c r="K64772"/>
    </row>
    <row r="64773" spans="11:11" x14ac:dyDescent="0.25">
      <c r="K64773" s="133"/>
    </row>
    <row r="64774" spans="11:11" x14ac:dyDescent="0.25">
      <c r="K64774" s="133"/>
    </row>
    <row r="64775" spans="11:11" x14ac:dyDescent="0.25">
      <c r="K64775"/>
    </row>
    <row r="64776" spans="11:11" x14ac:dyDescent="0.25">
      <c r="K64776"/>
    </row>
    <row r="64777" spans="11:11" x14ac:dyDescent="0.25">
      <c r="K64777"/>
    </row>
    <row r="64778" spans="11:11" x14ac:dyDescent="0.25">
      <c r="K64778" s="133"/>
    </row>
    <row r="64779" spans="11:11" x14ac:dyDescent="0.25">
      <c r="K64779" s="133"/>
    </row>
    <row r="64780" spans="11:11" x14ac:dyDescent="0.25">
      <c r="K64780"/>
    </row>
    <row r="64781" spans="11:11" x14ac:dyDescent="0.25">
      <c r="K64781"/>
    </row>
    <row r="64782" spans="11:11" x14ac:dyDescent="0.25">
      <c r="K64782" s="133"/>
    </row>
    <row r="64783" spans="11:11" x14ac:dyDescent="0.25">
      <c r="K64783" s="133"/>
    </row>
    <row r="64784" spans="11:11" x14ac:dyDescent="0.25">
      <c r="K64784"/>
    </row>
    <row r="64785" spans="11:11" x14ac:dyDescent="0.25">
      <c r="K64785"/>
    </row>
    <row r="64786" spans="11:11" x14ac:dyDescent="0.25">
      <c r="K64786"/>
    </row>
    <row r="64787" spans="11:11" x14ac:dyDescent="0.25">
      <c r="K64787" s="133"/>
    </row>
    <row r="64788" spans="11:11" x14ac:dyDescent="0.25">
      <c r="K64788" s="133"/>
    </row>
    <row r="64789" spans="11:11" x14ac:dyDescent="0.25">
      <c r="K64789"/>
    </row>
    <row r="64790" spans="11:11" x14ac:dyDescent="0.25">
      <c r="K64790"/>
    </row>
    <row r="64791" spans="11:11" x14ac:dyDescent="0.25">
      <c r="K64791" s="133"/>
    </row>
    <row r="64792" spans="11:11" x14ac:dyDescent="0.25">
      <c r="K64792" s="133"/>
    </row>
    <row r="64793" spans="11:11" x14ac:dyDescent="0.25">
      <c r="K64793"/>
    </row>
    <row r="64794" spans="11:11" x14ac:dyDescent="0.25">
      <c r="K64794"/>
    </row>
    <row r="64795" spans="11:11" x14ac:dyDescent="0.25">
      <c r="K64795"/>
    </row>
    <row r="64796" spans="11:11" x14ac:dyDescent="0.25">
      <c r="K64796" s="133"/>
    </row>
    <row r="64797" spans="11:11" x14ac:dyDescent="0.25">
      <c r="K64797" s="133"/>
    </row>
    <row r="64798" spans="11:11" x14ac:dyDescent="0.25">
      <c r="K64798"/>
    </row>
    <row r="64799" spans="11:11" x14ac:dyDescent="0.25">
      <c r="K64799"/>
    </row>
    <row r="64800" spans="11:11" x14ac:dyDescent="0.25">
      <c r="K64800" s="133"/>
    </row>
    <row r="64801" spans="11:11" x14ac:dyDescent="0.25">
      <c r="K64801" s="133"/>
    </row>
    <row r="64802" spans="11:11" x14ac:dyDescent="0.25">
      <c r="K64802"/>
    </row>
    <row r="64803" spans="11:11" x14ac:dyDescent="0.25">
      <c r="K64803"/>
    </row>
    <row r="64804" spans="11:11" x14ac:dyDescent="0.25">
      <c r="K64804"/>
    </row>
    <row r="64805" spans="11:11" x14ac:dyDescent="0.25">
      <c r="K64805" s="133"/>
    </row>
    <row r="64806" spans="11:11" x14ac:dyDescent="0.25">
      <c r="K64806" s="133"/>
    </row>
    <row r="64807" spans="11:11" x14ac:dyDescent="0.25">
      <c r="K64807"/>
    </row>
    <row r="64808" spans="11:11" x14ac:dyDescent="0.25">
      <c r="K64808"/>
    </row>
    <row r="64809" spans="11:11" x14ac:dyDescent="0.25">
      <c r="K64809" s="133"/>
    </row>
    <row r="64810" spans="11:11" x14ac:dyDescent="0.25">
      <c r="K64810" s="133"/>
    </row>
    <row r="64811" spans="11:11" x14ac:dyDescent="0.25">
      <c r="K64811"/>
    </row>
    <row r="64812" spans="11:11" x14ac:dyDescent="0.25">
      <c r="K64812"/>
    </row>
    <row r="64813" spans="11:11" x14ac:dyDescent="0.25">
      <c r="K64813"/>
    </row>
    <row r="64814" spans="11:11" x14ac:dyDescent="0.25">
      <c r="K64814" s="133"/>
    </row>
    <row r="64815" spans="11:11" x14ac:dyDescent="0.25">
      <c r="K64815" s="133"/>
    </row>
    <row r="64816" spans="11:11" x14ac:dyDescent="0.25">
      <c r="K64816"/>
    </row>
    <row r="64817" spans="11:11" x14ac:dyDescent="0.25">
      <c r="K64817"/>
    </row>
    <row r="64818" spans="11:11" x14ac:dyDescent="0.25">
      <c r="K64818" s="133"/>
    </row>
    <row r="64819" spans="11:11" x14ac:dyDescent="0.25">
      <c r="K64819" s="133"/>
    </row>
    <row r="64820" spans="11:11" x14ac:dyDescent="0.25">
      <c r="K64820"/>
    </row>
    <row r="64821" spans="11:11" x14ac:dyDescent="0.25">
      <c r="K64821"/>
    </row>
    <row r="64822" spans="11:11" x14ac:dyDescent="0.25">
      <c r="K64822"/>
    </row>
    <row r="64823" spans="11:11" x14ac:dyDescent="0.25">
      <c r="K64823" s="133"/>
    </row>
    <row r="64824" spans="11:11" x14ac:dyDescent="0.25">
      <c r="K64824" s="133"/>
    </row>
    <row r="64825" spans="11:11" x14ac:dyDescent="0.25">
      <c r="K64825"/>
    </row>
    <row r="64826" spans="11:11" x14ac:dyDescent="0.25">
      <c r="K64826"/>
    </row>
    <row r="64827" spans="11:11" x14ac:dyDescent="0.25">
      <c r="K64827" s="133"/>
    </row>
    <row r="64828" spans="11:11" x14ac:dyDescent="0.25">
      <c r="K64828" s="133"/>
    </row>
    <row r="64829" spans="11:11" x14ac:dyDescent="0.25">
      <c r="K64829"/>
    </row>
    <row r="64830" spans="11:11" x14ac:dyDescent="0.25">
      <c r="K64830"/>
    </row>
    <row r="64831" spans="11:11" x14ac:dyDescent="0.25">
      <c r="K64831"/>
    </row>
    <row r="64832" spans="11:11" x14ac:dyDescent="0.25">
      <c r="K64832" s="133"/>
    </row>
    <row r="64833" spans="11:11" x14ac:dyDescent="0.25">
      <c r="K64833" s="133"/>
    </row>
    <row r="64834" spans="11:11" x14ac:dyDescent="0.25">
      <c r="K64834"/>
    </row>
    <row r="64835" spans="11:11" x14ac:dyDescent="0.25">
      <c r="K64835"/>
    </row>
    <row r="64836" spans="11:11" x14ac:dyDescent="0.25">
      <c r="K64836" s="133"/>
    </row>
    <row r="64837" spans="11:11" x14ac:dyDescent="0.25">
      <c r="K64837" s="133"/>
    </row>
    <row r="64838" spans="11:11" x14ac:dyDescent="0.25">
      <c r="K64838"/>
    </row>
    <row r="64839" spans="11:11" x14ac:dyDescent="0.25">
      <c r="K64839"/>
    </row>
    <row r="64840" spans="11:11" x14ac:dyDescent="0.25">
      <c r="K64840"/>
    </row>
    <row r="64841" spans="11:11" x14ac:dyDescent="0.25">
      <c r="K64841" s="133"/>
    </row>
    <row r="64842" spans="11:11" x14ac:dyDescent="0.25">
      <c r="K64842" s="133"/>
    </row>
    <row r="64843" spans="11:11" x14ac:dyDescent="0.25">
      <c r="K64843"/>
    </row>
    <row r="64844" spans="11:11" x14ac:dyDescent="0.25">
      <c r="K64844"/>
    </row>
    <row r="64845" spans="11:11" x14ac:dyDescent="0.25">
      <c r="K64845" s="133"/>
    </row>
    <row r="64846" spans="11:11" x14ac:dyDescent="0.25">
      <c r="K64846" s="133"/>
    </row>
    <row r="64847" spans="11:11" x14ac:dyDescent="0.25">
      <c r="K64847"/>
    </row>
    <row r="64848" spans="11:11" x14ac:dyDescent="0.25">
      <c r="K64848"/>
    </row>
    <row r="64849" spans="11:11" x14ac:dyDescent="0.25">
      <c r="K64849"/>
    </row>
    <row r="64850" spans="11:11" x14ac:dyDescent="0.25">
      <c r="K64850" s="133"/>
    </row>
    <row r="64851" spans="11:11" x14ac:dyDescent="0.25">
      <c r="K64851" s="133"/>
    </row>
    <row r="64852" spans="11:11" x14ac:dyDescent="0.25">
      <c r="K64852"/>
    </row>
    <row r="64853" spans="11:11" x14ac:dyDescent="0.25">
      <c r="K64853"/>
    </row>
    <row r="64854" spans="11:11" x14ac:dyDescent="0.25">
      <c r="K64854" s="133"/>
    </row>
    <row r="64855" spans="11:11" x14ac:dyDescent="0.25">
      <c r="K64855" s="133"/>
    </row>
    <row r="64856" spans="11:11" x14ac:dyDescent="0.25">
      <c r="K64856"/>
    </row>
    <row r="64857" spans="11:11" x14ac:dyDescent="0.25">
      <c r="K64857"/>
    </row>
    <row r="64858" spans="11:11" x14ac:dyDescent="0.25">
      <c r="K64858"/>
    </row>
    <row r="64859" spans="11:11" x14ac:dyDescent="0.25">
      <c r="K64859" s="133"/>
    </row>
    <row r="64860" spans="11:11" x14ac:dyDescent="0.25">
      <c r="K64860" s="133"/>
    </row>
    <row r="64861" spans="11:11" x14ac:dyDescent="0.25">
      <c r="K64861"/>
    </row>
    <row r="64862" spans="11:11" x14ac:dyDescent="0.25">
      <c r="K64862"/>
    </row>
    <row r="64863" spans="11:11" x14ac:dyDescent="0.25">
      <c r="K64863" s="133"/>
    </row>
    <row r="64864" spans="11:11" x14ac:dyDescent="0.25">
      <c r="K64864" s="133"/>
    </row>
    <row r="64865" spans="11:11" x14ac:dyDescent="0.25">
      <c r="K64865"/>
    </row>
    <row r="64866" spans="11:11" x14ac:dyDescent="0.25">
      <c r="K64866"/>
    </row>
    <row r="64867" spans="11:11" x14ac:dyDescent="0.25">
      <c r="K64867"/>
    </row>
    <row r="64868" spans="11:11" x14ac:dyDescent="0.25">
      <c r="K64868" s="133"/>
    </row>
    <row r="64869" spans="11:11" x14ac:dyDescent="0.25">
      <c r="K64869" s="133"/>
    </row>
    <row r="64870" spans="11:11" x14ac:dyDescent="0.25">
      <c r="K64870"/>
    </row>
    <row r="64871" spans="11:11" x14ac:dyDescent="0.25">
      <c r="K64871"/>
    </row>
    <row r="64872" spans="11:11" x14ac:dyDescent="0.25">
      <c r="K64872" s="133"/>
    </row>
    <row r="64873" spans="11:11" x14ac:dyDescent="0.25">
      <c r="K64873" s="133"/>
    </row>
    <row r="64874" spans="11:11" x14ac:dyDescent="0.25">
      <c r="K64874"/>
    </row>
    <row r="64875" spans="11:11" x14ac:dyDescent="0.25">
      <c r="K64875"/>
    </row>
    <row r="64876" spans="11:11" x14ac:dyDescent="0.25">
      <c r="K64876"/>
    </row>
    <row r="64877" spans="11:11" x14ac:dyDescent="0.25">
      <c r="K64877" s="133"/>
    </row>
    <row r="64878" spans="11:11" x14ac:dyDescent="0.25">
      <c r="K64878" s="133"/>
    </row>
    <row r="64879" spans="11:11" x14ac:dyDescent="0.25">
      <c r="K64879"/>
    </row>
    <row r="64880" spans="11:11" x14ac:dyDescent="0.25">
      <c r="K64880"/>
    </row>
    <row r="64881" spans="11:11" x14ac:dyDescent="0.25">
      <c r="K64881" s="133"/>
    </row>
    <row r="64882" spans="11:11" x14ac:dyDescent="0.25">
      <c r="K64882" s="133"/>
    </row>
    <row r="64883" spans="11:11" x14ac:dyDescent="0.25">
      <c r="K64883"/>
    </row>
    <row r="64884" spans="11:11" x14ac:dyDescent="0.25">
      <c r="K64884"/>
    </row>
    <row r="64885" spans="11:11" x14ac:dyDescent="0.25">
      <c r="K64885"/>
    </row>
    <row r="64886" spans="11:11" x14ac:dyDescent="0.25">
      <c r="K64886" s="133"/>
    </row>
    <row r="64887" spans="11:11" x14ac:dyDescent="0.25">
      <c r="K64887" s="133"/>
    </row>
    <row r="64888" spans="11:11" x14ac:dyDescent="0.25">
      <c r="K64888"/>
    </row>
    <row r="64889" spans="11:11" x14ac:dyDescent="0.25">
      <c r="K64889"/>
    </row>
    <row r="64890" spans="11:11" x14ac:dyDescent="0.25">
      <c r="K64890" s="133"/>
    </row>
    <row r="64891" spans="11:11" x14ac:dyDescent="0.25">
      <c r="K64891" s="133"/>
    </row>
    <row r="64892" spans="11:11" x14ac:dyDescent="0.25">
      <c r="K64892"/>
    </row>
    <row r="64893" spans="11:11" x14ac:dyDescent="0.25">
      <c r="K64893"/>
    </row>
    <row r="64894" spans="11:11" x14ac:dyDescent="0.25">
      <c r="K64894"/>
    </row>
    <row r="64895" spans="11:11" x14ac:dyDescent="0.25">
      <c r="K64895" s="133"/>
    </row>
    <row r="64896" spans="11:11" x14ac:dyDescent="0.25">
      <c r="K64896" s="133"/>
    </row>
    <row r="64897" spans="11:11" x14ac:dyDescent="0.25">
      <c r="K64897"/>
    </row>
    <row r="64898" spans="11:11" x14ac:dyDescent="0.25">
      <c r="K64898"/>
    </row>
    <row r="64899" spans="11:11" x14ac:dyDescent="0.25">
      <c r="K64899" s="133"/>
    </row>
    <row r="64900" spans="11:11" x14ac:dyDescent="0.25">
      <c r="K64900" s="133"/>
    </row>
    <row r="64901" spans="11:11" x14ac:dyDescent="0.25">
      <c r="K64901"/>
    </row>
    <row r="64902" spans="11:11" x14ac:dyDescent="0.25">
      <c r="K64902"/>
    </row>
    <row r="64903" spans="11:11" x14ac:dyDescent="0.25">
      <c r="K64903"/>
    </row>
    <row r="64904" spans="11:11" x14ac:dyDescent="0.25">
      <c r="K64904" s="133"/>
    </row>
    <row r="64905" spans="11:11" x14ac:dyDescent="0.25">
      <c r="K64905" s="133"/>
    </row>
    <row r="64906" spans="11:11" x14ac:dyDescent="0.25">
      <c r="K64906"/>
    </row>
    <row r="64907" spans="11:11" x14ac:dyDescent="0.25">
      <c r="K64907"/>
    </row>
    <row r="64908" spans="11:11" x14ac:dyDescent="0.25">
      <c r="K64908" s="133"/>
    </row>
    <row r="64909" spans="11:11" x14ac:dyDescent="0.25">
      <c r="K64909" s="133"/>
    </row>
    <row r="64910" spans="11:11" x14ac:dyDescent="0.25">
      <c r="K64910"/>
    </row>
    <row r="64911" spans="11:11" x14ac:dyDescent="0.25">
      <c r="K64911"/>
    </row>
    <row r="64912" spans="11:11" x14ac:dyDescent="0.25">
      <c r="K64912"/>
    </row>
    <row r="64913" spans="11:11" x14ac:dyDescent="0.25">
      <c r="K64913" s="133"/>
    </row>
    <row r="64914" spans="11:11" x14ac:dyDescent="0.25">
      <c r="K64914" s="133"/>
    </row>
    <row r="64915" spans="11:11" x14ac:dyDescent="0.25">
      <c r="K64915"/>
    </row>
    <row r="64916" spans="11:11" x14ac:dyDescent="0.25">
      <c r="K64916"/>
    </row>
    <row r="64917" spans="11:11" x14ac:dyDescent="0.25">
      <c r="K64917" s="133"/>
    </row>
    <row r="64918" spans="11:11" x14ac:dyDescent="0.25">
      <c r="K64918" s="133"/>
    </row>
    <row r="64919" spans="11:11" x14ac:dyDescent="0.25">
      <c r="K64919"/>
    </row>
    <row r="64920" spans="11:11" x14ac:dyDescent="0.25">
      <c r="K64920"/>
    </row>
    <row r="64921" spans="11:11" x14ac:dyDescent="0.25">
      <c r="K64921"/>
    </row>
    <row r="64922" spans="11:11" x14ac:dyDescent="0.25">
      <c r="K64922" s="133"/>
    </row>
    <row r="64923" spans="11:11" x14ac:dyDescent="0.25">
      <c r="K64923" s="133"/>
    </row>
    <row r="64924" spans="11:11" x14ac:dyDescent="0.25">
      <c r="K64924"/>
    </row>
    <row r="64925" spans="11:11" x14ac:dyDescent="0.25">
      <c r="K64925"/>
    </row>
    <row r="64926" spans="11:11" x14ac:dyDescent="0.25">
      <c r="K64926" s="133"/>
    </row>
    <row r="64927" spans="11:11" x14ac:dyDescent="0.25">
      <c r="K64927" s="133"/>
    </row>
    <row r="64928" spans="11:11" x14ac:dyDescent="0.25">
      <c r="K64928"/>
    </row>
    <row r="64929" spans="11:11" x14ac:dyDescent="0.25">
      <c r="K64929"/>
    </row>
    <row r="64930" spans="11:11" x14ac:dyDescent="0.25">
      <c r="K64930"/>
    </row>
    <row r="64931" spans="11:11" x14ac:dyDescent="0.25">
      <c r="K64931" s="133"/>
    </row>
    <row r="64932" spans="11:11" x14ac:dyDescent="0.25">
      <c r="K64932" s="133"/>
    </row>
    <row r="64933" spans="11:11" x14ac:dyDescent="0.25">
      <c r="K64933"/>
    </row>
    <row r="64934" spans="11:11" x14ac:dyDescent="0.25">
      <c r="K64934"/>
    </row>
    <row r="64935" spans="11:11" x14ac:dyDescent="0.25">
      <c r="K64935" s="133"/>
    </row>
    <row r="64936" spans="11:11" x14ac:dyDescent="0.25">
      <c r="K64936" s="133"/>
    </row>
    <row r="64937" spans="11:11" x14ac:dyDescent="0.25">
      <c r="K64937"/>
    </row>
    <row r="64938" spans="11:11" x14ac:dyDescent="0.25">
      <c r="K64938"/>
    </row>
    <row r="64939" spans="11:11" x14ac:dyDescent="0.25">
      <c r="K64939"/>
    </row>
    <row r="64940" spans="11:11" x14ac:dyDescent="0.25">
      <c r="K64940" s="133"/>
    </row>
    <row r="64941" spans="11:11" x14ac:dyDescent="0.25">
      <c r="K64941" s="133"/>
    </row>
    <row r="64942" spans="11:11" x14ac:dyDescent="0.25">
      <c r="K64942"/>
    </row>
    <row r="64943" spans="11:11" x14ac:dyDescent="0.25">
      <c r="K64943"/>
    </row>
    <row r="64944" spans="11:11" x14ac:dyDescent="0.25">
      <c r="K64944" s="133"/>
    </row>
    <row r="64945" spans="11:11" x14ac:dyDescent="0.25">
      <c r="K64945" s="133"/>
    </row>
    <row r="64946" spans="11:11" x14ac:dyDescent="0.25">
      <c r="K64946"/>
    </row>
    <row r="64947" spans="11:11" x14ac:dyDescent="0.25">
      <c r="K64947"/>
    </row>
    <row r="64948" spans="11:11" x14ac:dyDescent="0.25">
      <c r="K64948"/>
    </row>
    <row r="64949" spans="11:11" x14ac:dyDescent="0.25">
      <c r="K64949" s="133"/>
    </row>
    <row r="64950" spans="11:11" x14ac:dyDescent="0.25">
      <c r="K64950" s="133"/>
    </row>
    <row r="64951" spans="11:11" x14ac:dyDescent="0.25">
      <c r="K64951"/>
    </row>
    <row r="64952" spans="11:11" x14ac:dyDescent="0.25">
      <c r="K64952"/>
    </row>
    <row r="64953" spans="11:11" x14ac:dyDescent="0.25">
      <c r="K64953" s="133"/>
    </row>
    <row r="64954" spans="11:11" x14ac:dyDescent="0.25">
      <c r="K64954" s="133"/>
    </row>
    <row r="64955" spans="11:11" x14ac:dyDescent="0.25">
      <c r="K64955"/>
    </row>
    <row r="64956" spans="11:11" x14ac:dyDescent="0.25">
      <c r="K64956"/>
    </row>
    <row r="64957" spans="11:11" x14ac:dyDescent="0.25">
      <c r="K64957"/>
    </row>
    <row r="64958" spans="11:11" x14ac:dyDescent="0.25">
      <c r="K64958" s="133"/>
    </row>
    <row r="64959" spans="11:11" x14ac:dyDescent="0.25">
      <c r="K64959" s="133"/>
    </row>
    <row r="64960" spans="11:11" x14ac:dyDescent="0.25">
      <c r="K64960"/>
    </row>
    <row r="64961" spans="11:11" x14ac:dyDescent="0.25">
      <c r="K64961"/>
    </row>
    <row r="64962" spans="11:11" x14ac:dyDescent="0.25">
      <c r="K64962" s="133"/>
    </row>
    <row r="64963" spans="11:11" x14ac:dyDescent="0.25">
      <c r="K64963" s="133"/>
    </row>
    <row r="64964" spans="11:11" x14ac:dyDescent="0.25">
      <c r="K64964"/>
    </row>
    <row r="64965" spans="11:11" x14ac:dyDescent="0.25">
      <c r="K64965"/>
    </row>
    <row r="64966" spans="11:11" x14ac:dyDescent="0.25">
      <c r="K64966"/>
    </row>
    <row r="64967" spans="11:11" x14ac:dyDescent="0.25">
      <c r="K64967" s="133"/>
    </row>
    <row r="64968" spans="11:11" x14ac:dyDescent="0.25">
      <c r="K64968" s="133"/>
    </row>
    <row r="64969" spans="11:11" x14ac:dyDescent="0.25">
      <c r="K64969"/>
    </row>
    <row r="64970" spans="11:11" x14ac:dyDescent="0.25">
      <c r="K64970"/>
    </row>
    <row r="64971" spans="11:11" x14ac:dyDescent="0.25">
      <c r="K64971" s="133"/>
    </row>
    <row r="64972" spans="11:11" x14ac:dyDescent="0.25">
      <c r="K64972" s="133"/>
    </row>
    <row r="64973" spans="11:11" x14ac:dyDescent="0.25">
      <c r="K64973"/>
    </row>
    <row r="64974" spans="11:11" x14ac:dyDescent="0.25">
      <c r="K64974"/>
    </row>
    <row r="64975" spans="11:11" x14ac:dyDescent="0.25">
      <c r="K64975"/>
    </row>
    <row r="64976" spans="11:11" x14ac:dyDescent="0.25">
      <c r="K64976" s="133"/>
    </row>
    <row r="64977" spans="11:11" x14ac:dyDescent="0.25">
      <c r="K64977" s="133"/>
    </row>
    <row r="64978" spans="11:11" x14ac:dyDescent="0.25">
      <c r="K64978"/>
    </row>
    <row r="64979" spans="11:11" x14ac:dyDescent="0.25">
      <c r="K64979"/>
    </row>
    <row r="64980" spans="11:11" x14ac:dyDescent="0.25">
      <c r="K64980" s="133"/>
    </row>
    <row r="64981" spans="11:11" x14ac:dyDescent="0.25">
      <c r="K64981" s="133"/>
    </row>
    <row r="64982" spans="11:11" x14ac:dyDescent="0.25">
      <c r="K64982"/>
    </row>
    <row r="64983" spans="11:11" x14ac:dyDescent="0.25">
      <c r="K64983"/>
    </row>
    <row r="64984" spans="11:11" x14ac:dyDescent="0.25">
      <c r="K64984"/>
    </row>
    <row r="64985" spans="11:11" x14ac:dyDescent="0.25">
      <c r="K64985" s="133"/>
    </row>
    <row r="64986" spans="11:11" x14ac:dyDescent="0.25">
      <c r="K64986" s="133"/>
    </row>
    <row r="64987" spans="11:11" x14ac:dyDescent="0.25">
      <c r="K64987"/>
    </row>
    <row r="64988" spans="11:11" x14ac:dyDescent="0.25">
      <c r="K64988"/>
    </row>
    <row r="64989" spans="11:11" x14ac:dyDescent="0.25">
      <c r="K64989" s="133"/>
    </row>
    <row r="64990" spans="11:11" x14ac:dyDescent="0.25">
      <c r="K64990" s="133"/>
    </row>
    <row r="64991" spans="11:11" x14ac:dyDescent="0.25">
      <c r="K64991"/>
    </row>
    <row r="64992" spans="11:11" x14ac:dyDescent="0.25">
      <c r="K64992"/>
    </row>
    <row r="64993" spans="11:11" x14ac:dyDescent="0.25">
      <c r="K64993"/>
    </row>
    <row r="64994" spans="11:11" x14ac:dyDescent="0.25">
      <c r="K64994" s="133"/>
    </row>
    <row r="64995" spans="11:11" x14ac:dyDescent="0.25">
      <c r="K64995" s="133"/>
    </row>
    <row r="64996" spans="11:11" x14ac:dyDescent="0.25">
      <c r="K64996"/>
    </row>
    <row r="64997" spans="11:11" x14ac:dyDescent="0.25">
      <c r="K64997"/>
    </row>
    <row r="64998" spans="11:11" x14ac:dyDescent="0.25">
      <c r="K64998" s="133"/>
    </row>
    <row r="64999" spans="11:11" x14ac:dyDescent="0.25">
      <c r="K64999" s="133"/>
    </row>
    <row r="65000" spans="11:11" x14ac:dyDescent="0.25">
      <c r="K65000"/>
    </row>
    <row r="65001" spans="11:11" x14ac:dyDescent="0.25">
      <c r="K65001"/>
    </row>
    <row r="65002" spans="11:11" x14ac:dyDescent="0.25">
      <c r="K65002"/>
    </row>
    <row r="65003" spans="11:11" x14ac:dyDescent="0.25">
      <c r="K65003" s="133"/>
    </row>
    <row r="65004" spans="11:11" x14ac:dyDescent="0.25">
      <c r="K65004" s="133"/>
    </row>
    <row r="65005" spans="11:11" x14ac:dyDescent="0.25">
      <c r="K65005"/>
    </row>
    <row r="65006" spans="11:11" x14ac:dyDescent="0.25">
      <c r="K65006"/>
    </row>
    <row r="65007" spans="11:11" x14ac:dyDescent="0.25">
      <c r="K65007" s="133"/>
    </row>
    <row r="65008" spans="11:11" x14ac:dyDescent="0.25">
      <c r="K65008" s="133"/>
    </row>
    <row r="65009" spans="11:11" x14ac:dyDescent="0.25">
      <c r="K65009"/>
    </row>
    <row r="65010" spans="11:11" x14ac:dyDescent="0.25">
      <c r="K65010"/>
    </row>
    <row r="65011" spans="11:11" x14ac:dyDescent="0.25">
      <c r="K65011"/>
    </row>
    <row r="65012" spans="11:11" x14ac:dyDescent="0.25">
      <c r="K65012" s="133"/>
    </row>
    <row r="65013" spans="11:11" x14ac:dyDescent="0.25">
      <c r="K65013" s="133"/>
    </row>
    <row r="65014" spans="11:11" x14ac:dyDescent="0.25">
      <c r="K65014"/>
    </row>
    <row r="65015" spans="11:11" x14ac:dyDescent="0.25">
      <c r="K65015"/>
    </row>
    <row r="65016" spans="11:11" x14ac:dyDescent="0.25">
      <c r="K65016" s="133"/>
    </row>
    <row r="65017" spans="11:11" x14ac:dyDescent="0.25">
      <c r="K65017" s="133"/>
    </row>
    <row r="65018" spans="11:11" x14ac:dyDescent="0.25">
      <c r="K65018"/>
    </row>
    <row r="65019" spans="11:11" x14ac:dyDescent="0.25">
      <c r="K65019"/>
    </row>
    <row r="65020" spans="11:11" x14ac:dyDescent="0.25">
      <c r="K65020"/>
    </row>
    <row r="65021" spans="11:11" x14ac:dyDescent="0.25">
      <c r="K65021" s="133"/>
    </row>
    <row r="65022" spans="11:11" x14ac:dyDescent="0.25">
      <c r="K65022" s="133"/>
    </row>
    <row r="65023" spans="11:11" x14ac:dyDescent="0.25">
      <c r="K65023"/>
    </row>
    <row r="65024" spans="11:11" x14ac:dyDescent="0.25">
      <c r="K65024"/>
    </row>
    <row r="65025" spans="11:11" x14ac:dyDescent="0.25">
      <c r="K65025" s="133"/>
    </row>
    <row r="65026" spans="11:11" x14ac:dyDescent="0.25">
      <c r="K65026" s="133"/>
    </row>
    <row r="65027" spans="11:11" x14ac:dyDescent="0.25">
      <c r="K65027"/>
    </row>
    <row r="65028" spans="11:11" x14ac:dyDescent="0.25">
      <c r="K65028"/>
    </row>
    <row r="65029" spans="11:11" x14ac:dyDescent="0.25">
      <c r="K65029"/>
    </row>
    <row r="65030" spans="11:11" x14ac:dyDescent="0.25">
      <c r="K65030" s="133"/>
    </row>
    <row r="65031" spans="11:11" x14ac:dyDescent="0.25">
      <c r="K65031" s="133"/>
    </row>
    <row r="65032" spans="11:11" x14ac:dyDescent="0.25">
      <c r="K65032"/>
    </row>
    <row r="65033" spans="11:11" x14ac:dyDescent="0.25">
      <c r="K65033"/>
    </row>
    <row r="65034" spans="11:11" x14ac:dyDescent="0.25">
      <c r="K65034" s="133"/>
    </row>
    <row r="65035" spans="11:11" x14ac:dyDescent="0.25">
      <c r="K65035" s="133"/>
    </row>
    <row r="65036" spans="11:11" x14ac:dyDescent="0.25">
      <c r="K65036"/>
    </row>
    <row r="65037" spans="11:11" x14ac:dyDescent="0.25">
      <c r="K65037"/>
    </row>
    <row r="65038" spans="11:11" x14ac:dyDescent="0.25">
      <c r="K65038"/>
    </row>
    <row r="65039" spans="11:11" x14ac:dyDescent="0.25">
      <c r="K65039" s="133"/>
    </row>
    <row r="65040" spans="11:11" x14ac:dyDescent="0.25">
      <c r="K65040" s="133"/>
    </row>
    <row r="65041" spans="11:11" x14ac:dyDescent="0.25">
      <c r="K65041"/>
    </row>
    <row r="65042" spans="11:11" x14ac:dyDescent="0.25">
      <c r="K65042"/>
    </row>
    <row r="65043" spans="11:11" x14ac:dyDescent="0.25">
      <c r="K65043" s="133"/>
    </row>
    <row r="65044" spans="11:11" x14ac:dyDescent="0.25">
      <c r="K65044" s="133"/>
    </row>
    <row r="65045" spans="11:11" x14ac:dyDescent="0.25">
      <c r="K65045"/>
    </row>
    <row r="65046" spans="11:11" x14ac:dyDescent="0.25">
      <c r="K65046"/>
    </row>
    <row r="65047" spans="11:11" x14ac:dyDescent="0.25">
      <c r="K65047"/>
    </row>
    <row r="65048" spans="11:11" x14ac:dyDescent="0.25">
      <c r="K65048" s="133"/>
    </row>
    <row r="65049" spans="11:11" x14ac:dyDescent="0.25">
      <c r="K65049" s="133"/>
    </row>
    <row r="65050" spans="11:11" x14ac:dyDescent="0.25">
      <c r="K65050"/>
    </row>
    <row r="65051" spans="11:11" x14ac:dyDescent="0.25">
      <c r="K65051"/>
    </row>
    <row r="65052" spans="11:11" x14ac:dyDescent="0.25">
      <c r="K65052" s="133"/>
    </row>
    <row r="65053" spans="11:11" x14ac:dyDescent="0.25">
      <c r="K65053" s="133"/>
    </row>
    <row r="65054" spans="11:11" x14ac:dyDescent="0.25">
      <c r="K65054"/>
    </row>
    <row r="65055" spans="11:11" x14ac:dyDescent="0.25">
      <c r="K65055"/>
    </row>
    <row r="65056" spans="11:11" x14ac:dyDescent="0.25">
      <c r="K65056"/>
    </row>
    <row r="65057" spans="11:11" x14ac:dyDescent="0.25">
      <c r="K65057" s="133"/>
    </row>
    <row r="65058" spans="11:11" x14ac:dyDescent="0.25">
      <c r="K65058" s="133"/>
    </row>
    <row r="65059" spans="11:11" x14ac:dyDescent="0.25">
      <c r="K65059"/>
    </row>
    <row r="65060" spans="11:11" x14ac:dyDescent="0.25">
      <c r="K65060"/>
    </row>
    <row r="65061" spans="11:11" x14ac:dyDescent="0.25">
      <c r="K65061" s="133"/>
    </row>
    <row r="65062" spans="11:11" x14ac:dyDescent="0.25">
      <c r="K65062" s="133"/>
    </row>
    <row r="65063" spans="11:11" x14ac:dyDescent="0.25">
      <c r="K65063"/>
    </row>
    <row r="65064" spans="11:11" x14ac:dyDescent="0.25">
      <c r="K65064"/>
    </row>
    <row r="65065" spans="11:11" x14ac:dyDescent="0.25">
      <c r="K65065"/>
    </row>
    <row r="65066" spans="11:11" x14ac:dyDescent="0.25">
      <c r="K65066" s="133"/>
    </row>
    <row r="65067" spans="11:11" x14ac:dyDescent="0.25">
      <c r="K65067" s="133"/>
    </row>
    <row r="65068" spans="11:11" x14ac:dyDescent="0.25">
      <c r="K65068"/>
    </row>
    <row r="65069" spans="11:11" x14ac:dyDescent="0.25">
      <c r="K65069"/>
    </row>
    <row r="65070" spans="11:11" x14ac:dyDescent="0.25">
      <c r="K65070" s="133"/>
    </row>
    <row r="65071" spans="11:11" x14ac:dyDescent="0.25">
      <c r="K65071" s="133"/>
    </row>
    <row r="65072" spans="11:11" x14ac:dyDescent="0.25">
      <c r="K65072"/>
    </row>
    <row r="65073" spans="11:11" x14ac:dyDescent="0.25">
      <c r="K65073"/>
    </row>
    <row r="65074" spans="11:11" x14ac:dyDescent="0.25">
      <c r="K65074"/>
    </row>
    <row r="65075" spans="11:11" x14ac:dyDescent="0.25">
      <c r="K65075" s="133"/>
    </row>
    <row r="65076" spans="11:11" x14ac:dyDescent="0.25">
      <c r="K65076" s="133"/>
    </row>
    <row r="65077" spans="11:11" x14ac:dyDescent="0.25">
      <c r="K65077"/>
    </row>
    <row r="65078" spans="11:11" x14ac:dyDescent="0.25">
      <c r="K65078"/>
    </row>
    <row r="65079" spans="11:11" x14ac:dyDescent="0.25">
      <c r="K65079" s="133"/>
    </row>
    <row r="65080" spans="11:11" x14ac:dyDescent="0.25">
      <c r="K65080" s="133"/>
    </row>
    <row r="65081" spans="11:11" x14ac:dyDescent="0.25">
      <c r="K65081"/>
    </row>
    <row r="65082" spans="11:11" x14ac:dyDescent="0.25">
      <c r="K65082"/>
    </row>
    <row r="65083" spans="11:11" x14ac:dyDescent="0.25">
      <c r="K65083"/>
    </row>
    <row r="65084" spans="11:11" x14ac:dyDescent="0.25">
      <c r="K65084" s="133"/>
    </row>
    <row r="65085" spans="11:11" x14ac:dyDescent="0.25">
      <c r="K65085" s="133"/>
    </row>
    <row r="65086" spans="11:11" x14ac:dyDescent="0.25">
      <c r="K65086"/>
    </row>
    <row r="65087" spans="11:11" x14ac:dyDescent="0.25">
      <c r="K65087"/>
    </row>
    <row r="65088" spans="11:11" x14ac:dyDescent="0.25">
      <c r="K65088" s="133"/>
    </row>
    <row r="65089" spans="11:11" x14ac:dyDescent="0.25">
      <c r="K65089" s="133"/>
    </row>
    <row r="65090" spans="11:11" x14ac:dyDescent="0.25">
      <c r="K65090"/>
    </row>
    <row r="65091" spans="11:11" x14ac:dyDescent="0.25">
      <c r="K65091"/>
    </row>
    <row r="65092" spans="11:11" x14ac:dyDescent="0.25">
      <c r="K65092"/>
    </row>
    <row r="65093" spans="11:11" x14ac:dyDescent="0.25">
      <c r="K65093" s="133"/>
    </row>
    <row r="65094" spans="11:11" x14ac:dyDescent="0.25">
      <c r="K65094" s="133"/>
    </row>
    <row r="65095" spans="11:11" x14ac:dyDescent="0.25">
      <c r="K65095"/>
    </row>
    <row r="65096" spans="11:11" x14ac:dyDescent="0.25">
      <c r="K65096"/>
    </row>
    <row r="65097" spans="11:11" x14ac:dyDescent="0.25">
      <c r="K65097" s="133"/>
    </row>
    <row r="65098" spans="11:11" x14ac:dyDescent="0.25">
      <c r="K65098" s="133"/>
    </row>
    <row r="65099" spans="11:11" x14ac:dyDescent="0.25">
      <c r="K65099"/>
    </row>
    <row r="65100" spans="11:11" x14ac:dyDescent="0.25">
      <c r="K65100"/>
    </row>
    <row r="65101" spans="11:11" x14ac:dyDescent="0.25">
      <c r="K65101"/>
    </row>
    <row r="65102" spans="11:11" x14ac:dyDescent="0.25">
      <c r="K65102" s="133"/>
    </row>
    <row r="65103" spans="11:11" x14ac:dyDescent="0.25">
      <c r="K65103" s="133"/>
    </row>
    <row r="65104" spans="11:11" x14ac:dyDescent="0.25">
      <c r="K65104"/>
    </row>
    <row r="65105" spans="11:11" x14ac:dyDescent="0.25">
      <c r="K65105"/>
    </row>
    <row r="65106" spans="11:11" x14ac:dyDescent="0.25">
      <c r="K65106" s="133"/>
    </row>
    <row r="65107" spans="11:11" x14ac:dyDescent="0.25">
      <c r="K65107" s="133"/>
    </row>
    <row r="65108" spans="11:11" x14ac:dyDescent="0.25">
      <c r="K65108"/>
    </row>
    <row r="65109" spans="11:11" x14ac:dyDescent="0.25">
      <c r="K65109"/>
    </row>
    <row r="65110" spans="11:11" x14ac:dyDescent="0.25">
      <c r="K65110"/>
    </row>
    <row r="65111" spans="11:11" x14ac:dyDescent="0.25">
      <c r="K65111" s="133"/>
    </row>
    <row r="65112" spans="11:11" x14ac:dyDescent="0.25">
      <c r="K65112" s="133"/>
    </row>
    <row r="65113" spans="11:11" x14ac:dyDescent="0.25">
      <c r="K65113"/>
    </row>
    <row r="65114" spans="11:11" x14ac:dyDescent="0.25">
      <c r="K65114"/>
    </row>
    <row r="65115" spans="11:11" x14ac:dyDescent="0.25">
      <c r="K65115" s="133"/>
    </row>
    <row r="65116" spans="11:11" x14ac:dyDescent="0.25">
      <c r="K65116" s="133"/>
    </row>
    <row r="65117" spans="11:11" x14ac:dyDescent="0.25">
      <c r="K65117"/>
    </row>
    <row r="65118" spans="11:11" x14ac:dyDescent="0.25">
      <c r="K65118"/>
    </row>
    <row r="65119" spans="11:11" x14ac:dyDescent="0.25">
      <c r="K65119"/>
    </row>
    <row r="65120" spans="11:11" x14ac:dyDescent="0.25">
      <c r="K65120" s="133"/>
    </row>
    <row r="65121" spans="11:11" x14ac:dyDescent="0.25">
      <c r="K65121" s="133"/>
    </row>
    <row r="65122" spans="11:11" x14ac:dyDescent="0.25">
      <c r="K65122"/>
    </row>
    <row r="65123" spans="11:11" x14ac:dyDescent="0.25">
      <c r="K65123"/>
    </row>
    <row r="65124" spans="11:11" x14ac:dyDescent="0.25">
      <c r="K65124" s="133"/>
    </row>
    <row r="65125" spans="11:11" x14ac:dyDescent="0.25">
      <c r="K65125" s="133"/>
    </row>
    <row r="65126" spans="11:11" x14ac:dyDescent="0.25">
      <c r="K65126"/>
    </row>
    <row r="65127" spans="11:11" x14ac:dyDescent="0.25">
      <c r="K65127"/>
    </row>
    <row r="65128" spans="11:11" x14ac:dyDescent="0.25">
      <c r="K65128"/>
    </row>
    <row r="65129" spans="11:11" x14ac:dyDescent="0.25">
      <c r="K65129" s="133"/>
    </row>
    <row r="65130" spans="11:11" x14ac:dyDescent="0.25">
      <c r="K65130" s="133"/>
    </row>
    <row r="65131" spans="11:11" x14ac:dyDescent="0.25">
      <c r="K65131"/>
    </row>
    <row r="65132" spans="11:11" x14ac:dyDescent="0.25">
      <c r="K65132"/>
    </row>
    <row r="65133" spans="11:11" x14ac:dyDescent="0.25">
      <c r="K65133" s="133"/>
    </row>
    <row r="65134" spans="11:11" x14ac:dyDescent="0.25">
      <c r="K65134" s="133"/>
    </row>
    <row r="65135" spans="11:11" x14ac:dyDescent="0.25">
      <c r="K65135"/>
    </row>
    <row r="65136" spans="11:11" x14ac:dyDescent="0.25">
      <c r="K65136"/>
    </row>
    <row r="65137" spans="11:11" x14ac:dyDescent="0.25">
      <c r="K65137"/>
    </row>
    <row r="65138" spans="11:11" x14ac:dyDescent="0.25">
      <c r="K65138" s="133"/>
    </row>
    <row r="65139" spans="11:11" x14ac:dyDescent="0.25">
      <c r="K65139" s="133"/>
    </row>
    <row r="65140" spans="11:11" x14ac:dyDescent="0.25">
      <c r="K65140"/>
    </row>
    <row r="65141" spans="11:11" x14ac:dyDescent="0.25">
      <c r="K65141"/>
    </row>
    <row r="65142" spans="11:11" x14ac:dyDescent="0.25">
      <c r="K65142" s="133"/>
    </row>
    <row r="65143" spans="11:11" x14ac:dyDescent="0.25">
      <c r="K65143" s="133"/>
    </row>
    <row r="65144" spans="11:11" x14ac:dyDescent="0.25">
      <c r="K65144"/>
    </row>
    <row r="65145" spans="11:11" x14ac:dyDescent="0.25">
      <c r="K65145"/>
    </row>
    <row r="65146" spans="11:11" x14ac:dyDescent="0.25">
      <c r="K65146"/>
    </row>
    <row r="65147" spans="11:11" x14ac:dyDescent="0.25">
      <c r="K65147" s="133"/>
    </row>
    <row r="65148" spans="11:11" x14ac:dyDescent="0.25">
      <c r="K65148" s="133"/>
    </row>
    <row r="65149" spans="11:11" x14ac:dyDescent="0.25">
      <c r="K65149"/>
    </row>
    <row r="65150" spans="11:11" x14ac:dyDescent="0.25">
      <c r="K65150"/>
    </row>
    <row r="65151" spans="11:11" x14ac:dyDescent="0.25">
      <c r="K65151" s="133"/>
    </row>
    <row r="65152" spans="11:11" x14ac:dyDescent="0.25">
      <c r="K65152" s="133"/>
    </row>
    <row r="65153" spans="11:11" x14ac:dyDescent="0.25">
      <c r="K65153"/>
    </row>
    <row r="65154" spans="11:11" x14ac:dyDescent="0.25">
      <c r="K65154"/>
    </row>
    <row r="65155" spans="11:11" x14ac:dyDescent="0.25">
      <c r="K65155"/>
    </row>
    <row r="65156" spans="11:11" x14ac:dyDescent="0.25">
      <c r="K65156" s="133"/>
    </row>
    <row r="65157" spans="11:11" x14ac:dyDescent="0.25">
      <c r="K65157" s="133"/>
    </row>
    <row r="65158" spans="11:11" x14ac:dyDescent="0.25">
      <c r="K65158"/>
    </row>
    <row r="65159" spans="11:11" x14ac:dyDescent="0.25">
      <c r="K65159"/>
    </row>
    <row r="65160" spans="11:11" x14ac:dyDescent="0.25">
      <c r="K65160" s="133"/>
    </row>
    <row r="65161" spans="11:11" x14ac:dyDescent="0.25">
      <c r="K65161" s="133"/>
    </row>
    <row r="65162" spans="11:11" x14ac:dyDescent="0.25">
      <c r="K65162"/>
    </row>
    <row r="65163" spans="11:11" x14ac:dyDescent="0.25">
      <c r="K65163"/>
    </row>
    <row r="65164" spans="11:11" x14ac:dyDescent="0.25">
      <c r="K65164"/>
    </row>
    <row r="65165" spans="11:11" x14ac:dyDescent="0.25">
      <c r="K65165" s="133"/>
    </row>
    <row r="65166" spans="11:11" x14ac:dyDescent="0.25">
      <c r="K65166" s="133"/>
    </row>
    <row r="65167" spans="11:11" x14ac:dyDescent="0.25">
      <c r="K65167"/>
    </row>
    <row r="65168" spans="11:11" x14ac:dyDescent="0.25">
      <c r="K65168"/>
    </row>
    <row r="65169" spans="11:11" x14ac:dyDescent="0.25">
      <c r="K65169" s="133"/>
    </row>
    <row r="65170" spans="11:11" x14ac:dyDescent="0.25">
      <c r="K65170" s="133"/>
    </row>
    <row r="65171" spans="11:11" x14ac:dyDescent="0.25">
      <c r="K65171"/>
    </row>
    <row r="65172" spans="11:11" x14ac:dyDescent="0.25">
      <c r="K65172"/>
    </row>
    <row r="65173" spans="11:11" x14ac:dyDescent="0.25">
      <c r="K65173"/>
    </row>
    <row r="65174" spans="11:11" x14ac:dyDescent="0.25">
      <c r="K65174" s="133"/>
    </row>
    <row r="65175" spans="11:11" x14ac:dyDescent="0.25">
      <c r="K65175" s="133"/>
    </row>
    <row r="65176" spans="11:11" x14ac:dyDescent="0.25">
      <c r="K65176"/>
    </row>
    <row r="65177" spans="11:11" x14ac:dyDescent="0.25">
      <c r="K65177"/>
    </row>
    <row r="65178" spans="11:11" x14ac:dyDescent="0.25">
      <c r="K65178" s="133"/>
    </row>
    <row r="65179" spans="11:11" x14ac:dyDescent="0.25">
      <c r="K65179" s="133"/>
    </row>
    <row r="65180" spans="11:11" x14ac:dyDescent="0.25">
      <c r="K65180"/>
    </row>
    <row r="65181" spans="11:11" x14ac:dyDescent="0.25">
      <c r="K65181"/>
    </row>
    <row r="65182" spans="11:11" x14ac:dyDescent="0.25">
      <c r="K65182"/>
    </row>
    <row r="65183" spans="11:11" x14ac:dyDescent="0.25">
      <c r="K65183" s="133"/>
    </row>
    <row r="65184" spans="11:11" x14ac:dyDescent="0.25">
      <c r="K65184" s="133"/>
    </row>
    <row r="65185" spans="11:11" x14ac:dyDescent="0.25">
      <c r="K65185"/>
    </row>
    <row r="65186" spans="11:11" x14ac:dyDescent="0.25">
      <c r="K65186"/>
    </row>
    <row r="65187" spans="11:11" x14ac:dyDescent="0.25">
      <c r="K65187" s="133"/>
    </row>
    <row r="65188" spans="11:11" x14ac:dyDescent="0.25">
      <c r="K65188" s="133"/>
    </row>
    <row r="65189" spans="11:11" x14ac:dyDescent="0.25">
      <c r="K65189"/>
    </row>
    <row r="65190" spans="11:11" x14ac:dyDescent="0.25">
      <c r="K65190"/>
    </row>
    <row r="65191" spans="11:11" x14ac:dyDescent="0.25">
      <c r="K65191"/>
    </row>
    <row r="65192" spans="11:11" x14ac:dyDescent="0.25">
      <c r="K65192" s="133"/>
    </row>
    <row r="65193" spans="11:11" x14ac:dyDescent="0.25">
      <c r="K65193" s="133"/>
    </row>
    <row r="65194" spans="11:11" x14ac:dyDescent="0.25">
      <c r="K65194"/>
    </row>
    <row r="65195" spans="11:11" x14ac:dyDescent="0.25">
      <c r="K65195"/>
    </row>
    <row r="65196" spans="11:11" x14ac:dyDescent="0.25">
      <c r="K65196" s="133"/>
    </row>
    <row r="65197" spans="11:11" x14ac:dyDescent="0.25">
      <c r="K65197" s="133"/>
    </row>
    <row r="65198" spans="11:11" x14ac:dyDescent="0.25">
      <c r="K65198"/>
    </row>
    <row r="65199" spans="11:11" x14ac:dyDescent="0.25">
      <c r="K65199"/>
    </row>
    <row r="65200" spans="11:11" x14ac:dyDescent="0.25">
      <c r="K65200"/>
    </row>
    <row r="65201" spans="11:11" x14ac:dyDescent="0.25">
      <c r="K65201" s="133"/>
    </row>
    <row r="65202" spans="11:11" x14ac:dyDescent="0.25">
      <c r="K65202" s="133"/>
    </row>
    <row r="65203" spans="11:11" x14ac:dyDescent="0.25">
      <c r="K65203"/>
    </row>
    <row r="65204" spans="11:11" x14ac:dyDescent="0.25">
      <c r="K65204"/>
    </row>
    <row r="65205" spans="11:11" x14ac:dyDescent="0.25">
      <c r="K65205" s="133"/>
    </row>
    <row r="65206" spans="11:11" x14ac:dyDescent="0.25">
      <c r="K65206" s="133"/>
    </row>
    <row r="65207" spans="11:11" x14ac:dyDescent="0.25">
      <c r="K65207"/>
    </row>
    <row r="65208" spans="11:11" x14ac:dyDescent="0.25">
      <c r="K65208"/>
    </row>
    <row r="65209" spans="11:11" x14ac:dyDescent="0.25">
      <c r="K65209"/>
    </row>
    <row r="65210" spans="11:11" x14ac:dyDescent="0.25">
      <c r="K65210" s="133"/>
    </row>
    <row r="65211" spans="11:11" x14ac:dyDescent="0.25">
      <c r="K65211" s="133"/>
    </row>
    <row r="65212" spans="11:11" x14ac:dyDescent="0.25">
      <c r="K65212"/>
    </row>
    <row r="65213" spans="11:11" x14ac:dyDescent="0.25">
      <c r="K65213"/>
    </row>
    <row r="65214" spans="11:11" x14ac:dyDescent="0.25">
      <c r="K65214" s="133"/>
    </row>
    <row r="65215" spans="11:11" x14ac:dyDescent="0.25">
      <c r="K65215" s="133"/>
    </row>
    <row r="65216" spans="11:11" x14ac:dyDescent="0.25">
      <c r="K65216"/>
    </row>
    <row r="65217" spans="11:11" x14ac:dyDescent="0.25">
      <c r="K65217"/>
    </row>
    <row r="65218" spans="11:11" x14ac:dyDescent="0.25">
      <c r="K65218"/>
    </row>
    <row r="65219" spans="11:11" x14ac:dyDescent="0.25">
      <c r="K65219" s="133"/>
    </row>
    <row r="65220" spans="11:11" x14ac:dyDescent="0.25">
      <c r="K65220" s="133"/>
    </row>
    <row r="65221" spans="11:11" x14ac:dyDescent="0.25">
      <c r="K65221"/>
    </row>
    <row r="65222" spans="11:11" x14ac:dyDescent="0.25">
      <c r="K65222"/>
    </row>
    <row r="65223" spans="11:11" x14ac:dyDescent="0.25">
      <c r="K65223" s="133"/>
    </row>
    <row r="65224" spans="11:11" x14ac:dyDescent="0.25">
      <c r="K65224" s="133"/>
    </row>
    <row r="65225" spans="11:11" x14ac:dyDescent="0.25">
      <c r="K65225"/>
    </row>
    <row r="65226" spans="11:11" x14ac:dyDescent="0.25">
      <c r="K65226"/>
    </row>
    <row r="65227" spans="11:11" x14ac:dyDescent="0.25">
      <c r="K65227"/>
    </row>
    <row r="65228" spans="11:11" x14ac:dyDescent="0.25">
      <c r="K65228" s="133"/>
    </row>
    <row r="65229" spans="11:11" x14ac:dyDescent="0.25">
      <c r="K65229" s="133"/>
    </row>
    <row r="65230" spans="11:11" x14ac:dyDescent="0.25">
      <c r="K65230"/>
    </row>
    <row r="65231" spans="11:11" x14ac:dyDescent="0.25">
      <c r="K65231"/>
    </row>
    <row r="65232" spans="11:11" x14ac:dyDescent="0.25">
      <c r="K65232" s="133"/>
    </row>
    <row r="65233" spans="11:11" x14ac:dyDescent="0.25">
      <c r="K65233" s="133"/>
    </row>
    <row r="65234" spans="11:11" x14ac:dyDescent="0.25">
      <c r="K65234"/>
    </row>
    <row r="65235" spans="11:11" x14ac:dyDescent="0.25">
      <c r="K65235"/>
    </row>
    <row r="65236" spans="11:11" x14ac:dyDescent="0.25">
      <c r="K65236"/>
    </row>
    <row r="65237" spans="11:11" x14ac:dyDescent="0.25">
      <c r="K65237" s="133"/>
    </row>
    <row r="65238" spans="11:11" x14ac:dyDescent="0.25">
      <c r="K65238" s="133"/>
    </row>
    <row r="65239" spans="11:11" x14ac:dyDescent="0.25">
      <c r="K65239"/>
    </row>
    <row r="65240" spans="11:11" x14ac:dyDescent="0.25">
      <c r="K65240"/>
    </row>
    <row r="65241" spans="11:11" x14ac:dyDescent="0.25">
      <c r="K65241" s="133"/>
    </row>
    <row r="65242" spans="11:11" x14ac:dyDescent="0.25">
      <c r="K65242" s="133"/>
    </row>
    <row r="65243" spans="11:11" x14ac:dyDescent="0.25">
      <c r="K65243"/>
    </row>
    <row r="65244" spans="11:11" x14ac:dyDescent="0.25">
      <c r="K65244"/>
    </row>
    <row r="65245" spans="11:11" x14ac:dyDescent="0.25">
      <c r="K65245"/>
    </row>
    <row r="65246" spans="11:11" x14ac:dyDescent="0.25">
      <c r="K65246" s="133"/>
    </row>
    <row r="65247" spans="11:11" x14ac:dyDescent="0.25">
      <c r="K65247" s="133"/>
    </row>
    <row r="65248" spans="11:11" x14ac:dyDescent="0.25">
      <c r="K65248"/>
    </row>
    <row r="65249" spans="11:11" x14ac:dyDescent="0.25">
      <c r="K65249"/>
    </row>
    <row r="65250" spans="11:11" x14ac:dyDescent="0.25">
      <c r="K65250" s="133"/>
    </row>
    <row r="65251" spans="11:11" x14ac:dyDescent="0.25">
      <c r="K65251" s="133"/>
    </row>
    <row r="65252" spans="11:11" x14ac:dyDescent="0.25">
      <c r="K65252"/>
    </row>
    <row r="65253" spans="11:11" x14ac:dyDescent="0.25">
      <c r="K65253"/>
    </row>
    <row r="65254" spans="11:11" x14ac:dyDescent="0.25">
      <c r="K65254"/>
    </row>
    <row r="65255" spans="11:11" x14ac:dyDescent="0.25">
      <c r="K65255" s="133"/>
    </row>
    <row r="65256" spans="11:11" x14ac:dyDescent="0.25">
      <c r="K65256" s="133"/>
    </row>
    <row r="65257" spans="11:11" x14ac:dyDescent="0.25">
      <c r="K65257"/>
    </row>
    <row r="65258" spans="11:11" x14ac:dyDescent="0.25">
      <c r="K65258"/>
    </row>
    <row r="65259" spans="11:11" x14ac:dyDescent="0.25">
      <c r="K65259" s="133"/>
    </row>
    <row r="65260" spans="11:11" x14ac:dyDescent="0.25">
      <c r="K65260" s="133"/>
    </row>
    <row r="65261" spans="11:11" x14ac:dyDescent="0.25">
      <c r="K65261"/>
    </row>
    <row r="65262" spans="11:11" x14ac:dyDescent="0.25">
      <c r="K65262"/>
    </row>
    <row r="65263" spans="11:11" x14ac:dyDescent="0.25">
      <c r="K65263"/>
    </row>
    <row r="65264" spans="11:11" x14ac:dyDescent="0.25">
      <c r="K65264" s="133"/>
    </row>
    <row r="65265" spans="11:11" x14ac:dyDescent="0.25">
      <c r="K65265" s="133"/>
    </row>
    <row r="65266" spans="11:11" x14ac:dyDescent="0.25">
      <c r="K65266"/>
    </row>
    <row r="65267" spans="11:11" x14ac:dyDescent="0.25">
      <c r="K65267"/>
    </row>
    <row r="65268" spans="11:11" x14ac:dyDescent="0.25">
      <c r="K65268" s="133"/>
    </row>
    <row r="65269" spans="11:11" x14ac:dyDescent="0.25">
      <c r="K65269" s="133"/>
    </row>
    <row r="65270" spans="11:11" x14ac:dyDescent="0.25">
      <c r="K65270"/>
    </row>
    <row r="65271" spans="11:11" x14ac:dyDescent="0.25">
      <c r="K65271"/>
    </row>
    <row r="65272" spans="11:11" x14ac:dyDescent="0.25">
      <c r="K65272"/>
    </row>
    <row r="65273" spans="11:11" x14ac:dyDescent="0.25">
      <c r="K65273" s="133"/>
    </row>
    <row r="65274" spans="11:11" x14ac:dyDescent="0.25">
      <c r="K65274" s="133"/>
    </row>
    <row r="65275" spans="11:11" x14ac:dyDescent="0.25">
      <c r="K65275"/>
    </row>
    <row r="65276" spans="11:11" x14ac:dyDescent="0.25">
      <c r="K65276"/>
    </row>
    <row r="65277" spans="11:11" x14ac:dyDescent="0.25">
      <c r="K65277" s="133"/>
    </row>
    <row r="65278" spans="11:11" x14ac:dyDescent="0.25">
      <c r="K65278" s="133"/>
    </row>
    <row r="65279" spans="11:11" x14ac:dyDescent="0.25">
      <c r="K65279"/>
    </row>
    <row r="65280" spans="11:11" x14ac:dyDescent="0.25">
      <c r="K65280"/>
    </row>
    <row r="65281" spans="11:11" x14ac:dyDescent="0.25">
      <c r="K65281"/>
    </row>
    <row r="65282" spans="11:11" x14ac:dyDescent="0.25">
      <c r="K65282" s="133"/>
    </row>
    <row r="65283" spans="11:11" x14ac:dyDescent="0.25">
      <c r="K65283" s="133"/>
    </row>
    <row r="65284" spans="11:11" x14ac:dyDescent="0.25">
      <c r="K65284"/>
    </row>
    <row r="65285" spans="11:11" x14ac:dyDescent="0.25">
      <c r="K65285"/>
    </row>
    <row r="65286" spans="11:11" x14ac:dyDescent="0.25">
      <c r="K65286" s="133"/>
    </row>
    <row r="65287" spans="11:11" x14ac:dyDescent="0.25">
      <c r="K65287" s="133"/>
    </row>
    <row r="65288" spans="11:11" x14ac:dyDescent="0.25">
      <c r="K65288"/>
    </row>
    <row r="65289" spans="11:11" x14ac:dyDescent="0.25">
      <c r="K65289"/>
    </row>
    <row r="65290" spans="11:11" x14ac:dyDescent="0.25">
      <c r="K65290"/>
    </row>
    <row r="65291" spans="11:11" x14ac:dyDescent="0.25">
      <c r="K65291" s="133"/>
    </row>
    <row r="65292" spans="11:11" x14ac:dyDescent="0.25">
      <c r="K65292" s="133"/>
    </row>
    <row r="65293" spans="11:11" x14ac:dyDescent="0.25">
      <c r="K65293"/>
    </row>
    <row r="65294" spans="11:11" x14ac:dyDescent="0.25">
      <c r="K65294"/>
    </row>
    <row r="65295" spans="11:11" x14ac:dyDescent="0.25">
      <c r="K65295" s="133"/>
    </row>
    <row r="65296" spans="11:11" x14ac:dyDescent="0.25">
      <c r="K65296" s="133"/>
    </row>
    <row r="65297" spans="11:11" x14ac:dyDescent="0.25">
      <c r="K65297"/>
    </row>
    <row r="65298" spans="11:11" x14ac:dyDescent="0.25">
      <c r="K65298"/>
    </row>
    <row r="65299" spans="11:11" x14ac:dyDescent="0.25">
      <c r="K65299"/>
    </row>
    <row r="65300" spans="11:11" x14ac:dyDescent="0.25">
      <c r="K65300" s="133"/>
    </row>
    <row r="65301" spans="11:11" x14ac:dyDescent="0.25">
      <c r="K65301" s="133"/>
    </row>
    <row r="65302" spans="11:11" x14ac:dyDescent="0.25">
      <c r="K65302"/>
    </row>
    <row r="65303" spans="11:11" x14ac:dyDescent="0.25">
      <c r="K65303"/>
    </row>
    <row r="65304" spans="11:11" x14ac:dyDescent="0.25">
      <c r="K65304" s="133"/>
    </row>
    <row r="65305" spans="11:11" x14ac:dyDescent="0.25">
      <c r="K65305" s="133"/>
    </row>
    <row r="65306" spans="11:11" x14ac:dyDescent="0.25">
      <c r="K65306"/>
    </row>
    <row r="65307" spans="11:11" x14ac:dyDescent="0.25">
      <c r="K65307"/>
    </row>
    <row r="65308" spans="11:11" x14ac:dyDescent="0.25">
      <c r="K65308"/>
    </row>
    <row r="65309" spans="11:11" x14ac:dyDescent="0.25">
      <c r="K65309" s="133"/>
    </row>
    <row r="65310" spans="11:11" x14ac:dyDescent="0.25">
      <c r="K65310" s="133"/>
    </row>
    <row r="65311" spans="11:11" x14ac:dyDescent="0.25">
      <c r="K65311"/>
    </row>
    <row r="65312" spans="11:11" x14ac:dyDescent="0.25">
      <c r="K65312"/>
    </row>
    <row r="65313" spans="11:11" x14ac:dyDescent="0.25">
      <c r="K65313" s="133"/>
    </row>
    <row r="65314" spans="11:11" x14ac:dyDescent="0.25">
      <c r="K65314" s="133"/>
    </row>
    <row r="65315" spans="11:11" x14ac:dyDescent="0.25">
      <c r="K65315"/>
    </row>
    <row r="65316" spans="11:11" x14ac:dyDescent="0.25">
      <c r="K65316"/>
    </row>
    <row r="65317" spans="11:11" x14ac:dyDescent="0.25">
      <c r="K65317"/>
    </row>
    <row r="65318" spans="11:11" x14ac:dyDescent="0.25">
      <c r="K65318" s="133"/>
    </row>
    <row r="65319" spans="11:11" x14ac:dyDescent="0.25">
      <c r="K65319" s="133"/>
    </row>
    <row r="65320" spans="11:11" x14ac:dyDescent="0.25">
      <c r="K65320"/>
    </row>
    <row r="65321" spans="11:11" x14ac:dyDescent="0.25">
      <c r="K65321"/>
    </row>
    <row r="65322" spans="11:11" x14ac:dyDescent="0.25">
      <c r="K65322" s="133"/>
    </row>
    <row r="65323" spans="11:11" x14ac:dyDescent="0.25">
      <c r="K65323" s="133"/>
    </row>
    <row r="65324" spans="11:11" x14ac:dyDescent="0.25">
      <c r="K65324"/>
    </row>
    <row r="65325" spans="11:11" x14ac:dyDescent="0.25">
      <c r="K65325"/>
    </row>
    <row r="65326" spans="11:11" x14ac:dyDescent="0.25">
      <c r="K65326"/>
    </row>
    <row r="65327" spans="11:11" x14ac:dyDescent="0.25">
      <c r="K65327" s="133"/>
    </row>
    <row r="65328" spans="11:11" x14ac:dyDescent="0.25">
      <c r="K65328" s="133"/>
    </row>
    <row r="65329" spans="11:11" x14ac:dyDescent="0.25">
      <c r="K65329"/>
    </row>
    <row r="65330" spans="11:11" x14ac:dyDescent="0.25">
      <c r="K65330"/>
    </row>
    <row r="65331" spans="11:11" x14ac:dyDescent="0.25">
      <c r="K65331" s="133"/>
    </row>
    <row r="65332" spans="11:11" x14ac:dyDescent="0.25">
      <c r="K65332" s="133"/>
    </row>
    <row r="65333" spans="11:11" x14ac:dyDescent="0.25">
      <c r="K65333"/>
    </row>
    <row r="65334" spans="11:11" x14ac:dyDescent="0.25">
      <c r="K65334"/>
    </row>
    <row r="65335" spans="11:11" x14ac:dyDescent="0.25">
      <c r="K65335"/>
    </row>
    <row r="65336" spans="11:11" x14ac:dyDescent="0.25">
      <c r="K65336" s="133"/>
    </row>
    <row r="65337" spans="11:11" x14ac:dyDescent="0.25">
      <c r="K65337" s="133"/>
    </row>
    <row r="65338" spans="11:11" x14ac:dyDescent="0.25">
      <c r="K65338"/>
    </row>
    <row r="65339" spans="11:11" x14ac:dyDescent="0.25">
      <c r="K65339"/>
    </row>
    <row r="65340" spans="11:11" x14ac:dyDescent="0.25">
      <c r="K65340" s="133"/>
    </row>
    <row r="65341" spans="11:11" x14ac:dyDescent="0.25">
      <c r="K65341" s="133"/>
    </row>
    <row r="65342" spans="11:11" x14ac:dyDescent="0.25">
      <c r="K65342"/>
    </row>
    <row r="65343" spans="11:11" x14ac:dyDescent="0.25">
      <c r="K65343"/>
    </row>
    <row r="65344" spans="11:11" x14ac:dyDescent="0.25">
      <c r="K65344"/>
    </row>
    <row r="65345" spans="11:11" x14ac:dyDescent="0.25">
      <c r="K65345" s="133"/>
    </row>
    <row r="65346" spans="11:11" x14ac:dyDescent="0.25">
      <c r="K65346" s="133"/>
    </row>
    <row r="65347" spans="11:11" x14ac:dyDescent="0.25">
      <c r="K65347"/>
    </row>
    <row r="65348" spans="11:11" x14ac:dyDescent="0.25">
      <c r="K65348"/>
    </row>
    <row r="65349" spans="11:11" x14ac:dyDescent="0.25">
      <c r="K65349" s="133"/>
    </row>
    <row r="65350" spans="11:11" x14ac:dyDescent="0.25">
      <c r="K65350" s="133"/>
    </row>
    <row r="65351" spans="11:11" x14ac:dyDescent="0.25">
      <c r="K65351"/>
    </row>
    <row r="65352" spans="11:11" x14ac:dyDescent="0.25">
      <c r="K65352"/>
    </row>
    <row r="65353" spans="11:11" x14ac:dyDescent="0.25">
      <c r="K65353"/>
    </row>
    <row r="65354" spans="11:11" x14ac:dyDescent="0.25">
      <c r="K65354" s="133"/>
    </row>
    <row r="65355" spans="11:11" x14ac:dyDescent="0.25">
      <c r="K65355" s="133"/>
    </row>
    <row r="65356" spans="11:11" x14ac:dyDescent="0.25">
      <c r="K65356"/>
    </row>
    <row r="65357" spans="11:11" x14ac:dyDescent="0.25">
      <c r="K65357"/>
    </row>
    <row r="65358" spans="11:11" x14ac:dyDescent="0.25">
      <c r="K65358" s="133"/>
    </row>
    <row r="65359" spans="11:11" x14ac:dyDescent="0.25">
      <c r="K65359" s="133"/>
    </row>
    <row r="65360" spans="11:11" x14ac:dyDescent="0.25">
      <c r="K65360"/>
    </row>
    <row r="65361" spans="11:11" x14ac:dyDescent="0.25">
      <c r="K65361"/>
    </row>
    <row r="65362" spans="11:11" x14ac:dyDescent="0.25">
      <c r="K65362"/>
    </row>
    <row r="65363" spans="11:11" x14ac:dyDescent="0.25">
      <c r="K65363" s="133"/>
    </row>
    <row r="65364" spans="11:11" x14ac:dyDescent="0.25">
      <c r="K65364" s="133"/>
    </row>
    <row r="65365" spans="11:11" x14ac:dyDescent="0.25">
      <c r="K65365"/>
    </row>
    <row r="65366" spans="11:11" x14ac:dyDescent="0.25">
      <c r="K65366"/>
    </row>
    <row r="65367" spans="11:11" x14ac:dyDescent="0.25">
      <c r="K65367" s="133"/>
    </row>
    <row r="65368" spans="11:11" x14ac:dyDescent="0.25">
      <c r="K65368" s="133"/>
    </row>
    <row r="65369" spans="11:11" x14ac:dyDescent="0.25">
      <c r="K65369"/>
    </row>
    <row r="65370" spans="11:11" x14ac:dyDescent="0.25">
      <c r="K65370"/>
    </row>
    <row r="65371" spans="11:11" x14ac:dyDescent="0.25">
      <c r="K65371"/>
    </row>
    <row r="65372" spans="11:11" x14ac:dyDescent="0.25">
      <c r="K65372" s="133"/>
    </row>
    <row r="65373" spans="11:11" x14ac:dyDescent="0.25">
      <c r="K65373" s="133"/>
    </row>
    <row r="65374" spans="11:11" x14ac:dyDescent="0.25">
      <c r="K65374"/>
    </row>
    <row r="65375" spans="11:11" x14ac:dyDescent="0.25">
      <c r="K65375"/>
    </row>
    <row r="65376" spans="11:11" x14ac:dyDescent="0.25">
      <c r="K65376" s="133"/>
    </row>
    <row r="65377" spans="11:11" x14ac:dyDescent="0.25">
      <c r="K65377" s="133"/>
    </row>
    <row r="65378" spans="11:11" x14ac:dyDescent="0.25">
      <c r="K65378"/>
    </row>
    <row r="65379" spans="11:11" x14ac:dyDescent="0.25">
      <c r="K65379"/>
    </row>
    <row r="65380" spans="11:11" x14ac:dyDescent="0.25">
      <c r="K65380"/>
    </row>
    <row r="65381" spans="11:11" x14ac:dyDescent="0.25">
      <c r="K65381" s="133"/>
    </row>
    <row r="65382" spans="11:11" x14ac:dyDescent="0.25">
      <c r="K65382" s="133"/>
    </row>
    <row r="65383" spans="11:11" x14ac:dyDescent="0.25">
      <c r="K65383"/>
    </row>
    <row r="65384" spans="11:11" x14ac:dyDescent="0.25">
      <c r="K65384"/>
    </row>
    <row r="65385" spans="11:11" x14ac:dyDescent="0.25">
      <c r="K65385" s="133"/>
    </row>
    <row r="65386" spans="11:11" x14ac:dyDescent="0.25">
      <c r="K65386" s="133"/>
    </row>
    <row r="65387" spans="11:11" x14ac:dyDescent="0.25">
      <c r="K65387"/>
    </row>
    <row r="65388" spans="11:11" x14ac:dyDescent="0.25">
      <c r="K65388"/>
    </row>
    <row r="65389" spans="11:11" x14ac:dyDescent="0.25">
      <c r="K65389"/>
    </row>
    <row r="65390" spans="11:11" x14ac:dyDescent="0.25">
      <c r="K65390" s="133"/>
    </row>
    <row r="65391" spans="11:11" x14ac:dyDescent="0.25">
      <c r="K65391" s="133"/>
    </row>
    <row r="65392" spans="11:11" x14ac:dyDescent="0.25">
      <c r="K65392"/>
    </row>
    <row r="65393" spans="11:11" x14ac:dyDescent="0.25">
      <c r="K65393"/>
    </row>
    <row r="65394" spans="11:11" x14ac:dyDescent="0.25">
      <c r="K65394" s="133"/>
    </row>
    <row r="65395" spans="11:11" x14ac:dyDescent="0.25">
      <c r="K65395" s="133"/>
    </row>
    <row r="65396" spans="11:11" x14ac:dyDescent="0.25">
      <c r="K65396"/>
    </row>
    <row r="65397" spans="11:11" x14ac:dyDescent="0.25">
      <c r="K65397"/>
    </row>
    <row r="65398" spans="11:11" x14ac:dyDescent="0.25">
      <c r="K65398"/>
    </row>
    <row r="65399" spans="11:11" x14ac:dyDescent="0.25">
      <c r="K65399" s="133"/>
    </row>
    <row r="65400" spans="11:11" x14ac:dyDescent="0.25">
      <c r="K65400" s="133"/>
    </row>
    <row r="65401" spans="11:11" x14ac:dyDescent="0.25">
      <c r="K65401"/>
    </row>
    <row r="65402" spans="11:11" x14ac:dyDescent="0.25">
      <c r="K65402"/>
    </row>
    <row r="65403" spans="11:11" x14ac:dyDescent="0.25">
      <c r="K65403" s="133"/>
    </row>
    <row r="65404" spans="11:11" x14ac:dyDescent="0.25">
      <c r="K65404" s="133"/>
    </row>
    <row r="65405" spans="11:11" x14ac:dyDescent="0.25">
      <c r="K65405"/>
    </row>
    <row r="65406" spans="11:11" x14ac:dyDescent="0.25">
      <c r="K65406"/>
    </row>
    <row r="65407" spans="11:11" x14ac:dyDescent="0.25">
      <c r="K65407"/>
    </row>
    <row r="65408" spans="11:11" x14ac:dyDescent="0.25">
      <c r="K65408" s="133"/>
    </row>
    <row r="65409" spans="11:11" x14ac:dyDescent="0.25">
      <c r="K65409" s="133"/>
    </row>
    <row r="65410" spans="11:11" x14ac:dyDescent="0.25">
      <c r="K65410"/>
    </row>
    <row r="65411" spans="11:11" x14ac:dyDescent="0.25">
      <c r="K65411"/>
    </row>
    <row r="65412" spans="11:11" x14ac:dyDescent="0.25">
      <c r="K65412" s="133"/>
    </row>
    <row r="65413" spans="11:11" x14ac:dyDescent="0.25">
      <c r="K65413" s="133"/>
    </row>
    <row r="65414" spans="11:11" x14ac:dyDescent="0.25">
      <c r="K65414"/>
    </row>
    <row r="65415" spans="11:11" x14ac:dyDescent="0.25">
      <c r="K65415"/>
    </row>
    <row r="65416" spans="11:11" x14ac:dyDescent="0.25">
      <c r="K65416"/>
    </row>
    <row r="65417" spans="11:11" x14ac:dyDescent="0.25">
      <c r="K65417" s="133"/>
    </row>
    <row r="65418" spans="11:11" x14ac:dyDescent="0.25">
      <c r="K65418" s="133"/>
    </row>
    <row r="65419" spans="11:11" x14ac:dyDescent="0.25">
      <c r="K65419"/>
    </row>
    <row r="65420" spans="11:11" x14ac:dyDescent="0.25">
      <c r="K65420"/>
    </row>
    <row r="65421" spans="11:11" x14ac:dyDescent="0.25">
      <c r="K65421" s="133"/>
    </row>
    <row r="65422" spans="11:11" x14ac:dyDescent="0.25">
      <c r="K65422" s="133"/>
    </row>
    <row r="65423" spans="11:11" x14ac:dyDescent="0.25">
      <c r="K65423"/>
    </row>
    <row r="65424" spans="11:11" x14ac:dyDescent="0.25">
      <c r="K65424"/>
    </row>
    <row r="65425" spans="11:11" x14ac:dyDescent="0.25">
      <c r="K65425"/>
    </row>
    <row r="65426" spans="11:11" x14ac:dyDescent="0.25">
      <c r="K65426" s="133"/>
    </row>
    <row r="65427" spans="11:11" x14ac:dyDescent="0.25">
      <c r="K65427" s="133"/>
    </row>
    <row r="65428" spans="11:11" x14ac:dyDescent="0.25">
      <c r="K65428"/>
    </row>
    <row r="65429" spans="11:11" x14ac:dyDescent="0.25">
      <c r="K65429"/>
    </row>
    <row r="65430" spans="11:11" x14ac:dyDescent="0.25">
      <c r="K65430" s="133"/>
    </row>
    <row r="65431" spans="11:11" x14ac:dyDescent="0.25">
      <c r="K65431" s="133"/>
    </row>
    <row r="65432" spans="11:11" x14ac:dyDescent="0.25">
      <c r="K65432"/>
    </row>
    <row r="65433" spans="11:11" x14ac:dyDescent="0.25">
      <c r="K65433"/>
    </row>
    <row r="65434" spans="11:11" x14ac:dyDescent="0.25">
      <c r="K65434"/>
    </row>
    <row r="65435" spans="11:11" x14ac:dyDescent="0.25">
      <c r="K65435" s="133"/>
    </row>
    <row r="65436" spans="11:11" x14ac:dyDescent="0.25">
      <c r="K65436" s="133"/>
    </row>
    <row r="65437" spans="11:11" x14ac:dyDescent="0.25">
      <c r="K65437"/>
    </row>
    <row r="65438" spans="11:11" x14ac:dyDescent="0.25">
      <c r="K65438"/>
    </row>
    <row r="65439" spans="11:11" x14ac:dyDescent="0.25">
      <c r="K65439" s="133"/>
    </row>
    <row r="65440" spans="11:11" x14ac:dyDescent="0.25">
      <c r="K65440" s="133"/>
    </row>
    <row r="65441" spans="11:11" x14ac:dyDescent="0.25">
      <c r="K65441"/>
    </row>
    <row r="65442" spans="11:11" x14ac:dyDescent="0.25">
      <c r="K65442"/>
    </row>
    <row r="65443" spans="11:11" x14ac:dyDescent="0.25">
      <c r="K65443"/>
    </row>
    <row r="65444" spans="11:11" x14ac:dyDescent="0.25">
      <c r="K65444" s="133"/>
    </row>
    <row r="65445" spans="11:11" x14ac:dyDescent="0.25">
      <c r="K65445" s="133"/>
    </row>
    <row r="65446" spans="11:11" x14ac:dyDescent="0.25">
      <c r="K65446"/>
    </row>
    <row r="65447" spans="11:11" x14ac:dyDescent="0.25">
      <c r="K65447"/>
    </row>
    <row r="65448" spans="11:11" x14ac:dyDescent="0.25">
      <c r="K65448" s="133"/>
    </row>
    <row r="65449" spans="11:11" x14ac:dyDescent="0.25">
      <c r="K65449" s="133"/>
    </row>
    <row r="65450" spans="11:11" x14ac:dyDescent="0.25">
      <c r="K65450"/>
    </row>
    <row r="65451" spans="11:11" x14ac:dyDescent="0.25">
      <c r="K65451"/>
    </row>
    <row r="65452" spans="11:11" x14ac:dyDescent="0.25">
      <c r="K65452"/>
    </row>
    <row r="65453" spans="11:11" x14ac:dyDescent="0.25">
      <c r="K65453" s="133"/>
    </row>
    <row r="65454" spans="11:11" x14ac:dyDescent="0.25">
      <c r="K65454" s="133"/>
    </row>
    <row r="65455" spans="11:11" x14ac:dyDescent="0.25">
      <c r="K65455"/>
    </row>
    <row r="65456" spans="11:11" x14ac:dyDescent="0.25">
      <c r="K65456"/>
    </row>
    <row r="65457" spans="11:11" x14ac:dyDescent="0.25">
      <c r="K65457" s="133"/>
    </row>
    <row r="65458" spans="11:11" x14ac:dyDescent="0.25">
      <c r="K65458" s="133"/>
    </row>
    <row r="65459" spans="11:11" x14ac:dyDescent="0.25">
      <c r="K65459"/>
    </row>
    <row r="65460" spans="11:11" x14ac:dyDescent="0.25">
      <c r="K65460"/>
    </row>
    <row r="65461" spans="11:11" x14ac:dyDescent="0.25">
      <c r="K65461"/>
    </row>
    <row r="65462" spans="11:11" x14ac:dyDescent="0.25">
      <c r="K65462" s="133"/>
    </row>
    <row r="65463" spans="11:11" x14ac:dyDescent="0.25">
      <c r="K65463" s="133"/>
    </row>
    <row r="65464" spans="11:11" x14ac:dyDescent="0.25">
      <c r="K65464"/>
    </row>
    <row r="65465" spans="11:11" x14ac:dyDescent="0.25">
      <c r="K65465"/>
    </row>
    <row r="65466" spans="11:11" x14ac:dyDescent="0.25">
      <c r="K65466" s="133"/>
    </row>
    <row r="65467" spans="11:11" x14ac:dyDescent="0.25">
      <c r="K65467" s="133"/>
    </row>
    <row r="65468" spans="11:11" x14ac:dyDescent="0.25">
      <c r="K65468"/>
    </row>
    <row r="65469" spans="11:11" x14ac:dyDescent="0.25">
      <c r="K65469"/>
    </row>
    <row r="65470" spans="11:11" x14ac:dyDescent="0.25">
      <c r="K65470"/>
    </row>
    <row r="65471" spans="11:11" x14ac:dyDescent="0.25">
      <c r="K65471" s="133"/>
    </row>
    <row r="65472" spans="11:11" x14ac:dyDescent="0.25">
      <c r="K65472" s="133"/>
    </row>
    <row r="65473" spans="11:11" x14ac:dyDescent="0.25">
      <c r="K65473"/>
    </row>
    <row r="65474" spans="11:11" x14ac:dyDescent="0.25">
      <c r="K65474"/>
    </row>
    <row r="65475" spans="11:11" x14ac:dyDescent="0.25">
      <c r="K65475" s="133"/>
    </row>
    <row r="65476" spans="11:11" x14ac:dyDescent="0.25">
      <c r="K65476" s="133"/>
    </row>
    <row r="65477" spans="11:11" x14ac:dyDescent="0.25">
      <c r="K65477"/>
    </row>
    <row r="65478" spans="11:11" x14ac:dyDescent="0.25">
      <c r="K65478"/>
    </row>
    <row r="65479" spans="11:11" x14ac:dyDescent="0.25">
      <c r="K65479"/>
    </row>
    <row r="65480" spans="11:11" x14ac:dyDescent="0.25">
      <c r="K65480" s="133"/>
    </row>
    <row r="65481" spans="11:11" x14ac:dyDescent="0.25">
      <c r="K65481" s="133"/>
    </row>
    <row r="65482" spans="11:11" x14ac:dyDescent="0.25">
      <c r="K65482"/>
    </row>
    <row r="65483" spans="11:11" x14ac:dyDescent="0.25">
      <c r="K65483"/>
    </row>
    <row r="65484" spans="11:11" x14ac:dyDescent="0.25">
      <c r="K65484" s="133"/>
    </row>
    <row r="65485" spans="11:11" x14ac:dyDescent="0.25">
      <c r="K65485" s="133"/>
    </row>
    <row r="65486" spans="11:11" x14ac:dyDescent="0.25">
      <c r="K65486"/>
    </row>
    <row r="65487" spans="11:11" x14ac:dyDescent="0.25">
      <c r="K65487"/>
    </row>
    <row r="65488" spans="11:11" x14ac:dyDescent="0.25">
      <c r="K65488"/>
    </row>
    <row r="65489" spans="11:11" x14ac:dyDescent="0.25">
      <c r="K65489" s="133"/>
    </row>
    <row r="65490" spans="11:11" x14ac:dyDescent="0.25">
      <c r="K65490" s="133"/>
    </row>
    <row r="65491" spans="11:11" x14ac:dyDescent="0.25">
      <c r="K65491"/>
    </row>
    <row r="65492" spans="11:11" x14ac:dyDescent="0.25">
      <c r="K65492"/>
    </row>
    <row r="65493" spans="11:11" x14ac:dyDescent="0.25">
      <c r="K65493" s="133"/>
    </row>
    <row r="65494" spans="11:11" x14ac:dyDescent="0.25">
      <c r="K65494" s="133"/>
    </row>
    <row r="65495" spans="11:11" x14ac:dyDescent="0.25">
      <c r="K65495"/>
    </row>
    <row r="65496" spans="11:11" x14ac:dyDescent="0.25">
      <c r="K65496"/>
    </row>
    <row r="65497" spans="11:11" x14ac:dyDescent="0.25">
      <c r="K65497"/>
    </row>
    <row r="65498" spans="11:11" x14ac:dyDescent="0.25">
      <c r="K65498" s="133"/>
    </row>
    <row r="65499" spans="11:11" x14ac:dyDescent="0.25">
      <c r="K65499" s="133"/>
    </row>
    <row r="65500" spans="11:11" x14ac:dyDescent="0.25">
      <c r="K65500"/>
    </row>
    <row r="65501" spans="11:11" x14ac:dyDescent="0.25">
      <c r="K65501"/>
    </row>
    <row r="65502" spans="11:11" x14ac:dyDescent="0.25">
      <c r="K65502" s="133"/>
    </row>
    <row r="65503" spans="11:11" x14ac:dyDescent="0.25">
      <c r="K65503" s="133"/>
    </row>
    <row r="65504" spans="11:11" x14ac:dyDescent="0.25">
      <c r="K65504"/>
    </row>
    <row r="65505" spans="11:11" x14ac:dyDescent="0.25">
      <c r="K65505"/>
    </row>
    <row r="65506" spans="11:11" x14ac:dyDescent="0.25">
      <c r="K65506"/>
    </row>
    <row r="65507" spans="11:11" x14ac:dyDescent="0.25">
      <c r="K65507" s="133"/>
    </row>
    <row r="65508" spans="11:11" x14ac:dyDescent="0.25">
      <c r="K65508" s="133"/>
    </row>
    <row r="65509" spans="11:11" x14ac:dyDescent="0.25">
      <c r="K65509"/>
    </row>
    <row r="65510" spans="11:11" x14ac:dyDescent="0.25">
      <c r="K65510"/>
    </row>
    <row r="65511" spans="11:11" x14ac:dyDescent="0.25">
      <c r="K65511" s="133"/>
    </row>
    <row r="65512" spans="11:11" x14ac:dyDescent="0.25">
      <c r="K65512" s="133"/>
    </row>
    <row r="65513" spans="11:11" x14ac:dyDescent="0.25">
      <c r="K65513"/>
    </row>
    <row r="65514" spans="11:11" x14ac:dyDescent="0.25">
      <c r="K65514"/>
    </row>
    <row r="65515" spans="11:11" x14ac:dyDescent="0.25">
      <c r="K65515"/>
    </row>
    <row r="65516" spans="11:11" x14ac:dyDescent="0.25">
      <c r="K65516" s="133"/>
    </row>
    <row r="65517" spans="11:11" x14ac:dyDescent="0.25">
      <c r="K65517" s="133"/>
    </row>
    <row r="65518" spans="11:11" x14ac:dyDescent="0.25">
      <c r="K65518"/>
    </row>
    <row r="65519" spans="11:11" x14ac:dyDescent="0.25">
      <c r="K65519"/>
    </row>
    <row r="65520" spans="11:11" x14ac:dyDescent="0.25">
      <c r="K65520" s="133"/>
    </row>
    <row r="65521" spans="11:11" x14ac:dyDescent="0.25">
      <c r="K65521" s="133"/>
    </row>
    <row r="65522" spans="11:11" x14ac:dyDescent="0.25">
      <c r="K65522"/>
    </row>
    <row r="65523" spans="11:11" x14ac:dyDescent="0.25">
      <c r="K65523"/>
    </row>
    <row r="65524" spans="11:11" x14ac:dyDescent="0.25">
      <c r="K65524"/>
    </row>
    <row r="65525" spans="11:11" x14ac:dyDescent="0.25">
      <c r="K65525" s="133"/>
    </row>
    <row r="65526" spans="11:11" x14ac:dyDescent="0.25">
      <c r="K65526" s="133"/>
    </row>
    <row r="65527" spans="11:11" x14ac:dyDescent="0.25">
      <c r="K65527"/>
    </row>
    <row r="65528" spans="11:11" x14ac:dyDescent="0.25">
      <c r="K65528"/>
    </row>
  </sheetData>
  <mergeCells count="200">
    <mergeCell ref="A59:A62"/>
    <mergeCell ref="B59:B62"/>
    <mergeCell ref="C59:C62"/>
    <mergeCell ref="D59:D62"/>
    <mergeCell ref="A63:A67"/>
    <mergeCell ref="B63:B67"/>
    <mergeCell ref="C63:C67"/>
    <mergeCell ref="D63:D67"/>
    <mergeCell ref="A90:A92"/>
    <mergeCell ref="B90:B92"/>
    <mergeCell ref="C90:C92"/>
    <mergeCell ref="D90:D92"/>
    <mergeCell ref="C87:C89"/>
    <mergeCell ref="D87:D89"/>
    <mergeCell ref="A73:A74"/>
    <mergeCell ref="B73:B74"/>
    <mergeCell ref="A77:A79"/>
    <mergeCell ref="B77:B79"/>
    <mergeCell ref="C77:C79"/>
    <mergeCell ref="D77:D79"/>
    <mergeCell ref="C99:C100"/>
    <mergeCell ref="D99:D100"/>
    <mergeCell ref="A101:A103"/>
    <mergeCell ref="B101:B103"/>
    <mergeCell ref="C101:C103"/>
    <mergeCell ref="D101:D103"/>
    <mergeCell ref="A104:A107"/>
    <mergeCell ref="B104:B107"/>
    <mergeCell ref="C104:C107"/>
    <mergeCell ref="D104:D107"/>
    <mergeCell ref="A289:J289"/>
    <mergeCell ref="B286:E286"/>
    <mergeCell ref="A299:J299"/>
    <mergeCell ref="J291:J292"/>
    <mergeCell ref="A75:A76"/>
    <mergeCell ref="B75:B76"/>
    <mergeCell ref="C75:C76"/>
    <mergeCell ref="D75:D76"/>
    <mergeCell ref="A96:A98"/>
    <mergeCell ref="B96:B98"/>
    <mergeCell ref="C96:C98"/>
    <mergeCell ref="D96:D98"/>
    <mergeCell ref="A93:A95"/>
    <mergeCell ref="B93:B95"/>
    <mergeCell ref="B198:E198"/>
    <mergeCell ref="B160:B163"/>
    <mergeCell ref="A159:J159"/>
    <mergeCell ref="B133:E133"/>
    <mergeCell ref="A160:A163"/>
    <mergeCell ref="A187:A188"/>
    <mergeCell ref="A87:A89"/>
    <mergeCell ref="B87:B89"/>
    <mergeCell ref="A99:A100"/>
    <mergeCell ref="B99:B100"/>
    <mergeCell ref="A36:A38"/>
    <mergeCell ref="B36:B38"/>
    <mergeCell ref="D36:D38"/>
    <mergeCell ref="D39:D41"/>
    <mergeCell ref="E36:E38"/>
    <mergeCell ref="B39:B41"/>
    <mergeCell ref="A39:A41"/>
    <mergeCell ref="B291:B292"/>
    <mergeCell ref="B281:E281"/>
    <mergeCell ref="A279:J279"/>
    <mergeCell ref="A261:J261"/>
    <mergeCell ref="B260:E260"/>
    <mergeCell ref="A273:A274"/>
    <mergeCell ref="A272:J272"/>
    <mergeCell ref="B199:E199"/>
    <mergeCell ref="B200:E200"/>
    <mergeCell ref="A166:A169"/>
    <mergeCell ref="B166:B169"/>
    <mergeCell ref="C166:C169"/>
    <mergeCell ref="D166:D169"/>
    <mergeCell ref="A177:J177"/>
    <mergeCell ref="A196:J196"/>
    <mergeCell ref="B197:E197"/>
    <mergeCell ref="B137:E137"/>
    <mergeCell ref="A316:J316"/>
    <mergeCell ref="J273:J274"/>
    <mergeCell ref="B307:E307"/>
    <mergeCell ref="A288:J288"/>
    <mergeCell ref="B284:E284"/>
    <mergeCell ref="B282:E282"/>
    <mergeCell ref="B310:E310"/>
    <mergeCell ref="B314:E314"/>
    <mergeCell ref="B311:E311"/>
    <mergeCell ref="B309:E309"/>
    <mergeCell ref="B313:E313"/>
    <mergeCell ref="A306:J306"/>
    <mergeCell ref="B273:B274"/>
    <mergeCell ref="I291:I292"/>
    <mergeCell ref="B312:E312"/>
    <mergeCell ref="B280:E280"/>
    <mergeCell ref="B283:E283"/>
    <mergeCell ref="B308:E308"/>
    <mergeCell ref="F291:F292"/>
    <mergeCell ref="A291:A292"/>
    <mergeCell ref="A300:A301"/>
    <mergeCell ref="B300:B301"/>
    <mergeCell ref="C300:C301"/>
    <mergeCell ref="D300:D301"/>
    <mergeCell ref="A186:J186"/>
    <mergeCell ref="C160:C162"/>
    <mergeCell ref="E39:E41"/>
    <mergeCell ref="B136:E136"/>
    <mergeCell ref="B126:E126"/>
    <mergeCell ref="B130:E130"/>
    <mergeCell ref="B127:E127"/>
    <mergeCell ref="B68:B69"/>
    <mergeCell ref="C73:C74"/>
    <mergeCell ref="D73:D74"/>
    <mergeCell ref="C93:C95"/>
    <mergeCell ref="D93:D95"/>
    <mergeCell ref="A122:J122"/>
    <mergeCell ref="A68:A69"/>
    <mergeCell ref="C68:C69"/>
    <mergeCell ref="D68:D69"/>
    <mergeCell ref="A70:A72"/>
    <mergeCell ref="B70:B72"/>
    <mergeCell ref="C70:C72"/>
    <mergeCell ref="D70:D72"/>
    <mergeCell ref="A54:A57"/>
    <mergeCell ref="B54:B57"/>
    <mergeCell ref="C54:C56"/>
    <mergeCell ref="D54:D56"/>
    <mergeCell ref="A1:J1"/>
    <mergeCell ref="A2:J2"/>
    <mergeCell ref="A3:J3"/>
    <mergeCell ref="A5:A6"/>
    <mergeCell ref="B5:B6"/>
    <mergeCell ref="F5:F6"/>
    <mergeCell ref="D5:D6"/>
    <mergeCell ref="E5:E6"/>
    <mergeCell ref="I5:I6"/>
    <mergeCell ref="H5:H6"/>
    <mergeCell ref="J5:J6"/>
    <mergeCell ref="A29:J29"/>
    <mergeCell ref="A139:J139"/>
    <mergeCell ref="B128:E128"/>
    <mergeCell ref="C5:C6"/>
    <mergeCell ref="B131:E131"/>
    <mergeCell ref="B134:E134"/>
    <mergeCell ref="A23:J23"/>
    <mergeCell ref="B129:E129"/>
    <mergeCell ref="B236:E236"/>
    <mergeCell ref="B124:E124"/>
    <mergeCell ref="B123:E123"/>
    <mergeCell ref="A53:J53"/>
    <mergeCell ref="A28:J28"/>
    <mergeCell ref="B132:E132"/>
    <mergeCell ref="A140:J140"/>
    <mergeCell ref="B138:E138"/>
    <mergeCell ref="B135:E135"/>
    <mergeCell ref="B125:E125"/>
    <mergeCell ref="B187:B188"/>
    <mergeCell ref="J187:J188"/>
    <mergeCell ref="I187:I188"/>
    <mergeCell ref="F187:F188"/>
    <mergeCell ref="B230:E230"/>
    <mergeCell ref="B232:E232"/>
    <mergeCell ref="A228:J228"/>
    <mergeCell ref="B204:E204"/>
    <mergeCell ref="A221:J221"/>
    <mergeCell ref="B240:E240"/>
    <mergeCell ref="A245:J245"/>
    <mergeCell ref="B254:E254"/>
    <mergeCell ref="B243:E243"/>
    <mergeCell ref="B239:E239"/>
    <mergeCell ref="B253:E253"/>
    <mergeCell ref="B242:E242"/>
    <mergeCell ref="B234:E234"/>
    <mergeCell ref="B233:E233"/>
    <mergeCell ref="A246:J246"/>
    <mergeCell ref="B238:E238"/>
    <mergeCell ref="B241:E241"/>
    <mergeCell ref="A262:J262"/>
    <mergeCell ref="B255:E255"/>
    <mergeCell ref="B257:E257"/>
    <mergeCell ref="B285:E285"/>
    <mergeCell ref="B287:E287"/>
    <mergeCell ref="B256:E256"/>
    <mergeCell ref="B259:E259"/>
    <mergeCell ref="B258:E258"/>
    <mergeCell ref="B201:E201"/>
    <mergeCell ref="B207:E207"/>
    <mergeCell ref="A252:J252"/>
    <mergeCell ref="B229:E229"/>
    <mergeCell ref="B235:E235"/>
    <mergeCell ref="A209:J209"/>
    <mergeCell ref="B244:E244"/>
    <mergeCell ref="B202:E202"/>
    <mergeCell ref="B237:E237"/>
    <mergeCell ref="A219:J219"/>
    <mergeCell ref="B203:E203"/>
    <mergeCell ref="B206:E206"/>
    <mergeCell ref="B208:E208"/>
    <mergeCell ref="B205:E205"/>
    <mergeCell ref="B231:E231"/>
    <mergeCell ref="A210:J210"/>
  </mergeCells>
  <phoneticPr fontId="2" type="noConversion"/>
  <conditionalFormatting sqref="H177 H245 H288:H289">
    <cfRule type="cellIs" dxfId="44" priority="1" stopIfTrue="1" operator="notEqual">
      <formula>0</formula>
    </cfRule>
  </conditionalFormatting>
  <pageMargins left="0.19685039370078741" right="0" top="0.98425196850393704" bottom="0.78740157480314965" header="0.51181102362204722" footer="0.3937007874015748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9"/>
  <sheetViews>
    <sheetView zoomScale="60" zoomScaleNormal="6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P3" sqref="P3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8.140625" style="81" customWidth="1"/>
    <col min="7" max="7" width="14.28515625" style="418" customWidth="1"/>
    <col min="8" max="8" width="14.28515625" style="462" customWidth="1"/>
    <col min="9" max="9" width="14" style="77" customWidth="1"/>
    <col min="10" max="10" width="14.85546875" style="77" customWidth="1"/>
    <col min="11" max="12" width="12.28515625" style="77" customWidth="1"/>
    <col min="13" max="13" width="14" style="77" customWidth="1"/>
    <col min="14" max="14" width="12.42578125" style="79" customWidth="1"/>
    <col min="15" max="15" width="17" style="4" customWidth="1"/>
    <col min="16" max="16" width="17" style="118" customWidth="1"/>
    <col min="17" max="17" width="15.7109375" style="235" customWidth="1"/>
    <col min="18" max="18" width="9.140625" style="1"/>
    <col min="19" max="19" width="12.7109375" style="1" customWidth="1"/>
    <col min="20" max="20" width="13.85546875" style="1" customWidth="1"/>
    <col min="21" max="16384" width="9.140625" style="1"/>
  </cols>
  <sheetData>
    <row r="1" spans="1:19" ht="20.25" x14ac:dyDescent="0.3">
      <c r="A1" s="111" t="s">
        <v>192</v>
      </c>
      <c r="B1" s="112"/>
      <c r="I1" s="81"/>
      <c r="J1" s="81"/>
      <c r="K1" s="81"/>
      <c r="L1" s="81"/>
      <c r="M1" s="81"/>
      <c r="N1" s="81"/>
      <c r="O1" s="82"/>
    </row>
    <row r="2" spans="1:19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63" t="s">
        <v>983</v>
      </c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9" ht="69" customHeight="1" thickBot="1" x14ac:dyDescent="0.25">
      <c r="A3" s="1056"/>
      <c r="B3" s="1056"/>
      <c r="C3" s="1262"/>
      <c r="D3" s="1262"/>
      <c r="E3" s="1262"/>
      <c r="F3" s="1264"/>
      <c r="G3" s="417" t="s">
        <v>935</v>
      </c>
      <c r="H3" s="463"/>
      <c r="I3" s="109"/>
      <c r="J3" s="109"/>
      <c r="K3" s="109"/>
      <c r="L3" s="109"/>
      <c r="M3" s="109"/>
      <c r="N3" s="109"/>
      <c r="O3" s="110" t="s">
        <v>191</v>
      </c>
      <c r="P3" s="127" t="s">
        <v>1123</v>
      </c>
      <c r="Q3" s="266" t="s">
        <v>753</v>
      </c>
    </row>
    <row r="4" spans="1:19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64"/>
      <c r="I4" s="106"/>
      <c r="J4" s="106"/>
      <c r="K4" s="106"/>
      <c r="L4" s="106"/>
      <c r="M4" s="106"/>
      <c r="N4" s="106"/>
      <c r="O4" s="107"/>
      <c r="P4" s="128"/>
      <c r="Q4" s="234"/>
    </row>
    <row r="5" spans="1:19" s="34" customFormat="1" ht="24.95" customHeight="1" x14ac:dyDescent="0.25">
      <c r="A5" s="1072" t="s">
        <v>325</v>
      </c>
      <c r="B5" s="1143"/>
      <c r="C5" s="1143"/>
      <c r="D5" s="1143"/>
      <c r="E5" s="1143"/>
      <c r="F5" s="1143"/>
      <c r="G5" s="1143"/>
      <c r="H5" s="1143"/>
      <c r="I5" s="1143"/>
      <c r="J5" s="1143"/>
      <c r="K5" s="1143"/>
      <c r="L5" s="1143"/>
      <c r="M5" s="1143"/>
      <c r="N5" s="1143"/>
      <c r="O5" s="1143"/>
      <c r="P5" s="259"/>
      <c r="Q5" s="236"/>
    </row>
    <row r="6" spans="1:19" ht="24.95" customHeight="1" x14ac:dyDescent="0.25">
      <c r="A6" s="1072" t="s">
        <v>807</v>
      </c>
      <c r="B6" s="1143"/>
      <c r="C6" s="1143"/>
      <c r="D6" s="1143"/>
      <c r="E6" s="1143"/>
      <c r="F6" s="1143"/>
      <c r="G6" s="1143"/>
      <c r="H6" s="1143"/>
      <c r="I6" s="1143"/>
      <c r="J6" s="1143"/>
      <c r="K6" s="1143"/>
      <c r="L6" s="1143"/>
      <c r="M6" s="1143"/>
      <c r="N6" s="1143"/>
      <c r="O6" s="1143"/>
      <c r="P6" s="213"/>
    </row>
    <row r="7" spans="1:19" ht="120" customHeight="1" x14ac:dyDescent="0.2">
      <c r="A7" s="290" t="s">
        <v>326</v>
      </c>
      <c r="B7" s="290" t="s">
        <v>649</v>
      </c>
      <c r="C7" s="8" t="s">
        <v>788</v>
      </c>
      <c r="D7" s="8" t="s">
        <v>528</v>
      </c>
      <c r="E7" s="8" t="s">
        <v>902</v>
      </c>
      <c r="F7" s="10">
        <v>15797.3</v>
      </c>
      <c r="G7" s="420"/>
      <c r="H7" s="498"/>
      <c r="I7" s="83"/>
      <c r="J7" s="83"/>
      <c r="K7" s="83"/>
      <c r="L7" s="83"/>
      <c r="M7" s="83"/>
      <c r="N7" s="83"/>
      <c r="O7" s="84">
        <f>SUM(G7:N7)</f>
        <v>0</v>
      </c>
      <c r="P7" s="129">
        <f>F7+O7</f>
        <v>15797.3</v>
      </c>
    </row>
    <row r="8" spans="1:19" ht="226.15" customHeight="1" x14ac:dyDescent="0.2">
      <c r="A8" s="290" t="s">
        <v>422</v>
      </c>
      <c r="B8" s="290" t="s">
        <v>631</v>
      </c>
      <c r="C8" s="291" t="s">
        <v>788</v>
      </c>
      <c r="D8" s="8" t="s">
        <v>528</v>
      </c>
      <c r="E8" s="8" t="s">
        <v>972</v>
      </c>
      <c r="F8" s="300">
        <v>450867.20000000001</v>
      </c>
      <c r="G8" s="420"/>
      <c r="H8" s="498"/>
      <c r="I8" s="498"/>
      <c r="J8" s="83"/>
      <c r="K8" s="83"/>
      <c r="L8" s="83"/>
      <c r="M8" s="83"/>
      <c r="N8" s="83"/>
      <c r="O8" s="84">
        <f>SUM(G8:N8)</f>
        <v>0</v>
      </c>
      <c r="P8" s="129">
        <f>F8+O8</f>
        <v>450867.20000000001</v>
      </c>
    </row>
    <row r="9" spans="1:19" ht="64.150000000000006" customHeight="1" x14ac:dyDescent="0.2">
      <c r="A9" s="21" t="s">
        <v>423</v>
      </c>
      <c r="B9" s="290" t="s">
        <v>621</v>
      </c>
      <c r="C9" s="8" t="s">
        <v>788</v>
      </c>
      <c r="D9" s="8" t="s">
        <v>528</v>
      </c>
      <c r="E9" s="8" t="s">
        <v>977</v>
      </c>
      <c r="F9" s="11">
        <v>-127116.6</v>
      </c>
      <c r="G9" s="421">
        <f>-58.3-118.1</f>
        <v>-176.39999999999998</v>
      </c>
      <c r="H9" s="465">
        <f>-3685.9-423.6</f>
        <v>-4109.5</v>
      </c>
      <c r="I9" s="85"/>
      <c r="J9" s="85"/>
      <c r="K9" s="85"/>
      <c r="L9" s="85"/>
      <c r="M9" s="85"/>
      <c r="N9" s="85"/>
      <c r="O9" s="84">
        <f>SUM(G9:N9)</f>
        <v>-4285.8999999999996</v>
      </c>
      <c r="P9" s="129">
        <f>F9+O9</f>
        <v>-131402.5</v>
      </c>
    </row>
    <row r="10" spans="1:19" ht="81" customHeight="1" x14ac:dyDescent="0.2">
      <c r="A10" s="21" t="s">
        <v>424</v>
      </c>
      <c r="B10" s="290" t="s">
        <v>692</v>
      </c>
      <c r="C10" s="8" t="s">
        <v>0</v>
      </c>
      <c r="D10" s="8" t="s">
        <v>528</v>
      </c>
      <c r="E10" s="8" t="s">
        <v>970</v>
      </c>
      <c r="F10" s="126">
        <v>-1935.7</v>
      </c>
      <c r="G10" s="426"/>
      <c r="H10" s="465"/>
      <c r="I10" s="209"/>
      <c r="J10" s="209"/>
      <c r="K10" s="209"/>
      <c r="L10" s="209"/>
      <c r="M10" s="209"/>
      <c r="N10" s="209"/>
      <c r="O10" s="84">
        <f>SUM(G10:N10)</f>
        <v>0</v>
      </c>
      <c r="P10" s="129">
        <f>F10+O10</f>
        <v>-1935.7</v>
      </c>
    </row>
    <row r="11" spans="1:19" ht="83.45" customHeight="1" x14ac:dyDescent="0.2">
      <c r="A11" s="329" t="s">
        <v>139</v>
      </c>
      <c r="B11" s="290" t="s">
        <v>728</v>
      </c>
      <c r="C11" s="8">
        <v>2014</v>
      </c>
      <c r="D11" s="8" t="s">
        <v>528</v>
      </c>
      <c r="E11" s="8" t="s">
        <v>729</v>
      </c>
      <c r="F11" s="126">
        <v>0</v>
      </c>
      <c r="G11" s="426"/>
      <c r="H11" s="466"/>
      <c r="I11" s="209"/>
      <c r="J11" s="209"/>
      <c r="K11" s="209"/>
      <c r="L11" s="209"/>
      <c r="M11" s="209"/>
      <c r="N11" s="209"/>
      <c r="O11" s="84">
        <f>SUM(G11:N11)</f>
        <v>0</v>
      </c>
      <c r="P11" s="129">
        <f>F11+O11</f>
        <v>0</v>
      </c>
    </row>
    <row r="12" spans="1:19" s="501" customFormat="1" ht="94.5" customHeight="1" x14ac:dyDescent="0.2">
      <c r="A12" s="1250" t="s">
        <v>109</v>
      </c>
      <c r="B12" s="495" t="s">
        <v>242</v>
      </c>
      <c r="C12" s="496">
        <v>2014</v>
      </c>
      <c r="D12" s="497" t="s">
        <v>47</v>
      </c>
      <c r="E12" s="497" t="s">
        <v>599</v>
      </c>
      <c r="F12" s="498"/>
      <c r="G12" s="498"/>
      <c r="H12" s="498"/>
      <c r="I12" s="498"/>
      <c r="J12" s="501" t="s">
        <v>954</v>
      </c>
      <c r="K12" s="498"/>
      <c r="L12" s="498"/>
      <c r="M12" s="498"/>
      <c r="N12" s="498"/>
      <c r="O12" s="498">
        <f t="shared" ref="O12:O20" si="0">SUM(G12:N12)</f>
        <v>0</v>
      </c>
      <c r="P12" s="499">
        <f t="shared" ref="P12:P20" si="1">F12+O12</f>
        <v>0</v>
      </c>
      <c r="Q12" s="500"/>
      <c r="S12" s="501" t="s">
        <v>955</v>
      </c>
    </row>
    <row r="13" spans="1:19" s="501" customFormat="1" ht="78.75" customHeight="1" x14ac:dyDescent="0.2">
      <c r="A13" s="1251"/>
      <c r="B13" s="495"/>
      <c r="C13" s="496">
        <v>2014</v>
      </c>
      <c r="D13" s="497" t="s">
        <v>435</v>
      </c>
      <c r="E13" s="497" t="s">
        <v>599</v>
      </c>
      <c r="F13" s="498"/>
      <c r="G13" s="498"/>
      <c r="H13" s="498"/>
      <c r="I13" s="498"/>
      <c r="J13" s="501" t="s">
        <v>954</v>
      </c>
      <c r="K13" s="498"/>
      <c r="L13" s="498"/>
      <c r="M13" s="498"/>
      <c r="N13" s="498"/>
      <c r="O13" s="498">
        <f t="shared" si="0"/>
        <v>0</v>
      </c>
      <c r="P13" s="499">
        <f t="shared" si="1"/>
        <v>0</v>
      </c>
      <c r="Q13" s="500"/>
      <c r="S13" s="501" t="s">
        <v>954</v>
      </c>
    </row>
    <row r="14" spans="1:19" s="501" customFormat="1" ht="105.75" customHeight="1" x14ac:dyDescent="0.2">
      <c r="A14" s="1250" t="s">
        <v>112</v>
      </c>
      <c r="B14" s="495" t="s">
        <v>578</v>
      </c>
      <c r="C14" s="496">
        <v>2014</v>
      </c>
      <c r="D14" s="497" t="s">
        <v>47</v>
      </c>
      <c r="E14" s="497" t="s">
        <v>600</v>
      </c>
      <c r="F14" s="498"/>
      <c r="G14" s="498"/>
      <c r="H14" s="498"/>
      <c r="I14" s="498"/>
      <c r="J14" s="501" t="s">
        <v>954</v>
      </c>
      <c r="K14" s="498"/>
      <c r="L14" s="498"/>
      <c r="M14" s="498"/>
      <c r="N14" s="498"/>
      <c r="O14" s="498">
        <f t="shared" si="0"/>
        <v>0</v>
      </c>
      <c r="P14" s="499">
        <f t="shared" si="1"/>
        <v>0</v>
      </c>
      <c r="Q14" s="500"/>
      <c r="S14" s="501" t="s">
        <v>954</v>
      </c>
    </row>
    <row r="15" spans="1:19" s="501" customFormat="1" ht="57" customHeight="1" x14ac:dyDescent="0.2">
      <c r="A15" s="1251"/>
      <c r="B15" s="495"/>
      <c r="C15" s="496">
        <v>2014</v>
      </c>
      <c r="D15" s="497" t="s">
        <v>435</v>
      </c>
      <c r="E15" s="497" t="s">
        <v>600</v>
      </c>
      <c r="F15" s="498"/>
      <c r="G15" s="498"/>
      <c r="H15" s="498"/>
      <c r="I15" s="498"/>
      <c r="J15" s="501" t="s">
        <v>954</v>
      </c>
      <c r="K15" s="498"/>
      <c r="L15" s="498"/>
      <c r="M15" s="498"/>
      <c r="N15" s="498"/>
      <c r="O15" s="498">
        <f t="shared" si="0"/>
        <v>0</v>
      </c>
      <c r="P15" s="499">
        <f t="shared" si="1"/>
        <v>0</v>
      </c>
      <c r="Q15" s="500"/>
      <c r="S15" s="501" t="s">
        <v>954</v>
      </c>
    </row>
    <row r="16" spans="1:19" ht="46.9" customHeight="1" x14ac:dyDescent="0.2">
      <c r="A16" s="315" t="s">
        <v>140</v>
      </c>
      <c r="B16" s="290" t="s">
        <v>636</v>
      </c>
      <c r="C16" s="286" t="s">
        <v>0</v>
      </c>
      <c r="D16" s="8" t="s">
        <v>47</v>
      </c>
      <c r="E16" s="8" t="s">
        <v>623</v>
      </c>
      <c r="F16" s="10"/>
      <c r="G16" s="420"/>
      <c r="H16" s="465"/>
      <c r="I16" s="83"/>
      <c r="J16" s="83"/>
      <c r="K16" s="83"/>
      <c r="L16" s="83"/>
      <c r="M16" s="83"/>
      <c r="N16" s="83"/>
      <c r="O16" s="84">
        <f t="shared" si="0"/>
        <v>0</v>
      </c>
      <c r="P16" s="129">
        <f t="shared" si="1"/>
        <v>0</v>
      </c>
    </row>
    <row r="17" spans="1:256" ht="74.25" customHeight="1" x14ac:dyDescent="0.2">
      <c r="A17" s="280" t="s">
        <v>109</v>
      </c>
      <c r="B17" s="290" t="s">
        <v>675</v>
      </c>
      <c r="C17" s="286" t="s">
        <v>0</v>
      </c>
      <c r="D17" s="8" t="s">
        <v>435</v>
      </c>
      <c r="E17" s="8" t="s">
        <v>677</v>
      </c>
      <c r="F17" s="10"/>
      <c r="G17" s="420"/>
      <c r="H17" s="465"/>
      <c r="I17" s="83"/>
      <c r="J17" s="83"/>
      <c r="K17" s="83"/>
      <c r="L17" s="83"/>
      <c r="M17" s="83"/>
      <c r="N17" s="83"/>
      <c r="O17" s="84">
        <f t="shared" si="0"/>
        <v>0</v>
      </c>
      <c r="P17" s="129">
        <f t="shared" si="1"/>
        <v>0</v>
      </c>
    </row>
    <row r="18" spans="1:256" ht="59.45" customHeight="1" x14ac:dyDescent="0.2">
      <c r="A18" s="281" t="s">
        <v>112</v>
      </c>
      <c r="B18" s="290" t="s">
        <v>678</v>
      </c>
      <c r="C18" s="286" t="s">
        <v>0</v>
      </c>
      <c r="D18" s="8" t="s">
        <v>435</v>
      </c>
      <c r="E18" s="8" t="s">
        <v>676</v>
      </c>
      <c r="F18" s="10"/>
      <c r="G18" s="420"/>
      <c r="H18" s="465"/>
      <c r="I18" s="83"/>
      <c r="J18" s="83"/>
      <c r="K18" s="83"/>
      <c r="L18" s="83"/>
      <c r="M18" s="83"/>
      <c r="N18" s="83"/>
      <c r="O18" s="84">
        <f t="shared" si="0"/>
        <v>0</v>
      </c>
      <c r="P18" s="129">
        <f t="shared" si="1"/>
        <v>0</v>
      </c>
    </row>
    <row r="19" spans="1:256" ht="76.150000000000006" customHeight="1" x14ac:dyDescent="0.2">
      <c r="A19" s="322" t="s">
        <v>113</v>
      </c>
      <c r="B19" s="290" t="s">
        <v>760</v>
      </c>
      <c r="C19" s="33">
        <v>2015</v>
      </c>
      <c r="D19" s="8" t="s">
        <v>435</v>
      </c>
      <c r="E19" s="8" t="s">
        <v>764</v>
      </c>
      <c r="F19" s="10"/>
      <c r="G19" s="420"/>
      <c r="H19" s="465"/>
      <c r="I19" s="83"/>
      <c r="J19" s="83"/>
      <c r="K19" s="83"/>
      <c r="L19" s="83"/>
      <c r="M19" s="83"/>
      <c r="N19" s="83"/>
      <c r="O19" s="84">
        <f t="shared" si="0"/>
        <v>0</v>
      </c>
      <c r="P19" s="129">
        <f t="shared" si="1"/>
        <v>0</v>
      </c>
    </row>
    <row r="20" spans="1:256" ht="46.15" customHeight="1" x14ac:dyDescent="0.2">
      <c r="A20" s="322" t="s">
        <v>114</v>
      </c>
      <c r="B20" s="290" t="s">
        <v>761</v>
      </c>
      <c r="C20" s="377">
        <v>2015</v>
      </c>
      <c r="D20" s="8" t="s">
        <v>435</v>
      </c>
      <c r="E20" s="8" t="s">
        <v>765</v>
      </c>
      <c r="F20" s="10"/>
      <c r="G20" s="420"/>
      <c r="H20" s="465"/>
      <c r="I20" s="83"/>
      <c r="J20" s="83"/>
      <c r="K20" s="83"/>
      <c r="L20" s="83"/>
      <c r="M20" s="83"/>
      <c r="N20" s="83"/>
      <c r="O20" s="84">
        <f t="shared" si="0"/>
        <v>0</v>
      </c>
      <c r="P20" s="129">
        <f t="shared" si="1"/>
        <v>0</v>
      </c>
    </row>
    <row r="21" spans="1:256" ht="96" customHeight="1" x14ac:dyDescent="0.2">
      <c r="A21" s="33" t="s">
        <v>115</v>
      </c>
      <c r="B21" s="290" t="s">
        <v>518</v>
      </c>
      <c r="C21" s="5" t="s">
        <v>788</v>
      </c>
      <c r="D21" s="8" t="s">
        <v>147</v>
      </c>
      <c r="E21" s="8" t="s">
        <v>141</v>
      </c>
      <c r="F21" s="23"/>
      <c r="G21" s="437"/>
      <c r="H21" s="467"/>
      <c r="I21" s="87"/>
      <c r="J21" s="87"/>
      <c r="K21" s="87"/>
      <c r="L21" s="87"/>
      <c r="M21" s="87"/>
      <c r="N21" s="87"/>
      <c r="O21" s="84"/>
      <c r="P21" s="129"/>
    </row>
    <row r="22" spans="1:256" ht="67.900000000000006" customHeight="1" x14ac:dyDescent="0.2">
      <c r="A22" s="5" t="s">
        <v>230</v>
      </c>
      <c r="B22" s="290" t="s">
        <v>305</v>
      </c>
      <c r="C22" s="5" t="s">
        <v>812</v>
      </c>
      <c r="D22" s="8" t="s">
        <v>529</v>
      </c>
      <c r="E22" s="8" t="s">
        <v>141</v>
      </c>
      <c r="F22" s="113"/>
      <c r="G22" s="422"/>
      <c r="H22" s="468"/>
      <c r="I22" s="86"/>
      <c r="J22" s="86"/>
      <c r="K22" s="86"/>
      <c r="L22" s="86"/>
      <c r="M22" s="86"/>
      <c r="N22" s="86"/>
      <c r="O22" s="84"/>
      <c r="P22" s="129"/>
    </row>
    <row r="23" spans="1:256" ht="108" customHeight="1" x14ac:dyDescent="0.2">
      <c r="A23" s="5" t="s">
        <v>26</v>
      </c>
      <c r="B23" s="290" t="s">
        <v>549</v>
      </c>
      <c r="C23" s="5" t="s">
        <v>812</v>
      </c>
      <c r="D23" s="8" t="s">
        <v>529</v>
      </c>
      <c r="E23" s="8" t="s">
        <v>141</v>
      </c>
      <c r="F23" s="113"/>
      <c r="G23" s="422"/>
      <c r="H23" s="468"/>
      <c r="I23" s="86"/>
      <c r="J23" s="86"/>
      <c r="K23" s="86"/>
      <c r="L23" s="86"/>
      <c r="M23" s="86"/>
      <c r="N23" s="86"/>
      <c r="O23" s="84"/>
      <c r="P23" s="129"/>
    </row>
    <row r="24" spans="1:256" ht="79.5" customHeight="1" x14ac:dyDescent="0.2">
      <c r="A24" s="5" t="s">
        <v>136</v>
      </c>
      <c r="B24" s="290" t="s">
        <v>563</v>
      </c>
      <c r="C24" s="5" t="s">
        <v>812</v>
      </c>
      <c r="D24" s="8" t="s">
        <v>529</v>
      </c>
      <c r="E24" s="8" t="s">
        <v>141</v>
      </c>
      <c r="F24" s="113"/>
      <c r="G24" s="422"/>
      <c r="H24" s="468"/>
      <c r="I24" s="86"/>
      <c r="J24" s="86"/>
      <c r="K24" s="86"/>
      <c r="L24" s="86"/>
      <c r="M24" s="86"/>
      <c r="N24" s="86"/>
      <c r="O24" s="84"/>
      <c r="P24" s="129"/>
    </row>
    <row r="25" spans="1:256" ht="93" customHeight="1" x14ac:dyDescent="0.2">
      <c r="A25" s="5" t="s">
        <v>622</v>
      </c>
      <c r="B25" s="290" t="s">
        <v>508</v>
      </c>
      <c r="C25" s="5" t="s">
        <v>812</v>
      </c>
      <c r="D25" s="8" t="s">
        <v>530</v>
      </c>
      <c r="E25" s="8" t="s">
        <v>141</v>
      </c>
      <c r="F25" s="113"/>
      <c r="G25" s="422"/>
      <c r="H25" s="468"/>
      <c r="I25" s="86"/>
      <c r="J25" s="86"/>
      <c r="K25" s="86"/>
      <c r="L25" s="86"/>
      <c r="M25" s="86"/>
      <c r="N25" s="86"/>
      <c r="O25" s="84"/>
      <c r="P25" s="129"/>
    </row>
    <row r="26" spans="1:256" ht="93" customHeight="1" x14ac:dyDescent="0.2">
      <c r="A26" s="105" t="s">
        <v>679</v>
      </c>
      <c r="B26" s="290" t="s">
        <v>202</v>
      </c>
      <c r="C26" s="5" t="s">
        <v>788</v>
      </c>
      <c r="D26" s="8" t="s">
        <v>530</v>
      </c>
      <c r="E26" s="8" t="s">
        <v>141</v>
      </c>
      <c r="F26" s="386"/>
      <c r="G26" s="438"/>
      <c r="H26" s="469"/>
      <c r="I26" s="387"/>
      <c r="J26" s="387"/>
      <c r="K26" s="387"/>
      <c r="L26" s="387"/>
      <c r="M26" s="387"/>
      <c r="N26" s="387"/>
      <c r="O26" s="184"/>
      <c r="P26" s="296"/>
    </row>
    <row r="27" spans="1:256" ht="107.45" customHeight="1" x14ac:dyDescent="0.2">
      <c r="A27" s="290" t="s">
        <v>727</v>
      </c>
      <c r="B27" s="290" t="s">
        <v>507</v>
      </c>
      <c r="C27" s="5" t="s">
        <v>788</v>
      </c>
      <c r="D27" s="8" t="s">
        <v>528</v>
      </c>
      <c r="E27" s="8" t="s">
        <v>141</v>
      </c>
      <c r="F27" s="126"/>
      <c r="G27" s="426"/>
      <c r="H27" s="466"/>
      <c r="I27" s="209"/>
      <c r="J27" s="209"/>
      <c r="K27" s="209"/>
      <c r="L27" s="209"/>
      <c r="M27" s="209"/>
      <c r="N27" s="209"/>
      <c r="O27" s="184"/>
      <c r="P27" s="296"/>
    </row>
    <row r="28" spans="1:256" s="295" customFormat="1" ht="84.6" customHeight="1" thickBot="1" x14ac:dyDescent="0.25">
      <c r="A28" s="290" t="s">
        <v>758</v>
      </c>
      <c r="B28" s="290" t="s">
        <v>542</v>
      </c>
      <c r="C28" s="5" t="s">
        <v>788</v>
      </c>
      <c r="D28" s="8" t="s">
        <v>528</v>
      </c>
      <c r="E28" s="8" t="s">
        <v>141</v>
      </c>
      <c r="F28" s="29"/>
      <c r="G28" s="417"/>
      <c r="H28" s="463"/>
      <c r="I28" s="109"/>
      <c r="J28" s="109"/>
      <c r="K28" s="109"/>
      <c r="L28" s="109"/>
      <c r="M28" s="109"/>
      <c r="N28" s="109"/>
      <c r="O28" s="110"/>
      <c r="P28" s="127"/>
      <c r="Q28" s="235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114.6" customHeight="1" x14ac:dyDescent="0.2">
      <c r="A29" s="290" t="s">
        <v>759</v>
      </c>
      <c r="B29" s="290" t="s">
        <v>104</v>
      </c>
      <c r="C29" s="105" t="s">
        <v>788</v>
      </c>
      <c r="D29" s="8" t="s">
        <v>528</v>
      </c>
      <c r="E29" s="8" t="s">
        <v>141</v>
      </c>
      <c r="F29" s="297"/>
      <c r="G29" s="439"/>
      <c r="H29" s="470"/>
      <c r="I29" s="298"/>
      <c r="J29" s="298"/>
      <c r="K29" s="298"/>
      <c r="L29" s="298"/>
      <c r="M29" s="298"/>
      <c r="N29" s="298"/>
      <c r="O29" s="185"/>
      <c r="P29" s="299"/>
      <c r="Q29" s="237"/>
    </row>
    <row r="30" spans="1:256" ht="32.450000000000003" customHeight="1" x14ac:dyDescent="0.2">
      <c r="A30" s="1265" t="s">
        <v>910</v>
      </c>
      <c r="B30" s="1265"/>
      <c r="C30" s="1265"/>
      <c r="D30" s="1265"/>
      <c r="E30" s="1265"/>
      <c r="F30" s="1265"/>
      <c r="G30" s="1265"/>
      <c r="H30" s="1265"/>
      <c r="I30" s="1265"/>
      <c r="J30" s="1265"/>
      <c r="K30" s="1265"/>
      <c r="L30" s="1265"/>
      <c r="M30" s="1265"/>
      <c r="N30" s="1265"/>
      <c r="O30" s="1265"/>
      <c r="P30" s="1265"/>
      <c r="Q30" s="1265"/>
    </row>
    <row r="31" spans="1:256" ht="32.450000000000003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337612.19999999995</v>
      </c>
      <c r="G31" s="421"/>
      <c r="H31" s="457"/>
      <c r="I31" s="85"/>
      <c r="J31" s="85"/>
      <c r="K31" s="85"/>
      <c r="L31" s="85"/>
      <c r="M31" s="85"/>
      <c r="N31" s="85"/>
      <c r="O31" s="84">
        <f>O32+O33+O34</f>
        <v>-4285.8999999999996</v>
      </c>
      <c r="P31" s="122">
        <f>P32+P33+P34</f>
        <v>333326.3</v>
      </c>
      <c r="Q31" s="395">
        <f>Q32+Q33+Q34</f>
        <v>0</v>
      </c>
    </row>
    <row r="32" spans="1:256" ht="32.450000000000003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457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9" ht="32.450000000000003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464728.8</v>
      </c>
      <c r="G33" s="421"/>
      <c r="H33" s="457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464728.8</v>
      </c>
      <c r="Q33" s="395">
        <f>Q7+Q8+Q10+Q11+Q19</f>
        <v>0</v>
      </c>
      <c r="S33" s="494">
        <f>O33-P33</f>
        <v>-464728.8</v>
      </c>
    </row>
    <row r="34" spans="1:19" ht="32.450000000000003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F9+F18+F20</f>
        <v>-127116.6</v>
      </c>
      <c r="G34" s="421"/>
      <c r="H34" s="457"/>
      <c r="I34" s="85"/>
      <c r="J34" s="85"/>
      <c r="K34" s="85"/>
      <c r="L34" s="85"/>
      <c r="M34" s="85"/>
      <c r="N34" s="85"/>
      <c r="O34" s="305">
        <f>O9+O15+O18+O20</f>
        <v>-4285.8999999999996</v>
      </c>
      <c r="P34" s="122">
        <f>F34+O34</f>
        <v>-131402.5</v>
      </c>
      <c r="Q34" s="395">
        <f>Q9+Q18+Q20</f>
        <v>0</v>
      </c>
    </row>
    <row r="35" spans="1:19" ht="32.450000000000003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337612.19999999995</v>
      </c>
      <c r="G35" s="421"/>
      <c r="H35" s="457"/>
      <c r="I35" s="85"/>
      <c r="J35" s="85"/>
      <c r="K35" s="85"/>
      <c r="L35" s="85"/>
      <c r="M35" s="85"/>
      <c r="N35" s="85"/>
      <c r="O35" s="84">
        <f>O36+O37+O38</f>
        <v>-4285.8999999999996</v>
      </c>
      <c r="P35" s="122">
        <f>P36+P37+P38</f>
        <v>333326.3</v>
      </c>
      <c r="Q35" s="395">
        <f>Q36+Q37+Q38</f>
        <v>0</v>
      </c>
    </row>
    <row r="36" spans="1:19" ht="32.450000000000003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457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9" ht="32.450000000000003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464728.8</v>
      </c>
      <c r="G37" s="421"/>
      <c r="H37" s="457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464728.8</v>
      </c>
      <c r="Q37" s="395">
        <f t="shared" si="2"/>
        <v>0</v>
      </c>
    </row>
    <row r="38" spans="1:19" ht="34.9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-127116.6</v>
      </c>
      <c r="G38" s="421"/>
      <c r="H38" s="457"/>
      <c r="I38" s="85"/>
      <c r="J38" s="85"/>
      <c r="K38" s="85"/>
      <c r="L38" s="85"/>
      <c r="M38" s="85"/>
      <c r="N38" s="85"/>
      <c r="O38" s="84">
        <f t="shared" si="2"/>
        <v>-4285.8999999999996</v>
      </c>
      <c r="P38" s="122">
        <f t="shared" si="2"/>
        <v>-131402.5</v>
      </c>
      <c r="Q38" s="395">
        <f t="shared" si="2"/>
        <v>0</v>
      </c>
    </row>
    <row r="39" spans="1:19" s="37" customFormat="1" ht="24.95" customHeight="1" x14ac:dyDescent="0.25">
      <c r="A39" s="1248" t="s">
        <v>811</v>
      </c>
      <c r="B39" s="1249"/>
      <c r="C39" s="1249"/>
      <c r="D39" s="1249"/>
      <c r="E39" s="1249"/>
      <c r="F39" s="1249"/>
      <c r="G39" s="1249"/>
      <c r="H39" s="1249"/>
      <c r="I39" s="1249"/>
      <c r="J39" s="1249"/>
      <c r="K39" s="1249"/>
      <c r="L39" s="1249"/>
      <c r="M39" s="1249"/>
      <c r="N39" s="1249"/>
      <c r="O39" s="1249"/>
      <c r="P39" s="1249"/>
      <c r="Q39" s="1249"/>
    </row>
    <row r="40" spans="1:19" ht="92.25" customHeight="1" x14ac:dyDescent="0.2">
      <c r="A40" s="5" t="s">
        <v>462</v>
      </c>
      <c r="B40" s="12" t="s">
        <v>519</v>
      </c>
      <c r="C40" s="5" t="s">
        <v>506</v>
      </c>
      <c r="D40" s="12" t="s">
        <v>47</v>
      </c>
      <c r="E40" s="5" t="s">
        <v>30</v>
      </c>
      <c r="F40" s="10">
        <v>0</v>
      </c>
      <c r="G40" s="420"/>
      <c r="H40" s="465"/>
      <c r="I40" s="83"/>
      <c r="J40" s="83"/>
      <c r="K40" s="83"/>
      <c r="L40" s="83"/>
      <c r="M40" s="83"/>
      <c r="N40" s="83"/>
      <c r="O40" s="84">
        <f>SUM(G40:N40)</f>
        <v>0</v>
      </c>
      <c r="P40" s="129">
        <f>F40+O40</f>
        <v>0</v>
      </c>
    </row>
    <row r="41" spans="1:19" ht="80.25" customHeight="1" x14ac:dyDescent="0.2">
      <c r="A41" s="5" t="s">
        <v>463</v>
      </c>
      <c r="B41" s="12" t="s">
        <v>67</v>
      </c>
      <c r="C41" s="5" t="s">
        <v>506</v>
      </c>
      <c r="D41" s="12" t="s">
        <v>47</v>
      </c>
      <c r="E41" s="5" t="s">
        <v>141</v>
      </c>
      <c r="F41" s="10"/>
      <c r="G41" s="420"/>
      <c r="H41" s="465"/>
      <c r="I41" s="83"/>
      <c r="J41" s="83"/>
      <c r="K41" s="83"/>
      <c r="L41" s="83"/>
      <c r="M41" s="83"/>
      <c r="N41" s="83"/>
      <c r="O41" s="84"/>
      <c r="P41" s="129"/>
    </row>
    <row r="42" spans="1:19" ht="84" customHeight="1" x14ac:dyDescent="0.2">
      <c r="A42" s="1090" t="s">
        <v>464</v>
      </c>
      <c r="B42" s="1090" t="s">
        <v>949</v>
      </c>
      <c r="C42" s="1090">
        <v>2016</v>
      </c>
      <c r="D42" s="1090" t="s">
        <v>435</v>
      </c>
      <c r="E42" s="5" t="s">
        <v>956</v>
      </c>
      <c r="F42" s="10">
        <v>0</v>
      </c>
      <c r="G42" s="420"/>
      <c r="H42" s="465"/>
      <c r="I42" s="83"/>
      <c r="J42" s="83"/>
      <c r="K42" s="83"/>
      <c r="L42" s="83"/>
      <c r="M42" s="83"/>
      <c r="N42" s="83"/>
      <c r="O42" s="84">
        <f t="shared" ref="O42:O47" si="3">SUM(G42:N42)</f>
        <v>0</v>
      </c>
      <c r="P42" s="122">
        <f t="shared" ref="P42:P47" si="4">F42+O42</f>
        <v>0</v>
      </c>
    </row>
    <row r="43" spans="1:19" ht="84" customHeight="1" x14ac:dyDescent="0.2">
      <c r="A43" s="1241"/>
      <c r="B43" s="1241"/>
      <c r="C43" s="1241"/>
      <c r="D43" s="1241"/>
      <c r="E43" s="5" t="s">
        <v>904</v>
      </c>
      <c r="F43" s="10">
        <v>0</v>
      </c>
      <c r="G43" s="420"/>
      <c r="H43" s="465"/>
      <c r="I43" s="83"/>
      <c r="J43" s="83"/>
      <c r="K43" s="83"/>
      <c r="L43" s="83"/>
      <c r="M43" s="83"/>
      <c r="N43" s="83"/>
      <c r="O43" s="84">
        <f t="shared" si="3"/>
        <v>0</v>
      </c>
      <c r="P43" s="122">
        <f t="shared" si="4"/>
        <v>0</v>
      </c>
    </row>
    <row r="44" spans="1:19" ht="84" customHeight="1" x14ac:dyDescent="0.2">
      <c r="A44" s="1091"/>
      <c r="B44" s="1091"/>
      <c r="C44" s="1091"/>
      <c r="D44" s="1091"/>
      <c r="E44" s="5" t="s">
        <v>958</v>
      </c>
      <c r="F44" s="10">
        <v>0</v>
      </c>
      <c r="G44" s="420"/>
      <c r="H44" s="465"/>
      <c r="I44" s="83"/>
      <c r="J44" s="83"/>
      <c r="K44" s="83"/>
      <c r="L44" s="83"/>
      <c r="M44" s="83"/>
      <c r="N44" s="83"/>
      <c r="O44" s="84">
        <f t="shared" si="3"/>
        <v>0</v>
      </c>
      <c r="P44" s="122">
        <f t="shared" si="4"/>
        <v>0</v>
      </c>
    </row>
    <row r="45" spans="1:19" ht="87" customHeight="1" x14ac:dyDescent="0.2">
      <c r="A45" s="5" t="s">
        <v>425</v>
      </c>
      <c r="B45" s="12" t="s">
        <v>946</v>
      </c>
      <c r="C45" s="5" t="s">
        <v>435</v>
      </c>
      <c r="D45" s="12">
        <v>2016</v>
      </c>
      <c r="E45" s="5" t="s">
        <v>945</v>
      </c>
      <c r="F45" s="10">
        <v>0</v>
      </c>
      <c r="G45" s="511"/>
      <c r="H45" s="498"/>
      <c r="I45" s="83"/>
      <c r="J45" s="83"/>
      <c r="K45" s="83"/>
      <c r="L45" s="83"/>
      <c r="M45" s="83"/>
      <c r="N45" s="83"/>
      <c r="O45" s="84">
        <f t="shared" si="3"/>
        <v>0</v>
      </c>
      <c r="P45" s="122">
        <f t="shared" si="4"/>
        <v>0</v>
      </c>
    </row>
    <row r="46" spans="1:19" ht="87" customHeight="1" x14ac:dyDescent="0.2">
      <c r="A46" s="492" t="s">
        <v>465</v>
      </c>
      <c r="B46" s="12" t="s">
        <v>947</v>
      </c>
      <c r="C46" s="5">
        <v>2016</v>
      </c>
      <c r="D46" s="12" t="s">
        <v>435</v>
      </c>
      <c r="E46" s="5" t="s">
        <v>944</v>
      </c>
      <c r="F46" s="10">
        <v>0</v>
      </c>
      <c r="G46" s="420"/>
      <c r="H46" s="465"/>
      <c r="I46" s="83"/>
      <c r="J46" s="83"/>
      <c r="K46" s="83"/>
      <c r="L46" s="83"/>
      <c r="M46" s="83"/>
      <c r="N46" s="83"/>
      <c r="O46" s="84">
        <f t="shared" si="3"/>
        <v>0</v>
      </c>
      <c r="P46" s="122">
        <f t="shared" si="4"/>
        <v>0</v>
      </c>
    </row>
    <row r="47" spans="1:19" ht="87" customHeight="1" x14ac:dyDescent="0.2">
      <c r="A47" s="509" t="s">
        <v>948</v>
      </c>
      <c r="B47" s="375" t="s">
        <v>950</v>
      </c>
      <c r="C47" s="5">
        <v>2016</v>
      </c>
      <c r="D47" s="12" t="s">
        <v>435</v>
      </c>
      <c r="E47" s="286" t="s">
        <v>951</v>
      </c>
      <c r="F47" s="10">
        <v>0</v>
      </c>
      <c r="G47" s="420"/>
      <c r="H47" s="465"/>
      <c r="I47" s="83"/>
      <c r="J47" s="83"/>
      <c r="K47" s="83"/>
      <c r="L47" s="83"/>
      <c r="M47" s="83"/>
      <c r="N47" s="83"/>
      <c r="O47" s="84">
        <f t="shared" si="3"/>
        <v>0</v>
      </c>
      <c r="P47" s="122">
        <f t="shared" si="4"/>
        <v>0</v>
      </c>
    </row>
    <row r="48" spans="1:19" ht="87" customHeight="1" x14ac:dyDescent="0.2">
      <c r="A48" s="502"/>
      <c r="B48" s="485"/>
      <c r="C48" s="5"/>
      <c r="D48" s="12"/>
      <c r="E48" s="458"/>
      <c r="F48" s="503"/>
      <c r="G48" s="504"/>
      <c r="H48" s="505"/>
      <c r="I48" s="505"/>
      <c r="J48" s="505"/>
      <c r="K48" s="505"/>
      <c r="L48" s="505"/>
      <c r="M48" s="505"/>
      <c r="N48" s="505"/>
      <c r="O48" s="506"/>
      <c r="P48" s="507"/>
      <c r="Q48" s="508"/>
    </row>
    <row r="49" spans="1:19" ht="21" customHeight="1" x14ac:dyDescent="0.2">
      <c r="A49" s="1196" t="s">
        <v>911</v>
      </c>
      <c r="B49" s="1197"/>
      <c r="C49" s="1197"/>
      <c r="D49" s="1197"/>
      <c r="E49" s="1197"/>
      <c r="F49" s="1197"/>
      <c r="G49" s="1197"/>
      <c r="H49" s="1197"/>
      <c r="I49" s="1197"/>
      <c r="J49" s="1197"/>
      <c r="K49" s="1197"/>
      <c r="L49" s="1197"/>
      <c r="M49" s="1197"/>
      <c r="N49" s="1197"/>
      <c r="O49" s="1197"/>
      <c r="P49" s="1197"/>
      <c r="Q49" s="1198"/>
    </row>
    <row r="50" spans="1:19" ht="21" customHeight="1" x14ac:dyDescent="0.2">
      <c r="A50" s="16" t="s">
        <v>278</v>
      </c>
      <c r="B50" s="1076" t="s">
        <v>481</v>
      </c>
      <c r="C50" s="1076"/>
      <c r="D50" s="1076"/>
      <c r="E50" s="1076"/>
      <c r="F50" s="10">
        <f>F51+F52+F53</f>
        <v>0</v>
      </c>
      <c r="G50" s="420">
        <f>G53+G52+G51</f>
        <v>0</v>
      </c>
      <c r="H50" s="465"/>
      <c r="I50" s="83"/>
      <c r="J50" s="83"/>
      <c r="K50" s="83"/>
      <c r="L50" s="83"/>
      <c r="M50" s="83"/>
      <c r="N50" s="83"/>
      <c r="O50" s="277">
        <f>O51+O52+O53</f>
        <v>0</v>
      </c>
      <c r="P50" s="129">
        <f>P51+P52+P53</f>
        <v>0</v>
      </c>
      <c r="Q50" s="461">
        <f>Q51+Q52+Q53</f>
        <v>0</v>
      </c>
    </row>
    <row r="51" spans="1:19" ht="21" customHeight="1" x14ac:dyDescent="0.2">
      <c r="A51" s="16" t="s">
        <v>279</v>
      </c>
      <c r="B51" s="1075" t="s">
        <v>468</v>
      </c>
      <c r="C51" s="1075"/>
      <c r="D51" s="1075"/>
      <c r="E51" s="1075"/>
      <c r="F51" s="10">
        <v>0</v>
      </c>
      <c r="G51" s="420">
        <v>0</v>
      </c>
      <c r="H51" s="465"/>
      <c r="I51" s="83"/>
      <c r="J51" s="83"/>
      <c r="K51" s="83"/>
      <c r="L51" s="83"/>
      <c r="M51" s="83"/>
      <c r="N51" s="83"/>
      <c r="O51" s="277">
        <v>0</v>
      </c>
      <c r="P51" s="122">
        <f>O51+F51</f>
        <v>0</v>
      </c>
      <c r="Q51" s="10">
        <v>0</v>
      </c>
    </row>
    <row r="52" spans="1:19" ht="21" customHeight="1" x14ac:dyDescent="0.2">
      <c r="A52" s="16" t="s">
        <v>280</v>
      </c>
      <c r="B52" s="1075" t="s">
        <v>29</v>
      </c>
      <c r="C52" s="1075"/>
      <c r="D52" s="1075"/>
      <c r="E52" s="1075"/>
      <c r="F52" s="10">
        <f>F42+F45</f>
        <v>0</v>
      </c>
      <c r="G52" s="420">
        <f>G42+G45</f>
        <v>0</v>
      </c>
      <c r="H52" s="465"/>
      <c r="I52" s="83"/>
      <c r="J52" s="83"/>
      <c r="K52" s="83"/>
      <c r="L52" s="83"/>
      <c r="M52" s="83"/>
      <c r="N52" s="83"/>
      <c r="O52" s="277">
        <f>O42+O45</f>
        <v>0</v>
      </c>
      <c r="P52" s="122">
        <f>O52+F52</f>
        <v>0</v>
      </c>
      <c r="Q52" s="10">
        <v>0</v>
      </c>
    </row>
    <row r="53" spans="1:19" ht="21" customHeight="1" x14ac:dyDescent="0.2">
      <c r="A53" s="16" t="s">
        <v>281</v>
      </c>
      <c r="B53" s="1075" t="s">
        <v>158</v>
      </c>
      <c r="C53" s="1075"/>
      <c r="D53" s="1075"/>
      <c r="E53" s="1075"/>
      <c r="F53" s="10">
        <f>F40+F43+F44+F46+F47</f>
        <v>0</v>
      </c>
      <c r="G53" s="420">
        <f>G43+G44+G46+G47</f>
        <v>0</v>
      </c>
      <c r="H53" s="465"/>
      <c r="I53" s="83"/>
      <c r="J53" s="83"/>
      <c r="K53" s="83"/>
      <c r="L53" s="83"/>
      <c r="M53" s="83"/>
      <c r="N53" s="83"/>
      <c r="O53" s="277">
        <f>O40+O43+O44+O46+O47</f>
        <v>0</v>
      </c>
      <c r="P53" s="122">
        <f>O53+F53</f>
        <v>0</v>
      </c>
      <c r="Q53" s="10">
        <f>Q42</f>
        <v>0</v>
      </c>
    </row>
    <row r="54" spans="1:19" ht="21" customHeight="1" x14ac:dyDescent="0.2">
      <c r="A54" s="16" t="s">
        <v>286</v>
      </c>
      <c r="B54" s="1076" t="s">
        <v>914</v>
      </c>
      <c r="C54" s="1076"/>
      <c r="D54" s="1076"/>
      <c r="E54" s="1076"/>
      <c r="F54" s="10">
        <f>F55+F56+F57</f>
        <v>0</v>
      </c>
      <c r="G54" s="420">
        <f>G57+G56+G55</f>
        <v>0</v>
      </c>
      <c r="H54" s="465"/>
      <c r="I54" s="83"/>
      <c r="J54" s="83"/>
      <c r="K54" s="83"/>
      <c r="L54" s="83"/>
      <c r="M54" s="83"/>
      <c r="N54" s="83"/>
      <c r="O54" s="277">
        <f>O55+O56+O57</f>
        <v>0</v>
      </c>
      <c r="P54" s="129">
        <f>P55+P56+P57</f>
        <v>0</v>
      </c>
      <c r="Q54" s="461">
        <f>Q55+Q56+Q57</f>
        <v>0</v>
      </c>
    </row>
    <row r="55" spans="1:19" ht="21" customHeight="1" x14ac:dyDescent="0.2">
      <c r="A55" s="16" t="s">
        <v>287</v>
      </c>
      <c r="B55" s="1075" t="s">
        <v>468</v>
      </c>
      <c r="C55" s="1075"/>
      <c r="D55" s="1075"/>
      <c r="E55" s="1075"/>
      <c r="F55" s="10">
        <f t="shared" ref="F55:G57" si="5">F51</f>
        <v>0</v>
      </c>
      <c r="G55" s="420">
        <f t="shared" si="5"/>
        <v>0</v>
      </c>
      <c r="H55" s="465"/>
      <c r="I55" s="83"/>
      <c r="J55" s="83"/>
      <c r="K55" s="83"/>
      <c r="L55" s="83"/>
      <c r="M55" s="83"/>
      <c r="N55" s="83"/>
      <c r="O55" s="277">
        <f>O51</f>
        <v>0</v>
      </c>
      <c r="P55" s="122">
        <f>F55+O55</f>
        <v>0</v>
      </c>
      <c r="Q55" s="10">
        <f>Q51</f>
        <v>0</v>
      </c>
    </row>
    <row r="56" spans="1:19" ht="21" customHeight="1" x14ac:dyDescent="0.2">
      <c r="A56" s="16" t="s">
        <v>288</v>
      </c>
      <c r="B56" s="1075" t="s">
        <v>29</v>
      </c>
      <c r="C56" s="1075"/>
      <c r="D56" s="1075"/>
      <c r="E56" s="1075"/>
      <c r="F56" s="10">
        <f t="shared" si="5"/>
        <v>0</v>
      </c>
      <c r="G56" s="420">
        <f t="shared" si="5"/>
        <v>0</v>
      </c>
      <c r="H56" s="465"/>
      <c r="I56" s="83"/>
      <c r="J56" s="83"/>
      <c r="K56" s="83"/>
      <c r="L56" s="83"/>
      <c r="M56" s="83"/>
      <c r="N56" s="83"/>
      <c r="O56" s="277">
        <f>O52</f>
        <v>0</v>
      </c>
      <c r="P56" s="122">
        <f>F56+O56</f>
        <v>0</v>
      </c>
      <c r="Q56" s="10">
        <f>Q52</f>
        <v>0</v>
      </c>
    </row>
    <row r="57" spans="1:19" ht="21" customHeight="1" x14ac:dyDescent="0.2">
      <c r="A57" s="16" t="s">
        <v>289</v>
      </c>
      <c r="B57" s="1075" t="s">
        <v>158</v>
      </c>
      <c r="C57" s="1075"/>
      <c r="D57" s="1075"/>
      <c r="E57" s="1075"/>
      <c r="F57" s="10">
        <f t="shared" si="5"/>
        <v>0</v>
      </c>
      <c r="G57" s="420">
        <f t="shared" si="5"/>
        <v>0</v>
      </c>
      <c r="H57" s="465"/>
      <c r="I57" s="83"/>
      <c r="J57" s="83"/>
      <c r="K57" s="83"/>
      <c r="L57" s="83"/>
      <c r="M57" s="83"/>
      <c r="N57" s="83"/>
      <c r="O57" s="277">
        <f>O53</f>
        <v>0</v>
      </c>
      <c r="P57" s="122">
        <f>F57+O57</f>
        <v>0</v>
      </c>
      <c r="Q57" s="10">
        <f>Q53</f>
        <v>0</v>
      </c>
    </row>
    <row r="58" spans="1:19" ht="24.95" customHeight="1" x14ac:dyDescent="0.2">
      <c r="A58" s="1073" t="s">
        <v>235</v>
      </c>
      <c r="B58" s="1074"/>
      <c r="C58" s="1074"/>
      <c r="D58" s="1074"/>
      <c r="E58" s="1074"/>
      <c r="F58" s="1074"/>
      <c r="G58" s="1074"/>
      <c r="H58" s="1074"/>
      <c r="I58" s="1074"/>
      <c r="J58" s="1074"/>
      <c r="K58" s="1074"/>
      <c r="L58" s="1074"/>
      <c r="M58" s="1074"/>
      <c r="N58" s="1074"/>
      <c r="O58" s="1252"/>
      <c r="P58" s="119"/>
      <c r="Q58" s="237"/>
    </row>
    <row r="59" spans="1:19" ht="18" customHeight="1" x14ac:dyDescent="0.2">
      <c r="A59" s="16" t="s">
        <v>278</v>
      </c>
      <c r="B59" s="1076" t="s">
        <v>481</v>
      </c>
      <c r="C59" s="1076"/>
      <c r="D59" s="1076"/>
      <c r="E59" s="1076"/>
      <c r="F59" s="10">
        <f>F60+F61+F62</f>
        <v>337612.19999999995</v>
      </c>
      <c r="G59" s="420"/>
      <c r="H59" s="465"/>
      <c r="I59" s="83"/>
      <c r="J59" s="83"/>
      <c r="K59" s="83"/>
      <c r="L59" s="83"/>
      <c r="M59" s="83"/>
      <c r="N59" s="83"/>
      <c r="O59" s="84">
        <f>O60+O61+O62</f>
        <v>-4285.8999999999996</v>
      </c>
      <c r="P59" s="129">
        <f t="shared" ref="P59:P70" si="6">F59+O59</f>
        <v>333326.29999999993</v>
      </c>
      <c r="Q59" s="10">
        <f>Q60+Q61+Q62</f>
        <v>0</v>
      </c>
    </row>
    <row r="60" spans="1:19" ht="18" customHeight="1" x14ac:dyDescent="0.2">
      <c r="A60" s="16" t="s">
        <v>279</v>
      </c>
      <c r="B60" s="1075" t="s">
        <v>468</v>
      </c>
      <c r="C60" s="1075"/>
      <c r="D60" s="1075"/>
      <c r="E60" s="1075"/>
      <c r="F60" s="510">
        <f>F17+F51</f>
        <v>0</v>
      </c>
      <c r="G60" s="511"/>
      <c r="H60" s="512"/>
      <c r="I60" s="513"/>
      <c r="J60" s="513"/>
      <c r="K60" s="513"/>
      <c r="L60" s="513"/>
      <c r="M60" s="513"/>
      <c r="N60" s="513"/>
      <c r="O60" s="514">
        <f>O17+O51</f>
        <v>0</v>
      </c>
      <c r="P60" s="515">
        <f t="shared" si="6"/>
        <v>0</v>
      </c>
      <c r="Q60" s="510">
        <f>Q17</f>
        <v>0</v>
      </c>
      <c r="S60" s="1" t="s">
        <v>957</v>
      </c>
    </row>
    <row r="61" spans="1:19" ht="18" customHeight="1" x14ac:dyDescent="0.2">
      <c r="A61" s="16" t="s">
        <v>280</v>
      </c>
      <c r="B61" s="1075" t="s">
        <v>29</v>
      </c>
      <c r="C61" s="1075"/>
      <c r="D61" s="1075"/>
      <c r="E61" s="1075"/>
      <c r="F61" s="510">
        <f>F7+F8+F13+F10+F11+F19+F45</f>
        <v>464728.8</v>
      </c>
      <c r="G61" s="511"/>
      <c r="H61" s="512"/>
      <c r="I61" s="513"/>
      <c r="J61" s="513"/>
      <c r="K61" s="513"/>
      <c r="L61" s="513"/>
      <c r="M61" s="513"/>
      <c r="N61" s="513"/>
      <c r="O61" s="514">
        <f>O7+O8+O13+O10+O11+O19+O45</f>
        <v>0</v>
      </c>
      <c r="P61" s="515">
        <f>F61+O61</f>
        <v>464728.8</v>
      </c>
      <c r="Q61" s="510">
        <f>Q7+Q8+Q13+Q10+Q11+Q19</f>
        <v>0</v>
      </c>
    </row>
    <row r="62" spans="1:19" ht="18" customHeight="1" x14ac:dyDescent="0.2">
      <c r="A62" s="16" t="s">
        <v>281</v>
      </c>
      <c r="B62" s="1075" t="s">
        <v>158</v>
      </c>
      <c r="C62" s="1075"/>
      <c r="D62" s="1075"/>
      <c r="E62" s="1075"/>
      <c r="F62" s="510">
        <f>F9+F15+F16+F18+F20+F40+F43+F44+F46+F47</f>
        <v>-127116.6</v>
      </c>
      <c r="G62" s="511"/>
      <c r="H62" s="512"/>
      <c r="I62" s="513"/>
      <c r="J62" s="513"/>
      <c r="K62" s="513"/>
      <c r="L62" s="513"/>
      <c r="M62" s="513"/>
      <c r="N62" s="513"/>
      <c r="O62" s="514">
        <f>O34+O53</f>
        <v>-4285.8999999999996</v>
      </c>
      <c r="P62" s="515">
        <f t="shared" si="6"/>
        <v>-131402.5</v>
      </c>
      <c r="Q62" s="510">
        <f>Q9+Q15+Q18+Q20</f>
        <v>0</v>
      </c>
    </row>
    <row r="63" spans="1:19" ht="20.45" customHeight="1" x14ac:dyDescent="0.2">
      <c r="A63" s="33" t="s">
        <v>282</v>
      </c>
      <c r="B63" s="1076" t="s">
        <v>307</v>
      </c>
      <c r="C63" s="1076"/>
      <c r="D63" s="1076"/>
      <c r="E63" s="1076"/>
      <c r="F63" s="53">
        <f>F64+F65+F66</f>
        <v>0</v>
      </c>
      <c r="G63" s="423"/>
      <c r="H63" s="471"/>
      <c r="I63" s="89"/>
      <c r="J63" s="89"/>
      <c r="K63" s="89"/>
      <c r="L63" s="89"/>
      <c r="M63" s="89"/>
      <c r="N63" s="89"/>
      <c r="O63" s="90">
        <f>O64+O65+O66</f>
        <v>0</v>
      </c>
      <c r="P63" s="129">
        <f t="shared" si="6"/>
        <v>0</v>
      </c>
      <c r="Q63" s="53">
        <f>Q64+Q65+Q66</f>
        <v>0</v>
      </c>
    </row>
    <row r="64" spans="1:19" ht="18" customHeight="1" x14ac:dyDescent="0.2">
      <c r="A64" s="16" t="s">
        <v>283</v>
      </c>
      <c r="B64" s="1075" t="s">
        <v>468</v>
      </c>
      <c r="C64" s="1075"/>
      <c r="D64" s="1075"/>
      <c r="E64" s="1075"/>
      <c r="F64" s="53">
        <v>0</v>
      </c>
      <c r="G64" s="423"/>
      <c r="H64" s="471"/>
      <c r="I64" s="89"/>
      <c r="J64" s="89"/>
      <c r="K64" s="89"/>
      <c r="L64" s="89"/>
      <c r="M64" s="89"/>
      <c r="N64" s="89"/>
      <c r="O64" s="90">
        <v>0</v>
      </c>
      <c r="P64" s="129">
        <f t="shared" si="6"/>
        <v>0</v>
      </c>
      <c r="Q64" s="53">
        <v>0</v>
      </c>
    </row>
    <row r="65" spans="1:21" ht="18" customHeight="1" x14ac:dyDescent="0.2">
      <c r="A65" s="16" t="s">
        <v>284</v>
      </c>
      <c r="B65" s="1075" t="s">
        <v>29</v>
      </c>
      <c r="C65" s="1075"/>
      <c r="D65" s="1075"/>
      <c r="E65" s="1075"/>
      <c r="F65" s="53">
        <f>F12</f>
        <v>0</v>
      </c>
      <c r="G65" s="423"/>
      <c r="H65" s="471"/>
      <c r="I65" s="89"/>
      <c r="J65" s="89"/>
      <c r="K65" s="89"/>
      <c r="L65" s="89"/>
      <c r="M65" s="89"/>
      <c r="N65" s="89"/>
      <c r="O65" s="90">
        <v>0</v>
      </c>
      <c r="P65" s="129">
        <f t="shared" si="6"/>
        <v>0</v>
      </c>
      <c r="Q65" s="53">
        <v>0</v>
      </c>
    </row>
    <row r="66" spans="1:21" ht="18" customHeight="1" x14ac:dyDescent="0.2">
      <c r="A66" s="16" t="s">
        <v>285</v>
      </c>
      <c r="B66" s="1075" t="s">
        <v>158</v>
      </c>
      <c r="C66" s="1075"/>
      <c r="D66" s="1075"/>
      <c r="E66" s="1075"/>
      <c r="F66" s="53">
        <f>F40+F16+F14</f>
        <v>0</v>
      </c>
      <c r="G66" s="423"/>
      <c r="H66" s="471"/>
      <c r="I66" s="89"/>
      <c r="J66" s="89"/>
      <c r="K66" s="89"/>
      <c r="L66" s="89"/>
      <c r="M66" s="89"/>
      <c r="N66" s="89"/>
      <c r="O66" s="90">
        <f>O40</f>
        <v>0</v>
      </c>
      <c r="P66" s="129">
        <f t="shared" si="6"/>
        <v>0</v>
      </c>
      <c r="Q66" s="53">
        <f>Q40</f>
        <v>0</v>
      </c>
    </row>
    <row r="67" spans="1:21" ht="18" customHeight="1" x14ac:dyDescent="0.2">
      <c r="A67" s="16" t="s">
        <v>286</v>
      </c>
      <c r="B67" s="1076" t="s">
        <v>483</v>
      </c>
      <c r="C67" s="1076"/>
      <c r="D67" s="1076"/>
      <c r="E67" s="1076"/>
      <c r="F67" s="53">
        <f>F59+F63</f>
        <v>337612.19999999995</v>
      </c>
      <c r="G67" s="423"/>
      <c r="H67" s="471"/>
      <c r="I67" s="89"/>
      <c r="J67" s="89"/>
      <c r="K67" s="89"/>
      <c r="L67" s="89"/>
      <c r="M67" s="89"/>
      <c r="N67" s="89"/>
      <c r="O67" s="90">
        <f>O59+O63</f>
        <v>-4285.8999999999996</v>
      </c>
      <c r="P67" s="129">
        <f t="shared" si="6"/>
        <v>333326.29999999993</v>
      </c>
      <c r="Q67" s="53">
        <f>Q59+Q63</f>
        <v>0</v>
      </c>
    </row>
    <row r="68" spans="1:21" ht="18" customHeight="1" x14ac:dyDescent="0.2">
      <c r="A68" s="16" t="s">
        <v>287</v>
      </c>
      <c r="B68" s="1075" t="s">
        <v>468</v>
      </c>
      <c r="C68" s="1075"/>
      <c r="D68" s="1075"/>
      <c r="E68" s="1075"/>
      <c r="F68" s="53">
        <f>F60+F64</f>
        <v>0</v>
      </c>
      <c r="G68" s="423"/>
      <c r="H68" s="471"/>
      <c r="I68" s="89"/>
      <c r="J68" s="89"/>
      <c r="K68" s="89"/>
      <c r="L68" s="89"/>
      <c r="M68" s="89"/>
      <c r="N68" s="89"/>
      <c r="O68" s="90">
        <f>O60+O64</f>
        <v>0</v>
      </c>
      <c r="P68" s="129">
        <f t="shared" si="6"/>
        <v>0</v>
      </c>
      <c r="Q68" s="53">
        <f>Q60+Q64</f>
        <v>0</v>
      </c>
    </row>
    <row r="69" spans="1:21" ht="18" customHeight="1" x14ac:dyDescent="0.2">
      <c r="A69" s="16" t="s">
        <v>288</v>
      </c>
      <c r="B69" s="1075" t="s">
        <v>29</v>
      </c>
      <c r="C69" s="1075"/>
      <c r="D69" s="1075"/>
      <c r="E69" s="1075"/>
      <c r="F69" s="53">
        <f>F61+F65</f>
        <v>464728.8</v>
      </c>
      <c r="G69" s="423"/>
      <c r="H69" s="471"/>
      <c r="I69" s="89"/>
      <c r="J69" s="89"/>
      <c r="K69" s="89"/>
      <c r="L69" s="89"/>
      <c r="M69" s="89"/>
      <c r="N69" s="89"/>
      <c r="O69" s="90">
        <f>O61+O65</f>
        <v>0</v>
      </c>
      <c r="P69" s="129">
        <f t="shared" si="6"/>
        <v>464728.8</v>
      </c>
      <c r="Q69" s="53">
        <f>Q61+Q65</f>
        <v>0</v>
      </c>
    </row>
    <row r="70" spans="1:21" ht="18" customHeight="1" x14ac:dyDescent="0.2">
      <c r="A70" s="16" t="s">
        <v>289</v>
      </c>
      <c r="B70" s="1075" t="s">
        <v>158</v>
      </c>
      <c r="C70" s="1075"/>
      <c r="D70" s="1075"/>
      <c r="E70" s="1075"/>
      <c r="F70" s="53">
        <f>F62+F66</f>
        <v>-127116.6</v>
      </c>
      <c r="G70" s="423"/>
      <c r="H70" s="471"/>
      <c r="I70" s="89"/>
      <c r="J70" s="89"/>
      <c r="K70" s="89"/>
      <c r="L70" s="89"/>
      <c r="M70" s="89"/>
      <c r="N70" s="89"/>
      <c r="O70" s="90">
        <f>O62+O66</f>
        <v>-4285.8999999999996</v>
      </c>
      <c r="P70" s="129">
        <f t="shared" si="6"/>
        <v>-131402.5</v>
      </c>
      <c r="Q70" s="53">
        <f>Q62+Q66</f>
        <v>0</v>
      </c>
    </row>
    <row r="71" spans="1:21" s="37" customFormat="1" ht="18.75" customHeight="1" x14ac:dyDescent="0.25">
      <c r="A71" s="1069" t="s">
        <v>142</v>
      </c>
      <c r="B71" s="1070"/>
      <c r="C71" s="1070"/>
      <c r="D71" s="1070"/>
      <c r="E71" s="1070"/>
      <c r="F71" s="1070"/>
      <c r="G71" s="1070"/>
      <c r="H71" s="1070"/>
      <c r="I71" s="1070"/>
      <c r="J71" s="1070"/>
      <c r="K71" s="1070"/>
      <c r="L71" s="1070"/>
      <c r="M71" s="1070"/>
      <c r="N71" s="1070"/>
      <c r="O71" s="1070"/>
      <c r="P71" s="205"/>
      <c r="Q71" s="235"/>
    </row>
    <row r="72" spans="1:21" s="37" customFormat="1" ht="20.25" customHeight="1" x14ac:dyDescent="0.25">
      <c r="A72" s="1069" t="s">
        <v>793</v>
      </c>
      <c r="B72" s="1070"/>
      <c r="C72" s="1070"/>
      <c r="D72" s="1070"/>
      <c r="E72" s="1070"/>
      <c r="F72" s="1070"/>
      <c r="G72" s="1070"/>
      <c r="H72" s="1070"/>
      <c r="I72" s="1070"/>
      <c r="J72" s="1070"/>
      <c r="K72" s="1070"/>
      <c r="L72" s="1070"/>
      <c r="M72" s="1070"/>
      <c r="N72" s="1070"/>
      <c r="O72" s="1070"/>
      <c r="P72" s="205"/>
      <c r="Q72" s="235"/>
    </row>
    <row r="73" spans="1:21" ht="291.60000000000002" customHeight="1" x14ac:dyDescent="0.2">
      <c r="A73" s="20" t="s">
        <v>143</v>
      </c>
      <c r="B73" s="18" t="s">
        <v>648</v>
      </c>
      <c r="C73" s="8" t="s">
        <v>788</v>
      </c>
      <c r="D73" s="22" t="s">
        <v>147</v>
      </c>
      <c r="E73" s="30" t="s">
        <v>959</v>
      </c>
      <c r="F73" s="19">
        <v>214562.9</v>
      </c>
      <c r="G73" s="424"/>
      <c r="H73" s="523"/>
      <c r="I73" s="524"/>
      <c r="J73" s="91"/>
      <c r="K73" s="91"/>
      <c r="L73" s="91"/>
      <c r="M73" s="91"/>
      <c r="N73" s="91"/>
      <c r="O73" s="84">
        <f>SUM(G73:N73)</f>
        <v>0</v>
      </c>
      <c r="P73" s="129">
        <f>F73+O73</f>
        <v>214562.9</v>
      </c>
    </row>
    <row r="74" spans="1:21" ht="74.45" customHeight="1" x14ac:dyDescent="0.2">
      <c r="A74" s="20" t="s">
        <v>144</v>
      </c>
      <c r="B74" s="18" t="s">
        <v>621</v>
      </c>
      <c r="C74" s="8" t="s">
        <v>788</v>
      </c>
      <c r="D74" s="22" t="s">
        <v>147</v>
      </c>
      <c r="E74" s="30" t="s">
        <v>978</v>
      </c>
      <c r="F74" s="19">
        <v>-896730.6</v>
      </c>
      <c r="G74" s="424">
        <f>440.5+19.4-8146.2-2.1</f>
        <v>-7688.4000000000005</v>
      </c>
      <c r="H74" s="472">
        <f>5664+1038.7</f>
        <v>6702.7</v>
      </c>
      <c r="I74" s="91"/>
      <c r="J74" s="91"/>
      <c r="K74" s="91"/>
      <c r="L74" s="91"/>
      <c r="M74" s="91"/>
      <c r="N74" s="91"/>
      <c r="O74" s="84">
        <f>SUM(G74:N74)</f>
        <v>-985.70000000000073</v>
      </c>
      <c r="P74" s="129">
        <f>F74+O74</f>
        <v>-897716.29999999993</v>
      </c>
      <c r="U74" s="544"/>
    </row>
    <row r="75" spans="1:21" ht="92.45" customHeight="1" x14ac:dyDescent="0.2">
      <c r="A75" s="20" t="s">
        <v>32</v>
      </c>
      <c r="B75" s="18" t="s">
        <v>692</v>
      </c>
      <c r="C75" s="8" t="s">
        <v>0</v>
      </c>
      <c r="D75" s="22" t="s">
        <v>147</v>
      </c>
      <c r="E75" s="30" t="s">
        <v>967</v>
      </c>
      <c r="F75" s="19">
        <v>-17786.099999999999</v>
      </c>
      <c r="G75" s="424"/>
      <c r="H75" s="472"/>
      <c r="I75" s="91"/>
      <c r="J75" s="91"/>
      <c r="K75" s="91"/>
      <c r="L75" s="91"/>
      <c r="M75" s="91"/>
      <c r="N75" s="91"/>
      <c r="O75" s="84">
        <f>SUM(G75:N75)</f>
        <v>0</v>
      </c>
      <c r="P75" s="129">
        <f>F75+O75</f>
        <v>-17786.099999999999</v>
      </c>
    </row>
    <row r="76" spans="1:21" ht="174.75" customHeight="1" x14ac:dyDescent="0.2">
      <c r="A76" s="20" t="s">
        <v>311</v>
      </c>
      <c r="B76" s="18" t="s">
        <v>238</v>
      </c>
      <c r="C76" s="8" t="s">
        <v>788</v>
      </c>
      <c r="D76" s="22" t="s">
        <v>564</v>
      </c>
      <c r="E76" s="30" t="s">
        <v>141</v>
      </c>
      <c r="F76" s="19"/>
      <c r="G76" s="424"/>
      <c r="H76" s="472"/>
      <c r="I76" s="91"/>
      <c r="J76" s="91"/>
      <c r="K76" s="91"/>
      <c r="L76" s="91"/>
      <c r="M76" s="91"/>
      <c r="N76" s="91"/>
      <c r="O76" s="84"/>
      <c r="P76" s="129"/>
    </row>
    <row r="77" spans="1:21" ht="108" customHeight="1" x14ac:dyDescent="0.2">
      <c r="A77" s="20" t="s">
        <v>312</v>
      </c>
      <c r="B77" s="18" t="s">
        <v>10</v>
      </c>
      <c r="C77" s="8" t="s">
        <v>788</v>
      </c>
      <c r="D77" s="22" t="s">
        <v>531</v>
      </c>
      <c r="E77" s="30" t="s">
        <v>141</v>
      </c>
      <c r="F77" s="11"/>
      <c r="G77" s="421"/>
      <c r="H77" s="457"/>
      <c r="I77" s="85"/>
      <c r="J77" s="85"/>
      <c r="K77" s="85"/>
      <c r="L77" s="85"/>
      <c r="M77" s="85"/>
      <c r="N77" s="85"/>
      <c r="O77" s="84"/>
      <c r="P77" s="129"/>
    </row>
    <row r="78" spans="1:21" ht="89.25" customHeight="1" x14ac:dyDescent="0.2">
      <c r="A78" s="20" t="s">
        <v>313</v>
      </c>
      <c r="B78" s="18" t="s">
        <v>220</v>
      </c>
      <c r="C78" s="8" t="s">
        <v>788</v>
      </c>
      <c r="D78" s="22" t="s">
        <v>147</v>
      </c>
      <c r="E78" s="30" t="s">
        <v>141</v>
      </c>
      <c r="F78" s="11"/>
      <c r="G78" s="421"/>
      <c r="H78" s="457"/>
      <c r="I78" s="85"/>
      <c r="J78" s="85"/>
      <c r="K78" s="85"/>
      <c r="L78" s="85"/>
      <c r="M78" s="85"/>
      <c r="N78" s="85"/>
      <c r="O78" s="84"/>
      <c r="P78" s="129"/>
    </row>
    <row r="79" spans="1:21" ht="138" customHeight="1" x14ac:dyDescent="0.2">
      <c r="A79" s="20" t="s">
        <v>291</v>
      </c>
      <c r="B79" s="18" t="s">
        <v>396</v>
      </c>
      <c r="C79" s="8" t="s">
        <v>788</v>
      </c>
      <c r="D79" s="22" t="s">
        <v>533</v>
      </c>
      <c r="E79" s="30" t="s">
        <v>141</v>
      </c>
      <c r="F79" s="11"/>
      <c r="G79" s="421"/>
      <c r="H79" s="457"/>
      <c r="I79" s="85"/>
      <c r="J79" s="85"/>
      <c r="K79" s="85"/>
      <c r="L79" s="85"/>
      <c r="M79" s="85"/>
      <c r="N79" s="85"/>
      <c r="O79" s="84"/>
      <c r="P79" s="129"/>
    </row>
    <row r="80" spans="1:21" ht="131.25" hidden="1" customHeight="1" x14ac:dyDescent="0.2">
      <c r="A80" s="20" t="s">
        <v>110</v>
      </c>
      <c r="B80" s="18" t="s">
        <v>184</v>
      </c>
      <c r="C80" s="8" t="s">
        <v>0</v>
      </c>
      <c r="D80" s="22" t="s">
        <v>533</v>
      </c>
      <c r="E80" s="30" t="s">
        <v>603</v>
      </c>
      <c r="F80" s="11">
        <v>0</v>
      </c>
      <c r="G80" s="421"/>
      <c r="H80" s="457"/>
      <c r="I80" s="85"/>
      <c r="J80" s="85"/>
      <c r="K80" s="85"/>
      <c r="L80" s="85"/>
      <c r="M80" s="85"/>
      <c r="N80" s="85"/>
      <c r="O80" s="84">
        <f>SUM(G80:N80)</f>
        <v>0</v>
      </c>
      <c r="P80" s="129">
        <f>F80+O80</f>
        <v>0</v>
      </c>
    </row>
    <row r="81" spans="1:16" ht="125.45" hidden="1" customHeight="1" x14ac:dyDescent="0.2">
      <c r="A81" s="20" t="s">
        <v>124</v>
      </c>
      <c r="B81" s="18" t="s">
        <v>579</v>
      </c>
      <c r="C81" s="8" t="s">
        <v>0</v>
      </c>
      <c r="D81" s="22" t="s">
        <v>533</v>
      </c>
      <c r="E81" s="30" t="s">
        <v>604</v>
      </c>
      <c r="F81" s="11">
        <v>0</v>
      </c>
      <c r="G81" s="421"/>
      <c r="H81" s="457"/>
      <c r="I81" s="85"/>
      <c r="J81" s="85"/>
      <c r="K81" s="85"/>
      <c r="L81" s="85"/>
      <c r="M81" s="85"/>
      <c r="N81" s="85"/>
      <c r="O81" s="84">
        <f>SUM(G81:N81)</f>
        <v>0</v>
      </c>
      <c r="P81" s="129">
        <f>F81+O81</f>
        <v>0</v>
      </c>
    </row>
    <row r="82" spans="1:16" ht="92.25" customHeight="1" x14ac:dyDescent="0.2">
      <c r="A82" s="20" t="s">
        <v>110</v>
      </c>
      <c r="B82" s="18" t="s">
        <v>582</v>
      </c>
      <c r="C82" s="8" t="s">
        <v>36</v>
      </c>
      <c r="D82" s="22" t="s">
        <v>531</v>
      </c>
      <c r="E82" s="30" t="s">
        <v>830</v>
      </c>
      <c r="F82" s="11">
        <v>0</v>
      </c>
      <c r="G82" s="421"/>
      <c r="H82" s="457"/>
      <c r="I82" s="85"/>
      <c r="J82" s="85"/>
      <c r="K82" s="85"/>
      <c r="L82" s="85"/>
      <c r="M82" s="85"/>
      <c r="N82" s="85"/>
      <c r="O82" s="84">
        <f t="shared" ref="O82:O92" si="7">SUM(G82:N82)</f>
        <v>0</v>
      </c>
      <c r="P82" s="129">
        <f t="shared" ref="P82:P92" si="8">F82+O82</f>
        <v>0</v>
      </c>
    </row>
    <row r="83" spans="1:16" ht="83.45" customHeight="1" x14ac:dyDescent="0.2">
      <c r="A83" s="20" t="s">
        <v>124</v>
      </c>
      <c r="B83" s="18" t="s">
        <v>581</v>
      </c>
      <c r="C83" s="8">
        <v>2014</v>
      </c>
      <c r="D83" s="22" t="s">
        <v>531</v>
      </c>
      <c r="E83" s="30" t="s">
        <v>606</v>
      </c>
      <c r="F83" s="11">
        <v>0</v>
      </c>
      <c r="G83" s="421"/>
      <c r="H83" s="457"/>
      <c r="I83" s="85"/>
      <c r="J83" s="85"/>
      <c r="K83" s="85"/>
      <c r="L83" s="85"/>
      <c r="M83" s="85"/>
      <c r="N83" s="85"/>
      <c r="O83" s="84">
        <f t="shared" si="7"/>
        <v>0</v>
      </c>
      <c r="P83" s="129">
        <f t="shared" si="8"/>
        <v>0</v>
      </c>
    </row>
    <row r="84" spans="1:16" ht="78.75" hidden="1" customHeight="1" x14ac:dyDescent="0.2">
      <c r="A84" s="20" t="s">
        <v>124</v>
      </c>
      <c r="B84" s="18" t="s">
        <v>560</v>
      </c>
      <c r="C84" s="8" t="s">
        <v>37</v>
      </c>
      <c r="D84" s="22" t="s">
        <v>531</v>
      </c>
      <c r="E84" s="30" t="s">
        <v>515</v>
      </c>
      <c r="F84" s="11"/>
      <c r="G84" s="421"/>
      <c r="H84" s="473"/>
      <c r="I84" s="85"/>
      <c r="J84" s="85"/>
      <c r="K84" s="85"/>
      <c r="L84" s="85"/>
      <c r="M84" s="85"/>
      <c r="N84" s="85"/>
      <c r="O84" s="84">
        <f t="shared" si="7"/>
        <v>0</v>
      </c>
      <c r="P84" s="129">
        <f t="shared" si="8"/>
        <v>0</v>
      </c>
    </row>
    <row r="85" spans="1:16" ht="24.75" hidden="1" customHeight="1" x14ac:dyDescent="0.2">
      <c r="A85" s="20"/>
      <c r="B85" s="18"/>
      <c r="C85" s="8"/>
      <c r="D85" s="22"/>
      <c r="E85" s="30" t="s">
        <v>30</v>
      </c>
      <c r="F85" s="11"/>
      <c r="G85" s="421"/>
      <c r="H85" s="457"/>
      <c r="I85" s="85"/>
      <c r="J85" s="85"/>
      <c r="K85" s="85"/>
      <c r="L85" s="85"/>
      <c r="M85" s="85"/>
      <c r="N85" s="85"/>
      <c r="O85" s="84">
        <f t="shared" si="7"/>
        <v>0</v>
      </c>
      <c r="P85" s="129">
        <f t="shared" si="8"/>
        <v>0</v>
      </c>
    </row>
    <row r="86" spans="1:16" ht="90.75" customHeight="1" x14ac:dyDescent="0.2">
      <c r="A86" s="20" t="s">
        <v>554</v>
      </c>
      <c r="B86" s="18" t="s">
        <v>583</v>
      </c>
      <c r="C86" s="8" t="s">
        <v>788</v>
      </c>
      <c r="D86" s="22" t="s">
        <v>531</v>
      </c>
      <c r="E86" s="30" t="s">
        <v>828</v>
      </c>
      <c r="F86" s="11">
        <f>-412.4+532.3</f>
        <v>119.89999999999998</v>
      </c>
      <c r="G86" s="421"/>
      <c r="H86" s="457"/>
      <c r="I86" s="85"/>
      <c r="J86" s="85"/>
      <c r="K86" s="85"/>
      <c r="L86" s="85"/>
      <c r="M86" s="85"/>
      <c r="N86" s="85"/>
      <c r="O86" s="84">
        <f t="shared" si="7"/>
        <v>0</v>
      </c>
      <c r="P86" s="129">
        <f t="shared" si="8"/>
        <v>119.89999999999998</v>
      </c>
    </row>
    <row r="87" spans="1:16" ht="66.599999999999994" customHeight="1" x14ac:dyDescent="0.2">
      <c r="A87" s="20" t="s">
        <v>555</v>
      </c>
      <c r="B87" s="18" t="s">
        <v>584</v>
      </c>
      <c r="C87" s="8" t="s">
        <v>788</v>
      </c>
      <c r="D87" s="22" t="s">
        <v>531</v>
      </c>
      <c r="E87" s="30" t="s">
        <v>608</v>
      </c>
      <c r="F87" s="11">
        <f>-103281.2-4823.4</f>
        <v>-108104.59999999999</v>
      </c>
      <c r="G87" s="421"/>
      <c r="H87" s="457"/>
      <c r="I87" s="85"/>
      <c r="J87" s="85"/>
      <c r="K87" s="85"/>
      <c r="L87" s="85"/>
      <c r="M87" s="85"/>
      <c r="N87" s="85"/>
      <c r="O87" s="84">
        <f t="shared" si="7"/>
        <v>0</v>
      </c>
      <c r="P87" s="129">
        <f t="shared" si="8"/>
        <v>-108104.59999999999</v>
      </c>
    </row>
    <row r="88" spans="1:16" ht="86.45" customHeight="1" x14ac:dyDescent="0.2">
      <c r="A88" s="20" t="s">
        <v>580</v>
      </c>
      <c r="B88" s="18" t="s">
        <v>588</v>
      </c>
      <c r="C88" s="8" t="s">
        <v>36</v>
      </c>
      <c r="D88" s="22" t="s">
        <v>531</v>
      </c>
      <c r="E88" s="30" t="s">
        <v>609</v>
      </c>
      <c r="F88" s="11">
        <v>0</v>
      </c>
      <c r="G88" s="421"/>
      <c r="H88" s="457"/>
      <c r="I88" s="85"/>
      <c r="J88" s="85"/>
      <c r="K88" s="85"/>
      <c r="L88" s="85"/>
      <c r="M88" s="85"/>
      <c r="N88" s="85"/>
      <c r="O88" s="84">
        <f t="shared" si="7"/>
        <v>0</v>
      </c>
      <c r="P88" s="129">
        <f t="shared" si="8"/>
        <v>0</v>
      </c>
    </row>
    <row r="89" spans="1:16" ht="104.45" customHeight="1" x14ac:dyDescent="0.2">
      <c r="A89" s="20" t="s">
        <v>585</v>
      </c>
      <c r="B89" s="18" t="s">
        <v>589</v>
      </c>
      <c r="C89" s="8" t="s">
        <v>36</v>
      </c>
      <c r="D89" s="22" t="s">
        <v>531</v>
      </c>
      <c r="E89" s="30" t="s">
        <v>610</v>
      </c>
      <c r="F89" s="11">
        <v>0</v>
      </c>
      <c r="G89" s="421"/>
      <c r="H89" s="457"/>
      <c r="I89" s="85"/>
      <c r="J89" s="85"/>
      <c r="K89" s="85"/>
      <c r="L89" s="85"/>
      <c r="M89" s="85"/>
      <c r="N89" s="85"/>
      <c r="O89" s="84">
        <f t="shared" si="7"/>
        <v>0</v>
      </c>
      <c r="P89" s="129">
        <f t="shared" si="8"/>
        <v>0</v>
      </c>
    </row>
    <row r="90" spans="1:16" ht="75" customHeight="1" x14ac:dyDescent="0.2">
      <c r="A90" s="20" t="s">
        <v>556</v>
      </c>
      <c r="B90" s="18" t="s">
        <v>636</v>
      </c>
      <c r="C90" s="8" t="s">
        <v>0</v>
      </c>
      <c r="D90" s="22" t="s">
        <v>47</v>
      </c>
      <c r="E90" s="30" t="s">
        <v>667</v>
      </c>
      <c r="F90" s="11">
        <v>0</v>
      </c>
      <c r="G90" s="421"/>
      <c r="H90" s="457"/>
      <c r="I90" s="85"/>
      <c r="J90" s="85"/>
      <c r="K90" s="85"/>
      <c r="L90" s="85"/>
      <c r="M90" s="85"/>
      <c r="N90" s="85"/>
      <c r="O90" s="84">
        <f t="shared" si="7"/>
        <v>0</v>
      </c>
      <c r="P90" s="129">
        <f t="shared" si="8"/>
        <v>0</v>
      </c>
    </row>
    <row r="91" spans="1:16" ht="75" customHeight="1" x14ac:dyDescent="0.2">
      <c r="A91" s="20" t="s">
        <v>561</v>
      </c>
      <c r="B91" s="18" t="s">
        <v>760</v>
      </c>
      <c r="C91" s="8">
        <v>2015</v>
      </c>
      <c r="D91" s="22" t="s">
        <v>435</v>
      </c>
      <c r="E91" s="30" t="s">
        <v>829</v>
      </c>
      <c r="F91" s="11">
        <v>0</v>
      </c>
      <c r="G91" s="421"/>
      <c r="H91" s="457"/>
      <c r="I91" s="85"/>
      <c r="J91" s="85"/>
      <c r="K91" s="85"/>
      <c r="L91" s="85"/>
      <c r="M91" s="85"/>
      <c r="N91" s="85"/>
      <c r="O91" s="84">
        <f t="shared" si="7"/>
        <v>0</v>
      </c>
      <c r="P91" s="129">
        <f t="shared" si="8"/>
        <v>0</v>
      </c>
    </row>
    <row r="92" spans="1:16" ht="75" customHeight="1" x14ac:dyDescent="0.2">
      <c r="A92" s="20" t="s">
        <v>580</v>
      </c>
      <c r="B92" s="18" t="s">
        <v>761</v>
      </c>
      <c r="C92" s="8">
        <v>2015</v>
      </c>
      <c r="D92" s="22" t="s">
        <v>435</v>
      </c>
      <c r="E92" s="30" t="s">
        <v>762</v>
      </c>
      <c r="F92" s="11">
        <v>0</v>
      </c>
      <c r="G92" s="421"/>
      <c r="H92" s="457"/>
      <c r="I92" s="85"/>
      <c r="J92" s="85"/>
      <c r="K92" s="85"/>
      <c r="L92" s="85"/>
      <c r="M92" s="85"/>
      <c r="N92" s="85"/>
      <c r="O92" s="84">
        <f t="shared" si="7"/>
        <v>0</v>
      </c>
      <c r="P92" s="129">
        <f t="shared" si="8"/>
        <v>0</v>
      </c>
    </row>
    <row r="93" spans="1:16" ht="75" customHeight="1" x14ac:dyDescent="0.2">
      <c r="A93" s="547" t="s">
        <v>994</v>
      </c>
      <c r="B93" s="18" t="s">
        <v>1005</v>
      </c>
      <c r="C93" s="8">
        <v>2015</v>
      </c>
      <c r="D93" s="22" t="s">
        <v>435</v>
      </c>
      <c r="E93" s="30" t="s">
        <v>1006</v>
      </c>
      <c r="F93" s="11">
        <v>0</v>
      </c>
      <c r="G93" s="421">
        <v>81000</v>
      </c>
      <c r="H93" s="457"/>
      <c r="I93" s="85"/>
      <c r="J93" s="85"/>
      <c r="K93" s="85"/>
      <c r="L93" s="85"/>
      <c r="M93" s="85"/>
      <c r="N93" s="85"/>
      <c r="O93" s="84">
        <f t="shared" ref="O93:O98" si="9">SUM(G93:N93)</f>
        <v>81000</v>
      </c>
      <c r="P93" s="129">
        <f t="shared" ref="P93:P98" si="10">F93+O93</f>
        <v>81000</v>
      </c>
    </row>
    <row r="94" spans="1:16" ht="64.900000000000006" customHeight="1" x14ac:dyDescent="0.2">
      <c r="A94" s="20" t="s">
        <v>585</v>
      </c>
      <c r="B94" s="18" t="s">
        <v>203</v>
      </c>
      <c r="C94" s="8" t="s">
        <v>788</v>
      </c>
      <c r="D94" s="22" t="s">
        <v>531</v>
      </c>
      <c r="E94" s="30" t="s">
        <v>141</v>
      </c>
      <c r="F94" s="11"/>
      <c r="G94" s="421"/>
      <c r="H94" s="457"/>
      <c r="I94" s="85"/>
      <c r="J94" s="85"/>
      <c r="K94" s="85"/>
      <c r="L94" s="85"/>
      <c r="M94" s="85"/>
      <c r="N94" s="85"/>
      <c r="O94" s="84">
        <f t="shared" si="9"/>
        <v>0</v>
      </c>
      <c r="P94" s="129">
        <f t="shared" si="10"/>
        <v>0</v>
      </c>
    </row>
    <row r="95" spans="1:16" ht="95.45" customHeight="1" x14ac:dyDescent="0.2">
      <c r="A95" s="20" t="s">
        <v>586</v>
      </c>
      <c r="B95" s="18" t="s">
        <v>116</v>
      </c>
      <c r="C95" s="8">
        <v>2014</v>
      </c>
      <c r="D95" s="22" t="s">
        <v>529</v>
      </c>
      <c r="E95" s="30" t="s">
        <v>141</v>
      </c>
      <c r="F95" s="11"/>
      <c r="G95" s="421"/>
      <c r="H95" s="457"/>
      <c r="I95" s="85"/>
      <c r="J95" s="85"/>
      <c r="K95" s="85"/>
      <c r="L95" s="85"/>
      <c r="M95" s="85"/>
      <c r="N95" s="85"/>
      <c r="O95" s="84">
        <f t="shared" si="9"/>
        <v>0</v>
      </c>
      <c r="P95" s="129">
        <f t="shared" si="10"/>
        <v>0</v>
      </c>
    </row>
    <row r="96" spans="1:16" ht="99" customHeight="1" x14ac:dyDescent="0.2">
      <c r="A96" s="20" t="s">
        <v>587</v>
      </c>
      <c r="B96" s="18" t="s">
        <v>1002</v>
      </c>
      <c r="C96" s="8">
        <v>2018</v>
      </c>
      <c r="D96" s="22" t="s">
        <v>147</v>
      </c>
      <c r="E96" s="30" t="s">
        <v>1003</v>
      </c>
      <c r="F96" s="11">
        <v>5000</v>
      </c>
      <c r="G96" s="421"/>
      <c r="H96" s="457"/>
      <c r="I96" s="85"/>
      <c r="J96" s="85"/>
      <c r="K96" s="85"/>
      <c r="L96" s="85"/>
      <c r="M96" s="85"/>
      <c r="N96" s="85"/>
      <c r="O96" s="84">
        <f t="shared" si="9"/>
        <v>0</v>
      </c>
      <c r="P96" s="129">
        <f t="shared" si="10"/>
        <v>5000</v>
      </c>
    </row>
    <row r="97" spans="1:17" ht="34.15" customHeight="1" x14ac:dyDescent="0.2">
      <c r="A97" s="1242" t="s">
        <v>988</v>
      </c>
      <c r="B97" s="1260" t="s">
        <v>984</v>
      </c>
      <c r="C97" s="1256" t="s">
        <v>987</v>
      </c>
      <c r="D97" s="1258" t="s">
        <v>147</v>
      </c>
      <c r="E97" s="493" t="s">
        <v>985</v>
      </c>
      <c r="F97" s="11">
        <v>0</v>
      </c>
      <c r="G97" s="421">
        <v>0</v>
      </c>
      <c r="H97" s="457"/>
      <c r="I97" s="85"/>
      <c r="J97" s="85"/>
      <c r="K97" s="85"/>
      <c r="L97" s="85"/>
      <c r="M97" s="85"/>
      <c r="N97" s="85"/>
      <c r="O97" s="84">
        <f t="shared" si="9"/>
        <v>0</v>
      </c>
      <c r="P97" s="129">
        <f t="shared" si="10"/>
        <v>0</v>
      </c>
    </row>
    <row r="98" spans="1:17" ht="43.9" customHeight="1" x14ac:dyDescent="0.2">
      <c r="A98" s="1243"/>
      <c r="B98" s="1261"/>
      <c r="C98" s="1257"/>
      <c r="D98" s="1259"/>
      <c r="E98" s="493" t="s">
        <v>986</v>
      </c>
      <c r="F98" s="11">
        <v>0</v>
      </c>
      <c r="G98" s="421">
        <v>0</v>
      </c>
      <c r="H98" s="457"/>
      <c r="I98" s="85"/>
      <c r="J98" s="85"/>
      <c r="K98" s="85"/>
      <c r="L98" s="85"/>
      <c r="M98" s="85"/>
      <c r="N98" s="85"/>
      <c r="O98" s="84">
        <f t="shared" si="9"/>
        <v>0</v>
      </c>
      <c r="P98" s="129">
        <f t="shared" si="10"/>
        <v>0</v>
      </c>
    </row>
    <row r="99" spans="1:17" ht="24" customHeight="1" x14ac:dyDescent="0.2">
      <c r="A99" s="1199" t="s">
        <v>912</v>
      </c>
      <c r="B99" s="1200"/>
      <c r="C99" s="1200"/>
      <c r="D99" s="1200"/>
      <c r="E99" s="1200"/>
      <c r="F99" s="1200"/>
      <c r="G99" s="1200"/>
      <c r="H99" s="1200"/>
      <c r="I99" s="1200"/>
      <c r="J99" s="1200"/>
      <c r="K99" s="1200"/>
      <c r="L99" s="1200"/>
      <c r="M99" s="1200"/>
      <c r="N99" s="1200"/>
      <c r="O99" s="1200"/>
      <c r="P99" s="1200"/>
      <c r="Q99" s="1201"/>
    </row>
    <row r="100" spans="1:17" ht="33" customHeight="1" x14ac:dyDescent="0.2">
      <c r="A100" s="16" t="s">
        <v>278</v>
      </c>
      <c r="B100" s="1076" t="s">
        <v>481</v>
      </c>
      <c r="C100" s="1076"/>
      <c r="D100" s="1076"/>
      <c r="E100" s="1076"/>
      <c r="F100" s="11">
        <f>F101+F102+F103</f>
        <v>-802938.5</v>
      </c>
      <c r="G100" s="421"/>
      <c r="H100" s="457"/>
      <c r="I100" s="85"/>
      <c r="J100" s="85"/>
      <c r="K100" s="85"/>
      <c r="L100" s="85"/>
      <c r="M100" s="85"/>
      <c r="N100" s="85"/>
      <c r="O100" s="84">
        <f>O101+O102+O103</f>
        <v>80014.3</v>
      </c>
      <c r="P100" s="129">
        <f>P101+P102+P103</f>
        <v>-722924.2</v>
      </c>
      <c r="Q100" s="273">
        <f>Q101+Q102+Q103</f>
        <v>0</v>
      </c>
    </row>
    <row r="101" spans="1:17" ht="33" customHeight="1" x14ac:dyDescent="0.2">
      <c r="A101" s="16" t="s">
        <v>279</v>
      </c>
      <c r="B101" s="1075" t="s">
        <v>468</v>
      </c>
      <c r="C101" s="1075"/>
      <c r="D101" s="1075"/>
      <c r="E101" s="1075"/>
      <c r="F101" s="11">
        <v>0</v>
      </c>
      <c r="G101" s="421"/>
      <c r="H101" s="457"/>
      <c r="I101" s="85"/>
      <c r="J101" s="85"/>
      <c r="K101" s="85"/>
      <c r="L101" s="85"/>
      <c r="M101" s="85"/>
      <c r="N101" s="85"/>
      <c r="O101" s="305">
        <v>0</v>
      </c>
      <c r="P101" s="122">
        <f>F101+O101</f>
        <v>0</v>
      </c>
      <c r="Q101" s="273">
        <v>0</v>
      </c>
    </row>
    <row r="102" spans="1:17" ht="28.15" customHeight="1" x14ac:dyDescent="0.2">
      <c r="A102" s="16" t="s">
        <v>280</v>
      </c>
      <c r="B102" s="1075" t="s">
        <v>29</v>
      </c>
      <c r="C102" s="1075"/>
      <c r="D102" s="1075"/>
      <c r="E102" s="1075"/>
      <c r="F102" s="11">
        <f>F73+F75+F82+F86+F91+F97</f>
        <v>196896.69999999998</v>
      </c>
      <c r="G102" s="421"/>
      <c r="H102" s="457"/>
      <c r="I102" s="85"/>
      <c r="J102" s="85"/>
      <c r="K102" s="85"/>
      <c r="L102" s="85"/>
      <c r="M102" s="85"/>
      <c r="N102" s="85"/>
      <c r="O102" s="305">
        <f>O73+O75+O82+O86+O91+O97</f>
        <v>0</v>
      </c>
      <c r="P102" s="122">
        <f>F102+O102</f>
        <v>196896.69999999998</v>
      </c>
      <c r="Q102" s="273">
        <f>Q73+Q75+Q82+Q86+Q91+Q97</f>
        <v>0</v>
      </c>
    </row>
    <row r="103" spans="1:17" ht="28.15" customHeight="1" x14ac:dyDescent="0.2">
      <c r="A103" s="16" t="s">
        <v>281</v>
      </c>
      <c r="B103" s="1075" t="s">
        <v>158</v>
      </c>
      <c r="C103" s="1075"/>
      <c r="D103" s="1075"/>
      <c r="E103" s="1075"/>
      <c r="F103" s="11">
        <f>F74+F87+F93+F96+F98</f>
        <v>-999835.2</v>
      </c>
      <c r="G103" s="421"/>
      <c r="H103" s="457"/>
      <c r="I103" s="85"/>
      <c r="J103" s="85"/>
      <c r="K103" s="85"/>
      <c r="L103" s="85"/>
      <c r="M103" s="85"/>
      <c r="N103" s="85"/>
      <c r="O103" s="305">
        <f>O74+O87+O93+O96+O98</f>
        <v>80014.3</v>
      </c>
      <c r="P103" s="122">
        <f>F103+O103</f>
        <v>-919820.89999999991</v>
      </c>
      <c r="Q103" s="273">
        <f>Q74+Q87+Q93+Q96+Q98</f>
        <v>0</v>
      </c>
    </row>
    <row r="104" spans="1:17" ht="28.15" customHeight="1" x14ac:dyDescent="0.2">
      <c r="A104" s="16" t="s">
        <v>286</v>
      </c>
      <c r="B104" s="1076" t="s">
        <v>913</v>
      </c>
      <c r="C104" s="1076"/>
      <c r="D104" s="1076"/>
      <c r="E104" s="1076"/>
      <c r="F104" s="11">
        <f>F105+F106+F107</f>
        <v>-802938.5</v>
      </c>
      <c r="G104" s="421"/>
      <c r="H104" s="457"/>
      <c r="I104" s="85"/>
      <c r="J104" s="85"/>
      <c r="K104" s="85"/>
      <c r="L104" s="85"/>
      <c r="M104" s="85"/>
      <c r="N104" s="85"/>
      <c r="O104" s="277">
        <f>O105+O106+O107</f>
        <v>80014.3</v>
      </c>
      <c r="P104" s="122">
        <f>P105+P106+P107</f>
        <v>-722924.2</v>
      </c>
      <c r="Q104" s="273">
        <f>Q105+Q106+Q107</f>
        <v>0</v>
      </c>
    </row>
    <row r="105" spans="1:17" ht="28.9" customHeight="1" x14ac:dyDescent="0.2">
      <c r="A105" s="16" t="s">
        <v>287</v>
      </c>
      <c r="B105" s="1075" t="s">
        <v>468</v>
      </c>
      <c r="C105" s="1075"/>
      <c r="D105" s="1075"/>
      <c r="E105" s="1075"/>
      <c r="F105" s="11">
        <f>F101</f>
        <v>0</v>
      </c>
      <c r="G105" s="421"/>
      <c r="H105" s="457"/>
      <c r="I105" s="85"/>
      <c r="J105" s="85"/>
      <c r="K105" s="85"/>
      <c r="L105" s="85"/>
      <c r="M105" s="85"/>
      <c r="N105" s="85"/>
      <c r="O105" s="305">
        <f>O101</f>
        <v>0</v>
      </c>
      <c r="P105" s="122">
        <f>O105+F105</f>
        <v>0</v>
      </c>
      <c r="Q105" s="273">
        <f>Q101</f>
        <v>0</v>
      </c>
    </row>
    <row r="106" spans="1:17" ht="28.15" customHeight="1" x14ac:dyDescent="0.2">
      <c r="A106" s="16" t="s">
        <v>288</v>
      </c>
      <c r="B106" s="1075" t="s">
        <v>29</v>
      </c>
      <c r="C106" s="1075"/>
      <c r="D106" s="1075"/>
      <c r="E106" s="1075"/>
      <c r="F106" s="11">
        <f>F102</f>
        <v>196896.69999999998</v>
      </c>
      <c r="G106" s="421"/>
      <c r="H106" s="457"/>
      <c r="I106" s="85"/>
      <c r="J106" s="85"/>
      <c r="K106" s="85"/>
      <c r="L106" s="85"/>
      <c r="M106" s="85"/>
      <c r="N106" s="85"/>
      <c r="O106" s="305">
        <f>O102</f>
        <v>0</v>
      </c>
      <c r="P106" s="122">
        <f>O106+F106</f>
        <v>196896.69999999998</v>
      </c>
      <c r="Q106" s="273">
        <f>Q102</f>
        <v>0</v>
      </c>
    </row>
    <row r="107" spans="1:17" ht="29.45" customHeight="1" x14ac:dyDescent="0.2">
      <c r="A107" s="16" t="s">
        <v>289</v>
      </c>
      <c r="B107" s="1075" t="s">
        <v>158</v>
      </c>
      <c r="C107" s="1075"/>
      <c r="D107" s="1075"/>
      <c r="E107" s="1075"/>
      <c r="F107" s="11">
        <f>F103</f>
        <v>-999835.2</v>
      </c>
      <c r="G107" s="421"/>
      <c r="H107" s="457"/>
      <c r="I107" s="85"/>
      <c r="J107" s="85"/>
      <c r="K107" s="85"/>
      <c r="L107" s="85"/>
      <c r="M107" s="85"/>
      <c r="N107" s="85"/>
      <c r="O107" s="305">
        <f>O103</f>
        <v>80014.3</v>
      </c>
      <c r="P107" s="122">
        <f>O107+F107</f>
        <v>-919820.89999999991</v>
      </c>
      <c r="Q107" s="273">
        <f>Q103</f>
        <v>0</v>
      </c>
    </row>
    <row r="108" spans="1:17" s="37" customFormat="1" ht="24.95" customHeight="1" x14ac:dyDescent="0.25">
      <c r="A108" s="1227" t="s">
        <v>831</v>
      </c>
      <c r="B108" s="1228"/>
      <c r="C108" s="1228"/>
      <c r="D108" s="1228"/>
      <c r="E108" s="1228"/>
      <c r="F108" s="1228"/>
      <c r="G108" s="1228"/>
      <c r="H108" s="1228"/>
      <c r="I108" s="1228"/>
      <c r="J108" s="1228"/>
      <c r="K108" s="1228"/>
      <c r="L108" s="1228"/>
      <c r="M108" s="1228"/>
      <c r="N108" s="1228"/>
      <c r="O108" s="1229"/>
      <c r="P108" s="123"/>
      <c r="Q108" s="235"/>
    </row>
    <row r="109" spans="1:17" ht="44.45" customHeight="1" x14ac:dyDescent="0.2">
      <c r="A109" s="1090" t="s">
        <v>149</v>
      </c>
      <c r="B109" s="1067" t="s">
        <v>558</v>
      </c>
      <c r="C109" s="1090" t="s">
        <v>788</v>
      </c>
      <c r="D109" s="12" t="s">
        <v>47</v>
      </c>
      <c r="E109" s="5" t="s">
        <v>516</v>
      </c>
      <c r="F109" s="11">
        <v>0</v>
      </c>
      <c r="G109" s="421"/>
      <c r="H109" s="457"/>
      <c r="I109" s="85"/>
      <c r="J109" s="85"/>
      <c r="K109" s="85"/>
      <c r="L109" s="85"/>
      <c r="M109" s="85"/>
      <c r="N109" s="85"/>
      <c r="O109" s="84">
        <f>SUM(G109:N109)</f>
        <v>0</v>
      </c>
      <c r="P109" s="129">
        <f>F109+O109</f>
        <v>0</v>
      </c>
    </row>
    <row r="110" spans="1:17" ht="40.9" customHeight="1" x14ac:dyDescent="0.2">
      <c r="A110" s="1241"/>
      <c r="B110" s="1255"/>
      <c r="C110" s="1241"/>
      <c r="D110" s="12" t="s">
        <v>435</v>
      </c>
      <c r="E110" s="516" t="s">
        <v>638</v>
      </c>
      <c r="F110" s="517">
        <v>0</v>
      </c>
      <c r="G110" s="518"/>
      <c r="H110" s="519"/>
      <c r="I110" s="520"/>
      <c r="J110" s="520"/>
      <c r="K110" s="520"/>
      <c r="L110" s="520"/>
      <c r="M110" s="520"/>
      <c r="N110" s="520"/>
      <c r="O110" s="514">
        <f>SUM(G110:N110)</f>
        <v>0</v>
      </c>
      <c r="P110" s="515">
        <f>F110+O110</f>
        <v>0</v>
      </c>
      <c r="Q110" s="521"/>
    </row>
    <row r="111" spans="1:17" ht="41.45" customHeight="1" x14ac:dyDescent="0.2">
      <c r="A111" s="1091"/>
      <c r="B111" s="1080"/>
      <c r="C111" s="1091"/>
      <c r="D111" s="12" t="s">
        <v>435</v>
      </c>
      <c r="E111" s="516" t="s">
        <v>638</v>
      </c>
      <c r="F111" s="517">
        <v>0</v>
      </c>
      <c r="G111" s="518"/>
      <c r="H111" s="519"/>
      <c r="I111" s="520"/>
      <c r="J111" s="520"/>
      <c r="K111" s="520"/>
      <c r="L111" s="520"/>
      <c r="M111" s="520"/>
      <c r="N111" s="520"/>
      <c r="O111" s="514">
        <f>SUM(G111:N111)</f>
        <v>0</v>
      </c>
      <c r="P111" s="515">
        <f>F111+O111</f>
        <v>0</v>
      </c>
      <c r="Q111" s="521"/>
    </row>
    <row r="112" spans="1:17" ht="60.6" customHeight="1" x14ac:dyDescent="0.2">
      <c r="A112" s="105" t="s">
        <v>900</v>
      </c>
      <c r="B112" s="522" t="s">
        <v>659</v>
      </c>
      <c r="C112" s="5">
        <v>2014</v>
      </c>
      <c r="D112" s="522" t="s">
        <v>435</v>
      </c>
      <c r="E112" s="516" t="s">
        <v>906</v>
      </c>
      <c r="F112" s="517">
        <v>0</v>
      </c>
      <c r="G112" s="518"/>
      <c r="H112" s="519"/>
      <c r="I112" s="520"/>
      <c r="J112" s="520"/>
      <c r="K112" s="520"/>
      <c r="L112" s="520"/>
      <c r="M112" s="520"/>
      <c r="N112" s="520"/>
      <c r="O112" s="514">
        <f>SUM(G112:N112)</f>
        <v>0</v>
      </c>
      <c r="P112" s="515">
        <f>F112+O112</f>
        <v>0</v>
      </c>
      <c r="Q112" s="521"/>
    </row>
    <row r="113" spans="1:17" ht="73.5" customHeight="1" x14ac:dyDescent="0.2">
      <c r="A113" s="5" t="s">
        <v>150</v>
      </c>
      <c r="B113" s="522" t="s">
        <v>67</v>
      </c>
      <c r="C113" s="5">
        <v>2014</v>
      </c>
      <c r="D113" s="522" t="s">
        <v>47</v>
      </c>
      <c r="E113" s="516" t="s">
        <v>141</v>
      </c>
      <c r="F113" s="11"/>
      <c r="G113" s="421"/>
      <c r="H113" s="457"/>
      <c r="I113" s="85"/>
      <c r="J113" s="85"/>
      <c r="K113" s="85"/>
      <c r="L113" s="85"/>
      <c r="M113" s="85"/>
      <c r="N113" s="85"/>
      <c r="O113" s="84"/>
      <c r="P113" s="129"/>
    </row>
    <row r="114" spans="1:17" s="37" customFormat="1" ht="24.95" customHeight="1" x14ac:dyDescent="0.25">
      <c r="A114" s="1072" t="s">
        <v>796</v>
      </c>
      <c r="B114" s="1072"/>
      <c r="C114" s="1072"/>
      <c r="D114" s="1072"/>
      <c r="E114" s="1072"/>
      <c r="F114" s="1072"/>
      <c r="G114" s="1072"/>
      <c r="H114" s="1072"/>
      <c r="I114" s="1072"/>
      <c r="J114" s="1072"/>
      <c r="K114" s="1072"/>
      <c r="L114" s="1072"/>
      <c r="M114" s="1072"/>
      <c r="N114" s="1072"/>
      <c r="O114" s="1072"/>
      <c r="P114" s="123"/>
      <c r="Q114" s="235"/>
    </row>
    <row r="115" spans="1:17" s="37" customFormat="1" ht="78" customHeight="1" x14ac:dyDescent="0.25">
      <c r="A115" s="172" t="s">
        <v>153</v>
      </c>
      <c r="B115" s="1090" t="s">
        <v>938</v>
      </c>
      <c r="C115" s="1253" t="s">
        <v>982</v>
      </c>
      <c r="D115" s="1090" t="s">
        <v>435</v>
      </c>
      <c r="E115" s="482" t="s">
        <v>939</v>
      </c>
      <c r="F115" s="11">
        <v>0</v>
      </c>
      <c r="G115" s="88"/>
      <c r="H115" s="88"/>
      <c r="I115" s="88"/>
      <c r="J115" s="88"/>
      <c r="K115" s="88"/>
      <c r="L115" s="88"/>
      <c r="M115" s="88"/>
      <c r="N115" s="88"/>
      <c r="O115" s="84">
        <f>SUM(G115:N115)</f>
        <v>0</v>
      </c>
      <c r="P115" s="129">
        <f>F115+O115</f>
        <v>0</v>
      </c>
      <c r="Q115" s="273"/>
    </row>
    <row r="116" spans="1:17" s="37" customFormat="1" ht="78" customHeight="1" x14ac:dyDescent="0.25">
      <c r="A116" s="172"/>
      <c r="B116" s="1091"/>
      <c r="C116" s="1254"/>
      <c r="D116" s="1091"/>
      <c r="E116" s="482" t="s">
        <v>941</v>
      </c>
      <c r="F116" s="11">
        <v>0</v>
      </c>
      <c r="G116" s="88"/>
      <c r="H116" s="88"/>
      <c r="I116" s="88"/>
      <c r="J116" s="88"/>
      <c r="K116" s="88"/>
      <c r="L116" s="88"/>
      <c r="M116" s="88"/>
      <c r="N116" s="88"/>
      <c r="O116" s="84">
        <f>SUM(G116:N116)</f>
        <v>0</v>
      </c>
      <c r="P116" s="129">
        <f>F116+O116</f>
        <v>0</v>
      </c>
      <c r="Q116" s="273"/>
    </row>
    <row r="117" spans="1:17" s="37" customFormat="1" ht="78" customHeight="1" x14ac:dyDescent="0.25">
      <c r="A117" s="172" t="s">
        <v>154</v>
      </c>
      <c r="B117" s="12" t="s">
        <v>940</v>
      </c>
      <c r="C117" s="40">
        <v>2016</v>
      </c>
      <c r="D117" s="12" t="s">
        <v>435</v>
      </c>
      <c r="E117" s="482" t="s">
        <v>941</v>
      </c>
      <c r="F117" s="11">
        <v>0</v>
      </c>
      <c r="G117" s="88"/>
      <c r="H117" s="88"/>
      <c r="I117" s="88"/>
      <c r="J117" s="88"/>
      <c r="K117" s="88"/>
      <c r="L117" s="88"/>
      <c r="M117" s="88"/>
      <c r="N117" s="88"/>
      <c r="O117" s="84">
        <f>SUM(G117:N117)</f>
        <v>0</v>
      </c>
      <c r="P117" s="129">
        <f>F117+O117</f>
        <v>0</v>
      </c>
      <c r="Q117" s="273"/>
    </row>
    <row r="118" spans="1:17" ht="141" customHeight="1" x14ac:dyDescent="0.2">
      <c r="A118" s="172" t="s">
        <v>155</v>
      </c>
      <c r="B118" s="12" t="s">
        <v>522</v>
      </c>
      <c r="C118" s="5" t="s">
        <v>833</v>
      </c>
      <c r="D118" s="12" t="s">
        <v>532</v>
      </c>
      <c r="E118" s="5" t="s">
        <v>141</v>
      </c>
      <c r="F118" s="11"/>
      <c r="G118" s="421"/>
      <c r="H118" s="457"/>
      <c r="I118" s="85"/>
      <c r="J118" s="85"/>
      <c r="K118" s="85"/>
      <c r="L118" s="85"/>
      <c r="M118" s="85"/>
      <c r="N118" s="85"/>
      <c r="O118" s="84"/>
      <c r="P118" s="129"/>
    </row>
    <row r="119" spans="1:17" ht="67.900000000000006" customHeight="1" x14ac:dyDescent="0.2">
      <c r="A119" s="459" t="s">
        <v>309</v>
      </c>
      <c r="B119" s="274" t="s">
        <v>543</v>
      </c>
      <c r="C119" s="292" t="s">
        <v>833</v>
      </c>
      <c r="D119" s="12" t="s">
        <v>529</v>
      </c>
      <c r="E119" s="5" t="s">
        <v>141</v>
      </c>
      <c r="F119" s="11"/>
      <c r="G119" s="421"/>
      <c r="H119" s="457"/>
      <c r="I119" s="85"/>
      <c r="J119" s="85"/>
      <c r="K119" s="85"/>
      <c r="L119" s="85"/>
      <c r="M119" s="85"/>
      <c r="N119" s="85"/>
      <c r="O119" s="84"/>
      <c r="P119" s="129"/>
    </row>
    <row r="120" spans="1:17" ht="98.25" customHeight="1" x14ac:dyDescent="0.2">
      <c r="A120" s="172" t="s">
        <v>426</v>
      </c>
      <c r="B120" s="274" t="s">
        <v>131</v>
      </c>
      <c r="C120" s="292" t="s">
        <v>833</v>
      </c>
      <c r="D120" s="12" t="s">
        <v>529</v>
      </c>
      <c r="E120" s="5" t="s">
        <v>141</v>
      </c>
      <c r="F120" s="11"/>
      <c r="G120" s="421"/>
      <c r="H120" s="457"/>
      <c r="I120" s="85"/>
      <c r="J120" s="85"/>
      <c r="K120" s="85"/>
      <c r="L120" s="85"/>
      <c r="M120" s="85"/>
      <c r="N120" s="85"/>
      <c r="O120" s="84"/>
      <c r="P120" s="129"/>
    </row>
    <row r="121" spans="1:17" ht="84" customHeight="1" x14ac:dyDescent="0.2">
      <c r="A121" s="157" t="s">
        <v>427</v>
      </c>
      <c r="B121" s="274" t="s">
        <v>132</v>
      </c>
      <c r="C121" s="292" t="s">
        <v>565</v>
      </c>
      <c r="D121" s="12" t="s">
        <v>529</v>
      </c>
      <c r="E121" s="5" t="s">
        <v>141</v>
      </c>
      <c r="F121" s="11"/>
      <c r="G121" s="421"/>
      <c r="H121" s="457"/>
      <c r="I121" s="85"/>
      <c r="J121" s="85"/>
      <c r="K121" s="85"/>
      <c r="L121" s="85"/>
      <c r="M121" s="85"/>
      <c r="N121" s="85"/>
      <c r="O121" s="84"/>
      <c r="P121" s="129"/>
    </row>
    <row r="122" spans="1:17" ht="84" customHeight="1" x14ac:dyDescent="0.2">
      <c r="A122" s="157" t="s">
        <v>212</v>
      </c>
      <c r="B122" s="22" t="s">
        <v>133</v>
      </c>
      <c r="C122" s="292" t="s">
        <v>565</v>
      </c>
      <c r="D122" s="12" t="s">
        <v>529</v>
      </c>
      <c r="E122" s="5" t="s">
        <v>141</v>
      </c>
      <c r="F122" s="11"/>
      <c r="G122" s="421"/>
      <c r="H122" s="457"/>
      <c r="I122" s="85"/>
      <c r="J122" s="85"/>
      <c r="K122" s="85"/>
      <c r="L122" s="85"/>
      <c r="M122" s="85"/>
      <c r="N122" s="85"/>
      <c r="O122" s="84"/>
      <c r="P122" s="129"/>
    </row>
    <row r="123" spans="1:17" ht="131.44999999999999" customHeight="1" x14ac:dyDescent="0.2">
      <c r="A123" s="157" t="s">
        <v>214</v>
      </c>
      <c r="B123" s="22" t="s">
        <v>134</v>
      </c>
      <c r="C123" s="292" t="s">
        <v>565</v>
      </c>
      <c r="D123" s="12" t="s">
        <v>529</v>
      </c>
      <c r="E123" s="5" t="s">
        <v>141</v>
      </c>
      <c r="F123" s="11"/>
      <c r="G123" s="421"/>
      <c r="H123" s="457"/>
      <c r="I123" s="85"/>
      <c r="J123" s="85"/>
      <c r="K123" s="85"/>
      <c r="L123" s="85"/>
      <c r="M123" s="85"/>
      <c r="N123" s="85"/>
      <c r="O123" s="84"/>
      <c r="P123" s="129"/>
    </row>
    <row r="124" spans="1:17" ht="99" customHeight="1" x14ac:dyDescent="0.2">
      <c r="A124" s="157" t="s">
        <v>215</v>
      </c>
      <c r="B124" s="22" t="s">
        <v>135</v>
      </c>
      <c r="C124" s="292" t="s">
        <v>565</v>
      </c>
      <c r="D124" s="12" t="s">
        <v>529</v>
      </c>
      <c r="E124" s="5" t="s">
        <v>141</v>
      </c>
      <c r="F124" s="11"/>
      <c r="G124" s="421"/>
      <c r="H124" s="457"/>
      <c r="I124" s="85"/>
      <c r="J124" s="85"/>
      <c r="K124" s="85"/>
      <c r="L124" s="85"/>
      <c r="M124" s="85"/>
      <c r="N124" s="85"/>
      <c r="O124" s="84"/>
      <c r="P124" s="129"/>
    </row>
    <row r="125" spans="1:17" ht="78" customHeight="1" x14ac:dyDescent="0.2">
      <c r="A125" s="172" t="s">
        <v>942</v>
      </c>
      <c r="B125" s="22" t="s">
        <v>524</v>
      </c>
      <c r="C125" s="292" t="s">
        <v>506</v>
      </c>
      <c r="D125" s="12" t="s">
        <v>529</v>
      </c>
      <c r="E125" s="5" t="s">
        <v>141</v>
      </c>
      <c r="F125" s="10"/>
      <c r="G125" s="420"/>
      <c r="H125" s="465"/>
      <c r="I125" s="83"/>
      <c r="J125" s="83"/>
      <c r="K125" s="83"/>
      <c r="L125" s="83"/>
      <c r="M125" s="83"/>
      <c r="N125" s="83"/>
      <c r="O125" s="84"/>
      <c r="P125" s="122"/>
    </row>
    <row r="126" spans="1:17" ht="31.5" customHeight="1" x14ac:dyDescent="0.2">
      <c r="A126" s="1238" t="s">
        <v>917</v>
      </c>
      <c r="B126" s="1239"/>
      <c r="C126" s="1239"/>
      <c r="D126" s="1239"/>
      <c r="E126" s="1239"/>
      <c r="F126" s="1239"/>
      <c r="G126" s="1239"/>
      <c r="H126" s="1239"/>
      <c r="I126" s="1239"/>
      <c r="J126" s="1239"/>
      <c r="K126" s="1239"/>
      <c r="L126" s="1239"/>
      <c r="M126" s="1239"/>
      <c r="N126" s="1240"/>
      <c r="O126" s="22"/>
      <c r="P126" s="22"/>
      <c r="Q126" s="22"/>
    </row>
    <row r="127" spans="1:17" ht="21.75" customHeight="1" x14ac:dyDescent="0.2">
      <c r="A127" s="22" t="s">
        <v>278</v>
      </c>
      <c r="B127" s="1202" t="s">
        <v>481</v>
      </c>
      <c r="C127" s="1203"/>
      <c r="D127" s="1203"/>
      <c r="E127" s="1204"/>
      <c r="F127" s="461">
        <f>F128+F129+F130</f>
        <v>0</v>
      </c>
      <c r="G127" s="420"/>
      <c r="H127" s="465"/>
      <c r="I127" s="83"/>
      <c r="J127" s="83"/>
      <c r="K127" s="83"/>
      <c r="L127" s="83"/>
      <c r="M127" s="83"/>
      <c r="N127" s="83"/>
      <c r="O127" s="84">
        <f>O128+O129+O130</f>
        <v>0</v>
      </c>
      <c r="P127" s="122">
        <f>F127+O127</f>
        <v>0</v>
      </c>
      <c r="Q127" s="273">
        <f>Q128+Q129+Q130</f>
        <v>0</v>
      </c>
    </row>
    <row r="128" spans="1:17" ht="21.75" customHeight="1" x14ac:dyDescent="0.2">
      <c r="A128" s="22" t="s">
        <v>279</v>
      </c>
      <c r="B128" s="1202" t="s">
        <v>468</v>
      </c>
      <c r="C128" s="1203"/>
      <c r="D128" s="1203"/>
      <c r="E128" s="1203"/>
      <c r="F128" s="461">
        <v>0</v>
      </c>
      <c r="G128" s="420"/>
      <c r="H128" s="465"/>
      <c r="I128" s="83"/>
      <c r="J128" s="83"/>
      <c r="K128" s="83"/>
      <c r="L128" s="83"/>
      <c r="M128" s="83"/>
      <c r="N128" s="83"/>
      <c r="O128" s="84">
        <v>0</v>
      </c>
      <c r="P128" s="122">
        <f t="shared" ref="P128:P134" si="11">F128+O128</f>
        <v>0</v>
      </c>
      <c r="Q128" s="273">
        <v>0</v>
      </c>
    </row>
    <row r="129" spans="1:17" ht="21.75" customHeight="1" x14ac:dyDescent="0.2">
      <c r="A129" s="22" t="s">
        <v>280</v>
      </c>
      <c r="B129" s="1202" t="s">
        <v>29</v>
      </c>
      <c r="C129" s="1203"/>
      <c r="D129" s="1203"/>
      <c r="E129" s="1204"/>
      <c r="F129" s="461">
        <f>F115</f>
        <v>0</v>
      </c>
      <c r="G129" s="420"/>
      <c r="H129" s="465"/>
      <c r="I129" s="83"/>
      <c r="J129" s="83"/>
      <c r="K129" s="83"/>
      <c r="L129" s="83"/>
      <c r="M129" s="83"/>
      <c r="N129" s="83"/>
      <c r="O129" s="84">
        <f>O115</f>
        <v>0</v>
      </c>
      <c r="P129" s="122">
        <f t="shared" si="11"/>
        <v>0</v>
      </c>
      <c r="Q129" s="273">
        <f>Q115</f>
        <v>0</v>
      </c>
    </row>
    <row r="130" spans="1:17" ht="21.75" customHeight="1" x14ac:dyDescent="0.2">
      <c r="A130" s="22" t="s">
        <v>281</v>
      </c>
      <c r="B130" s="1202" t="s">
        <v>158</v>
      </c>
      <c r="C130" s="1203"/>
      <c r="D130" s="1203"/>
      <c r="E130" s="1204"/>
      <c r="F130" s="461">
        <f>F116</f>
        <v>0</v>
      </c>
      <c r="G130" s="420"/>
      <c r="H130" s="465"/>
      <c r="I130" s="83"/>
      <c r="J130" s="83"/>
      <c r="K130" s="83"/>
      <c r="L130" s="83"/>
      <c r="M130" s="83"/>
      <c r="N130" s="83"/>
      <c r="O130" s="84">
        <f>O116</f>
        <v>0</v>
      </c>
      <c r="P130" s="122">
        <f t="shared" si="11"/>
        <v>0</v>
      </c>
      <c r="Q130" s="273">
        <f>Q116</f>
        <v>0</v>
      </c>
    </row>
    <row r="131" spans="1:17" ht="21.75" customHeight="1" x14ac:dyDescent="0.2">
      <c r="A131" s="22" t="s">
        <v>282</v>
      </c>
      <c r="B131" s="1235" t="s">
        <v>916</v>
      </c>
      <c r="C131" s="1236"/>
      <c r="D131" s="1236"/>
      <c r="E131" s="1237"/>
      <c r="F131" s="461">
        <f>F127</f>
        <v>0</v>
      </c>
      <c r="G131" s="420"/>
      <c r="H131" s="465"/>
      <c r="I131" s="83"/>
      <c r="J131" s="83"/>
      <c r="K131" s="83"/>
      <c r="L131" s="83"/>
      <c r="M131" s="83"/>
      <c r="N131" s="83"/>
      <c r="O131" s="84">
        <f>O127</f>
        <v>0</v>
      </c>
      <c r="P131" s="122">
        <f t="shared" si="11"/>
        <v>0</v>
      </c>
      <c r="Q131" s="273">
        <f>Q127</f>
        <v>0</v>
      </c>
    </row>
    <row r="132" spans="1:17" ht="21.75" customHeight="1" x14ac:dyDescent="0.2">
      <c r="A132" s="22" t="s">
        <v>283</v>
      </c>
      <c r="B132" s="1202" t="s">
        <v>468</v>
      </c>
      <c r="C132" s="1203"/>
      <c r="D132" s="1203"/>
      <c r="E132" s="1204"/>
      <c r="F132" s="461">
        <f>F128</f>
        <v>0</v>
      </c>
      <c r="G132" s="420"/>
      <c r="H132" s="465"/>
      <c r="I132" s="83"/>
      <c r="J132" s="83"/>
      <c r="K132" s="83"/>
      <c r="L132" s="83"/>
      <c r="M132" s="83"/>
      <c r="N132" s="83"/>
      <c r="O132" s="84">
        <f>O128</f>
        <v>0</v>
      </c>
      <c r="P132" s="122">
        <f t="shared" si="11"/>
        <v>0</v>
      </c>
      <c r="Q132" s="273">
        <f>Q128</f>
        <v>0</v>
      </c>
    </row>
    <row r="133" spans="1:17" ht="21.75" customHeight="1" x14ac:dyDescent="0.2">
      <c r="A133" s="22" t="s">
        <v>284</v>
      </c>
      <c r="B133" s="1202" t="s">
        <v>29</v>
      </c>
      <c r="C133" s="1203"/>
      <c r="D133" s="1203"/>
      <c r="E133" s="1204"/>
      <c r="F133" s="461">
        <f>F129</f>
        <v>0</v>
      </c>
      <c r="G133" s="420"/>
      <c r="H133" s="465"/>
      <c r="I133" s="83"/>
      <c r="J133" s="83"/>
      <c r="K133" s="83"/>
      <c r="L133" s="83"/>
      <c r="M133" s="83"/>
      <c r="N133" s="83"/>
      <c r="O133" s="84">
        <f>O129</f>
        <v>0</v>
      </c>
      <c r="P133" s="122">
        <f t="shared" si="11"/>
        <v>0</v>
      </c>
      <c r="Q133" s="273">
        <f>Q129</f>
        <v>0</v>
      </c>
    </row>
    <row r="134" spans="1:17" ht="21.75" customHeight="1" x14ac:dyDescent="0.2">
      <c r="A134" s="22" t="s">
        <v>285</v>
      </c>
      <c r="B134" s="1202" t="s">
        <v>158</v>
      </c>
      <c r="C134" s="1203"/>
      <c r="D134" s="1203"/>
      <c r="E134" s="1204"/>
      <c r="F134" s="461">
        <f>F130</f>
        <v>0</v>
      </c>
      <c r="G134" s="420"/>
      <c r="H134" s="465"/>
      <c r="I134" s="83"/>
      <c r="J134" s="83"/>
      <c r="K134" s="83"/>
      <c r="L134" s="83"/>
      <c r="M134" s="83"/>
      <c r="N134" s="83"/>
      <c r="O134" s="84">
        <f>O130</f>
        <v>0</v>
      </c>
      <c r="P134" s="122">
        <f t="shared" si="11"/>
        <v>0</v>
      </c>
      <c r="Q134" s="273">
        <f>Q130</f>
        <v>0</v>
      </c>
    </row>
    <row r="135" spans="1:17" s="37" customFormat="1" ht="24.95" customHeight="1" x14ac:dyDescent="0.25">
      <c r="A135" s="1069" t="s">
        <v>832</v>
      </c>
      <c r="B135" s="1070"/>
      <c r="C135" s="1070"/>
      <c r="D135" s="1070"/>
      <c r="E135" s="1070"/>
      <c r="F135" s="1070"/>
      <c r="G135" s="1070"/>
      <c r="H135" s="1070"/>
      <c r="I135" s="1070"/>
      <c r="J135" s="1070"/>
      <c r="K135" s="1070"/>
      <c r="L135" s="1070"/>
      <c r="M135" s="1070"/>
      <c r="N135" s="1070"/>
      <c r="O135" s="1205"/>
      <c r="P135" s="205"/>
      <c r="Q135" s="235"/>
    </row>
    <row r="136" spans="1:17" ht="112.5" customHeight="1" x14ac:dyDescent="0.2">
      <c r="A136" s="5" t="s">
        <v>156</v>
      </c>
      <c r="B136" s="12" t="s">
        <v>209</v>
      </c>
      <c r="C136" s="5" t="s">
        <v>506</v>
      </c>
      <c r="D136" s="12" t="s">
        <v>538</v>
      </c>
      <c r="E136" s="5" t="s">
        <v>141</v>
      </c>
      <c r="F136" s="11"/>
      <c r="G136" s="421"/>
      <c r="H136" s="457"/>
      <c r="I136" s="85"/>
      <c r="J136" s="85"/>
      <c r="K136" s="85"/>
      <c r="L136" s="85"/>
      <c r="M136" s="85"/>
      <c r="N136" s="85"/>
      <c r="O136" s="84"/>
      <c r="P136" s="129"/>
    </row>
    <row r="137" spans="1:17" ht="182.25" customHeight="1" x14ac:dyDescent="0.2">
      <c r="A137" s="33" t="s">
        <v>449</v>
      </c>
      <c r="B137" s="21" t="s">
        <v>210</v>
      </c>
      <c r="C137" s="5" t="s">
        <v>506</v>
      </c>
      <c r="D137" s="12" t="s">
        <v>538</v>
      </c>
      <c r="E137" s="5" t="s">
        <v>141</v>
      </c>
      <c r="F137" s="11"/>
      <c r="G137" s="421"/>
      <c r="H137" s="457"/>
      <c r="I137" s="85"/>
      <c r="J137" s="85"/>
      <c r="K137" s="85"/>
      <c r="L137" s="85"/>
      <c r="M137" s="85"/>
      <c r="N137" s="85"/>
      <c r="O137" s="84"/>
      <c r="P137" s="129"/>
    </row>
    <row r="138" spans="1:17" ht="112.5" customHeight="1" x14ac:dyDescent="0.2">
      <c r="A138" s="5" t="s">
        <v>314</v>
      </c>
      <c r="B138" s="50" t="s">
        <v>443</v>
      </c>
      <c r="C138" s="5" t="s">
        <v>506</v>
      </c>
      <c r="D138" s="12" t="s">
        <v>538</v>
      </c>
      <c r="E138" s="51" t="s">
        <v>141</v>
      </c>
      <c r="F138" s="11"/>
      <c r="G138" s="421"/>
      <c r="H138" s="457"/>
      <c r="I138" s="85"/>
      <c r="J138" s="85"/>
      <c r="K138" s="85"/>
      <c r="L138" s="85"/>
      <c r="M138" s="85"/>
      <c r="N138" s="85"/>
      <c r="O138" s="84"/>
      <c r="P138" s="129"/>
    </row>
    <row r="139" spans="1:17" ht="92.25" customHeight="1" x14ac:dyDescent="0.2">
      <c r="A139" s="5" t="s">
        <v>315</v>
      </c>
      <c r="B139" s="50" t="s">
        <v>444</v>
      </c>
      <c r="C139" s="5" t="s">
        <v>506</v>
      </c>
      <c r="D139" s="12" t="s">
        <v>538</v>
      </c>
      <c r="E139" s="51" t="s">
        <v>141</v>
      </c>
      <c r="F139" s="11"/>
      <c r="G139" s="421"/>
      <c r="H139" s="457"/>
      <c r="I139" s="85"/>
      <c r="J139" s="85"/>
      <c r="K139" s="85"/>
      <c r="L139" s="85"/>
      <c r="M139" s="85"/>
      <c r="N139" s="85"/>
      <c r="O139" s="84"/>
      <c r="P139" s="129"/>
    </row>
    <row r="140" spans="1:17" ht="62.25" customHeight="1" x14ac:dyDescent="0.2">
      <c r="A140" s="5" t="s">
        <v>316</v>
      </c>
      <c r="B140" s="50" t="s">
        <v>211</v>
      </c>
      <c r="C140" s="5" t="s">
        <v>506</v>
      </c>
      <c r="D140" s="12" t="s">
        <v>538</v>
      </c>
      <c r="E140" s="51" t="s">
        <v>141</v>
      </c>
      <c r="F140" s="11"/>
      <c r="G140" s="421"/>
      <c r="H140" s="457"/>
      <c r="I140" s="85"/>
      <c r="J140" s="85"/>
      <c r="K140" s="85"/>
      <c r="L140" s="85"/>
      <c r="M140" s="85"/>
      <c r="N140" s="85"/>
      <c r="O140" s="84"/>
      <c r="P140" s="129"/>
    </row>
    <row r="141" spans="1:17" ht="122.25" customHeight="1" x14ac:dyDescent="0.2">
      <c r="A141" s="5" t="s">
        <v>293</v>
      </c>
      <c r="B141" s="12" t="s">
        <v>445</v>
      </c>
      <c r="C141" s="5" t="s">
        <v>506</v>
      </c>
      <c r="D141" s="12" t="s">
        <v>538</v>
      </c>
      <c r="E141" s="51" t="s">
        <v>141</v>
      </c>
      <c r="F141" s="11"/>
      <c r="G141" s="421"/>
      <c r="H141" s="457"/>
      <c r="I141" s="85"/>
      <c r="J141" s="85"/>
      <c r="K141" s="85"/>
      <c r="L141" s="85"/>
      <c r="M141" s="85"/>
      <c r="N141" s="85"/>
      <c r="O141" s="84"/>
      <c r="P141" s="129"/>
    </row>
    <row r="142" spans="1:17" ht="110.25" customHeight="1" x14ac:dyDescent="0.2">
      <c r="A142" s="5" t="s">
        <v>128</v>
      </c>
      <c r="B142" s="28" t="s">
        <v>213</v>
      </c>
      <c r="C142" s="5" t="s">
        <v>506</v>
      </c>
      <c r="D142" s="12" t="s">
        <v>538</v>
      </c>
      <c r="E142" s="51" t="s">
        <v>141</v>
      </c>
      <c r="F142" s="11"/>
      <c r="G142" s="421"/>
      <c r="H142" s="457"/>
      <c r="I142" s="85"/>
      <c r="J142" s="85"/>
      <c r="K142" s="85"/>
      <c r="L142" s="85"/>
      <c r="M142" s="85"/>
      <c r="N142" s="85"/>
      <c r="O142" s="84"/>
      <c r="P142" s="129"/>
    </row>
    <row r="143" spans="1:17" ht="105" x14ac:dyDescent="0.2">
      <c r="A143" s="5" t="s">
        <v>505</v>
      </c>
      <c r="B143" s="12" t="s">
        <v>31</v>
      </c>
      <c r="C143" s="5" t="s">
        <v>506</v>
      </c>
      <c r="D143" s="12" t="s">
        <v>538</v>
      </c>
      <c r="E143" s="51" t="s">
        <v>141</v>
      </c>
      <c r="F143" s="11"/>
      <c r="G143" s="421"/>
      <c r="H143" s="457"/>
      <c r="I143" s="85"/>
      <c r="J143" s="85"/>
      <c r="K143" s="85"/>
      <c r="L143" s="85"/>
      <c r="M143" s="85"/>
      <c r="N143" s="85"/>
      <c r="O143" s="84"/>
      <c r="P143" s="129"/>
    </row>
    <row r="144" spans="1:17" ht="24.95" customHeight="1" x14ac:dyDescent="0.2">
      <c r="A144" s="1073" t="s">
        <v>330</v>
      </c>
      <c r="B144" s="1074"/>
      <c r="C144" s="1074"/>
      <c r="D144" s="1074"/>
      <c r="E144" s="1074"/>
      <c r="F144" s="1074"/>
      <c r="G144" s="1074"/>
      <c r="H144" s="1074"/>
      <c r="I144" s="1074"/>
      <c r="J144" s="1074"/>
      <c r="K144" s="1074"/>
      <c r="L144" s="1074"/>
      <c r="M144" s="1074"/>
      <c r="N144" s="1074"/>
      <c r="O144" s="1074"/>
      <c r="P144" s="213"/>
    </row>
    <row r="145" spans="1:17" ht="18" customHeight="1" x14ac:dyDescent="0.2">
      <c r="A145" s="5" t="s">
        <v>278</v>
      </c>
      <c r="B145" s="1076" t="s">
        <v>481</v>
      </c>
      <c r="C145" s="1076"/>
      <c r="D145" s="1076"/>
      <c r="E145" s="1076"/>
      <c r="F145" s="10">
        <f>F146+F147+F148</f>
        <v>-802938.5</v>
      </c>
      <c r="G145" s="420"/>
      <c r="H145" s="465"/>
      <c r="I145" s="83"/>
      <c r="J145" s="83"/>
      <c r="K145" s="83"/>
      <c r="L145" s="83"/>
      <c r="M145" s="83"/>
      <c r="N145" s="83"/>
      <c r="O145" s="277">
        <f>O146+O147+O148</f>
        <v>80014.3</v>
      </c>
      <c r="P145" s="129">
        <f t="shared" ref="P145:P156" si="12">F145+O145</f>
        <v>-722924.2</v>
      </c>
      <c r="Q145" s="10">
        <f>Q146+Q147+Q148</f>
        <v>0</v>
      </c>
    </row>
    <row r="146" spans="1:17" ht="18" customHeight="1" x14ac:dyDescent="0.2">
      <c r="A146" s="5" t="s">
        <v>279</v>
      </c>
      <c r="B146" s="1075" t="s">
        <v>468</v>
      </c>
      <c r="C146" s="1075"/>
      <c r="D146" s="1075"/>
      <c r="E146" s="1075"/>
      <c r="F146" s="10">
        <v>0</v>
      </c>
      <c r="G146" s="420"/>
      <c r="H146" s="465"/>
      <c r="I146" s="83"/>
      <c r="J146" s="83"/>
      <c r="K146" s="83"/>
      <c r="L146" s="83"/>
      <c r="M146" s="83"/>
      <c r="N146" s="83"/>
      <c r="O146" s="277">
        <v>0</v>
      </c>
      <c r="P146" s="129">
        <f t="shared" si="12"/>
        <v>0</v>
      </c>
      <c r="Q146" s="10">
        <v>0</v>
      </c>
    </row>
    <row r="147" spans="1:17" ht="18" customHeight="1" x14ac:dyDescent="0.2">
      <c r="A147" s="5" t="s">
        <v>280</v>
      </c>
      <c r="B147" s="1075" t="s">
        <v>29</v>
      </c>
      <c r="C147" s="1075"/>
      <c r="D147" s="1075"/>
      <c r="E147" s="1075"/>
      <c r="F147" s="10">
        <f>F73+F80+F82+F84+F86+F88+F75+F91+F115</f>
        <v>196896.69999999998</v>
      </c>
      <c r="G147" s="420"/>
      <c r="H147" s="465"/>
      <c r="I147" s="83"/>
      <c r="J147" s="83"/>
      <c r="K147" s="83"/>
      <c r="L147" s="83"/>
      <c r="M147" s="83"/>
      <c r="N147" s="83"/>
      <c r="O147" s="277">
        <f>O73+O80+O82+O84+O86+O88+O75+O91+O115</f>
        <v>0</v>
      </c>
      <c r="P147" s="129">
        <f t="shared" si="12"/>
        <v>196896.69999999998</v>
      </c>
      <c r="Q147" s="10">
        <f>Q73+Q80+Q82+Q84+Q86+Q88+Q75+Q91+Q115</f>
        <v>0</v>
      </c>
    </row>
    <row r="148" spans="1:17" ht="18" customHeight="1" x14ac:dyDescent="0.2">
      <c r="A148" s="5" t="s">
        <v>281</v>
      </c>
      <c r="B148" s="1075" t="s">
        <v>158</v>
      </c>
      <c r="C148" s="1075"/>
      <c r="D148" s="1075"/>
      <c r="E148" s="1075"/>
      <c r="F148" s="10">
        <f>F74+F81+F83+F85+F87+F89+F93+F96+F111+F110+F92+F116</f>
        <v>-999835.2</v>
      </c>
      <c r="G148" s="420"/>
      <c r="H148" s="465"/>
      <c r="I148" s="83"/>
      <c r="J148" s="83"/>
      <c r="K148" s="83"/>
      <c r="L148" s="83"/>
      <c r="M148" s="83"/>
      <c r="N148" s="83"/>
      <c r="O148" s="277">
        <f>O74+O81+O83+O85+O87+O89+O93+O96+O111+O110+O92+O116</f>
        <v>80014.3</v>
      </c>
      <c r="P148" s="129">
        <f>F148+O148</f>
        <v>-919820.89999999991</v>
      </c>
      <c r="Q148" s="10">
        <f>Q74+Q81+Q83+Q85+Q87+Q89+Q93+Q96+Q111+Q110+Q92+Q116</f>
        <v>0</v>
      </c>
    </row>
    <row r="149" spans="1:17" ht="22.9" customHeight="1" x14ac:dyDescent="0.2">
      <c r="A149" s="5" t="s">
        <v>282</v>
      </c>
      <c r="B149" s="1076" t="s">
        <v>307</v>
      </c>
      <c r="C149" s="1076"/>
      <c r="D149" s="1076"/>
      <c r="E149" s="1076"/>
      <c r="F149" s="10">
        <f>F150+F151+F152</f>
        <v>0</v>
      </c>
      <c r="G149" s="420"/>
      <c r="H149" s="465"/>
      <c r="I149" s="83"/>
      <c r="J149" s="83"/>
      <c r="K149" s="83"/>
      <c r="L149" s="83"/>
      <c r="M149" s="83"/>
      <c r="N149" s="83"/>
      <c r="O149" s="277">
        <f>O150+O151+O152</f>
        <v>0</v>
      </c>
      <c r="P149" s="129">
        <f t="shared" si="12"/>
        <v>0</v>
      </c>
      <c r="Q149" s="10">
        <f>Q150+Q151+Q152</f>
        <v>0</v>
      </c>
    </row>
    <row r="150" spans="1:17" ht="18" customHeight="1" x14ac:dyDescent="0.2">
      <c r="A150" s="5" t="s">
        <v>283</v>
      </c>
      <c r="B150" s="1075" t="s">
        <v>468</v>
      </c>
      <c r="C150" s="1075"/>
      <c r="D150" s="1075"/>
      <c r="E150" s="1075"/>
      <c r="F150" s="53">
        <v>0</v>
      </c>
      <c r="G150" s="423"/>
      <c r="H150" s="471"/>
      <c r="I150" s="89"/>
      <c r="J150" s="89"/>
      <c r="K150" s="89"/>
      <c r="L150" s="89"/>
      <c r="M150" s="89"/>
      <c r="N150" s="89"/>
      <c r="O150" s="397">
        <v>0</v>
      </c>
      <c r="P150" s="129">
        <f t="shared" si="12"/>
        <v>0</v>
      </c>
      <c r="Q150" s="53">
        <v>0</v>
      </c>
    </row>
    <row r="151" spans="1:17" ht="18" customHeight="1" x14ac:dyDescent="0.2">
      <c r="A151" s="5" t="s">
        <v>284</v>
      </c>
      <c r="B151" s="1075" t="s">
        <v>29</v>
      </c>
      <c r="C151" s="1075"/>
      <c r="D151" s="1075"/>
      <c r="E151" s="1075"/>
      <c r="F151" s="53">
        <v>0</v>
      </c>
      <c r="G151" s="423"/>
      <c r="H151" s="471"/>
      <c r="I151" s="89"/>
      <c r="J151" s="89"/>
      <c r="K151" s="89"/>
      <c r="L151" s="89"/>
      <c r="M151" s="89"/>
      <c r="N151" s="89"/>
      <c r="O151" s="397">
        <v>0</v>
      </c>
      <c r="P151" s="129">
        <f t="shared" si="12"/>
        <v>0</v>
      </c>
      <c r="Q151" s="53">
        <v>0</v>
      </c>
    </row>
    <row r="152" spans="1:17" ht="18" customHeight="1" x14ac:dyDescent="0.2">
      <c r="A152" s="5" t="s">
        <v>285</v>
      </c>
      <c r="B152" s="1075" t="s">
        <v>158</v>
      </c>
      <c r="C152" s="1075"/>
      <c r="D152" s="1075"/>
      <c r="E152" s="1075"/>
      <c r="F152" s="53">
        <f>F109</f>
        <v>0</v>
      </c>
      <c r="G152" s="423"/>
      <c r="H152" s="471"/>
      <c r="I152" s="89"/>
      <c r="J152" s="89"/>
      <c r="K152" s="89"/>
      <c r="L152" s="89"/>
      <c r="M152" s="89"/>
      <c r="N152" s="89"/>
      <c r="O152" s="397">
        <f>O109</f>
        <v>0</v>
      </c>
      <c r="P152" s="129">
        <f t="shared" si="12"/>
        <v>0</v>
      </c>
      <c r="Q152" s="53">
        <f>Q109</f>
        <v>0</v>
      </c>
    </row>
    <row r="153" spans="1:17" ht="18" customHeight="1" x14ac:dyDescent="0.2">
      <c r="A153" s="5" t="s">
        <v>286</v>
      </c>
      <c r="B153" s="1076" t="s">
        <v>484</v>
      </c>
      <c r="C153" s="1076"/>
      <c r="D153" s="1076"/>
      <c r="E153" s="1076"/>
      <c r="F153" s="53">
        <f>F145+F149</f>
        <v>-802938.5</v>
      </c>
      <c r="G153" s="423"/>
      <c r="H153" s="471"/>
      <c r="I153" s="89"/>
      <c r="J153" s="89"/>
      <c r="K153" s="89"/>
      <c r="L153" s="89"/>
      <c r="M153" s="89"/>
      <c r="N153" s="89"/>
      <c r="O153" s="397">
        <f>O145+O149</f>
        <v>80014.3</v>
      </c>
      <c r="P153" s="129">
        <f t="shared" si="12"/>
        <v>-722924.2</v>
      </c>
      <c r="Q153" s="53">
        <f>Q145+Q149</f>
        <v>0</v>
      </c>
    </row>
    <row r="154" spans="1:17" ht="18" customHeight="1" x14ac:dyDescent="0.2">
      <c r="A154" s="5" t="s">
        <v>287</v>
      </c>
      <c r="B154" s="1075" t="s">
        <v>468</v>
      </c>
      <c r="C154" s="1075"/>
      <c r="D154" s="1075"/>
      <c r="E154" s="1075"/>
      <c r="F154" s="53">
        <f>F146+F150</f>
        <v>0</v>
      </c>
      <c r="G154" s="423"/>
      <c r="H154" s="471"/>
      <c r="I154" s="89"/>
      <c r="J154" s="89"/>
      <c r="K154" s="89"/>
      <c r="L154" s="89"/>
      <c r="M154" s="89"/>
      <c r="N154" s="89"/>
      <c r="O154" s="397">
        <f>O146+O150</f>
        <v>0</v>
      </c>
      <c r="P154" s="129">
        <f t="shared" si="12"/>
        <v>0</v>
      </c>
      <c r="Q154" s="53">
        <f>Q146+Q150</f>
        <v>0</v>
      </c>
    </row>
    <row r="155" spans="1:17" ht="18" customHeight="1" x14ac:dyDescent="0.2">
      <c r="A155" s="5" t="s">
        <v>288</v>
      </c>
      <c r="B155" s="1075" t="s">
        <v>29</v>
      </c>
      <c r="C155" s="1075"/>
      <c r="D155" s="1075"/>
      <c r="E155" s="1075"/>
      <c r="F155" s="53">
        <f>F147+F151</f>
        <v>196896.69999999998</v>
      </c>
      <c r="G155" s="423"/>
      <c r="H155" s="471"/>
      <c r="I155" s="89"/>
      <c r="J155" s="89"/>
      <c r="K155" s="89"/>
      <c r="L155" s="89"/>
      <c r="M155" s="89"/>
      <c r="N155" s="89"/>
      <c r="O155" s="397">
        <f>O147+O151</f>
        <v>0</v>
      </c>
      <c r="P155" s="129">
        <f t="shared" si="12"/>
        <v>196896.69999999998</v>
      </c>
      <c r="Q155" s="53">
        <f>Q147+Q151</f>
        <v>0</v>
      </c>
    </row>
    <row r="156" spans="1:17" ht="18" customHeight="1" x14ac:dyDescent="0.2">
      <c r="A156" s="5" t="s">
        <v>289</v>
      </c>
      <c r="B156" s="1075" t="s">
        <v>158</v>
      </c>
      <c r="C156" s="1075"/>
      <c r="D156" s="1075"/>
      <c r="E156" s="1075"/>
      <c r="F156" s="53">
        <f>F148+F152</f>
        <v>-999835.2</v>
      </c>
      <c r="G156" s="423"/>
      <c r="H156" s="471"/>
      <c r="I156" s="89"/>
      <c r="J156" s="89"/>
      <c r="K156" s="89"/>
      <c r="L156" s="89"/>
      <c r="M156" s="89"/>
      <c r="N156" s="89"/>
      <c r="O156" s="397">
        <f>O148+O152</f>
        <v>80014.3</v>
      </c>
      <c r="P156" s="129">
        <f t="shared" si="12"/>
        <v>-919820.89999999991</v>
      </c>
      <c r="Q156" s="53">
        <f>Q148+Q152</f>
        <v>0</v>
      </c>
    </row>
    <row r="157" spans="1:17" s="37" customFormat="1" ht="24.95" customHeight="1" x14ac:dyDescent="0.25">
      <c r="A157" s="1094" t="s">
        <v>406</v>
      </c>
      <c r="B157" s="1094"/>
      <c r="C157" s="1094"/>
      <c r="D157" s="1094"/>
      <c r="E157" s="1094"/>
      <c r="F157" s="1094"/>
      <c r="G157" s="1095"/>
      <c r="H157" s="1095"/>
      <c r="I157" s="1095"/>
      <c r="J157" s="1095"/>
      <c r="K157" s="1095"/>
      <c r="L157" s="1095"/>
      <c r="M157" s="1095"/>
      <c r="N157" s="1095"/>
      <c r="O157" s="1095"/>
      <c r="P157" s="205"/>
      <c r="Q157" s="235"/>
    </row>
    <row r="158" spans="1:17" s="37" customFormat="1" ht="24.95" customHeight="1" x14ac:dyDescent="0.25">
      <c r="A158" s="1094" t="s">
        <v>838</v>
      </c>
      <c r="B158" s="1094"/>
      <c r="C158" s="1094"/>
      <c r="D158" s="1094"/>
      <c r="E158" s="1094"/>
      <c r="F158" s="1094"/>
      <c r="G158" s="1095"/>
      <c r="H158" s="1095"/>
      <c r="I158" s="1095"/>
      <c r="J158" s="1095"/>
      <c r="K158" s="1095"/>
      <c r="L158" s="1095"/>
      <c r="M158" s="1095"/>
      <c r="N158" s="1095"/>
      <c r="O158" s="1095"/>
      <c r="P158" s="205"/>
      <c r="Q158" s="235"/>
    </row>
    <row r="159" spans="1:17" ht="72" customHeight="1" x14ac:dyDescent="0.2">
      <c r="A159" s="207" t="s">
        <v>162</v>
      </c>
      <c r="B159" s="282" t="s">
        <v>621</v>
      </c>
      <c r="C159" s="8" t="s">
        <v>788</v>
      </c>
      <c r="D159" s="328" t="s">
        <v>533</v>
      </c>
      <c r="E159" s="283" t="s">
        <v>611</v>
      </c>
      <c r="F159" s="10">
        <v>16522</v>
      </c>
      <c r="G159" s="420">
        <v>4055.9</v>
      </c>
      <c r="H159" s="465">
        <v>296.10000000000002</v>
      </c>
      <c r="I159" s="83"/>
      <c r="J159" s="83"/>
      <c r="K159" s="83"/>
      <c r="L159" s="83"/>
      <c r="M159" s="83"/>
      <c r="N159" s="83"/>
      <c r="O159" s="84">
        <f>SUM(G159:N159)</f>
        <v>4352</v>
      </c>
      <c r="P159" s="129">
        <f>F159+O159</f>
        <v>20874</v>
      </c>
    </row>
    <row r="160" spans="1:17" ht="106.15" customHeight="1" x14ac:dyDescent="0.2">
      <c r="A160" s="207" t="s">
        <v>163</v>
      </c>
      <c r="B160" s="325" t="s">
        <v>692</v>
      </c>
      <c r="C160" s="8" t="s">
        <v>0</v>
      </c>
      <c r="D160" s="328" t="s">
        <v>533</v>
      </c>
      <c r="E160" s="283" t="s">
        <v>971</v>
      </c>
      <c r="F160" s="10">
        <v>0</v>
      </c>
      <c r="G160" s="420"/>
      <c r="H160" s="465"/>
      <c r="I160" s="83"/>
      <c r="J160" s="83"/>
      <c r="K160" s="83"/>
      <c r="L160" s="83"/>
      <c r="M160" s="83"/>
      <c r="N160" s="83"/>
      <c r="O160" s="84">
        <f>SUM(G160:N160)</f>
        <v>0</v>
      </c>
      <c r="P160" s="129">
        <f>F160+O160</f>
        <v>0</v>
      </c>
    </row>
    <row r="161" spans="1:17" ht="73.150000000000006" customHeight="1" x14ac:dyDescent="0.2">
      <c r="A161" s="543" t="s">
        <v>164</v>
      </c>
      <c r="B161" s="1244" t="s">
        <v>980</v>
      </c>
      <c r="C161" s="1246">
        <v>2017</v>
      </c>
      <c r="D161" s="1090" t="s">
        <v>471</v>
      </c>
      <c r="E161" s="283" t="s">
        <v>973</v>
      </c>
      <c r="F161" s="10">
        <v>11733.2</v>
      </c>
      <c r="G161" s="420"/>
      <c r="H161" s="465"/>
      <c r="I161" s="83"/>
      <c r="J161" s="83"/>
      <c r="K161" s="83"/>
      <c r="L161" s="83"/>
      <c r="M161" s="83"/>
      <c r="N161" s="83"/>
      <c r="O161" s="84">
        <f>SUM(G161:N161)</f>
        <v>0</v>
      </c>
      <c r="P161" s="129">
        <f>F161+O161</f>
        <v>11733.2</v>
      </c>
    </row>
    <row r="162" spans="1:17" ht="53.45" customHeight="1" x14ac:dyDescent="0.2">
      <c r="A162" s="543"/>
      <c r="B162" s="1245"/>
      <c r="C162" s="1247"/>
      <c r="D162" s="1091"/>
      <c r="E162" s="283" t="s">
        <v>979</v>
      </c>
      <c r="F162" s="10">
        <v>6950.2</v>
      </c>
      <c r="G162" s="511"/>
      <c r="H162" s="465"/>
      <c r="I162" s="83"/>
      <c r="J162" s="83"/>
      <c r="K162" s="83"/>
      <c r="L162" s="83"/>
      <c r="M162" s="83"/>
      <c r="N162" s="83"/>
      <c r="O162" s="84">
        <f>SUM(G162:N162)</f>
        <v>0</v>
      </c>
      <c r="P162" s="129">
        <f>F162+O162</f>
        <v>6950.2</v>
      </c>
    </row>
    <row r="163" spans="1:17" ht="64.5" customHeight="1" x14ac:dyDescent="0.2">
      <c r="A163" s="23" t="s">
        <v>430</v>
      </c>
      <c r="B163" s="12" t="s">
        <v>332</v>
      </c>
      <c r="C163" s="8" t="s">
        <v>788</v>
      </c>
      <c r="D163" s="12" t="s">
        <v>310</v>
      </c>
      <c r="E163" s="5" t="s">
        <v>141</v>
      </c>
      <c r="F163" s="11"/>
      <c r="G163" s="421"/>
      <c r="H163" s="457"/>
      <c r="I163" s="85"/>
      <c r="J163" s="85"/>
      <c r="K163" s="85"/>
      <c r="L163" s="85"/>
      <c r="M163" s="85"/>
      <c r="N163" s="85"/>
      <c r="O163" s="84"/>
      <c r="P163" s="129"/>
    </row>
    <row r="164" spans="1:17" ht="63" customHeight="1" x14ac:dyDescent="0.2">
      <c r="A164" s="23" t="s">
        <v>431</v>
      </c>
      <c r="B164" s="274" t="s">
        <v>509</v>
      </c>
      <c r="C164" s="8" t="s">
        <v>788</v>
      </c>
      <c r="D164" s="12" t="s">
        <v>397</v>
      </c>
      <c r="E164" s="5" t="s">
        <v>141</v>
      </c>
      <c r="F164" s="11"/>
      <c r="G164" s="421"/>
      <c r="H164" s="457"/>
      <c r="I164" s="85"/>
      <c r="J164" s="85"/>
      <c r="K164" s="85"/>
      <c r="L164" s="85"/>
      <c r="M164" s="85"/>
      <c r="N164" s="85"/>
      <c r="O164" s="84"/>
      <c r="P164" s="129"/>
    </row>
    <row r="165" spans="1:17" ht="45.75" customHeight="1" x14ac:dyDescent="0.2">
      <c r="A165" s="23" t="s">
        <v>469</v>
      </c>
      <c r="B165" s="274" t="s">
        <v>510</v>
      </c>
      <c r="C165" s="8" t="s">
        <v>788</v>
      </c>
      <c r="D165" s="12" t="s">
        <v>450</v>
      </c>
      <c r="E165" s="5" t="s">
        <v>141</v>
      </c>
      <c r="F165" s="11"/>
      <c r="G165" s="421"/>
      <c r="H165" s="457"/>
      <c r="I165" s="85"/>
      <c r="J165" s="85"/>
      <c r="K165" s="85"/>
      <c r="L165" s="85"/>
      <c r="M165" s="85"/>
      <c r="N165" s="85"/>
      <c r="O165" s="84"/>
      <c r="P165" s="129"/>
    </row>
    <row r="166" spans="1:17" ht="63.75" customHeight="1" x14ac:dyDescent="0.2">
      <c r="A166" s="23" t="s">
        <v>470</v>
      </c>
      <c r="B166" s="274" t="s">
        <v>511</v>
      </c>
      <c r="C166" s="8" t="s">
        <v>788</v>
      </c>
      <c r="D166" s="12" t="s">
        <v>46</v>
      </c>
      <c r="E166" s="5" t="s">
        <v>141</v>
      </c>
      <c r="F166" s="11"/>
      <c r="G166" s="421"/>
      <c r="H166" s="457"/>
      <c r="I166" s="85"/>
      <c r="J166" s="85"/>
      <c r="K166" s="85"/>
      <c r="L166" s="85"/>
      <c r="M166" s="85"/>
      <c r="N166" s="85"/>
      <c r="O166" s="84"/>
      <c r="P166" s="129"/>
    </row>
    <row r="167" spans="1:17" ht="105" customHeight="1" x14ac:dyDescent="0.2">
      <c r="A167" s="23" t="s">
        <v>472</v>
      </c>
      <c r="B167" s="12" t="s">
        <v>104</v>
      </c>
      <c r="C167" s="8" t="s">
        <v>788</v>
      </c>
      <c r="D167" s="12" t="s">
        <v>528</v>
      </c>
      <c r="E167" s="5" t="s">
        <v>141</v>
      </c>
      <c r="F167" s="11"/>
      <c r="G167" s="421"/>
      <c r="H167" s="457"/>
      <c r="I167" s="85"/>
      <c r="J167" s="85"/>
      <c r="K167" s="85"/>
      <c r="L167" s="85"/>
      <c r="M167" s="85"/>
      <c r="N167" s="85"/>
      <c r="O167" s="84"/>
      <c r="P167" s="129"/>
    </row>
    <row r="168" spans="1:17" ht="111" hidden="1" customHeight="1" x14ac:dyDescent="0.2">
      <c r="A168" s="23" t="s">
        <v>472</v>
      </c>
      <c r="B168" s="274" t="s">
        <v>527</v>
      </c>
      <c r="C168" s="8" t="s">
        <v>506</v>
      </c>
      <c r="D168" s="12" t="s">
        <v>530</v>
      </c>
      <c r="E168" s="5" t="s">
        <v>516</v>
      </c>
      <c r="F168" s="11">
        <v>0</v>
      </c>
      <c r="G168" s="421"/>
      <c r="H168" s="457"/>
      <c r="I168" s="85"/>
      <c r="J168" s="85"/>
      <c r="K168" s="85"/>
      <c r="L168" s="85"/>
      <c r="M168" s="85"/>
      <c r="N168" s="85"/>
      <c r="O168" s="84">
        <f>SUM(G168:N168)</f>
        <v>0</v>
      </c>
      <c r="P168" s="129">
        <f>F168+O168</f>
        <v>0</v>
      </c>
    </row>
    <row r="169" spans="1:17" ht="105" customHeight="1" x14ac:dyDescent="0.2">
      <c r="A169" s="23" t="s">
        <v>473</v>
      </c>
      <c r="B169" s="12" t="s">
        <v>534</v>
      </c>
      <c r="C169" s="8" t="s">
        <v>788</v>
      </c>
      <c r="D169" s="12" t="s">
        <v>147</v>
      </c>
      <c r="E169" s="5" t="s">
        <v>141</v>
      </c>
      <c r="F169" s="11"/>
      <c r="G169" s="421"/>
      <c r="H169" s="457"/>
      <c r="I169" s="85"/>
      <c r="J169" s="85"/>
      <c r="K169" s="85"/>
      <c r="L169" s="85"/>
      <c r="M169" s="85"/>
      <c r="N169" s="85"/>
      <c r="O169" s="84"/>
      <c r="P169" s="129"/>
    </row>
    <row r="170" spans="1:17" ht="30" customHeight="1" x14ac:dyDescent="0.2">
      <c r="A170" s="1224" t="s">
        <v>930</v>
      </c>
      <c r="B170" s="1225"/>
      <c r="C170" s="1225"/>
      <c r="D170" s="1225"/>
      <c r="E170" s="1225"/>
      <c r="F170" s="1225"/>
      <c r="G170" s="1225"/>
      <c r="H170" s="1225"/>
      <c r="I170" s="1225"/>
      <c r="J170" s="1225"/>
      <c r="K170" s="1225"/>
      <c r="L170" s="1225"/>
      <c r="M170" s="1225"/>
      <c r="N170" s="1225"/>
      <c r="O170" s="1225"/>
      <c r="P170" s="1225"/>
      <c r="Q170" s="1226"/>
    </row>
    <row r="171" spans="1:17" ht="33" customHeight="1" x14ac:dyDescent="0.2">
      <c r="A171" s="16" t="s">
        <v>278</v>
      </c>
      <c r="B171" s="1076" t="s">
        <v>481</v>
      </c>
      <c r="C171" s="1076"/>
      <c r="D171" s="1076"/>
      <c r="E171" s="1076"/>
      <c r="F171" s="11">
        <f>F172+F173+F174</f>
        <v>35205.4</v>
      </c>
      <c r="G171" s="421"/>
      <c r="H171" s="457"/>
      <c r="I171" s="85"/>
      <c r="J171" s="85"/>
      <c r="K171" s="85"/>
      <c r="L171" s="85"/>
      <c r="M171" s="85"/>
      <c r="N171" s="85"/>
      <c r="O171" s="84">
        <f>O172+O173+O174</f>
        <v>4352</v>
      </c>
      <c r="P171" s="129">
        <f>P172+P173+P174</f>
        <v>39557.4</v>
      </c>
      <c r="Q171" s="273">
        <f>Q172+Q173+Q174</f>
        <v>0</v>
      </c>
    </row>
    <row r="172" spans="1:17" ht="33" customHeight="1" x14ac:dyDescent="0.2">
      <c r="A172" s="16" t="s">
        <v>279</v>
      </c>
      <c r="B172" s="1075" t="s">
        <v>468</v>
      </c>
      <c r="C172" s="1075"/>
      <c r="D172" s="1075"/>
      <c r="E172" s="1075"/>
      <c r="F172" s="11">
        <v>0</v>
      </c>
      <c r="G172" s="421"/>
      <c r="H172" s="457"/>
      <c r="I172" s="85"/>
      <c r="J172" s="85"/>
      <c r="K172" s="85"/>
      <c r="L172" s="85"/>
      <c r="M172" s="85"/>
      <c r="N172" s="85"/>
      <c r="O172" s="84">
        <v>0</v>
      </c>
      <c r="P172" s="122">
        <f>F172+O172</f>
        <v>0</v>
      </c>
      <c r="Q172" s="273">
        <v>0</v>
      </c>
    </row>
    <row r="173" spans="1:17" ht="33" customHeight="1" x14ac:dyDescent="0.2">
      <c r="A173" s="16" t="s">
        <v>280</v>
      </c>
      <c r="B173" s="1075" t="s">
        <v>29</v>
      </c>
      <c r="C173" s="1075"/>
      <c r="D173" s="1075"/>
      <c r="E173" s="1075"/>
      <c r="F173" s="11">
        <f>F160+F161</f>
        <v>11733.2</v>
      </c>
      <c r="G173" s="421"/>
      <c r="H173" s="457"/>
      <c r="I173" s="85"/>
      <c r="J173" s="85"/>
      <c r="K173" s="85"/>
      <c r="L173" s="85"/>
      <c r="M173" s="85"/>
      <c r="N173" s="85"/>
      <c r="O173" s="84">
        <f>O160+O161</f>
        <v>0</v>
      </c>
      <c r="P173" s="122">
        <f>F173+O173</f>
        <v>11733.2</v>
      </c>
      <c r="Q173" s="273">
        <f>Q160+Q161</f>
        <v>0</v>
      </c>
    </row>
    <row r="174" spans="1:17" ht="33" customHeight="1" x14ac:dyDescent="0.2">
      <c r="A174" s="16" t="s">
        <v>281</v>
      </c>
      <c r="B174" s="1075" t="s">
        <v>158</v>
      </c>
      <c r="C174" s="1075"/>
      <c r="D174" s="1075"/>
      <c r="E174" s="1075"/>
      <c r="F174" s="11">
        <f>F159+F162</f>
        <v>23472.2</v>
      </c>
      <c r="G174" s="421"/>
      <c r="H174" s="457"/>
      <c r="I174" s="85"/>
      <c r="J174" s="85"/>
      <c r="K174" s="85"/>
      <c r="L174" s="85"/>
      <c r="M174" s="85"/>
      <c r="N174" s="85"/>
      <c r="O174" s="84">
        <f>O159+O162</f>
        <v>4352</v>
      </c>
      <c r="P174" s="122">
        <f>F174+O174</f>
        <v>27824.2</v>
      </c>
      <c r="Q174" s="273">
        <f>Q159+Q162</f>
        <v>0</v>
      </c>
    </row>
    <row r="175" spans="1:17" ht="33" customHeight="1" x14ac:dyDescent="0.2">
      <c r="A175" s="16" t="s">
        <v>286</v>
      </c>
      <c r="B175" s="1076" t="s">
        <v>918</v>
      </c>
      <c r="C175" s="1076"/>
      <c r="D175" s="1076"/>
      <c r="E175" s="1076"/>
      <c r="F175" s="11">
        <f>F176+F177+F178</f>
        <v>35205.4</v>
      </c>
      <c r="G175" s="421"/>
      <c r="H175" s="457"/>
      <c r="I175" s="85"/>
      <c r="J175" s="85"/>
      <c r="K175" s="85"/>
      <c r="L175" s="85"/>
      <c r="M175" s="85"/>
      <c r="N175" s="85"/>
      <c r="O175" s="84">
        <f>O176+O177+O178</f>
        <v>4352</v>
      </c>
      <c r="P175" s="129">
        <f>P176+P177+P178</f>
        <v>39557.4</v>
      </c>
      <c r="Q175" s="273">
        <f>Q176+Q177+Q178</f>
        <v>0</v>
      </c>
    </row>
    <row r="176" spans="1:17" ht="33" customHeight="1" x14ac:dyDescent="0.2">
      <c r="A176" s="16" t="s">
        <v>287</v>
      </c>
      <c r="B176" s="1075" t="s">
        <v>468</v>
      </c>
      <c r="C176" s="1075"/>
      <c r="D176" s="1075"/>
      <c r="E176" s="1075"/>
      <c r="F176" s="11">
        <f>F172</f>
        <v>0</v>
      </c>
      <c r="G176" s="421"/>
      <c r="H176" s="457"/>
      <c r="I176" s="85"/>
      <c r="J176" s="85"/>
      <c r="K176" s="85"/>
      <c r="L176" s="85"/>
      <c r="M176" s="85"/>
      <c r="N176" s="85"/>
      <c r="O176" s="84">
        <f>O172</f>
        <v>0</v>
      </c>
      <c r="P176" s="122">
        <f>F176+O176</f>
        <v>0</v>
      </c>
      <c r="Q176" s="273">
        <f>Q172</f>
        <v>0</v>
      </c>
    </row>
    <row r="177" spans="1:17" ht="36" customHeight="1" x14ac:dyDescent="0.2">
      <c r="A177" s="16" t="s">
        <v>288</v>
      </c>
      <c r="B177" s="1075" t="s">
        <v>29</v>
      </c>
      <c r="C177" s="1075"/>
      <c r="D177" s="1075"/>
      <c r="E177" s="1075"/>
      <c r="F177" s="11">
        <f>F173</f>
        <v>11733.2</v>
      </c>
      <c r="G177" s="421"/>
      <c r="H177" s="457"/>
      <c r="I177" s="85"/>
      <c r="J177" s="85"/>
      <c r="K177" s="85"/>
      <c r="L177" s="85"/>
      <c r="M177" s="85"/>
      <c r="N177" s="85"/>
      <c r="O177" s="84">
        <f>O173</f>
        <v>0</v>
      </c>
      <c r="P177" s="122">
        <f>F177+O177</f>
        <v>11733.2</v>
      </c>
      <c r="Q177" s="273">
        <f>Q173</f>
        <v>0</v>
      </c>
    </row>
    <row r="178" spans="1:17" ht="34.9" customHeight="1" x14ac:dyDescent="0.2">
      <c r="A178" s="16" t="s">
        <v>289</v>
      </c>
      <c r="B178" s="1075" t="s">
        <v>158</v>
      </c>
      <c r="C178" s="1075"/>
      <c r="D178" s="1075"/>
      <c r="E178" s="1075"/>
      <c r="F178" s="11">
        <f>F174</f>
        <v>23472.2</v>
      </c>
      <c r="G178" s="421"/>
      <c r="H178" s="457"/>
      <c r="I178" s="85"/>
      <c r="J178" s="85"/>
      <c r="K178" s="85"/>
      <c r="L178" s="85"/>
      <c r="M178" s="85"/>
      <c r="N178" s="85"/>
      <c r="O178" s="84">
        <f>O174</f>
        <v>4352</v>
      </c>
      <c r="P178" s="122">
        <f>F178+O178</f>
        <v>27824.2</v>
      </c>
      <c r="Q178" s="273">
        <f>Q174</f>
        <v>0</v>
      </c>
    </row>
    <row r="179" spans="1:17" s="37" customFormat="1" ht="24.95" customHeight="1" x14ac:dyDescent="0.25">
      <c r="A179" s="1072" t="s">
        <v>857</v>
      </c>
      <c r="B179" s="1072"/>
      <c r="C179" s="1072"/>
      <c r="D179" s="1072"/>
      <c r="E179" s="1072"/>
      <c r="F179" s="1072"/>
      <c r="G179" s="1072"/>
      <c r="H179" s="1072"/>
      <c r="I179" s="1072"/>
      <c r="J179" s="1072"/>
      <c r="K179" s="1072"/>
      <c r="L179" s="1072"/>
      <c r="M179" s="1072"/>
      <c r="N179" s="1072"/>
      <c r="O179" s="1072"/>
      <c r="P179" s="123"/>
      <c r="Q179" s="235"/>
    </row>
    <row r="180" spans="1:17" ht="92.25" customHeight="1" x14ac:dyDescent="0.2">
      <c r="A180" s="5" t="s">
        <v>165</v>
      </c>
      <c r="B180" s="12" t="s">
        <v>559</v>
      </c>
      <c r="C180" s="5" t="s">
        <v>788</v>
      </c>
      <c r="D180" s="12" t="s">
        <v>47</v>
      </c>
      <c r="E180" s="5" t="s">
        <v>30</v>
      </c>
      <c r="F180" s="11">
        <v>0</v>
      </c>
      <c r="G180" s="421"/>
      <c r="H180" s="457"/>
      <c r="I180" s="85"/>
      <c r="J180" s="85"/>
      <c r="K180" s="85"/>
      <c r="L180" s="85"/>
      <c r="M180" s="85"/>
      <c r="N180" s="85"/>
      <c r="O180" s="84">
        <f>SUM(G180:N180)</f>
        <v>0</v>
      </c>
      <c r="P180" s="129">
        <f>F180+O180</f>
        <v>0</v>
      </c>
    </row>
    <row r="181" spans="1:17" ht="78.75" customHeight="1" x14ac:dyDescent="0.2">
      <c r="A181" s="5" t="s">
        <v>474</v>
      </c>
      <c r="B181" s="12" t="s">
        <v>194</v>
      </c>
      <c r="C181" s="5">
        <v>2014</v>
      </c>
      <c r="D181" s="12" t="s">
        <v>147</v>
      </c>
      <c r="E181" s="5" t="s">
        <v>141</v>
      </c>
      <c r="F181" s="11"/>
      <c r="G181" s="421"/>
      <c r="H181" s="457"/>
      <c r="I181" s="85"/>
      <c r="J181" s="85"/>
      <c r="K181" s="85"/>
      <c r="L181" s="85"/>
      <c r="M181" s="85"/>
      <c r="N181" s="85"/>
      <c r="O181" s="84"/>
      <c r="P181" s="122"/>
    </row>
    <row r="182" spans="1:17" ht="24.95" customHeight="1" x14ac:dyDescent="0.2">
      <c r="A182" s="1072" t="s">
        <v>858</v>
      </c>
      <c r="B182" s="1072"/>
      <c r="C182" s="1072"/>
      <c r="D182" s="1072"/>
      <c r="E182" s="1072"/>
      <c r="F182" s="1072"/>
      <c r="G182" s="1093"/>
      <c r="H182" s="1093"/>
      <c r="I182" s="1093"/>
      <c r="J182" s="1093"/>
      <c r="K182" s="1093"/>
      <c r="L182" s="1093"/>
      <c r="M182" s="1093"/>
      <c r="N182" s="1093"/>
      <c r="O182" s="1093"/>
      <c r="P182" s="213"/>
    </row>
    <row r="183" spans="1:17" ht="33" customHeight="1" x14ac:dyDescent="0.2">
      <c r="A183" s="5" t="s">
        <v>166</v>
      </c>
      <c r="B183" s="12" t="s">
        <v>337</v>
      </c>
      <c r="C183" s="5" t="s">
        <v>788</v>
      </c>
      <c r="D183" s="12" t="s">
        <v>310</v>
      </c>
      <c r="E183" s="5" t="s">
        <v>141</v>
      </c>
      <c r="F183" s="11"/>
      <c r="G183" s="421"/>
      <c r="H183" s="457"/>
      <c r="I183" s="85"/>
      <c r="J183" s="85"/>
      <c r="K183" s="85"/>
      <c r="L183" s="85"/>
      <c r="M183" s="85"/>
      <c r="N183" s="85"/>
      <c r="O183" s="84"/>
      <c r="P183" s="129"/>
    </row>
    <row r="184" spans="1:17" ht="48" customHeight="1" x14ac:dyDescent="0.2">
      <c r="A184" s="5" t="s">
        <v>167</v>
      </c>
      <c r="B184" s="21" t="s">
        <v>25</v>
      </c>
      <c r="C184" s="5" t="s">
        <v>788</v>
      </c>
      <c r="D184" s="12" t="s">
        <v>310</v>
      </c>
      <c r="E184" s="5" t="s">
        <v>141</v>
      </c>
      <c r="F184" s="11"/>
      <c r="G184" s="421"/>
      <c r="H184" s="457"/>
      <c r="I184" s="85"/>
      <c r="J184" s="85"/>
      <c r="K184" s="85"/>
      <c r="L184" s="85"/>
      <c r="M184" s="85"/>
      <c r="N184" s="85"/>
      <c r="O184" s="84"/>
      <c r="P184" s="129"/>
    </row>
    <row r="185" spans="1:17" ht="78.75" customHeight="1" x14ac:dyDescent="0.2">
      <c r="A185" s="33" t="s">
        <v>168</v>
      </c>
      <c r="B185" s="12" t="s">
        <v>65</v>
      </c>
      <c r="C185" s="5" t="s">
        <v>788</v>
      </c>
      <c r="D185" s="12" t="s">
        <v>540</v>
      </c>
      <c r="E185" s="5" t="s">
        <v>141</v>
      </c>
      <c r="F185" s="11"/>
      <c r="G185" s="421"/>
      <c r="H185" s="457"/>
      <c r="I185" s="85"/>
      <c r="J185" s="85"/>
      <c r="K185" s="85"/>
      <c r="L185" s="85"/>
      <c r="M185" s="85"/>
      <c r="N185" s="85"/>
      <c r="O185" s="84"/>
      <c r="P185" s="129"/>
    </row>
    <row r="186" spans="1:17" ht="43.5" customHeight="1" x14ac:dyDescent="0.2">
      <c r="A186" s="5" t="s">
        <v>342</v>
      </c>
      <c r="B186" s="12" t="s">
        <v>328</v>
      </c>
      <c r="C186" s="5" t="s">
        <v>788</v>
      </c>
      <c r="D186" s="12" t="s">
        <v>310</v>
      </c>
      <c r="E186" s="5" t="s">
        <v>141</v>
      </c>
      <c r="F186" s="11"/>
      <c r="G186" s="421"/>
      <c r="H186" s="457"/>
      <c r="I186" s="85"/>
      <c r="J186" s="85"/>
      <c r="K186" s="85"/>
      <c r="L186" s="85"/>
      <c r="M186" s="85"/>
      <c r="N186" s="85"/>
      <c r="O186" s="84"/>
      <c r="P186" s="129"/>
    </row>
    <row r="187" spans="1:17" ht="75" customHeight="1" x14ac:dyDescent="0.2">
      <c r="A187" s="5" t="s">
        <v>343</v>
      </c>
      <c r="B187" s="12" t="s">
        <v>401</v>
      </c>
      <c r="C187" s="5" t="s">
        <v>788</v>
      </c>
      <c r="D187" s="12" t="s">
        <v>310</v>
      </c>
      <c r="E187" s="5" t="s">
        <v>141</v>
      </c>
      <c r="F187" s="11"/>
      <c r="G187" s="421"/>
      <c r="H187" s="457"/>
      <c r="I187" s="85"/>
      <c r="J187" s="85"/>
      <c r="K187" s="85"/>
      <c r="L187" s="85"/>
      <c r="M187" s="85"/>
      <c r="N187" s="85"/>
      <c r="O187" s="84"/>
      <c r="P187" s="129"/>
    </row>
    <row r="188" spans="1:17" ht="108" customHeight="1" x14ac:dyDescent="0.2">
      <c r="A188" s="5" t="s">
        <v>344</v>
      </c>
      <c r="B188" s="12" t="s">
        <v>329</v>
      </c>
      <c r="C188" s="5" t="s">
        <v>788</v>
      </c>
      <c r="D188" s="12" t="s">
        <v>310</v>
      </c>
      <c r="E188" s="5" t="s">
        <v>141</v>
      </c>
      <c r="F188" s="11"/>
      <c r="G188" s="421"/>
      <c r="H188" s="457"/>
      <c r="I188" s="85"/>
      <c r="J188" s="85"/>
      <c r="K188" s="85"/>
      <c r="L188" s="85"/>
      <c r="M188" s="85"/>
      <c r="N188" s="85"/>
      <c r="O188" s="84"/>
      <c r="P188" s="129"/>
    </row>
    <row r="189" spans="1:17" ht="22.5" customHeight="1" x14ac:dyDescent="0.2">
      <c r="A189" s="1073" t="s">
        <v>349</v>
      </c>
      <c r="B189" s="1074"/>
      <c r="C189" s="1074"/>
      <c r="D189" s="1074"/>
      <c r="E189" s="1074"/>
      <c r="F189" s="1074"/>
      <c r="G189" s="1074"/>
      <c r="H189" s="1074"/>
      <c r="I189" s="1074"/>
      <c r="J189" s="1074"/>
      <c r="K189" s="1074"/>
      <c r="L189" s="1074"/>
      <c r="M189" s="1074"/>
      <c r="N189" s="1074"/>
      <c r="O189" s="1074"/>
      <c r="P189" s="119"/>
    </row>
    <row r="190" spans="1:17" ht="18" customHeight="1" x14ac:dyDescent="0.2">
      <c r="A190" s="5" t="s">
        <v>278</v>
      </c>
      <c r="B190" s="1076" t="s">
        <v>481</v>
      </c>
      <c r="C190" s="1076"/>
      <c r="D190" s="1076"/>
      <c r="E190" s="1076"/>
      <c r="F190" s="10">
        <f>F191+F192+F193</f>
        <v>35205.4</v>
      </c>
      <c r="G190" s="420"/>
      <c r="H190" s="465"/>
      <c r="I190" s="83"/>
      <c r="J190" s="83"/>
      <c r="K190" s="83"/>
      <c r="L190" s="83"/>
      <c r="M190" s="83"/>
      <c r="N190" s="83"/>
      <c r="O190" s="84">
        <f>O191+O192+O193</f>
        <v>4352</v>
      </c>
      <c r="P190" s="129">
        <f t="shared" ref="P190:P201" si="13">F190+O190</f>
        <v>39557.4</v>
      </c>
      <c r="Q190" s="10">
        <f>Q191+Q192+Q193</f>
        <v>0</v>
      </c>
    </row>
    <row r="191" spans="1:17" ht="18" customHeight="1" x14ac:dyDescent="0.2">
      <c r="A191" s="5" t="s">
        <v>279</v>
      </c>
      <c r="B191" s="1075" t="s">
        <v>468</v>
      </c>
      <c r="C191" s="1075"/>
      <c r="D191" s="1075"/>
      <c r="E191" s="1075"/>
      <c r="F191" s="10">
        <v>0</v>
      </c>
      <c r="G191" s="420"/>
      <c r="H191" s="465"/>
      <c r="I191" s="83"/>
      <c r="J191" s="83"/>
      <c r="K191" s="83"/>
      <c r="L191" s="83"/>
      <c r="M191" s="83"/>
      <c r="N191" s="83"/>
      <c r="O191" s="84">
        <v>0</v>
      </c>
      <c r="P191" s="129">
        <f t="shared" si="13"/>
        <v>0</v>
      </c>
      <c r="Q191" s="10">
        <v>0</v>
      </c>
    </row>
    <row r="192" spans="1:17" ht="18" customHeight="1" x14ac:dyDescent="0.2">
      <c r="A192" s="5" t="s">
        <v>280</v>
      </c>
      <c r="B192" s="1075" t="s">
        <v>29</v>
      </c>
      <c r="C192" s="1075"/>
      <c r="D192" s="1075"/>
      <c r="E192" s="1075"/>
      <c r="F192" s="10">
        <f>F160+F161</f>
        <v>11733.2</v>
      </c>
      <c r="G192" s="420"/>
      <c r="H192" s="465"/>
      <c r="I192" s="83"/>
      <c r="J192" s="83"/>
      <c r="K192" s="83"/>
      <c r="L192" s="83"/>
      <c r="M192" s="83"/>
      <c r="N192" s="83"/>
      <c r="O192" s="84">
        <f>O173</f>
        <v>0</v>
      </c>
      <c r="P192" s="129">
        <f t="shared" si="13"/>
        <v>11733.2</v>
      </c>
      <c r="Q192" s="10">
        <f>Q160</f>
        <v>0</v>
      </c>
    </row>
    <row r="193" spans="1:17" ht="18" customHeight="1" x14ac:dyDescent="0.2">
      <c r="A193" s="5" t="s">
        <v>281</v>
      </c>
      <c r="B193" s="1075" t="s">
        <v>158</v>
      </c>
      <c r="C193" s="1075"/>
      <c r="D193" s="1075"/>
      <c r="E193" s="1075"/>
      <c r="F193" s="10">
        <f>F159+F162+F168</f>
        <v>23472.2</v>
      </c>
      <c r="G193" s="420"/>
      <c r="H193" s="465"/>
      <c r="I193" s="83"/>
      <c r="J193" s="83"/>
      <c r="K193" s="83"/>
      <c r="L193" s="83"/>
      <c r="M193" s="83"/>
      <c r="N193" s="83"/>
      <c r="O193" s="84">
        <f>O159+O162+O168</f>
        <v>4352</v>
      </c>
      <c r="P193" s="129">
        <f t="shared" si="13"/>
        <v>27824.2</v>
      </c>
      <c r="Q193" s="10">
        <f>Q159+Q168</f>
        <v>0</v>
      </c>
    </row>
    <row r="194" spans="1:17" ht="18" customHeight="1" x14ac:dyDescent="0.2">
      <c r="A194" s="5" t="s">
        <v>282</v>
      </c>
      <c r="B194" s="1076" t="s">
        <v>234</v>
      </c>
      <c r="C194" s="1076"/>
      <c r="D194" s="1076"/>
      <c r="E194" s="1076"/>
      <c r="F194" s="10">
        <f>F195+F196+F197</f>
        <v>0</v>
      </c>
      <c r="G194" s="420"/>
      <c r="H194" s="465"/>
      <c r="I194" s="83"/>
      <c r="J194" s="83"/>
      <c r="K194" s="83"/>
      <c r="L194" s="83"/>
      <c r="M194" s="83"/>
      <c r="N194" s="83"/>
      <c r="O194" s="84">
        <f>O195+O196+O197</f>
        <v>0</v>
      </c>
      <c r="P194" s="129">
        <f t="shared" si="13"/>
        <v>0</v>
      </c>
      <c r="Q194" s="10">
        <f>Q195+Q196+Q197</f>
        <v>0</v>
      </c>
    </row>
    <row r="195" spans="1:17" ht="18" customHeight="1" x14ac:dyDescent="0.2">
      <c r="A195" s="5" t="s">
        <v>283</v>
      </c>
      <c r="B195" s="1075" t="s">
        <v>468</v>
      </c>
      <c r="C195" s="1075"/>
      <c r="D195" s="1075"/>
      <c r="E195" s="1075"/>
      <c r="F195" s="53">
        <v>0</v>
      </c>
      <c r="G195" s="423"/>
      <c r="H195" s="471"/>
      <c r="I195" s="89"/>
      <c r="J195" s="89"/>
      <c r="K195" s="89"/>
      <c r="L195" s="89"/>
      <c r="M195" s="89"/>
      <c r="N195" s="89"/>
      <c r="O195" s="90">
        <v>0</v>
      </c>
      <c r="P195" s="129">
        <f t="shared" si="13"/>
        <v>0</v>
      </c>
      <c r="Q195" s="53">
        <v>0</v>
      </c>
    </row>
    <row r="196" spans="1:17" ht="18" customHeight="1" x14ac:dyDescent="0.2">
      <c r="A196" s="5" t="s">
        <v>284</v>
      </c>
      <c r="B196" s="1075" t="s">
        <v>29</v>
      </c>
      <c r="C196" s="1075"/>
      <c r="D196" s="1075"/>
      <c r="E196" s="1075"/>
      <c r="F196" s="53">
        <v>0</v>
      </c>
      <c r="G196" s="423"/>
      <c r="H196" s="471"/>
      <c r="I196" s="89"/>
      <c r="J196" s="89"/>
      <c r="K196" s="89"/>
      <c r="L196" s="89"/>
      <c r="M196" s="89"/>
      <c r="N196" s="89"/>
      <c r="O196" s="90">
        <v>0</v>
      </c>
      <c r="P196" s="129">
        <f t="shared" si="13"/>
        <v>0</v>
      </c>
      <c r="Q196" s="53">
        <v>0</v>
      </c>
    </row>
    <row r="197" spans="1:17" ht="18" customHeight="1" x14ac:dyDescent="0.2">
      <c r="A197" s="5" t="s">
        <v>285</v>
      </c>
      <c r="B197" s="1075" t="s">
        <v>158</v>
      </c>
      <c r="C197" s="1075"/>
      <c r="D197" s="1075"/>
      <c r="E197" s="1075"/>
      <c r="F197" s="53">
        <f>F180</f>
        <v>0</v>
      </c>
      <c r="G197" s="423"/>
      <c r="H197" s="471"/>
      <c r="I197" s="89"/>
      <c r="J197" s="89"/>
      <c r="K197" s="89"/>
      <c r="L197" s="89"/>
      <c r="M197" s="89"/>
      <c r="N197" s="89"/>
      <c r="O197" s="90">
        <f>O180</f>
        <v>0</v>
      </c>
      <c r="P197" s="129">
        <f t="shared" si="13"/>
        <v>0</v>
      </c>
      <c r="Q197" s="53">
        <f>Q180</f>
        <v>0</v>
      </c>
    </row>
    <row r="198" spans="1:17" ht="18" customHeight="1" x14ac:dyDescent="0.2">
      <c r="A198" s="5" t="s">
        <v>286</v>
      </c>
      <c r="B198" s="1076" t="s">
        <v>485</v>
      </c>
      <c r="C198" s="1076"/>
      <c r="D198" s="1076"/>
      <c r="E198" s="1076"/>
      <c r="F198" s="53">
        <f>F190+F194</f>
        <v>35205.4</v>
      </c>
      <c r="G198" s="423"/>
      <c r="H198" s="471"/>
      <c r="I198" s="89"/>
      <c r="J198" s="89"/>
      <c r="K198" s="89"/>
      <c r="L198" s="89"/>
      <c r="M198" s="89"/>
      <c r="N198" s="89"/>
      <c r="O198" s="90">
        <f>O190+O194</f>
        <v>4352</v>
      </c>
      <c r="P198" s="129">
        <f t="shared" si="13"/>
        <v>39557.4</v>
      </c>
      <c r="Q198" s="53">
        <f>Q190+Q194</f>
        <v>0</v>
      </c>
    </row>
    <row r="199" spans="1:17" ht="18" customHeight="1" x14ac:dyDescent="0.2">
      <c r="A199" s="5" t="s">
        <v>287</v>
      </c>
      <c r="B199" s="1075" t="s">
        <v>468</v>
      </c>
      <c r="C199" s="1075"/>
      <c r="D199" s="1075"/>
      <c r="E199" s="1075"/>
      <c r="F199" s="53">
        <f>F191+F195</f>
        <v>0</v>
      </c>
      <c r="G199" s="423"/>
      <c r="H199" s="471"/>
      <c r="I199" s="89"/>
      <c r="J199" s="89"/>
      <c r="K199" s="89"/>
      <c r="L199" s="89"/>
      <c r="M199" s="89"/>
      <c r="N199" s="89"/>
      <c r="O199" s="90">
        <f>O191+O195</f>
        <v>0</v>
      </c>
      <c r="P199" s="129">
        <f t="shared" si="13"/>
        <v>0</v>
      </c>
      <c r="Q199" s="53">
        <f>Q191+Q195</f>
        <v>0</v>
      </c>
    </row>
    <row r="200" spans="1:17" ht="18" customHeight="1" x14ac:dyDescent="0.2">
      <c r="A200" s="5" t="s">
        <v>288</v>
      </c>
      <c r="B200" s="1075" t="s">
        <v>29</v>
      </c>
      <c r="C200" s="1075"/>
      <c r="D200" s="1075"/>
      <c r="E200" s="1075"/>
      <c r="F200" s="53">
        <f>F192+F196</f>
        <v>11733.2</v>
      </c>
      <c r="G200" s="423"/>
      <c r="H200" s="471"/>
      <c r="I200" s="89"/>
      <c r="J200" s="89"/>
      <c r="K200" s="89"/>
      <c r="L200" s="89"/>
      <c r="M200" s="89"/>
      <c r="N200" s="89"/>
      <c r="O200" s="90">
        <f>O192+O196</f>
        <v>0</v>
      </c>
      <c r="P200" s="129">
        <f t="shared" si="13"/>
        <v>11733.2</v>
      </c>
      <c r="Q200" s="53">
        <f>Q192+Q196</f>
        <v>0</v>
      </c>
    </row>
    <row r="201" spans="1:17" ht="18" customHeight="1" x14ac:dyDescent="0.2">
      <c r="A201" s="5" t="s">
        <v>289</v>
      </c>
      <c r="B201" s="1075" t="s">
        <v>158</v>
      </c>
      <c r="C201" s="1075"/>
      <c r="D201" s="1075"/>
      <c r="E201" s="1075"/>
      <c r="F201" s="53">
        <f>F193+F197</f>
        <v>23472.2</v>
      </c>
      <c r="G201" s="423"/>
      <c r="H201" s="471"/>
      <c r="I201" s="89"/>
      <c r="J201" s="89"/>
      <c r="K201" s="89"/>
      <c r="L201" s="89"/>
      <c r="M201" s="89"/>
      <c r="N201" s="89"/>
      <c r="O201" s="90">
        <f>O193+O197</f>
        <v>4352</v>
      </c>
      <c r="P201" s="129">
        <f t="shared" si="13"/>
        <v>27824.2</v>
      </c>
      <c r="Q201" s="53">
        <f>Q193+Q197</f>
        <v>0</v>
      </c>
    </row>
    <row r="202" spans="1:17" ht="30" customHeight="1" x14ac:dyDescent="0.2">
      <c r="A202" s="1206" t="s">
        <v>545</v>
      </c>
      <c r="B202" s="1206"/>
      <c r="C202" s="1206"/>
      <c r="D202" s="1206"/>
      <c r="E202" s="1206"/>
      <c r="F202" s="1206"/>
      <c r="G202" s="1206"/>
      <c r="H202" s="1206"/>
      <c r="I202" s="1206"/>
      <c r="J202" s="1206"/>
      <c r="K202" s="1206"/>
      <c r="L202" s="1206"/>
      <c r="M202" s="1206"/>
      <c r="N202" s="1206"/>
      <c r="O202" s="1206"/>
      <c r="P202" s="1206"/>
      <c r="Q202" s="1206"/>
    </row>
    <row r="203" spans="1:17" ht="28.5" customHeight="1" x14ac:dyDescent="0.2">
      <c r="A203" s="1206" t="s">
        <v>802</v>
      </c>
      <c r="B203" s="1206"/>
      <c r="C203" s="1206"/>
      <c r="D203" s="1206"/>
      <c r="E203" s="1206"/>
      <c r="F203" s="1206"/>
      <c r="G203" s="1206"/>
      <c r="H203" s="1206"/>
      <c r="I203" s="1206"/>
      <c r="J203" s="1206"/>
      <c r="K203" s="1206"/>
      <c r="L203" s="1206"/>
      <c r="M203" s="1206"/>
      <c r="N203" s="1206"/>
      <c r="O203" s="1206"/>
      <c r="P203" s="1206"/>
      <c r="Q203" s="1206"/>
    </row>
    <row r="204" spans="1:17" ht="94.9" customHeight="1" x14ac:dyDescent="0.2">
      <c r="A204" s="1230" t="s">
        <v>512</v>
      </c>
      <c r="B204" s="1090" t="s">
        <v>625</v>
      </c>
      <c r="C204" s="1090" t="s">
        <v>788</v>
      </c>
      <c r="D204" s="1090" t="s">
        <v>466</v>
      </c>
      <c r="E204" s="5" t="s">
        <v>990</v>
      </c>
      <c r="F204" s="11">
        <v>17167.599999999999</v>
      </c>
      <c r="G204" s="421"/>
      <c r="H204" s="457"/>
      <c r="I204" s="85"/>
      <c r="J204" s="85"/>
      <c r="K204" s="85"/>
      <c r="L204" s="85"/>
      <c r="M204" s="85"/>
      <c r="N204" s="85"/>
      <c r="O204" s="84">
        <f>SUM(G204:N204)</f>
        <v>0</v>
      </c>
      <c r="P204" s="122">
        <f>F204+O204</f>
        <v>17167.599999999999</v>
      </c>
    </row>
    <row r="205" spans="1:17" ht="49.9" customHeight="1" x14ac:dyDescent="0.2">
      <c r="A205" s="1231"/>
      <c r="B205" s="1091"/>
      <c r="C205" s="1091"/>
      <c r="D205" s="1091"/>
      <c r="E205" s="5" t="s">
        <v>991</v>
      </c>
      <c r="F205" s="11">
        <v>10169.4</v>
      </c>
      <c r="G205" s="421"/>
      <c r="H205" s="457"/>
      <c r="I205" s="85"/>
      <c r="J205" s="85"/>
      <c r="K205" s="85"/>
      <c r="L205" s="85"/>
      <c r="M205" s="85"/>
      <c r="N205" s="85"/>
      <c r="O205" s="84">
        <f>SUM(G205:N205)</f>
        <v>0</v>
      </c>
      <c r="P205" s="122">
        <f>F205+O205</f>
        <v>10169.4</v>
      </c>
    </row>
    <row r="206" spans="1:17" ht="90" customHeight="1" x14ac:dyDescent="0.2">
      <c r="A206" s="313" t="s">
        <v>513</v>
      </c>
      <c r="B206" s="21" t="s">
        <v>626</v>
      </c>
      <c r="C206" s="5" t="s">
        <v>788</v>
      </c>
      <c r="D206" s="21" t="s">
        <v>466</v>
      </c>
      <c r="E206" s="5" t="s">
        <v>989</v>
      </c>
      <c r="F206" s="11">
        <v>0</v>
      </c>
      <c r="G206" s="421"/>
      <c r="H206" s="457"/>
      <c r="I206" s="85"/>
      <c r="J206" s="85"/>
      <c r="K206" s="85"/>
      <c r="L206" s="85"/>
      <c r="M206" s="85"/>
      <c r="N206" s="85"/>
      <c r="O206" s="84">
        <f>SUM(G206:N206)</f>
        <v>0</v>
      </c>
      <c r="P206" s="122">
        <f>F206+O206</f>
        <v>0</v>
      </c>
    </row>
    <row r="207" spans="1:17" ht="121.9" customHeight="1" x14ac:dyDescent="0.2">
      <c r="A207" s="285" t="s">
        <v>514</v>
      </c>
      <c r="B207" s="21" t="s">
        <v>632</v>
      </c>
      <c r="C207" s="5" t="s">
        <v>788</v>
      </c>
      <c r="D207" s="21" t="s">
        <v>466</v>
      </c>
      <c r="E207" s="5" t="s">
        <v>627</v>
      </c>
      <c r="F207" s="11">
        <f>3774.7-2891.2</f>
        <v>883.5</v>
      </c>
      <c r="G207" s="421"/>
      <c r="H207" s="457"/>
      <c r="I207" s="85"/>
      <c r="J207" s="85"/>
      <c r="K207" s="85"/>
      <c r="L207" s="85"/>
      <c r="M207" s="85"/>
      <c r="N207" s="85"/>
      <c r="O207" s="84">
        <f>SUM(G207:N207)</f>
        <v>0</v>
      </c>
      <c r="P207" s="129">
        <f>F207+O207</f>
        <v>883.5</v>
      </c>
    </row>
    <row r="208" spans="1:17" ht="81" customHeight="1" x14ac:dyDescent="0.2">
      <c r="A208" s="285" t="s">
        <v>562</v>
      </c>
      <c r="B208" s="22" t="s">
        <v>566</v>
      </c>
      <c r="C208" s="5" t="s">
        <v>788</v>
      </c>
      <c r="D208" s="21" t="s">
        <v>529</v>
      </c>
      <c r="E208" s="5" t="s">
        <v>141</v>
      </c>
      <c r="F208" s="10"/>
      <c r="G208" s="420"/>
      <c r="H208" s="465"/>
      <c r="I208" s="83"/>
      <c r="J208" s="83"/>
      <c r="K208" s="83"/>
      <c r="L208" s="83"/>
      <c r="M208" s="83"/>
      <c r="N208" s="83"/>
      <c r="O208" s="277"/>
      <c r="P208" s="85"/>
    </row>
    <row r="209" spans="1:17" ht="63" customHeight="1" x14ac:dyDescent="0.2">
      <c r="A209" s="285" t="s">
        <v>634</v>
      </c>
      <c r="B209" s="22" t="s">
        <v>27</v>
      </c>
      <c r="C209" s="5" t="s">
        <v>788</v>
      </c>
      <c r="D209" s="21" t="s">
        <v>529</v>
      </c>
      <c r="E209" s="5" t="s">
        <v>141</v>
      </c>
      <c r="F209" s="10"/>
      <c r="G209" s="420"/>
      <c r="H209" s="465"/>
      <c r="I209" s="83"/>
      <c r="J209" s="83"/>
      <c r="K209" s="83"/>
      <c r="L209" s="83"/>
      <c r="M209" s="83"/>
      <c r="N209" s="83"/>
      <c r="O209" s="277"/>
      <c r="P209" s="122"/>
    </row>
    <row r="210" spans="1:17" ht="27.6" customHeight="1" x14ac:dyDescent="0.2">
      <c r="A210" s="1207" t="s">
        <v>919</v>
      </c>
      <c r="B210" s="1208"/>
      <c r="C210" s="1208"/>
      <c r="D210" s="1208"/>
      <c r="E210" s="1208"/>
      <c r="F210" s="1208"/>
      <c r="G210" s="1208"/>
      <c r="H210" s="1208"/>
      <c r="I210" s="1208"/>
      <c r="J210" s="1208"/>
      <c r="K210" s="1208"/>
      <c r="L210" s="1208"/>
      <c r="M210" s="1208"/>
      <c r="N210" s="1208"/>
      <c r="O210" s="1208"/>
      <c r="P210" s="1208"/>
      <c r="Q210" s="1209"/>
    </row>
    <row r="211" spans="1:17" ht="17.45" customHeight="1" x14ac:dyDescent="0.2">
      <c r="A211" s="15" t="s">
        <v>278</v>
      </c>
      <c r="B211" s="1076" t="s">
        <v>481</v>
      </c>
      <c r="C211" s="1076"/>
      <c r="D211" s="1076"/>
      <c r="E211" s="1076"/>
      <c r="F211" s="10">
        <f>F212+F213+F214</f>
        <v>28220.5</v>
      </c>
      <c r="G211" s="420"/>
      <c r="H211" s="465"/>
      <c r="I211" s="83"/>
      <c r="J211" s="83"/>
      <c r="K211" s="83"/>
      <c r="L211" s="83"/>
      <c r="M211" s="83"/>
      <c r="N211" s="83"/>
      <c r="O211" s="277">
        <f>O212+O213+O214</f>
        <v>0</v>
      </c>
      <c r="P211" s="122">
        <f>P212+P213+P214</f>
        <v>28220.5</v>
      </c>
      <c r="Q211" s="273">
        <f>Q212+Q213+Q214</f>
        <v>0</v>
      </c>
    </row>
    <row r="212" spans="1:17" ht="18.600000000000001" customHeight="1" x14ac:dyDescent="0.2">
      <c r="A212" s="5" t="s">
        <v>279</v>
      </c>
      <c r="B212" s="1075" t="s">
        <v>468</v>
      </c>
      <c r="C212" s="1075"/>
      <c r="D212" s="1075"/>
      <c r="E212" s="1075"/>
      <c r="F212" s="10">
        <v>0</v>
      </c>
      <c r="G212" s="420"/>
      <c r="H212" s="465"/>
      <c r="I212" s="83"/>
      <c r="J212" s="83"/>
      <c r="K212" s="83"/>
      <c r="L212" s="83"/>
      <c r="M212" s="83"/>
      <c r="N212" s="83"/>
      <c r="O212" s="277">
        <v>0</v>
      </c>
      <c r="P212" s="122">
        <f>F212+O212</f>
        <v>0</v>
      </c>
      <c r="Q212" s="273">
        <v>0</v>
      </c>
    </row>
    <row r="213" spans="1:17" ht="16.149999999999999" customHeight="1" x14ac:dyDescent="0.2">
      <c r="A213" s="5" t="s">
        <v>280</v>
      </c>
      <c r="B213" s="1075" t="s">
        <v>29</v>
      </c>
      <c r="C213" s="1075"/>
      <c r="D213" s="1075"/>
      <c r="E213" s="1075"/>
      <c r="F213" s="10">
        <f>F204</f>
        <v>17167.599999999999</v>
      </c>
      <c r="G213" s="420"/>
      <c r="H213" s="465"/>
      <c r="I213" s="83"/>
      <c r="J213" s="83"/>
      <c r="K213" s="83"/>
      <c r="L213" s="83"/>
      <c r="M213" s="83"/>
      <c r="N213" s="83"/>
      <c r="O213" s="277">
        <f>O204</f>
        <v>0</v>
      </c>
      <c r="P213" s="122">
        <f>F213+O213</f>
        <v>17167.599999999999</v>
      </c>
      <c r="Q213" s="273">
        <f>Q204</f>
        <v>0</v>
      </c>
    </row>
    <row r="214" spans="1:17" ht="18" customHeight="1" x14ac:dyDescent="0.2">
      <c r="A214" s="5" t="s">
        <v>281</v>
      </c>
      <c r="B214" s="1075" t="s">
        <v>158</v>
      </c>
      <c r="C214" s="1075"/>
      <c r="D214" s="1075"/>
      <c r="E214" s="1075"/>
      <c r="F214" s="10">
        <f>F205+F206+F207</f>
        <v>11052.9</v>
      </c>
      <c r="G214" s="420"/>
      <c r="H214" s="465"/>
      <c r="I214" s="83"/>
      <c r="J214" s="83"/>
      <c r="K214" s="83"/>
      <c r="L214" s="83"/>
      <c r="M214" s="83"/>
      <c r="N214" s="83"/>
      <c r="O214" s="277">
        <f>O205+O206+O207</f>
        <v>0</v>
      </c>
      <c r="P214" s="122">
        <f>F214+O214</f>
        <v>11052.9</v>
      </c>
      <c r="Q214" s="273">
        <f>Q206+Q207</f>
        <v>0</v>
      </c>
    </row>
    <row r="215" spans="1:17" ht="19.149999999999999" customHeight="1" x14ac:dyDescent="0.2">
      <c r="A215" s="392" t="s">
        <v>282</v>
      </c>
      <c r="B215" s="1076" t="s">
        <v>920</v>
      </c>
      <c r="C215" s="1076"/>
      <c r="D215" s="1076"/>
      <c r="E215" s="1076"/>
      <c r="F215" s="10">
        <f>F216+F217+F218</f>
        <v>28220.5</v>
      </c>
      <c r="G215" s="420"/>
      <c r="H215" s="465"/>
      <c r="I215" s="83"/>
      <c r="J215" s="83"/>
      <c r="K215" s="83"/>
      <c r="L215" s="83"/>
      <c r="M215" s="83"/>
      <c r="N215" s="83"/>
      <c r="O215" s="277">
        <f>O216+O217+O218</f>
        <v>0</v>
      </c>
      <c r="P215" s="122">
        <f>P216+P217+P218</f>
        <v>28220.5</v>
      </c>
      <c r="Q215" s="273">
        <f>Q216+Q217+Q218</f>
        <v>0</v>
      </c>
    </row>
    <row r="216" spans="1:17" ht="19.899999999999999" customHeight="1" x14ac:dyDescent="0.2">
      <c r="A216" s="5" t="s">
        <v>283</v>
      </c>
      <c r="B216" s="1075" t="s">
        <v>468</v>
      </c>
      <c r="C216" s="1075"/>
      <c r="D216" s="1075"/>
      <c r="E216" s="1075"/>
      <c r="F216" s="10">
        <f>F212</f>
        <v>0</v>
      </c>
      <c r="G216" s="420"/>
      <c r="H216" s="465"/>
      <c r="I216" s="83"/>
      <c r="J216" s="83"/>
      <c r="K216" s="83"/>
      <c r="L216" s="83"/>
      <c r="M216" s="83"/>
      <c r="N216" s="83"/>
      <c r="O216" s="277">
        <f t="shared" ref="O216:Q218" si="14">O212</f>
        <v>0</v>
      </c>
      <c r="P216" s="122">
        <f>F216+O216</f>
        <v>0</v>
      </c>
      <c r="Q216" s="273">
        <f t="shared" si="14"/>
        <v>0</v>
      </c>
    </row>
    <row r="217" spans="1:17" ht="15.6" customHeight="1" x14ac:dyDescent="0.2">
      <c r="A217" s="5" t="s">
        <v>284</v>
      </c>
      <c r="B217" s="1075" t="s">
        <v>29</v>
      </c>
      <c r="C217" s="1075"/>
      <c r="D217" s="1075"/>
      <c r="E217" s="1075"/>
      <c r="F217" s="10">
        <f>F213</f>
        <v>17167.599999999999</v>
      </c>
      <c r="G217" s="420"/>
      <c r="H217" s="465"/>
      <c r="I217" s="83"/>
      <c r="J217" s="83"/>
      <c r="K217" s="83"/>
      <c r="L217" s="83"/>
      <c r="M217" s="83"/>
      <c r="N217" s="83"/>
      <c r="O217" s="277">
        <f t="shared" si="14"/>
        <v>0</v>
      </c>
      <c r="P217" s="122">
        <f>F217+O217</f>
        <v>17167.599999999999</v>
      </c>
      <c r="Q217" s="273">
        <f t="shared" si="14"/>
        <v>0</v>
      </c>
    </row>
    <row r="218" spans="1:17" ht="19.149999999999999" customHeight="1" x14ac:dyDescent="0.2">
      <c r="A218" s="5" t="s">
        <v>285</v>
      </c>
      <c r="B218" s="1075" t="s">
        <v>158</v>
      </c>
      <c r="C218" s="1075"/>
      <c r="D218" s="1075"/>
      <c r="E218" s="1075"/>
      <c r="F218" s="10">
        <f>F214</f>
        <v>11052.9</v>
      </c>
      <c r="G218" s="420"/>
      <c r="H218" s="465"/>
      <c r="I218" s="83"/>
      <c r="J218" s="83"/>
      <c r="K218" s="83"/>
      <c r="L218" s="83"/>
      <c r="M218" s="83"/>
      <c r="N218" s="83"/>
      <c r="O218" s="277">
        <f t="shared" si="14"/>
        <v>0</v>
      </c>
      <c r="P218" s="122">
        <f>F218+O218</f>
        <v>11052.9</v>
      </c>
      <c r="Q218" s="273">
        <f t="shared" si="14"/>
        <v>0</v>
      </c>
    </row>
    <row r="219" spans="1:17" ht="18" customHeight="1" x14ac:dyDescent="0.2">
      <c r="A219" s="1232" t="s">
        <v>359</v>
      </c>
      <c r="B219" s="1233"/>
      <c r="C219" s="1233"/>
      <c r="D219" s="1233"/>
      <c r="E219" s="1233"/>
      <c r="F219" s="1233"/>
      <c r="G219" s="1233"/>
      <c r="H219" s="1233"/>
      <c r="I219" s="1233"/>
      <c r="J219" s="1233"/>
      <c r="K219" s="1233"/>
      <c r="L219" s="1233"/>
      <c r="M219" s="1233"/>
      <c r="N219" s="1233"/>
      <c r="O219" s="1233"/>
      <c r="P219" s="1233"/>
      <c r="Q219" s="1234"/>
    </row>
    <row r="220" spans="1:17" ht="18" customHeight="1" x14ac:dyDescent="0.2">
      <c r="A220" s="5" t="s">
        <v>278</v>
      </c>
      <c r="B220" s="1076" t="s">
        <v>481</v>
      </c>
      <c r="C220" s="1076"/>
      <c r="D220" s="1076"/>
      <c r="E220" s="1076"/>
      <c r="F220" s="10">
        <f>F221+F222+F223</f>
        <v>18051.099999999999</v>
      </c>
      <c r="G220" s="420"/>
      <c r="H220" s="465"/>
      <c r="I220" s="83"/>
      <c r="J220" s="83"/>
      <c r="K220" s="83"/>
      <c r="L220" s="83"/>
      <c r="M220" s="83"/>
      <c r="N220" s="83"/>
      <c r="O220" s="84">
        <f>O221+O222+O223</f>
        <v>0</v>
      </c>
      <c r="P220" s="129">
        <f t="shared" ref="P220:P227" si="15">F220+O220</f>
        <v>18051.099999999999</v>
      </c>
      <c r="Q220" s="10">
        <f>Q221+Q222+Q223</f>
        <v>0</v>
      </c>
    </row>
    <row r="221" spans="1:17" ht="18" customHeight="1" x14ac:dyDescent="0.2">
      <c r="A221" s="5" t="s">
        <v>279</v>
      </c>
      <c r="B221" s="1075" t="s">
        <v>468</v>
      </c>
      <c r="C221" s="1075"/>
      <c r="D221" s="1075"/>
      <c r="E221" s="1075"/>
      <c r="F221" s="10">
        <v>0</v>
      </c>
      <c r="G221" s="420"/>
      <c r="H221" s="465"/>
      <c r="I221" s="83"/>
      <c r="J221" s="83"/>
      <c r="K221" s="83"/>
      <c r="L221" s="83"/>
      <c r="M221" s="83"/>
      <c r="N221" s="83"/>
      <c r="O221" s="84">
        <v>0</v>
      </c>
      <c r="P221" s="129">
        <f t="shared" si="15"/>
        <v>0</v>
      </c>
      <c r="Q221" s="10">
        <v>0</v>
      </c>
    </row>
    <row r="222" spans="1:17" ht="18" customHeight="1" x14ac:dyDescent="0.2">
      <c r="A222" s="5" t="s">
        <v>280</v>
      </c>
      <c r="B222" s="1075" t="s">
        <v>29</v>
      </c>
      <c r="C222" s="1075"/>
      <c r="D222" s="1075"/>
      <c r="E222" s="1075"/>
      <c r="F222" s="10">
        <f>F204</f>
        <v>17167.599999999999</v>
      </c>
      <c r="G222" s="420"/>
      <c r="H222" s="465"/>
      <c r="I222" s="83"/>
      <c r="J222" s="83"/>
      <c r="K222" s="83"/>
      <c r="L222" s="83"/>
      <c r="M222" s="83"/>
      <c r="N222" s="83"/>
      <c r="O222" s="84">
        <f>O204</f>
        <v>0</v>
      </c>
      <c r="P222" s="129">
        <f t="shared" si="15"/>
        <v>17167.599999999999</v>
      </c>
      <c r="Q222" s="10">
        <f>Q204</f>
        <v>0</v>
      </c>
    </row>
    <row r="223" spans="1:17" ht="18" customHeight="1" x14ac:dyDescent="0.2">
      <c r="A223" s="5" t="s">
        <v>281</v>
      </c>
      <c r="B223" s="1075" t="s">
        <v>158</v>
      </c>
      <c r="C223" s="1075"/>
      <c r="D223" s="1075"/>
      <c r="E223" s="1075"/>
      <c r="F223" s="10">
        <f>F206+F207</f>
        <v>883.5</v>
      </c>
      <c r="G223" s="420"/>
      <c r="H223" s="465"/>
      <c r="I223" s="83"/>
      <c r="J223" s="83"/>
      <c r="K223" s="83"/>
      <c r="L223" s="83"/>
      <c r="M223" s="83"/>
      <c r="N223" s="83"/>
      <c r="O223" s="84">
        <f>O205+O206+O207</f>
        <v>0</v>
      </c>
      <c r="P223" s="129">
        <f t="shared" si="15"/>
        <v>883.5</v>
      </c>
      <c r="Q223" s="10">
        <f>Q206+Q207</f>
        <v>0</v>
      </c>
    </row>
    <row r="224" spans="1:17" ht="20.45" customHeight="1" x14ac:dyDescent="0.2">
      <c r="A224" s="15" t="s">
        <v>282</v>
      </c>
      <c r="B224" s="1076" t="s">
        <v>492</v>
      </c>
      <c r="C224" s="1076"/>
      <c r="D224" s="1076"/>
      <c r="E224" s="1076"/>
      <c r="F224" s="10">
        <f>F220</f>
        <v>18051.099999999999</v>
      </c>
      <c r="G224" s="420"/>
      <c r="H224" s="465"/>
      <c r="I224" s="83"/>
      <c r="J224" s="83"/>
      <c r="K224" s="83"/>
      <c r="L224" s="83"/>
      <c r="M224" s="83"/>
      <c r="N224" s="83"/>
      <c r="O224" s="84">
        <f>O220</f>
        <v>0</v>
      </c>
      <c r="P224" s="129">
        <f t="shared" si="15"/>
        <v>18051.099999999999</v>
      </c>
      <c r="Q224" s="10">
        <f>Q220</f>
        <v>0</v>
      </c>
    </row>
    <row r="225" spans="1:17" ht="18" customHeight="1" x14ac:dyDescent="0.2">
      <c r="A225" s="5" t="s">
        <v>283</v>
      </c>
      <c r="B225" s="1075" t="s">
        <v>468</v>
      </c>
      <c r="C225" s="1075"/>
      <c r="D225" s="1075"/>
      <c r="E225" s="1075"/>
      <c r="F225" s="53">
        <f>F221</f>
        <v>0</v>
      </c>
      <c r="G225" s="423"/>
      <c r="H225" s="471"/>
      <c r="I225" s="89"/>
      <c r="J225" s="89"/>
      <c r="K225" s="89"/>
      <c r="L225" s="89"/>
      <c r="M225" s="89"/>
      <c r="N225" s="89"/>
      <c r="O225" s="90">
        <f>O221</f>
        <v>0</v>
      </c>
      <c r="P225" s="129">
        <f t="shared" si="15"/>
        <v>0</v>
      </c>
      <c r="Q225" s="53">
        <f>Q221</f>
        <v>0</v>
      </c>
    </row>
    <row r="226" spans="1:17" ht="18" customHeight="1" x14ac:dyDescent="0.2">
      <c r="A226" s="5" t="s">
        <v>284</v>
      </c>
      <c r="B226" s="1075" t="s">
        <v>29</v>
      </c>
      <c r="C226" s="1075"/>
      <c r="D226" s="1075"/>
      <c r="E226" s="1075"/>
      <c r="F226" s="53">
        <f>F222</f>
        <v>17167.599999999999</v>
      </c>
      <c r="G226" s="423"/>
      <c r="H226" s="471"/>
      <c r="I226" s="89"/>
      <c r="J226" s="89"/>
      <c r="K226" s="89"/>
      <c r="L226" s="89"/>
      <c r="M226" s="89"/>
      <c r="N226" s="89"/>
      <c r="O226" s="90">
        <f>O222</f>
        <v>0</v>
      </c>
      <c r="P226" s="129">
        <f t="shared" si="15"/>
        <v>17167.599999999999</v>
      </c>
      <c r="Q226" s="53">
        <f>Q222</f>
        <v>0</v>
      </c>
    </row>
    <row r="227" spans="1:17" ht="18" customHeight="1" x14ac:dyDescent="0.2">
      <c r="A227" s="5" t="s">
        <v>285</v>
      </c>
      <c r="B227" s="1075" t="s">
        <v>158</v>
      </c>
      <c r="C227" s="1075"/>
      <c r="D227" s="1075"/>
      <c r="E227" s="1075"/>
      <c r="F227" s="53">
        <f>F223</f>
        <v>883.5</v>
      </c>
      <c r="G227" s="423"/>
      <c r="H227" s="471"/>
      <c r="I227" s="89"/>
      <c r="J227" s="89"/>
      <c r="K227" s="89"/>
      <c r="L227" s="89"/>
      <c r="M227" s="89"/>
      <c r="N227" s="89"/>
      <c r="O227" s="90">
        <f>O223</f>
        <v>0</v>
      </c>
      <c r="P227" s="129">
        <f t="shared" si="15"/>
        <v>883.5</v>
      </c>
      <c r="Q227" s="53">
        <f>Q223</f>
        <v>0</v>
      </c>
    </row>
    <row r="228" spans="1:17" s="37" customFormat="1" ht="24.95" customHeight="1" x14ac:dyDescent="0.25">
      <c r="A228" s="1069" t="s">
        <v>476</v>
      </c>
      <c r="B228" s="1070"/>
      <c r="C228" s="1070"/>
      <c r="D228" s="1070"/>
      <c r="E228" s="1070"/>
      <c r="F228" s="1070"/>
      <c r="G228" s="1070"/>
      <c r="H228" s="1070"/>
      <c r="I228" s="1070"/>
      <c r="J228" s="1070"/>
      <c r="K228" s="1070"/>
      <c r="L228" s="1070"/>
      <c r="M228" s="1070"/>
      <c r="N228" s="1070"/>
      <c r="O228" s="1205"/>
      <c r="P228" s="123"/>
      <c r="Q228" s="235"/>
    </row>
    <row r="229" spans="1:17" s="37" customFormat="1" ht="24.95" customHeight="1" x14ac:dyDescent="0.25">
      <c r="A229" s="1069" t="s">
        <v>869</v>
      </c>
      <c r="B229" s="1070"/>
      <c r="C229" s="1070"/>
      <c r="D229" s="1070"/>
      <c r="E229" s="1070"/>
      <c r="F229" s="1070"/>
      <c r="G229" s="1070"/>
      <c r="H229" s="1070"/>
      <c r="I229" s="1070"/>
      <c r="J229" s="1070"/>
      <c r="K229" s="1070"/>
      <c r="L229" s="1070"/>
      <c r="M229" s="1070"/>
      <c r="N229" s="1070"/>
      <c r="O229" s="1205"/>
      <c r="P229" s="123"/>
      <c r="Q229" s="235"/>
    </row>
    <row r="230" spans="1:17" ht="64.900000000000006" customHeight="1" x14ac:dyDescent="0.2">
      <c r="A230" s="21" t="s">
        <v>171</v>
      </c>
      <c r="B230" s="21" t="s">
        <v>621</v>
      </c>
      <c r="C230" s="5" t="s">
        <v>788</v>
      </c>
      <c r="D230" s="21" t="s">
        <v>172</v>
      </c>
      <c r="E230" s="5" t="s">
        <v>614</v>
      </c>
      <c r="F230" s="11">
        <v>6067.1</v>
      </c>
      <c r="G230" s="457"/>
      <c r="H230" s="457">
        <v>78.2</v>
      </c>
      <c r="I230" s="85"/>
      <c r="J230" s="85"/>
      <c r="K230" s="85"/>
      <c r="L230" s="85"/>
      <c r="M230" s="85"/>
      <c r="N230" s="85"/>
      <c r="O230" s="84">
        <f>SUM(G230:N230)</f>
        <v>78.2</v>
      </c>
      <c r="P230" s="129">
        <f>F230+O230</f>
        <v>6145.3</v>
      </c>
    </row>
    <row r="231" spans="1:17" ht="65.45" customHeight="1" x14ac:dyDescent="0.2">
      <c r="A231" s="21" t="s">
        <v>176</v>
      </c>
      <c r="B231" s="21" t="s">
        <v>691</v>
      </c>
      <c r="C231" s="5">
        <v>2014</v>
      </c>
      <c r="D231" s="21" t="s">
        <v>172</v>
      </c>
      <c r="E231" s="5" t="s">
        <v>874</v>
      </c>
      <c r="F231" s="11">
        <v>0</v>
      </c>
      <c r="G231" s="421"/>
      <c r="H231" s="457"/>
      <c r="I231" s="85"/>
      <c r="J231" s="85"/>
      <c r="K231" s="85"/>
      <c r="L231" s="85"/>
      <c r="M231" s="85"/>
      <c r="N231" s="85"/>
      <c r="O231" s="84">
        <f>SUM(G231:N231)</f>
        <v>0</v>
      </c>
      <c r="P231" s="129">
        <f>F231+O231</f>
        <v>0</v>
      </c>
    </row>
    <row r="232" spans="1:17" ht="63.75" customHeight="1" x14ac:dyDescent="0.2">
      <c r="A232" s="21" t="s">
        <v>477</v>
      </c>
      <c r="B232" s="21" t="s">
        <v>446</v>
      </c>
      <c r="C232" s="5" t="s">
        <v>788</v>
      </c>
      <c r="D232" s="21" t="s">
        <v>48</v>
      </c>
      <c r="E232" s="5" t="s">
        <v>141</v>
      </c>
      <c r="F232" s="11"/>
      <c r="G232" s="421"/>
      <c r="H232" s="457"/>
      <c r="I232" s="85"/>
      <c r="J232" s="85"/>
      <c r="K232" s="85"/>
      <c r="L232" s="85"/>
      <c r="M232" s="85"/>
      <c r="N232" s="85"/>
      <c r="O232" s="84"/>
      <c r="P232" s="129"/>
    </row>
    <row r="233" spans="1:17" ht="63.75" customHeight="1" x14ac:dyDescent="0.2">
      <c r="A233" s="21" t="s">
        <v>478</v>
      </c>
      <c r="B233" s="21" t="s">
        <v>361</v>
      </c>
      <c r="C233" s="5" t="s">
        <v>788</v>
      </c>
      <c r="D233" s="21" t="s">
        <v>172</v>
      </c>
      <c r="E233" s="5" t="s">
        <v>141</v>
      </c>
      <c r="F233" s="11"/>
      <c r="G233" s="421"/>
      <c r="H233" s="457"/>
      <c r="I233" s="85"/>
      <c r="J233" s="85"/>
      <c r="K233" s="85"/>
      <c r="L233" s="85"/>
      <c r="M233" s="85"/>
      <c r="N233" s="85"/>
      <c r="O233" s="84"/>
      <c r="P233" s="129"/>
    </row>
    <row r="234" spans="1:17" ht="33.75" customHeight="1" x14ac:dyDescent="0.2">
      <c r="A234" s="21" t="s">
        <v>479</v>
      </c>
      <c r="B234" s="21" t="s">
        <v>362</v>
      </c>
      <c r="C234" s="5" t="s">
        <v>788</v>
      </c>
      <c r="D234" s="21" t="s">
        <v>172</v>
      </c>
      <c r="E234" s="5" t="s">
        <v>141</v>
      </c>
      <c r="F234" s="11"/>
      <c r="G234" s="421"/>
      <c r="H234" s="457"/>
      <c r="I234" s="85"/>
      <c r="J234" s="85"/>
      <c r="K234" s="85"/>
      <c r="L234" s="85"/>
      <c r="M234" s="85"/>
      <c r="N234" s="85"/>
      <c r="O234" s="84"/>
      <c r="P234" s="129"/>
    </row>
    <row r="235" spans="1:17" ht="44.25" customHeight="1" x14ac:dyDescent="0.2">
      <c r="A235" s="21" t="s">
        <v>480</v>
      </c>
      <c r="B235" s="21" t="s">
        <v>535</v>
      </c>
      <c r="C235" s="5" t="s">
        <v>788</v>
      </c>
      <c r="D235" s="21" t="s">
        <v>364</v>
      </c>
      <c r="E235" s="5" t="s">
        <v>141</v>
      </c>
      <c r="F235" s="11"/>
      <c r="G235" s="421"/>
      <c r="H235" s="457"/>
      <c r="I235" s="85"/>
      <c r="J235" s="85"/>
      <c r="K235" s="85"/>
      <c r="L235" s="85"/>
      <c r="M235" s="85"/>
      <c r="N235" s="85"/>
      <c r="O235" s="84"/>
      <c r="P235" s="129"/>
    </row>
    <row r="236" spans="1:17" ht="105" customHeight="1" x14ac:dyDescent="0.2">
      <c r="A236" s="21" t="s">
        <v>498</v>
      </c>
      <c r="B236" s="21" t="s">
        <v>366</v>
      </c>
      <c r="C236" s="5" t="s">
        <v>788</v>
      </c>
      <c r="D236" s="21" t="s">
        <v>173</v>
      </c>
      <c r="E236" s="5" t="s">
        <v>141</v>
      </c>
      <c r="F236" s="11"/>
      <c r="G236" s="421"/>
      <c r="H236" s="457"/>
      <c r="I236" s="85"/>
      <c r="J236" s="85"/>
      <c r="K236" s="85"/>
      <c r="L236" s="85"/>
      <c r="M236" s="85"/>
      <c r="N236" s="85"/>
      <c r="O236" s="84"/>
      <c r="P236" s="129"/>
    </row>
    <row r="237" spans="1:17" ht="81.75" customHeight="1" x14ac:dyDescent="0.2">
      <c r="A237" s="21" t="s">
        <v>5</v>
      </c>
      <c r="B237" s="21" t="s">
        <v>6</v>
      </c>
      <c r="C237" s="5" t="s">
        <v>788</v>
      </c>
      <c r="D237" s="21" t="s">
        <v>173</v>
      </c>
      <c r="E237" s="5" t="s">
        <v>141</v>
      </c>
      <c r="F237" s="11"/>
      <c r="G237" s="421"/>
      <c r="H237" s="457"/>
      <c r="I237" s="85"/>
      <c r="J237" s="85"/>
      <c r="K237" s="85"/>
      <c r="L237" s="85"/>
      <c r="M237" s="85"/>
      <c r="N237" s="85"/>
      <c r="O237" s="84"/>
      <c r="P237" s="212"/>
    </row>
    <row r="238" spans="1:17" ht="57.75" customHeight="1" x14ac:dyDescent="0.2">
      <c r="A238" s="21" t="s">
        <v>7</v>
      </c>
      <c r="B238" s="21" t="s">
        <v>8</v>
      </c>
      <c r="C238" s="5" t="s">
        <v>788</v>
      </c>
      <c r="D238" s="21" t="s">
        <v>173</v>
      </c>
      <c r="E238" s="5" t="s">
        <v>141</v>
      </c>
      <c r="F238" s="11"/>
      <c r="G238" s="421"/>
      <c r="H238" s="457"/>
      <c r="I238" s="85"/>
      <c r="J238" s="85"/>
      <c r="K238" s="85"/>
      <c r="L238" s="85"/>
      <c r="M238" s="85"/>
      <c r="N238" s="85"/>
      <c r="O238" s="84"/>
      <c r="P238" s="122"/>
    </row>
    <row r="239" spans="1:17" ht="30.6" customHeight="1" x14ac:dyDescent="0.2">
      <c r="A239" s="1224" t="s">
        <v>921</v>
      </c>
      <c r="B239" s="1225"/>
      <c r="C239" s="1225"/>
      <c r="D239" s="1225"/>
      <c r="E239" s="1225"/>
      <c r="F239" s="1225"/>
      <c r="G239" s="1225"/>
      <c r="H239" s="1225"/>
      <c r="I239" s="1225"/>
      <c r="J239" s="1225"/>
      <c r="K239" s="1225"/>
      <c r="L239" s="1225"/>
      <c r="M239" s="1225"/>
      <c r="N239" s="1225"/>
      <c r="O239" s="1225"/>
      <c r="P239" s="1225"/>
      <c r="Q239" s="1226"/>
    </row>
    <row r="240" spans="1:17" ht="24.6" customHeight="1" x14ac:dyDescent="0.2">
      <c r="A240" s="15" t="s">
        <v>278</v>
      </c>
      <c r="B240" s="1076" t="s">
        <v>481</v>
      </c>
      <c r="C240" s="1076"/>
      <c r="D240" s="1076"/>
      <c r="E240" s="1076"/>
      <c r="F240" s="11">
        <f>F241+F242+F243</f>
        <v>6067.1</v>
      </c>
      <c r="G240" s="421"/>
      <c r="H240" s="457"/>
      <c r="I240" s="85"/>
      <c r="J240" s="85"/>
      <c r="K240" s="85"/>
      <c r="L240" s="85"/>
      <c r="M240" s="85"/>
      <c r="N240" s="85"/>
      <c r="O240" s="305">
        <f>O241+O242+O243</f>
        <v>78.2</v>
      </c>
      <c r="P240" s="122">
        <f>P241+P242+P243</f>
        <v>6145.3</v>
      </c>
      <c r="Q240" s="235">
        <f>Q241+Q242+Q243</f>
        <v>0</v>
      </c>
    </row>
    <row r="241" spans="1:17" ht="23.45" customHeight="1" x14ac:dyDescent="0.2">
      <c r="A241" s="5" t="s">
        <v>279</v>
      </c>
      <c r="B241" s="1075" t="s">
        <v>468</v>
      </c>
      <c r="C241" s="1075"/>
      <c r="D241" s="1075"/>
      <c r="E241" s="1075"/>
      <c r="F241" s="11">
        <v>0</v>
      </c>
      <c r="G241" s="421"/>
      <c r="H241" s="457"/>
      <c r="I241" s="85"/>
      <c r="J241" s="85"/>
      <c r="K241" s="85"/>
      <c r="L241" s="85"/>
      <c r="M241" s="85"/>
      <c r="N241" s="85"/>
      <c r="O241" s="305">
        <v>0</v>
      </c>
      <c r="P241" s="122">
        <f>F241+O241</f>
        <v>0</v>
      </c>
      <c r="Q241" s="235">
        <v>0</v>
      </c>
    </row>
    <row r="242" spans="1:17" ht="21.6" customHeight="1" x14ac:dyDescent="0.2">
      <c r="A242" s="5" t="s">
        <v>280</v>
      </c>
      <c r="B242" s="1075" t="s">
        <v>29</v>
      </c>
      <c r="C242" s="1075"/>
      <c r="D242" s="1075"/>
      <c r="E242" s="1075"/>
      <c r="F242" s="11">
        <f>F231</f>
        <v>0</v>
      </c>
      <c r="G242" s="421"/>
      <c r="H242" s="457"/>
      <c r="I242" s="85"/>
      <c r="J242" s="85"/>
      <c r="K242" s="85"/>
      <c r="L242" s="85"/>
      <c r="M242" s="85"/>
      <c r="N242" s="85"/>
      <c r="O242" s="305">
        <f>O231</f>
        <v>0</v>
      </c>
      <c r="P242" s="122">
        <f>F242+O242</f>
        <v>0</v>
      </c>
      <c r="Q242" s="235">
        <v>0</v>
      </c>
    </row>
    <row r="243" spans="1:17" ht="23.45" customHeight="1" x14ac:dyDescent="0.2">
      <c r="A243" s="5" t="s">
        <v>281</v>
      </c>
      <c r="B243" s="1075" t="s">
        <v>158</v>
      </c>
      <c r="C243" s="1075"/>
      <c r="D243" s="1075"/>
      <c r="E243" s="1075"/>
      <c r="F243" s="11">
        <f>F230</f>
        <v>6067.1</v>
      </c>
      <c r="G243" s="421"/>
      <c r="H243" s="457"/>
      <c r="I243" s="85"/>
      <c r="J243" s="85"/>
      <c r="K243" s="85"/>
      <c r="L243" s="85"/>
      <c r="M243" s="85"/>
      <c r="N243" s="85"/>
      <c r="O243" s="305">
        <f>O230</f>
        <v>78.2</v>
      </c>
      <c r="P243" s="122">
        <f>F243+O243</f>
        <v>6145.3</v>
      </c>
      <c r="Q243" s="235">
        <v>0</v>
      </c>
    </row>
    <row r="244" spans="1:17" ht="24" customHeight="1" x14ac:dyDescent="0.2">
      <c r="A244" s="392" t="s">
        <v>282</v>
      </c>
      <c r="B244" s="1076" t="s">
        <v>922</v>
      </c>
      <c r="C244" s="1076"/>
      <c r="D244" s="1076"/>
      <c r="E244" s="1076"/>
      <c r="F244" s="11">
        <f>F245+F246+F247</f>
        <v>6067.1</v>
      </c>
      <c r="G244" s="421"/>
      <c r="H244" s="457"/>
      <c r="I244" s="85"/>
      <c r="J244" s="85"/>
      <c r="K244" s="85"/>
      <c r="L244" s="85"/>
      <c r="M244" s="85"/>
      <c r="N244" s="85"/>
      <c r="O244" s="305">
        <f>O245+O246+O247</f>
        <v>78.2</v>
      </c>
      <c r="P244" s="122">
        <f>P245+P246+P247</f>
        <v>6145.3</v>
      </c>
      <c r="Q244" s="235">
        <f>Q245+Q246+Q247</f>
        <v>0</v>
      </c>
    </row>
    <row r="245" spans="1:17" ht="24.6" customHeight="1" x14ac:dyDescent="0.2">
      <c r="A245" s="5" t="s">
        <v>283</v>
      </c>
      <c r="B245" s="1075" t="s">
        <v>468</v>
      </c>
      <c r="C245" s="1075"/>
      <c r="D245" s="1075"/>
      <c r="E245" s="1075"/>
      <c r="F245" s="11">
        <f>F241</f>
        <v>0</v>
      </c>
      <c r="G245" s="421"/>
      <c r="H245" s="457"/>
      <c r="I245" s="85"/>
      <c r="J245" s="85"/>
      <c r="K245" s="85"/>
      <c r="L245" s="85"/>
      <c r="M245" s="85"/>
      <c r="N245" s="85"/>
      <c r="O245" s="305">
        <f>O241</f>
        <v>0</v>
      </c>
      <c r="P245" s="122">
        <f>F245+O245</f>
        <v>0</v>
      </c>
      <c r="Q245" s="235">
        <v>0</v>
      </c>
    </row>
    <row r="246" spans="1:17" ht="25.9" customHeight="1" x14ac:dyDescent="0.2">
      <c r="A246" s="5" t="s">
        <v>284</v>
      </c>
      <c r="B246" s="1075" t="s">
        <v>29</v>
      </c>
      <c r="C246" s="1075"/>
      <c r="D246" s="1075"/>
      <c r="E246" s="1075"/>
      <c r="F246" s="11">
        <f>F242</f>
        <v>0</v>
      </c>
      <c r="G246" s="421"/>
      <c r="H246" s="457"/>
      <c r="I246" s="85"/>
      <c r="J246" s="85"/>
      <c r="K246" s="85"/>
      <c r="L246" s="85"/>
      <c r="M246" s="85"/>
      <c r="N246" s="85"/>
      <c r="O246" s="305">
        <f>O242</f>
        <v>0</v>
      </c>
      <c r="P246" s="122">
        <f>F246+O246</f>
        <v>0</v>
      </c>
      <c r="Q246" s="235">
        <v>0</v>
      </c>
    </row>
    <row r="247" spans="1:17" ht="21" customHeight="1" x14ac:dyDescent="0.2">
      <c r="A247" s="5" t="s">
        <v>285</v>
      </c>
      <c r="B247" s="1075" t="s">
        <v>158</v>
      </c>
      <c r="C247" s="1075"/>
      <c r="D247" s="1075"/>
      <c r="E247" s="1075"/>
      <c r="F247" s="11">
        <f>F243</f>
        <v>6067.1</v>
      </c>
      <c r="G247" s="421"/>
      <c r="H247" s="457"/>
      <c r="I247" s="85"/>
      <c r="J247" s="85"/>
      <c r="K247" s="85"/>
      <c r="L247" s="85"/>
      <c r="M247" s="85"/>
      <c r="N247" s="85"/>
      <c r="O247" s="305">
        <f>O243</f>
        <v>78.2</v>
      </c>
      <c r="P247" s="122">
        <f>F247+O247</f>
        <v>6145.3</v>
      </c>
      <c r="Q247" s="235">
        <v>0</v>
      </c>
    </row>
    <row r="248" spans="1:17" s="37" customFormat="1" ht="24.95" customHeight="1" x14ac:dyDescent="0.25">
      <c r="A248" s="1084" t="s">
        <v>870</v>
      </c>
      <c r="B248" s="1095"/>
      <c r="C248" s="1095"/>
      <c r="D248" s="1095"/>
      <c r="E248" s="1095"/>
      <c r="F248" s="1095"/>
      <c r="G248" s="1095"/>
      <c r="H248" s="1095"/>
      <c r="I248" s="1095"/>
      <c r="J248" s="1095"/>
      <c r="K248" s="1095"/>
      <c r="L248" s="1095"/>
      <c r="M248" s="1095"/>
      <c r="N248" s="1095"/>
      <c r="O248" s="1095"/>
      <c r="P248" s="205"/>
      <c r="Q248" s="235"/>
    </row>
    <row r="249" spans="1:17" ht="60.75" hidden="1" customHeight="1" x14ac:dyDescent="0.2">
      <c r="A249" s="21" t="s">
        <v>175</v>
      </c>
      <c r="B249" s="21" t="s">
        <v>650</v>
      </c>
      <c r="C249" s="21" t="s">
        <v>506</v>
      </c>
      <c r="D249" s="21" t="s">
        <v>367</v>
      </c>
      <c r="E249" s="21" t="s">
        <v>206</v>
      </c>
      <c r="F249" s="56">
        <v>0</v>
      </c>
      <c r="G249" s="428"/>
      <c r="H249" s="474"/>
      <c r="I249" s="93"/>
      <c r="J249" s="93"/>
      <c r="K249" s="93"/>
      <c r="L249" s="93"/>
      <c r="M249" s="93"/>
      <c r="N249" s="93"/>
      <c r="O249" s="84">
        <f t="shared" ref="O249:O254" si="16">SUM(G249:N249)</f>
        <v>0</v>
      </c>
      <c r="P249" s="129">
        <f t="shared" ref="P249:P254" si="17">F249+O249</f>
        <v>0</v>
      </c>
    </row>
    <row r="250" spans="1:17" ht="197.45" customHeight="1" x14ac:dyDescent="0.2">
      <c r="A250" s="21" t="s">
        <v>175</v>
      </c>
      <c r="B250" s="389" t="s">
        <v>766</v>
      </c>
      <c r="C250" s="5" t="s">
        <v>788</v>
      </c>
      <c r="D250" s="21" t="s">
        <v>147</v>
      </c>
      <c r="E250" s="5" t="s">
        <v>976</v>
      </c>
      <c r="F250" s="53">
        <v>38154.6</v>
      </c>
      <c r="G250" s="423"/>
      <c r="H250" s="475"/>
      <c r="I250" s="89"/>
      <c r="J250" s="89"/>
      <c r="K250" s="89"/>
      <c r="L250" s="89"/>
      <c r="M250" s="89"/>
      <c r="N250" s="89"/>
      <c r="O250" s="84">
        <f t="shared" si="16"/>
        <v>0</v>
      </c>
      <c r="P250" s="129">
        <f t="shared" si="17"/>
        <v>38154.6</v>
      </c>
    </row>
    <row r="251" spans="1:17" ht="96" customHeight="1" x14ac:dyDescent="0.2">
      <c r="A251" s="21" t="s">
        <v>499</v>
      </c>
      <c r="B251" s="21" t="s">
        <v>633</v>
      </c>
      <c r="C251" s="5" t="s">
        <v>788</v>
      </c>
      <c r="D251" s="21" t="s">
        <v>147</v>
      </c>
      <c r="E251" s="5" t="s">
        <v>974</v>
      </c>
      <c r="F251" s="11">
        <v>887.9</v>
      </c>
      <c r="G251" s="421"/>
      <c r="H251" s="475"/>
      <c r="I251" s="89"/>
      <c r="J251" s="85"/>
      <c r="K251" s="85"/>
      <c r="L251" s="85"/>
      <c r="M251" s="85"/>
      <c r="N251" s="85"/>
      <c r="O251" s="84">
        <f t="shared" si="16"/>
        <v>0</v>
      </c>
      <c r="P251" s="129">
        <f t="shared" si="17"/>
        <v>887.9</v>
      </c>
    </row>
    <row r="252" spans="1:17" ht="199.5" customHeight="1" x14ac:dyDescent="0.2">
      <c r="A252" s="21" t="s">
        <v>500</v>
      </c>
      <c r="B252" s="21" t="s">
        <v>657</v>
      </c>
      <c r="C252" s="5" t="s">
        <v>788</v>
      </c>
      <c r="D252" s="21" t="s">
        <v>367</v>
      </c>
      <c r="E252" s="5" t="s">
        <v>141</v>
      </c>
      <c r="F252" s="11"/>
      <c r="G252" s="421"/>
      <c r="H252" s="457"/>
      <c r="I252" s="85"/>
      <c r="J252" s="85"/>
      <c r="K252" s="85"/>
      <c r="L252" s="85"/>
      <c r="M252" s="85"/>
      <c r="N252" s="85"/>
      <c r="O252" s="84"/>
      <c r="P252" s="129"/>
    </row>
    <row r="253" spans="1:17" ht="219.75" customHeight="1" x14ac:dyDescent="0.2">
      <c r="A253" s="21" t="s">
        <v>371</v>
      </c>
      <c r="B253" s="21" t="s">
        <v>628</v>
      </c>
      <c r="C253" s="5" t="s">
        <v>788</v>
      </c>
      <c r="D253" s="21" t="s">
        <v>147</v>
      </c>
      <c r="E253" s="5" t="s">
        <v>616</v>
      </c>
      <c r="F253" s="11">
        <v>39.4</v>
      </c>
      <c r="G253" s="421"/>
      <c r="H253" s="457"/>
      <c r="I253" s="85"/>
      <c r="J253" s="85"/>
      <c r="K253" s="85"/>
      <c r="L253" s="85"/>
      <c r="M253" s="85"/>
      <c r="N253" s="85"/>
      <c r="O253" s="84">
        <f t="shared" si="16"/>
        <v>0</v>
      </c>
      <c r="P253" s="129">
        <f t="shared" si="17"/>
        <v>39.4</v>
      </c>
    </row>
    <row r="254" spans="1:17" ht="128.25" customHeight="1" x14ac:dyDescent="0.2">
      <c r="A254" s="21" t="s">
        <v>201</v>
      </c>
      <c r="B254" s="21" t="s">
        <v>630</v>
      </c>
      <c r="C254" s="21" t="s">
        <v>788</v>
      </c>
      <c r="D254" s="21" t="s">
        <v>147</v>
      </c>
      <c r="E254" s="5" t="s">
        <v>975</v>
      </c>
      <c r="F254" s="11">
        <v>-420</v>
      </c>
      <c r="G254" s="421"/>
      <c r="H254" s="457"/>
      <c r="I254" s="85"/>
      <c r="J254" s="85"/>
      <c r="K254" s="85"/>
      <c r="L254" s="85"/>
      <c r="M254" s="85"/>
      <c r="N254" s="85"/>
      <c r="O254" s="84">
        <f t="shared" si="16"/>
        <v>0</v>
      </c>
      <c r="P254" s="129">
        <f t="shared" si="17"/>
        <v>-420</v>
      </c>
    </row>
    <row r="255" spans="1:17" ht="30" customHeight="1" x14ac:dyDescent="0.2">
      <c r="A255" s="1224" t="s">
        <v>923</v>
      </c>
      <c r="B255" s="1225"/>
      <c r="C255" s="1225"/>
      <c r="D255" s="1225"/>
      <c r="E255" s="1225"/>
      <c r="F255" s="1225"/>
      <c r="G255" s="1225"/>
      <c r="H255" s="1225"/>
      <c r="I255" s="1225"/>
      <c r="J255" s="1225"/>
      <c r="K255" s="1225"/>
      <c r="L255" s="1225"/>
      <c r="M255" s="1225"/>
      <c r="N255" s="1225"/>
      <c r="O255" s="1225"/>
      <c r="P255" s="1225"/>
      <c r="Q255" s="1226"/>
    </row>
    <row r="256" spans="1:17" ht="27" customHeight="1" x14ac:dyDescent="0.2">
      <c r="A256" s="15" t="s">
        <v>278</v>
      </c>
      <c r="B256" s="1076" t="s">
        <v>481</v>
      </c>
      <c r="C256" s="1076"/>
      <c r="D256" s="1076"/>
      <c r="E256" s="1076"/>
      <c r="F256" s="11">
        <f>F257+F258+F259</f>
        <v>39081.9</v>
      </c>
      <c r="G256" s="421"/>
      <c r="H256" s="457"/>
      <c r="I256" s="85"/>
      <c r="J256" s="85"/>
      <c r="K256" s="85"/>
      <c r="L256" s="85"/>
      <c r="M256" s="85"/>
      <c r="N256" s="85"/>
      <c r="O256" s="84">
        <f>O257+O258+O259</f>
        <v>0</v>
      </c>
      <c r="P256" s="129">
        <f>P257+P258+P259</f>
        <v>39081.9</v>
      </c>
      <c r="Q256" s="273">
        <f>Q257+Q258+Q259</f>
        <v>0</v>
      </c>
    </row>
    <row r="257" spans="1:17" ht="17.45" customHeight="1" x14ac:dyDescent="0.2">
      <c r="A257" s="5" t="s">
        <v>279</v>
      </c>
      <c r="B257" s="1075" t="s">
        <v>468</v>
      </c>
      <c r="C257" s="1075"/>
      <c r="D257" s="1075"/>
      <c r="E257" s="1075"/>
      <c r="F257" s="11">
        <f>F251</f>
        <v>887.9</v>
      </c>
      <c r="G257" s="421"/>
      <c r="H257" s="457"/>
      <c r="I257" s="85"/>
      <c r="J257" s="85"/>
      <c r="K257" s="85"/>
      <c r="L257" s="85"/>
      <c r="M257" s="85"/>
      <c r="N257" s="85"/>
      <c r="O257" s="305">
        <f>O251</f>
        <v>0</v>
      </c>
      <c r="P257" s="129">
        <f>F257+O257</f>
        <v>887.9</v>
      </c>
      <c r="Q257" s="273">
        <f>Q253</f>
        <v>0</v>
      </c>
    </row>
    <row r="258" spans="1:17" ht="19.899999999999999" customHeight="1" x14ac:dyDescent="0.2">
      <c r="A258" s="5" t="s">
        <v>280</v>
      </c>
      <c r="B258" s="1075" t="s">
        <v>29</v>
      </c>
      <c r="C258" s="1075"/>
      <c r="D258" s="1075"/>
      <c r="E258" s="1075"/>
      <c r="F258" s="11">
        <f>F250</f>
        <v>38154.6</v>
      </c>
      <c r="G258" s="421"/>
      <c r="H258" s="457"/>
      <c r="I258" s="85"/>
      <c r="J258" s="85"/>
      <c r="K258" s="85"/>
      <c r="L258" s="85"/>
      <c r="M258" s="85"/>
      <c r="N258" s="85"/>
      <c r="O258" s="305">
        <f>O250+O254</f>
        <v>0</v>
      </c>
      <c r="P258" s="129">
        <f>F258+O258</f>
        <v>38154.6</v>
      </c>
      <c r="Q258" s="273">
        <f>Q250</f>
        <v>0</v>
      </c>
    </row>
    <row r="259" spans="1:17" ht="16.149999999999999" customHeight="1" x14ac:dyDescent="0.2">
      <c r="A259" s="5" t="s">
        <v>281</v>
      </c>
      <c r="B259" s="1075" t="s">
        <v>158</v>
      </c>
      <c r="C259" s="1075"/>
      <c r="D259" s="1075"/>
      <c r="E259" s="1075"/>
      <c r="F259" s="11">
        <f>F253</f>
        <v>39.4</v>
      </c>
      <c r="G259" s="421"/>
      <c r="H259" s="457"/>
      <c r="I259" s="85"/>
      <c r="J259" s="85"/>
      <c r="K259" s="85"/>
      <c r="L259" s="85"/>
      <c r="M259" s="85"/>
      <c r="N259" s="85"/>
      <c r="O259" s="305">
        <f>O253</f>
        <v>0</v>
      </c>
      <c r="P259" s="129">
        <f>F259+O259</f>
        <v>39.4</v>
      </c>
      <c r="Q259" s="273">
        <f>Q253</f>
        <v>0</v>
      </c>
    </row>
    <row r="260" spans="1:17" ht="24" customHeight="1" x14ac:dyDescent="0.2">
      <c r="A260" s="392" t="s">
        <v>282</v>
      </c>
      <c r="B260" s="1076" t="s">
        <v>924</v>
      </c>
      <c r="C260" s="1076"/>
      <c r="D260" s="1076"/>
      <c r="E260" s="1076"/>
      <c r="F260" s="11">
        <f>F261+F262+F263</f>
        <v>39081.9</v>
      </c>
      <c r="G260" s="421"/>
      <c r="H260" s="457"/>
      <c r="I260" s="85"/>
      <c r="J260" s="85"/>
      <c r="K260" s="85"/>
      <c r="L260" s="85"/>
      <c r="M260" s="85"/>
      <c r="N260" s="85"/>
      <c r="O260" s="84">
        <f>O261+O262+O263</f>
        <v>0</v>
      </c>
      <c r="P260" s="129">
        <f>P261+P262+P263</f>
        <v>39081.9</v>
      </c>
      <c r="Q260" s="273">
        <f>Q261+Q262+Q263</f>
        <v>0</v>
      </c>
    </row>
    <row r="261" spans="1:17" ht="18.600000000000001" customHeight="1" x14ac:dyDescent="0.2">
      <c r="A261" s="5" t="s">
        <v>283</v>
      </c>
      <c r="B261" s="1075" t="s">
        <v>468</v>
      </c>
      <c r="C261" s="1075"/>
      <c r="D261" s="1075"/>
      <c r="E261" s="1075"/>
      <c r="F261" s="11">
        <f>F257</f>
        <v>887.9</v>
      </c>
      <c r="G261" s="421"/>
      <c r="H261" s="457"/>
      <c r="I261" s="85"/>
      <c r="J261" s="85"/>
      <c r="K261" s="85"/>
      <c r="L261" s="85"/>
      <c r="M261" s="85"/>
      <c r="N261" s="85"/>
      <c r="O261" s="305">
        <f>O255</f>
        <v>0</v>
      </c>
      <c r="P261" s="129">
        <f>F261+O261</f>
        <v>887.9</v>
      </c>
      <c r="Q261" s="273">
        <f>Q251</f>
        <v>0</v>
      </c>
    </row>
    <row r="262" spans="1:17" ht="19.149999999999999" customHeight="1" x14ac:dyDescent="0.2">
      <c r="A262" s="5" t="s">
        <v>284</v>
      </c>
      <c r="B262" s="1075" t="s">
        <v>29</v>
      </c>
      <c r="C262" s="1075"/>
      <c r="D262" s="1075"/>
      <c r="E262" s="1075"/>
      <c r="F262" s="11">
        <f>F258</f>
        <v>38154.6</v>
      </c>
      <c r="G262" s="421"/>
      <c r="H262" s="457"/>
      <c r="I262" s="85"/>
      <c r="J262" s="85"/>
      <c r="K262" s="85"/>
      <c r="L262" s="85"/>
      <c r="M262" s="85"/>
      <c r="N262" s="85"/>
      <c r="O262" s="305">
        <f>O254+O258</f>
        <v>0</v>
      </c>
      <c r="P262" s="129">
        <f>F262+O262</f>
        <v>38154.6</v>
      </c>
      <c r="Q262" s="273">
        <f>Q250</f>
        <v>0</v>
      </c>
    </row>
    <row r="263" spans="1:17" ht="18" customHeight="1" x14ac:dyDescent="0.2">
      <c r="A263" s="5" t="s">
        <v>285</v>
      </c>
      <c r="B263" s="1075" t="s">
        <v>158</v>
      </c>
      <c r="C263" s="1075"/>
      <c r="D263" s="1075"/>
      <c r="E263" s="1075"/>
      <c r="F263" s="11">
        <f>F259</f>
        <v>39.4</v>
      </c>
      <c r="G263" s="421"/>
      <c r="H263" s="457"/>
      <c r="I263" s="85"/>
      <c r="J263" s="85"/>
      <c r="K263" s="85"/>
      <c r="L263" s="85"/>
      <c r="M263" s="85"/>
      <c r="N263" s="85"/>
      <c r="O263" s="305">
        <f>O257</f>
        <v>0</v>
      </c>
      <c r="P263" s="129">
        <f>F263+O263</f>
        <v>39.4</v>
      </c>
      <c r="Q263" s="273">
        <f>Q253</f>
        <v>0</v>
      </c>
    </row>
    <row r="264" spans="1:17" ht="24.95" customHeight="1" x14ac:dyDescent="0.2">
      <c r="A264" s="1073" t="s">
        <v>372</v>
      </c>
      <c r="B264" s="1074"/>
      <c r="C264" s="1074"/>
      <c r="D264" s="1074"/>
      <c r="E264" s="1074"/>
      <c r="F264" s="1074"/>
      <c r="G264" s="1074"/>
      <c r="H264" s="1074"/>
      <c r="I264" s="1074"/>
      <c r="J264" s="1074"/>
      <c r="K264" s="1074"/>
      <c r="L264" s="1074"/>
      <c r="M264" s="1074"/>
      <c r="N264" s="1074"/>
      <c r="O264" s="1074"/>
      <c r="P264" s="213"/>
    </row>
    <row r="265" spans="1:17" ht="18" customHeight="1" x14ac:dyDescent="0.2">
      <c r="A265" s="15" t="s">
        <v>278</v>
      </c>
      <c r="B265" s="1076" t="s">
        <v>481</v>
      </c>
      <c r="C265" s="1076"/>
      <c r="D265" s="1076"/>
      <c r="E265" s="1076"/>
      <c r="F265" s="10">
        <f>F266+F267+F268</f>
        <v>44729</v>
      </c>
      <c r="G265" s="420"/>
      <c r="H265" s="465"/>
      <c r="I265" s="83"/>
      <c r="J265" s="83"/>
      <c r="K265" s="83"/>
      <c r="L265" s="83"/>
      <c r="M265" s="83"/>
      <c r="N265" s="83"/>
      <c r="O265" s="84">
        <f>O266+O267+O268</f>
        <v>78.2</v>
      </c>
      <c r="P265" s="129">
        <f t="shared" ref="P265:P272" si="18">F265+O265</f>
        <v>44807.199999999997</v>
      </c>
      <c r="Q265" s="10">
        <f>Q266+Q267+Q268</f>
        <v>0</v>
      </c>
    </row>
    <row r="266" spans="1:17" ht="15" customHeight="1" x14ac:dyDescent="0.2">
      <c r="A266" s="5" t="s">
        <v>279</v>
      </c>
      <c r="B266" s="1075" t="s">
        <v>468</v>
      </c>
      <c r="C266" s="1075"/>
      <c r="D266" s="1075"/>
      <c r="E266" s="1075"/>
      <c r="F266" s="10">
        <f>F251</f>
        <v>887.9</v>
      </c>
      <c r="G266" s="420"/>
      <c r="H266" s="465"/>
      <c r="I266" s="83"/>
      <c r="J266" s="83"/>
      <c r="K266" s="83"/>
      <c r="L266" s="83"/>
      <c r="M266" s="83"/>
      <c r="N266" s="83"/>
      <c r="O266" s="277">
        <f>O251</f>
        <v>0</v>
      </c>
      <c r="P266" s="129">
        <f t="shared" si="18"/>
        <v>887.9</v>
      </c>
      <c r="Q266" s="10">
        <f>Q251</f>
        <v>0</v>
      </c>
    </row>
    <row r="267" spans="1:17" x14ac:dyDescent="0.2">
      <c r="A267" s="5" t="s">
        <v>280</v>
      </c>
      <c r="B267" s="1075" t="s">
        <v>29</v>
      </c>
      <c r="C267" s="1075"/>
      <c r="D267" s="1075"/>
      <c r="E267" s="1075"/>
      <c r="F267" s="10">
        <f>F250+F254+F231</f>
        <v>37734.6</v>
      </c>
      <c r="G267" s="420"/>
      <c r="H267" s="465"/>
      <c r="I267" s="83"/>
      <c r="J267" s="83"/>
      <c r="K267" s="83"/>
      <c r="L267" s="83"/>
      <c r="M267" s="83"/>
      <c r="N267" s="83"/>
      <c r="O267" s="277">
        <f>O250+O254+O231</f>
        <v>0</v>
      </c>
      <c r="P267" s="129">
        <f t="shared" si="18"/>
        <v>37734.6</v>
      </c>
      <c r="Q267" s="10">
        <f>Q250+Q254+Q231</f>
        <v>0</v>
      </c>
    </row>
    <row r="268" spans="1:17" x14ac:dyDescent="0.2">
      <c r="A268" s="5" t="s">
        <v>281</v>
      </c>
      <c r="B268" s="1075" t="s">
        <v>158</v>
      </c>
      <c r="C268" s="1075"/>
      <c r="D268" s="1075"/>
      <c r="E268" s="1075"/>
      <c r="F268" s="10">
        <f>F230+F253</f>
        <v>6106.5</v>
      </c>
      <c r="G268" s="420"/>
      <c r="H268" s="465"/>
      <c r="I268" s="83"/>
      <c r="J268" s="83"/>
      <c r="K268" s="83"/>
      <c r="L268" s="83"/>
      <c r="M268" s="83"/>
      <c r="N268" s="83"/>
      <c r="O268" s="277">
        <f>O230+O253</f>
        <v>78.2</v>
      </c>
      <c r="P268" s="129">
        <f t="shared" si="18"/>
        <v>6184.7</v>
      </c>
      <c r="Q268" s="10">
        <f>Q230+Q253</f>
        <v>0</v>
      </c>
    </row>
    <row r="269" spans="1:17" ht="15" customHeight="1" x14ac:dyDescent="0.2">
      <c r="A269" s="16" t="s">
        <v>282</v>
      </c>
      <c r="B269" s="1076" t="s">
        <v>493</v>
      </c>
      <c r="C269" s="1076"/>
      <c r="D269" s="1076"/>
      <c r="E269" s="1076"/>
      <c r="F269" s="10">
        <f>F270+F271+F272</f>
        <v>44729</v>
      </c>
      <c r="G269" s="420"/>
      <c r="H269" s="465"/>
      <c r="I269" s="83"/>
      <c r="J269" s="83"/>
      <c r="K269" s="83"/>
      <c r="L269" s="83"/>
      <c r="M269" s="83"/>
      <c r="N269" s="83"/>
      <c r="O269" s="277">
        <f>O270+O271+O272</f>
        <v>78.2</v>
      </c>
      <c r="P269" s="129">
        <f t="shared" si="18"/>
        <v>44807.199999999997</v>
      </c>
      <c r="Q269" s="10">
        <f>Q270+Q271+Q272</f>
        <v>0</v>
      </c>
    </row>
    <row r="270" spans="1:17" ht="15.75" customHeight="1" x14ac:dyDescent="0.2">
      <c r="A270" s="15" t="s">
        <v>283</v>
      </c>
      <c r="B270" s="1075" t="s">
        <v>468</v>
      </c>
      <c r="C270" s="1075"/>
      <c r="D270" s="1075"/>
      <c r="E270" s="1075"/>
      <c r="F270" s="10">
        <f>F266</f>
        <v>887.9</v>
      </c>
      <c r="G270" s="420"/>
      <c r="H270" s="465"/>
      <c r="I270" s="83"/>
      <c r="J270" s="83"/>
      <c r="K270" s="83"/>
      <c r="L270" s="83"/>
      <c r="M270" s="83"/>
      <c r="N270" s="83"/>
      <c r="O270" s="84">
        <f>O266</f>
        <v>0</v>
      </c>
      <c r="P270" s="129">
        <f t="shared" si="18"/>
        <v>887.9</v>
      </c>
      <c r="Q270" s="10">
        <f>Q266</f>
        <v>0</v>
      </c>
    </row>
    <row r="271" spans="1:17" x14ac:dyDescent="0.2">
      <c r="A271" s="5" t="s">
        <v>284</v>
      </c>
      <c r="B271" s="1075" t="s">
        <v>29</v>
      </c>
      <c r="C271" s="1075"/>
      <c r="D271" s="1075"/>
      <c r="E271" s="1075"/>
      <c r="F271" s="10">
        <f>F267</f>
        <v>37734.6</v>
      </c>
      <c r="G271" s="420"/>
      <c r="H271" s="465"/>
      <c r="I271" s="83"/>
      <c r="J271" s="83"/>
      <c r="K271" s="83"/>
      <c r="L271" s="83"/>
      <c r="M271" s="83"/>
      <c r="N271" s="83"/>
      <c r="O271" s="84">
        <f>O267</f>
        <v>0</v>
      </c>
      <c r="P271" s="129">
        <f t="shared" si="18"/>
        <v>37734.6</v>
      </c>
      <c r="Q271" s="10">
        <f>Q267</f>
        <v>0</v>
      </c>
    </row>
    <row r="272" spans="1:17" x14ac:dyDescent="0.2">
      <c r="A272" s="5" t="s">
        <v>285</v>
      </c>
      <c r="B272" s="1075" t="s">
        <v>158</v>
      </c>
      <c r="C272" s="1075"/>
      <c r="D272" s="1075"/>
      <c r="E272" s="1075"/>
      <c r="F272" s="10">
        <f>F268</f>
        <v>6106.5</v>
      </c>
      <c r="G272" s="420"/>
      <c r="H272" s="465"/>
      <c r="I272" s="83"/>
      <c r="J272" s="83"/>
      <c r="K272" s="83"/>
      <c r="L272" s="83"/>
      <c r="M272" s="83"/>
      <c r="N272" s="83"/>
      <c r="O272" s="84">
        <f>O268</f>
        <v>78.2</v>
      </c>
      <c r="P272" s="129">
        <f t="shared" si="18"/>
        <v>6184.7</v>
      </c>
      <c r="Q272" s="10">
        <f>Q268</f>
        <v>0</v>
      </c>
    </row>
    <row r="273" spans="1:17" s="37" customFormat="1" ht="24.95" customHeight="1" x14ac:dyDescent="0.25">
      <c r="A273" s="1220" t="s">
        <v>546</v>
      </c>
      <c r="B273" s="1221"/>
      <c r="C273" s="1221"/>
      <c r="D273" s="1221"/>
      <c r="E273" s="1221"/>
      <c r="F273" s="1221"/>
      <c r="G273" s="1221"/>
      <c r="H273" s="1221"/>
      <c r="I273" s="1221"/>
      <c r="J273" s="1221"/>
      <c r="K273" s="1221"/>
      <c r="L273" s="1221"/>
      <c r="M273" s="1221"/>
      <c r="N273" s="1221"/>
      <c r="O273" s="1221"/>
      <c r="P273" s="1221"/>
      <c r="Q273" s="1222"/>
    </row>
    <row r="274" spans="1:17" s="37" customFormat="1" ht="24.95" customHeight="1" x14ac:dyDescent="0.25">
      <c r="A274" s="1084" t="s">
        <v>886</v>
      </c>
      <c r="B274" s="1084"/>
      <c r="C274" s="1084"/>
      <c r="D274" s="1084"/>
      <c r="E274" s="1084"/>
      <c r="F274" s="1084"/>
      <c r="G274" s="1084"/>
      <c r="H274" s="1084"/>
      <c r="I274" s="1084"/>
      <c r="J274" s="1084"/>
      <c r="K274" s="1084"/>
      <c r="L274" s="1084"/>
      <c r="M274" s="1084"/>
      <c r="N274" s="1084"/>
      <c r="O274" s="1084"/>
      <c r="P274" s="123"/>
      <c r="Q274" s="235"/>
    </row>
    <row r="275" spans="1:17" ht="138.75" customHeight="1" x14ac:dyDescent="0.2">
      <c r="A275" s="5" t="s">
        <v>453</v>
      </c>
      <c r="B275" s="12" t="s">
        <v>373</v>
      </c>
      <c r="C275" s="5" t="s">
        <v>788</v>
      </c>
      <c r="D275" s="12" t="s">
        <v>541</v>
      </c>
      <c r="E275" s="5" t="s">
        <v>141</v>
      </c>
      <c r="F275" s="11"/>
      <c r="G275" s="421"/>
      <c r="H275" s="457"/>
      <c r="I275" s="85"/>
      <c r="J275" s="85"/>
      <c r="K275" s="85"/>
      <c r="L275" s="85"/>
      <c r="M275" s="85"/>
      <c r="N275" s="85"/>
      <c r="O275" s="84"/>
      <c r="P275" s="129"/>
    </row>
    <row r="276" spans="1:17" ht="144" customHeight="1" x14ac:dyDescent="0.2">
      <c r="A276" s="5" t="s">
        <v>454</v>
      </c>
      <c r="B276" s="12" t="s">
        <v>374</v>
      </c>
      <c r="C276" s="5" t="s">
        <v>788</v>
      </c>
      <c r="D276" s="12" t="s">
        <v>541</v>
      </c>
      <c r="E276" s="5" t="s">
        <v>141</v>
      </c>
      <c r="F276" s="11"/>
      <c r="G276" s="421"/>
      <c r="H276" s="457"/>
      <c r="I276" s="85"/>
      <c r="J276" s="85"/>
      <c r="K276" s="85"/>
      <c r="L276" s="85"/>
      <c r="M276" s="85"/>
      <c r="N276" s="85"/>
      <c r="O276" s="84"/>
      <c r="P276" s="129"/>
    </row>
    <row r="277" spans="1:17" ht="75" customHeight="1" x14ac:dyDescent="0.2">
      <c r="A277" s="5" t="s">
        <v>455</v>
      </c>
      <c r="B277" s="12" t="s">
        <v>377</v>
      </c>
      <c r="C277" s="5" t="s">
        <v>788</v>
      </c>
      <c r="D277" s="12" t="s">
        <v>471</v>
      </c>
      <c r="E277" s="5" t="s">
        <v>141</v>
      </c>
      <c r="F277" s="11"/>
      <c r="G277" s="421"/>
      <c r="H277" s="457"/>
      <c r="I277" s="85"/>
      <c r="J277" s="85"/>
      <c r="K277" s="85"/>
      <c r="L277" s="85"/>
      <c r="M277" s="85"/>
      <c r="N277" s="85"/>
      <c r="O277" s="84"/>
      <c r="P277" s="129"/>
    </row>
    <row r="278" spans="1:17" ht="75" customHeight="1" x14ac:dyDescent="0.2">
      <c r="A278" s="5" t="s">
        <v>456</v>
      </c>
      <c r="B278" s="12" t="s">
        <v>42</v>
      </c>
      <c r="C278" s="5" t="s">
        <v>788</v>
      </c>
      <c r="D278" s="12" t="s">
        <v>471</v>
      </c>
      <c r="E278" s="5" t="s">
        <v>141</v>
      </c>
      <c r="F278" s="11"/>
      <c r="G278" s="421"/>
      <c r="H278" s="457"/>
      <c r="I278" s="85"/>
      <c r="J278" s="85"/>
      <c r="K278" s="85"/>
      <c r="L278" s="85"/>
      <c r="M278" s="85"/>
      <c r="N278" s="85"/>
      <c r="O278" s="84"/>
      <c r="P278" s="129"/>
    </row>
    <row r="279" spans="1:17" s="37" customFormat="1" ht="81.599999999999994" customHeight="1" x14ac:dyDescent="0.25">
      <c r="A279" s="324" t="s">
        <v>457</v>
      </c>
      <c r="B279" s="9" t="s">
        <v>621</v>
      </c>
      <c r="C279" s="289" t="s">
        <v>788</v>
      </c>
      <c r="D279" s="293" t="s">
        <v>540</v>
      </c>
      <c r="E279" s="281" t="s">
        <v>618</v>
      </c>
      <c r="F279" s="517">
        <v>23683.1</v>
      </c>
      <c r="G279" s="518"/>
      <c r="H279" s="519"/>
      <c r="I279" s="520"/>
      <c r="J279" s="520"/>
      <c r="K279" s="520"/>
      <c r="L279" s="520"/>
      <c r="M279" s="520"/>
      <c r="N279" s="520"/>
      <c r="O279" s="514">
        <f>SUM(G279:N279)</f>
        <v>0</v>
      </c>
      <c r="P279" s="515">
        <f>F279+O279</f>
        <v>23683.1</v>
      </c>
      <c r="Q279" s="235"/>
    </row>
    <row r="280" spans="1:17" ht="121.5" customHeight="1" x14ac:dyDescent="0.2">
      <c r="A280" s="33" t="s">
        <v>458</v>
      </c>
      <c r="B280" s="12" t="s">
        <v>557</v>
      </c>
      <c r="C280" s="5" t="s">
        <v>788</v>
      </c>
      <c r="D280" s="12" t="s">
        <v>540</v>
      </c>
      <c r="E280" s="5" t="s">
        <v>141</v>
      </c>
      <c r="F280" s="11"/>
      <c r="G280" s="421"/>
      <c r="H280" s="457"/>
      <c r="I280" s="85"/>
      <c r="J280" s="85"/>
      <c r="K280" s="85"/>
      <c r="L280" s="85"/>
      <c r="M280" s="85"/>
      <c r="N280" s="85"/>
      <c r="O280" s="84"/>
      <c r="P280" s="129"/>
    </row>
    <row r="281" spans="1:17" ht="92.25" customHeight="1" x14ac:dyDescent="0.2">
      <c r="A281" s="5" t="s">
        <v>547</v>
      </c>
      <c r="B281" s="12" t="s">
        <v>9</v>
      </c>
      <c r="C281" s="5" t="s">
        <v>788</v>
      </c>
      <c r="D281" s="12" t="s">
        <v>540</v>
      </c>
      <c r="E281" s="5" t="s">
        <v>141</v>
      </c>
      <c r="F281" s="11"/>
      <c r="G281" s="421"/>
      <c r="H281" s="457"/>
      <c r="I281" s="85"/>
      <c r="J281" s="85"/>
      <c r="K281" s="85"/>
      <c r="L281" s="85"/>
      <c r="M281" s="85"/>
      <c r="N281" s="85"/>
      <c r="O281" s="84"/>
      <c r="P281" s="129"/>
    </row>
    <row r="282" spans="1:17" ht="129" hidden="1" customHeight="1" x14ac:dyDescent="0.2">
      <c r="A282" s="5" t="s">
        <v>548</v>
      </c>
      <c r="B282" s="12" t="s">
        <v>537</v>
      </c>
      <c r="C282" s="5" t="s">
        <v>506</v>
      </c>
      <c r="D282" s="12" t="s">
        <v>540</v>
      </c>
      <c r="E282" s="5" t="s">
        <v>516</v>
      </c>
      <c r="F282" s="11">
        <f>167.7+98.1+808.4-1074.2</f>
        <v>0</v>
      </c>
      <c r="G282" s="421"/>
      <c r="H282" s="457"/>
      <c r="I282" s="85"/>
      <c r="J282" s="85"/>
      <c r="K282" s="85"/>
      <c r="L282" s="85"/>
      <c r="M282" s="85"/>
      <c r="N282" s="85"/>
      <c r="O282" s="84">
        <f>SUM(G282:N282)</f>
        <v>0</v>
      </c>
      <c r="P282" s="129">
        <f>F282+O282</f>
        <v>0</v>
      </c>
    </row>
    <row r="283" spans="1:17" ht="88.5" customHeight="1" x14ac:dyDescent="0.2">
      <c r="A283" s="5" t="s">
        <v>548</v>
      </c>
      <c r="B283" s="12" t="s">
        <v>43</v>
      </c>
      <c r="C283" s="5" t="s">
        <v>788</v>
      </c>
      <c r="D283" s="12" t="s">
        <v>540</v>
      </c>
      <c r="E283" s="5" t="s">
        <v>141</v>
      </c>
      <c r="F283" s="11"/>
      <c r="G283" s="421"/>
      <c r="H283" s="457"/>
      <c r="I283" s="85"/>
      <c r="J283" s="85"/>
      <c r="K283" s="85"/>
      <c r="L283" s="85"/>
      <c r="M283" s="85"/>
      <c r="N283" s="85"/>
      <c r="O283" s="84"/>
      <c r="P283" s="129"/>
    </row>
    <row r="284" spans="1:17" ht="28.15" customHeight="1" x14ac:dyDescent="0.2">
      <c r="A284" s="1196" t="s">
        <v>926</v>
      </c>
      <c r="B284" s="1197"/>
      <c r="C284" s="1197"/>
      <c r="D284" s="1197"/>
      <c r="E284" s="1197"/>
      <c r="F284" s="1197"/>
      <c r="G284" s="1197"/>
      <c r="H284" s="1197"/>
      <c r="I284" s="1197"/>
      <c r="J284" s="1197"/>
      <c r="K284" s="1197"/>
      <c r="L284" s="1197"/>
      <c r="M284" s="1197"/>
      <c r="N284" s="1197"/>
      <c r="O284" s="1197"/>
      <c r="P284" s="1197"/>
      <c r="Q284" s="1198"/>
    </row>
    <row r="285" spans="1:17" ht="25.15" customHeight="1" x14ac:dyDescent="0.2">
      <c r="A285" s="15" t="s">
        <v>278</v>
      </c>
      <c r="B285" s="1076" t="s">
        <v>481</v>
      </c>
      <c r="C285" s="1076"/>
      <c r="D285" s="1076"/>
      <c r="E285" s="1076"/>
      <c r="F285" s="11">
        <f>F286+F287+F288</f>
        <v>23683.1</v>
      </c>
      <c r="G285" s="421"/>
      <c r="H285" s="457"/>
      <c r="I285" s="85"/>
      <c r="J285" s="85"/>
      <c r="K285" s="85"/>
      <c r="L285" s="85"/>
      <c r="M285" s="85"/>
      <c r="N285" s="85"/>
      <c r="O285" s="277">
        <f>O286+O287+O288</f>
        <v>0</v>
      </c>
      <c r="P285" s="129">
        <f>P286+P287+P288</f>
        <v>23683.1</v>
      </c>
      <c r="Q285" s="273">
        <f>Q286+Q287+Q288</f>
        <v>0</v>
      </c>
    </row>
    <row r="286" spans="1:17" ht="27" customHeight="1" x14ac:dyDescent="0.2">
      <c r="A286" s="5" t="s">
        <v>279</v>
      </c>
      <c r="B286" s="1075" t="s">
        <v>468</v>
      </c>
      <c r="C286" s="1075"/>
      <c r="D286" s="1075"/>
      <c r="E286" s="1075"/>
      <c r="F286" s="11">
        <v>0</v>
      </c>
      <c r="G286" s="421"/>
      <c r="H286" s="457"/>
      <c r="I286" s="85"/>
      <c r="J286" s="85"/>
      <c r="K286" s="85"/>
      <c r="L286" s="85"/>
      <c r="M286" s="85"/>
      <c r="N286" s="85"/>
      <c r="O286" s="305">
        <v>0</v>
      </c>
      <c r="P286" s="129">
        <f>F286+O286</f>
        <v>0</v>
      </c>
      <c r="Q286" s="273">
        <v>0</v>
      </c>
    </row>
    <row r="287" spans="1:17" ht="27" customHeight="1" x14ac:dyDescent="0.2">
      <c r="A287" s="5" t="s">
        <v>280</v>
      </c>
      <c r="B287" s="1075" t="s">
        <v>29</v>
      </c>
      <c r="C287" s="1075"/>
      <c r="D287" s="1075"/>
      <c r="E287" s="1075"/>
      <c r="F287" s="11">
        <v>0</v>
      </c>
      <c r="G287" s="421"/>
      <c r="H287" s="457"/>
      <c r="I287" s="85"/>
      <c r="J287" s="85"/>
      <c r="K287" s="85"/>
      <c r="L287" s="85"/>
      <c r="M287" s="85"/>
      <c r="N287" s="85"/>
      <c r="O287" s="305">
        <v>0</v>
      </c>
      <c r="P287" s="129">
        <f>F287+O287</f>
        <v>0</v>
      </c>
      <c r="Q287" s="273">
        <v>0</v>
      </c>
    </row>
    <row r="288" spans="1:17" ht="23.45" customHeight="1" x14ac:dyDescent="0.2">
      <c r="A288" s="5" t="s">
        <v>281</v>
      </c>
      <c r="B288" s="1075" t="s">
        <v>158</v>
      </c>
      <c r="C288" s="1075"/>
      <c r="D288" s="1075"/>
      <c r="E288" s="1075"/>
      <c r="F288" s="11">
        <f>F279</f>
        <v>23683.1</v>
      </c>
      <c r="G288" s="421"/>
      <c r="H288" s="457"/>
      <c r="I288" s="85"/>
      <c r="J288" s="85"/>
      <c r="K288" s="85"/>
      <c r="L288" s="85"/>
      <c r="M288" s="85"/>
      <c r="N288" s="85"/>
      <c r="O288" s="305">
        <f>O279</f>
        <v>0</v>
      </c>
      <c r="P288" s="129">
        <f>F288+O288</f>
        <v>23683.1</v>
      </c>
      <c r="Q288" s="273">
        <f>Q279</f>
        <v>0</v>
      </c>
    </row>
    <row r="289" spans="1:17" ht="23.45" customHeight="1" x14ac:dyDescent="0.2">
      <c r="A289" s="392" t="s">
        <v>282</v>
      </c>
      <c r="B289" s="1076" t="s">
        <v>925</v>
      </c>
      <c r="C289" s="1076"/>
      <c r="D289" s="1076"/>
      <c r="E289" s="1076"/>
      <c r="F289" s="11">
        <f>F290+F291+F292</f>
        <v>23683.1</v>
      </c>
      <c r="G289" s="421"/>
      <c r="H289" s="457"/>
      <c r="I289" s="85"/>
      <c r="J289" s="85"/>
      <c r="K289" s="85"/>
      <c r="L289" s="85"/>
      <c r="M289" s="85"/>
      <c r="N289" s="85"/>
      <c r="O289" s="277">
        <f>O290+O291+O292</f>
        <v>0</v>
      </c>
      <c r="P289" s="122">
        <f>P290+P291+P292</f>
        <v>23683.1</v>
      </c>
      <c r="Q289" s="273">
        <f>Q290+Q291+Q292</f>
        <v>0</v>
      </c>
    </row>
    <row r="290" spans="1:17" ht="25.15" customHeight="1" x14ac:dyDescent="0.2">
      <c r="A290" s="5" t="s">
        <v>283</v>
      </c>
      <c r="B290" s="1075" t="s">
        <v>468</v>
      </c>
      <c r="C290" s="1075"/>
      <c r="D290" s="1075"/>
      <c r="E290" s="1075"/>
      <c r="F290" s="11">
        <f>F286</f>
        <v>0</v>
      </c>
      <c r="G290" s="421"/>
      <c r="H290" s="457"/>
      <c r="I290" s="85"/>
      <c r="J290" s="85"/>
      <c r="K290" s="85"/>
      <c r="L290" s="85"/>
      <c r="M290" s="85"/>
      <c r="N290" s="85"/>
      <c r="O290" s="305">
        <v>0</v>
      </c>
      <c r="P290" s="122">
        <f>F290+O290</f>
        <v>0</v>
      </c>
      <c r="Q290" s="273">
        <f>Q286</f>
        <v>0</v>
      </c>
    </row>
    <row r="291" spans="1:17" ht="25.15" customHeight="1" x14ac:dyDescent="0.2">
      <c r="A291" s="5" t="s">
        <v>284</v>
      </c>
      <c r="B291" s="1075" t="s">
        <v>29</v>
      </c>
      <c r="C291" s="1075"/>
      <c r="D291" s="1075"/>
      <c r="E291" s="1075"/>
      <c r="F291" s="11">
        <f>F287</f>
        <v>0</v>
      </c>
      <c r="G291" s="421"/>
      <c r="H291" s="457"/>
      <c r="I291" s="85"/>
      <c r="J291" s="85"/>
      <c r="K291" s="85"/>
      <c r="L291" s="85"/>
      <c r="M291" s="85"/>
      <c r="N291" s="85"/>
      <c r="O291" s="305">
        <v>0</v>
      </c>
      <c r="P291" s="122">
        <f>F291+O291</f>
        <v>0</v>
      </c>
      <c r="Q291" s="273">
        <f>Q287</f>
        <v>0</v>
      </c>
    </row>
    <row r="292" spans="1:17" ht="30" customHeight="1" x14ac:dyDescent="0.2">
      <c r="A292" s="5" t="s">
        <v>285</v>
      </c>
      <c r="B292" s="1075" t="s">
        <v>158</v>
      </c>
      <c r="C292" s="1075"/>
      <c r="D292" s="1075"/>
      <c r="E292" s="1075"/>
      <c r="F292" s="11">
        <f>F288</f>
        <v>23683.1</v>
      </c>
      <c r="G292" s="421"/>
      <c r="H292" s="457"/>
      <c r="I292" s="85"/>
      <c r="J292" s="85"/>
      <c r="K292" s="85"/>
      <c r="L292" s="85"/>
      <c r="M292" s="85"/>
      <c r="N292" s="85"/>
      <c r="O292" s="305">
        <f>O283</f>
        <v>0</v>
      </c>
      <c r="P292" s="122">
        <f>F292+O292</f>
        <v>23683.1</v>
      </c>
      <c r="Q292" s="273">
        <f>Q288</f>
        <v>0</v>
      </c>
    </row>
    <row r="293" spans="1:17" ht="25.9" customHeight="1" x14ac:dyDescent="0.2">
      <c r="A293" s="1219" t="s">
        <v>805</v>
      </c>
      <c r="B293" s="1219"/>
      <c r="C293" s="1219"/>
      <c r="D293" s="1219"/>
      <c r="E293" s="1219"/>
      <c r="F293" s="1219"/>
      <c r="G293" s="1219"/>
      <c r="H293" s="1219"/>
      <c r="I293" s="1219"/>
      <c r="J293" s="1219"/>
      <c r="K293" s="1219"/>
      <c r="L293" s="1219"/>
      <c r="M293" s="1219"/>
      <c r="N293" s="1219"/>
      <c r="O293" s="1219"/>
      <c r="P293" s="1219"/>
      <c r="Q293" s="1219"/>
    </row>
    <row r="294" spans="1:17" ht="43.15" customHeight="1" x14ac:dyDescent="0.2">
      <c r="A294" s="1223" t="s">
        <v>378</v>
      </c>
      <c r="B294" s="1097" t="s">
        <v>544</v>
      </c>
      <c r="C294" s="5" t="s">
        <v>788</v>
      </c>
      <c r="D294" s="12" t="s">
        <v>435</v>
      </c>
      <c r="E294" s="5" t="s">
        <v>908</v>
      </c>
      <c r="F294" s="11">
        <v>32152.1</v>
      </c>
      <c r="G294" s="518">
        <v>3335.9</v>
      </c>
      <c r="H294" s="457"/>
      <c r="I294" s="520"/>
      <c r="J294" s="520"/>
      <c r="K294" s="85"/>
      <c r="L294" s="85"/>
      <c r="M294" s="85"/>
      <c r="N294" s="85"/>
      <c r="O294" s="84">
        <f t="shared" ref="O294:O299" si="19">SUM(G294:N294)</f>
        <v>3335.9</v>
      </c>
      <c r="P294" s="122">
        <f t="shared" ref="P294:P299" si="20">F294+O294</f>
        <v>35488</v>
      </c>
    </row>
    <row r="295" spans="1:17" ht="49.9" customHeight="1" x14ac:dyDescent="0.2">
      <c r="A295" s="1223"/>
      <c r="B295" s="1097"/>
      <c r="C295" s="5" t="s">
        <v>788</v>
      </c>
      <c r="D295" s="12" t="s">
        <v>435</v>
      </c>
      <c r="E295" s="5" t="s">
        <v>757</v>
      </c>
      <c r="F295" s="11">
        <v>64.900000000000006</v>
      </c>
      <c r="G295" s="305"/>
      <c r="H295" s="457"/>
      <c r="I295" s="85"/>
      <c r="J295" s="85"/>
      <c r="K295" s="85"/>
      <c r="L295" s="85"/>
      <c r="M295" s="85"/>
      <c r="N295" s="85"/>
      <c r="O295" s="84">
        <f t="shared" si="19"/>
        <v>0</v>
      </c>
      <c r="P295" s="122">
        <f t="shared" si="20"/>
        <v>64.900000000000006</v>
      </c>
    </row>
    <row r="296" spans="1:17" ht="60" customHeight="1" x14ac:dyDescent="0.2">
      <c r="A296" s="278" t="s">
        <v>379</v>
      </c>
      <c r="B296" s="12" t="s">
        <v>552</v>
      </c>
      <c r="C296" s="5" t="s">
        <v>788</v>
      </c>
      <c r="D296" s="12" t="s">
        <v>435</v>
      </c>
      <c r="E296" s="5" t="s">
        <v>909</v>
      </c>
      <c r="F296" s="11">
        <v>-2192.1999999999998</v>
      </c>
      <c r="G296" s="305"/>
      <c r="H296" s="457"/>
      <c r="I296" s="85"/>
      <c r="J296" s="85"/>
      <c r="K296" s="85"/>
      <c r="L296" s="85"/>
      <c r="M296" s="85"/>
      <c r="N296" s="85"/>
      <c r="O296" s="84">
        <f t="shared" si="19"/>
        <v>0</v>
      </c>
      <c r="P296" s="122">
        <f t="shared" si="20"/>
        <v>-2192.1999999999998</v>
      </c>
    </row>
    <row r="297" spans="1:17" ht="82.9" customHeight="1" x14ac:dyDescent="0.2">
      <c r="A297" s="278" t="s">
        <v>381</v>
      </c>
      <c r="B297" s="12" t="s">
        <v>691</v>
      </c>
      <c r="C297" s="5">
        <v>2014</v>
      </c>
      <c r="D297" s="12" t="s">
        <v>435</v>
      </c>
      <c r="E297" s="5" t="s">
        <v>1004</v>
      </c>
      <c r="F297" s="11">
        <v>100</v>
      </c>
      <c r="G297" s="421"/>
      <c r="H297" s="457"/>
      <c r="I297" s="85"/>
      <c r="J297" s="85"/>
      <c r="K297" s="85"/>
      <c r="L297" s="85"/>
      <c r="M297" s="85"/>
      <c r="N297" s="85"/>
      <c r="O297" s="84">
        <f t="shared" si="19"/>
        <v>0</v>
      </c>
      <c r="P297" s="122">
        <f t="shared" si="20"/>
        <v>100</v>
      </c>
    </row>
    <row r="298" spans="1:17" ht="81.599999999999994" customHeight="1" x14ac:dyDescent="0.2">
      <c r="A298" s="278" t="s">
        <v>383</v>
      </c>
      <c r="B298" s="12" t="s">
        <v>590</v>
      </c>
      <c r="C298" s="5" t="s">
        <v>788</v>
      </c>
      <c r="D298" s="12" t="s">
        <v>435</v>
      </c>
      <c r="E298" s="5" t="s">
        <v>629</v>
      </c>
      <c r="F298" s="11">
        <v>0</v>
      </c>
      <c r="G298" s="421"/>
      <c r="H298" s="457"/>
      <c r="I298" s="85"/>
      <c r="J298" s="85"/>
      <c r="K298" s="85"/>
      <c r="L298" s="85"/>
      <c r="M298" s="85"/>
      <c r="N298" s="85"/>
      <c r="O298" s="84">
        <f t="shared" si="19"/>
        <v>0</v>
      </c>
      <c r="P298" s="122">
        <f t="shared" si="20"/>
        <v>0</v>
      </c>
    </row>
    <row r="299" spans="1:17" ht="127.15" customHeight="1" x14ac:dyDescent="0.2">
      <c r="A299" s="278" t="s">
        <v>384</v>
      </c>
      <c r="B299" s="12" t="s">
        <v>550</v>
      </c>
      <c r="C299" s="5" t="s">
        <v>788</v>
      </c>
      <c r="D299" s="12" t="s">
        <v>435</v>
      </c>
      <c r="E299" s="5" t="s">
        <v>981</v>
      </c>
      <c r="F299" s="11">
        <v>720.1</v>
      </c>
      <c r="G299" s="421"/>
      <c r="H299" s="519"/>
      <c r="I299" s="85"/>
      <c r="J299" s="85"/>
      <c r="K299" s="85"/>
      <c r="L299" s="85"/>
      <c r="M299" s="85"/>
      <c r="N299" s="85"/>
      <c r="O299" s="84">
        <f t="shared" si="19"/>
        <v>0</v>
      </c>
      <c r="P299" s="122">
        <f t="shared" si="20"/>
        <v>720.1</v>
      </c>
    </row>
    <row r="300" spans="1:17" ht="22.9" customHeight="1" x14ac:dyDescent="0.2">
      <c r="A300" s="1213" t="s">
        <v>927</v>
      </c>
      <c r="B300" s="1214"/>
      <c r="C300" s="1214"/>
      <c r="D300" s="1214"/>
      <c r="E300" s="1214"/>
      <c r="F300" s="1214"/>
      <c r="G300" s="1214"/>
      <c r="H300" s="1214"/>
      <c r="I300" s="1214"/>
      <c r="J300" s="1214"/>
      <c r="K300" s="1214"/>
      <c r="L300" s="1214"/>
      <c r="M300" s="1214"/>
      <c r="N300" s="1214"/>
      <c r="O300" s="1214"/>
      <c r="P300" s="1214"/>
      <c r="Q300" s="1215"/>
    </row>
    <row r="301" spans="1:17" ht="20.45" customHeight="1" x14ac:dyDescent="0.2">
      <c r="A301" s="15" t="s">
        <v>278</v>
      </c>
      <c r="B301" s="1076" t="s">
        <v>481</v>
      </c>
      <c r="C301" s="1076"/>
      <c r="D301" s="1076"/>
      <c r="E301" s="1076"/>
      <c r="F301" s="11">
        <f>F302+F303+F304</f>
        <v>30744.899999999998</v>
      </c>
      <c r="G301" s="421"/>
      <c r="H301" s="457"/>
      <c r="I301" s="85"/>
      <c r="J301" s="85"/>
      <c r="K301" s="85"/>
      <c r="L301" s="85"/>
      <c r="M301" s="85"/>
      <c r="N301" s="85"/>
      <c r="O301" s="277">
        <f>O302+O303+O304</f>
        <v>3335.9</v>
      </c>
      <c r="P301" s="122">
        <f>P302+P303+P304</f>
        <v>34080.800000000003</v>
      </c>
      <c r="Q301" s="273">
        <f>Q302+Q303+Q304</f>
        <v>0</v>
      </c>
    </row>
    <row r="302" spans="1:17" ht="19.149999999999999" customHeight="1" x14ac:dyDescent="0.2">
      <c r="A302" s="5" t="s">
        <v>279</v>
      </c>
      <c r="B302" s="1075" t="s">
        <v>468</v>
      </c>
      <c r="C302" s="1075"/>
      <c r="D302" s="1075"/>
      <c r="E302" s="1075"/>
      <c r="F302" s="11">
        <v>0</v>
      </c>
      <c r="G302" s="421"/>
      <c r="H302" s="457"/>
      <c r="I302" s="85"/>
      <c r="J302" s="85"/>
      <c r="K302" s="85"/>
      <c r="L302" s="85"/>
      <c r="M302" s="85"/>
      <c r="N302" s="85"/>
      <c r="O302" s="277">
        <v>0</v>
      </c>
      <c r="P302" s="122">
        <v>0</v>
      </c>
      <c r="Q302" s="273">
        <v>0</v>
      </c>
    </row>
    <row r="303" spans="1:17" ht="19.149999999999999" customHeight="1" x14ac:dyDescent="0.2">
      <c r="A303" s="5" t="s">
        <v>280</v>
      </c>
      <c r="B303" s="1075" t="s">
        <v>29</v>
      </c>
      <c r="C303" s="1075"/>
      <c r="D303" s="1075"/>
      <c r="E303" s="1075"/>
      <c r="F303" s="11">
        <f>F299</f>
        <v>720.1</v>
      </c>
      <c r="G303" s="421"/>
      <c r="H303" s="457"/>
      <c r="I303" s="85"/>
      <c r="J303" s="85"/>
      <c r="K303" s="85"/>
      <c r="L303" s="85"/>
      <c r="M303" s="85"/>
      <c r="N303" s="85"/>
      <c r="O303" s="277">
        <f>O299+O297</f>
        <v>0</v>
      </c>
      <c r="P303" s="122">
        <f>P299</f>
        <v>720.1</v>
      </c>
      <c r="Q303" s="273">
        <f>Q299</f>
        <v>0</v>
      </c>
    </row>
    <row r="304" spans="1:17" ht="16.149999999999999" customHeight="1" x14ac:dyDescent="0.2">
      <c r="A304" s="5" t="s">
        <v>281</v>
      </c>
      <c r="B304" s="1075" t="s">
        <v>158</v>
      </c>
      <c r="C304" s="1075"/>
      <c r="D304" s="1075"/>
      <c r="E304" s="1075"/>
      <c r="F304" s="11">
        <f>F294+F295+F296</f>
        <v>30024.799999999999</v>
      </c>
      <c r="G304" s="421"/>
      <c r="H304" s="457"/>
      <c r="I304" s="85"/>
      <c r="J304" s="85"/>
      <c r="K304" s="85"/>
      <c r="L304" s="85"/>
      <c r="M304" s="85"/>
      <c r="N304" s="85"/>
      <c r="O304" s="277">
        <f>O294+O295+O296+O298</f>
        <v>3335.9</v>
      </c>
      <c r="P304" s="122">
        <f>P294+P295+P296+P298</f>
        <v>33360.700000000004</v>
      </c>
      <c r="Q304" s="273">
        <f>Q294+Q295+Q296+Q298</f>
        <v>0</v>
      </c>
    </row>
    <row r="305" spans="1:17" ht="16.149999999999999" customHeight="1" x14ac:dyDescent="0.2">
      <c r="A305" s="392" t="s">
        <v>282</v>
      </c>
      <c r="B305" s="1076" t="s">
        <v>928</v>
      </c>
      <c r="C305" s="1076"/>
      <c r="D305" s="1076"/>
      <c r="E305" s="1076"/>
      <c r="F305" s="11">
        <f>F306+F307+F308</f>
        <v>30744.899999999998</v>
      </c>
      <c r="G305" s="421"/>
      <c r="H305" s="457"/>
      <c r="I305" s="85"/>
      <c r="J305" s="85"/>
      <c r="K305" s="85"/>
      <c r="L305" s="85"/>
      <c r="M305" s="85"/>
      <c r="N305" s="85"/>
      <c r="O305" s="84">
        <f>O306+O307+O308</f>
        <v>3335.9</v>
      </c>
      <c r="P305" s="122">
        <f>P306+P307+P308</f>
        <v>34080.800000000003</v>
      </c>
      <c r="Q305" s="273">
        <f>Q306+Q307+Q308</f>
        <v>0</v>
      </c>
    </row>
    <row r="306" spans="1:17" ht="21" customHeight="1" x14ac:dyDescent="0.2">
      <c r="A306" s="5" t="s">
        <v>283</v>
      </c>
      <c r="B306" s="1075" t="s">
        <v>468</v>
      </c>
      <c r="C306" s="1075"/>
      <c r="D306" s="1075"/>
      <c r="E306" s="1075"/>
      <c r="F306" s="11">
        <f>F302</f>
        <v>0</v>
      </c>
      <c r="G306" s="421"/>
      <c r="H306" s="457"/>
      <c r="I306" s="85"/>
      <c r="J306" s="85"/>
      <c r="K306" s="85"/>
      <c r="L306" s="85"/>
      <c r="M306" s="85"/>
      <c r="N306" s="85"/>
      <c r="O306" s="84">
        <f t="shared" ref="O306:Q308" si="21">O302</f>
        <v>0</v>
      </c>
      <c r="P306" s="122">
        <f t="shared" si="21"/>
        <v>0</v>
      </c>
      <c r="Q306" s="273">
        <f t="shared" si="21"/>
        <v>0</v>
      </c>
    </row>
    <row r="307" spans="1:17" ht="20.45" customHeight="1" x14ac:dyDescent="0.2">
      <c r="A307" s="5" t="s">
        <v>284</v>
      </c>
      <c r="B307" s="1075" t="s">
        <v>29</v>
      </c>
      <c r="C307" s="1075"/>
      <c r="D307" s="1075"/>
      <c r="E307" s="1075"/>
      <c r="F307" s="11">
        <f>F303</f>
        <v>720.1</v>
      </c>
      <c r="G307" s="421"/>
      <c r="H307" s="457"/>
      <c r="I307" s="85"/>
      <c r="J307" s="85"/>
      <c r="K307" s="85"/>
      <c r="L307" s="85"/>
      <c r="M307" s="85"/>
      <c r="N307" s="85"/>
      <c r="O307" s="84">
        <f t="shared" si="21"/>
        <v>0</v>
      </c>
      <c r="P307" s="122">
        <f t="shared" si="21"/>
        <v>720.1</v>
      </c>
      <c r="Q307" s="273">
        <f t="shared" si="21"/>
        <v>0</v>
      </c>
    </row>
    <row r="308" spans="1:17" ht="21" customHeight="1" x14ac:dyDescent="0.2">
      <c r="A308" s="5" t="s">
        <v>285</v>
      </c>
      <c r="B308" s="1075" t="s">
        <v>158</v>
      </c>
      <c r="C308" s="1075"/>
      <c r="D308" s="1075"/>
      <c r="E308" s="1075"/>
      <c r="F308" s="11">
        <f>F304</f>
        <v>30024.799999999999</v>
      </c>
      <c r="G308" s="421"/>
      <c r="H308" s="457"/>
      <c r="I308" s="85"/>
      <c r="J308" s="85"/>
      <c r="K308" s="85"/>
      <c r="L308" s="85"/>
      <c r="M308" s="85"/>
      <c r="N308" s="85"/>
      <c r="O308" s="84">
        <f t="shared" si="21"/>
        <v>3335.9</v>
      </c>
      <c r="P308" s="122">
        <f t="shared" si="21"/>
        <v>33360.700000000004</v>
      </c>
      <c r="Q308" s="273">
        <f t="shared" si="21"/>
        <v>0</v>
      </c>
    </row>
    <row r="309" spans="1:17" ht="24.95" customHeight="1" x14ac:dyDescent="0.2">
      <c r="A309" s="1216" t="s">
        <v>395</v>
      </c>
      <c r="B309" s="1217"/>
      <c r="C309" s="1217"/>
      <c r="D309" s="1217"/>
      <c r="E309" s="1217"/>
      <c r="F309" s="1217"/>
      <c r="G309" s="1217"/>
      <c r="H309" s="1217"/>
      <c r="I309" s="1217"/>
      <c r="J309" s="1217"/>
      <c r="K309" s="1217"/>
      <c r="L309" s="1217"/>
      <c r="M309" s="1217"/>
      <c r="N309" s="1217"/>
      <c r="O309" s="1218"/>
      <c r="P309" s="119"/>
      <c r="Q309" s="237"/>
    </row>
    <row r="310" spans="1:17" ht="18" customHeight="1" x14ac:dyDescent="0.2">
      <c r="A310" s="5" t="s">
        <v>278</v>
      </c>
      <c r="B310" s="1076" t="s">
        <v>481</v>
      </c>
      <c r="C310" s="1076"/>
      <c r="D310" s="1076"/>
      <c r="E310" s="1076"/>
      <c r="F310" s="10">
        <f>F311+F312+F313</f>
        <v>54528</v>
      </c>
      <c r="G310" s="420"/>
      <c r="H310" s="465"/>
      <c r="I310" s="83"/>
      <c r="J310" s="83"/>
      <c r="K310" s="83"/>
      <c r="L310" s="83"/>
      <c r="M310" s="83"/>
      <c r="N310" s="83"/>
      <c r="O310" s="84">
        <f>O311+O312+O313</f>
        <v>3335.9</v>
      </c>
      <c r="P310" s="129">
        <f t="shared" ref="P310:P317" si="22">F310+O310</f>
        <v>57863.9</v>
      </c>
      <c r="Q310" s="10">
        <f>Q311+Q312+Q313</f>
        <v>0</v>
      </c>
    </row>
    <row r="311" spans="1:17" ht="18" customHeight="1" x14ac:dyDescent="0.2">
      <c r="A311" s="5" t="s">
        <v>279</v>
      </c>
      <c r="B311" s="1075" t="s">
        <v>468</v>
      </c>
      <c r="C311" s="1075"/>
      <c r="D311" s="1075"/>
      <c r="E311" s="1075"/>
      <c r="F311" s="10">
        <v>0</v>
      </c>
      <c r="G311" s="420"/>
      <c r="H311" s="465"/>
      <c r="I311" s="83"/>
      <c r="J311" s="83"/>
      <c r="K311" s="83"/>
      <c r="L311" s="83"/>
      <c r="M311" s="83"/>
      <c r="N311" s="83"/>
      <c r="O311" s="84">
        <v>0</v>
      </c>
      <c r="P311" s="129">
        <f t="shared" si="22"/>
        <v>0</v>
      </c>
      <c r="Q311" s="10">
        <v>0</v>
      </c>
    </row>
    <row r="312" spans="1:17" ht="18" customHeight="1" x14ac:dyDescent="0.2">
      <c r="A312" s="5" t="s">
        <v>280</v>
      </c>
      <c r="B312" s="1075" t="s">
        <v>29</v>
      </c>
      <c r="C312" s="1075"/>
      <c r="D312" s="1075"/>
      <c r="E312" s="1075"/>
      <c r="F312" s="10">
        <f>F299+F297</f>
        <v>820.1</v>
      </c>
      <c r="G312" s="420"/>
      <c r="H312" s="465"/>
      <c r="I312" s="83"/>
      <c r="J312" s="83"/>
      <c r="K312" s="83"/>
      <c r="L312" s="83"/>
      <c r="M312" s="83"/>
      <c r="N312" s="83"/>
      <c r="O312" s="10">
        <f>O299+O297</f>
        <v>0</v>
      </c>
      <c r="P312" s="129">
        <f t="shared" si="22"/>
        <v>820.1</v>
      </c>
      <c r="Q312" s="10">
        <f>Q299+Q297</f>
        <v>0</v>
      </c>
    </row>
    <row r="313" spans="1:17" ht="18" customHeight="1" x14ac:dyDescent="0.2">
      <c r="A313" s="5" t="s">
        <v>281</v>
      </c>
      <c r="B313" s="1075" t="s">
        <v>158</v>
      </c>
      <c r="C313" s="1075"/>
      <c r="D313" s="1075"/>
      <c r="E313" s="1075"/>
      <c r="F313" s="10">
        <f>F279+F282+F294+F296+F298+F295</f>
        <v>53707.9</v>
      </c>
      <c r="G313" s="420"/>
      <c r="H313" s="465"/>
      <c r="I313" s="83"/>
      <c r="J313" s="83"/>
      <c r="K313" s="83"/>
      <c r="L313" s="83"/>
      <c r="M313" s="83"/>
      <c r="N313" s="83"/>
      <c r="O313" s="84">
        <f>O279+O282+O294+O296+O298+O295</f>
        <v>3335.9</v>
      </c>
      <c r="P313" s="129">
        <f t="shared" si="22"/>
        <v>57043.8</v>
      </c>
      <c r="Q313" s="10">
        <f>Q279+Q282+Q294+Q296+Q298+Q295</f>
        <v>0</v>
      </c>
    </row>
    <row r="314" spans="1:17" ht="18" customHeight="1" x14ac:dyDescent="0.2">
      <c r="A314" s="15" t="s">
        <v>282</v>
      </c>
      <c r="B314" s="1076" t="s">
        <v>494</v>
      </c>
      <c r="C314" s="1076"/>
      <c r="D314" s="1076"/>
      <c r="E314" s="1076"/>
      <c r="F314" s="10">
        <f>F310</f>
        <v>54528</v>
      </c>
      <c r="G314" s="420"/>
      <c r="H314" s="465"/>
      <c r="I314" s="83"/>
      <c r="J314" s="83"/>
      <c r="K314" s="83"/>
      <c r="L314" s="83"/>
      <c r="M314" s="83"/>
      <c r="N314" s="83"/>
      <c r="O314" s="84">
        <f>O310</f>
        <v>3335.9</v>
      </c>
      <c r="P314" s="129">
        <f t="shared" si="22"/>
        <v>57863.9</v>
      </c>
      <c r="Q314" s="10">
        <f>Q310</f>
        <v>0</v>
      </c>
    </row>
    <row r="315" spans="1:17" ht="18" customHeight="1" x14ac:dyDescent="0.2">
      <c r="A315" s="5" t="s">
        <v>283</v>
      </c>
      <c r="B315" s="1075" t="s">
        <v>468</v>
      </c>
      <c r="C315" s="1075"/>
      <c r="D315" s="1075"/>
      <c r="E315" s="1075"/>
      <c r="F315" s="53">
        <f>F311</f>
        <v>0</v>
      </c>
      <c r="G315" s="423"/>
      <c r="H315" s="471"/>
      <c r="I315" s="89"/>
      <c r="J315" s="89"/>
      <c r="K315" s="89"/>
      <c r="L315" s="89"/>
      <c r="M315" s="89"/>
      <c r="N315" s="89"/>
      <c r="O315" s="90">
        <f>O311</f>
        <v>0</v>
      </c>
      <c r="P315" s="129">
        <f t="shared" si="22"/>
        <v>0</v>
      </c>
      <c r="Q315" s="53">
        <f>Q311</f>
        <v>0</v>
      </c>
    </row>
    <row r="316" spans="1:17" ht="18" customHeight="1" x14ac:dyDescent="0.2">
      <c r="A316" s="5" t="s">
        <v>284</v>
      </c>
      <c r="B316" s="1075" t="s">
        <v>29</v>
      </c>
      <c r="C316" s="1075"/>
      <c r="D316" s="1075"/>
      <c r="E316" s="1075"/>
      <c r="F316" s="53">
        <f>F312</f>
        <v>820.1</v>
      </c>
      <c r="G316" s="423"/>
      <c r="H316" s="471"/>
      <c r="I316" s="89"/>
      <c r="J316" s="89"/>
      <c r="K316" s="89"/>
      <c r="L316" s="89"/>
      <c r="M316" s="89"/>
      <c r="N316" s="89"/>
      <c r="O316" s="90">
        <f>O312</f>
        <v>0</v>
      </c>
      <c r="P316" s="129">
        <f t="shared" si="22"/>
        <v>820.1</v>
      </c>
      <c r="Q316" s="53">
        <f>Q312</f>
        <v>0</v>
      </c>
    </row>
    <row r="317" spans="1:17" ht="18" customHeight="1" x14ac:dyDescent="0.2">
      <c r="A317" s="5" t="s">
        <v>285</v>
      </c>
      <c r="B317" s="1075" t="s">
        <v>158</v>
      </c>
      <c r="C317" s="1075"/>
      <c r="D317" s="1075"/>
      <c r="E317" s="1075"/>
      <c r="F317" s="53">
        <f>F313</f>
        <v>53707.9</v>
      </c>
      <c r="G317" s="423"/>
      <c r="H317" s="471"/>
      <c r="I317" s="89"/>
      <c r="J317" s="89"/>
      <c r="K317" s="89"/>
      <c r="L317" s="89"/>
      <c r="M317" s="89"/>
      <c r="N317" s="89"/>
      <c r="O317" s="90">
        <f>O313</f>
        <v>3335.9</v>
      </c>
      <c r="P317" s="129">
        <f t="shared" si="22"/>
        <v>57043.8</v>
      </c>
      <c r="Q317" s="53">
        <f>Q313</f>
        <v>0</v>
      </c>
    </row>
    <row r="318" spans="1:17" ht="18" customHeight="1" x14ac:dyDescent="0.2">
      <c r="A318" s="39"/>
      <c r="B318" s="41"/>
      <c r="C318" s="41"/>
      <c r="D318" s="41"/>
      <c r="E318" s="41"/>
      <c r="F318" s="114"/>
      <c r="G318" s="429"/>
      <c r="H318" s="476"/>
      <c r="I318" s="78"/>
      <c r="J318" s="78"/>
      <c r="K318" s="78"/>
      <c r="L318" s="78"/>
      <c r="M318" s="78"/>
      <c r="N318" s="78"/>
      <c r="O318" s="94"/>
      <c r="P318" s="124"/>
    </row>
    <row r="319" spans="1:17" ht="18" customHeight="1" x14ac:dyDescent="0.2">
      <c r="A319" s="39"/>
      <c r="B319" s="41"/>
      <c r="C319" s="41"/>
      <c r="D319" s="41"/>
      <c r="E319" s="41"/>
      <c r="F319" s="114"/>
      <c r="G319" s="429"/>
      <c r="H319" s="476"/>
      <c r="I319" s="78"/>
      <c r="J319" s="78"/>
      <c r="K319" s="78"/>
      <c r="L319" s="78"/>
      <c r="M319" s="78"/>
      <c r="N319" s="78"/>
      <c r="O319" s="94"/>
      <c r="P319" s="124"/>
    </row>
    <row r="320" spans="1:17" ht="18" customHeight="1" x14ac:dyDescent="0.2">
      <c r="A320" s="39"/>
      <c r="B320" s="41"/>
      <c r="C320" s="41"/>
      <c r="D320" s="41"/>
      <c r="E320" s="41"/>
      <c r="F320" s="114"/>
      <c r="G320" s="429"/>
      <c r="H320" s="476"/>
      <c r="I320" s="78"/>
      <c r="J320" s="78"/>
      <c r="K320" s="78"/>
      <c r="L320" s="78"/>
      <c r="M320" s="78"/>
      <c r="N320" s="78"/>
      <c r="O320" s="94"/>
      <c r="P320" s="124"/>
    </row>
    <row r="321" spans="1:17" ht="15" customHeight="1" x14ac:dyDescent="0.2">
      <c r="A321" s="1101" t="s">
        <v>411</v>
      </c>
      <c r="B321" s="1101"/>
      <c r="C321" s="1101"/>
      <c r="D321" s="1101"/>
      <c r="E321" s="1101"/>
      <c r="F321" s="1101"/>
      <c r="G321" s="1101"/>
      <c r="H321" s="1101"/>
      <c r="I321" s="1101"/>
      <c r="J321" s="1101"/>
      <c r="K321" s="1101"/>
      <c r="L321" s="1101"/>
      <c r="M321" s="1101"/>
      <c r="N321" s="1101"/>
      <c r="O321" s="1101"/>
      <c r="P321" s="119"/>
    </row>
    <row r="322" spans="1:17" ht="15" customHeight="1" x14ac:dyDescent="0.2">
      <c r="A322" s="1098" t="s">
        <v>567</v>
      </c>
      <c r="B322" s="1098"/>
      <c r="C322" s="1098"/>
      <c r="D322" s="1098"/>
      <c r="E322" s="1098"/>
      <c r="F322" s="1098"/>
      <c r="G322" s="1098"/>
      <c r="H322" s="1098"/>
      <c r="I322" s="1098"/>
      <c r="J322" s="1098"/>
      <c r="K322" s="1098"/>
      <c r="L322" s="1098"/>
      <c r="M322" s="1098"/>
      <c r="N322" s="1098"/>
      <c r="O322" s="1098"/>
      <c r="P322" s="119"/>
    </row>
    <row r="323" spans="1:17" ht="15" customHeight="1" x14ac:dyDescent="0.2">
      <c r="A323" s="1100" t="s">
        <v>413</v>
      </c>
      <c r="B323" s="1099"/>
      <c r="C323" s="1099"/>
      <c r="D323" s="1099"/>
      <c r="E323" s="1099"/>
      <c r="F323" s="1099"/>
      <c r="G323" s="1099"/>
      <c r="H323" s="1099"/>
      <c r="I323" s="1099"/>
      <c r="J323" s="1099"/>
      <c r="K323" s="1099"/>
      <c r="L323" s="1099"/>
      <c r="M323" s="1099"/>
      <c r="N323" s="1099"/>
      <c r="O323" s="1099"/>
      <c r="P323" s="119"/>
    </row>
    <row r="324" spans="1:17" ht="15" customHeight="1" x14ac:dyDescent="0.2">
      <c r="A324" s="1110"/>
      <c r="B324" s="1110"/>
      <c r="C324" s="1110"/>
      <c r="D324" s="1110"/>
      <c r="E324" s="1110"/>
      <c r="F324" s="1110"/>
      <c r="G324" s="1110"/>
      <c r="H324" s="1110"/>
      <c r="I324" s="1110"/>
      <c r="J324" s="1110"/>
      <c r="K324" s="1110"/>
      <c r="L324" s="1110"/>
      <c r="M324" s="1110"/>
      <c r="N324" s="1110"/>
      <c r="O324" s="1110"/>
      <c r="P324" s="119"/>
    </row>
    <row r="325" spans="1:17" s="37" customFormat="1" ht="20.100000000000001" customHeight="1" x14ac:dyDescent="0.25">
      <c r="A325" s="1096" t="s">
        <v>414</v>
      </c>
      <c r="B325" s="1096"/>
      <c r="C325" s="1096"/>
      <c r="D325" s="1096"/>
      <c r="E325" s="1096"/>
      <c r="F325" s="117"/>
      <c r="G325" s="1096"/>
      <c r="H325" s="1096"/>
      <c r="I325" s="1096"/>
      <c r="J325" s="1096"/>
      <c r="K325" s="1096"/>
      <c r="L325" s="1096"/>
      <c r="M325" s="1096"/>
      <c r="N325" s="1096"/>
      <c r="O325" s="1096"/>
      <c r="P325" s="205"/>
      <c r="Q325" s="235"/>
    </row>
    <row r="326" spans="1:17" s="37" customFormat="1" ht="20.100000000000001" customHeight="1" x14ac:dyDescent="0.25">
      <c r="A326" s="1096"/>
      <c r="B326" s="1096"/>
      <c r="C326" s="1096"/>
      <c r="D326" s="1096"/>
      <c r="E326" s="1096"/>
      <c r="F326" s="44" t="s">
        <v>37</v>
      </c>
      <c r="G326" s="430"/>
      <c r="H326" s="477"/>
      <c r="I326" s="95"/>
      <c r="J326" s="95"/>
      <c r="K326" s="95"/>
      <c r="L326" s="95"/>
      <c r="M326" s="95"/>
      <c r="N326" s="95"/>
      <c r="O326" s="102">
        <v>2015</v>
      </c>
      <c r="P326" s="163">
        <v>2015</v>
      </c>
      <c r="Q326" s="235"/>
    </row>
    <row r="327" spans="1:17" s="37" customFormat="1" ht="20.100000000000001" customHeight="1" x14ac:dyDescent="0.25">
      <c r="A327" s="1108" t="s">
        <v>325</v>
      </c>
      <c r="B327" s="1096"/>
      <c r="C327" s="1096"/>
      <c r="D327" s="1096"/>
      <c r="E327" s="1096"/>
      <c r="F327" s="1096"/>
      <c r="G327" s="1096"/>
      <c r="H327" s="1096"/>
      <c r="I327" s="1096"/>
      <c r="J327" s="1096"/>
      <c r="K327" s="1096"/>
      <c r="L327" s="1096"/>
      <c r="M327" s="1096"/>
      <c r="N327" s="1096"/>
      <c r="O327" s="1096"/>
      <c r="P327" s="123"/>
      <c r="Q327" s="235"/>
    </row>
    <row r="328" spans="1:17" s="37" customFormat="1" ht="20.100000000000001" customHeight="1" x14ac:dyDescent="0.2">
      <c r="A328" s="16" t="s">
        <v>278</v>
      </c>
      <c r="B328" s="1109" t="s">
        <v>481</v>
      </c>
      <c r="C328" s="1104"/>
      <c r="D328" s="1104"/>
      <c r="E328" s="1105"/>
      <c r="F328" s="73">
        <f>F329+F330+F331</f>
        <v>337612.19999999995</v>
      </c>
      <c r="G328" s="431"/>
      <c r="H328" s="478"/>
      <c r="I328" s="96"/>
      <c r="J328" s="96"/>
      <c r="K328" s="96"/>
      <c r="L328" s="96"/>
      <c r="M328" s="96"/>
      <c r="N328" s="96"/>
      <c r="O328" s="100">
        <f>O329+O330+O331</f>
        <v>-4285.8999999999996</v>
      </c>
      <c r="P328" s="129">
        <f t="shared" ref="P328:P339" si="23">F328+O328</f>
        <v>333326.29999999993</v>
      </c>
      <c r="Q328" s="10">
        <f>Q329+Q330+Q331</f>
        <v>0</v>
      </c>
    </row>
    <row r="329" spans="1:17" s="37" customFormat="1" ht="20.100000000000001" customHeight="1" x14ac:dyDescent="0.2">
      <c r="A329" s="16" t="s">
        <v>279</v>
      </c>
      <c r="B329" s="1103" t="s">
        <v>468</v>
      </c>
      <c r="C329" s="1104"/>
      <c r="D329" s="1104"/>
      <c r="E329" s="1105"/>
      <c r="F329" s="73">
        <f>F60</f>
        <v>0</v>
      </c>
      <c r="G329" s="431"/>
      <c r="H329" s="478"/>
      <c r="I329" s="96"/>
      <c r="J329" s="96"/>
      <c r="K329" s="96"/>
      <c r="L329" s="96"/>
      <c r="M329" s="96"/>
      <c r="N329" s="96"/>
      <c r="O329" s="100">
        <f>O60</f>
        <v>0</v>
      </c>
      <c r="P329" s="129">
        <f t="shared" si="23"/>
        <v>0</v>
      </c>
      <c r="Q329" s="10">
        <f>Q60</f>
        <v>0</v>
      </c>
    </row>
    <row r="330" spans="1:17" s="37" customFormat="1" ht="20.100000000000001" customHeight="1" x14ac:dyDescent="0.2">
      <c r="A330" s="16" t="s">
        <v>280</v>
      </c>
      <c r="B330" s="1103" t="s">
        <v>29</v>
      </c>
      <c r="C330" s="1104"/>
      <c r="D330" s="1104"/>
      <c r="E330" s="1105"/>
      <c r="F330" s="73">
        <f>F61</f>
        <v>464728.8</v>
      </c>
      <c r="G330" s="431"/>
      <c r="H330" s="478"/>
      <c r="I330" s="96"/>
      <c r="J330" s="96"/>
      <c r="K330" s="96"/>
      <c r="L330" s="96"/>
      <c r="M330" s="96"/>
      <c r="N330" s="96"/>
      <c r="O330" s="100">
        <f>O61</f>
        <v>0</v>
      </c>
      <c r="P330" s="129">
        <f t="shared" si="23"/>
        <v>464728.8</v>
      </c>
      <c r="Q330" s="10">
        <f>Q61</f>
        <v>0</v>
      </c>
    </row>
    <row r="331" spans="1:17" s="37" customFormat="1" ht="20.100000000000001" customHeight="1" x14ac:dyDescent="0.2">
      <c r="A331" s="16" t="s">
        <v>281</v>
      </c>
      <c r="B331" s="1103" t="s">
        <v>158</v>
      </c>
      <c r="C331" s="1104"/>
      <c r="D331" s="1104"/>
      <c r="E331" s="1105"/>
      <c r="F331" s="73">
        <f>F62</f>
        <v>-127116.6</v>
      </c>
      <c r="G331" s="431"/>
      <c r="H331" s="478"/>
      <c r="I331" s="96"/>
      <c r="J331" s="96"/>
      <c r="K331" s="96"/>
      <c r="L331" s="96"/>
      <c r="M331" s="96"/>
      <c r="N331" s="96"/>
      <c r="O331" s="100">
        <f>O62</f>
        <v>-4285.8999999999996</v>
      </c>
      <c r="P331" s="129">
        <f t="shared" si="23"/>
        <v>-131402.5</v>
      </c>
      <c r="Q331" s="10">
        <f>Q62</f>
        <v>0</v>
      </c>
    </row>
    <row r="332" spans="1:17" s="37" customFormat="1" ht="20.100000000000001" customHeight="1" x14ac:dyDescent="0.2">
      <c r="A332" s="16" t="s">
        <v>282</v>
      </c>
      <c r="B332" s="1109" t="s">
        <v>482</v>
      </c>
      <c r="C332" s="1104"/>
      <c r="D332" s="1104"/>
      <c r="E332" s="1105"/>
      <c r="F332" s="74">
        <f>F333+F334+F335</f>
        <v>0</v>
      </c>
      <c r="G332" s="432"/>
      <c r="H332" s="479"/>
      <c r="I332" s="97"/>
      <c r="J332" s="97"/>
      <c r="K332" s="97"/>
      <c r="L332" s="97"/>
      <c r="M332" s="97"/>
      <c r="N332" s="97"/>
      <c r="O332" s="101">
        <f>O333+O334+O335</f>
        <v>0</v>
      </c>
      <c r="P332" s="129">
        <f t="shared" si="23"/>
        <v>0</v>
      </c>
      <c r="Q332" s="53">
        <f>Q333+Q334+Q335</f>
        <v>0</v>
      </c>
    </row>
    <row r="333" spans="1:17" s="37" customFormat="1" ht="20.100000000000001" customHeight="1" x14ac:dyDescent="0.2">
      <c r="A333" s="16" t="s">
        <v>283</v>
      </c>
      <c r="B333" s="1103" t="s">
        <v>468</v>
      </c>
      <c r="C333" s="1104"/>
      <c r="D333" s="1104"/>
      <c r="E333" s="1105"/>
      <c r="F333" s="74">
        <f>F64</f>
        <v>0</v>
      </c>
      <c r="G333" s="432"/>
      <c r="H333" s="479"/>
      <c r="I333" s="97"/>
      <c r="J333" s="97"/>
      <c r="K333" s="97"/>
      <c r="L333" s="97"/>
      <c r="M333" s="97"/>
      <c r="N333" s="97"/>
      <c r="O333" s="101">
        <f>O64</f>
        <v>0</v>
      </c>
      <c r="P333" s="129">
        <f t="shared" si="23"/>
        <v>0</v>
      </c>
      <c r="Q333" s="53">
        <f>Q64</f>
        <v>0</v>
      </c>
    </row>
    <row r="334" spans="1:17" s="37" customFormat="1" ht="20.100000000000001" customHeight="1" x14ac:dyDescent="0.2">
      <c r="A334" s="16" t="s">
        <v>284</v>
      </c>
      <c r="B334" s="1103" t="s">
        <v>29</v>
      </c>
      <c r="C334" s="1104"/>
      <c r="D334" s="1104"/>
      <c r="E334" s="1105"/>
      <c r="F334" s="74">
        <f>F65</f>
        <v>0</v>
      </c>
      <c r="G334" s="432"/>
      <c r="H334" s="479"/>
      <c r="I334" s="97"/>
      <c r="J334" s="97"/>
      <c r="K334" s="97"/>
      <c r="L334" s="97"/>
      <c r="M334" s="97"/>
      <c r="N334" s="97"/>
      <c r="O334" s="101">
        <f>O65</f>
        <v>0</v>
      </c>
      <c r="P334" s="129">
        <f t="shared" si="23"/>
        <v>0</v>
      </c>
      <c r="Q334" s="53">
        <f>Q65</f>
        <v>0</v>
      </c>
    </row>
    <row r="335" spans="1:17" s="37" customFormat="1" ht="20.100000000000001" customHeight="1" x14ac:dyDescent="0.2">
      <c r="A335" s="16" t="s">
        <v>285</v>
      </c>
      <c r="B335" s="1103" t="s">
        <v>158</v>
      </c>
      <c r="C335" s="1104"/>
      <c r="D335" s="1104"/>
      <c r="E335" s="1105"/>
      <c r="F335" s="74">
        <f>F66</f>
        <v>0</v>
      </c>
      <c r="G335" s="432"/>
      <c r="H335" s="479"/>
      <c r="I335" s="97"/>
      <c r="J335" s="97"/>
      <c r="K335" s="97"/>
      <c r="L335" s="97"/>
      <c r="M335" s="97"/>
      <c r="N335" s="97"/>
      <c r="O335" s="101">
        <f>O66</f>
        <v>0</v>
      </c>
      <c r="P335" s="129">
        <f t="shared" si="23"/>
        <v>0</v>
      </c>
      <c r="Q335" s="53">
        <f>Q66</f>
        <v>0</v>
      </c>
    </row>
    <row r="336" spans="1:17" s="37" customFormat="1" ht="20.100000000000001" customHeight="1" x14ac:dyDescent="0.2">
      <c r="A336" s="16" t="s">
        <v>286</v>
      </c>
      <c r="B336" s="1109" t="s">
        <v>415</v>
      </c>
      <c r="C336" s="1104"/>
      <c r="D336" s="1104"/>
      <c r="E336" s="1105"/>
      <c r="F336" s="74">
        <f>F337+F338+F339</f>
        <v>337612.19999999995</v>
      </c>
      <c r="G336" s="432"/>
      <c r="H336" s="479"/>
      <c r="I336" s="97"/>
      <c r="J336" s="97"/>
      <c r="K336" s="97"/>
      <c r="L336" s="97"/>
      <c r="M336" s="97"/>
      <c r="N336" s="97"/>
      <c r="O336" s="101">
        <f>O337+O338+O339</f>
        <v>-4285.8999999999996</v>
      </c>
      <c r="P336" s="129">
        <f t="shared" si="23"/>
        <v>333326.29999999993</v>
      </c>
      <c r="Q336" s="53">
        <f>Q337+Q338+Q339</f>
        <v>0</v>
      </c>
    </row>
    <row r="337" spans="1:17" s="37" customFormat="1" ht="20.100000000000001" customHeight="1" x14ac:dyDescent="0.2">
      <c r="A337" s="16" t="s">
        <v>287</v>
      </c>
      <c r="B337" s="1103" t="s">
        <v>468</v>
      </c>
      <c r="C337" s="1104"/>
      <c r="D337" s="1104"/>
      <c r="E337" s="1105"/>
      <c r="F337" s="74">
        <f>F329+F333</f>
        <v>0</v>
      </c>
      <c r="G337" s="432"/>
      <c r="H337" s="479"/>
      <c r="I337" s="97"/>
      <c r="J337" s="97"/>
      <c r="K337" s="97"/>
      <c r="L337" s="97"/>
      <c r="M337" s="97"/>
      <c r="N337" s="97"/>
      <c r="O337" s="101">
        <f>O329+O333</f>
        <v>0</v>
      </c>
      <c r="P337" s="129">
        <f t="shared" si="23"/>
        <v>0</v>
      </c>
      <c r="Q337" s="53">
        <f>Q329+Q333</f>
        <v>0</v>
      </c>
    </row>
    <row r="338" spans="1:17" s="37" customFormat="1" ht="20.100000000000001" customHeight="1" x14ac:dyDescent="0.2">
      <c r="A338" s="16" t="s">
        <v>288</v>
      </c>
      <c r="B338" s="1103" t="s">
        <v>29</v>
      </c>
      <c r="C338" s="1104"/>
      <c r="D338" s="1104"/>
      <c r="E338" s="1105"/>
      <c r="F338" s="74">
        <f>F330+F334</f>
        <v>464728.8</v>
      </c>
      <c r="G338" s="432"/>
      <c r="H338" s="479"/>
      <c r="I338" s="97"/>
      <c r="J338" s="97"/>
      <c r="K338" s="97"/>
      <c r="L338" s="97"/>
      <c r="M338" s="97"/>
      <c r="N338" s="97"/>
      <c r="O338" s="101">
        <f>O330+O334</f>
        <v>0</v>
      </c>
      <c r="P338" s="129">
        <f t="shared" si="23"/>
        <v>464728.8</v>
      </c>
      <c r="Q338" s="53">
        <f>Q330+Q334</f>
        <v>0</v>
      </c>
    </row>
    <row r="339" spans="1:17" s="37" customFormat="1" ht="20.100000000000001" customHeight="1" x14ac:dyDescent="0.2">
      <c r="A339" s="16" t="s">
        <v>289</v>
      </c>
      <c r="B339" s="1103" t="s">
        <v>158</v>
      </c>
      <c r="C339" s="1104"/>
      <c r="D339" s="1104"/>
      <c r="E339" s="1105"/>
      <c r="F339" s="74">
        <f>F331+F335</f>
        <v>-127116.6</v>
      </c>
      <c r="G339" s="432"/>
      <c r="H339" s="479"/>
      <c r="I339" s="97"/>
      <c r="J339" s="97"/>
      <c r="K339" s="97"/>
      <c r="L339" s="97"/>
      <c r="M339" s="97"/>
      <c r="N339" s="97"/>
      <c r="O339" s="101">
        <f>O331+O335</f>
        <v>-4285.8999999999996</v>
      </c>
      <c r="P339" s="129">
        <f t="shared" si="23"/>
        <v>-131402.5</v>
      </c>
      <c r="Q339" s="53">
        <f>Q331+Q335</f>
        <v>0</v>
      </c>
    </row>
    <row r="340" spans="1:17" s="37" customFormat="1" ht="20.100000000000001" customHeight="1" x14ac:dyDescent="0.25">
      <c r="A340" s="1112" t="s">
        <v>142</v>
      </c>
      <c r="B340" s="1112"/>
      <c r="C340" s="1112"/>
      <c r="D340" s="1112"/>
      <c r="E340" s="1112"/>
      <c r="F340" s="1112"/>
      <c r="G340" s="1112"/>
      <c r="H340" s="1112"/>
      <c r="I340" s="1112"/>
      <c r="J340" s="1112"/>
      <c r="K340" s="1112"/>
      <c r="L340" s="1112"/>
      <c r="M340" s="1112"/>
      <c r="N340" s="1112"/>
      <c r="O340" s="1112"/>
      <c r="P340" s="123"/>
      <c r="Q340" s="235"/>
    </row>
    <row r="341" spans="1:17" s="37" customFormat="1" ht="20.100000000000001" customHeight="1" x14ac:dyDescent="0.25">
      <c r="A341" s="69" t="s">
        <v>278</v>
      </c>
      <c r="B341" s="1109" t="s">
        <v>481</v>
      </c>
      <c r="C341" s="1104"/>
      <c r="D341" s="1104"/>
      <c r="E341" s="1105"/>
      <c r="F341" s="71">
        <f>F342+F343+F344</f>
        <v>-802938.5</v>
      </c>
      <c r="G341" s="433"/>
      <c r="H341" s="480"/>
      <c r="I341" s="98"/>
      <c r="J341" s="98"/>
      <c r="K341" s="98"/>
      <c r="L341" s="98"/>
      <c r="M341" s="98"/>
      <c r="N341" s="98"/>
      <c r="O341" s="103">
        <f>O342+O343+O344</f>
        <v>80014.3</v>
      </c>
      <c r="P341" s="129">
        <f t="shared" ref="P341:P352" si="24">F341+O341</f>
        <v>-722924.2</v>
      </c>
      <c r="Q341" s="10">
        <f>Q342+Q343+Q344</f>
        <v>0</v>
      </c>
    </row>
    <row r="342" spans="1:17" s="37" customFormat="1" ht="20.100000000000001" customHeight="1" x14ac:dyDescent="0.25">
      <c r="A342" s="69" t="s">
        <v>279</v>
      </c>
      <c r="B342" s="1103" t="s">
        <v>468</v>
      </c>
      <c r="C342" s="1104"/>
      <c r="D342" s="1104"/>
      <c r="E342" s="1105"/>
      <c r="F342" s="71">
        <f>F146</f>
        <v>0</v>
      </c>
      <c r="G342" s="433"/>
      <c r="H342" s="480"/>
      <c r="I342" s="98"/>
      <c r="J342" s="98"/>
      <c r="K342" s="98"/>
      <c r="L342" s="98"/>
      <c r="M342" s="98"/>
      <c r="N342" s="98"/>
      <c r="O342" s="103">
        <f>O146</f>
        <v>0</v>
      </c>
      <c r="P342" s="129">
        <f t="shared" si="24"/>
        <v>0</v>
      </c>
      <c r="Q342" s="10">
        <f>Q146</f>
        <v>0</v>
      </c>
    </row>
    <row r="343" spans="1:17" s="37" customFormat="1" ht="20.100000000000001" customHeight="1" x14ac:dyDescent="0.25">
      <c r="A343" s="69" t="s">
        <v>280</v>
      </c>
      <c r="B343" s="1103" t="s">
        <v>29</v>
      </c>
      <c r="C343" s="1104"/>
      <c r="D343" s="1104"/>
      <c r="E343" s="1105"/>
      <c r="F343" s="71">
        <f>F147</f>
        <v>196896.69999999998</v>
      </c>
      <c r="G343" s="433"/>
      <c r="H343" s="480"/>
      <c r="I343" s="98"/>
      <c r="J343" s="98"/>
      <c r="K343" s="98"/>
      <c r="L343" s="98"/>
      <c r="M343" s="98"/>
      <c r="N343" s="98"/>
      <c r="O343" s="103">
        <f>O147</f>
        <v>0</v>
      </c>
      <c r="P343" s="129">
        <f t="shared" si="24"/>
        <v>196896.69999999998</v>
      </c>
      <c r="Q343" s="10">
        <f>Q147</f>
        <v>0</v>
      </c>
    </row>
    <row r="344" spans="1:17" s="37" customFormat="1" ht="20.100000000000001" customHeight="1" x14ac:dyDescent="0.25">
      <c r="A344" s="69" t="s">
        <v>281</v>
      </c>
      <c r="B344" s="1103" t="s">
        <v>158</v>
      </c>
      <c r="C344" s="1104"/>
      <c r="D344" s="1104"/>
      <c r="E344" s="1105"/>
      <c r="F344" s="71">
        <f>F148</f>
        <v>-999835.2</v>
      </c>
      <c r="G344" s="433"/>
      <c r="H344" s="480"/>
      <c r="I344" s="98"/>
      <c r="J344" s="98"/>
      <c r="K344" s="98"/>
      <c r="L344" s="98"/>
      <c r="M344" s="98"/>
      <c r="N344" s="98"/>
      <c r="O344" s="103">
        <f>O148</f>
        <v>80014.3</v>
      </c>
      <c r="P344" s="129">
        <f t="shared" si="24"/>
        <v>-919820.89999999991</v>
      </c>
      <c r="Q344" s="10">
        <f>Q148</f>
        <v>0</v>
      </c>
    </row>
    <row r="345" spans="1:17" s="37" customFormat="1" ht="20.100000000000001" customHeight="1" x14ac:dyDescent="0.25">
      <c r="A345" s="69" t="s">
        <v>282</v>
      </c>
      <c r="B345" s="1109" t="s">
        <v>482</v>
      </c>
      <c r="C345" s="1104"/>
      <c r="D345" s="1104"/>
      <c r="E345" s="1105"/>
      <c r="F345" s="72">
        <f>F346+F347+F348</f>
        <v>0</v>
      </c>
      <c r="G345" s="434"/>
      <c r="H345" s="481"/>
      <c r="I345" s="99"/>
      <c r="J345" s="99"/>
      <c r="K345" s="99"/>
      <c r="L345" s="99"/>
      <c r="M345" s="99"/>
      <c r="N345" s="99"/>
      <c r="O345" s="104">
        <f>O346+O347+O348</f>
        <v>0</v>
      </c>
      <c r="P345" s="129">
        <f t="shared" si="24"/>
        <v>0</v>
      </c>
      <c r="Q345" s="53">
        <f>Q346+Q347+Q348</f>
        <v>0</v>
      </c>
    </row>
    <row r="346" spans="1:17" s="37" customFormat="1" ht="20.100000000000001" customHeight="1" x14ac:dyDescent="0.25">
      <c r="A346" s="69" t="s">
        <v>283</v>
      </c>
      <c r="B346" s="1103" t="s">
        <v>468</v>
      </c>
      <c r="C346" s="1104"/>
      <c r="D346" s="1104"/>
      <c r="E346" s="1105"/>
      <c r="F346" s="72">
        <f>F150</f>
        <v>0</v>
      </c>
      <c r="G346" s="434"/>
      <c r="H346" s="481"/>
      <c r="I346" s="99"/>
      <c r="J346" s="99"/>
      <c r="K346" s="99"/>
      <c r="L346" s="99"/>
      <c r="M346" s="99"/>
      <c r="N346" s="99"/>
      <c r="O346" s="104">
        <f>O150</f>
        <v>0</v>
      </c>
      <c r="P346" s="129">
        <f t="shared" si="24"/>
        <v>0</v>
      </c>
      <c r="Q346" s="53">
        <f>Q150</f>
        <v>0</v>
      </c>
    </row>
    <row r="347" spans="1:17" s="37" customFormat="1" ht="20.100000000000001" customHeight="1" x14ac:dyDescent="0.25">
      <c r="A347" s="69" t="s">
        <v>284</v>
      </c>
      <c r="B347" s="1103" t="s">
        <v>29</v>
      </c>
      <c r="C347" s="1104"/>
      <c r="D347" s="1104"/>
      <c r="E347" s="1105"/>
      <c r="F347" s="72">
        <f>F151</f>
        <v>0</v>
      </c>
      <c r="G347" s="434"/>
      <c r="H347" s="481"/>
      <c r="I347" s="99"/>
      <c r="J347" s="99"/>
      <c r="K347" s="99"/>
      <c r="L347" s="99"/>
      <c r="M347" s="99"/>
      <c r="N347" s="99"/>
      <c r="O347" s="104">
        <f>O151</f>
        <v>0</v>
      </c>
      <c r="P347" s="129">
        <f t="shared" si="24"/>
        <v>0</v>
      </c>
      <c r="Q347" s="53">
        <f>Q151</f>
        <v>0</v>
      </c>
    </row>
    <row r="348" spans="1:17" s="37" customFormat="1" ht="20.100000000000001" customHeight="1" x14ac:dyDescent="0.25">
      <c r="A348" s="69" t="s">
        <v>285</v>
      </c>
      <c r="B348" s="1103" t="s">
        <v>158</v>
      </c>
      <c r="C348" s="1104"/>
      <c r="D348" s="1104"/>
      <c r="E348" s="1105"/>
      <c r="F348" s="72">
        <f>F152</f>
        <v>0</v>
      </c>
      <c r="G348" s="434"/>
      <c r="H348" s="481"/>
      <c r="I348" s="99"/>
      <c r="J348" s="99"/>
      <c r="K348" s="99"/>
      <c r="L348" s="99"/>
      <c r="M348" s="99"/>
      <c r="N348" s="99"/>
      <c r="O348" s="104">
        <f>O152</f>
        <v>0</v>
      </c>
      <c r="P348" s="129">
        <f t="shared" si="24"/>
        <v>0</v>
      </c>
      <c r="Q348" s="53">
        <f>Q152</f>
        <v>0</v>
      </c>
    </row>
    <row r="349" spans="1:17" s="37" customFormat="1" ht="20.100000000000001" customHeight="1" x14ac:dyDescent="0.25">
      <c r="A349" s="69" t="s">
        <v>286</v>
      </c>
      <c r="B349" s="1109" t="s">
        <v>416</v>
      </c>
      <c r="C349" s="1104"/>
      <c r="D349" s="1104"/>
      <c r="E349" s="1105"/>
      <c r="F349" s="72">
        <f>F350+F351+F352</f>
        <v>-802938.5</v>
      </c>
      <c r="G349" s="434"/>
      <c r="H349" s="481"/>
      <c r="I349" s="99"/>
      <c r="J349" s="99"/>
      <c r="K349" s="99"/>
      <c r="L349" s="99"/>
      <c r="M349" s="99"/>
      <c r="N349" s="99"/>
      <c r="O349" s="104">
        <f>O350+O351+O352</f>
        <v>80014.3</v>
      </c>
      <c r="P349" s="129">
        <f t="shared" si="24"/>
        <v>-722924.2</v>
      </c>
      <c r="Q349" s="53">
        <f>Q350+Q351+Q352</f>
        <v>0</v>
      </c>
    </row>
    <row r="350" spans="1:17" s="37" customFormat="1" ht="20.100000000000001" customHeight="1" x14ac:dyDescent="0.25">
      <c r="A350" s="69" t="s">
        <v>287</v>
      </c>
      <c r="B350" s="1103" t="s">
        <v>468</v>
      </c>
      <c r="C350" s="1104"/>
      <c r="D350" s="1104"/>
      <c r="E350" s="1105"/>
      <c r="F350" s="72">
        <f>F342+F346</f>
        <v>0</v>
      </c>
      <c r="G350" s="434"/>
      <c r="H350" s="481"/>
      <c r="I350" s="99"/>
      <c r="J350" s="99"/>
      <c r="K350" s="99"/>
      <c r="L350" s="99"/>
      <c r="M350" s="99"/>
      <c r="N350" s="99"/>
      <c r="O350" s="104">
        <f>O342+O346</f>
        <v>0</v>
      </c>
      <c r="P350" s="129">
        <f t="shared" si="24"/>
        <v>0</v>
      </c>
      <c r="Q350" s="53">
        <f>Q342+Q346</f>
        <v>0</v>
      </c>
    </row>
    <row r="351" spans="1:17" s="37" customFormat="1" ht="20.100000000000001" customHeight="1" x14ac:dyDescent="0.25">
      <c r="A351" s="69" t="s">
        <v>288</v>
      </c>
      <c r="B351" s="1103" t="s">
        <v>29</v>
      </c>
      <c r="C351" s="1104"/>
      <c r="D351" s="1104"/>
      <c r="E351" s="1105"/>
      <c r="F351" s="72">
        <f>F343+F347</f>
        <v>196896.69999999998</v>
      </c>
      <c r="G351" s="434"/>
      <c r="H351" s="481"/>
      <c r="I351" s="99"/>
      <c r="J351" s="99"/>
      <c r="K351" s="99"/>
      <c r="L351" s="99"/>
      <c r="M351" s="99"/>
      <c r="N351" s="99"/>
      <c r="O351" s="104">
        <f>O343+O347</f>
        <v>0</v>
      </c>
      <c r="P351" s="129">
        <f t="shared" si="24"/>
        <v>196896.69999999998</v>
      </c>
      <c r="Q351" s="53">
        <f>Q343+Q347</f>
        <v>0</v>
      </c>
    </row>
    <row r="352" spans="1:17" s="37" customFormat="1" ht="20.100000000000001" customHeight="1" x14ac:dyDescent="0.25">
      <c r="A352" s="69" t="s">
        <v>289</v>
      </c>
      <c r="B352" s="1103" t="s">
        <v>158</v>
      </c>
      <c r="C352" s="1104"/>
      <c r="D352" s="1104"/>
      <c r="E352" s="1105"/>
      <c r="F352" s="72">
        <f>F344+F348</f>
        <v>-999835.2</v>
      </c>
      <c r="G352" s="434"/>
      <c r="H352" s="481"/>
      <c r="I352" s="99"/>
      <c r="J352" s="99"/>
      <c r="K352" s="99"/>
      <c r="L352" s="99"/>
      <c r="M352" s="99"/>
      <c r="N352" s="99"/>
      <c r="O352" s="104">
        <f>O344+O348</f>
        <v>80014.3</v>
      </c>
      <c r="P352" s="129">
        <f t="shared" si="24"/>
        <v>-919820.89999999991</v>
      </c>
      <c r="Q352" s="53">
        <f>Q344+Q348</f>
        <v>0</v>
      </c>
    </row>
    <row r="353" spans="1:17" s="37" customFormat="1" ht="20.100000000000001" customHeight="1" x14ac:dyDescent="0.25">
      <c r="A353" s="1108" t="s">
        <v>160</v>
      </c>
      <c r="B353" s="1111"/>
      <c r="C353" s="1111"/>
      <c r="D353" s="1111"/>
      <c r="E353" s="1111"/>
      <c r="F353" s="1111"/>
      <c r="G353" s="1111"/>
      <c r="H353" s="1111"/>
      <c r="I353" s="1111"/>
      <c r="J353" s="1111"/>
      <c r="K353" s="1111"/>
      <c r="L353" s="1111"/>
      <c r="M353" s="1111"/>
      <c r="N353" s="1111"/>
      <c r="O353" s="1111"/>
      <c r="P353" s="123"/>
      <c r="Q353" s="235"/>
    </row>
    <row r="354" spans="1:17" s="37" customFormat="1" ht="20.100000000000001" customHeight="1" x14ac:dyDescent="0.25">
      <c r="A354" s="69" t="s">
        <v>278</v>
      </c>
      <c r="B354" s="1109" t="s">
        <v>481</v>
      </c>
      <c r="C354" s="1104"/>
      <c r="D354" s="1104"/>
      <c r="E354" s="1105"/>
      <c r="F354" s="71">
        <f>F355+F356+F357</f>
        <v>35205.4</v>
      </c>
      <c r="G354" s="433"/>
      <c r="H354" s="480"/>
      <c r="I354" s="98"/>
      <c r="J354" s="98"/>
      <c r="K354" s="98"/>
      <c r="L354" s="98"/>
      <c r="M354" s="98"/>
      <c r="N354" s="98"/>
      <c r="O354" s="103">
        <f>O355+O356+O357</f>
        <v>4352</v>
      </c>
      <c r="P354" s="129">
        <f t="shared" ref="P354:P365" si="25">F354+O354</f>
        <v>39557.4</v>
      </c>
      <c r="Q354" s="10">
        <f>Q355+Q356+Q357</f>
        <v>0</v>
      </c>
    </row>
    <row r="355" spans="1:17" s="37" customFormat="1" ht="20.100000000000001" customHeight="1" x14ac:dyDescent="0.25">
      <c r="A355" s="69" t="s">
        <v>279</v>
      </c>
      <c r="B355" s="1103" t="s">
        <v>468</v>
      </c>
      <c r="C355" s="1104"/>
      <c r="D355" s="1104"/>
      <c r="E355" s="1105"/>
      <c r="F355" s="71">
        <f>F191</f>
        <v>0</v>
      </c>
      <c r="G355" s="433"/>
      <c r="H355" s="480"/>
      <c r="I355" s="98"/>
      <c r="J355" s="98"/>
      <c r="K355" s="98"/>
      <c r="L355" s="98"/>
      <c r="M355" s="98"/>
      <c r="N355" s="98"/>
      <c r="O355" s="103">
        <f>O191</f>
        <v>0</v>
      </c>
      <c r="P355" s="129">
        <f t="shared" si="25"/>
        <v>0</v>
      </c>
      <c r="Q355" s="10">
        <f>Q191</f>
        <v>0</v>
      </c>
    </row>
    <row r="356" spans="1:17" s="37" customFormat="1" ht="20.100000000000001" customHeight="1" x14ac:dyDescent="0.25">
      <c r="A356" s="69" t="s">
        <v>280</v>
      </c>
      <c r="B356" s="1103" t="s">
        <v>29</v>
      </c>
      <c r="C356" s="1104"/>
      <c r="D356" s="1104"/>
      <c r="E356" s="1105"/>
      <c r="F356" s="71">
        <f>F192</f>
        <v>11733.2</v>
      </c>
      <c r="G356" s="433"/>
      <c r="H356" s="480"/>
      <c r="I356" s="98"/>
      <c r="J356" s="98"/>
      <c r="K356" s="98"/>
      <c r="L356" s="98"/>
      <c r="M356" s="98"/>
      <c r="N356" s="98"/>
      <c r="O356" s="103">
        <f>O192</f>
        <v>0</v>
      </c>
      <c r="P356" s="129">
        <f t="shared" si="25"/>
        <v>11733.2</v>
      </c>
      <c r="Q356" s="10">
        <f>Q192</f>
        <v>0</v>
      </c>
    </row>
    <row r="357" spans="1:17" s="37" customFormat="1" ht="20.100000000000001" customHeight="1" x14ac:dyDescent="0.25">
      <c r="A357" s="69" t="s">
        <v>281</v>
      </c>
      <c r="B357" s="1103" t="s">
        <v>158</v>
      </c>
      <c r="C357" s="1104"/>
      <c r="D357" s="1104"/>
      <c r="E357" s="1105"/>
      <c r="F357" s="71">
        <f>F193</f>
        <v>23472.2</v>
      </c>
      <c r="G357" s="433"/>
      <c r="H357" s="480"/>
      <c r="I357" s="98"/>
      <c r="J357" s="98"/>
      <c r="K357" s="98"/>
      <c r="L357" s="98"/>
      <c r="M357" s="98"/>
      <c r="N357" s="98"/>
      <c r="O357" s="103">
        <f>O193</f>
        <v>4352</v>
      </c>
      <c r="P357" s="129">
        <f t="shared" si="25"/>
        <v>27824.2</v>
      </c>
      <c r="Q357" s="10">
        <f>Q193</f>
        <v>0</v>
      </c>
    </row>
    <row r="358" spans="1:17" s="37" customFormat="1" ht="20.100000000000001" customHeight="1" x14ac:dyDescent="0.25">
      <c r="A358" s="69" t="s">
        <v>282</v>
      </c>
      <c r="B358" s="1109" t="s">
        <v>482</v>
      </c>
      <c r="C358" s="1104"/>
      <c r="D358" s="1104"/>
      <c r="E358" s="1105"/>
      <c r="F358" s="72">
        <f>F359+F360+F361</f>
        <v>0</v>
      </c>
      <c r="G358" s="434"/>
      <c r="H358" s="481"/>
      <c r="I358" s="99"/>
      <c r="J358" s="99"/>
      <c r="K358" s="99"/>
      <c r="L358" s="99"/>
      <c r="M358" s="99"/>
      <c r="N358" s="99"/>
      <c r="O358" s="104">
        <f>O359+O360+O361</f>
        <v>0</v>
      </c>
      <c r="P358" s="129">
        <f t="shared" si="25"/>
        <v>0</v>
      </c>
      <c r="Q358" s="53">
        <f>Q359+Q360+Q361</f>
        <v>0</v>
      </c>
    </row>
    <row r="359" spans="1:17" s="37" customFormat="1" ht="20.100000000000001" customHeight="1" x14ac:dyDescent="0.25">
      <c r="A359" s="69" t="s">
        <v>283</v>
      </c>
      <c r="B359" s="1103" t="s">
        <v>468</v>
      </c>
      <c r="C359" s="1104"/>
      <c r="D359" s="1104"/>
      <c r="E359" s="1105"/>
      <c r="F359" s="72">
        <f>F195</f>
        <v>0</v>
      </c>
      <c r="G359" s="434"/>
      <c r="H359" s="481"/>
      <c r="I359" s="99"/>
      <c r="J359" s="99"/>
      <c r="K359" s="99"/>
      <c r="L359" s="99"/>
      <c r="M359" s="99"/>
      <c r="N359" s="99"/>
      <c r="O359" s="104">
        <f>O195</f>
        <v>0</v>
      </c>
      <c r="P359" s="129">
        <f t="shared" si="25"/>
        <v>0</v>
      </c>
      <c r="Q359" s="53">
        <f>Q195</f>
        <v>0</v>
      </c>
    </row>
    <row r="360" spans="1:17" s="37" customFormat="1" ht="20.100000000000001" customHeight="1" x14ac:dyDescent="0.25">
      <c r="A360" s="69" t="s">
        <v>284</v>
      </c>
      <c r="B360" s="1103" t="s">
        <v>29</v>
      </c>
      <c r="C360" s="1104"/>
      <c r="D360" s="1104"/>
      <c r="E360" s="1105"/>
      <c r="F360" s="72">
        <f>F196</f>
        <v>0</v>
      </c>
      <c r="G360" s="434"/>
      <c r="H360" s="481"/>
      <c r="I360" s="99"/>
      <c r="J360" s="99"/>
      <c r="K360" s="99"/>
      <c r="L360" s="99"/>
      <c r="M360" s="99"/>
      <c r="N360" s="99"/>
      <c r="O360" s="104">
        <f>O196</f>
        <v>0</v>
      </c>
      <c r="P360" s="129">
        <f t="shared" si="25"/>
        <v>0</v>
      </c>
      <c r="Q360" s="53">
        <f>Q196</f>
        <v>0</v>
      </c>
    </row>
    <row r="361" spans="1:17" s="37" customFormat="1" ht="20.100000000000001" customHeight="1" x14ac:dyDescent="0.25">
      <c r="A361" s="69" t="s">
        <v>285</v>
      </c>
      <c r="B361" s="1103" t="s">
        <v>158</v>
      </c>
      <c r="C361" s="1104"/>
      <c r="D361" s="1104"/>
      <c r="E361" s="1105"/>
      <c r="F361" s="72">
        <f>F197</f>
        <v>0</v>
      </c>
      <c r="G361" s="434"/>
      <c r="H361" s="481"/>
      <c r="I361" s="99"/>
      <c r="J361" s="99"/>
      <c r="K361" s="99"/>
      <c r="L361" s="99"/>
      <c r="M361" s="99"/>
      <c r="N361" s="99"/>
      <c r="O361" s="104">
        <f>O197</f>
        <v>0</v>
      </c>
      <c r="P361" s="129">
        <f t="shared" si="25"/>
        <v>0</v>
      </c>
      <c r="Q361" s="53">
        <f>Q197</f>
        <v>0</v>
      </c>
    </row>
    <row r="362" spans="1:17" s="37" customFormat="1" ht="20.100000000000001" customHeight="1" x14ac:dyDescent="0.25">
      <c r="A362" s="69" t="s">
        <v>286</v>
      </c>
      <c r="B362" s="1109" t="s">
        <v>417</v>
      </c>
      <c r="C362" s="1104"/>
      <c r="D362" s="1104"/>
      <c r="E362" s="1105"/>
      <c r="F362" s="72">
        <f>F363+F364+F365</f>
        <v>35205.4</v>
      </c>
      <c r="G362" s="434"/>
      <c r="H362" s="481"/>
      <c r="I362" s="99"/>
      <c r="J362" s="99"/>
      <c r="K362" s="99"/>
      <c r="L362" s="99"/>
      <c r="M362" s="99"/>
      <c r="N362" s="99"/>
      <c r="O362" s="104">
        <f>O363+O364+O365</f>
        <v>4352</v>
      </c>
      <c r="P362" s="129">
        <f t="shared" si="25"/>
        <v>39557.4</v>
      </c>
      <c r="Q362" s="53">
        <f>Q363+Q364+Q365</f>
        <v>0</v>
      </c>
    </row>
    <row r="363" spans="1:17" s="37" customFormat="1" ht="20.100000000000001" customHeight="1" x14ac:dyDescent="0.25">
      <c r="A363" s="69" t="s">
        <v>287</v>
      </c>
      <c r="B363" s="1103" t="s">
        <v>468</v>
      </c>
      <c r="C363" s="1104"/>
      <c r="D363" s="1104"/>
      <c r="E363" s="1105"/>
      <c r="F363" s="72">
        <f>F355+F359</f>
        <v>0</v>
      </c>
      <c r="G363" s="434"/>
      <c r="H363" s="481"/>
      <c r="I363" s="99"/>
      <c r="J363" s="99"/>
      <c r="K363" s="99"/>
      <c r="L363" s="99"/>
      <c r="M363" s="99"/>
      <c r="N363" s="99"/>
      <c r="O363" s="104">
        <f>O355+O359</f>
        <v>0</v>
      </c>
      <c r="P363" s="129">
        <f t="shared" si="25"/>
        <v>0</v>
      </c>
      <c r="Q363" s="53">
        <f>Q355+Q359</f>
        <v>0</v>
      </c>
    </row>
    <row r="364" spans="1:17" s="37" customFormat="1" ht="20.100000000000001" customHeight="1" x14ac:dyDescent="0.25">
      <c r="A364" s="69" t="s">
        <v>288</v>
      </c>
      <c r="B364" s="1103" t="s">
        <v>29</v>
      </c>
      <c r="C364" s="1104"/>
      <c r="D364" s="1104"/>
      <c r="E364" s="1105"/>
      <c r="F364" s="72">
        <f>F356+F360</f>
        <v>11733.2</v>
      </c>
      <c r="G364" s="434"/>
      <c r="H364" s="481"/>
      <c r="I364" s="99"/>
      <c r="J364" s="99"/>
      <c r="K364" s="99"/>
      <c r="L364" s="99"/>
      <c r="M364" s="99"/>
      <c r="N364" s="99"/>
      <c r="O364" s="104">
        <f>O356+O360</f>
        <v>0</v>
      </c>
      <c r="P364" s="129">
        <f t="shared" si="25"/>
        <v>11733.2</v>
      </c>
      <c r="Q364" s="53">
        <f>Q356+Q360</f>
        <v>0</v>
      </c>
    </row>
    <row r="365" spans="1:17" s="37" customFormat="1" ht="20.100000000000001" customHeight="1" x14ac:dyDescent="0.25">
      <c r="A365" s="69" t="s">
        <v>289</v>
      </c>
      <c r="B365" s="1103" t="s">
        <v>158</v>
      </c>
      <c r="C365" s="1104"/>
      <c r="D365" s="1104"/>
      <c r="E365" s="1105"/>
      <c r="F365" s="72">
        <f>F357+F361</f>
        <v>23472.2</v>
      </c>
      <c r="G365" s="434"/>
      <c r="H365" s="481"/>
      <c r="I365" s="99"/>
      <c r="J365" s="99"/>
      <c r="K365" s="99"/>
      <c r="L365" s="99"/>
      <c r="M365" s="99"/>
      <c r="N365" s="99"/>
      <c r="O365" s="104">
        <f>O357+O361</f>
        <v>4352</v>
      </c>
      <c r="P365" s="129">
        <f t="shared" si="25"/>
        <v>27824.2</v>
      </c>
      <c r="Q365" s="53">
        <f>Q357+Q361</f>
        <v>0</v>
      </c>
    </row>
    <row r="366" spans="1:17" s="37" customFormat="1" ht="20.100000000000001" customHeight="1" x14ac:dyDescent="0.25">
      <c r="A366" s="1108" t="s">
        <v>545</v>
      </c>
      <c r="B366" s="1108"/>
      <c r="C366" s="1108"/>
      <c r="D366" s="1108"/>
      <c r="E366" s="1108"/>
      <c r="F366" s="1108"/>
      <c r="G366" s="1108"/>
      <c r="H366" s="1108"/>
      <c r="I366" s="1108"/>
      <c r="J366" s="1108"/>
      <c r="K366" s="1108"/>
      <c r="L366" s="1108"/>
      <c r="M366" s="1108"/>
      <c r="N366" s="1108"/>
      <c r="O366" s="1108"/>
      <c r="P366" s="123"/>
      <c r="Q366" s="235"/>
    </row>
    <row r="367" spans="1:17" s="37" customFormat="1" ht="20.100000000000001" customHeight="1" x14ac:dyDescent="0.25">
      <c r="A367" s="69" t="s">
        <v>278</v>
      </c>
      <c r="B367" s="1109" t="s">
        <v>481</v>
      </c>
      <c r="C367" s="1104"/>
      <c r="D367" s="1104"/>
      <c r="E367" s="1105"/>
      <c r="F367" s="71">
        <f>F368+F369+F370</f>
        <v>18051.099999999999</v>
      </c>
      <c r="G367" s="433"/>
      <c r="H367" s="480"/>
      <c r="I367" s="98"/>
      <c r="J367" s="98"/>
      <c r="K367" s="98"/>
      <c r="L367" s="98"/>
      <c r="M367" s="98"/>
      <c r="N367" s="98"/>
      <c r="O367" s="103">
        <f>O368+O369+O370</f>
        <v>0</v>
      </c>
      <c r="P367" s="129">
        <f t="shared" ref="P367:P374" si="26">F367+O367</f>
        <v>18051.099999999999</v>
      </c>
      <c r="Q367" s="10">
        <f>Q368+Q369+Q370</f>
        <v>0</v>
      </c>
    </row>
    <row r="368" spans="1:17" s="37" customFormat="1" ht="20.100000000000001" customHeight="1" x14ac:dyDescent="0.25">
      <c r="A368" s="69" t="s">
        <v>279</v>
      </c>
      <c r="B368" s="1103" t="s">
        <v>468</v>
      </c>
      <c r="C368" s="1104"/>
      <c r="D368" s="1104"/>
      <c r="E368" s="1105"/>
      <c r="F368" s="71">
        <f>F221</f>
        <v>0</v>
      </c>
      <c r="G368" s="433"/>
      <c r="H368" s="480"/>
      <c r="I368" s="98"/>
      <c r="J368" s="98"/>
      <c r="K368" s="98"/>
      <c r="L368" s="98"/>
      <c r="M368" s="98"/>
      <c r="N368" s="98"/>
      <c r="O368" s="71">
        <f>O221</f>
        <v>0</v>
      </c>
      <c r="P368" s="129">
        <f t="shared" si="26"/>
        <v>0</v>
      </c>
      <c r="Q368" s="276">
        <f>Q221</f>
        <v>0</v>
      </c>
    </row>
    <row r="369" spans="1:17" s="37" customFormat="1" ht="20.100000000000001" customHeight="1" x14ac:dyDescent="0.25">
      <c r="A369" s="69" t="s">
        <v>280</v>
      </c>
      <c r="B369" s="1103" t="s">
        <v>29</v>
      </c>
      <c r="C369" s="1104"/>
      <c r="D369" s="1104"/>
      <c r="E369" s="1105"/>
      <c r="F369" s="71">
        <f>F222</f>
        <v>17167.599999999999</v>
      </c>
      <c r="G369" s="433"/>
      <c r="H369" s="480"/>
      <c r="I369" s="98"/>
      <c r="J369" s="98"/>
      <c r="K369" s="98"/>
      <c r="L369" s="98"/>
      <c r="M369" s="98"/>
      <c r="N369" s="98"/>
      <c r="O369" s="71">
        <f>O222</f>
        <v>0</v>
      </c>
      <c r="P369" s="129">
        <f t="shared" si="26"/>
        <v>17167.599999999999</v>
      </c>
      <c r="Q369" s="276">
        <f>Q222</f>
        <v>0</v>
      </c>
    </row>
    <row r="370" spans="1:17" s="37" customFormat="1" ht="20.100000000000001" customHeight="1" x14ac:dyDescent="0.25">
      <c r="A370" s="69" t="s">
        <v>281</v>
      </c>
      <c r="B370" s="1103" t="s">
        <v>158</v>
      </c>
      <c r="C370" s="1104"/>
      <c r="D370" s="1104"/>
      <c r="E370" s="1105"/>
      <c r="F370" s="71">
        <f>F223</f>
        <v>883.5</v>
      </c>
      <c r="G370" s="433"/>
      <c r="H370" s="480"/>
      <c r="I370" s="98"/>
      <c r="J370" s="98"/>
      <c r="K370" s="98"/>
      <c r="L370" s="98"/>
      <c r="M370" s="98"/>
      <c r="N370" s="98"/>
      <c r="O370" s="71">
        <f>O223</f>
        <v>0</v>
      </c>
      <c r="P370" s="129">
        <f t="shared" si="26"/>
        <v>883.5</v>
      </c>
      <c r="Q370" s="276">
        <f>Q223</f>
        <v>0</v>
      </c>
    </row>
    <row r="371" spans="1:17" s="37" customFormat="1" ht="20.100000000000001" customHeight="1" x14ac:dyDescent="0.25">
      <c r="A371" s="69" t="s">
        <v>282</v>
      </c>
      <c r="B371" s="1109" t="s">
        <v>418</v>
      </c>
      <c r="C371" s="1104"/>
      <c r="D371" s="1104"/>
      <c r="E371" s="1105"/>
      <c r="F371" s="72">
        <f>F372+F373+F374</f>
        <v>18051.099999999999</v>
      </c>
      <c r="G371" s="434"/>
      <c r="H371" s="481"/>
      <c r="I371" s="99"/>
      <c r="J371" s="99"/>
      <c r="K371" s="99"/>
      <c r="L371" s="99"/>
      <c r="M371" s="99"/>
      <c r="N371" s="99"/>
      <c r="O371" s="104">
        <f>O367</f>
        <v>0</v>
      </c>
      <c r="P371" s="129">
        <f t="shared" si="26"/>
        <v>18051.099999999999</v>
      </c>
      <c r="Q371" s="53">
        <f>Q367</f>
        <v>0</v>
      </c>
    </row>
    <row r="372" spans="1:17" s="37" customFormat="1" ht="20.100000000000001" customHeight="1" x14ac:dyDescent="0.25">
      <c r="A372" s="69" t="s">
        <v>283</v>
      </c>
      <c r="B372" s="1103" t="s">
        <v>468</v>
      </c>
      <c r="C372" s="1104"/>
      <c r="D372" s="1104"/>
      <c r="E372" s="1105"/>
      <c r="F372" s="72">
        <f>F368</f>
        <v>0</v>
      </c>
      <c r="G372" s="434"/>
      <c r="H372" s="481"/>
      <c r="I372" s="99"/>
      <c r="J372" s="99"/>
      <c r="K372" s="99"/>
      <c r="L372" s="99"/>
      <c r="M372" s="99"/>
      <c r="N372" s="99"/>
      <c r="O372" s="104">
        <f>O368</f>
        <v>0</v>
      </c>
      <c r="P372" s="129">
        <f t="shared" si="26"/>
        <v>0</v>
      </c>
      <c r="Q372" s="53">
        <f>Q368</f>
        <v>0</v>
      </c>
    </row>
    <row r="373" spans="1:17" s="37" customFormat="1" ht="20.100000000000001" customHeight="1" x14ac:dyDescent="0.25">
      <c r="A373" s="69" t="s">
        <v>284</v>
      </c>
      <c r="B373" s="1103" t="s">
        <v>29</v>
      </c>
      <c r="C373" s="1104"/>
      <c r="D373" s="1104"/>
      <c r="E373" s="1105"/>
      <c r="F373" s="72">
        <f>F369</f>
        <v>17167.599999999999</v>
      </c>
      <c r="G373" s="434"/>
      <c r="H373" s="481"/>
      <c r="I373" s="99"/>
      <c r="J373" s="99"/>
      <c r="K373" s="99"/>
      <c r="L373" s="99"/>
      <c r="M373" s="99"/>
      <c r="N373" s="99"/>
      <c r="O373" s="104">
        <f>O369</f>
        <v>0</v>
      </c>
      <c r="P373" s="129">
        <f t="shared" si="26"/>
        <v>17167.599999999999</v>
      </c>
      <c r="Q373" s="53">
        <f>Q369</f>
        <v>0</v>
      </c>
    </row>
    <row r="374" spans="1:17" s="37" customFormat="1" ht="20.100000000000001" customHeight="1" x14ac:dyDescent="0.25">
      <c r="A374" s="69" t="s">
        <v>285</v>
      </c>
      <c r="B374" s="1103" t="s">
        <v>158</v>
      </c>
      <c r="C374" s="1104"/>
      <c r="D374" s="1104"/>
      <c r="E374" s="1105"/>
      <c r="F374" s="72">
        <f>F370</f>
        <v>883.5</v>
      </c>
      <c r="G374" s="434"/>
      <c r="H374" s="481"/>
      <c r="I374" s="99"/>
      <c r="J374" s="99"/>
      <c r="K374" s="99"/>
      <c r="L374" s="99"/>
      <c r="M374" s="99"/>
      <c r="N374" s="99"/>
      <c r="O374" s="104">
        <f>O370</f>
        <v>0</v>
      </c>
      <c r="P374" s="129">
        <f t="shared" si="26"/>
        <v>883.5</v>
      </c>
      <c r="Q374" s="53">
        <f>Q370</f>
        <v>0</v>
      </c>
    </row>
    <row r="375" spans="1:17" s="37" customFormat="1" ht="20.100000000000001" customHeight="1" x14ac:dyDescent="0.25">
      <c r="A375" s="1210" t="s">
        <v>476</v>
      </c>
      <c r="B375" s="1211"/>
      <c r="C375" s="1211"/>
      <c r="D375" s="1211"/>
      <c r="E375" s="1211"/>
      <c r="F375" s="1211"/>
      <c r="G375" s="1211"/>
      <c r="H375" s="1211"/>
      <c r="I375" s="1211"/>
      <c r="J375" s="1211"/>
      <c r="K375" s="1211"/>
      <c r="L375" s="1211"/>
      <c r="M375" s="1211"/>
      <c r="N375" s="1211"/>
      <c r="O375" s="1212"/>
      <c r="P375" s="123"/>
      <c r="Q375" s="235"/>
    </row>
    <row r="376" spans="1:17" s="37" customFormat="1" ht="20.100000000000001" customHeight="1" x14ac:dyDescent="0.25">
      <c r="A376" s="69" t="s">
        <v>278</v>
      </c>
      <c r="B376" s="1109" t="s">
        <v>481</v>
      </c>
      <c r="C376" s="1104"/>
      <c r="D376" s="1104"/>
      <c r="E376" s="1105"/>
      <c r="F376" s="71">
        <f>F377+F378+F379</f>
        <v>44729</v>
      </c>
      <c r="G376" s="433"/>
      <c r="H376" s="480"/>
      <c r="I376" s="98"/>
      <c r="J376" s="98"/>
      <c r="K376" s="98"/>
      <c r="L376" s="98"/>
      <c r="M376" s="98"/>
      <c r="N376" s="98"/>
      <c r="O376" s="103">
        <f>O377+O378+O379</f>
        <v>78.2</v>
      </c>
      <c r="P376" s="129">
        <f t="shared" ref="P376:P383" si="27">F376+O376</f>
        <v>44807.199999999997</v>
      </c>
      <c r="Q376" s="10">
        <f>Q377+Q378+Q379</f>
        <v>0</v>
      </c>
    </row>
    <row r="377" spans="1:17" s="37" customFormat="1" ht="20.100000000000001" customHeight="1" x14ac:dyDescent="0.25">
      <c r="A377" s="69" t="s">
        <v>279</v>
      </c>
      <c r="B377" s="1103" t="s">
        <v>468</v>
      </c>
      <c r="C377" s="1104"/>
      <c r="D377" s="1104"/>
      <c r="E377" s="1105"/>
      <c r="F377" s="71">
        <f>F266</f>
        <v>887.9</v>
      </c>
      <c r="G377" s="433"/>
      <c r="H377" s="480"/>
      <c r="I377" s="98"/>
      <c r="J377" s="98"/>
      <c r="K377" s="98"/>
      <c r="L377" s="98"/>
      <c r="M377" s="98"/>
      <c r="N377" s="98"/>
      <c r="O377" s="103">
        <f>O266</f>
        <v>0</v>
      </c>
      <c r="P377" s="129">
        <f t="shared" si="27"/>
        <v>887.9</v>
      </c>
      <c r="Q377" s="10">
        <f>Q266</f>
        <v>0</v>
      </c>
    </row>
    <row r="378" spans="1:17" s="37" customFormat="1" ht="20.100000000000001" customHeight="1" x14ac:dyDescent="0.25">
      <c r="A378" s="69" t="s">
        <v>280</v>
      </c>
      <c r="B378" s="1103" t="s">
        <v>29</v>
      </c>
      <c r="C378" s="1104"/>
      <c r="D378" s="1104"/>
      <c r="E378" s="1105"/>
      <c r="F378" s="71">
        <f>F267</f>
        <v>37734.6</v>
      </c>
      <c r="G378" s="433"/>
      <c r="H378" s="480"/>
      <c r="I378" s="98"/>
      <c r="J378" s="98"/>
      <c r="K378" s="98"/>
      <c r="L378" s="98"/>
      <c r="M378" s="98"/>
      <c r="N378" s="98"/>
      <c r="O378" s="103">
        <f>O267</f>
        <v>0</v>
      </c>
      <c r="P378" s="129">
        <f t="shared" si="27"/>
        <v>37734.6</v>
      </c>
      <c r="Q378" s="10">
        <f>Q267</f>
        <v>0</v>
      </c>
    </row>
    <row r="379" spans="1:17" s="37" customFormat="1" ht="20.100000000000001" customHeight="1" x14ac:dyDescent="0.25">
      <c r="A379" s="69" t="s">
        <v>281</v>
      </c>
      <c r="B379" s="1103" t="s">
        <v>158</v>
      </c>
      <c r="C379" s="1104"/>
      <c r="D379" s="1104"/>
      <c r="E379" s="1105"/>
      <c r="F379" s="71">
        <f>F268</f>
        <v>6106.5</v>
      </c>
      <c r="G379" s="433"/>
      <c r="H379" s="480"/>
      <c r="I379" s="98"/>
      <c r="J379" s="98"/>
      <c r="K379" s="98"/>
      <c r="L379" s="98"/>
      <c r="M379" s="98"/>
      <c r="N379" s="98"/>
      <c r="O379" s="103">
        <f>O268</f>
        <v>78.2</v>
      </c>
      <c r="P379" s="129">
        <f t="shared" si="27"/>
        <v>6184.7</v>
      </c>
      <c r="Q379" s="10">
        <f>Q268</f>
        <v>0</v>
      </c>
    </row>
    <row r="380" spans="1:17" s="37" customFormat="1" ht="20.100000000000001" customHeight="1" x14ac:dyDescent="0.25">
      <c r="A380" s="69" t="s">
        <v>282</v>
      </c>
      <c r="B380" s="1109" t="s">
        <v>84</v>
      </c>
      <c r="C380" s="1104"/>
      <c r="D380" s="1104"/>
      <c r="E380" s="1105"/>
      <c r="F380" s="71">
        <f>F381+F382+F383</f>
        <v>44729</v>
      </c>
      <c r="G380" s="434"/>
      <c r="H380" s="481"/>
      <c r="I380" s="99"/>
      <c r="J380" s="99"/>
      <c r="K380" s="99"/>
      <c r="L380" s="99"/>
      <c r="M380" s="99"/>
      <c r="N380" s="99"/>
      <c r="O380" s="104">
        <f>O376</f>
        <v>78.2</v>
      </c>
      <c r="P380" s="129">
        <f t="shared" si="27"/>
        <v>44807.199999999997</v>
      </c>
      <c r="Q380" s="53">
        <f>Q376</f>
        <v>0</v>
      </c>
    </row>
    <row r="381" spans="1:17" s="37" customFormat="1" ht="20.100000000000001" customHeight="1" x14ac:dyDescent="0.25">
      <c r="A381" s="69" t="s">
        <v>283</v>
      </c>
      <c r="B381" s="1103" t="s">
        <v>468</v>
      </c>
      <c r="C381" s="1104"/>
      <c r="D381" s="1104"/>
      <c r="E381" s="1105"/>
      <c r="F381" s="71">
        <f>F377</f>
        <v>887.9</v>
      </c>
      <c r="G381" s="434"/>
      <c r="H381" s="481"/>
      <c r="I381" s="99"/>
      <c r="J381" s="99"/>
      <c r="K381" s="99"/>
      <c r="L381" s="99"/>
      <c r="M381" s="99"/>
      <c r="N381" s="99"/>
      <c r="O381" s="104">
        <f>O377</f>
        <v>0</v>
      </c>
      <c r="P381" s="129">
        <f t="shared" si="27"/>
        <v>887.9</v>
      </c>
      <c r="Q381" s="53">
        <f>Q377</f>
        <v>0</v>
      </c>
    </row>
    <row r="382" spans="1:17" s="37" customFormat="1" ht="20.100000000000001" customHeight="1" x14ac:dyDescent="0.25">
      <c r="A382" s="69" t="s">
        <v>284</v>
      </c>
      <c r="B382" s="1103" t="s">
        <v>29</v>
      </c>
      <c r="C382" s="1104"/>
      <c r="D382" s="1104"/>
      <c r="E382" s="1105"/>
      <c r="F382" s="71">
        <f>F378</f>
        <v>37734.6</v>
      </c>
      <c r="G382" s="434"/>
      <c r="H382" s="481"/>
      <c r="I382" s="99"/>
      <c r="J382" s="99"/>
      <c r="K382" s="99"/>
      <c r="L382" s="99"/>
      <c r="M382" s="99"/>
      <c r="N382" s="99"/>
      <c r="O382" s="104">
        <f>O378</f>
        <v>0</v>
      </c>
      <c r="P382" s="129">
        <f t="shared" si="27"/>
        <v>37734.6</v>
      </c>
      <c r="Q382" s="53">
        <f>Q378</f>
        <v>0</v>
      </c>
    </row>
    <row r="383" spans="1:17" s="37" customFormat="1" ht="20.100000000000001" customHeight="1" x14ac:dyDescent="0.25">
      <c r="A383" s="69" t="s">
        <v>285</v>
      </c>
      <c r="B383" s="1103" t="s">
        <v>158</v>
      </c>
      <c r="C383" s="1104"/>
      <c r="D383" s="1104"/>
      <c r="E383" s="1105"/>
      <c r="F383" s="71">
        <f>F379</f>
        <v>6106.5</v>
      </c>
      <c r="G383" s="434"/>
      <c r="H383" s="481"/>
      <c r="I383" s="99"/>
      <c r="J383" s="99"/>
      <c r="K383" s="99"/>
      <c r="L383" s="99"/>
      <c r="M383" s="99"/>
      <c r="N383" s="99"/>
      <c r="O383" s="104">
        <f>O379</f>
        <v>78.2</v>
      </c>
      <c r="P383" s="129">
        <f t="shared" si="27"/>
        <v>6184.7</v>
      </c>
      <c r="Q383" s="53">
        <f>Q379</f>
        <v>0</v>
      </c>
    </row>
    <row r="384" spans="1:17" s="37" customFormat="1" ht="20.100000000000001" customHeight="1" x14ac:dyDescent="0.25">
      <c r="A384" s="1084" t="s">
        <v>546</v>
      </c>
      <c r="B384" s="1084"/>
      <c r="C384" s="1084"/>
      <c r="D384" s="1084"/>
      <c r="E384" s="1084"/>
      <c r="F384" s="1084"/>
      <c r="G384" s="1084"/>
      <c r="H384" s="1084"/>
      <c r="I384" s="1084"/>
      <c r="J384" s="1084"/>
      <c r="K384" s="1084"/>
      <c r="L384" s="1084"/>
      <c r="M384" s="1084"/>
      <c r="N384" s="1084"/>
      <c r="O384" s="1084"/>
      <c r="P384" s="123"/>
      <c r="Q384" s="235"/>
    </row>
    <row r="385" spans="1:17" s="37" customFormat="1" ht="20.100000000000001" customHeight="1" x14ac:dyDescent="0.25">
      <c r="A385" s="69" t="s">
        <v>278</v>
      </c>
      <c r="B385" s="1109" t="s">
        <v>481</v>
      </c>
      <c r="C385" s="1104"/>
      <c r="D385" s="1104"/>
      <c r="E385" s="1105"/>
      <c r="F385" s="71">
        <f>F386+F387+F388</f>
        <v>54528</v>
      </c>
      <c r="G385" s="433"/>
      <c r="H385" s="480"/>
      <c r="I385" s="98"/>
      <c r="J385" s="98"/>
      <c r="K385" s="98"/>
      <c r="L385" s="98"/>
      <c r="M385" s="98"/>
      <c r="N385" s="98"/>
      <c r="O385" s="103">
        <f>O386+O387+O388</f>
        <v>3335.9</v>
      </c>
      <c r="P385" s="129">
        <f t="shared" ref="P385:P392" si="28">F385+O385</f>
        <v>57863.9</v>
      </c>
      <c r="Q385" s="10">
        <f>Q386+Q387+Q388</f>
        <v>0</v>
      </c>
    </row>
    <row r="386" spans="1:17" s="37" customFormat="1" ht="20.100000000000001" customHeight="1" x14ac:dyDescent="0.25">
      <c r="A386" s="69" t="s">
        <v>279</v>
      </c>
      <c r="B386" s="1103" t="s">
        <v>468</v>
      </c>
      <c r="C386" s="1104"/>
      <c r="D386" s="1104"/>
      <c r="E386" s="1105"/>
      <c r="F386" s="71">
        <f>F311</f>
        <v>0</v>
      </c>
      <c r="G386" s="433"/>
      <c r="H386" s="480"/>
      <c r="I386" s="98"/>
      <c r="J386" s="98"/>
      <c r="K386" s="98"/>
      <c r="L386" s="98"/>
      <c r="M386" s="98"/>
      <c r="N386" s="98"/>
      <c r="O386" s="103">
        <f>O311</f>
        <v>0</v>
      </c>
      <c r="P386" s="129">
        <f t="shared" si="28"/>
        <v>0</v>
      </c>
      <c r="Q386" s="10">
        <f>Q311</f>
        <v>0</v>
      </c>
    </row>
    <row r="387" spans="1:17" s="37" customFormat="1" ht="20.100000000000001" customHeight="1" x14ac:dyDescent="0.25">
      <c r="A387" s="69" t="s">
        <v>280</v>
      </c>
      <c r="B387" s="1103" t="s">
        <v>29</v>
      </c>
      <c r="C387" s="1104"/>
      <c r="D387" s="1104"/>
      <c r="E387" s="1105"/>
      <c r="F387" s="71">
        <f>F312</f>
        <v>820.1</v>
      </c>
      <c r="G387" s="433"/>
      <c r="H387" s="480"/>
      <c r="I387" s="98"/>
      <c r="J387" s="98"/>
      <c r="K387" s="98"/>
      <c r="L387" s="98"/>
      <c r="M387" s="98"/>
      <c r="N387" s="98"/>
      <c r="O387" s="103">
        <f>O312</f>
        <v>0</v>
      </c>
      <c r="P387" s="129">
        <f t="shared" si="28"/>
        <v>820.1</v>
      </c>
      <c r="Q387" s="10">
        <f>Q312</f>
        <v>0</v>
      </c>
    </row>
    <row r="388" spans="1:17" s="37" customFormat="1" ht="20.100000000000001" customHeight="1" x14ac:dyDescent="0.25">
      <c r="A388" s="69" t="s">
        <v>281</v>
      </c>
      <c r="B388" s="1103" t="s">
        <v>158</v>
      </c>
      <c r="C388" s="1104"/>
      <c r="D388" s="1104"/>
      <c r="E388" s="1105"/>
      <c r="F388" s="71">
        <f>F313</f>
        <v>53707.9</v>
      </c>
      <c r="G388" s="433"/>
      <c r="H388" s="480"/>
      <c r="I388" s="98"/>
      <c r="J388" s="98"/>
      <c r="K388" s="98"/>
      <c r="L388" s="98"/>
      <c r="M388" s="98"/>
      <c r="N388" s="98"/>
      <c r="O388" s="103">
        <f>O313</f>
        <v>3335.9</v>
      </c>
      <c r="P388" s="129">
        <f t="shared" si="28"/>
        <v>57043.8</v>
      </c>
      <c r="Q388" s="10">
        <f>Q313</f>
        <v>0</v>
      </c>
    </row>
    <row r="389" spans="1:17" s="37" customFormat="1" ht="20.100000000000001" customHeight="1" x14ac:dyDescent="0.25">
      <c r="A389" s="69" t="s">
        <v>282</v>
      </c>
      <c r="B389" s="1109" t="s">
        <v>419</v>
      </c>
      <c r="C389" s="1104"/>
      <c r="D389" s="1104"/>
      <c r="E389" s="1105"/>
      <c r="F389" s="71">
        <f>F390+F391+F392</f>
        <v>54528</v>
      </c>
      <c r="G389" s="433"/>
      <c r="H389" s="480"/>
      <c r="I389" s="98"/>
      <c r="J389" s="98"/>
      <c r="K389" s="98"/>
      <c r="L389" s="98"/>
      <c r="M389" s="98"/>
      <c r="N389" s="98"/>
      <c r="O389" s="103">
        <f>O385</f>
        <v>3335.9</v>
      </c>
      <c r="P389" s="129">
        <f t="shared" si="28"/>
        <v>57863.9</v>
      </c>
      <c r="Q389" s="10">
        <f>Q385</f>
        <v>0</v>
      </c>
    </row>
    <row r="390" spans="1:17" s="37" customFormat="1" ht="20.100000000000001" customHeight="1" x14ac:dyDescent="0.25">
      <c r="A390" s="69" t="s">
        <v>283</v>
      </c>
      <c r="B390" s="1103" t="s">
        <v>468</v>
      </c>
      <c r="C390" s="1104"/>
      <c r="D390" s="1104"/>
      <c r="E390" s="1105"/>
      <c r="F390" s="71">
        <f>F386</f>
        <v>0</v>
      </c>
      <c r="G390" s="433"/>
      <c r="H390" s="480"/>
      <c r="I390" s="98"/>
      <c r="J390" s="98"/>
      <c r="K390" s="98"/>
      <c r="L390" s="98"/>
      <c r="M390" s="98"/>
      <c r="N390" s="98"/>
      <c r="O390" s="103">
        <f>O386</f>
        <v>0</v>
      </c>
      <c r="P390" s="129">
        <f t="shared" si="28"/>
        <v>0</v>
      </c>
      <c r="Q390" s="10">
        <f>Q386</f>
        <v>0</v>
      </c>
    </row>
    <row r="391" spans="1:17" s="37" customFormat="1" ht="20.100000000000001" customHeight="1" x14ac:dyDescent="0.25">
      <c r="A391" s="69" t="s">
        <v>284</v>
      </c>
      <c r="B391" s="1103" t="s">
        <v>29</v>
      </c>
      <c r="C391" s="1104"/>
      <c r="D391" s="1104"/>
      <c r="E391" s="1105"/>
      <c r="F391" s="71">
        <f>F387</f>
        <v>820.1</v>
      </c>
      <c r="G391" s="433"/>
      <c r="H391" s="480"/>
      <c r="I391" s="98"/>
      <c r="J391" s="98"/>
      <c r="K391" s="98"/>
      <c r="L391" s="98"/>
      <c r="M391" s="98"/>
      <c r="N391" s="98"/>
      <c r="O391" s="103">
        <f>O387</f>
        <v>0</v>
      </c>
      <c r="P391" s="129">
        <f t="shared" si="28"/>
        <v>820.1</v>
      </c>
      <c r="Q391" s="10">
        <f>Q387</f>
        <v>0</v>
      </c>
    </row>
    <row r="392" spans="1:17" s="37" customFormat="1" ht="20.100000000000001" customHeight="1" x14ac:dyDescent="0.25">
      <c r="A392" s="69" t="s">
        <v>285</v>
      </c>
      <c r="B392" s="1103" t="s">
        <v>158</v>
      </c>
      <c r="C392" s="1104"/>
      <c r="D392" s="1104"/>
      <c r="E392" s="1105"/>
      <c r="F392" s="71">
        <f>F388</f>
        <v>53707.9</v>
      </c>
      <c r="G392" s="433"/>
      <c r="H392" s="480"/>
      <c r="I392" s="98"/>
      <c r="J392" s="98"/>
      <c r="K392" s="98"/>
      <c r="L392" s="98"/>
      <c r="M392" s="98"/>
      <c r="N392" s="98"/>
      <c r="O392" s="103">
        <f>O388</f>
        <v>3335.9</v>
      </c>
      <c r="P392" s="129">
        <f t="shared" si="28"/>
        <v>57043.8</v>
      </c>
      <c r="Q392" s="10">
        <f>Q388</f>
        <v>0</v>
      </c>
    </row>
    <row r="393" spans="1:17" s="37" customFormat="1" ht="20.100000000000001" customHeight="1" x14ac:dyDescent="0.25">
      <c r="A393" s="1118" t="s">
        <v>495</v>
      </c>
      <c r="B393" s="1118"/>
      <c r="C393" s="1118"/>
      <c r="D393" s="1118"/>
      <c r="E393" s="1118"/>
      <c r="F393" s="1118"/>
      <c r="G393" s="1118"/>
      <c r="H393" s="1118"/>
      <c r="I393" s="1118"/>
      <c r="J393" s="1118"/>
      <c r="K393" s="1118"/>
      <c r="L393" s="1118"/>
      <c r="M393" s="1118"/>
      <c r="N393" s="1118"/>
      <c r="O393" s="1118"/>
      <c r="P393" s="123"/>
      <c r="Q393" s="235"/>
    </row>
    <row r="394" spans="1:17" s="37" customFormat="1" ht="20.100000000000001" customHeight="1" x14ac:dyDescent="0.25">
      <c r="A394" s="69" t="s">
        <v>278</v>
      </c>
      <c r="B394" s="1109" t="s">
        <v>481</v>
      </c>
      <c r="C394" s="1104"/>
      <c r="D394" s="1104"/>
      <c r="E394" s="1105"/>
      <c r="F394" s="71">
        <f>F395+F396+F397</f>
        <v>-312812.80000000016</v>
      </c>
      <c r="G394" s="433"/>
      <c r="H394" s="480"/>
      <c r="I394" s="98"/>
      <c r="J394" s="98"/>
      <c r="K394" s="98"/>
      <c r="L394" s="98"/>
      <c r="M394" s="98"/>
      <c r="N394" s="98"/>
      <c r="O394" s="414">
        <f>O395+O396+O397</f>
        <v>83494.5</v>
      </c>
      <c r="P394" s="129">
        <f t="shared" ref="P394:P405" si="29">F394+O394</f>
        <v>-229318.30000000016</v>
      </c>
      <c r="Q394" s="10">
        <f>Q395+Q396+Q397</f>
        <v>0</v>
      </c>
    </row>
    <row r="395" spans="1:17" s="37" customFormat="1" ht="20.100000000000001" customHeight="1" x14ac:dyDescent="0.25">
      <c r="A395" s="69" t="s">
        <v>279</v>
      </c>
      <c r="B395" s="1103" t="s">
        <v>468</v>
      </c>
      <c r="C395" s="1104"/>
      <c r="D395" s="1104"/>
      <c r="E395" s="1105"/>
      <c r="F395" s="71">
        <f>F329+F342+F355+F368+F377+F386</f>
        <v>887.9</v>
      </c>
      <c r="G395" s="433"/>
      <c r="H395" s="480"/>
      <c r="I395" s="98"/>
      <c r="J395" s="98"/>
      <c r="K395" s="98"/>
      <c r="L395" s="98"/>
      <c r="M395" s="98"/>
      <c r="N395" s="98"/>
      <c r="O395" s="414">
        <f>O329+O342+O355+O368+O377+O386</f>
        <v>0</v>
      </c>
      <c r="P395" s="129">
        <f t="shared" si="29"/>
        <v>887.9</v>
      </c>
      <c r="Q395" s="10">
        <f>Q329+Q342+Q355+Q368+Q377+Q386</f>
        <v>0</v>
      </c>
    </row>
    <row r="396" spans="1:17" s="37" customFormat="1" ht="20.100000000000001" customHeight="1" x14ac:dyDescent="0.25">
      <c r="A396" s="69" t="s">
        <v>280</v>
      </c>
      <c r="B396" s="1103" t="s">
        <v>29</v>
      </c>
      <c r="C396" s="1104"/>
      <c r="D396" s="1104"/>
      <c r="E396" s="1105"/>
      <c r="F396" s="71">
        <f>F330+F343+F356+F369+F378+F387</f>
        <v>729080.99999999988</v>
      </c>
      <c r="G396" s="433"/>
      <c r="H396" s="480"/>
      <c r="I396" s="98"/>
      <c r="J396" s="98"/>
      <c r="K396" s="98"/>
      <c r="L396" s="98"/>
      <c r="M396" s="98"/>
      <c r="N396" s="98"/>
      <c r="O396" s="414">
        <f>O330+O343+O356+O369+O378+O387</f>
        <v>0</v>
      </c>
      <c r="P396" s="129">
        <f t="shared" si="29"/>
        <v>729080.99999999988</v>
      </c>
      <c r="Q396" s="10">
        <f>Q330+Q343+Q356+Q369+Q378+Q387</f>
        <v>0</v>
      </c>
    </row>
    <row r="397" spans="1:17" s="37" customFormat="1" ht="20.100000000000001" customHeight="1" x14ac:dyDescent="0.25">
      <c r="A397" s="69" t="s">
        <v>281</v>
      </c>
      <c r="B397" s="1103" t="s">
        <v>158</v>
      </c>
      <c r="C397" s="1104"/>
      <c r="D397" s="1104"/>
      <c r="E397" s="1105"/>
      <c r="F397" s="71">
        <f>F331+F344+F357+F370+F379+F388</f>
        <v>-1042781.7000000001</v>
      </c>
      <c r="G397" s="433"/>
      <c r="H397" s="480"/>
      <c r="I397" s="98"/>
      <c r="J397" s="98"/>
      <c r="K397" s="98"/>
      <c r="L397" s="98"/>
      <c r="M397" s="98"/>
      <c r="N397" s="98"/>
      <c r="O397" s="414">
        <f>O331+O344+O357+O370+O379+O388</f>
        <v>83494.5</v>
      </c>
      <c r="P397" s="129">
        <f t="shared" si="29"/>
        <v>-959287.20000000007</v>
      </c>
      <c r="Q397" s="10">
        <f>Q331+Q344+Q357+Q370+Q379+Q388</f>
        <v>0</v>
      </c>
    </row>
    <row r="398" spans="1:17" s="37" customFormat="1" ht="20.100000000000001" customHeight="1" x14ac:dyDescent="0.25">
      <c r="A398" s="69" t="s">
        <v>282</v>
      </c>
      <c r="B398" s="1109" t="s">
        <v>482</v>
      </c>
      <c r="C398" s="1104"/>
      <c r="D398" s="1104"/>
      <c r="E398" s="1105"/>
      <c r="F398" s="72">
        <f>F399+F400+F401</f>
        <v>0</v>
      </c>
      <c r="G398" s="434"/>
      <c r="H398" s="481"/>
      <c r="I398" s="99"/>
      <c r="J398" s="99"/>
      <c r="K398" s="99"/>
      <c r="L398" s="99"/>
      <c r="M398" s="99"/>
      <c r="N398" s="99"/>
      <c r="O398" s="104">
        <f>O399+O400+O401</f>
        <v>0</v>
      </c>
      <c r="P398" s="129">
        <f t="shared" si="29"/>
        <v>0</v>
      </c>
      <c r="Q398" s="53">
        <f>Q399+Q400+Q401</f>
        <v>0</v>
      </c>
    </row>
    <row r="399" spans="1:17" s="37" customFormat="1" ht="20.100000000000001" customHeight="1" x14ac:dyDescent="0.25">
      <c r="A399" s="69" t="s">
        <v>283</v>
      </c>
      <c r="B399" s="1103" t="s">
        <v>468</v>
      </c>
      <c r="C399" s="1104"/>
      <c r="D399" s="1104"/>
      <c r="E399" s="1105"/>
      <c r="F399" s="72">
        <f>F333+F346+F359</f>
        <v>0</v>
      </c>
      <c r="G399" s="434"/>
      <c r="H399" s="481"/>
      <c r="I399" s="99"/>
      <c r="J399" s="99"/>
      <c r="K399" s="99"/>
      <c r="L399" s="99"/>
      <c r="M399" s="99"/>
      <c r="N399" s="99"/>
      <c r="O399" s="104">
        <f>O333+O346+O359</f>
        <v>0</v>
      </c>
      <c r="P399" s="129">
        <f t="shared" si="29"/>
        <v>0</v>
      </c>
      <c r="Q399" s="53">
        <f>Q333+Q346+Q359</f>
        <v>0</v>
      </c>
    </row>
    <row r="400" spans="1:17" s="37" customFormat="1" ht="20.100000000000001" customHeight="1" x14ac:dyDescent="0.25">
      <c r="A400" s="69" t="s">
        <v>284</v>
      </c>
      <c r="B400" s="1103" t="s">
        <v>29</v>
      </c>
      <c r="C400" s="1104"/>
      <c r="D400" s="1104"/>
      <c r="E400" s="1105"/>
      <c r="F400" s="72">
        <f>F334+F347+F360</f>
        <v>0</v>
      </c>
      <c r="G400" s="434"/>
      <c r="H400" s="481"/>
      <c r="I400" s="99"/>
      <c r="J400" s="99"/>
      <c r="K400" s="99"/>
      <c r="L400" s="99"/>
      <c r="M400" s="99"/>
      <c r="N400" s="99"/>
      <c r="O400" s="104">
        <f>O334+O347+O360</f>
        <v>0</v>
      </c>
      <c r="P400" s="129">
        <f t="shared" si="29"/>
        <v>0</v>
      </c>
      <c r="Q400" s="53">
        <f>Q334+Q347+Q360</f>
        <v>0</v>
      </c>
    </row>
    <row r="401" spans="1:17" s="37" customFormat="1" ht="20.100000000000001" customHeight="1" x14ac:dyDescent="0.25">
      <c r="A401" s="69" t="s">
        <v>285</v>
      </c>
      <c r="B401" s="1103" t="s">
        <v>158</v>
      </c>
      <c r="C401" s="1104"/>
      <c r="D401" s="1104"/>
      <c r="E401" s="1105"/>
      <c r="F401" s="72">
        <f>F335+F348+F361</f>
        <v>0</v>
      </c>
      <c r="G401" s="434"/>
      <c r="H401" s="481"/>
      <c r="I401" s="99"/>
      <c r="J401" s="99"/>
      <c r="K401" s="99"/>
      <c r="L401" s="99"/>
      <c r="M401" s="99"/>
      <c r="N401" s="99"/>
      <c r="O401" s="104">
        <f>O335+O348+O361</f>
        <v>0</v>
      </c>
      <c r="P401" s="129">
        <f t="shared" si="29"/>
        <v>0</v>
      </c>
      <c r="Q401" s="53">
        <f>Q335+Q348+Q361</f>
        <v>0</v>
      </c>
    </row>
    <row r="402" spans="1:17" s="37" customFormat="1" ht="20.100000000000001" customHeight="1" x14ac:dyDescent="0.25">
      <c r="A402" s="69" t="s">
        <v>286</v>
      </c>
      <c r="B402" s="1109" t="s">
        <v>420</v>
      </c>
      <c r="C402" s="1104"/>
      <c r="D402" s="1104"/>
      <c r="E402" s="1105"/>
      <c r="F402" s="72">
        <f>F403+F404+F405</f>
        <v>-312812.80000000016</v>
      </c>
      <c r="G402" s="434"/>
      <c r="H402" s="481"/>
      <c r="I402" s="99"/>
      <c r="J402" s="99"/>
      <c r="K402" s="99"/>
      <c r="L402" s="99"/>
      <c r="M402" s="99"/>
      <c r="N402" s="99"/>
      <c r="O402" s="104">
        <f>O403+O404+O405</f>
        <v>83494.5</v>
      </c>
      <c r="P402" s="129">
        <f t="shared" si="29"/>
        <v>-229318.30000000016</v>
      </c>
      <c r="Q402" s="53">
        <f>Q403+Q404+Q405</f>
        <v>0</v>
      </c>
    </row>
    <row r="403" spans="1:17" s="37" customFormat="1" ht="20.100000000000001" customHeight="1" x14ac:dyDescent="0.25">
      <c r="A403" s="69" t="s">
        <v>287</v>
      </c>
      <c r="B403" s="1103" t="s">
        <v>468</v>
      </c>
      <c r="C403" s="1104"/>
      <c r="D403" s="1104"/>
      <c r="E403" s="1105"/>
      <c r="F403" s="72">
        <f>F395+F399</f>
        <v>887.9</v>
      </c>
      <c r="G403" s="434"/>
      <c r="H403" s="481"/>
      <c r="I403" s="99"/>
      <c r="J403" s="99"/>
      <c r="K403" s="99"/>
      <c r="L403" s="99"/>
      <c r="M403" s="99"/>
      <c r="N403" s="99"/>
      <c r="O403" s="104">
        <f>O395+O399</f>
        <v>0</v>
      </c>
      <c r="P403" s="129">
        <f t="shared" si="29"/>
        <v>887.9</v>
      </c>
      <c r="Q403" s="53">
        <f>Q395+Q399</f>
        <v>0</v>
      </c>
    </row>
    <row r="404" spans="1:17" s="37" customFormat="1" ht="20.100000000000001" customHeight="1" x14ac:dyDescent="0.25">
      <c r="A404" s="69" t="s">
        <v>288</v>
      </c>
      <c r="B404" s="1103" t="s">
        <v>29</v>
      </c>
      <c r="C404" s="1104"/>
      <c r="D404" s="1104"/>
      <c r="E404" s="1105"/>
      <c r="F404" s="72">
        <f>F396+F400</f>
        <v>729080.99999999988</v>
      </c>
      <c r="G404" s="434"/>
      <c r="H404" s="481"/>
      <c r="I404" s="99"/>
      <c r="J404" s="99"/>
      <c r="K404" s="99"/>
      <c r="L404" s="99"/>
      <c r="M404" s="99"/>
      <c r="N404" s="99"/>
      <c r="O404" s="104">
        <f>O396+O400</f>
        <v>0</v>
      </c>
      <c r="P404" s="129">
        <f t="shared" si="29"/>
        <v>729080.99999999988</v>
      </c>
      <c r="Q404" s="53">
        <f>Q396+Q400</f>
        <v>0</v>
      </c>
    </row>
    <row r="405" spans="1:17" s="37" customFormat="1" ht="20.100000000000001" customHeight="1" x14ac:dyDescent="0.25">
      <c r="A405" s="69" t="s">
        <v>289</v>
      </c>
      <c r="B405" s="1103" t="s">
        <v>158</v>
      </c>
      <c r="C405" s="1104"/>
      <c r="D405" s="1104"/>
      <c r="E405" s="1105"/>
      <c r="F405" s="72">
        <f>F397+F401</f>
        <v>-1042781.7000000001</v>
      </c>
      <c r="G405" s="434"/>
      <c r="H405" s="481"/>
      <c r="I405" s="99"/>
      <c r="J405" s="99"/>
      <c r="K405" s="99"/>
      <c r="L405" s="99"/>
      <c r="M405" s="99"/>
      <c r="N405" s="99"/>
      <c r="O405" s="104">
        <f>O397+O401</f>
        <v>83494.5</v>
      </c>
      <c r="P405" s="129">
        <f t="shared" si="29"/>
        <v>-959287.20000000007</v>
      </c>
      <c r="Q405" s="53">
        <f>Q397+Q401</f>
        <v>0</v>
      </c>
    </row>
    <row r="406" spans="1:17" ht="20.25" customHeight="1" x14ac:dyDescent="0.2">
      <c r="A406" s="1114" t="s">
        <v>421</v>
      </c>
      <c r="B406" s="1115"/>
      <c r="C406" s="1115"/>
      <c r="D406" s="1115"/>
      <c r="E406" s="1115"/>
      <c r="F406" s="1115"/>
      <c r="G406" s="1115"/>
      <c r="H406" s="1115"/>
      <c r="I406" s="1115"/>
      <c r="J406" s="1115"/>
      <c r="K406" s="1115"/>
      <c r="L406" s="1115"/>
      <c r="M406" s="1115"/>
      <c r="N406" s="1115"/>
      <c r="O406" s="1115"/>
      <c r="P406" s="119"/>
    </row>
    <row r="407" spans="1:17" x14ac:dyDescent="0.2">
      <c r="A407" s="62"/>
      <c r="B407" s="59"/>
      <c r="C407" s="60"/>
      <c r="D407" s="61"/>
      <c r="E407" s="62"/>
    </row>
    <row r="408" spans="1:17" ht="15.75" x14ac:dyDescent="0.2">
      <c r="A408" s="1116"/>
      <c r="B408" s="1117"/>
      <c r="C408" s="1117"/>
      <c r="D408" s="1117"/>
      <c r="E408" s="1117"/>
    </row>
    <row r="410" spans="1:17" x14ac:dyDescent="0.2">
      <c r="B410" s="59"/>
      <c r="C410" s="60"/>
      <c r="D410" s="61"/>
      <c r="E410" s="62"/>
      <c r="F410" s="114"/>
      <c r="G410" s="429"/>
      <c r="H410" s="476"/>
      <c r="I410" s="78"/>
      <c r="J410" s="78"/>
      <c r="K410" s="78"/>
      <c r="L410" s="78"/>
      <c r="M410" s="78"/>
      <c r="N410" s="80"/>
      <c r="O410" s="43"/>
      <c r="P410" s="124"/>
    </row>
    <row r="411" spans="1:17" x14ac:dyDescent="0.2">
      <c r="B411" s="59"/>
      <c r="C411" s="60"/>
      <c r="D411" s="61"/>
      <c r="E411" s="62"/>
      <c r="F411" s="114"/>
      <c r="G411" s="429"/>
      <c r="H411" s="476"/>
      <c r="I411" s="78"/>
      <c r="J411" s="78"/>
      <c r="K411" s="78"/>
      <c r="L411" s="78"/>
      <c r="M411" s="78"/>
      <c r="N411" s="80"/>
      <c r="O411" s="43"/>
      <c r="P411" s="124"/>
    </row>
    <row r="412" spans="1:17" x14ac:dyDescent="0.2">
      <c r="B412" s="59"/>
      <c r="C412" s="60"/>
      <c r="D412" s="61"/>
      <c r="E412" s="62"/>
      <c r="F412" s="114"/>
      <c r="G412" s="429"/>
      <c r="H412" s="476"/>
      <c r="I412" s="78"/>
      <c r="J412" s="78"/>
      <c r="K412" s="78"/>
      <c r="L412" s="78"/>
      <c r="M412" s="78"/>
      <c r="N412" s="80"/>
      <c r="O412" s="43"/>
      <c r="P412" s="124"/>
    </row>
    <row r="413" spans="1:17" x14ac:dyDescent="0.2">
      <c r="B413" s="59"/>
      <c r="C413" s="60"/>
      <c r="D413" s="61"/>
      <c r="E413" s="62"/>
      <c r="F413" s="114"/>
      <c r="G413" s="429"/>
      <c r="H413" s="476"/>
      <c r="I413" s="78"/>
      <c r="J413" s="78"/>
      <c r="K413" s="78"/>
      <c r="L413" s="78"/>
      <c r="M413" s="78"/>
      <c r="N413" s="80"/>
      <c r="O413" s="43"/>
      <c r="P413" s="124"/>
    </row>
    <row r="414" spans="1:17" x14ac:dyDescent="0.2">
      <c r="B414" s="59"/>
      <c r="C414" s="60"/>
      <c r="D414" s="61"/>
      <c r="E414" s="62"/>
      <c r="F414" s="114"/>
      <c r="G414" s="429"/>
      <c r="H414" s="476"/>
      <c r="I414" s="78"/>
      <c r="J414" s="78"/>
      <c r="K414" s="78"/>
      <c r="L414" s="78"/>
      <c r="M414" s="78"/>
      <c r="N414" s="80"/>
      <c r="O414" s="43"/>
      <c r="P414" s="124"/>
    </row>
    <row r="415" spans="1:17" x14ac:dyDescent="0.2">
      <c r="B415" s="59"/>
      <c r="C415" s="60"/>
      <c r="D415" s="61"/>
      <c r="E415" s="62"/>
      <c r="F415" s="114"/>
      <c r="G415" s="429"/>
      <c r="H415" s="476"/>
      <c r="I415" s="78"/>
      <c r="J415" s="78"/>
      <c r="K415" s="78"/>
      <c r="L415" s="78"/>
      <c r="M415" s="78"/>
      <c r="N415" s="80"/>
      <c r="O415" s="43"/>
      <c r="P415" s="124"/>
    </row>
    <row r="416" spans="1:17" x14ac:dyDescent="0.2">
      <c r="B416" s="59"/>
      <c r="C416" s="60"/>
      <c r="D416" s="61"/>
      <c r="E416" s="62"/>
      <c r="F416" s="114"/>
      <c r="G416" s="429"/>
      <c r="H416" s="476"/>
      <c r="I416" s="78"/>
      <c r="J416" s="78"/>
      <c r="K416" s="78"/>
      <c r="L416" s="78"/>
      <c r="M416" s="78"/>
      <c r="N416" s="80"/>
      <c r="O416" s="43"/>
      <c r="P416" s="124"/>
    </row>
    <row r="417" spans="2:16" x14ac:dyDescent="0.2">
      <c r="B417" s="59"/>
      <c r="C417" s="60"/>
      <c r="D417" s="61"/>
      <c r="E417" s="62"/>
      <c r="F417" s="114"/>
      <c r="G417" s="429"/>
      <c r="H417" s="476"/>
      <c r="I417" s="78"/>
      <c r="J417" s="78"/>
      <c r="K417" s="78"/>
      <c r="L417" s="78"/>
      <c r="M417" s="78"/>
      <c r="N417" s="80"/>
      <c r="O417" s="43"/>
      <c r="P417" s="124"/>
    </row>
    <row r="418" spans="2:16" x14ac:dyDescent="0.2">
      <c r="B418" s="59"/>
      <c r="C418" s="60"/>
      <c r="D418" s="61"/>
      <c r="E418" s="62"/>
      <c r="F418" s="114"/>
      <c r="G418" s="429"/>
      <c r="H418" s="476"/>
      <c r="I418" s="78"/>
      <c r="J418" s="78"/>
      <c r="K418" s="78"/>
      <c r="L418" s="78"/>
      <c r="M418" s="78"/>
      <c r="N418" s="80"/>
      <c r="O418" s="43"/>
      <c r="P418" s="124"/>
    </row>
    <row r="419" spans="2:16" x14ac:dyDescent="0.2">
      <c r="B419" s="59"/>
      <c r="C419" s="60"/>
      <c r="D419" s="61"/>
      <c r="E419" s="62"/>
      <c r="F419" s="114"/>
      <c r="G419" s="429"/>
      <c r="H419" s="476"/>
      <c r="I419" s="78"/>
      <c r="J419" s="78"/>
      <c r="K419" s="78"/>
      <c r="L419" s="78"/>
      <c r="M419" s="78"/>
      <c r="N419" s="80"/>
      <c r="O419" s="43"/>
      <c r="P419" s="124"/>
    </row>
  </sheetData>
  <mergeCells count="295">
    <mergeCell ref="A2:A3"/>
    <mergeCell ref="B2:B3"/>
    <mergeCell ref="B69:E69"/>
    <mergeCell ref="B62:E62"/>
    <mergeCell ref="B66:E66"/>
    <mergeCell ref="B101:E101"/>
    <mergeCell ref="A114:O114"/>
    <mergeCell ref="A5:O5"/>
    <mergeCell ref="B63:E63"/>
    <mergeCell ref="B57:E57"/>
    <mergeCell ref="B42:B44"/>
    <mergeCell ref="C42:C44"/>
    <mergeCell ref="B68:E68"/>
    <mergeCell ref="E2:E3"/>
    <mergeCell ref="B102:E102"/>
    <mergeCell ref="G2:O2"/>
    <mergeCell ref="F2:F3"/>
    <mergeCell ref="C2:C3"/>
    <mergeCell ref="D2:D3"/>
    <mergeCell ref="B51:E51"/>
    <mergeCell ref="B52:E52"/>
    <mergeCell ref="A30:Q30"/>
    <mergeCell ref="B31:E31"/>
    <mergeCell ref="B54:E54"/>
    <mergeCell ref="B32:E32"/>
    <mergeCell ref="A12:A13"/>
    <mergeCell ref="A58:O58"/>
    <mergeCell ref="A6:O6"/>
    <mergeCell ref="B133:E133"/>
    <mergeCell ref="C115:C116"/>
    <mergeCell ref="A14:A15"/>
    <mergeCell ref="B109:B111"/>
    <mergeCell ref="B35:E35"/>
    <mergeCell ref="B105:E105"/>
    <mergeCell ref="B33:E33"/>
    <mergeCell ref="B34:E34"/>
    <mergeCell ref="C97:C98"/>
    <mergeCell ref="D97:D98"/>
    <mergeCell ref="B129:E129"/>
    <mergeCell ref="C109:C111"/>
    <mergeCell ref="B67:E67"/>
    <mergeCell ref="D42:D44"/>
    <mergeCell ref="B53:E53"/>
    <mergeCell ref="B97:B98"/>
    <mergeCell ref="A72:O72"/>
    <mergeCell ref="B65:E65"/>
    <mergeCell ref="B103:E103"/>
    <mergeCell ref="A42:A44"/>
    <mergeCell ref="B37:E37"/>
    <mergeCell ref="B55:E55"/>
    <mergeCell ref="B56:E56"/>
    <mergeCell ref="B193:E193"/>
    <mergeCell ref="A189:O189"/>
    <mergeCell ref="B194:E194"/>
    <mergeCell ref="B147:E147"/>
    <mergeCell ref="B149:E149"/>
    <mergeCell ref="B152:E152"/>
    <mergeCell ref="A182:O182"/>
    <mergeCell ref="A144:O144"/>
    <mergeCell ref="B154:E154"/>
    <mergeCell ref="A158:O158"/>
    <mergeCell ref="B145:E145"/>
    <mergeCell ref="A170:Q170"/>
    <mergeCell ref="B150:E150"/>
    <mergeCell ref="B161:B162"/>
    <mergeCell ref="D161:D162"/>
    <mergeCell ref="C161:C162"/>
    <mergeCell ref="A157:O157"/>
    <mergeCell ref="B174:E174"/>
    <mergeCell ref="B148:E148"/>
    <mergeCell ref="A39:Q39"/>
    <mergeCell ref="A71:O71"/>
    <mergeCell ref="B177:E177"/>
    <mergeCell ref="B178:E178"/>
    <mergeCell ref="B172:E172"/>
    <mergeCell ref="B155:E155"/>
    <mergeCell ref="D204:D205"/>
    <mergeCell ref="A204:A205"/>
    <mergeCell ref="B218:E218"/>
    <mergeCell ref="A219:Q219"/>
    <mergeCell ref="B70:E70"/>
    <mergeCell ref="B130:E130"/>
    <mergeCell ref="B131:E131"/>
    <mergeCell ref="B132:E132"/>
    <mergeCell ref="A126:N126"/>
    <mergeCell ref="D115:D116"/>
    <mergeCell ref="B128:E128"/>
    <mergeCell ref="B115:B116"/>
    <mergeCell ref="A109:A111"/>
    <mergeCell ref="B100:E100"/>
    <mergeCell ref="A97:A98"/>
    <mergeCell ref="B243:E243"/>
    <mergeCell ref="B221:E221"/>
    <mergeCell ref="B222:E222"/>
    <mergeCell ref="B146:E146"/>
    <mergeCell ref="B104:E104"/>
    <mergeCell ref="B106:E106"/>
    <mergeCell ref="B107:E107"/>
    <mergeCell ref="A135:O135"/>
    <mergeCell ref="B134:E134"/>
    <mergeCell ref="A228:O228"/>
    <mergeCell ref="B227:E227"/>
    <mergeCell ref="B197:E197"/>
    <mergeCell ref="B173:E173"/>
    <mergeCell ref="B195:E195"/>
    <mergeCell ref="B196:E196"/>
    <mergeCell ref="B192:E192"/>
    <mergeCell ref="A108:O108"/>
    <mergeCell ref="B191:E191"/>
    <mergeCell ref="B151:E151"/>
    <mergeCell ref="B156:E156"/>
    <mergeCell ref="B153:E153"/>
    <mergeCell ref="A179:O179"/>
    <mergeCell ref="B175:E175"/>
    <mergeCell ref="B176:E176"/>
    <mergeCell ref="B260:E260"/>
    <mergeCell ref="B199:E199"/>
    <mergeCell ref="B198:E198"/>
    <mergeCell ref="B200:E200"/>
    <mergeCell ref="B258:E258"/>
    <mergeCell ref="B259:E259"/>
    <mergeCell ref="B257:E257"/>
    <mergeCell ref="A248:O248"/>
    <mergeCell ref="B241:E241"/>
    <mergeCell ref="B242:E242"/>
    <mergeCell ref="B211:E211"/>
    <mergeCell ref="B212:E212"/>
    <mergeCell ref="B245:E245"/>
    <mergeCell ref="B246:E246"/>
    <mergeCell ref="B247:E247"/>
    <mergeCell ref="A255:Q255"/>
    <mergeCell ref="B214:E214"/>
    <mergeCell ref="B220:E220"/>
    <mergeCell ref="B217:E217"/>
    <mergeCell ref="B244:E244"/>
    <mergeCell ref="B240:E240"/>
    <mergeCell ref="A239:Q239"/>
    <mergeCell ref="B204:B205"/>
    <mergeCell ref="C204:C205"/>
    <mergeCell ref="B316:E316"/>
    <mergeCell ref="B315:E315"/>
    <mergeCell ref="B312:E312"/>
    <mergeCell ref="A309:O309"/>
    <mergeCell ref="B311:E311"/>
    <mergeCell ref="B225:E225"/>
    <mergeCell ref="B226:E226"/>
    <mergeCell ref="B266:E266"/>
    <mergeCell ref="B271:E271"/>
    <mergeCell ref="B270:E270"/>
    <mergeCell ref="B310:E310"/>
    <mergeCell ref="B272:E272"/>
    <mergeCell ref="A274:O274"/>
    <mergeCell ref="B313:E313"/>
    <mergeCell ref="A293:Q293"/>
    <mergeCell ref="A273:Q273"/>
    <mergeCell ref="B256:E256"/>
    <mergeCell ref="B292:E292"/>
    <mergeCell ref="A294:A295"/>
    <mergeCell ref="B291:E291"/>
    <mergeCell ref="B261:E261"/>
    <mergeCell ref="B307:E307"/>
    <mergeCell ref="B286:E286"/>
    <mergeCell ref="B287:E287"/>
    <mergeCell ref="A325:E326"/>
    <mergeCell ref="B360:E360"/>
    <mergeCell ref="B314:E314"/>
    <mergeCell ref="A321:O321"/>
    <mergeCell ref="B328:E328"/>
    <mergeCell ref="A323:O323"/>
    <mergeCell ref="B336:E336"/>
    <mergeCell ref="G325:O325"/>
    <mergeCell ref="B334:E334"/>
    <mergeCell ref="B355:E355"/>
    <mergeCell ref="B332:E332"/>
    <mergeCell ref="B330:E330"/>
    <mergeCell ref="B331:E331"/>
    <mergeCell ref="B335:E335"/>
    <mergeCell ref="B317:E317"/>
    <mergeCell ref="A322:O322"/>
    <mergeCell ref="A324:O324"/>
    <mergeCell ref="B356:E356"/>
    <mergeCell ref="B352:E352"/>
    <mergeCell ref="B337:E337"/>
    <mergeCell ref="A327:O327"/>
    <mergeCell ref="B333:E333"/>
    <mergeCell ref="B329:E329"/>
    <mergeCell ref="B338:E338"/>
    <mergeCell ref="A340:O340"/>
    <mergeCell ref="B342:E342"/>
    <mergeCell ref="B341:E341"/>
    <mergeCell ref="B354:E354"/>
    <mergeCell ref="B288:E288"/>
    <mergeCell ref="B289:E289"/>
    <mergeCell ref="B294:B295"/>
    <mergeCell ref="B343:E343"/>
    <mergeCell ref="B344:E344"/>
    <mergeCell ref="B347:E347"/>
    <mergeCell ref="B339:E339"/>
    <mergeCell ref="B348:E348"/>
    <mergeCell ref="B346:E346"/>
    <mergeCell ref="A353:O353"/>
    <mergeCell ref="B351:E351"/>
    <mergeCell ref="B345:E345"/>
    <mergeCell ref="B308:E308"/>
    <mergeCell ref="A300:Q300"/>
    <mergeCell ref="B301:E301"/>
    <mergeCell ref="B302:E302"/>
    <mergeCell ref="B303:E303"/>
    <mergeCell ref="B305:E305"/>
    <mergeCell ref="B306:E306"/>
    <mergeCell ref="B304:E304"/>
    <mergeCell ref="B362:E362"/>
    <mergeCell ref="B349:E349"/>
    <mergeCell ref="B350:E350"/>
    <mergeCell ref="B358:E358"/>
    <mergeCell ref="B378:E378"/>
    <mergeCell ref="B377:E377"/>
    <mergeCell ref="B369:E369"/>
    <mergeCell ref="B359:E359"/>
    <mergeCell ref="B363:E363"/>
    <mergeCell ref="B361:E361"/>
    <mergeCell ref="B368:E368"/>
    <mergeCell ref="B374:E374"/>
    <mergeCell ref="B372:E372"/>
    <mergeCell ref="B370:E370"/>
    <mergeCell ref="B373:E373"/>
    <mergeCell ref="B357:E357"/>
    <mergeCell ref="B381:E381"/>
    <mergeCell ref="A375:O375"/>
    <mergeCell ref="B386:E386"/>
    <mergeCell ref="B387:E387"/>
    <mergeCell ref="B376:E376"/>
    <mergeCell ref="B383:E383"/>
    <mergeCell ref="B382:E382"/>
    <mergeCell ref="B380:E380"/>
    <mergeCell ref="A384:O384"/>
    <mergeCell ref="B379:E379"/>
    <mergeCell ref="B398:E398"/>
    <mergeCell ref="B399:E399"/>
    <mergeCell ref="B367:E367"/>
    <mergeCell ref="B365:E365"/>
    <mergeCell ref="A408:E408"/>
    <mergeCell ref="B403:E403"/>
    <mergeCell ref="B404:E404"/>
    <mergeCell ref="B405:E405"/>
    <mergeCell ref="A406:O406"/>
    <mergeCell ref="A366:O366"/>
    <mergeCell ref="B371:E371"/>
    <mergeCell ref="B390:E390"/>
    <mergeCell ref="B402:E402"/>
    <mergeCell ref="B388:E388"/>
    <mergeCell ref="B396:E396"/>
    <mergeCell ref="B401:E401"/>
    <mergeCell ref="B397:E397"/>
    <mergeCell ref="B395:E395"/>
    <mergeCell ref="B400:E400"/>
    <mergeCell ref="B389:E389"/>
    <mergeCell ref="B391:E391"/>
    <mergeCell ref="B394:E394"/>
    <mergeCell ref="B392:E392"/>
    <mergeCell ref="B385:E385"/>
    <mergeCell ref="A393:O393"/>
    <mergeCell ref="B364:E364"/>
    <mergeCell ref="B60:E60"/>
    <mergeCell ref="B64:E64"/>
    <mergeCell ref="B38:E38"/>
    <mergeCell ref="B36:E36"/>
    <mergeCell ref="B213:E213"/>
    <mergeCell ref="A49:Q49"/>
    <mergeCell ref="A99:Q99"/>
    <mergeCell ref="B50:E50"/>
    <mergeCell ref="B127:E127"/>
    <mergeCell ref="B59:E59"/>
    <mergeCell ref="B61:E61"/>
    <mergeCell ref="B201:E201"/>
    <mergeCell ref="B190:E190"/>
    <mergeCell ref="B171:E171"/>
    <mergeCell ref="B215:E215"/>
    <mergeCell ref="B216:E216"/>
    <mergeCell ref="A229:O229"/>
    <mergeCell ref="B223:E223"/>
    <mergeCell ref="B224:E224"/>
    <mergeCell ref="A202:Q202"/>
    <mergeCell ref="A203:Q203"/>
    <mergeCell ref="A210:Q210"/>
    <mergeCell ref="B290:E290"/>
    <mergeCell ref="B262:E262"/>
    <mergeCell ref="B263:E263"/>
    <mergeCell ref="B267:E267"/>
    <mergeCell ref="A284:Q284"/>
    <mergeCell ref="B285:E285"/>
    <mergeCell ref="B268:E268"/>
    <mergeCell ref="B269:E269"/>
    <mergeCell ref="B265:E265"/>
    <mergeCell ref="A264:O264"/>
  </mergeCells>
  <phoneticPr fontId="2" type="noConversion"/>
  <conditionalFormatting sqref="F1:F7 F9:F27 F29 F31:F48 O32:O34 O36:O38 Q59:Q70 F100:F107 O101:O103 O105:O107 F109:F125 O145:O156 Q145:Q156 F171:F201 Q190:Q201 F204:F209 Q204:Q209 F211:F218 Q211:Q218 F220:F227 Q220:Q227 F230:F238 F240:F254 F256:F272 O257:O259 Q265:Q272 O266:O268 F274:F283 F285:F292 F294:F299 F301:F374 Q310:Q317 O312 Q328:Q339 Q341:Q352 Q354:Q365 Q367:Q374 O368:O370 Q376:Q383 F376:F65536 Q385:Q392 Q394:Q405">
    <cfRule type="cellIs" dxfId="43" priority="47" stopIfTrue="1" operator="lessThan">
      <formula>0</formula>
    </cfRule>
  </conditionalFormatting>
  <conditionalFormatting sqref="F50:F98">
    <cfRule type="cellIs" dxfId="42" priority="5" stopIfTrue="1" operator="lessThan">
      <formula>0</formula>
    </cfRule>
  </conditionalFormatting>
  <conditionalFormatting sqref="F135:F169">
    <cfRule type="cellIs" dxfId="41" priority="1" stopIfTrue="1" operator="lessThan">
      <formula>0</formula>
    </cfRule>
  </conditionalFormatting>
  <conditionalFormatting sqref="O51:O53 Q51:Q53 O55:O57 Q55:Q57">
    <cfRule type="cellIs" dxfId="40" priority="4" stopIfTrue="1" operator="lessThan">
      <formula>0</formula>
    </cfRule>
  </conditionalFormatting>
  <conditionalFormatting sqref="O240:O247">
    <cfRule type="cellIs" dxfId="39" priority="6" stopIfTrue="1" operator="lessThan">
      <formula>0</formula>
    </cfRule>
  </conditionalFormatting>
  <conditionalFormatting sqref="O261:O263">
    <cfRule type="cellIs" dxfId="38" priority="13" stopIfTrue="1" operator="lessThan">
      <formula>0</formula>
    </cfRule>
  </conditionalFormatting>
  <conditionalFormatting sqref="O286:O288">
    <cfRule type="cellIs" dxfId="37" priority="10" stopIfTrue="1" operator="lessThan">
      <formula>0</formula>
    </cfRule>
  </conditionalFormatting>
  <conditionalFormatting sqref="O290:O292">
    <cfRule type="cellIs" dxfId="36" priority="9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01"/>
  <sheetViews>
    <sheetView workbookViewId="0">
      <selection sqref="A1:IV65536"/>
    </sheetView>
  </sheetViews>
  <sheetFormatPr defaultRowHeight="15" x14ac:dyDescent="0.25"/>
  <cols>
    <col min="3" max="3" width="6.28515625" customWidth="1"/>
    <col min="4" max="4" width="12.7109375" customWidth="1"/>
    <col min="5" max="15" width="0" hidden="1" customWidth="1"/>
    <col min="16" max="16" width="12.5703125" customWidth="1"/>
    <col min="17" max="17" width="11.5703125" bestFit="1" customWidth="1"/>
    <col min="19" max="19" width="13.28515625" customWidth="1"/>
    <col min="20" max="20" width="12.5703125" customWidth="1"/>
  </cols>
  <sheetData>
    <row r="2" spans="1:20" ht="63" x14ac:dyDescent="0.25">
      <c r="A2" s="550"/>
      <c r="B2" s="551" t="s">
        <v>1007</v>
      </c>
      <c r="C2" s="551" t="s">
        <v>1008</v>
      </c>
      <c r="D2" s="551" t="s">
        <v>1009</v>
      </c>
      <c r="E2" s="551" t="s">
        <v>1010</v>
      </c>
      <c r="F2" s="552" t="s">
        <v>435</v>
      </c>
      <c r="G2" s="552" t="s">
        <v>1011</v>
      </c>
      <c r="H2" s="552" t="s">
        <v>1012</v>
      </c>
      <c r="I2" s="552" t="s">
        <v>1013</v>
      </c>
      <c r="J2" s="552" t="s">
        <v>1014</v>
      </c>
      <c r="K2" s="552" t="s">
        <v>1015</v>
      </c>
      <c r="L2" s="552" t="s">
        <v>1016</v>
      </c>
      <c r="M2" s="552" t="s">
        <v>1017</v>
      </c>
      <c r="N2" s="552" t="s">
        <v>1018</v>
      </c>
      <c r="O2" s="552" t="s">
        <v>1019</v>
      </c>
      <c r="P2" s="548" t="s">
        <v>722</v>
      </c>
    </row>
    <row r="3" spans="1:20" ht="15.75" x14ac:dyDescent="0.25">
      <c r="A3" s="553">
        <v>907</v>
      </c>
      <c r="B3" s="554" t="s">
        <v>1020</v>
      </c>
      <c r="C3" s="554"/>
      <c r="D3" s="554"/>
      <c r="E3" s="555"/>
      <c r="F3" s="556">
        <f>F4+F12</f>
        <v>5419</v>
      </c>
      <c r="G3" s="556">
        <f t="shared" ref="G3:P3" si="0">G4+G12</f>
        <v>0</v>
      </c>
      <c r="H3" s="556">
        <f t="shared" si="0"/>
        <v>697201</v>
      </c>
      <c r="I3" s="556">
        <f t="shared" si="0"/>
        <v>321029.80000000005</v>
      </c>
      <c r="J3" s="556">
        <f t="shared" si="0"/>
        <v>248762.9</v>
      </c>
      <c r="K3" s="556">
        <f t="shared" si="0"/>
        <v>182986.2</v>
      </c>
      <c r="L3" s="556">
        <f t="shared" si="0"/>
        <v>531290</v>
      </c>
      <c r="M3" s="556">
        <f t="shared" si="0"/>
        <v>735401.4</v>
      </c>
      <c r="N3" s="556">
        <f t="shared" si="0"/>
        <v>452650.6</v>
      </c>
      <c r="O3" s="556">
        <f t="shared" si="0"/>
        <v>821653</v>
      </c>
      <c r="P3" s="556">
        <f t="shared" si="0"/>
        <v>3996393.9</v>
      </c>
      <c r="S3" s="596">
        <f>P4+P12</f>
        <v>3996393.9</v>
      </c>
      <c r="T3" s="596">
        <f>S3</f>
        <v>3996393.9</v>
      </c>
    </row>
    <row r="4" spans="1:20" ht="15.75" x14ac:dyDescent="0.25">
      <c r="A4" s="557">
        <v>907</v>
      </c>
      <c r="B4" s="551" t="s">
        <v>1020</v>
      </c>
      <c r="C4" s="551" t="s">
        <v>1021</v>
      </c>
      <c r="D4" s="551"/>
      <c r="E4" s="558"/>
      <c r="F4" s="559">
        <f>SUM(F5:F11)</f>
        <v>0</v>
      </c>
      <c r="G4" s="559">
        <f t="shared" ref="G4:P4" si="1">SUM(G5:G11)</f>
        <v>0</v>
      </c>
      <c r="H4" s="559">
        <f t="shared" si="1"/>
        <v>394626.8</v>
      </c>
      <c r="I4" s="559">
        <f t="shared" si="1"/>
        <v>186554.2</v>
      </c>
      <c r="J4" s="559">
        <f t="shared" si="1"/>
        <v>136773</v>
      </c>
      <c r="K4" s="559">
        <f t="shared" si="1"/>
        <v>103041.29999999999</v>
      </c>
      <c r="L4" s="559">
        <f t="shared" si="1"/>
        <v>293887.3</v>
      </c>
      <c r="M4" s="559">
        <f t="shared" si="1"/>
        <v>404349.9</v>
      </c>
      <c r="N4" s="559">
        <f t="shared" si="1"/>
        <v>248670.69999999998</v>
      </c>
      <c r="O4" s="559">
        <f t="shared" si="1"/>
        <v>497338.7</v>
      </c>
      <c r="P4" s="559">
        <f t="shared" si="1"/>
        <v>2265241.9</v>
      </c>
      <c r="Q4" s="616">
        <f>P4</f>
        <v>2265241.9</v>
      </c>
    </row>
    <row r="5" spans="1:20" ht="15.75" x14ac:dyDescent="0.25">
      <c r="A5" s="550">
        <v>907</v>
      </c>
      <c r="B5" s="560" t="s">
        <v>1020</v>
      </c>
      <c r="C5" s="560" t="s">
        <v>1021</v>
      </c>
      <c r="D5" s="560" t="s">
        <v>1022</v>
      </c>
      <c r="E5" s="561" t="s">
        <v>1023</v>
      </c>
      <c r="F5" s="562"/>
      <c r="G5" s="562"/>
      <c r="H5" s="562">
        <v>5647.7</v>
      </c>
      <c r="I5" s="562"/>
      <c r="J5" s="562"/>
      <c r="K5" s="562"/>
      <c r="L5" s="562"/>
      <c r="M5" s="562"/>
      <c r="N5" s="562">
        <v>6796</v>
      </c>
      <c r="O5" s="562"/>
      <c r="P5" s="559">
        <f>SUM(F5:O5)</f>
        <v>12443.7</v>
      </c>
      <c r="Q5" s="596">
        <f>P5+P6+P7+P8+P9+P10</f>
        <v>2250999.5</v>
      </c>
    </row>
    <row r="6" spans="1:20" ht="15.75" x14ac:dyDescent="0.25">
      <c r="A6" s="550">
        <v>907</v>
      </c>
      <c r="B6" s="560" t="s">
        <v>1020</v>
      </c>
      <c r="C6" s="560" t="s">
        <v>1021</v>
      </c>
      <c r="D6" s="560" t="s">
        <v>1022</v>
      </c>
      <c r="E6" s="561" t="s">
        <v>1024</v>
      </c>
      <c r="F6" s="562"/>
      <c r="G6" s="562"/>
      <c r="H6" s="562"/>
      <c r="I6" s="562"/>
      <c r="J6" s="562"/>
      <c r="K6" s="562"/>
      <c r="L6" s="562"/>
      <c r="M6" s="562"/>
      <c r="N6" s="562">
        <v>2.7</v>
      </c>
      <c r="O6" s="562"/>
      <c r="P6" s="559">
        <f t="shared" ref="P6:P24" si="2">SUM(F6:O6)</f>
        <v>2.7</v>
      </c>
    </row>
    <row r="7" spans="1:20" ht="15.75" x14ac:dyDescent="0.25">
      <c r="A7" s="550">
        <v>907</v>
      </c>
      <c r="B7" s="560" t="s">
        <v>1020</v>
      </c>
      <c r="C7" s="560" t="s">
        <v>1021</v>
      </c>
      <c r="D7" s="560" t="s">
        <v>1022</v>
      </c>
      <c r="E7" s="561" t="s">
        <v>1025</v>
      </c>
      <c r="F7" s="562"/>
      <c r="G7" s="562"/>
      <c r="H7" s="562">
        <v>1705.7</v>
      </c>
      <c r="I7" s="562"/>
      <c r="J7" s="562"/>
      <c r="K7" s="562"/>
      <c r="L7" s="562"/>
      <c r="M7" s="562"/>
      <c r="N7" s="562">
        <v>2052.1999999999998</v>
      </c>
      <c r="O7" s="562"/>
      <c r="P7" s="559">
        <f t="shared" si="2"/>
        <v>3757.8999999999996</v>
      </c>
    </row>
    <row r="8" spans="1:20" ht="15.75" x14ac:dyDescent="0.25">
      <c r="A8" s="550">
        <v>907</v>
      </c>
      <c r="B8" s="560" t="s">
        <v>1020</v>
      </c>
      <c r="C8" s="560" t="s">
        <v>1021</v>
      </c>
      <c r="D8" s="560" t="s">
        <v>1022</v>
      </c>
      <c r="E8" s="561" t="s">
        <v>1026</v>
      </c>
      <c r="F8" s="562"/>
      <c r="G8" s="562"/>
      <c r="H8" s="562"/>
      <c r="I8" s="562"/>
      <c r="J8" s="562"/>
      <c r="K8" s="562"/>
      <c r="L8" s="562"/>
      <c r="M8" s="562"/>
      <c r="N8" s="562">
        <v>100</v>
      </c>
      <c r="O8" s="562"/>
      <c r="P8" s="559">
        <f t="shared" si="2"/>
        <v>100</v>
      </c>
    </row>
    <row r="9" spans="1:20" ht="15.75" x14ac:dyDescent="0.25">
      <c r="A9" s="550">
        <v>907</v>
      </c>
      <c r="B9" s="560" t="s">
        <v>1020</v>
      </c>
      <c r="C9" s="560" t="s">
        <v>1021</v>
      </c>
      <c r="D9" s="560" t="s">
        <v>1022</v>
      </c>
      <c r="E9" s="561" t="s">
        <v>1027</v>
      </c>
      <c r="F9" s="562"/>
      <c r="G9" s="562"/>
      <c r="H9" s="562">
        <v>244901.5</v>
      </c>
      <c r="I9" s="562">
        <v>186554.2</v>
      </c>
      <c r="J9" s="562">
        <v>136773</v>
      </c>
      <c r="K9" s="562">
        <v>60890.1</v>
      </c>
      <c r="L9" s="562">
        <v>253508.4</v>
      </c>
      <c r="M9" s="562">
        <v>338904.4</v>
      </c>
      <c r="N9" s="562">
        <v>176538.9</v>
      </c>
      <c r="O9" s="562">
        <v>470587.8</v>
      </c>
      <c r="P9" s="559">
        <f>SUM(F9:O9)</f>
        <v>1868658.3</v>
      </c>
    </row>
    <row r="10" spans="1:20" ht="15.75" x14ac:dyDescent="0.25">
      <c r="A10" s="550">
        <v>907</v>
      </c>
      <c r="B10" s="560" t="s">
        <v>1020</v>
      </c>
      <c r="C10" s="560" t="s">
        <v>1021</v>
      </c>
      <c r="D10" s="560" t="s">
        <v>1022</v>
      </c>
      <c r="E10" s="561" t="s">
        <v>1028</v>
      </c>
      <c r="F10" s="562"/>
      <c r="G10" s="562"/>
      <c r="H10" s="562">
        <v>142371.9</v>
      </c>
      <c r="I10" s="562"/>
      <c r="J10" s="562"/>
      <c r="K10" s="562">
        <v>42151.199999999997</v>
      </c>
      <c r="L10" s="562">
        <v>40378.9</v>
      </c>
      <c r="M10" s="562">
        <v>65445.5</v>
      </c>
      <c r="N10" s="562">
        <v>63180.9</v>
      </c>
      <c r="O10" s="562">
        <v>12508.5</v>
      </c>
      <c r="P10" s="559">
        <f t="shared" si="2"/>
        <v>366036.9</v>
      </c>
    </row>
    <row r="11" spans="1:20" ht="15.75" x14ac:dyDescent="0.25">
      <c r="A11" s="550">
        <v>907</v>
      </c>
      <c r="B11" s="560" t="s">
        <v>1020</v>
      </c>
      <c r="C11" s="560" t="s">
        <v>1021</v>
      </c>
      <c r="D11" s="560" t="s">
        <v>1029</v>
      </c>
      <c r="E11" s="561" t="s">
        <v>1030</v>
      </c>
      <c r="F11" s="562"/>
      <c r="G11" s="562"/>
      <c r="H11" s="562"/>
      <c r="I11" s="562"/>
      <c r="J11" s="562"/>
      <c r="K11" s="562"/>
      <c r="L11" s="562"/>
      <c r="M11" s="562"/>
      <c r="N11" s="562"/>
      <c r="O11" s="562">
        <v>14242.4</v>
      </c>
      <c r="P11" s="559">
        <f t="shared" si="2"/>
        <v>14242.4</v>
      </c>
      <c r="Q11" s="596">
        <f>P11</f>
        <v>14242.4</v>
      </c>
    </row>
    <row r="12" spans="1:20" ht="15.75" x14ac:dyDescent="0.25">
      <c r="A12" s="557">
        <v>907</v>
      </c>
      <c r="B12" s="551" t="s">
        <v>1020</v>
      </c>
      <c r="C12" s="551" t="s">
        <v>1031</v>
      </c>
      <c r="D12" s="551"/>
      <c r="E12" s="558"/>
      <c r="F12" s="563">
        <f>SUM(F13:F25)</f>
        <v>5419</v>
      </c>
      <c r="G12" s="563">
        <f t="shared" ref="G12:P12" si="3">SUM(G13:G25)</f>
        <v>0</v>
      </c>
      <c r="H12" s="563">
        <f t="shared" si="3"/>
        <v>302574.19999999995</v>
      </c>
      <c r="I12" s="563">
        <f t="shared" si="3"/>
        <v>134475.6</v>
      </c>
      <c r="J12" s="563">
        <f t="shared" si="3"/>
        <v>111989.9</v>
      </c>
      <c r="K12" s="563">
        <f t="shared" si="3"/>
        <v>79944.900000000009</v>
      </c>
      <c r="L12" s="563">
        <f t="shared" si="3"/>
        <v>237402.69999999998</v>
      </c>
      <c r="M12" s="563">
        <f t="shared" si="3"/>
        <v>331051.5</v>
      </c>
      <c r="N12" s="563">
        <f t="shared" si="3"/>
        <v>203979.9</v>
      </c>
      <c r="O12" s="563">
        <f t="shared" si="3"/>
        <v>324314.3</v>
      </c>
      <c r="P12" s="559">
        <f t="shared" si="3"/>
        <v>1731152</v>
      </c>
      <c r="Q12" s="596">
        <f>P12</f>
        <v>1731152</v>
      </c>
    </row>
    <row r="13" spans="1:20" ht="15.75" x14ac:dyDescent="0.25">
      <c r="A13" s="550">
        <v>907</v>
      </c>
      <c r="B13" s="560" t="s">
        <v>1020</v>
      </c>
      <c r="C13" s="560" t="s">
        <v>1031</v>
      </c>
      <c r="D13" s="560" t="s">
        <v>1032</v>
      </c>
      <c r="E13" s="561" t="s">
        <v>1023</v>
      </c>
      <c r="F13" s="564"/>
      <c r="G13" s="564"/>
      <c r="H13" s="564">
        <v>1398.8</v>
      </c>
      <c r="I13" s="564"/>
      <c r="J13" s="564"/>
      <c r="K13" s="564"/>
      <c r="L13" s="564"/>
      <c r="M13" s="564"/>
      <c r="N13" s="564">
        <v>1212.2</v>
      </c>
      <c r="O13" s="564"/>
      <c r="P13" s="562">
        <f>SUM(F13:O13)</f>
        <v>2611</v>
      </c>
    </row>
    <row r="14" spans="1:20" ht="15.75" x14ac:dyDescent="0.25">
      <c r="A14" s="550">
        <v>907</v>
      </c>
      <c r="B14" s="560" t="s">
        <v>1020</v>
      </c>
      <c r="C14" s="560" t="s">
        <v>1031</v>
      </c>
      <c r="D14" s="560" t="s">
        <v>1032</v>
      </c>
      <c r="E14" s="561" t="s">
        <v>1025</v>
      </c>
      <c r="F14" s="564"/>
      <c r="G14" s="564"/>
      <c r="H14" s="564">
        <v>422.5</v>
      </c>
      <c r="I14" s="564"/>
      <c r="J14" s="564"/>
      <c r="K14" s="564"/>
      <c r="L14" s="564"/>
      <c r="M14" s="564"/>
      <c r="N14" s="564">
        <v>366.1</v>
      </c>
      <c r="O14" s="564"/>
      <c r="P14" s="562">
        <f t="shared" si="2"/>
        <v>788.6</v>
      </c>
    </row>
    <row r="15" spans="1:20" ht="15.75" x14ac:dyDescent="0.25">
      <c r="A15" s="550">
        <v>907</v>
      </c>
      <c r="B15" s="560" t="s">
        <v>1020</v>
      </c>
      <c r="C15" s="560" t="s">
        <v>1031</v>
      </c>
      <c r="D15" s="560" t="s">
        <v>1032</v>
      </c>
      <c r="E15" s="565">
        <v>243</v>
      </c>
      <c r="F15" s="564"/>
      <c r="G15" s="564"/>
      <c r="H15" s="564"/>
      <c r="I15" s="564"/>
      <c r="J15" s="564"/>
      <c r="K15" s="564"/>
      <c r="L15" s="564"/>
      <c r="M15" s="564"/>
      <c r="N15" s="564"/>
      <c r="O15" s="564"/>
      <c r="P15" s="562">
        <f t="shared" si="2"/>
        <v>0</v>
      </c>
    </row>
    <row r="16" spans="1:20" ht="15.75" x14ac:dyDescent="0.25">
      <c r="A16" s="550">
        <v>907</v>
      </c>
      <c r="B16" s="560" t="s">
        <v>1020</v>
      </c>
      <c r="C16" s="560" t="s">
        <v>1031</v>
      </c>
      <c r="D16" s="560" t="s">
        <v>1032</v>
      </c>
      <c r="E16" s="561" t="s">
        <v>1026</v>
      </c>
      <c r="F16" s="564"/>
      <c r="G16" s="564"/>
      <c r="H16" s="564">
        <v>4075.1</v>
      </c>
      <c r="I16" s="564"/>
      <c r="J16" s="564"/>
      <c r="K16" s="564"/>
      <c r="L16" s="564"/>
      <c r="M16" s="564"/>
      <c r="N16" s="564">
        <v>5851.3</v>
      </c>
      <c r="O16" s="564"/>
      <c r="P16" s="562">
        <f t="shared" si="2"/>
        <v>9926.4</v>
      </c>
    </row>
    <row r="17" spans="1:20" ht="15.75" x14ac:dyDescent="0.25">
      <c r="A17" s="550">
        <v>907</v>
      </c>
      <c r="B17" s="560" t="s">
        <v>1020</v>
      </c>
      <c r="C17" s="560" t="s">
        <v>1031</v>
      </c>
      <c r="D17" s="560" t="s">
        <v>1032</v>
      </c>
      <c r="E17" s="561" t="s">
        <v>1027</v>
      </c>
      <c r="F17" s="564"/>
      <c r="G17" s="564"/>
      <c r="H17" s="564">
        <v>188064.8</v>
      </c>
      <c r="I17" s="564">
        <v>134025.9</v>
      </c>
      <c r="J17" s="564">
        <v>98476.5</v>
      </c>
      <c r="K17" s="564">
        <v>44646.5</v>
      </c>
      <c r="L17" s="564">
        <f>183518.8+11172.4</f>
        <v>194691.19999999998</v>
      </c>
      <c r="M17" s="564">
        <v>262223.3</v>
      </c>
      <c r="N17" s="564">
        <v>139078.5</v>
      </c>
      <c r="O17" s="564">
        <v>309756.5</v>
      </c>
      <c r="P17" s="562">
        <f t="shared" si="2"/>
        <v>1370963.2</v>
      </c>
    </row>
    <row r="18" spans="1:20" ht="15.75" x14ac:dyDescent="0.25">
      <c r="A18" s="550">
        <v>907</v>
      </c>
      <c r="B18" s="560" t="s">
        <v>1020</v>
      </c>
      <c r="C18" s="560" t="s">
        <v>1031</v>
      </c>
      <c r="D18" s="560" t="s">
        <v>1032</v>
      </c>
      <c r="E18" s="561" t="s">
        <v>1030</v>
      </c>
      <c r="F18" s="564"/>
      <c r="G18" s="564"/>
      <c r="H18" s="564">
        <v>6001.4</v>
      </c>
      <c r="I18" s="564">
        <v>449.7</v>
      </c>
      <c r="J18" s="564">
        <v>13513.4</v>
      </c>
      <c r="K18" s="564"/>
      <c r="L18" s="564">
        <f>15477-L24</f>
        <v>10674.2</v>
      </c>
      <c r="M18" s="564">
        <f>15819.2-M24</f>
        <v>11363</v>
      </c>
      <c r="N18" s="564">
        <f>4439.2</f>
        <v>4439.2</v>
      </c>
      <c r="O18" s="564">
        <f>5681-O24</f>
        <v>3940.7</v>
      </c>
      <c r="P18" s="562">
        <f t="shared" si="2"/>
        <v>50381.599999999991</v>
      </c>
    </row>
    <row r="19" spans="1:20" ht="15.75" x14ac:dyDescent="0.25">
      <c r="A19" s="550">
        <v>907</v>
      </c>
      <c r="B19" s="560" t="s">
        <v>1020</v>
      </c>
      <c r="C19" s="560" t="s">
        <v>1031</v>
      </c>
      <c r="D19" s="560" t="s">
        <v>1032</v>
      </c>
      <c r="E19" s="561" t="s">
        <v>1028</v>
      </c>
      <c r="F19" s="564"/>
      <c r="G19" s="564"/>
      <c r="H19" s="564">
        <v>100721.3</v>
      </c>
      <c r="I19" s="564"/>
      <c r="J19" s="564"/>
      <c r="K19" s="564">
        <v>34560.1</v>
      </c>
      <c r="L19" s="564">
        <v>26869.5</v>
      </c>
      <c r="M19" s="564">
        <v>53009</v>
      </c>
      <c r="N19" s="564">
        <v>52190.2</v>
      </c>
      <c r="O19" s="564">
        <v>8876.7999999999993</v>
      </c>
      <c r="P19" s="562">
        <f t="shared" si="2"/>
        <v>276226.89999999997</v>
      </c>
    </row>
    <row r="20" spans="1:20" ht="15.75" x14ac:dyDescent="0.25">
      <c r="A20" s="550">
        <v>907</v>
      </c>
      <c r="B20" s="560" t="s">
        <v>1020</v>
      </c>
      <c r="C20" s="560" t="s">
        <v>1031</v>
      </c>
      <c r="D20" s="560" t="s">
        <v>1032</v>
      </c>
      <c r="E20" s="561" t="s">
        <v>1033</v>
      </c>
      <c r="F20" s="564"/>
      <c r="G20" s="564"/>
      <c r="H20" s="564">
        <v>734.3</v>
      </c>
      <c r="I20" s="564"/>
      <c r="J20" s="564"/>
      <c r="K20" s="564">
        <v>738.3</v>
      </c>
      <c r="L20" s="564">
        <v>365</v>
      </c>
      <c r="M20" s="564"/>
      <c r="N20" s="564"/>
      <c r="O20" s="564"/>
      <c r="P20" s="562">
        <f t="shared" si="2"/>
        <v>1837.6</v>
      </c>
    </row>
    <row r="21" spans="1:20" ht="15.75" x14ac:dyDescent="0.25">
      <c r="A21" s="550">
        <v>907</v>
      </c>
      <c r="B21" s="560" t="s">
        <v>1020</v>
      </c>
      <c r="C21" s="560" t="s">
        <v>1031</v>
      </c>
      <c r="D21" s="560" t="s">
        <v>1032</v>
      </c>
      <c r="E21" s="561" t="s">
        <v>1034</v>
      </c>
      <c r="F21" s="564"/>
      <c r="G21" s="564"/>
      <c r="H21" s="564">
        <v>1156</v>
      </c>
      <c r="I21" s="564"/>
      <c r="J21" s="564"/>
      <c r="K21" s="564"/>
      <c r="L21" s="564"/>
      <c r="M21" s="564"/>
      <c r="N21" s="564">
        <v>842.4</v>
      </c>
      <c r="O21" s="564"/>
      <c r="P21" s="562">
        <f t="shared" si="2"/>
        <v>1998.4</v>
      </c>
    </row>
    <row r="22" spans="1:20" ht="15.75" x14ac:dyDescent="0.25">
      <c r="A22" s="550">
        <v>907</v>
      </c>
      <c r="B22" s="560" t="s">
        <v>1020</v>
      </c>
      <c r="C22" s="560" t="s">
        <v>1031</v>
      </c>
      <c r="D22" s="560" t="s">
        <v>1032</v>
      </c>
      <c r="E22" s="561" t="s">
        <v>1035</v>
      </c>
      <c r="F22" s="564"/>
      <c r="G22" s="564"/>
      <c r="H22" s="564"/>
      <c r="I22" s="564"/>
      <c r="J22" s="564"/>
      <c r="K22" s="564"/>
      <c r="L22" s="564"/>
      <c r="M22" s="564"/>
      <c r="N22" s="564"/>
      <c r="O22" s="564"/>
      <c r="P22" s="562">
        <f t="shared" si="2"/>
        <v>0</v>
      </c>
    </row>
    <row r="23" spans="1:20" ht="15.75" x14ac:dyDescent="0.25">
      <c r="A23" s="550">
        <v>907</v>
      </c>
      <c r="B23" s="560" t="s">
        <v>1020</v>
      </c>
      <c r="C23" s="560" t="s">
        <v>1031</v>
      </c>
      <c r="D23" s="560" t="s">
        <v>1036</v>
      </c>
      <c r="E23" s="561">
        <v>243</v>
      </c>
      <c r="F23" s="564"/>
      <c r="G23" s="564"/>
      <c r="H23" s="564"/>
      <c r="I23" s="564"/>
      <c r="J23" s="564"/>
      <c r="K23" s="564"/>
      <c r="L23" s="564"/>
      <c r="M23" s="564"/>
      <c r="N23" s="564"/>
      <c r="O23" s="564"/>
      <c r="P23" s="562">
        <f t="shared" si="2"/>
        <v>0</v>
      </c>
    </row>
    <row r="24" spans="1:20" ht="15.75" x14ac:dyDescent="0.25">
      <c r="A24" s="550">
        <v>907</v>
      </c>
      <c r="B24" s="560" t="s">
        <v>1020</v>
      </c>
      <c r="C24" s="560" t="s">
        <v>1031</v>
      </c>
      <c r="D24" s="560" t="s">
        <v>1036</v>
      </c>
      <c r="E24" s="561" t="s">
        <v>1030</v>
      </c>
      <c r="F24" s="564">
        <v>5419</v>
      </c>
      <c r="G24" s="564"/>
      <c r="H24" s="564"/>
      <c r="I24" s="564"/>
      <c r="J24" s="564"/>
      <c r="K24" s="564"/>
      <c r="L24" s="564">
        <f>1823.5+2979.3</f>
        <v>4802.8</v>
      </c>
      <c r="M24" s="564">
        <f>2022.7+2433.5</f>
        <v>4456.2</v>
      </c>
      <c r="N24" s="564"/>
      <c r="O24" s="564">
        <f>1740.3</f>
        <v>1740.3</v>
      </c>
      <c r="P24" s="562">
        <f t="shared" si="2"/>
        <v>16418.3</v>
      </c>
    </row>
    <row r="25" spans="1:20" ht="15.75" x14ac:dyDescent="0.25">
      <c r="A25" s="550">
        <v>907</v>
      </c>
      <c r="B25" s="560" t="s">
        <v>1020</v>
      </c>
      <c r="C25" s="560" t="s">
        <v>1031</v>
      </c>
      <c r="D25" s="560" t="s">
        <v>1036</v>
      </c>
      <c r="E25" s="561" t="s">
        <v>1033</v>
      </c>
      <c r="F25" s="564"/>
      <c r="G25" s="564"/>
      <c r="H25" s="564"/>
      <c r="I25" s="564"/>
      <c r="J25" s="564" t="s">
        <v>15</v>
      </c>
      <c r="K25" s="564"/>
      <c r="L25" s="564"/>
      <c r="M25" s="564"/>
      <c r="N25" s="564"/>
      <c r="O25" s="564"/>
      <c r="P25" s="562">
        <f>SUM(F25:O25)</f>
        <v>0</v>
      </c>
    </row>
    <row r="26" spans="1:20" ht="15.75" x14ac:dyDescent="0.25">
      <c r="A26" s="553">
        <v>907</v>
      </c>
      <c r="B26" s="554" t="s">
        <v>1037</v>
      </c>
      <c r="C26" s="554"/>
      <c r="D26" s="554"/>
      <c r="E26" s="555"/>
      <c r="F26" s="556">
        <f>F27+F37</f>
        <v>19965.5</v>
      </c>
      <c r="G26" s="556">
        <f t="shared" ref="G26:P26" si="4">G27+G37</f>
        <v>0</v>
      </c>
      <c r="H26" s="556">
        <f t="shared" si="4"/>
        <v>905958.7</v>
      </c>
      <c r="I26" s="556">
        <f t="shared" si="4"/>
        <v>365458.2</v>
      </c>
      <c r="J26" s="556">
        <f>J27+J37</f>
        <v>224086.3</v>
      </c>
      <c r="K26" s="556">
        <f t="shared" si="4"/>
        <v>295056.09999999998</v>
      </c>
      <c r="L26" s="556">
        <f t="shared" si="4"/>
        <v>789264.7</v>
      </c>
      <c r="M26" s="556">
        <f t="shared" si="4"/>
        <v>697855.6</v>
      </c>
      <c r="N26" s="556">
        <f t="shared" si="4"/>
        <v>529310.19999999995</v>
      </c>
      <c r="O26" s="556">
        <f t="shared" si="4"/>
        <v>915461.89999999991</v>
      </c>
      <c r="P26" s="556">
        <f t="shared" si="4"/>
        <v>4742417.2</v>
      </c>
      <c r="S26" s="596">
        <f>P27+P37</f>
        <v>4742417.2</v>
      </c>
      <c r="T26" s="596">
        <f>S26-P50-P51</f>
        <v>4732311.8</v>
      </c>
    </row>
    <row r="27" spans="1:20" ht="15.75" x14ac:dyDescent="0.25">
      <c r="A27" s="557">
        <v>907</v>
      </c>
      <c r="B27" s="551" t="s">
        <v>1037</v>
      </c>
      <c r="C27" s="551" t="s">
        <v>1021</v>
      </c>
      <c r="D27" s="551"/>
      <c r="E27" s="558"/>
      <c r="F27" s="563">
        <f>SUM(F28:F36)</f>
        <v>8368.7000000000007</v>
      </c>
      <c r="G27" s="563">
        <f t="shared" ref="G27:O27" si="5">SUM(G28:G36)</f>
        <v>0</v>
      </c>
      <c r="H27" s="563">
        <f t="shared" si="5"/>
        <v>655383.19999999995</v>
      </c>
      <c r="I27" s="563">
        <f t="shared" si="5"/>
        <v>261942.5</v>
      </c>
      <c r="J27" s="563">
        <f t="shared" si="5"/>
        <v>152909.79999999999</v>
      </c>
      <c r="K27" s="563">
        <f t="shared" si="5"/>
        <v>209232.1</v>
      </c>
      <c r="L27" s="563">
        <f t="shared" si="5"/>
        <v>404360</v>
      </c>
      <c r="M27" s="563">
        <f t="shared" si="5"/>
        <v>501020</v>
      </c>
      <c r="N27" s="563">
        <f t="shared" si="5"/>
        <v>342771.3</v>
      </c>
      <c r="O27" s="563">
        <f t="shared" si="5"/>
        <v>504818.8</v>
      </c>
      <c r="P27" s="559">
        <f>SUM(P28:P36)</f>
        <v>3040806.4</v>
      </c>
      <c r="Q27" s="596">
        <f>P27</f>
        <v>3040806.4</v>
      </c>
    </row>
    <row r="28" spans="1:20" ht="15.75" x14ac:dyDescent="0.25">
      <c r="A28" s="550">
        <v>907</v>
      </c>
      <c r="B28" s="560" t="s">
        <v>1037</v>
      </c>
      <c r="C28" s="560" t="s">
        <v>1021</v>
      </c>
      <c r="D28" s="560" t="s">
        <v>1038</v>
      </c>
      <c r="E28" s="561" t="s">
        <v>1023</v>
      </c>
      <c r="F28" s="564"/>
      <c r="G28" s="564"/>
      <c r="H28" s="564"/>
      <c r="I28" s="564"/>
      <c r="J28" s="564"/>
      <c r="K28" s="564"/>
      <c r="L28" s="564"/>
      <c r="M28" s="564"/>
      <c r="N28" s="564"/>
      <c r="O28" s="564"/>
      <c r="P28" s="559">
        <f t="shared" ref="P28:P50" si="6">SUM(F28:O28)</f>
        <v>0</v>
      </c>
    </row>
    <row r="29" spans="1:20" ht="15.75" x14ac:dyDescent="0.25">
      <c r="A29" s="550">
        <v>907</v>
      </c>
      <c r="B29" s="560" t="s">
        <v>1037</v>
      </c>
      <c r="C29" s="560" t="s">
        <v>1021</v>
      </c>
      <c r="D29" s="560" t="s">
        <v>1038</v>
      </c>
      <c r="E29" s="561" t="s">
        <v>1025</v>
      </c>
      <c r="F29" s="564"/>
      <c r="G29" s="564"/>
      <c r="H29" s="564"/>
      <c r="I29" s="564"/>
      <c r="J29" s="564"/>
      <c r="K29" s="564"/>
      <c r="L29" s="564"/>
      <c r="M29" s="564"/>
      <c r="N29" s="564"/>
      <c r="O29" s="564"/>
      <c r="P29" s="559">
        <f t="shared" si="6"/>
        <v>0</v>
      </c>
    </row>
    <row r="30" spans="1:20" ht="15.75" x14ac:dyDescent="0.25">
      <c r="A30" s="550">
        <v>907</v>
      </c>
      <c r="B30" s="560" t="s">
        <v>1037</v>
      </c>
      <c r="C30" s="560" t="s">
        <v>1021</v>
      </c>
      <c r="D30" s="560" t="s">
        <v>1038</v>
      </c>
      <c r="E30" s="561" t="s">
        <v>1026</v>
      </c>
      <c r="F30" s="564"/>
      <c r="G30" s="564"/>
      <c r="H30" s="564"/>
      <c r="I30" s="564"/>
      <c r="J30" s="564"/>
      <c r="K30" s="564"/>
      <c r="L30" s="564"/>
      <c r="M30" s="564"/>
      <c r="N30" s="564"/>
      <c r="O30" s="564"/>
      <c r="P30" s="559">
        <f t="shared" si="6"/>
        <v>0</v>
      </c>
    </row>
    <row r="31" spans="1:20" ht="15.75" x14ac:dyDescent="0.25">
      <c r="A31" s="550">
        <v>907</v>
      </c>
      <c r="B31" s="560" t="s">
        <v>1037</v>
      </c>
      <c r="C31" s="560" t="s">
        <v>1021</v>
      </c>
      <c r="D31" s="560" t="s">
        <v>1038</v>
      </c>
      <c r="E31" s="561" t="s">
        <v>1027</v>
      </c>
      <c r="F31" s="564"/>
      <c r="G31" s="564"/>
      <c r="H31" s="564">
        <v>498703.2</v>
      </c>
      <c r="I31" s="564">
        <v>88001.3</v>
      </c>
      <c r="J31" s="564">
        <v>109260.7</v>
      </c>
      <c r="K31" s="564">
        <v>160678.5</v>
      </c>
      <c r="L31" s="564">
        <f>5908.3+313849.1</f>
        <v>319757.39999999997</v>
      </c>
      <c r="M31" s="564">
        <v>501020</v>
      </c>
      <c r="N31" s="564">
        <v>302608.59999999998</v>
      </c>
      <c r="O31" s="564">
        <v>451807.1</v>
      </c>
      <c r="P31" s="559">
        <f t="shared" si="6"/>
        <v>2431836.7999999998</v>
      </c>
    </row>
    <row r="32" spans="1:20" ht="15.75" x14ac:dyDescent="0.25">
      <c r="A32" s="550">
        <v>907</v>
      </c>
      <c r="B32" s="560" t="s">
        <v>1037</v>
      </c>
      <c r="C32" s="560" t="s">
        <v>1021</v>
      </c>
      <c r="D32" s="560" t="s">
        <v>1038</v>
      </c>
      <c r="E32" s="561" t="s">
        <v>1028</v>
      </c>
      <c r="F32" s="564"/>
      <c r="G32" s="564"/>
      <c r="H32" s="564">
        <v>156680</v>
      </c>
      <c r="I32" s="564">
        <f>7087.1+166854.1</f>
        <v>173941.2</v>
      </c>
      <c r="J32" s="564">
        <v>43649.1</v>
      </c>
      <c r="K32" s="564">
        <v>48553.599999999999</v>
      </c>
      <c r="L32" s="564">
        <v>84602.6</v>
      </c>
      <c r="M32" s="564"/>
      <c r="N32" s="564">
        <v>40162.699999999997</v>
      </c>
      <c r="O32" s="564">
        <v>53011.7</v>
      </c>
      <c r="P32" s="559">
        <f t="shared" si="6"/>
        <v>600600.89999999991</v>
      </c>
    </row>
    <row r="33" spans="1:17" ht="15.75" x14ac:dyDescent="0.25">
      <c r="A33" s="550">
        <v>907</v>
      </c>
      <c r="B33" s="560" t="s">
        <v>1037</v>
      </c>
      <c r="C33" s="560" t="s">
        <v>1021</v>
      </c>
      <c r="D33" s="560" t="s">
        <v>1039</v>
      </c>
      <c r="E33" s="561" t="s">
        <v>1026</v>
      </c>
      <c r="F33" s="564">
        <v>8368.7000000000007</v>
      </c>
      <c r="G33" s="564"/>
      <c r="H33" s="564"/>
      <c r="I33" s="564"/>
      <c r="J33" s="564"/>
      <c r="K33" s="564"/>
      <c r="L33" s="564"/>
      <c r="M33" s="564"/>
      <c r="N33" s="564"/>
      <c r="O33" s="564"/>
      <c r="P33" s="559">
        <f t="shared" si="6"/>
        <v>8368.7000000000007</v>
      </c>
    </row>
    <row r="34" spans="1:17" ht="15.75" x14ac:dyDescent="0.25">
      <c r="A34" s="550">
        <v>907</v>
      </c>
      <c r="B34" s="560" t="s">
        <v>1037</v>
      </c>
      <c r="C34" s="560" t="s">
        <v>1021</v>
      </c>
      <c r="D34" s="560" t="s">
        <v>1040</v>
      </c>
      <c r="E34" s="561" t="s">
        <v>1030</v>
      </c>
      <c r="F34" s="564"/>
      <c r="G34" s="564"/>
      <c r="H34" s="564"/>
      <c r="I34" s="564"/>
      <c r="J34" s="564"/>
      <c r="K34" s="564"/>
      <c r="L34" s="564"/>
      <c r="M34" s="564"/>
      <c r="N34" s="564"/>
      <c r="O34" s="564"/>
      <c r="P34" s="559">
        <f t="shared" si="6"/>
        <v>0</v>
      </c>
    </row>
    <row r="35" spans="1:17" ht="15.75" x14ac:dyDescent="0.25">
      <c r="A35" s="550">
        <v>907</v>
      </c>
      <c r="B35" s="560" t="s">
        <v>1037</v>
      </c>
      <c r="C35" s="560" t="s">
        <v>1021</v>
      </c>
      <c r="D35" s="560" t="s">
        <v>1040</v>
      </c>
      <c r="E35" s="561" t="s">
        <v>1033</v>
      </c>
      <c r="F35" s="564"/>
      <c r="G35" s="564"/>
      <c r="H35" s="564"/>
      <c r="I35" s="564"/>
      <c r="J35" s="564"/>
      <c r="K35" s="564"/>
      <c r="L35" s="564"/>
      <c r="M35" s="564"/>
      <c r="N35" s="564"/>
      <c r="O35" s="564"/>
      <c r="P35" s="559">
        <f t="shared" si="6"/>
        <v>0</v>
      </c>
    </row>
    <row r="36" spans="1:17" ht="15.75" x14ac:dyDescent="0.25">
      <c r="A36" s="550">
        <v>907</v>
      </c>
      <c r="B36" s="560" t="s">
        <v>1037</v>
      </c>
      <c r="C36" s="560" t="s">
        <v>1021</v>
      </c>
      <c r="D36" s="560" t="s">
        <v>1041</v>
      </c>
      <c r="E36" s="561" t="s">
        <v>1030</v>
      </c>
      <c r="F36" s="564"/>
      <c r="G36" s="564"/>
      <c r="H36" s="564"/>
      <c r="I36" s="564"/>
      <c r="J36" s="564"/>
      <c r="K36" s="564"/>
      <c r="L36" s="564"/>
      <c r="M36" s="564"/>
      <c r="N36" s="564"/>
      <c r="O36" s="564"/>
      <c r="P36" s="559">
        <f t="shared" si="6"/>
        <v>0</v>
      </c>
    </row>
    <row r="37" spans="1:17" ht="15.75" x14ac:dyDescent="0.25">
      <c r="A37" s="557">
        <v>907</v>
      </c>
      <c r="B37" s="551" t="s">
        <v>1037</v>
      </c>
      <c r="C37" s="551" t="s">
        <v>1031</v>
      </c>
      <c r="D37" s="551"/>
      <c r="E37" s="558"/>
      <c r="F37" s="563">
        <f>SUM(F38:F51)</f>
        <v>11596.8</v>
      </c>
      <c r="G37" s="563">
        <f t="shared" ref="G37:P37" si="7">SUM(G38:G51)</f>
        <v>0</v>
      </c>
      <c r="H37" s="563">
        <f t="shared" si="7"/>
        <v>250575.49999999997</v>
      </c>
      <c r="I37" s="563">
        <f t="shared" si="7"/>
        <v>103515.7</v>
      </c>
      <c r="J37" s="563">
        <f t="shared" si="7"/>
        <v>71176.5</v>
      </c>
      <c r="K37" s="563">
        <f t="shared" si="7"/>
        <v>85824</v>
      </c>
      <c r="L37" s="563">
        <f t="shared" si="7"/>
        <v>384904.7</v>
      </c>
      <c r="M37" s="563">
        <f t="shared" si="7"/>
        <v>196835.6</v>
      </c>
      <c r="N37" s="563">
        <f t="shared" si="7"/>
        <v>186538.9</v>
      </c>
      <c r="O37" s="563">
        <f t="shared" si="7"/>
        <v>410643.1</v>
      </c>
      <c r="P37" s="559">
        <f t="shared" si="7"/>
        <v>1701610.8</v>
      </c>
      <c r="Q37" s="596">
        <f>P38+P39+P40+P41+P42+P43+P44+P45+P46+P47+P48</f>
        <v>1691505.4000000001</v>
      </c>
    </row>
    <row r="38" spans="1:17" ht="15.75" x14ac:dyDescent="0.25">
      <c r="A38" s="550">
        <v>907</v>
      </c>
      <c r="B38" s="560" t="s">
        <v>1037</v>
      </c>
      <c r="C38" s="560" t="s">
        <v>1031</v>
      </c>
      <c r="D38" s="560" t="s">
        <v>1042</v>
      </c>
      <c r="E38" s="561" t="s">
        <v>1027</v>
      </c>
      <c r="F38" s="564"/>
      <c r="G38" s="564"/>
      <c r="H38" s="564">
        <v>137064.70000000001</v>
      </c>
      <c r="I38" s="564">
        <v>22062.3</v>
      </c>
      <c r="J38" s="564">
        <v>31934.9</v>
      </c>
      <c r="K38" s="564">
        <v>50866</v>
      </c>
      <c r="L38" s="564">
        <v>106524.6</v>
      </c>
      <c r="M38" s="564">
        <v>139703.20000000001</v>
      </c>
      <c r="N38" s="564">
        <v>84765.6</v>
      </c>
      <c r="O38" s="564">
        <v>130264.2</v>
      </c>
      <c r="P38" s="562">
        <f t="shared" si="6"/>
        <v>703185.5</v>
      </c>
    </row>
    <row r="39" spans="1:17" ht="15.75" x14ac:dyDescent="0.25">
      <c r="A39" s="550">
        <v>907</v>
      </c>
      <c r="B39" s="560" t="s">
        <v>1037</v>
      </c>
      <c r="C39" s="560" t="s">
        <v>1031</v>
      </c>
      <c r="D39" s="560" t="s">
        <v>1042</v>
      </c>
      <c r="E39" s="561" t="s">
        <v>1030</v>
      </c>
      <c r="F39" s="564">
        <v>1639.5</v>
      </c>
      <c r="G39" s="564"/>
      <c r="H39" s="564">
        <v>40228.9</v>
      </c>
      <c r="I39" s="564">
        <v>10438.700000000001</v>
      </c>
      <c r="J39" s="564">
        <v>20477</v>
      </c>
      <c r="K39" s="564">
        <v>17182</v>
      </c>
      <c r="L39" s="564">
        <v>108986.5</v>
      </c>
      <c r="M39" s="564">
        <f>57132.4-M50</f>
        <v>50833.9</v>
      </c>
      <c r="N39" s="564">
        <v>86873.2</v>
      </c>
      <c r="O39" s="564">
        <f>227721.3-O50</f>
        <v>225694.3</v>
      </c>
      <c r="P39" s="562">
        <f t="shared" si="6"/>
        <v>562354</v>
      </c>
    </row>
    <row r="40" spans="1:17" ht="15.75" x14ac:dyDescent="0.25">
      <c r="A40" s="550">
        <v>907</v>
      </c>
      <c r="B40" s="560" t="s">
        <v>1037</v>
      </c>
      <c r="C40" s="560" t="s">
        <v>1031</v>
      </c>
      <c r="D40" s="560" t="s">
        <v>1042</v>
      </c>
      <c r="E40" s="561" t="s">
        <v>1028</v>
      </c>
      <c r="F40" s="564"/>
      <c r="G40" s="564"/>
      <c r="H40" s="564">
        <v>51740.2</v>
      </c>
      <c r="I40" s="564">
        <v>61939.8</v>
      </c>
      <c r="J40" s="564">
        <v>16008.6</v>
      </c>
      <c r="K40" s="564">
        <v>13759.1</v>
      </c>
      <c r="L40" s="564">
        <v>67717.399999999994</v>
      </c>
      <c r="M40" s="564"/>
      <c r="N40" s="564">
        <v>14229.9</v>
      </c>
      <c r="O40" s="564">
        <v>50005</v>
      </c>
      <c r="P40" s="562">
        <f t="shared" si="6"/>
        <v>275400</v>
      </c>
    </row>
    <row r="41" spans="1:17" ht="15.75" x14ac:dyDescent="0.25">
      <c r="A41" s="550">
        <v>907</v>
      </c>
      <c r="B41" s="560" t="s">
        <v>1037</v>
      </c>
      <c r="C41" s="560" t="s">
        <v>1031</v>
      </c>
      <c r="D41" s="560" t="s">
        <v>1042</v>
      </c>
      <c r="E41" s="561" t="s">
        <v>1033</v>
      </c>
      <c r="F41" s="564"/>
      <c r="G41" s="564"/>
      <c r="H41" s="564">
        <v>19761.8</v>
      </c>
      <c r="I41" s="564">
        <v>9074.9</v>
      </c>
      <c r="J41" s="564">
        <v>2756</v>
      </c>
      <c r="K41" s="564">
        <v>4016.9</v>
      </c>
      <c r="L41" s="564">
        <v>101676.2</v>
      </c>
      <c r="M41" s="564"/>
      <c r="N41" s="564">
        <v>670.2</v>
      </c>
      <c r="O41" s="564">
        <v>2652.6</v>
      </c>
      <c r="P41" s="562">
        <f t="shared" si="6"/>
        <v>140608.6</v>
      </c>
    </row>
    <row r="42" spans="1:17" ht="15.75" x14ac:dyDescent="0.25">
      <c r="A42" s="550">
        <v>907</v>
      </c>
      <c r="B42" s="560" t="s">
        <v>1037</v>
      </c>
      <c r="C42" s="560" t="s">
        <v>1031</v>
      </c>
      <c r="D42" s="560" t="s">
        <v>1042</v>
      </c>
      <c r="E42" s="561" t="s">
        <v>1034</v>
      </c>
      <c r="F42" s="564"/>
      <c r="G42" s="564"/>
      <c r="H42" s="564"/>
      <c r="I42" s="564"/>
      <c r="J42" s="564"/>
      <c r="K42" s="564"/>
      <c r="L42" s="564"/>
      <c r="M42" s="564"/>
      <c r="N42" s="564"/>
      <c r="O42" s="564"/>
      <c r="P42" s="562">
        <f>SUM(F42:O42)</f>
        <v>0</v>
      </c>
    </row>
    <row r="43" spans="1:17" ht="15.75" x14ac:dyDescent="0.25">
      <c r="A43" s="550">
        <v>907</v>
      </c>
      <c r="B43" s="560" t="s">
        <v>1037</v>
      </c>
      <c r="C43" s="560" t="s">
        <v>1031</v>
      </c>
      <c r="D43" s="560" t="s">
        <v>1043</v>
      </c>
      <c r="E43" s="566">
        <v>612</v>
      </c>
      <c r="F43" s="564">
        <v>5000</v>
      </c>
      <c r="G43" s="564"/>
      <c r="H43" s="564"/>
      <c r="I43" s="564"/>
      <c r="J43" s="564"/>
      <c r="K43" s="564"/>
      <c r="L43" s="564"/>
      <c r="M43" s="564"/>
      <c r="N43" s="564"/>
      <c r="O43" s="564"/>
      <c r="P43" s="562">
        <f>SUM(F43:O43)</f>
        <v>5000</v>
      </c>
    </row>
    <row r="44" spans="1:17" ht="15.75" x14ac:dyDescent="0.25">
      <c r="A44" s="550">
        <v>907</v>
      </c>
      <c r="B44" s="560" t="s">
        <v>1037</v>
      </c>
      <c r="C44" s="560" t="s">
        <v>1031</v>
      </c>
      <c r="D44" s="560" t="s">
        <v>1044</v>
      </c>
      <c r="E44" s="561" t="s">
        <v>1030</v>
      </c>
      <c r="F44" s="564"/>
      <c r="G44" s="564"/>
      <c r="H44" s="564"/>
      <c r="I44" s="564"/>
      <c r="J44" s="564"/>
      <c r="K44" s="564"/>
      <c r="L44" s="564"/>
      <c r="M44" s="564"/>
      <c r="N44" s="564"/>
      <c r="O44" s="564"/>
      <c r="P44" s="562">
        <f t="shared" si="6"/>
        <v>0</v>
      </c>
    </row>
    <row r="45" spans="1:17" ht="15.75" x14ac:dyDescent="0.25">
      <c r="A45" s="550">
        <v>907</v>
      </c>
      <c r="B45" s="560" t="s">
        <v>1037</v>
      </c>
      <c r="C45" s="560" t="s">
        <v>1031</v>
      </c>
      <c r="D45" s="560" t="s">
        <v>1039</v>
      </c>
      <c r="E45" s="561" t="s">
        <v>1026</v>
      </c>
      <c r="F45" s="564">
        <v>4957.3</v>
      </c>
      <c r="G45" s="564"/>
      <c r="H45" s="564"/>
      <c r="I45" s="564"/>
      <c r="J45" s="564"/>
      <c r="K45" s="564"/>
      <c r="L45" s="564"/>
      <c r="M45" s="564"/>
      <c r="N45" s="564"/>
      <c r="O45" s="564"/>
      <c r="P45" s="562">
        <f t="shared" si="6"/>
        <v>4957.3</v>
      </c>
    </row>
    <row r="46" spans="1:17" ht="15.75" x14ac:dyDescent="0.25">
      <c r="A46" s="550">
        <v>907</v>
      </c>
      <c r="B46" s="560" t="s">
        <v>1037</v>
      </c>
      <c r="C46" s="560" t="s">
        <v>1031</v>
      </c>
      <c r="D46" s="560" t="s">
        <v>1040</v>
      </c>
      <c r="E46" s="561" t="s">
        <v>1030</v>
      </c>
      <c r="F46" s="564"/>
      <c r="G46" s="564"/>
      <c r="H46" s="564"/>
      <c r="I46" s="564"/>
      <c r="J46" s="564"/>
      <c r="K46" s="564"/>
      <c r="L46" s="564"/>
      <c r="M46" s="564"/>
      <c r="N46" s="564"/>
      <c r="O46" s="564"/>
      <c r="P46" s="562">
        <f t="shared" si="6"/>
        <v>0</v>
      </c>
    </row>
    <row r="47" spans="1:17" ht="15.75" x14ac:dyDescent="0.25">
      <c r="A47" s="550">
        <v>907</v>
      </c>
      <c r="B47" s="560" t="s">
        <v>1037</v>
      </c>
      <c r="C47" s="560" t="s">
        <v>1031</v>
      </c>
      <c r="D47" s="560" t="s">
        <v>1040</v>
      </c>
      <c r="E47" s="561" t="s">
        <v>1033</v>
      </c>
      <c r="F47" s="564"/>
      <c r="G47" s="564"/>
      <c r="H47" s="564"/>
      <c r="I47" s="564"/>
      <c r="J47" s="564"/>
      <c r="K47" s="564"/>
      <c r="L47" s="564"/>
      <c r="M47" s="564"/>
      <c r="N47" s="564"/>
      <c r="O47" s="564"/>
      <c r="P47" s="562">
        <f t="shared" si="6"/>
        <v>0</v>
      </c>
    </row>
    <row r="48" spans="1:17" ht="15.75" x14ac:dyDescent="0.25">
      <c r="A48" s="550">
        <v>907</v>
      </c>
      <c r="B48" s="560" t="s">
        <v>1037</v>
      </c>
      <c r="C48" s="560" t="s">
        <v>1031</v>
      </c>
      <c r="D48" s="560" t="s">
        <v>1041</v>
      </c>
      <c r="E48" s="561" t="s">
        <v>1030</v>
      </c>
      <c r="F48" s="564"/>
      <c r="G48" s="564"/>
      <c r="H48" s="564"/>
      <c r="I48" s="564"/>
      <c r="J48" s="564"/>
      <c r="K48" s="564"/>
      <c r="L48" s="564"/>
      <c r="M48" s="564"/>
      <c r="N48" s="564"/>
      <c r="O48" s="564"/>
      <c r="P48" s="562">
        <f t="shared" si="6"/>
        <v>0</v>
      </c>
    </row>
    <row r="49" spans="1:20" ht="15.75" x14ac:dyDescent="0.25">
      <c r="A49" s="550">
        <v>907</v>
      </c>
      <c r="B49" s="560" t="s">
        <v>1037</v>
      </c>
      <c r="C49" s="560" t="s">
        <v>1031</v>
      </c>
      <c r="D49" s="560" t="s">
        <v>1041</v>
      </c>
      <c r="E49" s="565">
        <v>622</v>
      </c>
      <c r="F49" s="564"/>
      <c r="G49" s="564"/>
      <c r="H49" s="564"/>
      <c r="I49" s="564"/>
      <c r="J49" s="564"/>
      <c r="K49" s="564"/>
      <c r="L49" s="564"/>
      <c r="M49" s="564"/>
      <c r="N49" s="564"/>
      <c r="O49" s="564"/>
      <c r="P49" s="562">
        <v>0</v>
      </c>
    </row>
    <row r="50" spans="1:20" ht="15.75" x14ac:dyDescent="0.25">
      <c r="A50" s="550">
        <v>907</v>
      </c>
      <c r="B50" s="592" t="s">
        <v>1037</v>
      </c>
      <c r="C50" s="592" t="s">
        <v>1031</v>
      </c>
      <c r="D50" s="592" t="s">
        <v>1036</v>
      </c>
      <c r="E50" s="593" t="s">
        <v>1030</v>
      </c>
      <c r="F50" s="617"/>
      <c r="G50" s="617"/>
      <c r="H50" s="617">
        <v>1779.9</v>
      </c>
      <c r="I50" s="617"/>
      <c r="J50" s="617"/>
      <c r="K50" s="617"/>
      <c r="L50" s="617"/>
      <c r="M50" s="617">
        <f>2443.9+2084.9+1769.7</f>
        <v>6298.5</v>
      </c>
      <c r="N50" s="617"/>
      <c r="O50" s="617">
        <f>2027</f>
        <v>2027</v>
      </c>
      <c r="P50" s="594">
        <f t="shared" si="6"/>
        <v>10105.4</v>
      </c>
    </row>
    <row r="51" spans="1:20" ht="15.75" x14ac:dyDescent="0.25">
      <c r="A51" s="550">
        <v>907</v>
      </c>
      <c r="B51" s="592" t="s">
        <v>1037</v>
      </c>
      <c r="C51" s="592" t="s">
        <v>1031</v>
      </c>
      <c r="D51" s="592" t="s">
        <v>1036</v>
      </c>
      <c r="E51" s="593" t="s">
        <v>1033</v>
      </c>
      <c r="F51" s="617"/>
      <c r="G51" s="617"/>
      <c r="H51" s="617"/>
      <c r="I51" s="617"/>
      <c r="J51" s="617"/>
      <c r="K51" s="617"/>
      <c r="L51" s="617"/>
      <c r="M51" s="617"/>
      <c r="N51" s="617"/>
      <c r="O51" s="617"/>
      <c r="P51" s="594">
        <f>SUM(F51:O51)</f>
        <v>0</v>
      </c>
    </row>
    <row r="52" spans="1:20" ht="15.75" x14ac:dyDescent="0.25">
      <c r="A52" s="553">
        <v>907</v>
      </c>
      <c r="B52" s="554" t="s">
        <v>1045</v>
      </c>
      <c r="C52" s="554"/>
      <c r="D52" s="554"/>
      <c r="E52" s="555"/>
      <c r="F52" s="556">
        <f>F53+F55</f>
        <v>24482</v>
      </c>
      <c r="G52" s="556">
        <f t="shared" ref="G52:P52" si="8">G53+G55</f>
        <v>0</v>
      </c>
      <c r="H52" s="556">
        <f t="shared" si="8"/>
        <v>104779.5</v>
      </c>
      <c r="I52" s="556">
        <f t="shared" si="8"/>
        <v>90398.400000000009</v>
      </c>
      <c r="J52" s="556">
        <f t="shared" si="8"/>
        <v>100962.40000000001</v>
      </c>
      <c r="K52" s="556">
        <f t="shared" si="8"/>
        <v>113489.60000000001</v>
      </c>
      <c r="L52" s="556">
        <f t="shared" si="8"/>
        <v>35419.899999999994</v>
      </c>
      <c r="M52" s="556">
        <f t="shared" si="8"/>
        <v>205107.4</v>
      </c>
      <c r="N52" s="556">
        <f t="shared" si="8"/>
        <v>159128.4</v>
      </c>
      <c r="O52" s="556">
        <f t="shared" si="8"/>
        <v>42209.9</v>
      </c>
      <c r="P52" s="556">
        <f t="shared" si="8"/>
        <v>875977.5</v>
      </c>
      <c r="S52" s="596">
        <f>P53+P55</f>
        <v>875977.5</v>
      </c>
      <c r="T52" s="596">
        <f>S52</f>
        <v>875977.5</v>
      </c>
    </row>
    <row r="53" spans="1:20" ht="15.75" x14ac:dyDescent="0.25">
      <c r="A53" s="557">
        <v>907</v>
      </c>
      <c r="B53" s="551" t="s">
        <v>1045</v>
      </c>
      <c r="C53" s="551" t="s">
        <v>1021</v>
      </c>
      <c r="D53" s="551"/>
      <c r="E53" s="558"/>
      <c r="F53" s="563">
        <f>F54</f>
        <v>16507.5</v>
      </c>
      <c r="G53" s="563">
        <f t="shared" ref="G53:P53" si="9">G54</f>
        <v>0</v>
      </c>
      <c r="H53" s="563">
        <f t="shared" si="9"/>
        <v>0</v>
      </c>
      <c r="I53" s="563">
        <f t="shared" si="9"/>
        <v>0</v>
      </c>
      <c r="J53" s="563">
        <f t="shared" si="9"/>
        <v>0</v>
      </c>
      <c r="K53" s="563">
        <f t="shared" si="9"/>
        <v>0</v>
      </c>
      <c r="L53" s="563">
        <f t="shared" si="9"/>
        <v>0</v>
      </c>
      <c r="M53" s="563">
        <f t="shared" si="9"/>
        <v>0</v>
      </c>
      <c r="N53" s="563">
        <f t="shared" si="9"/>
        <v>0</v>
      </c>
      <c r="O53" s="563">
        <f t="shared" si="9"/>
        <v>0</v>
      </c>
      <c r="P53" s="559">
        <f t="shared" si="9"/>
        <v>16507.5</v>
      </c>
      <c r="Q53" s="596">
        <f>P54</f>
        <v>16507.5</v>
      </c>
    </row>
    <row r="54" spans="1:20" ht="15.75" x14ac:dyDescent="0.25">
      <c r="A54" s="550">
        <v>907</v>
      </c>
      <c r="B54" s="560" t="s">
        <v>1045</v>
      </c>
      <c r="C54" s="560" t="s">
        <v>1021</v>
      </c>
      <c r="D54" s="560" t="s">
        <v>1046</v>
      </c>
      <c r="E54" s="561" t="s">
        <v>1027</v>
      </c>
      <c r="F54" s="564">
        <v>16507.5</v>
      </c>
      <c r="G54" s="564"/>
      <c r="H54" s="564"/>
      <c r="I54" s="564"/>
      <c r="J54" s="564"/>
      <c r="K54" s="564"/>
      <c r="L54" s="564"/>
      <c r="M54" s="564"/>
      <c r="N54" s="564"/>
      <c r="O54" s="564"/>
      <c r="P54" s="559">
        <f>SUM(F54:O54)</f>
        <v>16507.5</v>
      </c>
    </row>
    <row r="55" spans="1:20" ht="15.75" x14ac:dyDescent="0.25">
      <c r="A55" s="557">
        <v>907</v>
      </c>
      <c r="B55" s="551" t="s">
        <v>1045</v>
      </c>
      <c r="C55" s="551" t="s">
        <v>1031</v>
      </c>
      <c r="D55" s="551"/>
      <c r="E55" s="558"/>
      <c r="F55" s="563">
        <f>SUM(F56:F59)</f>
        <v>7974.5</v>
      </c>
      <c r="G55" s="563">
        <f t="shared" ref="G55:P55" si="10">SUM(G56:G59)</f>
        <v>0</v>
      </c>
      <c r="H55" s="563">
        <f t="shared" si="10"/>
        <v>104779.5</v>
      </c>
      <c r="I55" s="563">
        <f t="shared" si="10"/>
        <v>90398.400000000009</v>
      </c>
      <c r="J55" s="563">
        <f t="shared" si="10"/>
        <v>100962.40000000001</v>
      </c>
      <c r="K55" s="563">
        <f t="shared" si="10"/>
        <v>113489.60000000001</v>
      </c>
      <c r="L55" s="563">
        <f t="shared" si="10"/>
        <v>35419.899999999994</v>
      </c>
      <c r="M55" s="563">
        <f t="shared" si="10"/>
        <v>205107.4</v>
      </c>
      <c r="N55" s="563">
        <f t="shared" si="10"/>
        <v>159128.4</v>
      </c>
      <c r="O55" s="563">
        <f t="shared" si="10"/>
        <v>42209.9</v>
      </c>
      <c r="P55" s="559">
        <f t="shared" si="10"/>
        <v>859470</v>
      </c>
      <c r="Q55" s="596">
        <f>P56+P57+P58</f>
        <v>859470</v>
      </c>
    </row>
    <row r="56" spans="1:20" ht="15.75" x14ac:dyDescent="0.25">
      <c r="A56" s="550">
        <v>907</v>
      </c>
      <c r="B56" s="560" t="s">
        <v>1045</v>
      </c>
      <c r="C56" s="560" t="s">
        <v>1031</v>
      </c>
      <c r="D56" s="560" t="s">
        <v>1047</v>
      </c>
      <c r="E56" s="561" t="s">
        <v>1027</v>
      </c>
      <c r="F56" s="564"/>
      <c r="G56" s="564"/>
      <c r="H56" s="564">
        <f>102392.9+2386.6</f>
        <v>104779.5</v>
      </c>
      <c r="I56" s="564">
        <f>88011.8+2386.6</f>
        <v>90398.400000000009</v>
      </c>
      <c r="J56" s="564">
        <f>98575.8+2386.6</f>
        <v>100962.40000000001</v>
      </c>
      <c r="K56" s="564">
        <f>111103-K57+2386.6</f>
        <v>110989.6</v>
      </c>
      <c r="L56" s="564">
        <f>32752.1+2386.6</f>
        <v>35138.699999999997</v>
      </c>
      <c r="M56" s="564">
        <f>202720.8-M57+2386.6</f>
        <v>190859.9</v>
      </c>
      <c r="N56" s="564">
        <f>156741.8+2386.6</f>
        <v>159128.4</v>
      </c>
      <c r="O56" s="564">
        <f>39273.3+2386.6</f>
        <v>41659.9</v>
      </c>
      <c r="P56" s="562">
        <f>SUM(F56:O56)</f>
        <v>833916.8</v>
      </c>
    </row>
    <row r="57" spans="1:20" ht="15.75" x14ac:dyDescent="0.25">
      <c r="A57" s="550">
        <v>907</v>
      </c>
      <c r="B57" s="560" t="s">
        <v>1045</v>
      </c>
      <c r="C57" s="560" t="s">
        <v>1031</v>
      </c>
      <c r="D57" s="560" t="s">
        <v>1047</v>
      </c>
      <c r="E57" s="561" t="s">
        <v>1030</v>
      </c>
      <c r="F57" s="564"/>
      <c r="G57" s="564"/>
      <c r="H57" s="564"/>
      <c r="I57" s="564"/>
      <c r="J57" s="564"/>
      <c r="K57" s="564">
        <v>2500</v>
      </c>
      <c r="L57" s="564">
        <v>281.2</v>
      </c>
      <c r="M57" s="564">
        <v>14247.5</v>
      </c>
      <c r="N57" s="564"/>
      <c r="O57" s="564">
        <v>550</v>
      </c>
      <c r="P57" s="562">
        <f>SUM(F57:O57)</f>
        <v>17578.7</v>
      </c>
    </row>
    <row r="58" spans="1:20" ht="15.75" x14ac:dyDescent="0.25">
      <c r="A58" s="550">
        <v>907</v>
      </c>
      <c r="B58" s="560" t="s">
        <v>1045</v>
      </c>
      <c r="C58" s="560" t="s">
        <v>1031</v>
      </c>
      <c r="D58" s="560" t="s">
        <v>1046</v>
      </c>
      <c r="E58" s="561" t="s">
        <v>1027</v>
      </c>
      <c r="F58" s="564">
        <v>7974.5</v>
      </c>
      <c r="G58" s="564"/>
      <c r="H58" s="564"/>
      <c r="I58" s="564"/>
      <c r="J58" s="564"/>
      <c r="K58" s="564"/>
      <c r="L58" s="564"/>
      <c r="M58" s="564"/>
      <c r="N58" s="564"/>
      <c r="O58" s="564"/>
      <c r="P58" s="562">
        <f>SUM(F58:O58)</f>
        <v>7974.5</v>
      </c>
    </row>
    <row r="59" spans="1:20" ht="15.75" x14ac:dyDescent="0.25">
      <c r="A59" s="550">
        <v>907</v>
      </c>
      <c r="B59" s="560" t="s">
        <v>1045</v>
      </c>
      <c r="C59" s="560" t="s">
        <v>1031</v>
      </c>
      <c r="D59" s="560" t="s">
        <v>1036</v>
      </c>
      <c r="E59" s="561" t="s">
        <v>1030</v>
      </c>
      <c r="F59" s="564"/>
      <c r="G59" s="564"/>
      <c r="H59" s="564"/>
      <c r="I59" s="564"/>
      <c r="J59" s="564"/>
      <c r="K59" s="564"/>
      <c r="L59" s="564"/>
      <c r="M59" s="564"/>
      <c r="N59" s="564"/>
      <c r="O59" s="564"/>
      <c r="P59" s="562">
        <f>SUM(F59:O59)</f>
        <v>0</v>
      </c>
    </row>
    <row r="60" spans="1:20" ht="15.75" x14ac:dyDescent="0.25">
      <c r="A60" s="553">
        <v>907</v>
      </c>
      <c r="B60" s="554" t="s">
        <v>1048</v>
      </c>
      <c r="C60" s="554"/>
      <c r="D60" s="554"/>
      <c r="E60" s="555"/>
      <c r="F60" s="556">
        <f>F61+F63</f>
        <v>62380.7</v>
      </c>
      <c r="G60" s="556">
        <f t="shared" ref="G60:P60" si="11">G61+G63</f>
        <v>0</v>
      </c>
      <c r="H60" s="556">
        <f t="shared" si="11"/>
        <v>0</v>
      </c>
      <c r="I60" s="556">
        <f t="shared" si="11"/>
        <v>0</v>
      </c>
      <c r="J60" s="556">
        <f t="shared" si="11"/>
        <v>0</v>
      </c>
      <c r="K60" s="556">
        <f t="shared" si="11"/>
        <v>0</v>
      </c>
      <c r="L60" s="556">
        <f t="shared" si="11"/>
        <v>0</v>
      </c>
      <c r="M60" s="556">
        <f t="shared" si="11"/>
        <v>0</v>
      </c>
      <c r="N60" s="556">
        <f t="shared" si="11"/>
        <v>0</v>
      </c>
      <c r="O60" s="556">
        <f t="shared" si="11"/>
        <v>0</v>
      </c>
      <c r="P60" s="556">
        <f t="shared" si="11"/>
        <v>62380.7</v>
      </c>
      <c r="S60" s="596">
        <f>P61+P63</f>
        <v>62380.7</v>
      </c>
      <c r="T60" s="596">
        <f>S60</f>
        <v>62380.7</v>
      </c>
    </row>
    <row r="61" spans="1:20" ht="15.75" x14ac:dyDescent="0.25">
      <c r="A61" s="567">
        <v>907</v>
      </c>
      <c r="B61" s="568" t="s">
        <v>1048</v>
      </c>
      <c r="C61" s="568" t="s">
        <v>1021</v>
      </c>
      <c r="D61" s="568"/>
      <c r="E61" s="569"/>
      <c r="F61" s="563">
        <f>F62</f>
        <v>17854.3</v>
      </c>
      <c r="G61" s="563">
        <f t="shared" ref="G61:P61" si="12">G62</f>
        <v>0</v>
      </c>
      <c r="H61" s="563">
        <f t="shared" si="12"/>
        <v>0</v>
      </c>
      <c r="I61" s="563">
        <f t="shared" si="12"/>
        <v>0</v>
      </c>
      <c r="J61" s="563">
        <f t="shared" si="12"/>
        <v>0</v>
      </c>
      <c r="K61" s="563">
        <f t="shared" si="12"/>
        <v>0</v>
      </c>
      <c r="L61" s="563">
        <f t="shared" si="12"/>
        <v>0</v>
      </c>
      <c r="M61" s="563">
        <f t="shared" si="12"/>
        <v>0</v>
      </c>
      <c r="N61" s="563">
        <f t="shared" si="12"/>
        <v>0</v>
      </c>
      <c r="O61" s="563">
        <f t="shared" si="12"/>
        <v>0</v>
      </c>
      <c r="P61" s="563">
        <f t="shared" si="12"/>
        <v>17854.3</v>
      </c>
      <c r="Q61" s="596">
        <f>P62</f>
        <v>17854.3</v>
      </c>
    </row>
    <row r="62" spans="1:20" ht="15.75" x14ac:dyDescent="0.25">
      <c r="A62" s="550">
        <v>907</v>
      </c>
      <c r="B62" s="560" t="s">
        <v>1048</v>
      </c>
      <c r="C62" s="560" t="s">
        <v>1021</v>
      </c>
      <c r="D62" s="560" t="s">
        <v>1049</v>
      </c>
      <c r="E62" s="561" t="s">
        <v>1026</v>
      </c>
      <c r="F62" s="564">
        <v>17854.3</v>
      </c>
      <c r="G62" s="564"/>
      <c r="H62" s="564"/>
      <c r="I62" s="564"/>
      <c r="J62" s="564"/>
      <c r="K62" s="564"/>
      <c r="L62" s="564"/>
      <c r="M62" s="564"/>
      <c r="N62" s="564"/>
      <c r="O62" s="564"/>
      <c r="P62" s="559">
        <f>SUM(F62:O62)</f>
        <v>17854.3</v>
      </c>
    </row>
    <row r="63" spans="1:20" ht="15.75" x14ac:dyDescent="0.25">
      <c r="A63" s="557">
        <v>907</v>
      </c>
      <c r="B63" s="551" t="s">
        <v>1048</v>
      </c>
      <c r="C63" s="551" t="s">
        <v>1031</v>
      </c>
      <c r="D63" s="551"/>
      <c r="E63" s="558"/>
      <c r="F63" s="563">
        <f>SUM(F64:F66)</f>
        <v>44526.400000000001</v>
      </c>
      <c r="G63" s="563">
        <f t="shared" ref="G63:P63" si="13">SUM(G64:G66)</f>
        <v>0</v>
      </c>
      <c r="H63" s="563">
        <f t="shared" si="13"/>
        <v>0</v>
      </c>
      <c r="I63" s="563">
        <f t="shared" si="13"/>
        <v>0</v>
      </c>
      <c r="J63" s="563">
        <f t="shared" si="13"/>
        <v>0</v>
      </c>
      <c r="K63" s="563">
        <f t="shared" si="13"/>
        <v>0</v>
      </c>
      <c r="L63" s="563">
        <f t="shared" si="13"/>
        <v>0</v>
      </c>
      <c r="M63" s="563">
        <f t="shared" si="13"/>
        <v>0</v>
      </c>
      <c r="N63" s="563">
        <f t="shared" si="13"/>
        <v>0</v>
      </c>
      <c r="O63" s="563">
        <f t="shared" si="13"/>
        <v>0</v>
      </c>
      <c r="P63" s="559">
        <f t="shared" si="13"/>
        <v>44526.400000000001</v>
      </c>
      <c r="Q63" s="596">
        <f>P64+P65+P66</f>
        <v>44526.400000000001</v>
      </c>
    </row>
    <row r="64" spans="1:20" ht="15.75" x14ac:dyDescent="0.25">
      <c r="A64" s="550">
        <v>907</v>
      </c>
      <c r="B64" s="560" t="s">
        <v>1048</v>
      </c>
      <c r="C64" s="560" t="s">
        <v>1031</v>
      </c>
      <c r="D64" s="560" t="s">
        <v>1050</v>
      </c>
      <c r="E64" s="561" t="s">
        <v>1026</v>
      </c>
      <c r="F64" s="564">
        <v>29600.2</v>
      </c>
      <c r="G64" s="564"/>
      <c r="H64" s="564"/>
      <c r="I64" s="564"/>
      <c r="J64" s="564"/>
      <c r="K64" s="564"/>
      <c r="L64" s="564"/>
      <c r="M64" s="564"/>
      <c r="N64" s="564"/>
      <c r="O64" s="564"/>
      <c r="P64" s="562">
        <f>SUM(F64:O64)</f>
        <v>29600.2</v>
      </c>
    </row>
    <row r="65" spans="1:20" ht="15.75" x14ac:dyDescent="0.25">
      <c r="A65" s="550">
        <v>907</v>
      </c>
      <c r="B65" s="560" t="s">
        <v>1048</v>
      </c>
      <c r="C65" s="560" t="s">
        <v>1031</v>
      </c>
      <c r="D65" s="560" t="s">
        <v>1050</v>
      </c>
      <c r="E65" s="561" t="s">
        <v>1030</v>
      </c>
      <c r="F65" s="564">
        <v>4278.8</v>
      </c>
      <c r="G65" s="564"/>
      <c r="H65" s="564"/>
      <c r="I65" s="564"/>
      <c r="J65" s="564"/>
      <c r="K65" s="564"/>
      <c r="L65" s="564"/>
      <c r="M65" s="564"/>
      <c r="N65" s="564"/>
      <c r="O65" s="564"/>
      <c r="P65" s="562">
        <f>SUM(F65:O65)</f>
        <v>4278.8</v>
      </c>
    </row>
    <row r="66" spans="1:20" ht="15.75" x14ac:dyDescent="0.25">
      <c r="A66" s="550">
        <v>907</v>
      </c>
      <c r="B66" s="560" t="s">
        <v>1048</v>
      </c>
      <c r="C66" s="560" t="s">
        <v>1031</v>
      </c>
      <c r="D66" s="560" t="s">
        <v>1049</v>
      </c>
      <c r="E66" s="561" t="s">
        <v>1026</v>
      </c>
      <c r="F66" s="564">
        <v>10647.4</v>
      </c>
      <c r="G66" s="564"/>
      <c r="H66" s="564"/>
      <c r="I66" s="564"/>
      <c r="J66" s="564"/>
      <c r="K66" s="564"/>
      <c r="L66" s="564"/>
      <c r="M66" s="564"/>
      <c r="N66" s="564"/>
      <c r="O66" s="564"/>
      <c r="P66" s="562">
        <f>SUM(F66:O66)</f>
        <v>10647.4</v>
      </c>
    </row>
    <row r="67" spans="1:20" ht="15.75" x14ac:dyDescent="0.25">
      <c r="A67" s="553">
        <v>907</v>
      </c>
      <c r="B67" s="554" t="s">
        <v>1051</v>
      </c>
      <c r="C67" s="554"/>
      <c r="D67" s="554"/>
      <c r="E67" s="555"/>
      <c r="F67" s="556">
        <f>F68+F73</f>
        <v>35329.300000000003</v>
      </c>
      <c r="G67" s="556">
        <f t="shared" ref="G67:P67" si="14">G68+G73</f>
        <v>20872.7</v>
      </c>
      <c r="H67" s="556">
        <f t="shared" si="14"/>
        <v>21513.3</v>
      </c>
      <c r="I67" s="556">
        <f t="shared" si="14"/>
        <v>15415.300000000001</v>
      </c>
      <c r="J67" s="556">
        <f t="shared" si="14"/>
        <v>14335.899999999998</v>
      </c>
      <c r="K67" s="556">
        <f t="shared" si="14"/>
        <v>14664.100000000002</v>
      </c>
      <c r="L67" s="556">
        <f t="shared" si="14"/>
        <v>32379.4</v>
      </c>
      <c r="M67" s="556">
        <f t="shared" si="14"/>
        <v>21604.5</v>
      </c>
      <c r="N67" s="556">
        <f t="shared" si="14"/>
        <v>19600.699999999997</v>
      </c>
      <c r="O67" s="556">
        <f t="shared" si="14"/>
        <v>32357.199999999997</v>
      </c>
      <c r="P67" s="556">
        <f t="shared" si="14"/>
        <v>228072.4</v>
      </c>
      <c r="S67" s="596">
        <f>P68+P73</f>
        <v>228072.4</v>
      </c>
      <c r="T67" s="596">
        <f>S67-P89-P90</f>
        <v>227829.9</v>
      </c>
    </row>
    <row r="68" spans="1:20" ht="15.75" x14ac:dyDescent="0.25">
      <c r="A68" s="567">
        <v>907</v>
      </c>
      <c r="B68" s="568" t="s">
        <v>1051</v>
      </c>
      <c r="C68" s="568" t="s">
        <v>1021</v>
      </c>
      <c r="D68" s="568"/>
      <c r="E68" s="569"/>
      <c r="F68" s="563">
        <f>SUM(F69:F72)</f>
        <v>850.8</v>
      </c>
      <c r="G68" s="563">
        <f t="shared" ref="G68:P68" si="15">SUM(G69:G72)</f>
        <v>0</v>
      </c>
      <c r="H68" s="563">
        <f t="shared" si="15"/>
        <v>4308</v>
      </c>
      <c r="I68" s="563">
        <f t="shared" si="15"/>
        <v>2382.4</v>
      </c>
      <c r="J68" s="563">
        <f t="shared" si="15"/>
        <v>2283.6</v>
      </c>
      <c r="K68" s="563">
        <f t="shared" si="15"/>
        <v>2250.6</v>
      </c>
      <c r="L68" s="563">
        <f t="shared" si="15"/>
        <v>3686.6000000000004</v>
      </c>
      <c r="M68" s="563">
        <f t="shared" si="15"/>
        <v>4665.8999999999996</v>
      </c>
      <c r="N68" s="563">
        <f t="shared" si="15"/>
        <v>2806.1</v>
      </c>
      <c r="O68" s="563">
        <f t="shared" si="15"/>
        <v>4896.3999999999996</v>
      </c>
      <c r="P68" s="563">
        <f t="shared" si="15"/>
        <v>28130.400000000001</v>
      </c>
      <c r="Q68" s="596">
        <f>P69+P70+P71+P72</f>
        <v>28130.400000000001</v>
      </c>
    </row>
    <row r="69" spans="1:20" ht="15.75" x14ac:dyDescent="0.25">
      <c r="A69" s="550">
        <v>907</v>
      </c>
      <c r="B69" s="560" t="s">
        <v>1051</v>
      </c>
      <c r="C69" s="560" t="s">
        <v>1021</v>
      </c>
      <c r="D69" s="560" t="s">
        <v>1052</v>
      </c>
      <c r="E69" s="561" t="s">
        <v>1053</v>
      </c>
      <c r="F69" s="564">
        <v>593.29999999999995</v>
      </c>
      <c r="G69" s="564"/>
      <c r="H69" s="564">
        <v>2669.8</v>
      </c>
      <c r="I69" s="564">
        <v>1483.2</v>
      </c>
      <c r="J69" s="564">
        <v>1483.2</v>
      </c>
      <c r="K69" s="564">
        <v>1483.2</v>
      </c>
      <c r="L69" s="564">
        <v>2373.1999999999998</v>
      </c>
      <c r="M69" s="564">
        <v>2966.5</v>
      </c>
      <c r="N69" s="564">
        <v>1779.9</v>
      </c>
      <c r="O69" s="564">
        <v>2966.5</v>
      </c>
      <c r="P69" s="559">
        <f>SUM(F69:O69)</f>
        <v>17798.8</v>
      </c>
    </row>
    <row r="70" spans="1:20" ht="15.75" x14ac:dyDescent="0.25">
      <c r="A70" s="550">
        <v>907</v>
      </c>
      <c r="B70" s="560" t="s">
        <v>1051</v>
      </c>
      <c r="C70" s="560" t="s">
        <v>1021</v>
      </c>
      <c r="D70" s="560" t="s">
        <v>1052</v>
      </c>
      <c r="E70" s="561" t="s">
        <v>1054</v>
      </c>
      <c r="F70" s="564">
        <v>75.099999999999994</v>
      </c>
      <c r="G70" s="564"/>
      <c r="H70" s="564">
        <v>338</v>
      </c>
      <c r="I70" s="564">
        <v>187.8</v>
      </c>
      <c r="J70" s="564">
        <v>187.8</v>
      </c>
      <c r="K70" s="564">
        <v>187.8</v>
      </c>
      <c r="L70" s="564">
        <v>300.39999999999998</v>
      </c>
      <c r="M70" s="564">
        <v>375.5</v>
      </c>
      <c r="N70" s="564">
        <v>225.3</v>
      </c>
      <c r="O70" s="564">
        <v>375.5</v>
      </c>
      <c r="P70" s="559">
        <f>SUM(F70:O70)</f>
        <v>2253.1999999999998</v>
      </c>
    </row>
    <row r="71" spans="1:20" ht="15.75" x14ac:dyDescent="0.25">
      <c r="A71" s="550">
        <v>907</v>
      </c>
      <c r="B71" s="560" t="s">
        <v>1051</v>
      </c>
      <c r="C71" s="560" t="s">
        <v>1021</v>
      </c>
      <c r="D71" s="560" t="s">
        <v>1052</v>
      </c>
      <c r="E71" s="561" t="s">
        <v>1055</v>
      </c>
      <c r="F71" s="564">
        <v>182.4</v>
      </c>
      <c r="G71" s="564"/>
      <c r="H71" s="564">
        <v>806.3</v>
      </c>
      <c r="I71" s="564">
        <v>448</v>
      </c>
      <c r="J71" s="564">
        <v>447.9</v>
      </c>
      <c r="K71" s="564">
        <v>447.9</v>
      </c>
      <c r="L71" s="564">
        <v>716.7</v>
      </c>
      <c r="M71" s="564">
        <v>895.9</v>
      </c>
      <c r="N71" s="564">
        <v>537.5</v>
      </c>
      <c r="O71" s="564">
        <v>895.9</v>
      </c>
      <c r="P71" s="559">
        <f>SUM(F71:O71)</f>
        <v>5378.5</v>
      </c>
    </row>
    <row r="72" spans="1:20" ht="15.75" x14ac:dyDescent="0.25">
      <c r="A72" s="550">
        <v>907</v>
      </c>
      <c r="B72" s="560" t="s">
        <v>1051</v>
      </c>
      <c r="C72" s="560" t="s">
        <v>1021</v>
      </c>
      <c r="D72" s="560" t="s">
        <v>1052</v>
      </c>
      <c r="E72" s="561" t="s">
        <v>1026</v>
      </c>
      <c r="F72" s="564"/>
      <c r="G72" s="564"/>
      <c r="H72" s="564">
        <v>493.9</v>
      </c>
      <c r="I72" s="564">
        <v>263.39999999999998</v>
      </c>
      <c r="J72" s="564">
        <v>164.7</v>
      </c>
      <c r="K72" s="564">
        <v>131.69999999999999</v>
      </c>
      <c r="L72" s="564">
        <v>296.3</v>
      </c>
      <c r="M72" s="564">
        <v>428</v>
      </c>
      <c r="N72" s="564">
        <v>263.39999999999998</v>
      </c>
      <c r="O72" s="564">
        <v>658.5</v>
      </c>
      <c r="P72" s="559">
        <f>SUM(F72:O72)</f>
        <v>2699.9</v>
      </c>
    </row>
    <row r="73" spans="1:20" ht="15.75" x14ac:dyDescent="0.25">
      <c r="A73" s="557">
        <v>907</v>
      </c>
      <c r="B73" s="551" t="s">
        <v>1051</v>
      </c>
      <c r="C73" s="551" t="s">
        <v>1031</v>
      </c>
      <c r="D73" s="551"/>
      <c r="E73" s="558"/>
      <c r="F73" s="563">
        <f>SUM(F74:F90)</f>
        <v>34478.5</v>
      </c>
      <c r="G73" s="563">
        <f t="shared" ref="G73:P73" si="16">SUM(G74:G90)</f>
        <v>20872.7</v>
      </c>
      <c r="H73" s="563">
        <f t="shared" si="16"/>
        <v>17205.3</v>
      </c>
      <c r="I73" s="563">
        <f t="shared" si="16"/>
        <v>13032.900000000001</v>
      </c>
      <c r="J73" s="563">
        <f t="shared" si="16"/>
        <v>12052.299999999997</v>
      </c>
      <c r="K73" s="563">
        <f t="shared" si="16"/>
        <v>12413.500000000002</v>
      </c>
      <c r="L73" s="563">
        <f t="shared" si="16"/>
        <v>28692.800000000003</v>
      </c>
      <c r="M73" s="563">
        <f t="shared" si="16"/>
        <v>16938.599999999999</v>
      </c>
      <c r="N73" s="563">
        <f t="shared" si="16"/>
        <v>16794.599999999999</v>
      </c>
      <c r="O73" s="563">
        <f t="shared" si="16"/>
        <v>27460.799999999996</v>
      </c>
      <c r="P73" s="559">
        <f t="shared" si="16"/>
        <v>199942</v>
      </c>
      <c r="Q73" s="596">
        <f>P74+P75+P76+P77+P78+P79+P80</f>
        <v>47084.5</v>
      </c>
    </row>
    <row r="74" spans="1:20" ht="15.75" x14ac:dyDescent="0.25">
      <c r="A74" s="550">
        <v>907</v>
      </c>
      <c r="B74" s="560" t="s">
        <v>1051</v>
      </c>
      <c r="C74" s="560" t="s">
        <v>1031</v>
      </c>
      <c r="D74" s="560" t="s">
        <v>1056</v>
      </c>
      <c r="E74" s="561" t="s">
        <v>1027</v>
      </c>
      <c r="F74" s="564"/>
      <c r="G74" s="564"/>
      <c r="H74" s="564"/>
      <c r="I74" s="564"/>
      <c r="J74" s="564"/>
      <c r="K74" s="564"/>
      <c r="L74" s="564">
        <v>14636.7</v>
      </c>
      <c r="M74" s="564"/>
      <c r="N74" s="564"/>
      <c r="O74" s="564">
        <v>11575.1</v>
      </c>
      <c r="P74" s="562">
        <f t="shared" ref="P74:P90" si="17">SUM(F74:O74)</f>
        <v>26211.800000000003</v>
      </c>
    </row>
    <row r="75" spans="1:20" ht="15.75" x14ac:dyDescent="0.25">
      <c r="A75" s="550">
        <v>907</v>
      </c>
      <c r="B75" s="560" t="s">
        <v>1051</v>
      </c>
      <c r="C75" s="560" t="s">
        <v>1031</v>
      </c>
      <c r="D75" s="560" t="s">
        <v>1057</v>
      </c>
      <c r="E75" s="561" t="s">
        <v>1023</v>
      </c>
      <c r="F75" s="564"/>
      <c r="G75" s="564">
        <v>11342.4</v>
      </c>
      <c r="H75" s="564"/>
      <c r="I75" s="564"/>
      <c r="J75" s="564"/>
      <c r="K75" s="564"/>
      <c r="L75" s="564"/>
      <c r="M75" s="564"/>
      <c r="N75" s="564"/>
      <c r="O75" s="564"/>
      <c r="P75" s="562">
        <f t="shared" si="17"/>
        <v>11342.4</v>
      </c>
    </row>
    <row r="76" spans="1:20" ht="15.75" x14ac:dyDescent="0.25">
      <c r="A76" s="550">
        <v>907</v>
      </c>
      <c r="B76" s="560" t="s">
        <v>1051</v>
      </c>
      <c r="C76" s="560" t="s">
        <v>1031</v>
      </c>
      <c r="D76" s="560" t="s">
        <v>1057</v>
      </c>
      <c r="E76" s="561" t="s">
        <v>1024</v>
      </c>
      <c r="F76" s="564"/>
      <c r="G76" s="564">
        <v>60</v>
      </c>
      <c r="H76" s="564"/>
      <c r="I76" s="564"/>
      <c r="J76" s="564"/>
      <c r="K76" s="564"/>
      <c r="L76" s="564"/>
      <c r="M76" s="564"/>
      <c r="N76" s="564"/>
      <c r="O76" s="564"/>
      <c r="P76" s="562">
        <f t="shared" si="17"/>
        <v>60</v>
      </c>
    </row>
    <row r="77" spans="1:20" ht="15.75" x14ac:dyDescent="0.25">
      <c r="A77" s="550">
        <v>907</v>
      </c>
      <c r="B77" s="560" t="s">
        <v>1051</v>
      </c>
      <c r="C77" s="560" t="s">
        <v>1031</v>
      </c>
      <c r="D77" s="560" t="s">
        <v>1057</v>
      </c>
      <c r="E77" s="561" t="s">
        <v>1025</v>
      </c>
      <c r="F77" s="564"/>
      <c r="G77" s="564">
        <v>3425.4</v>
      </c>
      <c r="H77" s="564"/>
      <c r="I77" s="564"/>
      <c r="J77" s="564"/>
      <c r="K77" s="564"/>
      <c r="L77" s="564"/>
      <c r="M77" s="564"/>
      <c r="N77" s="564"/>
      <c r="O77" s="564"/>
      <c r="P77" s="562">
        <f t="shared" si="17"/>
        <v>3425.4</v>
      </c>
    </row>
    <row r="78" spans="1:20" ht="15.75" x14ac:dyDescent="0.25">
      <c r="A78" s="550">
        <v>907</v>
      </c>
      <c r="B78" s="560" t="s">
        <v>1051</v>
      </c>
      <c r="C78" s="560" t="s">
        <v>1031</v>
      </c>
      <c r="D78" s="560" t="s">
        <v>1057</v>
      </c>
      <c r="E78" s="561" t="s">
        <v>1026</v>
      </c>
      <c r="F78" s="564"/>
      <c r="G78" s="564">
        <v>5598.2</v>
      </c>
      <c r="H78" s="564"/>
      <c r="I78" s="564"/>
      <c r="J78" s="564"/>
      <c r="K78" s="564"/>
      <c r="L78" s="564"/>
      <c r="M78" s="564"/>
      <c r="N78" s="564"/>
      <c r="O78" s="564"/>
      <c r="P78" s="562">
        <f t="shared" si="17"/>
        <v>5598.2</v>
      </c>
    </row>
    <row r="79" spans="1:20" ht="15.75" x14ac:dyDescent="0.25">
      <c r="A79" s="550">
        <v>907</v>
      </c>
      <c r="B79" s="560" t="s">
        <v>1051</v>
      </c>
      <c r="C79" s="560" t="s">
        <v>1031</v>
      </c>
      <c r="D79" s="560" t="s">
        <v>1057</v>
      </c>
      <c r="E79" s="561" t="s">
        <v>1058</v>
      </c>
      <c r="F79" s="564"/>
      <c r="G79" s="564">
        <v>445</v>
      </c>
      <c r="H79" s="564"/>
      <c r="I79" s="564"/>
      <c r="J79" s="564"/>
      <c r="K79" s="564"/>
      <c r="L79" s="564"/>
      <c r="M79" s="564"/>
      <c r="N79" s="564"/>
      <c r="O79" s="564"/>
      <c r="P79" s="562">
        <f t="shared" si="17"/>
        <v>445</v>
      </c>
    </row>
    <row r="80" spans="1:20" ht="15.75" x14ac:dyDescent="0.25">
      <c r="A80" s="550">
        <v>907</v>
      </c>
      <c r="B80" s="560" t="s">
        <v>1051</v>
      </c>
      <c r="C80" s="560" t="s">
        <v>1031</v>
      </c>
      <c r="D80" s="560" t="s">
        <v>1057</v>
      </c>
      <c r="E80" s="561" t="s">
        <v>1034</v>
      </c>
      <c r="F80" s="564"/>
      <c r="G80" s="564">
        <v>1.7</v>
      </c>
      <c r="H80" s="564"/>
      <c r="I80" s="564"/>
      <c r="J80" s="564"/>
      <c r="K80" s="564"/>
      <c r="L80" s="564"/>
      <c r="M80" s="564"/>
      <c r="N80" s="564"/>
      <c r="O80" s="564"/>
      <c r="P80" s="562">
        <f t="shared" si="17"/>
        <v>1.7</v>
      </c>
    </row>
    <row r="81" spans="1:20" ht="15.75" x14ac:dyDescent="0.25">
      <c r="A81" s="550">
        <v>907</v>
      </c>
      <c r="B81" s="560" t="s">
        <v>1051</v>
      </c>
      <c r="C81" s="560" t="s">
        <v>1031</v>
      </c>
      <c r="D81" s="560" t="s">
        <v>1059</v>
      </c>
      <c r="E81" s="561" t="s">
        <v>1053</v>
      </c>
      <c r="F81" s="562">
        <v>21282.3</v>
      </c>
      <c r="G81" s="562"/>
      <c r="H81" s="562">
        <v>10109.4</v>
      </c>
      <c r="I81" s="562">
        <v>7724</v>
      </c>
      <c r="J81" s="562">
        <v>7304.4</v>
      </c>
      <c r="K81" s="562">
        <v>7842.8</v>
      </c>
      <c r="L81" s="562">
        <v>8715.7000000000007</v>
      </c>
      <c r="M81" s="562">
        <v>10685.3</v>
      </c>
      <c r="N81" s="562">
        <v>10028.200000000001</v>
      </c>
      <c r="O81" s="562">
        <v>10371</v>
      </c>
      <c r="P81" s="562">
        <f t="shared" si="17"/>
        <v>94063.1</v>
      </c>
      <c r="Q81" s="596">
        <f>P81+P82+P83</f>
        <v>130464.5</v>
      </c>
    </row>
    <row r="82" spans="1:20" ht="15.75" x14ac:dyDescent="0.25">
      <c r="A82" s="550">
        <v>907</v>
      </c>
      <c r="B82" s="560" t="s">
        <v>1051</v>
      </c>
      <c r="C82" s="560" t="s">
        <v>1031</v>
      </c>
      <c r="D82" s="560" t="s">
        <v>1059</v>
      </c>
      <c r="E82" s="561" t="s">
        <v>1054</v>
      </c>
      <c r="F82" s="562">
        <v>2437.6999999999998</v>
      </c>
      <c r="G82" s="562"/>
      <c r="H82" s="562">
        <v>744</v>
      </c>
      <c r="I82" s="562">
        <v>620.29999999999995</v>
      </c>
      <c r="J82" s="562">
        <v>593.20000000000005</v>
      </c>
      <c r="K82" s="562">
        <v>622.20000000000005</v>
      </c>
      <c r="L82" s="562">
        <v>669.2</v>
      </c>
      <c r="M82" s="562">
        <v>775</v>
      </c>
      <c r="N82" s="562">
        <v>739.7</v>
      </c>
      <c r="O82" s="562">
        <v>762.5</v>
      </c>
      <c r="P82" s="562">
        <f t="shared" si="17"/>
        <v>7963.7999999999993</v>
      </c>
    </row>
    <row r="83" spans="1:20" ht="15.75" x14ac:dyDescent="0.25">
      <c r="A83" s="550">
        <v>907</v>
      </c>
      <c r="B83" s="560" t="s">
        <v>1051</v>
      </c>
      <c r="C83" s="560" t="s">
        <v>1031</v>
      </c>
      <c r="D83" s="560" t="s">
        <v>1059</v>
      </c>
      <c r="E83" s="561" t="s">
        <v>1055</v>
      </c>
      <c r="F83" s="562">
        <v>6432.6</v>
      </c>
      <c r="G83" s="562"/>
      <c r="H83" s="562">
        <v>3056.6</v>
      </c>
      <c r="I83" s="562">
        <v>2336.1999999999998</v>
      </c>
      <c r="J83" s="562">
        <v>2209.5</v>
      </c>
      <c r="K83" s="562">
        <v>2372.1999999999998</v>
      </c>
      <c r="L83" s="562">
        <v>2635.7</v>
      </c>
      <c r="M83" s="562">
        <v>3230.6</v>
      </c>
      <c r="N83" s="562">
        <v>3032.1</v>
      </c>
      <c r="O83" s="562">
        <v>3132.1</v>
      </c>
      <c r="P83" s="562">
        <f t="shared" si="17"/>
        <v>28437.599999999999</v>
      </c>
    </row>
    <row r="84" spans="1:20" ht="15.75" x14ac:dyDescent="0.25">
      <c r="A84" s="550">
        <v>907</v>
      </c>
      <c r="B84" s="560" t="s">
        <v>1051</v>
      </c>
      <c r="C84" s="560" t="s">
        <v>1031</v>
      </c>
      <c r="D84" s="560" t="s">
        <v>1060</v>
      </c>
      <c r="E84" s="561" t="s">
        <v>1054</v>
      </c>
      <c r="F84" s="562">
        <v>30</v>
      </c>
      <c r="G84" s="562"/>
      <c r="H84" s="562"/>
      <c r="I84" s="562"/>
      <c r="J84" s="562"/>
      <c r="K84" s="562"/>
      <c r="L84" s="562"/>
      <c r="M84" s="562"/>
      <c r="N84" s="562"/>
      <c r="O84" s="562"/>
      <c r="P84" s="562">
        <f t="shared" si="17"/>
        <v>30</v>
      </c>
      <c r="Q84" s="596">
        <f>P84+P85</f>
        <v>20976.999999999996</v>
      </c>
    </row>
    <row r="85" spans="1:20" ht="15.75" x14ac:dyDescent="0.25">
      <c r="A85" s="550">
        <v>907</v>
      </c>
      <c r="B85" s="560" t="s">
        <v>1051</v>
      </c>
      <c r="C85" s="560" t="s">
        <v>1031</v>
      </c>
      <c r="D85" s="560" t="s">
        <v>1060</v>
      </c>
      <c r="E85" s="561" t="s">
        <v>1026</v>
      </c>
      <c r="F85" s="562">
        <v>3896.6</v>
      </c>
      <c r="G85" s="562"/>
      <c r="H85" s="562">
        <v>2707.8</v>
      </c>
      <c r="I85" s="562">
        <v>2265.1999999999998</v>
      </c>
      <c r="J85" s="562">
        <v>1924.8</v>
      </c>
      <c r="K85" s="562">
        <v>1554.9</v>
      </c>
      <c r="L85" s="562">
        <v>2010.9</v>
      </c>
      <c r="M85" s="562">
        <v>2225.1999999999998</v>
      </c>
      <c r="N85" s="562">
        <v>2761</v>
      </c>
      <c r="O85" s="562">
        <v>1600.6</v>
      </c>
      <c r="P85" s="562">
        <f t="shared" si="17"/>
        <v>20946.999999999996</v>
      </c>
    </row>
    <row r="86" spans="1:20" ht="15.75" x14ac:dyDescent="0.25">
      <c r="A86" s="550">
        <v>907</v>
      </c>
      <c r="B86" s="560" t="s">
        <v>1051</v>
      </c>
      <c r="C86" s="560" t="s">
        <v>1031</v>
      </c>
      <c r="D86" s="560" t="s">
        <v>1061</v>
      </c>
      <c r="E86" s="561" t="s">
        <v>1034</v>
      </c>
      <c r="F86" s="562">
        <v>184.2</v>
      </c>
      <c r="G86" s="562"/>
      <c r="H86" s="562">
        <v>570</v>
      </c>
      <c r="I86" s="562">
        <v>8.6999999999999993</v>
      </c>
      <c r="J86" s="562">
        <v>4.8</v>
      </c>
      <c r="K86" s="562">
        <v>6.2</v>
      </c>
      <c r="L86" s="562">
        <v>8</v>
      </c>
      <c r="M86" s="562">
        <v>3.8</v>
      </c>
      <c r="N86" s="562">
        <v>218.6</v>
      </c>
      <c r="O86" s="562"/>
      <c r="P86" s="562">
        <f t="shared" si="17"/>
        <v>1004.3000000000001</v>
      </c>
      <c r="Q86" s="596">
        <f>P86+P87+P88</f>
        <v>1173.5</v>
      </c>
    </row>
    <row r="87" spans="1:20" ht="15.75" x14ac:dyDescent="0.25">
      <c r="A87" s="550">
        <v>907</v>
      </c>
      <c r="B87" s="560" t="s">
        <v>1051</v>
      </c>
      <c r="C87" s="560" t="s">
        <v>1031</v>
      </c>
      <c r="D87" s="560" t="s">
        <v>1061</v>
      </c>
      <c r="E87" s="561" t="s">
        <v>1035</v>
      </c>
      <c r="F87" s="562">
        <v>78.8</v>
      </c>
      <c r="G87" s="562"/>
      <c r="H87" s="562">
        <v>1.5</v>
      </c>
      <c r="I87" s="562">
        <v>27.2</v>
      </c>
      <c r="J87" s="562">
        <v>1.6</v>
      </c>
      <c r="K87" s="562">
        <v>1.2</v>
      </c>
      <c r="L87" s="562">
        <v>2.6</v>
      </c>
      <c r="M87" s="562">
        <v>2.7</v>
      </c>
      <c r="N87" s="562">
        <v>3</v>
      </c>
      <c r="O87" s="562">
        <v>3.5</v>
      </c>
      <c r="P87" s="562">
        <f t="shared" si="17"/>
        <v>122.1</v>
      </c>
    </row>
    <row r="88" spans="1:20" ht="15.75" x14ac:dyDescent="0.25">
      <c r="A88" s="550">
        <v>907</v>
      </c>
      <c r="B88" s="560" t="s">
        <v>1051</v>
      </c>
      <c r="C88" s="560" t="s">
        <v>1031</v>
      </c>
      <c r="D88" s="560" t="s">
        <v>1061</v>
      </c>
      <c r="E88" s="561" t="s">
        <v>1062</v>
      </c>
      <c r="F88" s="562">
        <v>7.8</v>
      </c>
      <c r="G88" s="562"/>
      <c r="H88" s="562">
        <v>2</v>
      </c>
      <c r="I88" s="562">
        <v>27.3</v>
      </c>
      <c r="J88" s="562">
        <v>2</v>
      </c>
      <c r="K88" s="562">
        <v>2</v>
      </c>
      <c r="L88" s="562">
        <v>2</v>
      </c>
      <c r="M88" s="562">
        <v>2</v>
      </c>
      <c r="N88" s="562"/>
      <c r="O88" s="562">
        <v>2</v>
      </c>
      <c r="P88" s="562">
        <f t="shared" si="17"/>
        <v>47.1</v>
      </c>
    </row>
    <row r="89" spans="1:20" ht="15.75" x14ac:dyDescent="0.25">
      <c r="A89" s="591">
        <v>907</v>
      </c>
      <c r="B89" s="592" t="s">
        <v>1051</v>
      </c>
      <c r="C89" s="592" t="s">
        <v>1031</v>
      </c>
      <c r="D89" s="592" t="s">
        <v>1063</v>
      </c>
      <c r="E89" s="593" t="s">
        <v>1026</v>
      </c>
      <c r="F89" s="594">
        <v>78.5</v>
      </c>
      <c r="G89" s="594"/>
      <c r="H89" s="594">
        <v>14</v>
      </c>
      <c r="I89" s="594">
        <v>24</v>
      </c>
      <c r="J89" s="594">
        <v>12</v>
      </c>
      <c r="K89" s="594">
        <v>12</v>
      </c>
      <c r="L89" s="594">
        <v>12</v>
      </c>
      <c r="M89" s="594">
        <v>14</v>
      </c>
      <c r="N89" s="594">
        <v>12</v>
      </c>
      <c r="O89" s="594">
        <v>14</v>
      </c>
      <c r="P89" s="594">
        <f t="shared" si="17"/>
        <v>192.5</v>
      </c>
    </row>
    <row r="90" spans="1:20" ht="15.75" x14ac:dyDescent="0.25">
      <c r="A90" s="591">
        <v>907</v>
      </c>
      <c r="B90" s="592" t="s">
        <v>1051</v>
      </c>
      <c r="C90" s="592" t="s">
        <v>1031</v>
      </c>
      <c r="D90" s="592" t="s">
        <v>1064</v>
      </c>
      <c r="E90" s="593" t="s">
        <v>1026</v>
      </c>
      <c r="F90" s="594">
        <v>50</v>
      </c>
      <c r="G90" s="594"/>
      <c r="H90" s="594"/>
      <c r="I90" s="594"/>
      <c r="J90" s="594"/>
      <c r="K90" s="594"/>
      <c r="L90" s="594"/>
      <c r="M90" s="594"/>
      <c r="N90" s="594"/>
      <c r="O90" s="594"/>
      <c r="P90" s="594">
        <f t="shared" si="17"/>
        <v>50</v>
      </c>
    </row>
    <row r="91" spans="1:20" ht="15.75" x14ac:dyDescent="0.25">
      <c r="A91" s="553">
        <v>907</v>
      </c>
      <c r="B91" s="554" t="s">
        <v>1065</v>
      </c>
      <c r="C91" s="554"/>
      <c r="D91" s="554"/>
      <c r="E91" s="555"/>
      <c r="F91" s="556">
        <f>F92+F99</f>
        <v>1747.6000000000001</v>
      </c>
      <c r="G91" s="556">
        <f t="shared" ref="G91:P91" si="18">G92+G99</f>
        <v>0</v>
      </c>
      <c r="H91" s="556">
        <f t="shared" si="18"/>
        <v>50318.5</v>
      </c>
      <c r="I91" s="556">
        <f t="shared" si="18"/>
        <v>34695.700000000004</v>
      </c>
      <c r="J91" s="556">
        <f t="shared" si="18"/>
        <v>19668.599999999999</v>
      </c>
      <c r="K91" s="556">
        <f t="shared" si="18"/>
        <v>19757.599999999999</v>
      </c>
      <c r="L91" s="556">
        <f t="shared" si="18"/>
        <v>39376.300000000003</v>
      </c>
      <c r="M91" s="556">
        <f t="shared" si="18"/>
        <v>55544.399999999994</v>
      </c>
      <c r="N91" s="556">
        <f t="shared" si="18"/>
        <v>33224.5</v>
      </c>
      <c r="O91" s="556">
        <f t="shared" si="18"/>
        <v>57443.500000000007</v>
      </c>
      <c r="P91" s="556">
        <f t="shared" si="18"/>
        <v>311776.69999999995</v>
      </c>
      <c r="S91" s="596">
        <f>P92+P99</f>
        <v>311776.69999999995</v>
      </c>
      <c r="T91" s="596">
        <f>S91</f>
        <v>311776.69999999995</v>
      </c>
    </row>
    <row r="92" spans="1:20" ht="15.75" x14ac:dyDescent="0.25">
      <c r="A92" s="557">
        <v>907</v>
      </c>
      <c r="B92" s="551" t="s">
        <v>1065</v>
      </c>
      <c r="C92" s="551" t="s">
        <v>1021</v>
      </c>
      <c r="D92" s="551"/>
      <c r="E92" s="558"/>
      <c r="F92" s="559">
        <f>SUM(F93:F98)</f>
        <v>1708.2</v>
      </c>
      <c r="G92" s="559">
        <f t="shared" ref="G92:P92" si="19">SUM(G93:G98)</f>
        <v>0</v>
      </c>
      <c r="H92" s="559">
        <f t="shared" si="19"/>
        <v>50318.5</v>
      </c>
      <c r="I92" s="559">
        <f t="shared" si="19"/>
        <v>34695.700000000004</v>
      </c>
      <c r="J92" s="559">
        <f t="shared" si="19"/>
        <v>19668.599999999999</v>
      </c>
      <c r="K92" s="559">
        <f t="shared" si="19"/>
        <v>19757.599999999999</v>
      </c>
      <c r="L92" s="559">
        <f t="shared" si="19"/>
        <v>39376.300000000003</v>
      </c>
      <c r="M92" s="559">
        <f t="shared" si="19"/>
        <v>55544.399999999994</v>
      </c>
      <c r="N92" s="559">
        <f t="shared" si="19"/>
        <v>33224.5</v>
      </c>
      <c r="O92" s="559">
        <f t="shared" si="19"/>
        <v>57443.500000000007</v>
      </c>
      <c r="P92" s="559">
        <f t="shared" si="19"/>
        <v>311737.29999999993</v>
      </c>
    </row>
    <row r="93" spans="1:20" ht="15.75" x14ac:dyDescent="0.25">
      <c r="A93" s="550">
        <v>907</v>
      </c>
      <c r="B93" s="560" t="s">
        <v>1065</v>
      </c>
      <c r="C93" s="560" t="s">
        <v>1021</v>
      </c>
      <c r="D93" s="560" t="s">
        <v>1066</v>
      </c>
      <c r="E93" s="561" t="s">
        <v>1067</v>
      </c>
      <c r="F93" s="562"/>
      <c r="G93" s="562"/>
      <c r="H93" s="562">
        <v>23594.1</v>
      </c>
      <c r="I93" s="562">
        <v>7278.6</v>
      </c>
      <c r="J93" s="562">
        <v>5400.4</v>
      </c>
      <c r="K93" s="562">
        <v>5670.5</v>
      </c>
      <c r="L93" s="562">
        <v>14889.3</v>
      </c>
      <c r="M93" s="562">
        <v>19159.599999999999</v>
      </c>
      <c r="N93" s="562">
        <v>13685</v>
      </c>
      <c r="O93" s="562">
        <v>24371.5</v>
      </c>
      <c r="P93" s="559">
        <f t="shared" ref="P93:P100" si="20">SUM(F93:O93)</f>
        <v>114049</v>
      </c>
      <c r="Q93" s="596">
        <f>P93+P94</f>
        <v>116330</v>
      </c>
    </row>
    <row r="94" spans="1:20" ht="15.75" x14ac:dyDescent="0.25">
      <c r="A94" s="550">
        <v>907</v>
      </c>
      <c r="B94" s="560" t="s">
        <v>1065</v>
      </c>
      <c r="C94" s="560" t="s">
        <v>1021</v>
      </c>
      <c r="D94" s="560" t="s">
        <v>1066</v>
      </c>
      <c r="E94" s="561" t="s">
        <v>1068</v>
      </c>
      <c r="F94" s="562"/>
      <c r="G94" s="562"/>
      <c r="H94" s="562">
        <v>471.9</v>
      </c>
      <c r="I94" s="562">
        <v>145.6</v>
      </c>
      <c r="J94" s="562">
        <v>108</v>
      </c>
      <c r="K94" s="562">
        <v>113.4</v>
      </c>
      <c r="L94" s="562">
        <v>297.8</v>
      </c>
      <c r="M94" s="562">
        <v>383.2</v>
      </c>
      <c r="N94" s="562">
        <v>273.7</v>
      </c>
      <c r="O94" s="562">
        <v>487.4</v>
      </c>
      <c r="P94" s="559">
        <f t="shared" si="20"/>
        <v>2281</v>
      </c>
    </row>
    <row r="95" spans="1:20" ht="15.75" x14ac:dyDescent="0.25">
      <c r="A95" s="550">
        <v>907</v>
      </c>
      <c r="B95" s="560" t="s">
        <v>1065</v>
      </c>
      <c r="C95" s="560" t="s">
        <v>1021</v>
      </c>
      <c r="D95" s="560" t="s">
        <v>1069</v>
      </c>
      <c r="E95" s="561" t="s">
        <v>1067</v>
      </c>
      <c r="F95" s="562"/>
      <c r="G95" s="562"/>
      <c r="H95" s="562">
        <v>860.7</v>
      </c>
      <c r="I95" s="562">
        <v>893.4</v>
      </c>
      <c r="J95" s="562">
        <v>353.8</v>
      </c>
      <c r="K95" s="562">
        <v>304.8</v>
      </c>
      <c r="L95" s="562">
        <v>909.7</v>
      </c>
      <c r="M95" s="562">
        <v>1040.5</v>
      </c>
      <c r="N95" s="562">
        <v>697.2</v>
      </c>
      <c r="O95" s="562">
        <v>1042.3</v>
      </c>
      <c r="P95" s="559">
        <f t="shared" si="20"/>
        <v>6102.4000000000005</v>
      </c>
      <c r="Q95" s="596">
        <f>P95</f>
        <v>6102.4000000000005</v>
      </c>
    </row>
    <row r="96" spans="1:20" ht="15.75" x14ac:dyDescent="0.25">
      <c r="A96" s="550">
        <v>907</v>
      </c>
      <c r="B96" s="560" t="s">
        <v>1065</v>
      </c>
      <c r="C96" s="560" t="s">
        <v>1021</v>
      </c>
      <c r="D96" s="560" t="s">
        <v>1070</v>
      </c>
      <c r="E96" s="561" t="s">
        <v>1067</v>
      </c>
      <c r="F96" s="562"/>
      <c r="G96" s="562"/>
      <c r="H96" s="562">
        <v>270</v>
      </c>
      <c r="I96" s="562">
        <v>210</v>
      </c>
      <c r="J96" s="562">
        <v>210</v>
      </c>
      <c r="K96" s="562">
        <v>210</v>
      </c>
      <c r="L96" s="562">
        <v>240</v>
      </c>
      <c r="M96" s="562">
        <v>240</v>
      </c>
      <c r="N96" s="562">
        <v>210</v>
      </c>
      <c r="O96" s="562">
        <v>240</v>
      </c>
      <c r="P96" s="559">
        <f t="shared" si="20"/>
        <v>1830</v>
      </c>
      <c r="Q96" s="596">
        <f>P96</f>
        <v>1830</v>
      </c>
    </row>
    <row r="97" spans="1:20" ht="15.75" x14ac:dyDescent="0.25">
      <c r="A97" s="550">
        <v>907</v>
      </c>
      <c r="B97" s="560" t="s">
        <v>1065</v>
      </c>
      <c r="C97" s="560" t="s">
        <v>1021</v>
      </c>
      <c r="D97" s="560" t="s">
        <v>1071</v>
      </c>
      <c r="E97" s="561" t="s">
        <v>1067</v>
      </c>
      <c r="F97" s="562"/>
      <c r="G97" s="562"/>
      <c r="H97" s="562">
        <v>22592.799999999999</v>
      </c>
      <c r="I97" s="562">
        <v>23819.8</v>
      </c>
      <c r="J97" s="562">
        <v>11880.3</v>
      </c>
      <c r="K97" s="562">
        <v>12736.3</v>
      </c>
      <c r="L97" s="562">
        <v>20781.5</v>
      </c>
      <c r="M97" s="562">
        <v>31830.9</v>
      </c>
      <c r="N97" s="562">
        <v>17003.8</v>
      </c>
      <c r="O97" s="562">
        <v>29495.9</v>
      </c>
      <c r="P97" s="559">
        <f t="shared" si="20"/>
        <v>170141.3</v>
      </c>
      <c r="Q97" s="596">
        <f>P97+P98</f>
        <v>187474.9</v>
      </c>
    </row>
    <row r="98" spans="1:20" ht="15.75" x14ac:dyDescent="0.25">
      <c r="A98" s="550">
        <v>907</v>
      </c>
      <c r="B98" s="560" t="s">
        <v>1065</v>
      </c>
      <c r="C98" s="560" t="s">
        <v>1021</v>
      </c>
      <c r="D98" s="560" t="s">
        <v>1071</v>
      </c>
      <c r="E98" s="561" t="s">
        <v>1068</v>
      </c>
      <c r="F98" s="562">
        <v>1708.2</v>
      </c>
      <c r="G98" s="562"/>
      <c r="H98" s="562">
        <v>2529</v>
      </c>
      <c r="I98" s="562">
        <v>2348.3000000000002</v>
      </c>
      <c r="J98" s="562">
        <v>1716.1</v>
      </c>
      <c r="K98" s="562">
        <v>722.6</v>
      </c>
      <c r="L98" s="562">
        <v>2258</v>
      </c>
      <c r="M98" s="562">
        <v>2890.2</v>
      </c>
      <c r="N98" s="562">
        <v>1354.8</v>
      </c>
      <c r="O98" s="562">
        <v>1806.4</v>
      </c>
      <c r="P98" s="559">
        <f t="shared" si="20"/>
        <v>17333.600000000002</v>
      </c>
    </row>
    <row r="99" spans="1:20" ht="15.75" x14ac:dyDescent="0.25">
      <c r="A99" s="557">
        <v>907</v>
      </c>
      <c r="B99" s="551" t="s">
        <v>1065</v>
      </c>
      <c r="C99" s="551" t="s">
        <v>1031</v>
      </c>
      <c r="D99" s="551"/>
      <c r="E99" s="558"/>
      <c r="F99" s="570">
        <f>SUM(F100)</f>
        <v>39.4</v>
      </c>
      <c r="G99" s="559">
        <f t="shared" ref="G99:O99" si="21">SUM(G100)</f>
        <v>0</v>
      </c>
      <c r="H99" s="559">
        <f t="shared" si="21"/>
        <v>0</v>
      </c>
      <c r="I99" s="559">
        <f t="shared" si="21"/>
        <v>0</v>
      </c>
      <c r="J99" s="559">
        <f t="shared" si="21"/>
        <v>0</v>
      </c>
      <c r="K99" s="559">
        <f t="shared" si="21"/>
        <v>0</v>
      </c>
      <c r="L99" s="559">
        <f t="shared" si="21"/>
        <v>0</v>
      </c>
      <c r="M99" s="559">
        <f t="shared" si="21"/>
        <v>0</v>
      </c>
      <c r="N99" s="559">
        <f t="shared" si="21"/>
        <v>0</v>
      </c>
      <c r="O99" s="570">
        <f t="shared" si="21"/>
        <v>0</v>
      </c>
      <c r="P99" s="570">
        <f t="shared" si="20"/>
        <v>39.4</v>
      </c>
    </row>
    <row r="100" spans="1:20" ht="15.75" x14ac:dyDescent="0.25">
      <c r="A100" s="550">
        <v>907</v>
      </c>
      <c r="B100" s="560" t="s">
        <v>1065</v>
      </c>
      <c r="C100" s="560" t="s">
        <v>1031</v>
      </c>
      <c r="D100" s="560" t="s">
        <v>1072</v>
      </c>
      <c r="E100" s="561" t="s">
        <v>1068</v>
      </c>
      <c r="F100" s="571">
        <v>39.4</v>
      </c>
      <c r="G100" s="572"/>
      <c r="H100" s="572"/>
      <c r="I100" s="572"/>
      <c r="J100" s="572"/>
      <c r="K100" s="572"/>
      <c r="L100" s="572"/>
      <c r="M100" s="572"/>
      <c r="N100" s="572"/>
      <c r="O100" s="573"/>
      <c r="P100" s="571">
        <f t="shared" si="20"/>
        <v>39.4</v>
      </c>
      <c r="Q100" s="596">
        <f>P100</f>
        <v>39.4</v>
      </c>
      <c r="S100" s="596"/>
    </row>
    <row r="101" spans="1:20" x14ac:dyDescent="0.25">
      <c r="Q101" s="596">
        <f>SUM(Q5:Q100)</f>
        <v>10206670.500000002</v>
      </c>
      <c r="S101" s="618">
        <f>SUM(S3:S100)</f>
        <v>10217018.399999999</v>
      </c>
      <c r="T101" s="596">
        <f>SUM(T3:T100)</f>
        <v>10206670.499999998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00"/>
  <sheetViews>
    <sheetView workbookViewId="0"/>
  </sheetViews>
  <sheetFormatPr defaultRowHeight="15" x14ac:dyDescent="0.25"/>
  <cols>
    <col min="6" max="15" width="0" hidden="1" customWidth="1"/>
    <col min="16" max="16" width="17.42578125" customWidth="1"/>
  </cols>
  <sheetData>
    <row r="2" spans="1:16" ht="63" x14ac:dyDescent="0.25">
      <c r="A2" s="550"/>
      <c r="B2" s="551" t="s">
        <v>1007</v>
      </c>
      <c r="C2" s="551" t="s">
        <v>1008</v>
      </c>
      <c r="D2" s="551" t="s">
        <v>1009</v>
      </c>
      <c r="E2" s="551" t="s">
        <v>1010</v>
      </c>
      <c r="F2" s="552" t="s">
        <v>435</v>
      </c>
      <c r="G2" s="552" t="s">
        <v>1011</v>
      </c>
      <c r="H2" s="574" t="s">
        <v>1012</v>
      </c>
      <c r="I2" s="574" t="s">
        <v>1013</v>
      </c>
      <c r="J2" s="574" t="s">
        <v>1014</v>
      </c>
      <c r="K2" s="574" t="s">
        <v>1015</v>
      </c>
      <c r="L2" s="574" t="s">
        <v>1016</v>
      </c>
      <c r="M2" s="574" t="s">
        <v>1017</v>
      </c>
      <c r="N2" s="574" t="s">
        <v>1018</v>
      </c>
      <c r="O2" s="574" t="s">
        <v>1019</v>
      </c>
      <c r="P2" s="548" t="s">
        <v>722</v>
      </c>
    </row>
    <row r="3" spans="1:16" ht="15.75" x14ac:dyDescent="0.25">
      <c r="A3" s="553">
        <v>907</v>
      </c>
      <c r="B3" s="554" t="s">
        <v>1020</v>
      </c>
      <c r="C3" s="554"/>
      <c r="D3" s="554"/>
      <c r="E3" s="555"/>
      <c r="F3" s="556">
        <f>F4+F12</f>
        <v>5419</v>
      </c>
      <c r="G3" s="556">
        <f t="shared" ref="G3:O3" si="0">G4+G12</f>
        <v>0</v>
      </c>
      <c r="H3" s="556">
        <f t="shared" si="0"/>
        <v>727544.89999999991</v>
      </c>
      <c r="I3" s="556">
        <f t="shared" si="0"/>
        <v>334725.2</v>
      </c>
      <c r="J3" s="556">
        <f t="shared" si="0"/>
        <v>249825</v>
      </c>
      <c r="K3" s="556">
        <f t="shared" si="0"/>
        <v>190657.6</v>
      </c>
      <c r="L3" s="556">
        <f t="shared" si="0"/>
        <v>539739.4</v>
      </c>
      <c r="M3" s="556">
        <f t="shared" si="0"/>
        <v>752110.9</v>
      </c>
      <c r="N3" s="556">
        <f t="shared" si="0"/>
        <v>473693</v>
      </c>
      <c r="O3" s="556">
        <f t="shared" si="0"/>
        <v>896906.5</v>
      </c>
      <c r="P3" s="556">
        <f>P4+P12</f>
        <v>4170621.5</v>
      </c>
    </row>
    <row r="4" spans="1:16" ht="15.75" x14ac:dyDescent="0.25">
      <c r="A4" s="557">
        <v>907</v>
      </c>
      <c r="B4" s="551" t="s">
        <v>1020</v>
      </c>
      <c r="C4" s="551" t="s">
        <v>1021</v>
      </c>
      <c r="D4" s="551"/>
      <c r="E4" s="558"/>
      <c r="F4" s="559">
        <f>SUM(F5:F11)</f>
        <v>0</v>
      </c>
      <c r="G4" s="559">
        <f t="shared" ref="G4:O4" si="1">SUM(G5:G11)</f>
        <v>0</v>
      </c>
      <c r="H4" s="559">
        <f t="shared" si="1"/>
        <v>423594</v>
      </c>
      <c r="I4" s="559">
        <f t="shared" si="1"/>
        <v>200066.3</v>
      </c>
      <c r="J4" s="559">
        <f t="shared" si="1"/>
        <v>146670.29999999999</v>
      </c>
      <c r="K4" s="559">
        <f t="shared" si="1"/>
        <v>110493.7</v>
      </c>
      <c r="L4" s="559">
        <f t="shared" si="1"/>
        <v>315210.40000000002</v>
      </c>
      <c r="M4" s="559">
        <f t="shared" si="1"/>
        <v>433535.2</v>
      </c>
      <c r="N4" s="559">
        <f t="shared" si="1"/>
        <v>266629.5</v>
      </c>
      <c r="O4" s="559">
        <f t="shared" si="1"/>
        <v>518791.39999999997</v>
      </c>
      <c r="P4" s="559">
        <f>SUM(P5:P11)</f>
        <v>2414990.7999999998</v>
      </c>
    </row>
    <row r="5" spans="1:16" ht="31.5" x14ac:dyDescent="0.25">
      <c r="A5" s="550">
        <v>907</v>
      </c>
      <c r="B5" s="560" t="s">
        <v>1020</v>
      </c>
      <c r="C5" s="560" t="s">
        <v>1021</v>
      </c>
      <c r="D5" s="560" t="s">
        <v>1022</v>
      </c>
      <c r="E5" s="561" t="s">
        <v>1023</v>
      </c>
      <c r="F5" s="562"/>
      <c r="G5" s="562"/>
      <c r="H5" s="564">
        <v>6060.6</v>
      </c>
      <c r="I5" s="564"/>
      <c r="J5" s="564"/>
      <c r="K5" s="564"/>
      <c r="L5" s="564"/>
      <c r="M5" s="564"/>
      <c r="N5" s="564">
        <v>7157.3</v>
      </c>
      <c r="O5" s="562"/>
      <c r="P5" s="559">
        <f>SUM(F5:O5)</f>
        <v>13217.900000000001</v>
      </c>
    </row>
    <row r="6" spans="1:16" ht="31.5" x14ac:dyDescent="0.25">
      <c r="A6" s="550">
        <v>907</v>
      </c>
      <c r="B6" s="560" t="s">
        <v>1020</v>
      </c>
      <c r="C6" s="560" t="s">
        <v>1021</v>
      </c>
      <c r="D6" s="560" t="s">
        <v>1022</v>
      </c>
      <c r="E6" s="561" t="s">
        <v>1024</v>
      </c>
      <c r="F6" s="562"/>
      <c r="G6" s="562"/>
      <c r="H6" s="564"/>
      <c r="I6" s="564"/>
      <c r="J6" s="564"/>
      <c r="K6" s="564"/>
      <c r="L6" s="564"/>
      <c r="M6" s="564"/>
      <c r="N6" s="564">
        <v>3</v>
      </c>
      <c r="O6" s="562"/>
      <c r="P6" s="559">
        <f t="shared" ref="P6:P24" si="2">SUM(F6:O6)</f>
        <v>3</v>
      </c>
    </row>
    <row r="7" spans="1:16" ht="31.5" x14ac:dyDescent="0.25">
      <c r="A7" s="550">
        <v>907</v>
      </c>
      <c r="B7" s="560" t="s">
        <v>1020</v>
      </c>
      <c r="C7" s="560" t="s">
        <v>1021</v>
      </c>
      <c r="D7" s="560" t="s">
        <v>1022</v>
      </c>
      <c r="E7" s="561" t="s">
        <v>1025</v>
      </c>
      <c r="F7" s="562"/>
      <c r="G7" s="562"/>
      <c r="H7" s="564">
        <v>1830.3</v>
      </c>
      <c r="I7" s="564"/>
      <c r="J7" s="564"/>
      <c r="K7" s="564"/>
      <c r="L7" s="564"/>
      <c r="M7" s="564"/>
      <c r="N7" s="564">
        <v>2448</v>
      </c>
      <c r="O7" s="562"/>
      <c r="P7" s="559">
        <f t="shared" si="2"/>
        <v>4278.3</v>
      </c>
    </row>
    <row r="8" spans="1:16" ht="31.5" x14ac:dyDescent="0.25">
      <c r="A8" s="550">
        <v>907</v>
      </c>
      <c r="B8" s="560" t="s">
        <v>1020</v>
      </c>
      <c r="C8" s="560" t="s">
        <v>1021</v>
      </c>
      <c r="D8" s="560" t="s">
        <v>1022</v>
      </c>
      <c r="E8" s="561" t="s">
        <v>1026</v>
      </c>
      <c r="F8" s="562"/>
      <c r="G8" s="562"/>
      <c r="H8" s="562"/>
      <c r="I8" s="562"/>
      <c r="J8" s="562"/>
      <c r="K8" s="562"/>
      <c r="L8" s="562"/>
      <c r="M8" s="562"/>
      <c r="N8" s="562"/>
      <c r="O8" s="562"/>
      <c r="P8" s="559">
        <f t="shared" si="2"/>
        <v>0</v>
      </c>
    </row>
    <row r="9" spans="1:16" ht="31.5" x14ac:dyDescent="0.25">
      <c r="A9" s="550">
        <v>907</v>
      </c>
      <c r="B9" s="560" t="s">
        <v>1020</v>
      </c>
      <c r="C9" s="560" t="s">
        <v>1021</v>
      </c>
      <c r="D9" s="560" t="s">
        <v>1022</v>
      </c>
      <c r="E9" s="561" t="s">
        <v>1027</v>
      </c>
      <c r="F9" s="562"/>
      <c r="G9" s="562"/>
      <c r="H9" s="562">
        <v>262610</v>
      </c>
      <c r="I9" s="562">
        <v>200066.3</v>
      </c>
      <c r="J9" s="562">
        <v>146670.29999999999</v>
      </c>
      <c r="K9" s="562">
        <v>65302.7</v>
      </c>
      <c r="L9" s="562">
        <v>271900.7</v>
      </c>
      <c r="M9" s="562">
        <v>363379.20000000001</v>
      </c>
      <c r="N9" s="562">
        <v>189290.2</v>
      </c>
      <c r="O9" s="562">
        <v>505380.6</v>
      </c>
      <c r="P9" s="559">
        <f t="shared" si="2"/>
        <v>2004600</v>
      </c>
    </row>
    <row r="10" spans="1:16" ht="31.5" x14ac:dyDescent="0.25">
      <c r="A10" s="550">
        <v>907</v>
      </c>
      <c r="B10" s="560" t="s">
        <v>1020</v>
      </c>
      <c r="C10" s="560" t="s">
        <v>1021</v>
      </c>
      <c r="D10" s="560" t="s">
        <v>1022</v>
      </c>
      <c r="E10" s="561" t="s">
        <v>1028</v>
      </c>
      <c r="F10" s="562"/>
      <c r="G10" s="562"/>
      <c r="H10" s="562">
        <v>153093.1</v>
      </c>
      <c r="I10" s="562"/>
      <c r="J10" s="562"/>
      <c r="K10" s="562">
        <v>45191</v>
      </c>
      <c r="L10" s="562">
        <v>43309.7</v>
      </c>
      <c r="M10" s="562">
        <v>70156</v>
      </c>
      <c r="N10" s="562">
        <v>67731</v>
      </c>
      <c r="O10" s="562">
        <v>13410.8</v>
      </c>
      <c r="P10" s="559">
        <f t="shared" si="2"/>
        <v>392891.6</v>
      </c>
    </row>
    <row r="11" spans="1:16" ht="31.5" x14ac:dyDescent="0.25">
      <c r="A11" s="550">
        <v>907</v>
      </c>
      <c r="B11" s="560" t="s">
        <v>1020</v>
      </c>
      <c r="C11" s="560" t="s">
        <v>1021</v>
      </c>
      <c r="D11" s="560" t="s">
        <v>1029</v>
      </c>
      <c r="E11" s="561" t="s">
        <v>1030</v>
      </c>
      <c r="F11" s="562"/>
      <c r="G11" s="562"/>
      <c r="H11" s="562"/>
      <c r="I11" s="562"/>
      <c r="J11" s="562"/>
      <c r="K11" s="562"/>
      <c r="L11" s="562"/>
      <c r="M11" s="562"/>
      <c r="N11" s="562"/>
      <c r="O11" s="562"/>
      <c r="P11" s="559">
        <f t="shared" si="2"/>
        <v>0</v>
      </c>
    </row>
    <row r="12" spans="1:16" ht="15.75" x14ac:dyDescent="0.25">
      <c r="A12" s="557">
        <v>907</v>
      </c>
      <c r="B12" s="551" t="s">
        <v>1020</v>
      </c>
      <c r="C12" s="551" t="s">
        <v>1031</v>
      </c>
      <c r="D12" s="551"/>
      <c r="E12" s="558"/>
      <c r="F12" s="559">
        <f>SUM(F13:F25)</f>
        <v>5419</v>
      </c>
      <c r="G12" s="559">
        <f t="shared" ref="G12:P12" si="3">SUM(G13:G25)</f>
        <v>0</v>
      </c>
      <c r="H12" s="559">
        <f t="shared" si="3"/>
        <v>303950.89999999997</v>
      </c>
      <c r="I12" s="559">
        <f t="shared" si="3"/>
        <v>134658.90000000002</v>
      </c>
      <c r="J12" s="559">
        <f t="shared" si="3"/>
        <v>103154.7</v>
      </c>
      <c r="K12" s="559">
        <f t="shared" si="3"/>
        <v>80163.900000000009</v>
      </c>
      <c r="L12" s="559">
        <f t="shared" si="3"/>
        <v>224529</v>
      </c>
      <c r="M12" s="559">
        <f t="shared" si="3"/>
        <v>318575.7</v>
      </c>
      <c r="N12" s="559">
        <f t="shared" si="3"/>
        <v>207063.49999999997</v>
      </c>
      <c r="O12" s="559">
        <f t="shared" si="3"/>
        <v>378115.1</v>
      </c>
      <c r="P12" s="559">
        <f t="shared" si="3"/>
        <v>1755630.7000000002</v>
      </c>
    </row>
    <row r="13" spans="1:16" ht="31.5" x14ac:dyDescent="0.25">
      <c r="A13" s="550">
        <v>907</v>
      </c>
      <c r="B13" s="560" t="s">
        <v>1020</v>
      </c>
      <c r="C13" s="560" t="s">
        <v>1031</v>
      </c>
      <c r="D13" s="560" t="s">
        <v>1032</v>
      </c>
      <c r="E13" s="561" t="s">
        <v>1023</v>
      </c>
      <c r="F13" s="562"/>
      <c r="G13" s="562"/>
      <c r="H13" s="562">
        <v>1398.8</v>
      </c>
      <c r="I13" s="562"/>
      <c r="J13" s="562"/>
      <c r="K13" s="562"/>
      <c r="L13" s="562"/>
      <c r="M13" s="562"/>
      <c r="N13" s="562">
        <v>1212.2</v>
      </c>
      <c r="O13" s="562"/>
      <c r="P13" s="562">
        <f>SUM(F13:O13)</f>
        <v>2611</v>
      </c>
    </row>
    <row r="14" spans="1:16" ht="31.5" x14ac:dyDescent="0.25">
      <c r="A14" s="550">
        <v>907</v>
      </c>
      <c r="B14" s="560" t="s">
        <v>1020</v>
      </c>
      <c r="C14" s="560" t="s">
        <v>1031</v>
      </c>
      <c r="D14" s="560" t="s">
        <v>1032</v>
      </c>
      <c r="E14" s="561" t="s">
        <v>1025</v>
      </c>
      <c r="F14" s="562"/>
      <c r="G14" s="562"/>
      <c r="H14" s="562">
        <v>422.5</v>
      </c>
      <c r="I14" s="562"/>
      <c r="J14" s="562"/>
      <c r="K14" s="562"/>
      <c r="L14" s="562"/>
      <c r="M14" s="562"/>
      <c r="N14" s="562">
        <v>366.1</v>
      </c>
      <c r="O14" s="562"/>
      <c r="P14" s="562">
        <f t="shared" si="2"/>
        <v>788.6</v>
      </c>
    </row>
    <row r="15" spans="1:16" ht="31.5" x14ac:dyDescent="0.25">
      <c r="A15" s="550">
        <v>907</v>
      </c>
      <c r="B15" s="560" t="s">
        <v>1020</v>
      </c>
      <c r="C15" s="560" t="s">
        <v>1031</v>
      </c>
      <c r="D15" s="560" t="s">
        <v>1032</v>
      </c>
      <c r="E15" s="565">
        <v>243</v>
      </c>
      <c r="F15" s="562"/>
      <c r="G15" s="562"/>
      <c r="H15" s="562"/>
      <c r="I15" s="562"/>
      <c r="J15" s="562"/>
      <c r="K15" s="562"/>
      <c r="L15" s="562"/>
      <c r="M15" s="562"/>
      <c r="N15" s="562"/>
      <c r="O15" s="562"/>
      <c r="P15" s="562">
        <f t="shared" si="2"/>
        <v>0</v>
      </c>
    </row>
    <row r="16" spans="1:16" ht="31.5" x14ac:dyDescent="0.25">
      <c r="A16" s="550">
        <v>907</v>
      </c>
      <c r="B16" s="560" t="s">
        <v>1020</v>
      </c>
      <c r="C16" s="560" t="s">
        <v>1031</v>
      </c>
      <c r="D16" s="560" t="s">
        <v>1032</v>
      </c>
      <c r="E16" s="561" t="s">
        <v>1026</v>
      </c>
      <c r="F16" s="562"/>
      <c r="G16" s="562"/>
      <c r="H16" s="562">
        <v>4137.8999999999996</v>
      </c>
      <c r="I16" s="562"/>
      <c r="J16" s="562"/>
      <c r="K16" s="562"/>
      <c r="L16" s="562"/>
      <c r="M16" s="562"/>
      <c r="N16" s="562">
        <v>5908.1</v>
      </c>
      <c r="O16" s="562"/>
      <c r="P16" s="562">
        <f t="shared" si="2"/>
        <v>10046</v>
      </c>
    </row>
    <row r="17" spans="1:16" ht="31.5" x14ac:dyDescent="0.25">
      <c r="A17" s="550">
        <v>907</v>
      </c>
      <c r="B17" s="560" t="s">
        <v>1020</v>
      </c>
      <c r="C17" s="560" t="s">
        <v>1031</v>
      </c>
      <c r="D17" s="560" t="s">
        <v>1032</v>
      </c>
      <c r="E17" s="561" t="s">
        <v>1027</v>
      </c>
      <c r="F17" s="562"/>
      <c r="G17" s="562"/>
      <c r="H17" s="562">
        <v>188626.9</v>
      </c>
      <c r="I17" s="562">
        <v>134089.20000000001</v>
      </c>
      <c r="J17" s="562">
        <v>100532.5</v>
      </c>
      <c r="K17" s="562">
        <v>44730.9</v>
      </c>
      <c r="L17" s="562">
        <f>183821.3+11172.4</f>
        <v>194993.69999999998</v>
      </c>
      <c r="M17" s="562">
        <v>262706.8</v>
      </c>
      <c r="N17" s="562">
        <v>141776.9</v>
      </c>
      <c r="O17" s="562">
        <f>310320.2+36283.1</f>
        <v>346603.3</v>
      </c>
      <c r="P17" s="562">
        <f t="shared" si="2"/>
        <v>1414060.2</v>
      </c>
    </row>
    <row r="18" spans="1:16" ht="31.5" x14ac:dyDescent="0.25">
      <c r="A18" s="550">
        <v>907</v>
      </c>
      <c r="B18" s="560" t="s">
        <v>1020</v>
      </c>
      <c r="C18" s="560" t="s">
        <v>1031</v>
      </c>
      <c r="D18" s="560" t="s">
        <v>1032</v>
      </c>
      <c r="E18" s="561" t="s">
        <v>1030</v>
      </c>
      <c r="F18" s="562"/>
      <c r="G18" s="562"/>
      <c r="H18" s="562">
        <f>4583.4-H24</f>
        <v>2523.3999999999996</v>
      </c>
      <c r="I18" s="562">
        <f>569.7-I24</f>
        <v>449.70000000000005</v>
      </c>
      <c r="J18" s="562">
        <v>2622.2</v>
      </c>
      <c r="K18" s="562">
        <v>0</v>
      </c>
      <c r="L18" s="562">
        <f>2291.1-L24</f>
        <v>2231.1</v>
      </c>
      <c r="M18" s="562">
        <f>2759.4-M24</f>
        <v>1179.4000000000001</v>
      </c>
      <c r="N18" s="562">
        <v>5442.9</v>
      </c>
      <c r="O18" s="562">
        <f>22560-O24</f>
        <v>18500</v>
      </c>
      <c r="P18" s="562">
        <f t="shared" si="2"/>
        <v>32948.699999999997</v>
      </c>
    </row>
    <row r="19" spans="1:16" ht="31.5" x14ac:dyDescent="0.25">
      <c r="A19" s="550">
        <v>907</v>
      </c>
      <c r="B19" s="560" t="s">
        <v>1020</v>
      </c>
      <c r="C19" s="560" t="s">
        <v>1031</v>
      </c>
      <c r="D19" s="560" t="s">
        <v>1032</v>
      </c>
      <c r="E19" s="561" t="s">
        <v>1028</v>
      </c>
      <c r="F19" s="562"/>
      <c r="G19" s="562"/>
      <c r="H19" s="562">
        <v>100832.8</v>
      </c>
      <c r="I19" s="562"/>
      <c r="J19" s="562"/>
      <c r="K19" s="562">
        <v>34694.699999999997</v>
      </c>
      <c r="L19" s="562">
        <v>26879.200000000001</v>
      </c>
      <c r="M19" s="562">
        <v>53109.5</v>
      </c>
      <c r="N19" s="562">
        <v>51518.5</v>
      </c>
      <c r="O19" s="562">
        <v>8951.7999999999993</v>
      </c>
      <c r="P19" s="562">
        <f t="shared" si="2"/>
        <v>275986.5</v>
      </c>
    </row>
    <row r="20" spans="1:16" ht="31.5" x14ac:dyDescent="0.25">
      <c r="A20" s="550">
        <v>907</v>
      </c>
      <c r="B20" s="560" t="s">
        <v>1020</v>
      </c>
      <c r="C20" s="560" t="s">
        <v>1031</v>
      </c>
      <c r="D20" s="560" t="s">
        <v>1032</v>
      </c>
      <c r="E20" s="561" t="s">
        <v>1033</v>
      </c>
      <c r="F20" s="562"/>
      <c r="G20" s="562"/>
      <c r="H20" s="562">
        <v>734.3</v>
      </c>
      <c r="I20" s="562"/>
      <c r="J20" s="562"/>
      <c r="K20" s="562">
        <v>738.3</v>
      </c>
      <c r="L20" s="562">
        <v>365</v>
      </c>
      <c r="M20" s="562"/>
      <c r="N20" s="562"/>
      <c r="O20" s="562"/>
      <c r="P20" s="562">
        <f t="shared" si="2"/>
        <v>1837.6</v>
      </c>
    </row>
    <row r="21" spans="1:16" ht="31.5" x14ac:dyDescent="0.25">
      <c r="A21" s="550">
        <v>907</v>
      </c>
      <c r="B21" s="560" t="s">
        <v>1020</v>
      </c>
      <c r="C21" s="560" t="s">
        <v>1031</v>
      </c>
      <c r="D21" s="560" t="s">
        <v>1032</v>
      </c>
      <c r="E21" s="561" t="s">
        <v>1034</v>
      </c>
      <c r="F21" s="562"/>
      <c r="G21" s="564"/>
      <c r="H21" s="564">
        <v>1154.3</v>
      </c>
      <c r="I21" s="564"/>
      <c r="J21" s="564"/>
      <c r="K21" s="564"/>
      <c r="L21" s="564"/>
      <c r="M21" s="564"/>
      <c r="N21" s="564">
        <v>838.8</v>
      </c>
      <c r="O21" s="564"/>
      <c r="P21" s="562">
        <f t="shared" si="2"/>
        <v>1993.1</v>
      </c>
    </row>
    <row r="22" spans="1:16" ht="31.5" x14ac:dyDescent="0.25">
      <c r="A22" s="550">
        <v>907</v>
      </c>
      <c r="B22" s="560" t="s">
        <v>1020</v>
      </c>
      <c r="C22" s="560" t="s">
        <v>1031</v>
      </c>
      <c r="D22" s="560" t="s">
        <v>1032</v>
      </c>
      <c r="E22" s="561" t="s">
        <v>1035</v>
      </c>
      <c r="F22" s="562"/>
      <c r="G22" s="564"/>
      <c r="H22" s="564"/>
      <c r="I22" s="564"/>
      <c r="J22" s="564"/>
      <c r="K22" s="564"/>
      <c r="L22" s="564"/>
      <c r="M22" s="564"/>
      <c r="N22" s="564"/>
      <c r="O22" s="564"/>
      <c r="P22" s="562">
        <f t="shared" si="2"/>
        <v>0</v>
      </c>
    </row>
    <row r="23" spans="1:16" ht="31.5" x14ac:dyDescent="0.25">
      <c r="A23" s="550">
        <v>907</v>
      </c>
      <c r="B23" s="560" t="s">
        <v>1020</v>
      </c>
      <c r="C23" s="560" t="s">
        <v>1031</v>
      </c>
      <c r="D23" s="560" t="s">
        <v>1036</v>
      </c>
      <c r="E23" s="561">
        <v>243</v>
      </c>
      <c r="F23" s="562"/>
      <c r="G23" s="564"/>
      <c r="H23" s="564">
        <v>2060</v>
      </c>
      <c r="I23" s="564"/>
      <c r="J23" s="564"/>
      <c r="K23" s="564"/>
      <c r="L23" s="564"/>
      <c r="M23" s="564"/>
      <c r="N23" s="564"/>
      <c r="O23" s="564"/>
      <c r="P23" s="562">
        <f t="shared" si="2"/>
        <v>2060</v>
      </c>
    </row>
    <row r="24" spans="1:16" ht="31.5" x14ac:dyDescent="0.25">
      <c r="A24" s="550">
        <v>907</v>
      </c>
      <c r="B24" s="560" t="s">
        <v>1020</v>
      </c>
      <c r="C24" s="560" t="s">
        <v>1031</v>
      </c>
      <c r="D24" s="560" t="s">
        <v>1036</v>
      </c>
      <c r="E24" s="561" t="s">
        <v>1030</v>
      </c>
      <c r="F24" s="562">
        <v>5419</v>
      </c>
      <c r="G24" s="564"/>
      <c r="H24" s="564">
        <f>2060</f>
        <v>2060</v>
      </c>
      <c r="I24" s="564">
        <f>60+60</f>
        <v>120</v>
      </c>
      <c r="J24" s="564"/>
      <c r="K24" s="564"/>
      <c r="L24" s="564">
        <v>60</v>
      </c>
      <c r="M24" s="564">
        <f>1580</f>
        <v>1580</v>
      </c>
      <c r="N24" s="564"/>
      <c r="O24" s="564">
        <f>2060+2000</f>
        <v>4060</v>
      </c>
      <c r="P24" s="562">
        <f t="shared" si="2"/>
        <v>13299</v>
      </c>
    </row>
    <row r="25" spans="1:16" ht="31.5" x14ac:dyDescent="0.25">
      <c r="A25" s="550">
        <v>907</v>
      </c>
      <c r="B25" s="560" t="s">
        <v>1020</v>
      </c>
      <c r="C25" s="560" t="s">
        <v>1031</v>
      </c>
      <c r="D25" s="560" t="s">
        <v>1036</v>
      </c>
      <c r="E25" s="561" t="s">
        <v>1033</v>
      </c>
      <c r="F25" s="562"/>
      <c r="G25" s="564"/>
      <c r="H25" s="564"/>
      <c r="I25" s="564"/>
      <c r="J25" s="564"/>
      <c r="K25" s="564"/>
      <c r="L25" s="564"/>
      <c r="M25" s="564"/>
      <c r="N25" s="564"/>
      <c r="O25" s="564"/>
      <c r="P25" s="562">
        <f>SUM(F25:O25)</f>
        <v>0</v>
      </c>
    </row>
    <row r="26" spans="1:16" ht="15.75" x14ac:dyDescent="0.25">
      <c r="A26" s="553">
        <v>907</v>
      </c>
      <c r="B26" s="554" t="s">
        <v>1037</v>
      </c>
      <c r="C26" s="554"/>
      <c r="D26" s="554"/>
      <c r="E26" s="555"/>
      <c r="F26" s="556">
        <f>F27+F37</f>
        <v>40271</v>
      </c>
      <c r="G26" s="556">
        <f t="shared" ref="G26:P26" si="4">G27+G37</f>
        <v>0</v>
      </c>
      <c r="H26" s="556">
        <f t="shared" si="4"/>
        <v>979485.5</v>
      </c>
      <c r="I26" s="556">
        <f t="shared" si="4"/>
        <v>380422.5</v>
      </c>
      <c r="J26" s="556">
        <f t="shared" si="4"/>
        <v>219598.10000000003</v>
      </c>
      <c r="K26" s="556">
        <f t="shared" si="4"/>
        <v>297065.5</v>
      </c>
      <c r="L26" s="556">
        <f t="shared" si="4"/>
        <v>616556.4</v>
      </c>
      <c r="M26" s="556">
        <f t="shared" si="4"/>
        <v>767215.6</v>
      </c>
      <c r="N26" s="556">
        <f t="shared" si="4"/>
        <v>500517.60000000003</v>
      </c>
      <c r="O26" s="556">
        <f t="shared" si="4"/>
        <v>722813.7</v>
      </c>
      <c r="P26" s="556">
        <f t="shared" si="4"/>
        <v>4523945.9000000004</v>
      </c>
    </row>
    <row r="27" spans="1:16" ht="15.75" x14ac:dyDescent="0.25">
      <c r="A27" s="557">
        <v>907</v>
      </c>
      <c r="B27" s="551" t="s">
        <v>1037</v>
      </c>
      <c r="C27" s="551" t="s">
        <v>1021</v>
      </c>
      <c r="D27" s="551"/>
      <c r="E27" s="558"/>
      <c r="F27" s="559">
        <f>SUM(F28:F36)</f>
        <v>8368.7000000000007</v>
      </c>
      <c r="G27" s="563">
        <f t="shared" ref="G27:O27" si="5">SUM(G28:G36)</f>
        <v>0</v>
      </c>
      <c r="H27" s="563">
        <f t="shared" si="5"/>
        <v>694986.29999999993</v>
      </c>
      <c r="I27" s="563">
        <f t="shared" si="5"/>
        <v>273664.39999999997</v>
      </c>
      <c r="J27" s="563">
        <f t="shared" si="5"/>
        <v>164160.00000000003</v>
      </c>
      <c r="K27" s="563">
        <f t="shared" si="5"/>
        <v>218939.3</v>
      </c>
      <c r="L27" s="563">
        <f t="shared" si="5"/>
        <v>428170.50000000006</v>
      </c>
      <c r="M27" s="563">
        <f t="shared" si="5"/>
        <v>529860</v>
      </c>
      <c r="N27" s="563">
        <f t="shared" si="5"/>
        <v>360022.30000000005</v>
      </c>
      <c r="O27" s="563">
        <f t="shared" si="5"/>
        <v>530897.19999999995</v>
      </c>
      <c r="P27" s="559">
        <f>SUM(P28:P36)</f>
        <v>3209068.7000000007</v>
      </c>
    </row>
    <row r="28" spans="1:16" ht="31.5" x14ac:dyDescent="0.25">
      <c r="A28" s="550">
        <v>907</v>
      </c>
      <c r="B28" s="560" t="s">
        <v>1037</v>
      </c>
      <c r="C28" s="560" t="s">
        <v>1021</v>
      </c>
      <c r="D28" s="560" t="s">
        <v>1038</v>
      </c>
      <c r="E28" s="561" t="s">
        <v>1023</v>
      </c>
      <c r="F28" s="562"/>
      <c r="G28" s="564"/>
      <c r="H28" s="564"/>
      <c r="I28" s="564"/>
      <c r="J28" s="564"/>
      <c r="K28" s="564"/>
      <c r="L28" s="564"/>
      <c r="M28" s="564"/>
      <c r="N28" s="564"/>
      <c r="O28" s="564"/>
      <c r="P28" s="559">
        <f t="shared" ref="P28:P50" si="6">SUM(F28:O28)</f>
        <v>0</v>
      </c>
    </row>
    <row r="29" spans="1:16" ht="31.5" x14ac:dyDescent="0.25">
      <c r="A29" s="550">
        <v>907</v>
      </c>
      <c r="B29" s="560" t="s">
        <v>1037</v>
      </c>
      <c r="C29" s="560" t="s">
        <v>1021</v>
      </c>
      <c r="D29" s="560" t="s">
        <v>1038</v>
      </c>
      <c r="E29" s="561" t="s">
        <v>1025</v>
      </c>
      <c r="F29" s="562"/>
      <c r="G29" s="564"/>
      <c r="H29" s="564"/>
      <c r="I29" s="564"/>
      <c r="J29" s="564"/>
      <c r="K29" s="564"/>
      <c r="L29" s="564"/>
      <c r="M29" s="564"/>
      <c r="N29" s="564"/>
      <c r="O29" s="564"/>
      <c r="P29" s="559">
        <f t="shared" si="6"/>
        <v>0</v>
      </c>
    </row>
    <row r="30" spans="1:16" ht="31.5" x14ac:dyDescent="0.25">
      <c r="A30" s="550">
        <v>907</v>
      </c>
      <c r="B30" s="560" t="s">
        <v>1037</v>
      </c>
      <c r="C30" s="560" t="s">
        <v>1021</v>
      </c>
      <c r="D30" s="560" t="s">
        <v>1038</v>
      </c>
      <c r="E30" s="561" t="s">
        <v>1026</v>
      </c>
      <c r="F30" s="562"/>
      <c r="G30" s="564"/>
      <c r="H30" s="564"/>
      <c r="I30" s="564"/>
      <c r="J30" s="564"/>
      <c r="K30" s="564"/>
      <c r="L30" s="564"/>
      <c r="M30" s="564"/>
      <c r="N30" s="564"/>
      <c r="O30" s="564"/>
      <c r="P30" s="559">
        <f t="shared" si="6"/>
        <v>0</v>
      </c>
    </row>
    <row r="31" spans="1:16" ht="31.5" x14ac:dyDescent="0.25">
      <c r="A31" s="550">
        <v>907</v>
      </c>
      <c r="B31" s="560" t="s">
        <v>1037</v>
      </c>
      <c r="C31" s="560" t="s">
        <v>1021</v>
      </c>
      <c r="D31" s="560" t="s">
        <v>1038</v>
      </c>
      <c r="E31" s="561" t="s">
        <v>1027</v>
      </c>
      <c r="F31" s="562"/>
      <c r="G31" s="564"/>
      <c r="H31" s="564">
        <v>521752.2</v>
      </c>
      <c r="I31" s="564">
        <v>92047.8</v>
      </c>
      <c r="J31" s="564">
        <v>114312.1</v>
      </c>
      <c r="K31" s="564">
        <v>168052</v>
      </c>
      <c r="L31" s="564">
        <f>6105.9+328155.3</f>
        <v>334261.2</v>
      </c>
      <c r="M31" s="564">
        <v>523945.4</v>
      </c>
      <c r="N31" s="564">
        <v>316292</v>
      </c>
      <c r="O31" s="564">
        <v>472513.2</v>
      </c>
      <c r="P31" s="559">
        <f t="shared" si="6"/>
        <v>2543175.9000000004</v>
      </c>
    </row>
    <row r="32" spans="1:16" ht="31.5" x14ac:dyDescent="0.25">
      <c r="A32" s="550">
        <v>907</v>
      </c>
      <c r="B32" s="560" t="s">
        <v>1037</v>
      </c>
      <c r="C32" s="560" t="s">
        <v>1021</v>
      </c>
      <c r="D32" s="560" t="s">
        <v>1038</v>
      </c>
      <c r="E32" s="561" t="s">
        <v>1028</v>
      </c>
      <c r="F32" s="562"/>
      <c r="G32" s="564"/>
      <c r="H32" s="564">
        <v>165033</v>
      </c>
      <c r="I32" s="564">
        <f>7320.8+174295.8</f>
        <v>181616.59999999998</v>
      </c>
      <c r="J32" s="564">
        <v>45630.3</v>
      </c>
      <c r="K32" s="564">
        <v>50887.3</v>
      </c>
      <c r="L32" s="564">
        <v>88439.1</v>
      </c>
      <c r="M32" s="564"/>
      <c r="N32" s="564">
        <v>42198.9</v>
      </c>
      <c r="O32" s="564">
        <v>55344.3</v>
      </c>
      <c r="P32" s="559">
        <f t="shared" si="6"/>
        <v>629149.5</v>
      </c>
    </row>
    <row r="33" spans="1:16" ht="31.5" x14ac:dyDescent="0.25">
      <c r="A33" s="550">
        <v>907</v>
      </c>
      <c r="B33" s="560" t="s">
        <v>1037</v>
      </c>
      <c r="C33" s="560" t="s">
        <v>1021</v>
      </c>
      <c r="D33" s="560" t="s">
        <v>1039</v>
      </c>
      <c r="E33" s="561" t="s">
        <v>1026</v>
      </c>
      <c r="F33" s="562">
        <v>8368.7000000000007</v>
      </c>
      <c r="G33" s="564"/>
      <c r="H33" s="564"/>
      <c r="I33" s="564"/>
      <c r="J33" s="564"/>
      <c r="K33" s="564"/>
      <c r="L33" s="564"/>
      <c r="M33" s="564"/>
      <c r="N33" s="564"/>
      <c r="O33" s="564"/>
      <c r="P33" s="559">
        <f t="shared" si="6"/>
        <v>8368.7000000000007</v>
      </c>
    </row>
    <row r="34" spans="1:16" ht="31.5" x14ac:dyDescent="0.25">
      <c r="A34" s="550">
        <v>907</v>
      </c>
      <c r="B34" s="560" t="s">
        <v>1037</v>
      </c>
      <c r="C34" s="560" t="s">
        <v>1021</v>
      </c>
      <c r="D34" s="560" t="s">
        <v>1040</v>
      </c>
      <c r="E34" s="561" t="s">
        <v>1030</v>
      </c>
      <c r="F34" s="562"/>
      <c r="G34" s="564"/>
      <c r="H34" s="564">
        <v>907</v>
      </c>
      <c r="I34" s="564"/>
      <c r="J34" s="564"/>
      <c r="K34" s="564"/>
      <c r="L34" s="564"/>
      <c r="M34" s="564"/>
      <c r="N34" s="564">
        <v>688</v>
      </c>
      <c r="O34" s="564">
        <v>1080</v>
      </c>
      <c r="P34" s="559">
        <f t="shared" si="6"/>
        <v>2675</v>
      </c>
    </row>
    <row r="35" spans="1:16" ht="31.5" x14ac:dyDescent="0.25">
      <c r="A35" s="550">
        <v>907</v>
      </c>
      <c r="B35" s="560" t="s">
        <v>1037</v>
      </c>
      <c r="C35" s="560" t="s">
        <v>1021</v>
      </c>
      <c r="D35" s="560" t="s">
        <v>1040</v>
      </c>
      <c r="E35" s="561" t="s">
        <v>1033</v>
      </c>
      <c r="F35" s="562"/>
      <c r="G35" s="564"/>
      <c r="H35" s="564"/>
      <c r="I35" s="564"/>
      <c r="J35" s="564"/>
      <c r="K35" s="564"/>
      <c r="L35" s="564">
        <v>1434.5</v>
      </c>
      <c r="M35" s="564"/>
      <c r="N35" s="564"/>
      <c r="O35" s="564"/>
      <c r="P35" s="559">
        <f t="shared" si="6"/>
        <v>1434.5</v>
      </c>
    </row>
    <row r="36" spans="1:16" ht="31.5" x14ac:dyDescent="0.25">
      <c r="A36" s="550">
        <v>907</v>
      </c>
      <c r="B36" s="560" t="s">
        <v>1037</v>
      </c>
      <c r="C36" s="560" t="s">
        <v>1021</v>
      </c>
      <c r="D36" s="560" t="s">
        <v>1041</v>
      </c>
      <c r="E36" s="561" t="s">
        <v>1030</v>
      </c>
      <c r="F36" s="562"/>
      <c r="G36" s="564"/>
      <c r="H36" s="564">
        <v>7294.1</v>
      </c>
      <c r="I36" s="564"/>
      <c r="J36" s="564">
        <v>4217.6000000000004</v>
      </c>
      <c r="K36" s="564"/>
      <c r="L36" s="564">
        <v>4035.7</v>
      </c>
      <c r="M36" s="564">
        <v>5914.6</v>
      </c>
      <c r="N36" s="564">
        <v>843.4</v>
      </c>
      <c r="O36" s="564">
        <v>1959.7</v>
      </c>
      <c r="P36" s="559">
        <f t="shared" si="6"/>
        <v>24265.100000000002</v>
      </c>
    </row>
    <row r="37" spans="1:16" ht="15.75" x14ac:dyDescent="0.25">
      <c r="A37" s="557">
        <v>907</v>
      </c>
      <c r="B37" s="551" t="s">
        <v>1037</v>
      </c>
      <c r="C37" s="551" t="s">
        <v>1031</v>
      </c>
      <c r="D37" s="551"/>
      <c r="E37" s="558"/>
      <c r="F37" s="559">
        <f>SUM(F38:F51)</f>
        <v>31902.3</v>
      </c>
      <c r="G37" s="563">
        <f t="shared" ref="G37:P37" si="7">SUM(G38:G51)</f>
        <v>0</v>
      </c>
      <c r="H37" s="563">
        <f t="shared" si="7"/>
        <v>284499.20000000001</v>
      </c>
      <c r="I37" s="563">
        <f t="shared" si="7"/>
        <v>106758.1</v>
      </c>
      <c r="J37" s="563">
        <f t="shared" si="7"/>
        <v>55438.1</v>
      </c>
      <c r="K37" s="563">
        <f t="shared" si="7"/>
        <v>78126.2</v>
      </c>
      <c r="L37" s="563">
        <f>SUM(L38:L51)</f>
        <v>188385.9</v>
      </c>
      <c r="M37" s="563">
        <f t="shared" si="7"/>
        <v>237355.59999999998</v>
      </c>
      <c r="N37" s="563">
        <f t="shared" si="7"/>
        <v>140495.29999999999</v>
      </c>
      <c r="O37" s="563">
        <f t="shared" si="7"/>
        <v>191916.5</v>
      </c>
      <c r="P37" s="559">
        <f t="shared" si="7"/>
        <v>1314877.2000000002</v>
      </c>
    </row>
    <row r="38" spans="1:16" ht="31.5" x14ac:dyDescent="0.25">
      <c r="A38" s="550">
        <v>907</v>
      </c>
      <c r="B38" s="560" t="s">
        <v>1037</v>
      </c>
      <c r="C38" s="560" t="s">
        <v>1031</v>
      </c>
      <c r="D38" s="560" t="s">
        <v>1042</v>
      </c>
      <c r="E38" s="561" t="s">
        <v>1027</v>
      </c>
      <c r="F38" s="562"/>
      <c r="G38" s="564"/>
      <c r="H38" s="564">
        <v>132775</v>
      </c>
      <c r="I38" s="564">
        <v>21919</v>
      </c>
      <c r="J38" s="564">
        <v>31995.4</v>
      </c>
      <c r="K38" s="564">
        <v>50318.400000000001</v>
      </c>
      <c r="L38" s="564">
        <v>101651.3</v>
      </c>
      <c r="M38" s="564">
        <v>135650.79999999999</v>
      </c>
      <c r="N38" s="564">
        <v>82616.3</v>
      </c>
      <c r="O38" s="564">
        <v>127607.4</v>
      </c>
      <c r="P38" s="562">
        <f t="shared" si="6"/>
        <v>684533.6</v>
      </c>
    </row>
    <row r="39" spans="1:16" ht="31.5" x14ac:dyDescent="0.25">
      <c r="A39" s="550">
        <v>907</v>
      </c>
      <c r="B39" s="560" t="s">
        <v>1037</v>
      </c>
      <c r="C39" s="560" t="s">
        <v>1031</v>
      </c>
      <c r="D39" s="560" t="s">
        <v>1042</v>
      </c>
      <c r="E39" s="561" t="s">
        <v>1030</v>
      </c>
      <c r="F39" s="562">
        <v>1639.5</v>
      </c>
      <c r="G39" s="564"/>
      <c r="H39" s="564">
        <v>90741.7</v>
      </c>
      <c r="I39" s="564">
        <f>12498.7-I50</f>
        <v>10438.700000000001</v>
      </c>
      <c r="J39" s="564">
        <v>6593.2</v>
      </c>
      <c r="K39" s="564">
        <v>9910.1</v>
      </c>
      <c r="L39" s="564">
        <v>20037.5</v>
      </c>
      <c r="M39" s="564">
        <v>99464.8</v>
      </c>
      <c r="N39" s="564">
        <v>17844.099999999999</v>
      </c>
      <c r="O39" s="564">
        <v>30134.3</v>
      </c>
      <c r="P39" s="562">
        <f t="shared" si="6"/>
        <v>286803.90000000002</v>
      </c>
    </row>
    <row r="40" spans="1:16" ht="31.5" x14ac:dyDescent="0.25">
      <c r="A40" s="550">
        <v>907</v>
      </c>
      <c r="B40" s="560" t="s">
        <v>1037</v>
      </c>
      <c r="C40" s="560" t="s">
        <v>1031</v>
      </c>
      <c r="D40" s="560" t="s">
        <v>1042</v>
      </c>
      <c r="E40" s="561" t="s">
        <v>1028</v>
      </c>
      <c r="F40" s="562"/>
      <c r="G40" s="564"/>
      <c r="H40" s="564">
        <v>50956.2</v>
      </c>
      <c r="I40" s="564">
        <v>57091.4</v>
      </c>
      <c r="J40" s="564">
        <v>14093.5</v>
      </c>
      <c r="K40" s="564">
        <v>13880.8</v>
      </c>
      <c r="L40" s="564">
        <v>62548.6</v>
      </c>
      <c r="M40" s="564"/>
      <c r="N40" s="564">
        <v>39364.699999999997</v>
      </c>
      <c r="O40" s="564">
        <v>30830.6</v>
      </c>
      <c r="P40" s="562">
        <f t="shared" si="6"/>
        <v>268765.8</v>
      </c>
    </row>
    <row r="41" spans="1:16" ht="31.5" x14ac:dyDescent="0.25">
      <c r="A41" s="550">
        <v>907</v>
      </c>
      <c r="B41" s="560" t="s">
        <v>1037</v>
      </c>
      <c r="C41" s="560" t="s">
        <v>1031</v>
      </c>
      <c r="D41" s="560" t="s">
        <v>1042</v>
      </c>
      <c r="E41" s="561" t="s">
        <v>1033</v>
      </c>
      <c r="F41" s="562"/>
      <c r="G41" s="564"/>
      <c r="H41" s="564">
        <v>7336.6</v>
      </c>
      <c r="I41" s="564">
        <v>15249</v>
      </c>
      <c r="J41" s="564">
        <v>2756</v>
      </c>
      <c r="K41" s="564">
        <v>4016.9</v>
      </c>
      <c r="L41" s="564">
        <v>1968.5</v>
      </c>
      <c r="M41" s="564"/>
      <c r="N41" s="564">
        <v>670.2</v>
      </c>
      <c r="O41" s="564">
        <v>2652.6</v>
      </c>
      <c r="P41" s="562">
        <f t="shared" si="6"/>
        <v>34649.800000000003</v>
      </c>
    </row>
    <row r="42" spans="1:16" ht="31.5" x14ac:dyDescent="0.25">
      <c r="A42" s="550">
        <v>907</v>
      </c>
      <c r="B42" s="560" t="s">
        <v>1037</v>
      </c>
      <c r="C42" s="560" t="s">
        <v>1031</v>
      </c>
      <c r="D42" s="560" t="s">
        <v>1042</v>
      </c>
      <c r="E42" s="561" t="s">
        <v>1034</v>
      </c>
      <c r="F42" s="562"/>
      <c r="G42" s="564"/>
      <c r="H42" s="564"/>
      <c r="I42" s="564"/>
      <c r="J42" s="564"/>
      <c r="K42" s="564"/>
      <c r="L42" s="564"/>
      <c r="M42" s="564"/>
      <c r="N42" s="564"/>
      <c r="O42" s="564"/>
      <c r="P42" s="562">
        <f>SUM(F42:O42)</f>
        <v>0</v>
      </c>
    </row>
    <row r="43" spans="1:16" ht="31.5" x14ac:dyDescent="0.25">
      <c r="A43" s="550">
        <v>907</v>
      </c>
      <c r="B43" s="560" t="s">
        <v>1037</v>
      </c>
      <c r="C43" s="560" t="s">
        <v>1031</v>
      </c>
      <c r="D43" s="560" t="s">
        <v>1043</v>
      </c>
      <c r="E43" s="566">
        <v>612</v>
      </c>
      <c r="F43" s="562">
        <v>5000</v>
      </c>
      <c r="G43" s="564"/>
      <c r="H43" s="564"/>
      <c r="I43" s="564"/>
      <c r="J43" s="564"/>
      <c r="K43" s="564"/>
      <c r="L43" s="564"/>
      <c r="M43" s="564"/>
      <c r="N43" s="564"/>
      <c r="O43" s="564"/>
      <c r="P43" s="562">
        <f>SUM(F43:O43)</f>
        <v>5000</v>
      </c>
    </row>
    <row r="44" spans="1:16" ht="31.5" x14ac:dyDescent="0.25">
      <c r="A44" s="550">
        <v>907</v>
      </c>
      <c r="B44" s="560" t="s">
        <v>1037</v>
      </c>
      <c r="C44" s="560" t="s">
        <v>1031</v>
      </c>
      <c r="D44" s="560" t="s">
        <v>1044</v>
      </c>
      <c r="E44" s="561" t="s">
        <v>1030</v>
      </c>
      <c r="F44" s="562"/>
      <c r="G44" s="564"/>
      <c r="H44" s="564"/>
      <c r="I44" s="564"/>
      <c r="J44" s="564"/>
      <c r="K44" s="564"/>
      <c r="L44" s="564"/>
      <c r="M44" s="564"/>
      <c r="N44" s="564"/>
      <c r="O44" s="564"/>
      <c r="P44" s="562">
        <f t="shared" si="6"/>
        <v>0</v>
      </c>
    </row>
    <row r="45" spans="1:16" ht="31.5" x14ac:dyDescent="0.25">
      <c r="A45" s="550">
        <v>907</v>
      </c>
      <c r="B45" s="560" t="s">
        <v>1037</v>
      </c>
      <c r="C45" s="560" t="s">
        <v>1031</v>
      </c>
      <c r="D45" s="560" t="s">
        <v>1039</v>
      </c>
      <c r="E45" s="561" t="s">
        <v>1026</v>
      </c>
      <c r="F45" s="562">
        <v>4957.3</v>
      </c>
      <c r="G45" s="564"/>
      <c r="H45" s="564"/>
      <c r="I45" s="564"/>
      <c r="J45" s="564"/>
      <c r="K45" s="564"/>
      <c r="L45" s="564"/>
      <c r="M45" s="564"/>
      <c r="N45" s="564"/>
      <c r="O45" s="564"/>
      <c r="P45" s="562">
        <f t="shared" si="6"/>
        <v>4957.3</v>
      </c>
    </row>
    <row r="46" spans="1:16" ht="31.5" x14ac:dyDescent="0.25">
      <c r="A46" s="575">
        <v>907</v>
      </c>
      <c r="B46" s="576" t="s">
        <v>1037</v>
      </c>
      <c r="C46" s="576" t="s">
        <v>1031</v>
      </c>
      <c r="D46" s="576" t="s">
        <v>1040</v>
      </c>
      <c r="E46" s="577" t="s">
        <v>1030</v>
      </c>
      <c r="F46" s="564"/>
      <c r="G46" s="564"/>
      <c r="H46" s="564">
        <v>569.70000000000005</v>
      </c>
      <c r="I46" s="564"/>
      <c r="J46" s="564"/>
      <c r="K46" s="564"/>
      <c r="L46" s="564"/>
      <c r="M46" s="564"/>
      <c r="N46" s="564"/>
      <c r="O46" s="564">
        <v>691.6</v>
      </c>
      <c r="P46" s="564">
        <f t="shared" si="6"/>
        <v>1261.3000000000002</v>
      </c>
    </row>
    <row r="47" spans="1:16" ht="31.5" x14ac:dyDescent="0.25">
      <c r="A47" s="575">
        <v>907</v>
      </c>
      <c r="B47" s="576" t="s">
        <v>1037</v>
      </c>
      <c r="C47" s="576" t="s">
        <v>1031</v>
      </c>
      <c r="D47" s="576" t="s">
        <v>1040</v>
      </c>
      <c r="E47" s="577" t="s">
        <v>1033</v>
      </c>
      <c r="F47" s="564"/>
      <c r="G47" s="564"/>
      <c r="H47" s="564"/>
      <c r="I47" s="564"/>
      <c r="J47" s="564"/>
      <c r="K47" s="564"/>
      <c r="L47" s="564"/>
      <c r="M47" s="564"/>
      <c r="N47" s="564"/>
      <c r="O47" s="564"/>
      <c r="P47" s="564">
        <f t="shared" si="6"/>
        <v>0</v>
      </c>
    </row>
    <row r="48" spans="1:16" ht="31.5" x14ac:dyDescent="0.25">
      <c r="A48" s="550">
        <v>907</v>
      </c>
      <c r="B48" s="560" t="s">
        <v>1037</v>
      </c>
      <c r="C48" s="560" t="s">
        <v>1031</v>
      </c>
      <c r="D48" s="560" t="s">
        <v>1041</v>
      </c>
      <c r="E48" s="561" t="s">
        <v>1030</v>
      </c>
      <c r="F48" s="562">
        <v>20305.5</v>
      </c>
      <c r="G48" s="564"/>
      <c r="H48" s="564"/>
      <c r="I48" s="564"/>
      <c r="J48" s="564"/>
      <c r="K48" s="564"/>
      <c r="L48" s="564"/>
      <c r="M48" s="564"/>
      <c r="N48" s="564"/>
      <c r="O48" s="564"/>
      <c r="P48" s="562">
        <f t="shared" si="6"/>
        <v>20305.5</v>
      </c>
    </row>
    <row r="49" spans="1:16" ht="31.5" x14ac:dyDescent="0.25">
      <c r="A49" s="550">
        <v>907</v>
      </c>
      <c r="B49" s="560" t="s">
        <v>1037</v>
      </c>
      <c r="C49" s="560" t="s">
        <v>1031</v>
      </c>
      <c r="D49" s="560" t="s">
        <v>1041</v>
      </c>
      <c r="E49" s="565">
        <v>622</v>
      </c>
      <c r="F49" s="562"/>
      <c r="G49" s="564"/>
      <c r="H49" s="564"/>
      <c r="I49" s="564"/>
      <c r="J49" s="564"/>
      <c r="K49" s="564"/>
      <c r="L49" s="564"/>
      <c r="M49" s="564"/>
      <c r="N49" s="564"/>
      <c r="O49" s="564"/>
      <c r="P49" s="562"/>
    </row>
    <row r="50" spans="1:16" ht="31.5" x14ac:dyDescent="0.25">
      <c r="A50" s="550">
        <v>907</v>
      </c>
      <c r="B50" s="560" t="s">
        <v>1037</v>
      </c>
      <c r="C50" s="560" t="s">
        <v>1031</v>
      </c>
      <c r="D50" s="560" t="s">
        <v>1036</v>
      </c>
      <c r="E50" s="561" t="s">
        <v>1030</v>
      </c>
      <c r="F50" s="562"/>
      <c r="G50" s="564"/>
      <c r="H50" s="564">
        <f>2060+60</f>
        <v>2120</v>
      </c>
      <c r="I50" s="564">
        <f>2060</f>
        <v>2060</v>
      </c>
      <c r="J50" s="564"/>
      <c r="K50" s="564"/>
      <c r="L50" s="564">
        <f>2060+60</f>
        <v>2120</v>
      </c>
      <c r="M50" s="564">
        <f>2060+60+60+60</f>
        <v>2240</v>
      </c>
      <c r="N50" s="564"/>
      <c r="O50" s="564"/>
      <c r="P50" s="562">
        <f t="shared" si="6"/>
        <v>8540</v>
      </c>
    </row>
    <row r="51" spans="1:16" ht="31.5" x14ac:dyDescent="0.25">
      <c r="A51" s="550">
        <v>907</v>
      </c>
      <c r="B51" s="560" t="s">
        <v>1037</v>
      </c>
      <c r="C51" s="560" t="s">
        <v>1031</v>
      </c>
      <c r="D51" s="560" t="s">
        <v>1036</v>
      </c>
      <c r="E51" s="561" t="s">
        <v>1033</v>
      </c>
      <c r="F51" s="562"/>
      <c r="G51" s="564"/>
      <c r="H51" s="564"/>
      <c r="I51" s="564"/>
      <c r="J51" s="564"/>
      <c r="K51" s="564"/>
      <c r="L51" s="564">
        <v>60</v>
      </c>
      <c r="M51" s="564"/>
      <c r="N51" s="564"/>
      <c r="O51" s="564"/>
      <c r="P51" s="562">
        <f>SUM(F51:O51)</f>
        <v>60</v>
      </c>
    </row>
    <row r="52" spans="1:16" ht="15.75" x14ac:dyDescent="0.25">
      <c r="A52" s="553">
        <v>907</v>
      </c>
      <c r="B52" s="554" t="s">
        <v>1045</v>
      </c>
      <c r="C52" s="554"/>
      <c r="D52" s="554"/>
      <c r="E52" s="555"/>
      <c r="F52" s="556">
        <f>F53+F55</f>
        <v>27869.200000000001</v>
      </c>
      <c r="G52" s="556">
        <f t="shared" ref="G52:P52" si="8">G53+G55</f>
        <v>0</v>
      </c>
      <c r="H52" s="556">
        <f t="shared" si="8"/>
        <v>114693.7</v>
      </c>
      <c r="I52" s="556">
        <f t="shared" si="8"/>
        <v>98654.8</v>
      </c>
      <c r="J52" s="556">
        <f t="shared" si="8"/>
        <v>121759.3</v>
      </c>
      <c r="K52" s="556">
        <f t="shared" si="8"/>
        <v>119834.9</v>
      </c>
      <c r="L52" s="556">
        <f t="shared" si="8"/>
        <v>38541</v>
      </c>
      <c r="M52" s="556">
        <f t="shared" si="8"/>
        <v>208859.6</v>
      </c>
      <c r="N52" s="556">
        <f t="shared" si="8"/>
        <v>169827.5</v>
      </c>
      <c r="O52" s="556">
        <f t="shared" si="8"/>
        <v>45115.1</v>
      </c>
      <c r="P52" s="556">
        <f t="shared" si="8"/>
        <v>945155.1</v>
      </c>
    </row>
    <row r="53" spans="1:16" ht="15.75" x14ac:dyDescent="0.25">
      <c r="A53" s="557">
        <v>907</v>
      </c>
      <c r="B53" s="551" t="s">
        <v>1045</v>
      </c>
      <c r="C53" s="551" t="s">
        <v>1021</v>
      </c>
      <c r="D53" s="551"/>
      <c r="E53" s="558"/>
      <c r="F53" s="559">
        <f>F54</f>
        <v>18830.7</v>
      </c>
      <c r="G53" s="563">
        <f t="shared" ref="G53:P53" si="9">G54</f>
        <v>0</v>
      </c>
      <c r="H53" s="563">
        <f t="shared" si="9"/>
        <v>0</v>
      </c>
      <c r="I53" s="563">
        <f t="shared" si="9"/>
        <v>0</v>
      </c>
      <c r="J53" s="563">
        <f t="shared" si="9"/>
        <v>0</v>
      </c>
      <c r="K53" s="563">
        <f t="shared" si="9"/>
        <v>0</v>
      </c>
      <c r="L53" s="563">
        <f t="shared" si="9"/>
        <v>0</v>
      </c>
      <c r="M53" s="563">
        <f t="shared" si="9"/>
        <v>0</v>
      </c>
      <c r="N53" s="563">
        <f t="shared" si="9"/>
        <v>0</v>
      </c>
      <c r="O53" s="563">
        <f t="shared" si="9"/>
        <v>0</v>
      </c>
      <c r="P53" s="559">
        <f t="shared" si="9"/>
        <v>18830.7</v>
      </c>
    </row>
    <row r="54" spans="1:16" ht="31.5" x14ac:dyDescent="0.25">
      <c r="A54" s="550">
        <v>907</v>
      </c>
      <c r="B54" s="560" t="s">
        <v>1045</v>
      </c>
      <c r="C54" s="560" t="s">
        <v>1021</v>
      </c>
      <c r="D54" s="560" t="s">
        <v>1046</v>
      </c>
      <c r="E54" s="561" t="s">
        <v>1027</v>
      </c>
      <c r="F54" s="562">
        <v>18830.7</v>
      </c>
      <c r="G54" s="564"/>
      <c r="H54" s="564"/>
      <c r="I54" s="564"/>
      <c r="J54" s="564"/>
      <c r="K54" s="564"/>
      <c r="L54" s="564"/>
      <c r="M54" s="564"/>
      <c r="N54" s="564"/>
      <c r="O54" s="564"/>
      <c r="P54" s="559">
        <f>SUM(F54:O54)</f>
        <v>18830.7</v>
      </c>
    </row>
    <row r="55" spans="1:16" ht="15.75" x14ac:dyDescent="0.25">
      <c r="A55" s="557">
        <v>907</v>
      </c>
      <c r="B55" s="551" t="s">
        <v>1045</v>
      </c>
      <c r="C55" s="551" t="s">
        <v>1031</v>
      </c>
      <c r="D55" s="551"/>
      <c r="E55" s="558"/>
      <c r="F55" s="559">
        <f>SUM(F56:F59)</f>
        <v>9038.5</v>
      </c>
      <c r="G55" s="563">
        <f t="shared" ref="G55:P55" si="10">SUM(G56:G59)</f>
        <v>0</v>
      </c>
      <c r="H55" s="563">
        <f t="shared" si="10"/>
        <v>114693.7</v>
      </c>
      <c r="I55" s="563">
        <f t="shared" si="10"/>
        <v>98654.8</v>
      </c>
      <c r="J55" s="563">
        <f t="shared" si="10"/>
        <v>121759.3</v>
      </c>
      <c r="K55" s="563">
        <f t="shared" si="10"/>
        <v>119834.9</v>
      </c>
      <c r="L55" s="563">
        <f t="shared" si="10"/>
        <v>38541</v>
      </c>
      <c r="M55" s="563">
        <f t="shared" si="10"/>
        <v>208859.6</v>
      </c>
      <c r="N55" s="563">
        <f t="shared" si="10"/>
        <v>169827.5</v>
      </c>
      <c r="O55" s="563">
        <f t="shared" si="10"/>
        <v>45115.1</v>
      </c>
      <c r="P55" s="559">
        <f t="shared" si="10"/>
        <v>926324.4</v>
      </c>
    </row>
    <row r="56" spans="1:16" ht="31.5" x14ac:dyDescent="0.25">
      <c r="A56" s="550">
        <v>907</v>
      </c>
      <c r="B56" s="560" t="s">
        <v>1045</v>
      </c>
      <c r="C56" s="560" t="s">
        <v>1031</v>
      </c>
      <c r="D56" s="560" t="s">
        <v>1047</v>
      </c>
      <c r="E56" s="561" t="s">
        <v>1027</v>
      </c>
      <c r="F56" s="562"/>
      <c r="G56" s="564"/>
      <c r="H56" s="564">
        <v>114693.7</v>
      </c>
      <c r="I56" s="564">
        <v>98654.8</v>
      </c>
      <c r="J56" s="564">
        <v>112088.5</v>
      </c>
      <c r="K56" s="564">
        <v>117334.9</v>
      </c>
      <c r="L56" s="564">
        <v>38259.800000000003</v>
      </c>
      <c r="M56" s="564">
        <v>208859.6</v>
      </c>
      <c r="N56" s="564">
        <v>169827.5</v>
      </c>
      <c r="O56" s="564">
        <v>44565.1</v>
      </c>
      <c r="P56" s="562">
        <f>SUM(F56:O56)</f>
        <v>904283.9</v>
      </c>
    </row>
    <row r="57" spans="1:16" ht="31.5" x14ac:dyDescent="0.25">
      <c r="A57" s="550">
        <v>907</v>
      </c>
      <c r="B57" s="560" t="s">
        <v>1045</v>
      </c>
      <c r="C57" s="560" t="s">
        <v>1031</v>
      </c>
      <c r="D57" s="560" t="s">
        <v>1047</v>
      </c>
      <c r="E57" s="561" t="s">
        <v>1030</v>
      </c>
      <c r="F57" s="562"/>
      <c r="G57" s="564"/>
      <c r="H57" s="564"/>
      <c r="I57" s="564"/>
      <c r="J57" s="564">
        <v>9670.7999999999993</v>
      </c>
      <c r="K57" s="564">
        <v>2500</v>
      </c>
      <c r="L57" s="564">
        <v>281.2</v>
      </c>
      <c r="M57" s="564"/>
      <c r="N57" s="564"/>
      <c r="O57" s="564">
        <v>550</v>
      </c>
      <c r="P57" s="562">
        <f>SUM(F57:O57)</f>
        <v>13002</v>
      </c>
    </row>
    <row r="58" spans="1:16" ht="31.5" x14ac:dyDescent="0.25">
      <c r="A58" s="550">
        <v>907</v>
      </c>
      <c r="B58" s="560" t="s">
        <v>1045</v>
      </c>
      <c r="C58" s="560" t="s">
        <v>1031</v>
      </c>
      <c r="D58" s="560" t="s">
        <v>1046</v>
      </c>
      <c r="E58" s="561" t="s">
        <v>1027</v>
      </c>
      <c r="F58" s="562">
        <v>9038.5</v>
      </c>
      <c r="G58" s="564"/>
      <c r="H58" s="564"/>
      <c r="I58" s="564"/>
      <c r="J58" s="564"/>
      <c r="K58" s="564"/>
      <c r="L58" s="564"/>
      <c r="M58" s="564"/>
      <c r="N58" s="564"/>
      <c r="O58" s="564"/>
      <c r="P58" s="562">
        <f>SUM(F58:O58)</f>
        <v>9038.5</v>
      </c>
    </row>
    <row r="59" spans="1:16" ht="31.5" x14ac:dyDescent="0.25">
      <c r="A59" s="550">
        <v>907</v>
      </c>
      <c r="B59" s="560" t="s">
        <v>1045</v>
      </c>
      <c r="C59" s="560" t="s">
        <v>1031</v>
      </c>
      <c r="D59" s="560" t="s">
        <v>1036</v>
      </c>
      <c r="E59" s="561" t="s">
        <v>1030</v>
      </c>
      <c r="F59" s="562"/>
      <c r="G59" s="564"/>
      <c r="H59" s="564"/>
      <c r="I59" s="564"/>
      <c r="J59" s="564"/>
      <c r="K59" s="564"/>
      <c r="L59" s="564"/>
      <c r="M59" s="564"/>
      <c r="N59" s="564"/>
      <c r="O59" s="564"/>
      <c r="P59" s="562">
        <f>SUM(F59:O59)</f>
        <v>0</v>
      </c>
    </row>
    <row r="60" spans="1:16" ht="15.75" x14ac:dyDescent="0.25">
      <c r="A60" s="553">
        <v>907</v>
      </c>
      <c r="B60" s="554" t="s">
        <v>1048</v>
      </c>
      <c r="C60" s="554"/>
      <c r="D60" s="554"/>
      <c r="E60" s="555"/>
      <c r="F60" s="556">
        <f>F61+F63</f>
        <v>62429.8</v>
      </c>
      <c r="G60" s="556">
        <f t="shared" ref="G60:P60" si="11">G61+G63</f>
        <v>0</v>
      </c>
      <c r="H60" s="556">
        <f t="shared" si="11"/>
        <v>0</v>
      </c>
      <c r="I60" s="556">
        <f t="shared" si="11"/>
        <v>0</v>
      </c>
      <c r="J60" s="556">
        <f t="shared" si="11"/>
        <v>0</v>
      </c>
      <c r="K60" s="556">
        <f t="shared" si="11"/>
        <v>0</v>
      </c>
      <c r="L60" s="556">
        <f t="shared" si="11"/>
        <v>0</v>
      </c>
      <c r="M60" s="556">
        <f t="shared" si="11"/>
        <v>0</v>
      </c>
      <c r="N60" s="556">
        <f t="shared" si="11"/>
        <v>0</v>
      </c>
      <c r="O60" s="556">
        <f t="shared" si="11"/>
        <v>0</v>
      </c>
      <c r="P60" s="556">
        <f t="shared" si="11"/>
        <v>62429.8</v>
      </c>
    </row>
    <row r="61" spans="1:16" ht="15.75" x14ac:dyDescent="0.25">
      <c r="A61" s="567">
        <v>907</v>
      </c>
      <c r="B61" s="568" t="s">
        <v>1048</v>
      </c>
      <c r="C61" s="568" t="s">
        <v>1021</v>
      </c>
      <c r="D61" s="568"/>
      <c r="E61" s="569"/>
      <c r="F61" s="563">
        <f>F62</f>
        <v>18568.5</v>
      </c>
      <c r="G61" s="563">
        <f t="shared" ref="G61:P61" si="12">G62</f>
        <v>0</v>
      </c>
      <c r="H61" s="563">
        <f t="shared" si="12"/>
        <v>0</v>
      </c>
      <c r="I61" s="563">
        <f t="shared" si="12"/>
        <v>0</v>
      </c>
      <c r="J61" s="563">
        <f t="shared" si="12"/>
        <v>0</v>
      </c>
      <c r="K61" s="563">
        <f t="shared" si="12"/>
        <v>0</v>
      </c>
      <c r="L61" s="563">
        <f t="shared" si="12"/>
        <v>0</v>
      </c>
      <c r="M61" s="563">
        <f t="shared" si="12"/>
        <v>0</v>
      </c>
      <c r="N61" s="563">
        <f t="shared" si="12"/>
        <v>0</v>
      </c>
      <c r="O61" s="563">
        <f t="shared" si="12"/>
        <v>0</v>
      </c>
      <c r="P61" s="563">
        <f t="shared" si="12"/>
        <v>18568.5</v>
      </c>
    </row>
    <row r="62" spans="1:16" ht="31.5" x14ac:dyDescent="0.25">
      <c r="A62" s="550">
        <v>907</v>
      </c>
      <c r="B62" s="560" t="s">
        <v>1048</v>
      </c>
      <c r="C62" s="560" t="s">
        <v>1021</v>
      </c>
      <c r="D62" s="560" t="s">
        <v>1049</v>
      </c>
      <c r="E62" s="561" t="s">
        <v>1026</v>
      </c>
      <c r="F62" s="562">
        <v>18568.5</v>
      </c>
      <c r="G62" s="564"/>
      <c r="H62" s="564"/>
      <c r="I62" s="564"/>
      <c r="J62" s="564"/>
      <c r="K62" s="564"/>
      <c r="L62" s="564"/>
      <c r="M62" s="564"/>
      <c r="N62" s="564"/>
      <c r="O62" s="564"/>
      <c r="P62" s="559">
        <f>SUM(F62:O62)</f>
        <v>18568.5</v>
      </c>
    </row>
    <row r="63" spans="1:16" ht="15.75" x14ac:dyDescent="0.25">
      <c r="A63" s="557">
        <v>907</v>
      </c>
      <c r="B63" s="551" t="s">
        <v>1048</v>
      </c>
      <c r="C63" s="551" t="s">
        <v>1031</v>
      </c>
      <c r="D63" s="551"/>
      <c r="E63" s="558"/>
      <c r="F63" s="559">
        <f>SUM(F64:F66)</f>
        <v>43861.3</v>
      </c>
      <c r="G63" s="563">
        <f t="shared" ref="G63:P63" si="13">SUM(G64:G66)</f>
        <v>0</v>
      </c>
      <c r="H63" s="563">
        <f t="shared" si="13"/>
        <v>0</v>
      </c>
      <c r="I63" s="563">
        <f t="shared" si="13"/>
        <v>0</v>
      </c>
      <c r="J63" s="563">
        <f t="shared" si="13"/>
        <v>0</v>
      </c>
      <c r="K63" s="563">
        <f t="shared" si="13"/>
        <v>0</v>
      </c>
      <c r="L63" s="563">
        <f t="shared" si="13"/>
        <v>0</v>
      </c>
      <c r="M63" s="563">
        <f t="shared" si="13"/>
        <v>0</v>
      </c>
      <c r="N63" s="563">
        <f t="shared" si="13"/>
        <v>0</v>
      </c>
      <c r="O63" s="563">
        <f t="shared" si="13"/>
        <v>0</v>
      </c>
      <c r="P63" s="559">
        <f t="shared" si="13"/>
        <v>43861.3</v>
      </c>
    </row>
    <row r="64" spans="1:16" ht="31.5" x14ac:dyDescent="0.25">
      <c r="A64" s="550">
        <v>907</v>
      </c>
      <c r="B64" s="560" t="s">
        <v>1048</v>
      </c>
      <c r="C64" s="560" t="s">
        <v>1031</v>
      </c>
      <c r="D64" s="560" t="s">
        <v>1050</v>
      </c>
      <c r="E64" s="561" t="s">
        <v>1026</v>
      </c>
      <c r="F64" s="562">
        <v>28541.200000000001</v>
      </c>
      <c r="G64" s="564"/>
      <c r="H64" s="564"/>
      <c r="I64" s="564"/>
      <c r="J64" s="564"/>
      <c r="K64" s="564"/>
      <c r="L64" s="564"/>
      <c r="M64" s="564"/>
      <c r="N64" s="564"/>
      <c r="O64" s="564"/>
      <c r="P64" s="562">
        <f>SUM(F64:O64)</f>
        <v>28541.200000000001</v>
      </c>
    </row>
    <row r="65" spans="1:16" ht="31.5" x14ac:dyDescent="0.25">
      <c r="A65" s="550">
        <v>907</v>
      </c>
      <c r="B65" s="560" t="s">
        <v>1048</v>
      </c>
      <c r="C65" s="560" t="s">
        <v>1031</v>
      </c>
      <c r="D65" s="560" t="s">
        <v>1050</v>
      </c>
      <c r="E65" s="561" t="s">
        <v>1030</v>
      </c>
      <c r="F65" s="562">
        <v>4278.8</v>
      </c>
      <c r="G65" s="564"/>
      <c r="H65" s="564"/>
      <c r="I65" s="564"/>
      <c r="J65" s="564"/>
      <c r="K65" s="564"/>
      <c r="L65" s="564"/>
      <c r="M65" s="564"/>
      <c r="N65" s="564"/>
      <c r="O65" s="564"/>
      <c r="P65" s="562">
        <f>SUM(F65:O65)</f>
        <v>4278.8</v>
      </c>
    </row>
    <row r="66" spans="1:16" ht="31.5" x14ac:dyDescent="0.25">
      <c r="A66" s="550">
        <v>907</v>
      </c>
      <c r="B66" s="560" t="s">
        <v>1048</v>
      </c>
      <c r="C66" s="560" t="s">
        <v>1031</v>
      </c>
      <c r="D66" s="560" t="s">
        <v>1049</v>
      </c>
      <c r="E66" s="561" t="s">
        <v>1026</v>
      </c>
      <c r="F66" s="562">
        <v>11041.3</v>
      </c>
      <c r="G66" s="564"/>
      <c r="H66" s="564"/>
      <c r="I66" s="564"/>
      <c r="J66" s="564"/>
      <c r="K66" s="564"/>
      <c r="L66" s="564"/>
      <c r="M66" s="564"/>
      <c r="N66" s="564"/>
      <c r="O66" s="564"/>
      <c r="P66" s="562">
        <f>SUM(F66:O66)</f>
        <v>11041.3</v>
      </c>
    </row>
    <row r="67" spans="1:16" ht="15.75" x14ac:dyDescent="0.25">
      <c r="A67" s="553">
        <v>907</v>
      </c>
      <c r="B67" s="554" t="s">
        <v>1051</v>
      </c>
      <c r="C67" s="554"/>
      <c r="D67" s="554"/>
      <c r="E67" s="555"/>
      <c r="F67" s="556">
        <f>F68+F73</f>
        <v>35240.700000000004</v>
      </c>
      <c r="G67" s="556">
        <f t="shared" ref="G67:P67" si="14">G68+G73</f>
        <v>20872.7</v>
      </c>
      <c r="H67" s="556">
        <f t="shared" si="14"/>
        <v>21607</v>
      </c>
      <c r="I67" s="556">
        <f t="shared" si="14"/>
        <v>15472</v>
      </c>
      <c r="J67" s="556">
        <f t="shared" si="14"/>
        <v>14391.499999999998</v>
      </c>
      <c r="K67" s="556">
        <f t="shared" si="14"/>
        <v>14723.400000000001</v>
      </c>
      <c r="L67" s="556">
        <f t="shared" si="14"/>
        <v>32470.9</v>
      </c>
      <c r="M67" s="556">
        <f t="shared" si="14"/>
        <v>21722.7</v>
      </c>
      <c r="N67" s="556">
        <f t="shared" si="14"/>
        <v>19671.899999999998</v>
      </c>
      <c r="O67" s="556">
        <f t="shared" si="14"/>
        <v>32472.699999999997</v>
      </c>
      <c r="P67" s="556">
        <f t="shared" si="14"/>
        <v>228645.5</v>
      </c>
    </row>
    <row r="68" spans="1:16" ht="15.75" x14ac:dyDescent="0.25">
      <c r="A68" s="567">
        <v>907</v>
      </c>
      <c r="B68" s="568" t="s">
        <v>1051</v>
      </c>
      <c r="C68" s="568" t="s">
        <v>1021</v>
      </c>
      <c r="D68" s="568"/>
      <c r="E68" s="569"/>
      <c r="F68" s="563">
        <f>SUM(F69:F72)</f>
        <v>874.5</v>
      </c>
      <c r="G68" s="563">
        <f t="shared" ref="G68:P68" si="15">SUM(G69:G72)</f>
        <v>0</v>
      </c>
      <c r="H68" s="563">
        <f t="shared" si="15"/>
        <v>4414.7</v>
      </c>
      <c r="I68" s="563">
        <f t="shared" si="15"/>
        <v>2441.8000000000002</v>
      </c>
      <c r="J68" s="563">
        <f t="shared" si="15"/>
        <v>2343</v>
      </c>
      <c r="K68" s="563">
        <f t="shared" si="15"/>
        <v>2310</v>
      </c>
      <c r="L68" s="563">
        <f t="shared" si="15"/>
        <v>3781.5</v>
      </c>
      <c r="M68" s="563">
        <f t="shared" si="15"/>
        <v>4784.5</v>
      </c>
      <c r="N68" s="563">
        <f t="shared" si="15"/>
        <v>2877.3</v>
      </c>
      <c r="O68" s="563">
        <f t="shared" si="15"/>
        <v>5015</v>
      </c>
      <c r="P68" s="563">
        <f t="shared" si="15"/>
        <v>28842.300000000003</v>
      </c>
    </row>
    <row r="69" spans="1:16" ht="31.5" x14ac:dyDescent="0.25">
      <c r="A69" s="550">
        <v>907</v>
      </c>
      <c r="B69" s="560" t="s">
        <v>1051</v>
      </c>
      <c r="C69" s="560" t="s">
        <v>1021</v>
      </c>
      <c r="D69" s="560" t="s">
        <v>1052</v>
      </c>
      <c r="E69" s="561" t="s">
        <v>1053</v>
      </c>
      <c r="F69" s="562">
        <v>593.29999999999995</v>
      </c>
      <c r="G69" s="564"/>
      <c r="H69" s="564">
        <v>2669.8</v>
      </c>
      <c r="I69" s="564">
        <v>1483.2</v>
      </c>
      <c r="J69" s="564">
        <v>1483.2</v>
      </c>
      <c r="K69" s="564">
        <v>1483.2</v>
      </c>
      <c r="L69" s="564">
        <v>2373.1999999999998</v>
      </c>
      <c r="M69" s="564">
        <v>2966.5</v>
      </c>
      <c r="N69" s="564">
        <v>1779.9</v>
      </c>
      <c r="O69" s="564">
        <v>2966.5</v>
      </c>
      <c r="P69" s="559">
        <f>SUM(F69:O69)</f>
        <v>17798.8</v>
      </c>
    </row>
    <row r="70" spans="1:16" ht="31.5" x14ac:dyDescent="0.25">
      <c r="A70" s="550">
        <v>907</v>
      </c>
      <c r="B70" s="560" t="s">
        <v>1051</v>
      </c>
      <c r="C70" s="560" t="s">
        <v>1021</v>
      </c>
      <c r="D70" s="560" t="s">
        <v>1052</v>
      </c>
      <c r="E70" s="561" t="s">
        <v>1054</v>
      </c>
      <c r="F70" s="562">
        <v>75.099999999999994</v>
      </c>
      <c r="G70" s="564"/>
      <c r="H70" s="564">
        <v>338</v>
      </c>
      <c r="I70" s="564">
        <v>187.8</v>
      </c>
      <c r="J70" s="564">
        <v>187.8</v>
      </c>
      <c r="K70" s="564">
        <v>187.8</v>
      </c>
      <c r="L70" s="564">
        <v>300.39999999999998</v>
      </c>
      <c r="M70" s="564">
        <v>375.5</v>
      </c>
      <c r="N70" s="564">
        <v>225.3</v>
      </c>
      <c r="O70" s="564">
        <v>375.5</v>
      </c>
      <c r="P70" s="559">
        <f>SUM(F70:O70)</f>
        <v>2253.1999999999998</v>
      </c>
    </row>
    <row r="71" spans="1:16" ht="31.5" x14ac:dyDescent="0.25">
      <c r="A71" s="550">
        <v>907</v>
      </c>
      <c r="B71" s="560" t="s">
        <v>1051</v>
      </c>
      <c r="C71" s="560" t="s">
        <v>1021</v>
      </c>
      <c r="D71" s="560" t="s">
        <v>1052</v>
      </c>
      <c r="E71" s="561" t="s">
        <v>1055</v>
      </c>
      <c r="F71" s="562">
        <v>206.1</v>
      </c>
      <c r="G71" s="564"/>
      <c r="H71" s="564">
        <v>913</v>
      </c>
      <c r="I71" s="564">
        <v>507.4</v>
      </c>
      <c r="J71" s="564">
        <v>507.3</v>
      </c>
      <c r="K71" s="564">
        <v>507.3</v>
      </c>
      <c r="L71" s="564">
        <v>811.6</v>
      </c>
      <c r="M71" s="564">
        <v>1014.5</v>
      </c>
      <c r="N71" s="564">
        <v>608.70000000000005</v>
      </c>
      <c r="O71" s="564">
        <v>1014.5</v>
      </c>
      <c r="P71" s="559">
        <f>SUM(F71:O71)</f>
        <v>6090.4000000000005</v>
      </c>
    </row>
    <row r="72" spans="1:16" ht="31.5" x14ac:dyDescent="0.25">
      <c r="A72" s="550">
        <v>907</v>
      </c>
      <c r="B72" s="560" t="s">
        <v>1051</v>
      </c>
      <c r="C72" s="560" t="s">
        <v>1021</v>
      </c>
      <c r="D72" s="560" t="s">
        <v>1052</v>
      </c>
      <c r="E72" s="561" t="s">
        <v>1026</v>
      </c>
      <c r="F72" s="562"/>
      <c r="G72" s="564"/>
      <c r="H72" s="564">
        <v>493.9</v>
      </c>
      <c r="I72" s="564">
        <v>263.39999999999998</v>
      </c>
      <c r="J72" s="564">
        <v>164.7</v>
      </c>
      <c r="K72" s="564">
        <v>131.69999999999999</v>
      </c>
      <c r="L72" s="564">
        <v>296.3</v>
      </c>
      <c r="M72" s="564">
        <v>428</v>
      </c>
      <c r="N72" s="564">
        <v>263.39999999999998</v>
      </c>
      <c r="O72" s="564">
        <v>658.5</v>
      </c>
      <c r="P72" s="559">
        <f>SUM(F72:O72)</f>
        <v>2699.9</v>
      </c>
    </row>
    <row r="73" spans="1:16" ht="15.75" x14ac:dyDescent="0.25">
      <c r="A73" s="557">
        <v>907</v>
      </c>
      <c r="B73" s="551" t="s">
        <v>1051</v>
      </c>
      <c r="C73" s="551" t="s">
        <v>1031</v>
      </c>
      <c r="D73" s="551"/>
      <c r="E73" s="558"/>
      <c r="F73" s="559">
        <f>SUM(F74:F90)</f>
        <v>34366.200000000004</v>
      </c>
      <c r="G73" s="563">
        <f t="shared" ref="G73:P73" si="16">SUM(G74:G90)</f>
        <v>20872.7</v>
      </c>
      <c r="H73" s="563">
        <f t="shared" si="16"/>
        <v>17192.3</v>
      </c>
      <c r="I73" s="563">
        <f t="shared" si="16"/>
        <v>13030.2</v>
      </c>
      <c r="J73" s="563">
        <f t="shared" si="16"/>
        <v>12048.499999999998</v>
      </c>
      <c r="K73" s="563">
        <f t="shared" si="16"/>
        <v>12413.400000000001</v>
      </c>
      <c r="L73" s="563">
        <f t="shared" si="16"/>
        <v>28689.4</v>
      </c>
      <c r="M73" s="563">
        <f t="shared" si="16"/>
        <v>16938.2</v>
      </c>
      <c r="N73" s="563">
        <f t="shared" si="16"/>
        <v>16794.599999999999</v>
      </c>
      <c r="O73" s="563">
        <f t="shared" si="16"/>
        <v>27457.699999999997</v>
      </c>
      <c r="P73" s="559">
        <f t="shared" si="16"/>
        <v>199803.2</v>
      </c>
    </row>
    <row r="74" spans="1:16" ht="31.5" x14ac:dyDescent="0.25">
      <c r="A74" s="550">
        <v>907</v>
      </c>
      <c r="B74" s="560" t="s">
        <v>1051</v>
      </c>
      <c r="C74" s="560" t="s">
        <v>1031</v>
      </c>
      <c r="D74" s="560" t="s">
        <v>1056</v>
      </c>
      <c r="E74" s="561" t="s">
        <v>1027</v>
      </c>
      <c r="F74" s="562"/>
      <c r="G74" s="564"/>
      <c r="H74" s="564"/>
      <c r="I74" s="564"/>
      <c r="J74" s="564"/>
      <c r="K74" s="564"/>
      <c r="L74" s="564">
        <v>14634.8</v>
      </c>
      <c r="M74" s="564"/>
      <c r="N74" s="564"/>
      <c r="O74" s="564">
        <v>11572</v>
      </c>
      <c r="P74" s="562">
        <f t="shared" ref="P74:P90" si="17">SUM(F74:O74)</f>
        <v>26206.799999999999</v>
      </c>
    </row>
    <row r="75" spans="1:16" ht="31.5" x14ac:dyDescent="0.25">
      <c r="A75" s="550">
        <v>907</v>
      </c>
      <c r="B75" s="560" t="s">
        <v>1051</v>
      </c>
      <c r="C75" s="560" t="s">
        <v>1031</v>
      </c>
      <c r="D75" s="560" t="s">
        <v>1057</v>
      </c>
      <c r="E75" s="561" t="s">
        <v>1023</v>
      </c>
      <c r="F75" s="562"/>
      <c r="G75" s="564">
        <v>11342.4</v>
      </c>
      <c r="H75" s="564"/>
      <c r="I75" s="564"/>
      <c r="J75" s="564"/>
      <c r="K75" s="564"/>
      <c r="L75" s="564"/>
      <c r="M75" s="564"/>
      <c r="N75" s="564"/>
      <c r="O75" s="564"/>
      <c r="P75" s="562">
        <f t="shared" si="17"/>
        <v>11342.4</v>
      </c>
    </row>
    <row r="76" spans="1:16" ht="31.5" x14ac:dyDescent="0.25">
      <c r="A76" s="550">
        <v>907</v>
      </c>
      <c r="B76" s="560" t="s">
        <v>1051</v>
      </c>
      <c r="C76" s="560" t="s">
        <v>1031</v>
      </c>
      <c r="D76" s="560" t="s">
        <v>1057</v>
      </c>
      <c r="E76" s="561" t="s">
        <v>1024</v>
      </c>
      <c r="F76" s="562"/>
      <c r="G76" s="562">
        <v>60</v>
      </c>
      <c r="H76" s="562"/>
      <c r="I76" s="562"/>
      <c r="J76" s="562"/>
      <c r="K76" s="562"/>
      <c r="L76" s="562"/>
      <c r="M76" s="562"/>
      <c r="N76" s="562"/>
      <c r="O76" s="562"/>
      <c r="P76" s="562">
        <f t="shared" si="17"/>
        <v>60</v>
      </c>
    </row>
    <row r="77" spans="1:16" ht="31.5" x14ac:dyDescent="0.25">
      <c r="A77" s="550">
        <v>907</v>
      </c>
      <c r="B77" s="560" t="s">
        <v>1051</v>
      </c>
      <c r="C77" s="560" t="s">
        <v>1031</v>
      </c>
      <c r="D77" s="560" t="s">
        <v>1057</v>
      </c>
      <c r="E77" s="561" t="s">
        <v>1025</v>
      </c>
      <c r="F77" s="562"/>
      <c r="G77" s="562">
        <v>3425.4</v>
      </c>
      <c r="H77" s="562"/>
      <c r="I77" s="562"/>
      <c r="J77" s="562"/>
      <c r="K77" s="562"/>
      <c r="L77" s="562"/>
      <c r="M77" s="562"/>
      <c r="N77" s="562"/>
      <c r="O77" s="562"/>
      <c r="P77" s="562">
        <f t="shared" si="17"/>
        <v>3425.4</v>
      </c>
    </row>
    <row r="78" spans="1:16" ht="31.5" x14ac:dyDescent="0.25">
      <c r="A78" s="550">
        <v>907</v>
      </c>
      <c r="B78" s="560" t="s">
        <v>1051</v>
      </c>
      <c r="C78" s="560" t="s">
        <v>1031</v>
      </c>
      <c r="D78" s="560" t="s">
        <v>1057</v>
      </c>
      <c r="E78" s="561" t="s">
        <v>1026</v>
      </c>
      <c r="F78" s="562"/>
      <c r="G78" s="562">
        <v>5598.2</v>
      </c>
      <c r="H78" s="562"/>
      <c r="I78" s="562"/>
      <c r="J78" s="562"/>
      <c r="K78" s="562"/>
      <c r="L78" s="562"/>
      <c r="M78" s="562"/>
      <c r="N78" s="562"/>
      <c r="O78" s="562"/>
      <c r="P78" s="562">
        <f t="shared" si="17"/>
        <v>5598.2</v>
      </c>
    </row>
    <row r="79" spans="1:16" ht="31.5" x14ac:dyDescent="0.25">
      <c r="A79" s="550">
        <v>907</v>
      </c>
      <c r="B79" s="560" t="s">
        <v>1051</v>
      </c>
      <c r="C79" s="560" t="s">
        <v>1031</v>
      </c>
      <c r="D79" s="560" t="s">
        <v>1057</v>
      </c>
      <c r="E79" s="561" t="s">
        <v>1058</v>
      </c>
      <c r="F79" s="562"/>
      <c r="G79" s="562">
        <v>445</v>
      </c>
      <c r="H79" s="562"/>
      <c r="I79" s="562"/>
      <c r="J79" s="562"/>
      <c r="K79" s="562"/>
      <c r="L79" s="562"/>
      <c r="M79" s="562"/>
      <c r="N79" s="562"/>
      <c r="O79" s="562"/>
      <c r="P79" s="562">
        <f t="shared" si="17"/>
        <v>445</v>
      </c>
    </row>
    <row r="80" spans="1:16" ht="31.5" x14ac:dyDescent="0.25">
      <c r="A80" s="550">
        <v>907</v>
      </c>
      <c r="B80" s="560" t="s">
        <v>1051</v>
      </c>
      <c r="C80" s="560" t="s">
        <v>1031</v>
      </c>
      <c r="D80" s="560" t="s">
        <v>1057</v>
      </c>
      <c r="E80" s="561" t="s">
        <v>1034</v>
      </c>
      <c r="F80" s="562"/>
      <c r="G80" s="562">
        <v>1.7</v>
      </c>
      <c r="H80" s="562"/>
      <c r="I80" s="562"/>
      <c r="J80" s="562"/>
      <c r="K80" s="562"/>
      <c r="L80" s="562"/>
      <c r="M80" s="562"/>
      <c r="N80" s="562"/>
      <c r="O80" s="562"/>
      <c r="P80" s="562">
        <f t="shared" si="17"/>
        <v>1.7</v>
      </c>
    </row>
    <row r="81" spans="1:16" ht="31.5" x14ac:dyDescent="0.25">
      <c r="A81" s="550">
        <v>907</v>
      </c>
      <c r="B81" s="560" t="s">
        <v>1051</v>
      </c>
      <c r="C81" s="560" t="s">
        <v>1031</v>
      </c>
      <c r="D81" s="560" t="s">
        <v>1059</v>
      </c>
      <c r="E81" s="561" t="s">
        <v>1053</v>
      </c>
      <c r="F81" s="562">
        <v>21282.3</v>
      </c>
      <c r="G81" s="562"/>
      <c r="H81" s="562">
        <v>10109.4</v>
      </c>
      <c r="I81" s="562">
        <v>7724</v>
      </c>
      <c r="J81" s="562">
        <v>7304.4</v>
      </c>
      <c r="K81" s="562">
        <v>7842.8</v>
      </c>
      <c r="L81" s="562">
        <v>8715.7000000000007</v>
      </c>
      <c r="M81" s="562">
        <v>10685.3</v>
      </c>
      <c r="N81" s="562">
        <v>10028.200000000001</v>
      </c>
      <c r="O81" s="562">
        <v>10371</v>
      </c>
      <c r="P81" s="562">
        <f t="shared" si="17"/>
        <v>94063.1</v>
      </c>
    </row>
    <row r="82" spans="1:16" ht="31.5" x14ac:dyDescent="0.25">
      <c r="A82" s="550">
        <v>907</v>
      </c>
      <c r="B82" s="560" t="s">
        <v>1051</v>
      </c>
      <c r="C82" s="560" t="s">
        <v>1031</v>
      </c>
      <c r="D82" s="560" t="s">
        <v>1059</v>
      </c>
      <c r="E82" s="561" t="s">
        <v>1054</v>
      </c>
      <c r="F82" s="562">
        <v>2437.6999999999998</v>
      </c>
      <c r="G82" s="562"/>
      <c r="H82" s="562">
        <v>744</v>
      </c>
      <c r="I82" s="562">
        <v>620.29999999999995</v>
      </c>
      <c r="J82" s="562">
        <v>593.20000000000005</v>
      </c>
      <c r="K82" s="562">
        <v>622.20000000000005</v>
      </c>
      <c r="L82" s="562">
        <v>669.2</v>
      </c>
      <c r="M82" s="562">
        <v>775</v>
      </c>
      <c r="N82" s="562">
        <v>739.7</v>
      </c>
      <c r="O82" s="562">
        <v>762.5</v>
      </c>
      <c r="P82" s="562">
        <f t="shared" si="17"/>
        <v>7963.7999999999993</v>
      </c>
    </row>
    <row r="83" spans="1:16" ht="31.5" x14ac:dyDescent="0.25">
      <c r="A83" s="550">
        <v>907</v>
      </c>
      <c r="B83" s="560" t="s">
        <v>1051</v>
      </c>
      <c r="C83" s="560" t="s">
        <v>1031</v>
      </c>
      <c r="D83" s="560" t="s">
        <v>1059</v>
      </c>
      <c r="E83" s="561" t="s">
        <v>1055</v>
      </c>
      <c r="F83" s="562">
        <v>6432.6</v>
      </c>
      <c r="G83" s="562"/>
      <c r="H83" s="562">
        <v>3056.6</v>
      </c>
      <c r="I83" s="562">
        <v>2336.1999999999998</v>
      </c>
      <c r="J83" s="562">
        <v>2209.5</v>
      </c>
      <c r="K83" s="562">
        <v>2372.1999999999998</v>
      </c>
      <c r="L83" s="562">
        <v>2635.7</v>
      </c>
      <c r="M83" s="562">
        <v>3230.6</v>
      </c>
      <c r="N83" s="562">
        <v>3032.1</v>
      </c>
      <c r="O83" s="562">
        <v>3132.1</v>
      </c>
      <c r="P83" s="562">
        <f t="shared" si="17"/>
        <v>28437.599999999999</v>
      </c>
    </row>
    <row r="84" spans="1:16" ht="31.5" x14ac:dyDescent="0.25">
      <c r="A84" s="550">
        <v>907</v>
      </c>
      <c r="B84" s="560" t="s">
        <v>1051</v>
      </c>
      <c r="C84" s="560" t="s">
        <v>1031</v>
      </c>
      <c r="D84" s="560" t="s">
        <v>1060</v>
      </c>
      <c r="E84" s="561" t="s">
        <v>1054</v>
      </c>
      <c r="F84" s="562">
        <v>30</v>
      </c>
      <c r="G84" s="562"/>
      <c r="H84" s="562"/>
      <c r="I84" s="562"/>
      <c r="J84" s="562"/>
      <c r="K84" s="562"/>
      <c r="L84" s="562"/>
      <c r="M84" s="562"/>
      <c r="N84" s="562"/>
      <c r="O84" s="562"/>
      <c r="P84" s="562">
        <f t="shared" si="17"/>
        <v>30</v>
      </c>
    </row>
    <row r="85" spans="1:16" ht="31.5" x14ac:dyDescent="0.25">
      <c r="A85" s="578">
        <v>907</v>
      </c>
      <c r="B85" s="560" t="s">
        <v>1051</v>
      </c>
      <c r="C85" s="560" t="s">
        <v>1031</v>
      </c>
      <c r="D85" s="560" t="s">
        <v>1060</v>
      </c>
      <c r="E85" s="561" t="s">
        <v>1026</v>
      </c>
      <c r="F85" s="562">
        <v>3785.6</v>
      </c>
      <c r="G85" s="562"/>
      <c r="H85" s="562">
        <v>2707.8</v>
      </c>
      <c r="I85" s="562">
        <v>2265.1999999999998</v>
      </c>
      <c r="J85" s="562">
        <v>1924.8</v>
      </c>
      <c r="K85" s="562">
        <v>1554.9</v>
      </c>
      <c r="L85" s="562">
        <v>2010.9</v>
      </c>
      <c r="M85" s="562">
        <v>2225.1999999999998</v>
      </c>
      <c r="N85" s="562">
        <v>2761</v>
      </c>
      <c r="O85" s="562">
        <v>1600.6</v>
      </c>
      <c r="P85" s="562">
        <f t="shared" si="17"/>
        <v>20835.999999999996</v>
      </c>
    </row>
    <row r="86" spans="1:16" ht="31.5" x14ac:dyDescent="0.25">
      <c r="A86" s="550">
        <v>907</v>
      </c>
      <c r="B86" s="560" t="s">
        <v>1051</v>
      </c>
      <c r="C86" s="560" t="s">
        <v>1031</v>
      </c>
      <c r="D86" s="560" t="s">
        <v>1061</v>
      </c>
      <c r="E86" s="561" t="s">
        <v>1034</v>
      </c>
      <c r="F86" s="562">
        <v>182.9</v>
      </c>
      <c r="G86" s="562"/>
      <c r="H86" s="562">
        <v>557</v>
      </c>
      <c r="I86" s="562">
        <v>6</v>
      </c>
      <c r="J86" s="562">
        <v>1</v>
      </c>
      <c r="K86" s="562">
        <v>6.1</v>
      </c>
      <c r="L86" s="562">
        <v>6.5</v>
      </c>
      <c r="M86" s="562">
        <v>3.4</v>
      </c>
      <c r="N86" s="562">
        <v>218.6</v>
      </c>
      <c r="O86" s="562"/>
      <c r="P86" s="562">
        <f t="shared" si="17"/>
        <v>981.5</v>
      </c>
    </row>
    <row r="87" spans="1:16" ht="31.5" x14ac:dyDescent="0.25">
      <c r="A87" s="550">
        <v>907</v>
      </c>
      <c r="B87" s="560" t="s">
        <v>1051</v>
      </c>
      <c r="C87" s="560" t="s">
        <v>1031</v>
      </c>
      <c r="D87" s="560" t="s">
        <v>1061</v>
      </c>
      <c r="E87" s="561" t="s">
        <v>1035</v>
      </c>
      <c r="F87" s="562">
        <v>78.8</v>
      </c>
      <c r="G87" s="562"/>
      <c r="H87" s="562">
        <v>1.5</v>
      </c>
      <c r="I87" s="562">
        <v>27.2</v>
      </c>
      <c r="J87" s="562">
        <v>1.6</v>
      </c>
      <c r="K87" s="562">
        <v>1.2</v>
      </c>
      <c r="L87" s="562">
        <v>2.6</v>
      </c>
      <c r="M87" s="562">
        <v>2.7</v>
      </c>
      <c r="N87" s="562">
        <v>3</v>
      </c>
      <c r="O87" s="562">
        <v>3.5</v>
      </c>
      <c r="P87" s="562">
        <f t="shared" si="17"/>
        <v>122.1</v>
      </c>
    </row>
    <row r="88" spans="1:16" ht="31.5" x14ac:dyDescent="0.25">
      <c r="A88" s="550">
        <v>907</v>
      </c>
      <c r="B88" s="560" t="s">
        <v>1051</v>
      </c>
      <c r="C88" s="560" t="s">
        <v>1031</v>
      </c>
      <c r="D88" s="560" t="s">
        <v>1061</v>
      </c>
      <c r="E88" s="561" t="s">
        <v>1062</v>
      </c>
      <c r="F88" s="562">
        <v>7.8</v>
      </c>
      <c r="G88" s="562"/>
      <c r="H88" s="562">
        <v>2</v>
      </c>
      <c r="I88" s="562">
        <v>27.3</v>
      </c>
      <c r="J88" s="562">
        <v>2</v>
      </c>
      <c r="K88" s="562">
        <v>2</v>
      </c>
      <c r="L88" s="562">
        <v>2</v>
      </c>
      <c r="M88" s="562">
        <v>2</v>
      </c>
      <c r="N88" s="562"/>
      <c r="O88" s="562">
        <v>2</v>
      </c>
      <c r="P88" s="562">
        <f t="shared" si="17"/>
        <v>47.1</v>
      </c>
    </row>
    <row r="89" spans="1:16" ht="31.5" x14ac:dyDescent="0.25">
      <c r="A89" s="550">
        <v>907</v>
      </c>
      <c r="B89" s="560" t="s">
        <v>1051</v>
      </c>
      <c r="C89" s="560" t="s">
        <v>1031</v>
      </c>
      <c r="D89" s="560" t="s">
        <v>1063</v>
      </c>
      <c r="E89" s="561" t="s">
        <v>1026</v>
      </c>
      <c r="F89" s="562">
        <v>78.5</v>
      </c>
      <c r="G89" s="562"/>
      <c r="H89" s="562">
        <v>14</v>
      </c>
      <c r="I89" s="562">
        <v>24</v>
      </c>
      <c r="J89" s="562">
        <v>12</v>
      </c>
      <c r="K89" s="562">
        <v>12</v>
      </c>
      <c r="L89" s="562">
        <v>12</v>
      </c>
      <c r="M89" s="562">
        <v>14</v>
      </c>
      <c r="N89" s="562">
        <v>12</v>
      </c>
      <c r="O89" s="562">
        <v>14</v>
      </c>
      <c r="P89" s="562">
        <f t="shared" si="17"/>
        <v>192.5</v>
      </c>
    </row>
    <row r="90" spans="1:16" ht="31.5" x14ac:dyDescent="0.25">
      <c r="A90" s="550">
        <v>907</v>
      </c>
      <c r="B90" s="560" t="s">
        <v>1051</v>
      </c>
      <c r="C90" s="560" t="s">
        <v>1031</v>
      </c>
      <c r="D90" s="560" t="s">
        <v>1064</v>
      </c>
      <c r="E90" s="561" t="s">
        <v>1026</v>
      </c>
      <c r="F90" s="562">
        <v>50</v>
      </c>
      <c r="G90" s="562"/>
      <c r="H90" s="562"/>
      <c r="I90" s="562"/>
      <c r="J90" s="562"/>
      <c r="K90" s="562"/>
      <c r="L90" s="562"/>
      <c r="M90" s="562"/>
      <c r="N90" s="562"/>
      <c r="O90" s="562"/>
      <c r="P90" s="562">
        <f t="shared" si="17"/>
        <v>50</v>
      </c>
    </row>
    <row r="91" spans="1:16" ht="15.75" x14ac:dyDescent="0.25">
      <c r="A91" s="553">
        <v>907</v>
      </c>
      <c r="B91" s="554" t="s">
        <v>1065</v>
      </c>
      <c r="C91" s="554"/>
      <c r="D91" s="554"/>
      <c r="E91" s="555"/>
      <c r="F91" s="556">
        <f>F92+F99</f>
        <v>1747.6000000000001</v>
      </c>
      <c r="G91" s="556">
        <f t="shared" ref="G91:P91" si="18">G92+G99</f>
        <v>0</v>
      </c>
      <c r="H91" s="556">
        <f t="shared" si="18"/>
        <v>51275.100000000006</v>
      </c>
      <c r="I91" s="556">
        <f t="shared" si="18"/>
        <v>35688.400000000001</v>
      </c>
      <c r="J91" s="556">
        <f t="shared" si="18"/>
        <v>20138.5</v>
      </c>
      <c r="K91" s="556">
        <f t="shared" si="18"/>
        <v>20190.300000000003</v>
      </c>
      <c r="L91" s="556">
        <f t="shared" si="18"/>
        <v>40241.100000000006</v>
      </c>
      <c r="M91" s="556">
        <f t="shared" si="18"/>
        <v>56847.3</v>
      </c>
      <c r="N91" s="556">
        <f t="shared" si="18"/>
        <v>33775.699999999997</v>
      </c>
      <c r="O91" s="556">
        <f t="shared" si="18"/>
        <v>58367.4</v>
      </c>
      <c r="P91" s="556">
        <f t="shared" si="18"/>
        <v>318271.40000000002</v>
      </c>
    </row>
    <row r="92" spans="1:16" ht="15.75" x14ac:dyDescent="0.25">
      <c r="A92" s="557">
        <v>907</v>
      </c>
      <c r="B92" s="551" t="s">
        <v>1065</v>
      </c>
      <c r="C92" s="551" t="s">
        <v>1021</v>
      </c>
      <c r="D92" s="551"/>
      <c r="E92" s="558"/>
      <c r="F92" s="559">
        <f>SUM(F93:F98)</f>
        <v>1708.2</v>
      </c>
      <c r="G92" s="559">
        <f t="shared" ref="G92:P92" si="19">SUM(G93:G98)</f>
        <v>0</v>
      </c>
      <c r="H92" s="559">
        <f t="shared" si="19"/>
        <v>51275.100000000006</v>
      </c>
      <c r="I92" s="559">
        <f t="shared" si="19"/>
        <v>35688.400000000001</v>
      </c>
      <c r="J92" s="559">
        <f t="shared" si="19"/>
        <v>20138.5</v>
      </c>
      <c r="K92" s="559">
        <f t="shared" si="19"/>
        <v>20190.300000000003</v>
      </c>
      <c r="L92" s="559">
        <f t="shared" si="19"/>
        <v>40241.100000000006</v>
      </c>
      <c r="M92" s="559">
        <f t="shared" si="19"/>
        <v>56847.3</v>
      </c>
      <c r="N92" s="559">
        <f t="shared" si="19"/>
        <v>33775.699999999997</v>
      </c>
      <c r="O92" s="559">
        <f t="shared" si="19"/>
        <v>58367.4</v>
      </c>
      <c r="P92" s="559">
        <f t="shared" si="19"/>
        <v>318232</v>
      </c>
    </row>
    <row r="93" spans="1:16" ht="31.5" x14ac:dyDescent="0.25">
      <c r="A93" s="550">
        <v>907</v>
      </c>
      <c r="B93" s="560" t="s">
        <v>1065</v>
      </c>
      <c r="C93" s="560" t="s">
        <v>1021</v>
      </c>
      <c r="D93" s="560" t="s">
        <v>1066</v>
      </c>
      <c r="E93" s="561" t="s">
        <v>1067</v>
      </c>
      <c r="F93" s="562"/>
      <c r="G93" s="562"/>
      <c r="H93" s="562">
        <v>23594.1</v>
      </c>
      <c r="I93" s="562">
        <v>7278.6</v>
      </c>
      <c r="J93" s="562">
        <v>5400.4</v>
      </c>
      <c r="K93" s="562">
        <v>5670.5</v>
      </c>
      <c r="L93" s="562">
        <v>14889.3</v>
      </c>
      <c r="M93" s="562">
        <v>19159.599999999999</v>
      </c>
      <c r="N93" s="562">
        <v>13685</v>
      </c>
      <c r="O93" s="562">
        <v>24371.5</v>
      </c>
      <c r="P93" s="559">
        <f t="shared" ref="P93:P100" si="20">SUM(F93:O93)</f>
        <v>114049</v>
      </c>
    </row>
    <row r="94" spans="1:16" ht="31.5" x14ac:dyDescent="0.25">
      <c r="A94" s="550">
        <v>907</v>
      </c>
      <c r="B94" s="560" t="s">
        <v>1065</v>
      </c>
      <c r="C94" s="560" t="s">
        <v>1021</v>
      </c>
      <c r="D94" s="560" t="s">
        <v>1066</v>
      </c>
      <c r="E94" s="561" t="s">
        <v>1068</v>
      </c>
      <c r="F94" s="562"/>
      <c r="G94" s="562"/>
      <c r="H94" s="562">
        <v>471.9</v>
      </c>
      <c r="I94" s="562">
        <v>145.6</v>
      </c>
      <c r="J94" s="562">
        <v>108</v>
      </c>
      <c r="K94" s="562">
        <v>113.4</v>
      </c>
      <c r="L94" s="562">
        <v>297.8</v>
      </c>
      <c r="M94" s="562">
        <v>383.2</v>
      </c>
      <c r="N94" s="562">
        <v>273.7</v>
      </c>
      <c r="O94" s="562">
        <v>487.4</v>
      </c>
      <c r="P94" s="559">
        <f t="shared" si="20"/>
        <v>2281</v>
      </c>
    </row>
    <row r="95" spans="1:16" ht="31.5" x14ac:dyDescent="0.25">
      <c r="A95" s="550">
        <v>907</v>
      </c>
      <c r="B95" s="560" t="s">
        <v>1065</v>
      </c>
      <c r="C95" s="560" t="s">
        <v>1021</v>
      </c>
      <c r="D95" s="560" t="s">
        <v>1069</v>
      </c>
      <c r="E95" s="561" t="s">
        <v>1067</v>
      </c>
      <c r="F95" s="579"/>
      <c r="G95" s="562"/>
      <c r="H95" s="562">
        <v>795.3</v>
      </c>
      <c r="I95" s="562">
        <v>828</v>
      </c>
      <c r="J95" s="562">
        <v>288.39999999999998</v>
      </c>
      <c r="K95" s="562">
        <v>239.4</v>
      </c>
      <c r="L95" s="562">
        <v>844.3</v>
      </c>
      <c r="M95" s="562">
        <v>926.1</v>
      </c>
      <c r="N95" s="562">
        <v>631.79999999999995</v>
      </c>
      <c r="O95" s="562">
        <v>914.9</v>
      </c>
      <c r="P95" s="559">
        <f t="shared" si="20"/>
        <v>5468.1999999999989</v>
      </c>
    </row>
    <row r="96" spans="1:16" ht="31.5" x14ac:dyDescent="0.25">
      <c r="A96" s="550">
        <v>907</v>
      </c>
      <c r="B96" s="560" t="s">
        <v>1065</v>
      </c>
      <c r="C96" s="560" t="s">
        <v>1021</v>
      </c>
      <c r="D96" s="560" t="s">
        <v>1070</v>
      </c>
      <c r="E96" s="561" t="s">
        <v>1067</v>
      </c>
      <c r="F96" s="579"/>
      <c r="G96" s="562"/>
      <c r="H96" s="562">
        <v>270</v>
      </c>
      <c r="I96" s="562">
        <v>210</v>
      </c>
      <c r="J96" s="562">
        <v>210</v>
      </c>
      <c r="K96" s="562">
        <v>210</v>
      </c>
      <c r="L96" s="562">
        <v>240</v>
      </c>
      <c r="M96" s="562">
        <v>240</v>
      </c>
      <c r="N96" s="562">
        <v>240</v>
      </c>
      <c r="O96" s="562">
        <v>270</v>
      </c>
      <c r="P96" s="559">
        <f t="shared" si="20"/>
        <v>1890</v>
      </c>
    </row>
    <row r="97" spans="1:16" ht="31.5" x14ac:dyDescent="0.25">
      <c r="A97" s="550">
        <v>907</v>
      </c>
      <c r="B97" s="560" t="s">
        <v>1065</v>
      </c>
      <c r="C97" s="560" t="s">
        <v>1021</v>
      </c>
      <c r="D97" s="560" t="s">
        <v>1071</v>
      </c>
      <c r="E97" s="561" t="s">
        <v>1067</v>
      </c>
      <c r="F97" s="579"/>
      <c r="G97" s="562"/>
      <c r="H97" s="562">
        <v>23336</v>
      </c>
      <c r="I97" s="562">
        <v>24612.1</v>
      </c>
      <c r="J97" s="562">
        <v>12195.3</v>
      </c>
      <c r="K97" s="562">
        <v>13085.6</v>
      </c>
      <c r="L97" s="562">
        <v>21452.400000000001</v>
      </c>
      <c r="M97" s="562">
        <v>32943.4</v>
      </c>
      <c r="N97" s="562">
        <v>17396.099999999999</v>
      </c>
      <c r="O97" s="562">
        <v>30290.400000000001</v>
      </c>
      <c r="P97" s="559">
        <f t="shared" si="20"/>
        <v>175311.3</v>
      </c>
    </row>
    <row r="98" spans="1:16" ht="31.5" x14ac:dyDescent="0.25">
      <c r="A98" s="550">
        <v>907</v>
      </c>
      <c r="B98" s="560" t="s">
        <v>1065</v>
      </c>
      <c r="C98" s="560" t="s">
        <v>1021</v>
      </c>
      <c r="D98" s="560" t="s">
        <v>1071</v>
      </c>
      <c r="E98" s="561" t="s">
        <v>1068</v>
      </c>
      <c r="F98" s="562">
        <v>1708.2</v>
      </c>
      <c r="G98" s="562"/>
      <c r="H98" s="562">
        <v>2807.8</v>
      </c>
      <c r="I98" s="562">
        <v>2614.1</v>
      </c>
      <c r="J98" s="562">
        <v>1936.4</v>
      </c>
      <c r="K98" s="562">
        <v>871.4</v>
      </c>
      <c r="L98" s="562">
        <v>2517.3000000000002</v>
      </c>
      <c r="M98" s="562">
        <v>3195</v>
      </c>
      <c r="N98" s="562">
        <v>1549.1</v>
      </c>
      <c r="O98" s="562">
        <v>2033.2</v>
      </c>
      <c r="P98" s="559">
        <f t="shared" si="20"/>
        <v>19232.5</v>
      </c>
    </row>
    <row r="99" spans="1:16" ht="15.75" x14ac:dyDescent="0.25">
      <c r="A99" s="557">
        <v>907</v>
      </c>
      <c r="B99" s="551" t="s">
        <v>1065</v>
      </c>
      <c r="C99" s="551" t="s">
        <v>1031</v>
      </c>
      <c r="D99" s="551"/>
      <c r="E99" s="558"/>
      <c r="F99" s="559">
        <f>SUM(F100)</f>
        <v>39.4</v>
      </c>
      <c r="G99" s="559">
        <f t="shared" ref="G99:O99" si="21">SUM(G100)</f>
        <v>0</v>
      </c>
      <c r="H99" s="559">
        <f t="shared" si="21"/>
        <v>0</v>
      </c>
      <c r="I99" s="559">
        <f t="shared" si="21"/>
        <v>0</v>
      </c>
      <c r="J99" s="559">
        <f t="shared" si="21"/>
        <v>0</v>
      </c>
      <c r="K99" s="559">
        <f t="shared" si="21"/>
        <v>0</v>
      </c>
      <c r="L99" s="559">
        <f t="shared" si="21"/>
        <v>0</v>
      </c>
      <c r="M99" s="559">
        <f t="shared" si="21"/>
        <v>0</v>
      </c>
      <c r="N99" s="559">
        <f t="shared" si="21"/>
        <v>0</v>
      </c>
      <c r="O99" s="559">
        <f t="shared" si="21"/>
        <v>0</v>
      </c>
      <c r="P99" s="570">
        <f t="shared" si="20"/>
        <v>39.4</v>
      </c>
    </row>
    <row r="100" spans="1:16" ht="31.5" x14ac:dyDescent="0.25">
      <c r="A100" s="550">
        <v>907</v>
      </c>
      <c r="B100" s="560" t="s">
        <v>1065</v>
      </c>
      <c r="C100" s="560" t="s">
        <v>1031</v>
      </c>
      <c r="D100" s="560" t="s">
        <v>1072</v>
      </c>
      <c r="E100" s="561" t="s">
        <v>1068</v>
      </c>
      <c r="F100" s="562">
        <v>39.4</v>
      </c>
      <c r="G100" s="562"/>
      <c r="H100" s="562"/>
      <c r="I100" s="562"/>
      <c r="J100" s="562"/>
      <c r="K100" s="562"/>
      <c r="L100" s="562"/>
      <c r="M100" s="562"/>
      <c r="N100" s="562"/>
      <c r="O100" s="562"/>
      <c r="P100" s="571">
        <f t="shared" si="20"/>
        <v>39.4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15"/>
  <sheetViews>
    <sheetView workbookViewId="0"/>
  </sheetViews>
  <sheetFormatPr defaultColWidth="8.85546875" defaultRowHeight="15.75" x14ac:dyDescent="0.25"/>
  <cols>
    <col min="1" max="3" width="8.85546875" style="582"/>
    <col min="4" max="4" width="14.28515625" style="582" customWidth="1"/>
    <col min="5" max="5" width="8.85546875" style="582"/>
    <col min="6" max="6" width="0" hidden="1" customWidth="1"/>
    <col min="7" max="15" width="0" style="582" hidden="1" customWidth="1"/>
    <col min="16" max="16" width="11.85546875" style="584" customWidth="1"/>
    <col min="17" max="16384" width="8.85546875" style="582"/>
  </cols>
  <sheetData>
    <row r="3" spans="1:16" ht="63" x14ac:dyDescent="0.25">
      <c r="A3" s="550"/>
      <c r="B3" s="551" t="s">
        <v>1007</v>
      </c>
      <c r="C3" s="551" t="s">
        <v>1008</v>
      </c>
      <c r="D3" s="551" t="s">
        <v>1009</v>
      </c>
      <c r="E3" s="551" t="s">
        <v>1010</v>
      </c>
      <c r="F3" s="580" t="s">
        <v>435</v>
      </c>
      <c r="G3" s="580" t="s">
        <v>1011</v>
      </c>
      <c r="H3" s="580" t="s">
        <v>1012</v>
      </c>
      <c r="I3" s="580" t="s">
        <v>1013</v>
      </c>
      <c r="J3" s="580" t="s">
        <v>1014</v>
      </c>
      <c r="K3" s="580" t="s">
        <v>1015</v>
      </c>
      <c r="L3" s="580" t="s">
        <v>1016</v>
      </c>
      <c r="M3" s="580" t="s">
        <v>1017</v>
      </c>
      <c r="N3" s="580" t="s">
        <v>1018</v>
      </c>
      <c r="O3" s="580" t="s">
        <v>1019</v>
      </c>
      <c r="P3" s="581" t="s">
        <v>722</v>
      </c>
    </row>
    <row r="4" spans="1:16" x14ac:dyDescent="0.25">
      <c r="A4" s="553">
        <v>907</v>
      </c>
      <c r="B4" s="554" t="s">
        <v>1020</v>
      </c>
      <c r="C4" s="554"/>
      <c r="D4" s="554"/>
      <c r="E4" s="555"/>
      <c r="F4" s="583">
        <f>F5+F13</f>
        <v>5419</v>
      </c>
      <c r="G4" s="583">
        <f t="shared" ref="G4:P4" si="0">G5+G13</f>
        <v>0</v>
      </c>
      <c r="H4" s="583">
        <f t="shared" si="0"/>
        <v>728505.3</v>
      </c>
      <c r="I4" s="583">
        <f t="shared" si="0"/>
        <v>343462.3</v>
      </c>
      <c r="J4" s="583">
        <f t="shared" si="0"/>
        <v>249919.8</v>
      </c>
      <c r="K4" s="583">
        <f t="shared" si="0"/>
        <v>193201.59999999998</v>
      </c>
      <c r="L4" s="583">
        <f t="shared" si="0"/>
        <v>573120.80000000005</v>
      </c>
      <c r="M4" s="583">
        <f t="shared" si="0"/>
        <v>766754.5</v>
      </c>
      <c r="N4" s="583">
        <f t="shared" si="0"/>
        <v>473805.3</v>
      </c>
      <c r="O4" s="583">
        <f t="shared" si="0"/>
        <v>896906.6</v>
      </c>
      <c r="P4" s="583">
        <f t="shared" si="0"/>
        <v>4231095.1999999993</v>
      </c>
    </row>
    <row r="5" spans="1:16" x14ac:dyDescent="0.25">
      <c r="A5" s="557">
        <v>907</v>
      </c>
      <c r="B5" s="551" t="s">
        <v>1020</v>
      </c>
      <c r="C5" s="551" t="s">
        <v>1021</v>
      </c>
      <c r="D5" s="551"/>
      <c r="E5" s="558"/>
      <c r="F5" s="570">
        <f>SUM(F6:F12)</f>
        <v>0</v>
      </c>
      <c r="G5" s="570">
        <f t="shared" ref="G5:P5" si="1">SUM(G6:G12)</f>
        <v>0</v>
      </c>
      <c r="H5" s="570">
        <f t="shared" si="1"/>
        <v>423594</v>
      </c>
      <c r="I5" s="570">
        <f t="shared" si="1"/>
        <v>200066.3</v>
      </c>
      <c r="J5" s="570">
        <f t="shared" si="1"/>
        <v>146670.29999999999</v>
      </c>
      <c r="K5" s="570">
        <f t="shared" si="1"/>
        <v>110493.7</v>
      </c>
      <c r="L5" s="570">
        <f t="shared" si="1"/>
        <v>315210.40000000002</v>
      </c>
      <c r="M5" s="570">
        <f t="shared" si="1"/>
        <v>433535.2</v>
      </c>
      <c r="N5" s="570">
        <f t="shared" si="1"/>
        <v>266629.5</v>
      </c>
      <c r="O5" s="570">
        <f t="shared" si="1"/>
        <v>518791.39999999997</v>
      </c>
      <c r="P5" s="570">
        <f t="shared" si="1"/>
        <v>2414990.7999999998</v>
      </c>
    </row>
    <row r="6" spans="1:16" x14ac:dyDescent="0.25">
      <c r="A6" s="550">
        <v>907</v>
      </c>
      <c r="B6" s="560" t="s">
        <v>1020</v>
      </c>
      <c r="C6" s="560" t="s">
        <v>1021</v>
      </c>
      <c r="D6" s="560" t="s">
        <v>1022</v>
      </c>
      <c r="E6" s="561" t="s">
        <v>1023</v>
      </c>
      <c r="F6" s="562"/>
      <c r="G6" s="562"/>
      <c r="H6" s="564">
        <v>6060.6</v>
      </c>
      <c r="I6" s="564"/>
      <c r="J6" s="564"/>
      <c r="K6" s="564"/>
      <c r="L6" s="564"/>
      <c r="M6" s="564"/>
      <c r="N6" s="564">
        <v>7157.3</v>
      </c>
      <c r="O6" s="562"/>
      <c r="P6" s="570">
        <f>SUM(F6:O6)</f>
        <v>13217.900000000001</v>
      </c>
    </row>
    <row r="7" spans="1:16" x14ac:dyDescent="0.25">
      <c r="A7" s="550">
        <v>907</v>
      </c>
      <c r="B7" s="560" t="s">
        <v>1020</v>
      </c>
      <c r="C7" s="560" t="s">
        <v>1021</v>
      </c>
      <c r="D7" s="560" t="s">
        <v>1022</v>
      </c>
      <c r="E7" s="561" t="s">
        <v>1024</v>
      </c>
      <c r="F7" s="562"/>
      <c r="G7" s="562"/>
      <c r="H7" s="564"/>
      <c r="I7" s="564"/>
      <c r="J7" s="564"/>
      <c r="K7" s="564"/>
      <c r="L7" s="564"/>
      <c r="M7" s="564"/>
      <c r="N7" s="564">
        <v>3</v>
      </c>
      <c r="O7" s="562"/>
      <c r="P7" s="570">
        <f t="shared" ref="P7:P25" si="2">SUM(F7:O7)</f>
        <v>3</v>
      </c>
    </row>
    <row r="8" spans="1:16" x14ac:dyDescent="0.25">
      <c r="A8" s="550">
        <v>907</v>
      </c>
      <c r="B8" s="560" t="s">
        <v>1020</v>
      </c>
      <c r="C8" s="560" t="s">
        <v>1021</v>
      </c>
      <c r="D8" s="560" t="s">
        <v>1022</v>
      </c>
      <c r="E8" s="561" t="s">
        <v>1025</v>
      </c>
      <c r="F8" s="562"/>
      <c r="G8" s="562"/>
      <c r="H8" s="564">
        <v>1830.3</v>
      </c>
      <c r="I8" s="564"/>
      <c r="J8" s="564"/>
      <c r="K8" s="564"/>
      <c r="L8" s="564"/>
      <c r="M8" s="564"/>
      <c r="N8" s="564">
        <v>2448</v>
      </c>
      <c r="O8" s="562"/>
      <c r="P8" s="570">
        <f t="shared" si="2"/>
        <v>4278.3</v>
      </c>
    </row>
    <row r="9" spans="1:16" x14ac:dyDescent="0.25">
      <c r="A9" s="550">
        <v>907</v>
      </c>
      <c r="B9" s="560" t="s">
        <v>1020</v>
      </c>
      <c r="C9" s="560" t="s">
        <v>1021</v>
      </c>
      <c r="D9" s="560" t="s">
        <v>1022</v>
      </c>
      <c r="E9" s="561" t="s">
        <v>1026</v>
      </c>
      <c r="F9" s="562"/>
      <c r="G9" s="562"/>
      <c r="H9" s="562"/>
      <c r="I9" s="562"/>
      <c r="J9" s="562"/>
      <c r="K9" s="562"/>
      <c r="L9" s="562"/>
      <c r="M9" s="562"/>
      <c r="N9" s="562"/>
      <c r="O9" s="562"/>
      <c r="P9" s="570">
        <f t="shared" si="2"/>
        <v>0</v>
      </c>
    </row>
    <row r="10" spans="1:16" x14ac:dyDescent="0.25">
      <c r="A10" s="550">
        <v>907</v>
      </c>
      <c r="B10" s="560" t="s">
        <v>1020</v>
      </c>
      <c r="C10" s="560" t="s">
        <v>1021</v>
      </c>
      <c r="D10" s="560" t="s">
        <v>1022</v>
      </c>
      <c r="E10" s="561" t="s">
        <v>1027</v>
      </c>
      <c r="F10" s="562"/>
      <c r="G10" s="562"/>
      <c r="H10" s="562">
        <v>262610</v>
      </c>
      <c r="I10" s="562">
        <v>200066.3</v>
      </c>
      <c r="J10" s="562">
        <v>146670.29999999999</v>
      </c>
      <c r="K10" s="562">
        <v>65302.7</v>
      </c>
      <c r="L10" s="562">
        <v>271900.7</v>
      </c>
      <c r="M10" s="562">
        <v>363379.20000000001</v>
      </c>
      <c r="N10" s="562">
        <v>189290.2</v>
      </c>
      <c r="O10" s="562">
        <v>505380.6</v>
      </c>
      <c r="P10" s="570">
        <f t="shared" si="2"/>
        <v>2004600</v>
      </c>
    </row>
    <row r="11" spans="1:16" x14ac:dyDescent="0.25">
      <c r="A11" s="550">
        <v>907</v>
      </c>
      <c r="B11" s="560" t="s">
        <v>1020</v>
      </c>
      <c r="C11" s="560" t="s">
        <v>1021</v>
      </c>
      <c r="D11" s="560" t="s">
        <v>1022</v>
      </c>
      <c r="E11" s="561" t="s">
        <v>1028</v>
      </c>
      <c r="F11" s="562"/>
      <c r="G11" s="562"/>
      <c r="H11" s="562">
        <v>153093.1</v>
      </c>
      <c r="I11" s="562"/>
      <c r="J11" s="562"/>
      <c r="K11" s="562">
        <v>45191</v>
      </c>
      <c r="L11" s="562">
        <v>43309.7</v>
      </c>
      <c r="M11" s="562">
        <v>70156</v>
      </c>
      <c r="N11" s="562">
        <v>67731</v>
      </c>
      <c r="O11" s="562">
        <v>13410.8</v>
      </c>
      <c r="P11" s="570">
        <f t="shared" si="2"/>
        <v>392891.6</v>
      </c>
    </row>
    <row r="12" spans="1:16" x14ac:dyDescent="0.25">
      <c r="A12" s="550">
        <v>907</v>
      </c>
      <c r="B12" s="560" t="s">
        <v>1020</v>
      </c>
      <c r="C12" s="560" t="s">
        <v>1021</v>
      </c>
      <c r="D12" s="560" t="s">
        <v>1029</v>
      </c>
      <c r="E12" s="561" t="s">
        <v>1030</v>
      </c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70">
        <f t="shared" si="2"/>
        <v>0</v>
      </c>
    </row>
    <row r="13" spans="1:16" s="584" customFormat="1" x14ac:dyDescent="0.25">
      <c r="A13" s="557">
        <v>907</v>
      </c>
      <c r="B13" s="551" t="s">
        <v>1020</v>
      </c>
      <c r="C13" s="551" t="s">
        <v>1031</v>
      </c>
      <c r="D13" s="551"/>
      <c r="E13" s="558"/>
      <c r="F13" s="570">
        <f>SUM(F14:F26)</f>
        <v>5419</v>
      </c>
      <c r="G13" s="570">
        <f t="shared" ref="G13:P13" si="3">SUM(G14:G26)</f>
        <v>0</v>
      </c>
      <c r="H13" s="570">
        <f t="shared" si="3"/>
        <v>304911.3</v>
      </c>
      <c r="I13" s="570">
        <f t="shared" si="3"/>
        <v>143396</v>
      </c>
      <c r="J13" s="570">
        <f t="shared" si="3"/>
        <v>103249.5</v>
      </c>
      <c r="K13" s="570">
        <f t="shared" si="3"/>
        <v>82707.899999999994</v>
      </c>
      <c r="L13" s="570">
        <f t="shared" si="3"/>
        <v>257910.40000000002</v>
      </c>
      <c r="M13" s="570">
        <f t="shared" si="3"/>
        <v>333219.30000000005</v>
      </c>
      <c r="N13" s="570">
        <f t="shared" si="3"/>
        <v>207175.8</v>
      </c>
      <c r="O13" s="570">
        <f t="shared" si="3"/>
        <v>378115.2</v>
      </c>
      <c r="P13" s="570">
        <f t="shared" si="3"/>
        <v>1816104.4</v>
      </c>
    </row>
    <row r="14" spans="1:16" x14ac:dyDescent="0.25">
      <c r="A14" s="550">
        <v>907</v>
      </c>
      <c r="B14" s="560" t="s">
        <v>1020</v>
      </c>
      <c r="C14" s="560" t="s">
        <v>1031</v>
      </c>
      <c r="D14" s="560" t="s">
        <v>1032</v>
      </c>
      <c r="E14" s="561" t="s">
        <v>1023</v>
      </c>
      <c r="F14" s="562"/>
      <c r="G14" s="562"/>
      <c r="H14" s="562">
        <v>1398.8</v>
      </c>
      <c r="I14" s="562"/>
      <c r="J14" s="562"/>
      <c r="K14" s="562"/>
      <c r="L14" s="562"/>
      <c r="M14" s="562"/>
      <c r="N14" s="562">
        <v>1212.2</v>
      </c>
      <c r="O14" s="562"/>
      <c r="P14" s="571">
        <f>SUM(F14:O14)</f>
        <v>2611</v>
      </c>
    </row>
    <row r="15" spans="1:16" x14ac:dyDescent="0.25">
      <c r="A15" s="550">
        <v>907</v>
      </c>
      <c r="B15" s="560" t="s">
        <v>1020</v>
      </c>
      <c r="C15" s="560" t="s">
        <v>1031</v>
      </c>
      <c r="D15" s="560" t="s">
        <v>1032</v>
      </c>
      <c r="E15" s="561" t="s">
        <v>1025</v>
      </c>
      <c r="F15" s="562"/>
      <c r="G15" s="562"/>
      <c r="H15" s="562">
        <v>422.5</v>
      </c>
      <c r="I15" s="562"/>
      <c r="J15" s="562"/>
      <c r="K15" s="562"/>
      <c r="L15" s="562"/>
      <c r="M15" s="562"/>
      <c r="N15" s="562">
        <v>366.1</v>
      </c>
      <c r="O15" s="562"/>
      <c r="P15" s="571">
        <f t="shared" si="2"/>
        <v>788.6</v>
      </c>
    </row>
    <row r="16" spans="1:16" x14ac:dyDescent="0.25">
      <c r="A16" s="550">
        <v>907</v>
      </c>
      <c r="B16" s="560" t="s">
        <v>1020</v>
      </c>
      <c r="C16" s="560" t="s">
        <v>1031</v>
      </c>
      <c r="D16" s="560" t="s">
        <v>1032</v>
      </c>
      <c r="E16" s="565">
        <v>243</v>
      </c>
      <c r="F16" s="562"/>
      <c r="G16" s="562"/>
      <c r="H16" s="562"/>
      <c r="I16" s="562"/>
      <c r="J16" s="562"/>
      <c r="K16" s="562"/>
      <c r="L16" s="562"/>
      <c r="M16" s="562"/>
      <c r="N16" s="562"/>
      <c r="O16" s="562"/>
      <c r="P16" s="571">
        <f t="shared" si="2"/>
        <v>0</v>
      </c>
    </row>
    <row r="17" spans="1:16" x14ac:dyDescent="0.25">
      <c r="A17" s="550">
        <v>907</v>
      </c>
      <c r="B17" s="560" t="s">
        <v>1020</v>
      </c>
      <c r="C17" s="560" t="s">
        <v>1031</v>
      </c>
      <c r="D17" s="560" t="s">
        <v>1032</v>
      </c>
      <c r="E17" s="561" t="s">
        <v>1026</v>
      </c>
      <c r="F17" s="562"/>
      <c r="G17" s="562"/>
      <c r="H17" s="562">
        <v>4086.2</v>
      </c>
      <c r="I17" s="562"/>
      <c r="J17" s="562"/>
      <c r="K17" s="562"/>
      <c r="L17" s="562"/>
      <c r="M17" s="562"/>
      <c r="N17" s="562">
        <v>9008.6</v>
      </c>
      <c r="O17" s="562"/>
      <c r="P17" s="571">
        <f t="shared" si="2"/>
        <v>13094.8</v>
      </c>
    </row>
    <row r="18" spans="1:16" x14ac:dyDescent="0.25">
      <c r="A18" s="550">
        <v>907</v>
      </c>
      <c r="B18" s="560" t="s">
        <v>1020</v>
      </c>
      <c r="C18" s="560" t="s">
        <v>1031</v>
      </c>
      <c r="D18" s="560" t="s">
        <v>1032</v>
      </c>
      <c r="E18" s="561" t="s">
        <v>1027</v>
      </c>
      <c r="F18" s="562"/>
      <c r="G18" s="562"/>
      <c r="H18" s="562">
        <v>188743.6</v>
      </c>
      <c r="I18" s="562">
        <v>133946.29999999999</v>
      </c>
      <c r="J18" s="562">
        <v>100627.3</v>
      </c>
      <c r="K18" s="562">
        <v>44747.199999999997</v>
      </c>
      <c r="L18" s="562">
        <f>183983.2+11172.4</f>
        <v>195155.6</v>
      </c>
      <c r="M18" s="562">
        <f>262745.9+13062.2</f>
        <v>275808.10000000003</v>
      </c>
      <c r="N18" s="562">
        <v>142315.5</v>
      </c>
      <c r="O18" s="562">
        <f>310466.8+46099.6</f>
        <v>356566.39999999997</v>
      </c>
      <c r="P18" s="571">
        <f t="shared" si="2"/>
        <v>1437910</v>
      </c>
    </row>
    <row r="19" spans="1:16" x14ac:dyDescent="0.25">
      <c r="A19" s="550">
        <v>907</v>
      </c>
      <c r="B19" s="560" t="s">
        <v>1020</v>
      </c>
      <c r="C19" s="560" t="s">
        <v>1031</v>
      </c>
      <c r="D19" s="560" t="s">
        <v>1032</v>
      </c>
      <c r="E19" s="561" t="s">
        <v>1030</v>
      </c>
      <c r="F19" s="562"/>
      <c r="G19" s="562"/>
      <c r="H19" s="562">
        <v>3040.1</v>
      </c>
      <c r="I19" s="562">
        <f>9449.7-I25</f>
        <v>5449.7000000000007</v>
      </c>
      <c r="J19" s="562">
        <v>2622.2</v>
      </c>
      <c r="K19" s="562">
        <v>2485.1999999999998</v>
      </c>
      <c r="L19" s="562">
        <f>25489.1-L25</f>
        <v>23489.1</v>
      </c>
      <c r="M19" s="562">
        <v>4239.3999999999996</v>
      </c>
      <c r="N19" s="562">
        <v>1939.2</v>
      </c>
      <c r="O19" s="562">
        <v>12588.9</v>
      </c>
      <c r="P19" s="571">
        <f t="shared" si="2"/>
        <v>55853.8</v>
      </c>
    </row>
    <row r="20" spans="1:16" x14ac:dyDescent="0.25">
      <c r="A20" s="550">
        <v>907</v>
      </c>
      <c r="B20" s="560" t="s">
        <v>1020</v>
      </c>
      <c r="C20" s="560" t="s">
        <v>1031</v>
      </c>
      <c r="D20" s="560" t="s">
        <v>1032</v>
      </c>
      <c r="E20" s="561" t="s">
        <v>1028</v>
      </c>
      <c r="F20" s="562"/>
      <c r="G20" s="562"/>
      <c r="H20" s="562">
        <v>100958.3</v>
      </c>
      <c r="I20" s="562"/>
      <c r="J20" s="562"/>
      <c r="K20" s="562">
        <v>34737.199999999997</v>
      </c>
      <c r="L20" s="562">
        <v>26900.7</v>
      </c>
      <c r="M20" s="562">
        <v>53171.8</v>
      </c>
      <c r="N20" s="562">
        <v>51495.4</v>
      </c>
      <c r="O20" s="562">
        <v>8959.9</v>
      </c>
      <c r="P20" s="571">
        <f t="shared" si="2"/>
        <v>276223.30000000005</v>
      </c>
    </row>
    <row r="21" spans="1:16" x14ac:dyDescent="0.25">
      <c r="A21" s="550">
        <v>907</v>
      </c>
      <c r="B21" s="560" t="s">
        <v>1020</v>
      </c>
      <c r="C21" s="560" t="s">
        <v>1031</v>
      </c>
      <c r="D21" s="560" t="s">
        <v>1032</v>
      </c>
      <c r="E21" s="561" t="s">
        <v>1033</v>
      </c>
      <c r="F21" s="562"/>
      <c r="G21" s="562"/>
      <c r="H21" s="562">
        <v>5108.6000000000004</v>
      </c>
      <c r="I21" s="562"/>
      <c r="J21" s="562"/>
      <c r="K21" s="562">
        <v>738.3</v>
      </c>
      <c r="L21" s="562">
        <v>10365</v>
      </c>
      <c r="M21" s="562"/>
      <c r="N21" s="562"/>
      <c r="O21" s="562"/>
      <c r="P21" s="571">
        <f t="shared" si="2"/>
        <v>16211.900000000001</v>
      </c>
    </row>
    <row r="22" spans="1:16" x14ac:dyDescent="0.25">
      <c r="A22" s="550">
        <v>907</v>
      </c>
      <c r="B22" s="560" t="s">
        <v>1020</v>
      </c>
      <c r="C22" s="560" t="s">
        <v>1031</v>
      </c>
      <c r="D22" s="560" t="s">
        <v>1032</v>
      </c>
      <c r="E22" s="561" t="s">
        <v>1034</v>
      </c>
      <c r="F22" s="562"/>
      <c r="G22" s="562"/>
      <c r="H22" s="562">
        <v>1153.2</v>
      </c>
      <c r="I22" s="562"/>
      <c r="J22" s="562"/>
      <c r="K22" s="562"/>
      <c r="L22" s="562"/>
      <c r="M22" s="562"/>
      <c r="N22" s="562">
        <v>838.8</v>
      </c>
      <c r="O22" s="562"/>
      <c r="P22" s="571">
        <f t="shared" si="2"/>
        <v>1992</v>
      </c>
    </row>
    <row r="23" spans="1:16" x14ac:dyDescent="0.25">
      <c r="A23" s="550">
        <v>907</v>
      </c>
      <c r="B23" s="560" t="s">
        <v>1020</v>
      </c>
      <c r="C23" s="560" t="s">
        <v>1031</v>
      </c>
      <c r="D23" s="560" t="s">
        <v>1032</v>
      </c>
      <c r="E23" s="561" t="s">
        <v>1035</v>
      </c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71">
        <f t="shared" si="2"/>
        <v>0</v>
      </c>
    </row>
    <row r="24" spans="1:16" x14ac:dyDescent="0.25">
      <c r="A24" s="550">
        <v>907</v>
      </c>
      <c r="B24" s="560" t="s">
        <v>1020</v>
      </c>
      <c r="C24" s="560" t="s">
        <v>1031</v>
      </c>
      <c r="D24" s="560" t="s">
        <v>1036</v>
      </c>
      <c r="E24" s="565">
        <v>243</v>
      </c>
      <c r="F24" s="562"/>
      <c r="G24" s="562"/>
      <c r="H24" s="562"/>
      <c r="I24" s="562"/>
      <c r="J24" s="562"/>
      <c r="K24" s="562"/>
      <c r="L24" s="562"/>
      <c r="M24" s="562"/>
      <c r="N24" s="562"/>
      <c r="O24" s="562"/>
      <c r="P24" s="571">
        <f t="shared" si="2"/>
        <v>0</v>
      </c>
    </row>
    <row r="25" spans="1:16" x14ac:dyDescent="0.25">
      <c r="A25" s="550">
        <v>907</v>
      </c>
      <c r="B25" s="560" t="s">
        <v>1020</v>
      </c>
      <c r="C25" s="560" t="s">
        <v>1031</v>
      </c>
      <c r="D25" s="560" t="s">
        <v>1036</v>
      </c>
      <c r="E25" s="561" t="s">
        <v>1030</v>
      </c>
      <c r="F25" s="571">
        <v>5419</v>
      </c>
      <c r="G25" s="571"/>
      <c r="H25" s="571"/>
      <c r="I25" s="571">
        <f>2000+2000</f>
        <v>4000</v>
      </c>
      <c r="J25" s="571"/>
      <c r="K25" s="571"/>
      <c r="L25" s="571">
        <f>2000</f>
        <v>2000</v>
      </c>
      <c r="M25" s="571"/>
      <c r="N25" s="571"/>
      <c r="O25" s="571"/>
      <c r="P25" s="571">
        <f t="shared" si="2"/>
        <v>11419</v>
      </c>
    </row>
    <row r="26" spans="1:16" x14ac:dyDescent="0.25">
      <c r="A26" s="550">
        <v>907</v>
      </c>
      <c r="B26" s="560" t="s">
        <v>1020</v>
      </c>
      <c r="C26" s="560" t="s">
        <v>1031</v>
      </c>
      <c r="D26" s="560" t="s">
        <v>1036</v>
      </c>
      <c r="E26" s="561" t="s">
        <v>1033</v>
      </c>
      <c r="F26" s="571"/>
      <c r="G26" s="585"/>
      <c r="H26" s="585"/>
      <c r="I26" s="585"/>
      <c r="J26" s="585"/>
      <c r="K26" s="585"/>
      <c r="L26" s="585"/>
      <c r="M26" s="585"/>
      <c r="N26" s="585"/>
      <c r="O26" s="571"/>
      <c r="P26" s="571">
        <f>SUM(F26:O26)</f>
        <v>0</v>
      </c>
    </row>
    <row r="27" spans="1:16" x14ac:dyDescent="0.25">
      <c r="A27" s="553">
        <v>907</v>
      </c>
      <c r="B27" s="554" t="s">
        <v>1037</v>
      </c>
      <c r="C27" s="554"/>
      <c r="D27" s="554"/>
      <c r="E27" s="555"/>
      <c r="F27" s="583">
        <f>F28+F38</f>
        <v>28368.9</v>
      </c>
      <c r="G27" s="583">
        <f t="shared" ref="G27:P27" si="4">G28+G38</f>
        <v>0</v>
      </c>
      <c r="H27" s="583">
        <f t="shared" si="4"/>
        <v>986041.09999999986</v>
      </c>
      <c r="I27" s="583">
        <f t="shared" si="4"/>
        <v>377946.39999999997</v>
      </c>
      <c r="J27" s="583">
        <f t="shared" si="4"/>
        <v>218031.90000000002</v>
      </c>
      <c r="K27" s="583">
        <f t="shared" si="4"/>
        <v>298369.59999999998</v>
      </c>
      <c r="L27" s="583">
        <f t="shared" si="4"/>
        <v>645991.40000000014</v>
      </c>
      <c r="M27" s="583">
        <f t="shared" si="4"/>
        <v>719011.5</v>
      </c>
      <c r="N27" s="583">
        <f t="shared" si="4"/>
        <v>515958.5</v>
      </c>
      <c r="O27" s="583">
        <f t="shared" si="4"/>
        <v>782011.3</v>
      </c>
      <c r="P27" s="583">
        <f t="shared" si="4"/>
        <v>4571730.5999999996</v>
      </c>
    </row>
    <row r="28" spans="1:16" x14ac:dyDescent="0.25">
      <c r="A28" s="557">
        <v>907</v>
      </c>
      <c r="B28" s="551" t="s">
        <v>1037</v>
      </c>
      <c r="C28" s="551" t="s">
        <v>1021</v>
      </c>
      <c r="D28" s="551"/>
      <c r="E28" s="558"/>
      <c r="F28" s="570">
        <f>SUM(F29:F37)</f>
        <v>8368.7000000000007</v>
      </c>
      <c r="G28" s="586">
        <f t="shared" ref="G28:O28" si="5">SUM(G29:G37)</f>
        <v>0</v>
      </c>
      <c r="H28" s="586">
        <f t="shared" si="5"/>
        <v>686785.2</v>
      </c>
      <c r="I28" s="586">
        <f t="shared" si="5"/>
        <v>273664.39999999997</v>
      </c>
      <c r="J28" s="586">
        <f t="shared" si="5"/>
        <v>159942.40000000002</v>
      </c>
      <c r="K28" s="586">
        <f t="shared" si="5"/>
        <v>218939.3</v>
      </c>
      <c r="L28" s="586">
        <f t="shared" si="5"/>
        <v>422700.30000000005</v>
      </c>
      <c r="M28" s="586">
        <f t="shared" si="5"/>
        <v>523945.4</v>
      </c>
      <c r="N28" s="586">
        <f t="shared" si="5"/>
        <v>358490.9</v>
      </c>
      <c r="O28" s="570">
        <f t="shared" si="5"/>
        <v>527857.5</v>
      </c>
      <c r="P28" s="570">
        <f>SUM(P29:P37)</f>
        <v>3180694.1000000006</v>
      </c>
    </row>
    <row r="29" spans="1:16" x14ac:dyDescent="0.25">
      <c r="A29" s="550">
        <v>907</v>
      </c>
      <c r="B29" s="560" t="s">
        <v>1037</v>
      </c>
      <c r="C29" s="560" t="s">
        <v>1021</v>
      </c>
      <c r="D29" s="560" t="s">
        <v>1038</v>
      </c>
      <c r="E29" s="561" t="s">
        <v>1023</v>
      </c>
      <c r="F29" s="562"/>
      <c r="G29" s="564"/>
      <c r="H29" s="564"/>
      <c r="I29" s="564"/>
      <c r="J29" s="564"/>
      <c r="K29" s="564"/>
      <c r="L29" s="564"/>
      <c r="M29" s="564"/>
      <c r="N29" s="564"/>
      <c r="O29" s="562"/>
      <c r="P29" s="570">
        <f t="shared" ref="P29:P51" si="6">SUM(F29:O29)</f>
        <v>0</v>
      </c>
    </row>
    <row r="30" spans="1:16" x14ac:dyDescent="0.25">
      <c r="A30" s="550">
        <v>907</v>
      </c>
      <c r="B30" s="560" t="s">
        <v>1037</v>
      </c>
      <c r="C30" s="560" t="s">
        <v>1021</v>
      </c>
      <c r="D30" s="560" t="s">
        <v>1038</v>
      </c>
      <c r="E30" s="561" t="s">
        <v>1025</v>
      </c>
      <c r="F30" s="562"/>
      <c r="G30" s="564"/>
      <c r="H30" s="564"/>
      <c r="I30" s="564"/>
      <c r="J30" s="564"/>
      <c r="K30" s="564"/>
      <c r="L30" s="564"/>
      <c r="M30" s="564"/>
      <c r="N30" s="564"/>
      <c r="O30" s="562"/>
      <c r="P30" s="570">
        <f t="shared" si="6"/>
        <v>0</v>
      </c>
    </row>
    <row r="31" spans="1:16" x14ac:dyDescent="0.25">
      <c r="A31" s="550">
        <v>907</v>
      </c>
      <c r="B31" s="560" t="s">
        <v>1037</v>
      </c>
      <c r="C31" s="560" t="s">
        <v>1021</v>
      </c>
      <c r="D31" s="560" t="s">
        <v>1038</v>
      </c>
      <c r="E31" s="561" t="s">
        <v>1026</v>
      </c>
      <c r="F31" s="562"/>
      <c r="G31" s="564"/>
      <c r="H31" s="564"/>
      <c r="I31" s="564"/>
      <c r="J31" s="564"/>
      <c r="K31" s="564"/>
      <c r="L31" s="564"/>
      <c r="M31" s="564"/>
      <c r="N31" s="564"/>
      <c r="O31" s="562"/>
      <c r="P31" s="570">
        <f t="shared" si="6"/>
        <v>0</v>
      </c>
    </row>
    <row r="32" spans="1:16" x14ac:dyDescent="0.25">
      <c r="A32" s="550">
        <v>907</v>
      </c>
      <c r="B32" s="560" t="s">
        <v>1037</v>
      </c>
      <c r="C32" s="560" t="s">
        <v>1021</v>
      </c>
      <c r="D32" s="560" t="s">
        <v>1038</v>
      </c>
      <c r="E32" s="561" t="s">
        <v>1027</v>
      </c>
      <c r="F32" s="562"/>
      <c r="G32" s="564"/>
      <c r="H32" s="564">
        <v>521752.2</v>
      </c>
      <c r="I32" s="564">
        <v>92047.8</v>
      </c>
      <c r="J32" s="564">
        <v>114312.1</v>
      </c>
      <c r="K32" s="564">
        <v>168052</v>
      </c>
      <c r="L32" s="564">
        <f>6105.9+328155.3</f>
        <v>334261.2</v>
      </c>
      <c r="M32" s="564">
        <v>523945.4</v>
      </c>
      <c r="N32" s="564">
        <v>316292</v>
      </c>
      <c r="O32" s="562">
        <v>472513.2</v>
      </c>
      <c r="P32" s="570">
        <f t="shared" si="6"/>
        <v>2543175.9000000004</v>
      </c>
    </row>
    <row r="33" spans="1:16" x14ac:dyDescent="0.25">
      <c r="A33" s="550">
        <v>907</v>
      </c>
      <c r="B33" s="560" t="s">
        <v>1037</v>
      </c>
      <c r="C33" s="560" t="s">
        <v>1021</v>
      </c>
      <c r="D33" s="560" t="s">
        <v>1038</v>
      </c>
      <c r="E33" s="561" t="s">
        <v>1028</v>
      </c>
      <c r="F33" s="562"/>
      <c r="G33" s="564"/>
      <c r="H33" s="564">
        <v>165033</v>
      </c>
      <c r="I33" s="564">
        <f>7320.8+174295.8</f>
        <v>181616.59999999998</v>
      </c>
      <c r="J33" s="564">
        <v>45630.3</v>
      </c>
      <c r="K33" s="564">
        <v>50887.3</v>
      </c>
      <c r="L33" s="564">
        <v>88439.1</v>
      </c>
      <c r="M33" s="564"/>
      <c r="N33" s="564">
        <v>42198.9</v>
      </c>
      <c r="O33" s="562">
        <v>55344.3</v>
      </c>
      <c r="P33" s="570">
        <f t="shared" si="6"/>
        <v>629149.5</v>
      </c>
    </row>
    <row r="34" spans="1:16" x14ac:dyDescent="0.25">
      <c r="A34" s="550">
        <v>907</v>
      </c>
      <c r="B34" s="560" t="s">
        <v>1037</v>
      </c>
      <c r="C34" s="560" t="s">
        <v>1021</v>
      </c>
      <c r="D34" s="560" t="s">
        <v>1039</v>
      </c>
      <c r="E34" s="561" t="s">
        <v>1026</v>
      </c>
      <c r="F34" s="562">
        <v>8368.7000000000007</v>
      </c>
      <c r="G34" s="564"/>
      <c r="H34" s="564"/>
      <c r="I34" s="564"/>
      <c r="J34" s="564"/>
      <c r="K34" s="564"/>
      <c r="L34" s="564"/>
      <c r="M34" s="564"/>
      <c r="N34" s="564"/>
      <c r="O34" s="562"/>
      <c r="P34" s="570">
        <f t="shared" si="6"/>
        <v>8368.7000000000007</v>
      </c>
    </row>
    <row r="35" spans="1:16" x14ac:dyDescent="0.25">
      <c r="A35" s="550">
        <v>907</v>
      </c>
      <c r="B35" s="560" t="s">
        <v>1037</v>
      </c>
      <c r="C35" s="560" t="s">
        <v>1021</v>
      </c>
      <c r="D35" s="560" t="s">
        <v>1040</v>
      </c>
      <c r="E35" s="561" t="s">
        <v>1030</v>
      </c>
      <c r="F35" s="562"/>
      <c r="G35" s="564"/>
      <c r="H35" s="564"/>
      <c r="I35" s="564"/>
      <c r="J35" s="564"/>
      <c r="K35" s="564"/>
      <c r="L35" s="564"/>
      <c r="M35" s="564"/>
      <c r="N35" s="564"/>
      <c r="O35" s="562"/>
      <c r="P35" s="570">
        <f t="shared" si="6"/>
        <v>0</v>
      </c>
    </row>
    <row r="36" spans="1:16" x14ac:dyDescent="0.25">
      <c r="A36" s="550">
        <v>907</v>
      </c>
      <c r="B36" s="560" t="s">
        <v>1037</v>
      </c>
      <c r="C36" s="560" t="s">
        <v>1021</v>
      </c>
      <c r="D36" s="560" t="s">
        <v>1040</v>
      </c>
      <c r="E36" s="561" t="s">
        <v>1033</v>
      </c>
      <c r="F36" s="562"/>
      <c r="G36" s="564"/>
      <c r="H36" s="564"/>
      <c r="I36" s="564"/>
      <c r="J36" s="564"/>
      <c r="K36" s="564"/>
      <c r="L36" s="564"/>
      <c r="M36" s="564"/>
      <c r="N36" s="564"/>
      <c r="O36" s="562"/>
      <c r="P36" s="570">
        <f t="shared" si="6"/>
        <v>0</v>
      </c>
    </row>
    <row r="37" spans="1:16" x14ac:dyDescent="0.25">
      <c r="A37" s="550">
        <v>907</v>
      </c>
      <c r="B37" s="560" t="s">
        <v>1037</v>
      </c>
      <c r="C37" s="560" t="s">
        <v>1021</v>
      </c>
      <c r="D37" s="560" t="s">
        <v>1041</v>
      </c>
      <c r="E37" s="561" t="s">
        <v>1030</v>
      </c>
      <c r="F37" s="562"/>
      <c r="G37" s="564"/>
      <c r="H37" s="564"/>
      <c r="I37" s="564"/>
      <c r="J37" s="564"/>
      <c r="K37" s="564"/>
      <c r="L37" s="564"/>
      <c r="M37" s="564"/>
      <c r="N37" s="564"/>
      <c r="O37" s="562"/>
      <c r="P37" s="570">
        <f t="shared" si="6"/>
        <v>0</v>
      </c>
    </row>
    <row r="38" spans="1:16" x14ac:dyDescent="0.25">
      <c r="A38" s="557">
        <v>907</v>
      </c>
      <c r="B38" s="551" t="s">
        <v>1037</v>
      </c>
      <c r="C38" s="551" t="s">
        <v>1031</v>
      </c>
      <c r="D38" s="551"/>
      <c r="E38" s="558"/>
      <c r="F38" s="570">
        <f>SUM(F39:F52)</f>
        <v>20000.2</v>
      </c>
      <c r="G38" s="586">
        <f t="shared" ref="G38:P38" si="7">SUM(G39:G52)</f>
        <v>0</v>
      </c>
      <c r="H38" s="586">
        <f t="shared" si="7"/>
        <v>299255.89999999997</v>
      </c>
      <c r="I38" s="586">
        <f t="shared" si="7"/>
        <v>104282</v>
      </c>
      <c r="J38" s="586">
        <f t="shared" si="7"/>
        <v>58089.5</v>
      </c>
      <c r="K38" s="586">
        <f t="shared" si="7"/>
        <v>79430.299999999988</v>
      </c>
      <c r="L38" s="586">
        <f t="shared" si="7"/>
        <v>223291.10000000003</v>
      </c>
      <c r="M38" s="586">
        <f t="shared" si="7"/>
        <v>195066.09999999998</v>
      </c>
      <c r="N38" s="586">
        <f t="shared" si="7"/>
        <v>157467.6</v>
      </c>
      <c r="O38" s="570">
        <f t="shared" si="7"/>
        <v>254153.8</v>
      </c>
      <c r="P38" s="570">
        <f t="shared" si="7"/>
        <v>1391036.4999999995</v>
      </c>
    </row>
    <row r="39" spans="1:16" x14ac:dyDescent="0.25">
      <c r="A39" s="550">
        <v>907</v>
      </c>
      <c r="B39" s="560" t="s">
        <v>1037</v>
      </c>
      <c r="C39" s="560" t="s">
        <v>1031</v>
      </c>
      <c r="D39" s="560" t="s">
        <v>1042</v>
      </c>
      <c r="E39" s="561" t="s">
        <v>1027</v>
      </c>
      <c r="F39" s="571"/>
      <c r="G39" s="585"/>
      <c r="H39" s="585">
        <v>139165.4</v>
      </c>
      <c r="I39" s="585">
        <v>22286</v>
      </c>
      <c r="J39" s="585">
        <v>32356.1</v>
      </c>
      <c r="K39" s="585">
        <v>51580.800000000003</v>
      </c>
      <c r="L39" s="585">
        <v>108748.6</v>
      </c>
      <c r="M39" s="585">
        <v>141771.4</v>
      </c>
      <c r="N39" s="585">
        <v>85992.4</v>
      </c>
      <c r="O39" s="571">
        <v>132184.79999999999</v>
      </c>
      <c r="P39" s="571">
        <f t="shared" si="6"/>
        <v>714085.5</v>
      </c>
    </row>
    <row r="40" spans="1:16" x14ac:dyDescent="0.25">
      <c r="A40" s="550">
        <v>907</v>
      </c>
      <c r="B40" s="560" t="s">
        <v>1037</v>
      </c>
      <c r="C40" s="560" t="s">
        <v>1031</v>
      </c>
      <c r="D40" s="560" t="s">
        <v>1042</v>
      </c>
      <c r="E40" s="561" t="s">
        <v>1030</v>
      </c>
      <c r="F40" s="571">
        <v>1639.5</v>
      </c>
      <c r="G40" s="585"/>
      <c r="H40" s="585">
        <f>100455.8-H51</f>
        <v>98455.8</v>
      </c>
      <c r="I40" s="585">
        <v>10438.700000000001</v>
      </c>
      <c r="J40" s="585">
        <v>6952.5</v>
      </c>
      <c r="K40" s="585">
        <v>9910.1</v>
      </c>
      <c r="L40" s="585">
        <f>17415-L51</f>
        <v>15415</v>
      </c>
      <c r="M40" s="585">
        <f>53294.7-M51</f>
        <v>47294.7</v>
      </c>
      <c r="N40" s="585">
        <v>18751.3</v>
      </c>
      <c r="O40" s="571">
        <v>31935</v>
      </c>
      <c r="P40" s="571">
        <f t="shared" si="6"/>
        <v>240792.59999999998</v>
      </c>
    </row>
    <row r="41" spans="1:16" x14ac:dyDescent="0.25">
      <c r="A41" s="550">
        <v>907</v>
      </c>
      <c r="B41" s="560" t="s">
        <v>1037</v>
      </c>
      <c r="C41" s="560" t="s">
        <v>1031</v>
      </c>
      <c r="D41" s="560" t="s">
        <v>1042</v>
      </c>
      <c r="E41" s="561" t="s">
        <v>1028</v>
      </c>
      <c r="F41" s="571"/>
      <c r="G41" s="585"/>
      <c r="H41" s="585">
        <v>52298.1</v>
      </c>
      <c r="I41" s="585">
        <v>62482.400000000001</v>
      </c>
      <c r="J41" s="585">
        <v>16024.9</v>
      </c>
      <c r="K41" s="585">
        <v>13922.5</v>
      </c>
      <c r="L41" s="585">
        <v>72309.3</v>
      </c>
      <c r="M41" s="585"/>
      <c r="N41" s="585">
        <v>52053.7</v>
      </c>
      <c r="O41" s="571">
        <v>87381.4</v>
      </c>
      <c r="P41" s="571">
        <f t="shared" si="6"/>
        <v>356472.30000000005</v>
      </c>
    </row>
    <row r="42" spans="1:16" x14ac:dyDescent="0.25">
      <c r="A42" s="550">
        <v>907</v>
      </c>
      <c r="B42" s="560" t="s">
        <v>1037</v>
      </c>
      <c r="C42" s="560" t="s">
        <v>1031</v>
      </c>
      <c r="D42" s="560" t="s">
        <v>1042</v>
      </c>
      <c r="E42" s="561" t="s">
        <v>1033</v>
      </c>
      <c r="F42" s="571"/>
      <c r="G42" s="585"/>
      <c r="H42" s="585">
        <v>7336.6</v>
      </c>
      <c r="I42" s="585">
        <v>9074.9</v>
      </c>
      <c r="J42" s="585">
        <v>2756</v>
      </c>
      <c r="K42" s="585">
        <v>4016.9</v>
      </c>
      <c r="L42" s="585">
        <f>24818.2-L52</f>
        <v>22818.2</v>
      </c>
      <c r="M42" s="585"/>
      <c r="N42" s="585">
        <v>670.2</v>
      </c>
      <c r="O42" s="571">
        <v>2652.6</v>
      </c>
      <c r="P42" s="571">
        <f t="shared" si="6"/>
        <v>49325.4</v>
      </c>
    </row>
    <row r="43" spans="1:16" x14ac:dyDescent="0.25">
      <c r="A43" s="550">
        <v>907</v>
      </c>
      <c r="B43" s="560" t="s">
        <v>1037</v>
      </c>
      <c r="C43" s="560" t="s">
        <v>1031</v>
      </c>
      <c r="D43" s="560" t="s">
        <v>1042</v>
      </c>
      <c r="E43" s="561" t="s">
        <v>1034</v>
      </c>
      <c r="F43" s="571"/>
      <c r="G43" s="585"/>
      <c r="H43" s="585"/>
      <c r="I43" s="585"/>
      <c r="J43" s="585"/>
      <c r="K43" s="585"/>
      <c r="L43" s="585"/>
      <c r="M43" s="585"/>
      <c r="N43" s="585"/>
      <c r="O43" s="571"/>
      <c r="P43" s="571">
        <f>SUM(F43:O43)</f>
        <v>0</v>
      </c>
    </row>
    <row r="44" spans="1:16" x14ac:dyDescent="0.25">
      <c r="A44" s="550">
        <v>907</v>
      </c>
      <c r="B44" s="560" t="s">
        <v>1037</v>
      </c>
      <c r="C44" s="560" t="s">
        <v>1031</v>
      </c>
      <c r="D44" s="560" t="s">
        <v>1043</v>
      </c>
      <c r="E44" s="566">
        <v>612</v>
      </c>
      <c r="F44" s="571">
        <v>5000</v>
      </c>
      <c r="G44" s="585"/>
      <c r="H44" s="585"/>
      <c r="I44" s="585"/>
      <c r="J44" s="585"/>
      <c r="K44" s="585"/>
      <c r="L44" s="585"/>
      <c r="M44" s="585"/>
      <c r="N44" s="585"/>
      <c r="O44" s="571"/>
      <c r="P44" s="571">
        <f>SUM(F44:O44)</f>
        <v>5000</v>
      </c>
    </row>
    <row r="45" spans="1:16" x14ac:dyDescent="0.25">
      <c r="A45" s="550">
        <v>907</v>
      </c>
      <c r="B45" s="560" t="s">
        <v>1037</v>
      </c>
      <c r="C45" s="560" t="s">
        <v>1031</v>
      </c>
      <c r="D45" s="560" t="s">
        <v>1044</v>
      </c>
      <c r="E45" s="561" t="s">
        <v>1030</v>
      </c>
      <c r="F45" s="571"/>
      <c r="G45" s="585"/>
      <c r="H45" s="585"/>
      <c r="I45" s="585"/>
      <c r="J45" s="585"/>
      <c r="K45" s="585"/>
      <c r="L45" s="585"/>
      <c r="M45" s="585"/>
      <c r="N45" s="585"/>
      <c r="O45" s="571"/>
      <c r="P45" s="571">
        <f t="shared" si="6"/>
        <v>0</v>
      </c>
    </row>
    <row r="46" spans="1:16" x14ac:dyDescent="0.25">
      <c r="A46" s="550">
        <v>907</v>
      </c>
      <c r="B46" s="560" t="s">
        <v>1037</v>
      </c>
      <c r="C46" s="560" t="s">
        <v>1031</v>
      </c>
      <c r="D46" s="560" t="s">
        <v>1039</v>
      </c>
      <c r="E46" s="561" t="s">
        <v>1026</v>
      </c>
      <c r="F46" s="571">
        <v>4646.3999999999996</v>
      </c>
      <c r="G46" s="585"/>
      <c r="H46" s="585"/>
      <c r="I46" s="585"/>
      <c r="J46" s="585"/>
      <c r="K46" s="585"/>
      <c r="L46" s="585"/>
      <c r="M46" s="585"/>
      <c r="N46" s="585"/>
      <c r="O46" s="571"/>
      <c r="P46" s="571">
        <f t="shared" si="6"/>
        <v>4646.3999999999996</v>
      </c>
    </row>
    <row r="47" spans="1:16" x14ac:dyDescent="0.25">
      <c r="A47" s="550">
        <v>907</v>
      </c>
      <c r="B47" s="560" t="s">
        <v>1037</v>
      </c>
      <c r="C47" s="560" t="s">
        <v>1031</v>
      </c>
      <c r="D47" s="560" t="s">
        <v>1040</v>
      </c>
      <c r="E47" s="561" t="s">
        <v>1030</v>
      </c>
      <c r="F47" s="571"/>
      <c r="G47" s="585"/>
      <c r="H47" s="585"/>
      <c r="I47" s="585"/>
      <c r="J47" s="585"/>
      <c r="K47" s="585"/>
      <c r="L47" s="585"/>
      <c r="M47" s="585"/>
      <c r="N47" s="585"/>
      <c r="O47" s="571"/>
      <c r="P47" s="571">
        <f t="shared" si="6"/>
        <v>0</v>
      </c>
    </row>
    <row r="48" spans="1:16" x14ac:dyDescent="0.25">
      <c r="A48" s="550">
        <v>907</v>
      </c>
      <c r="B48" s="560" t="s">
        <v>1037</v>
      </c>
      <c r="C48" s="560" t="s">
        <v>1031</v>
      </c>
      <c r="D48" s="560" t="s">
        <v>1040</v>
      </c>
      <c r="E48" s="561" t="s">
        <v>1033</v>
      </c>
      <c r="F48" s="571"/>
      <c r="G48" s="585"/>
      <c r="H48" s="585"/>
      <c r="I48" s="585"/>
      <c r="J48" s="585"/>
      <c r="K48" s="585"/>
      <c r="L48" s="585"/>
      <c r="M48" s="585"/>
      <c r="N48" s="585"/>
      <c r="O48" s="571"/>
      <c r="P48" s="571">
        <f t="shared" si="6"/>
        <v>0</v>
      </c>
    </row>
    <row r="49" spans="1:16" x14ac:dyDescent="0.25">
      <c r="A49" s="550">
        <v>907</v>
      </c>
      <c r="B49" s="560" t="s">
        <v>1037</v>
      </c>
      <c r="C49" s="560" t="s">
        <v>1031</v>
      </c>
      <c r="D49" s="560" t="s">
        <v>1041</v>
      </c>
      <c r="E49" s="561" t="s">
        <v>1030</v>
      </c>
      <c r="F49" s="571">
        <v>7231.9</v>
      </c>
      <c r="G49" s="585"/>
      <c r="H49" s="585"/>
      <c r="I49" s="585"/>
      <c r="J49" s="585"/>
      <c r="K49" s="585"/>
      <c r="L49" s="585"/>
      <c r="M49" s="585"/>
      <c r="N49" s="585"/>
      <c r="O49" s="571"/>
      <c r="P49" s="571">
        <f t="shared" si="6"/>
        <v>7231.9</v>
      </c>
    </row>
    <row r="50" spans="1:16" x14ac:dyDescent="0.25">
      <c r="A50" s="550">
        <v>907</v>
      </c>
      <c r="B50" s="560" t="s">
        <v>1037</v>
      </c>
      <c r="C50" s="560" t="s">
        <v>1031</v>
      </c>
      <c r="D50" s="560" t="s">
        <v>1041</v>
      </c>
      <c r="E50" s="561">
        <v>622</v>
      </c>
      <c r="F50" s="571">
        <v>1482.4</v>
      </c>
      <c r="G50" s="585"/>
      <c r="H50" s="585"/>
      <c r="I50" s="585"/>
      <c r="J50" s="585"/>
      <c r="K50" s="585"/>
      <c r="L50" s="585"/>
      <c r="M50" s="585"/>
      <c r="N50" s="585"/>
      <c r="O50" s="571"/>
      <c r="P50" s="571">
        <f t="shared" si="6"/>
        <v>1482.4</v>
      </c>
    </row>
    <row r="51" spans="1:16" x14ac:dyDescent="0.25">
      <c r="A51" s="550">
        <v>907</v>
      </c>
      <c r="B51" s="560" t="s">
        <v>1037</v>
      </c>
      <c r="C51" s="560" t="s">
        <v>1031</v>
      </c>
      <c r="D51" s="560" t="s">
        <v>1036</v>
      </c>
      <c r="E51" s="561" t="s">
        <v>1030</v>
      </c>
      <c r="F51" s="571"/>
      <c r="G51" s="585"/>
      <c r="H51" s="585">
        <f>2000</f>
        <v>2000</v>
      </c>
      <c r="I51" s="585"/>
      <c r="J51" s="585"/>
      <c r="K51" s="585"/>
      <c r="L51" s="585">
        <f>2000</f>
        <v>2000</v>
      </c>
      <c r="M51" s="585">
        <v>6000</v>
      </c>
      <c r="N51" s="585"/>
      <c r="O51" s="571"/>
      <c r="P51" s="571">
        <f t="shared" si="6"/>
        <v>10000</v>
      </c>
    </row>
    <row r="52" spans="1:16" x14ac:dyDescent="0.25">
      <c r="A52" s="550">
        <v>907</v>
      </c>
      <c r="B52" s="560" t="s">
        <v>1037</v>
      </c>
      <c r="C52" s="560" t="s">
        <v>1031</v>
      </c>
      <c r="D52" s="560" t="s">
        <v>1036</v>
      </c>
      <c r="E52" s="561" t="s">
        <v>1033</v>
      </c>
      <c r="F52" s="571"/>
      <c r="G52" s="585"/>
      <c r="H52" s="585"/>
      <c r="I52" s="585"/>
      <c r="J52" s="585"/>
      <c r="K52" s="585"/>
      <c r="L52" s="585">
        <f>2000</f>
        <v>2000</v>
      </c>
      <c r="M52" s="585"/>
      <c r="N52" s="585"/>
      <c r="O52" s="571"/>
      <c r="P52" s="571">
        <f>SUM(F52:O52)</f>
        <v>2000</v>
      </c>
    </row>
    <row r="53" spans="1:16" x14ac:dyDescent="0.25">
      <c r="A53" s="553">
        <v>907</v>
      </c>
      <c r="B53" s="554" t="s">
        <v>1045</v>
      </c>
      <c r="C53" s="554"/>
      <c r="D53" s="554"/>
      <c r="E53" s="555"/>
      <c r="F53" s="583">
        <f>F54+F56</f>
        <v>29783.600000000002</v>
      </c>
      <c r="G53" s="583">
        <f t="shared" ref="G53:P53" si="8">G54+G56</f>
        <v>0</v>
      </c>
      <c r="H53" s="583">
        <f t="shared" si="8"/>
        <v>100118</v>
      </c>
      <c r="I53" s="583">
        <f t="shared" si="8"/>
        <v>92114.400000000009</v>
      </c>
      <c r="J53" s="583">
        <f t="shared" si="8"/>
        <v>112998.5</v>
      </c>
      <c r="K53" s="583">
        <f t="shared" si="8"/>
        <v>109974.7</v>
      </c>
      <c r="L53" s="583">
        <f t="shared" si="8"/>
        <v>34887.4</v>
      </c>
      <c r="M53" s="583">
        <f t="shared" si="8"/>
        <v>187622.3</v>
      </c>
      <c r="N53" s="583">
        <f t="shared" si="8"/>
        <v>153817.5</v>
      </c>
      <c r="O53" s="583">
        <f t="shared" si="8"/>
        <v>39014.800000000003</v>
      </c>
      <c r="P53" s="583">
        <f t="shared" si="8"/>
        <v>860331.20000000007</v>
      </c>
    </row>
    <row r="54" spans="1:16" x14ac:dyDescent="0.25">
      <c r="A54" s="557">
        <v>907</v>
      </c>
      <c r="B54" s="551" t="s">
        <v>1045</v>
      </c>
      <c r="C54" s="551" t="s">
        <v>1021</v>
      </c>
      <c r="D54" s="551"/>
      <c r="E54" s="558"/>
      <c r="F54" s="570">
        <f>F55</f>
        <v>19150.900000000001</v>
      </c>
      <c r="G54" s="586">
        <f t="shared" ref="G54:P54" si="9">G55</f>
        <v>0</v>
      </c>
      <c r="H54" s="586">
        <f t="shared" si="9"/>
        <v>0</v>
      </c>
      <c r="I54" s="586">
        <f t="shared" si="9"/>
        <v>0</v>
      </c>
      <c r="J54" s="586">
        <f t="shared" si="9"/>
        <v>0</v>
      </c>
      <c r="K54" s="586">
        <f t="shared" si="9"/>
        <v>0</v>
      </c>
      <c r="L54" s="586">
        <f t="shared" si="9"/>
        <v>0</v>
      </c>
      <c r="M54" s="586">
        <f t="shared" si="9"/>
        <v>0</v>
      </c>
      <c r="N54" s="586">
        <f t="shared" si="9"/>
        <v>0</v>
      </c>
      <c r="O54" s="570">
        <f t="shared" si="9"/>
        <v>0</v>
      </c>
      <c r="P54" s="570">
        <f t="shared" si="9"/>
        <v>19150.900000000001</v>
      </c>
    </row>
    <row r="55" spans="1:16" x14ac:dyDescent="0.25">
      <c r="A55" s="550">
        <v>907</v>
      </c>
      <c r="B55" s="560" t="s">
        <v>1045</v>
      </c>
      <c r="C55" s="560" t="s">
        <v>1021</v>
      </c>
      <c r="D55" s="560" t="s">
        <v>1046</v>
      </c>
      <c r="E55" s="561" t="s">
        <v>1027</v>
      </c>
      <c r="F55" s="562">
        <v>19150.900000000001</v>
      </c>
      <c r="G55" s="585"/>
      <c r="H55" s="585"/>
      <c r="I55" s="585"/>
      <c r="J55" s="585"/>
      <c r="K55" s="585"/>
      <c r="L55" s="585"/>
      <c r="M55" s="585"/>
      <c r="N55" s="585"/>
      <c r="O55" s="571"/>
      <c r="P55" s="570">
        <f>SUM(F55:O55)</f>
        <v>19150.900000000001</v>
      </c>
    </row>
    <row r="56" spans="1:16" x14ac:dyDescent="0.25">
      <c r="A56" s="557">
        <v>907</v>
      </c>
      <c r="B56" s="551" t="s">
        <v>1045</v>
      </c>
      <c r="C56" s="551" t="s">
        <v>1031</v>
      </c>
      <c r="D56" s="551"/>
      <c r="E56" s="558"/>
      <c r="F56" s="570">
        <f>SUM(F57:F60)</f>
        <v>10632.7</v>
      </c>
      <c r="G56" s="586">
        <f t="shared" ref="G56:P56" si="10">SUM(G57:G60)</f>
        <v>0</v>
      </c>
      <c r="H56" s="586">
        <f t="shared" si="10"/>
        <v>100118</v>
      </c>
      <c r="I56" s="586">
        <f t="shared" si="10"/>
        <v>92114.400000000009</v>
      </c>
      <c r="J56" s="586">
        <f t="shared" si="10"/>
        <v>112998.5</v>
      </c>
      <c r="K56" s="586">
        <f t="shared" si="10"/>
        <v>109974.7</v>
      </c>
      <c r="L56" s="586">
        <f t="shared" si="10"/>
        <v>34887.4</v>
      </c>
      <c r="M56" s="586">
        <f t="shared" si="10"/>
        <v>187622.3</v>
      </c>
      <c r="N56" s="586">
        <f t="shared" si="10"/>
        <v>153817.5</v>
      </c>
      <c r="O56" s="570">
        <f t="shared" si="10"/>
        <v>39014.800000000003</v>
      </c>
      <c r="P56" s="570">
        <f t="shared" si="10"/>
        <v>841180.3</v>
      </c>
    </row>
    <row r="57" spans="1:16" x14ac:dyDescent="0.25">
      <c r="A57" s="550">
        <v>907</v>
      </c>
      <c r="B57" s="560" t="s">
        <v>1045</v>
      </c>
      <c r="C57" s="560" t="s">
        <v>1031</v>
      </c>
      <c r="D57" s="560" t="s">
        <v>1047</v>
      </c>
      <c r="E57" s="561" t="s">
        <v>1027</v>
      </c>
      <c r="F57" s="571"/>
      <c r="G57" s="585"/>
      <c r="H57" s="585">
        <v>100118</v>
      </c>
      <c r="I57" s="585">
        <f>89586.1-I58+2528.3</f>
        <v>92114.400000000009</v>
      </c>
      <c r="J57" s="585">
        <v>97998.5</v>
      </c>
      <c r="K57" s="585">
        <v>107474.7</v>
      </c>
      <c r="L57" s="585">
        <f>32077.9+2528.3</f>
        <v>34606.200000000004</v>
      </c>
      <c r="M57" s="585">
        <f>182173+2528.3</f>
        <v>184701.3</v>
      </c>
      <c r="N57" s="585">
        <f>151289.2+2528.3</f>
        <v>153817.5</v>
      </c>
      <c r="O57" s="571">
        <v>38464.800000000003</v>
      </c>
      <c r="P57" s="571">
        <f>SUM(F57:O57)</f>
        <v>809295.40000000014</v>
      </c>
    </row>
    <row r="58" spans="1:16" ht="20.25" x14ac:dyDescent="0.3">
      <c r="A58" s="550">
        <v>907</v>
      </c>
      <c r="B58" s="560" t="s">
        <v>1045</v>
      </c>
      <c r="C58" s="560" t="s">
        <v>1031</v>
      </c>
      <c r="D58" s="560" t="s">
        <v>1047</v>
      </c>
      <c r="E58" s="561" t="s">
        <v>1030</v>
      </c>
      <c r="F58" s="571"/>
      <c r="G58" s="571"/>
      <c r="H58" s="571"/>
      <c r="I58" s="571"/>
      <c r="J58" s="571">
        <v>15000</v>
      </c>
      <c r="K58" s="571">
        <v>2500</v>
      </c>
      <c r="L58" s="571">
        <v>281.2</v>
      </c>
      <c r="M58" s="587">
        <v>2921</v>
      </c>
      <c r="N58" s="571"/>
      <c r="O58" s="571">
        <v>550</v>
      </c>
      <c r="P58" s="571">
        <f>SUM(F58:O58)</f>
        <v>21252.2</v>
      </c>
    </row>
    <row r="59" spans="1:16" x14ac:dyDescent="0.25">
      <c r="A59" s="550">
        <v>907</v>
      </c>
      <c r="B59" s="560" t="s">
        <v>1045</v>
      </c>
      <c r="C59" s="560" t="s">
        <v>1031</v>
      </c>
      <c r="D59" s="560" t="s">
        <v>1046</v>
      </c>
      <c r="E59" s="561" t="s">
        <v>1027</v>
      </c>
      <c r="F59" s="564">
        <v>10632.7</v>
      </c>
      <c r="G59" s="571"/>
      <c r="H59" s="571"/>
      <c r="I59" s="571"/>
      <c r="J59" s="571"/>
      <c r="K59" s="571"/>
      <c r="L59" s="571"/>
      <c r="M59" s="571"/>
      <c r="N59" s="571"/>
      <c r="O59" s="571"/>
      <c r="P59" s="571">
        <f>SUM(F59:O59)</f>
        <v>10632.7</v>
      </c>
    </row>
    <row r="60" spans="1:16" x14ac:dyDescent="0.25">
      <c r="A60" s="550">
        <v>907</v>
      </c>
      <c r="B60" s="560" t="s">
        <v>1045</v>
      </c>
      <c r="C60" s="560" t="s">
        <v>1031</v>
      </c>
      <c r="D60" s="560" t="s">
        <v>1036</v>
      </c>
      <c r="E60" s="561" t="s">
        <v>1030</v>
      </c>
      <c r="F60" s="571"/>
      <c r="G60" s="571"/>
      <c r="H60" s="571"/>
      <c r="I60" s="571"/>
      <c r="J60" s="571"/>
      <c r="K60" s="571"/>
      <c r="L60" s="571"/>
      <c r="M60" s="571"/>
      <c r="N60" s="571"/>
      <c r="O60" s="571"/>
      <c r="P60" s="571">
        <f>SUM(F60:O60)</f>
        <v>0</v>
      </c>
    </row>
    <row r="61" spans="1:16" x14ac:dyDescent="0.25">
      <c r="A61" s="553">
        <v>907</v>
      </c>
      <c r="B61" s="554" t="s">
        <v>1048</v>
      </c>
      <c r="C61" s="554"/>
      <c r="D61" s="554"/>
      <c r="E61" s="555"/>
      <c r="F61" s="583">
        <f>F62+F64</f>
        <v>62500.899999999994</v>
      </c>
      <c r="G61" s="583">
        <f t="shared" ref="G61:P61" si="11">G62+G64</f>
        <v>0</v>
      </c>
      <c r="H61" s="583">
        <f t="shared" si="11"/>
        <v>0</v>
      </c>
      <c r="I61" s="583">
        <f t="shared" si="11"/>
        <v>0</v>
      </c>
      <c r="J61" s="583">
        <f t="shared" si="11"/>
        <v>0</v>
      </c>
      <c r="K61" s="583">
        <f t="shared" si="11"/>
        <v>0</v>
      </c>
      <c r="L61" s="583">
        <f t="shared" si="11"/>
        <v>0</v>
      </c>
      <c r="M61" s="583">
        <f t="shared" si="11"/>
        <v>0</v>
      </c>
      <c r="N61" s="583">
        <f t="shared" si="11"/>
        <v>0</v>
      </c>
      <c r="O61" s="583">
        <f t="shared" si="11"/>
        <v>0</v>
      </c>
      <c r="P61" s="583">
        <f t="shared" si="11"/>
        <v>62500.899999999994</v>
      </c>
    </row>
    <row r="62" spans="1:16" s="588" customFormat="1" x14ac:dyDescent="0.25">
      <c r="A62" s="567">
        <v>907</v>
      </c>
      <c r="B62" s="568" t="s">
        <v>1048</v>
      </c>
      <c r="C62" s="568" t="s">
        <v>1021</v>
      </c>
      <c r="D62" s="568"/>
      <c r="E62" s="569"/>
      <c r="F62" s="586">
        <f>F63</f>
        <v>19385.2</v>
      </c>
      <c r="G62" s="586">
        <f t="shared" ref="G62:P62" si="12">G63</f>
        <v>0</v>
      </c>
      <c r="H62" s="586">
        <f t="shared" si="12"/>
        <v>0</v>
      </c>
      <c r="I62" s="586">
        <f t="shared" si="12"/>
        <v>0</v>
      </c>
      <c r="J62" s="586">
        <f t="shared" si="12"/>
        <v>0</v>
      </c>
      <c r="K62" s="586">
        <f t="shared" si="12"/>
        <v>0</v>
      </c>
      <c r="L62" s="586">
        <f t="shared" si="12"/>
        <v>0</v>
      </c>
      <c r="M62" s="586">
        <f t="shared" si="12"/>
        <v>0</v>
      </c>
      <c r="N62" s="586">
        <f t="shared" si="12"/>
        <v>0</v>
      </c>
      <c r="O62" s="586">
        <f t="shared" si="12"/>
        <v>0</v>
      </c>
      <c r="P62" s="586">
        <f t="shared" si="12"/>
        <v>19385.2</v>
      </c>
    </row>
    <row r="63" spans="1:16" x14ac:dyDescent="0.25">
      <c r="A63" s="550">
        <v>907</v>
      </c>
      <c r="B63" s="560" t="s">
        <v>1048</v>
      </c>
      <c r="C63" s="560" t="s">
        <v>1021</v>
      </c>
      <c r="D63" s="560" t="s">
        <v>1049</v>
      </c>
      <c r="E63" s="561" t="s">
        <v>1026</v>
      </c>
      <c r="F63" s="562">
        <v>19385.2</v>
      </c>
      <c r="G63" s="571"/>
      <c r="H63" s="571"/>
      <c r="I63" s="571"/>
      <c r="J63" s="571"/>
      <c r="K63" s="571"/>
      <c r="L63" s="571"/>
      <c r="M63" s="571"/>
      <c r="N63" s="571"/>
      <c r="O63" s="571"/>
      <c r="P63" s="570">
        <f>SUM(F63:O63)</f>
        <v>19385.2</v>
      </c>
    </row>
    <row r="64" spans="1:16" s="584" customFormat="1" x14ac:dyDescent="0.25">
      <c r="A64" s="557">
        <v>907</v>
      </c>
      <c r="B64" s="551" t="s">
        <v>1048</v>
      </c>
      <c r="C64" s="551" t="s">
        <v>1031</v>
      </c>
      <c r="D64" s="551"/>
      <c r="E64" s="558"/>
      <c r="F64" s="570">
        <f>SUM(F65:F67)</f>
        <v>43115.7</v>
      </c>
      <c r="G64" s="570">
        <f t="shared" ref="G64:P64" si="13">SUM(G65:G67)</f>
        <v>0</v>
      </c>
      <c r="H64" s="570">
        <f t="shared" si="13"/>
        <v>0</v>
      </c>
      <c r="I64" s="570">
        <f t="shared" si="13"/>
        <v>0</v>
      </c>
      <c r="J64" s="570">
        <f t="shared" si="13"/>
        <v>0</v>
      </c>
      <c r="K64" s="570">
        <f t="shared" si="13"/>
        <v>0</v>
      </c>
      <c r="L64" s="570">
        <f t="shared" si="13"/>
        <v>0</v>
      </c>
      <c r="M64" s="570">
        <f t="shared" si="13"/>
        <v>0</v>
      </c>
      <c r="N64" s="570">
        <f t="shared" si="13"/>
        <v>0</v>
      </c>
      <c r="O64" s="570">
        <f t="shared" si="13"/>
        <v>0</v>
      </c>
      <c r="P64" s="570">
        <f t="shared" si="13"/>
        <v>43115.7</v>
      </c>
    </row>
    <row r="65" spans="1:16" x14ac:dyDescent="0.25">
      <c r="A65" s="550">
        <v>907</v>
      </c>
      <c r="B65" s="560" t="s">
        <v>1048</v>
      </c>
      <c r="C65" s="560" t="s">
        <v>1031</v>
      </c>
      <c r="D65" s="560" t="s">
        <v>1050</v>
      </c>
      <c r="E65" s="561" t="s">
        <v>1026</v>
      </c>
      <c r="F65" s="571">
        <v>28074</v>
      </c>
      <c r="G65" s="571"/>
      <c r="H65" s="571"/>
      <c r="I65" s="571"/>
      <c r="J65" s="571"/>
      <c r="K65" s="571"/>
      <c r="L65" s="571"/>
      <c r="M65" s="571"/>
      <c r="N65" s="571"/>
      <c r="O65" s="571"/>
      <c r="P65" s="571">
        <f>SUM(F65:O65)</f>
        <v>28074</v>
      </c>
    </row>
    <row r="66" spans="1:16" x14ac:dyDescent="0.25">
      <c r="A66" s="550">
        <v>907</v>
      </c>
      <c r="B66" s="560" t="s">
        <v>1048</v>
      </c>
      <c r="C66" s="560" t="s">
        <v>1031</v>
      </c>
      <c r="D66" s="560" t="s">
        <v>1050</v>
      </c>
      <c r="E66" s="561" t="s">
        <v>1030</v>
      </c>
      <c r="F66" s="571">
        <v>4278.8</v>
      </c>
      <c r="G66" s="571"/>
      <c r="H66" s="571"/>
      <c r="I66" s="571"/>
      <c r="J66" s="571"/>
      <c r="K66" s="571"/>
      <c r="L66" s="571"/>
      <c r="M66" s="571"/>
      <c r="N66" s="571"/>
      <c r="O66" s="571"/>
      <c r="P66" s="571">
        <f>SUM(F66:O66)</f>
        <v>4278.8</v>
      </c>
    </row>
    <row r="67" spans="1:16" x14ac:dyDescent="0.25">
      <c r="A67" s="550">
        <v>907</v>
      </c>
      <c r="B67" s="560" t="s">
        <v>1048</v>
      </c>
      <c r="C67" s="560" t="s">
        <v>1031</v>
      </c>
      <c r="D67" s="560" t="s">
        <v>1049</v>
      </c>
      <c r="E67" s="561" t="s">
        <v>1026</v>
      </c>
      <c r="F67" s="571">
        <v>10762.9</v>
      </c>
      <c r="G67" s="571"/>
      <c r="H67" s="571"/>
      <c r="I67" s="571"/>
      <c r="J67" s="571"/>
      <c r="K67" s="571"/>
      <c r="L67" s="571"/>
      <c r="M67" s="571"/>
      <c r="N67" s="571"/>
      <c r="O67" s="571"/>
      <c r="P67" s="571">
        <f>SUM(F67:O67)</f>
        <v>10762.9</v>
      </c>
    </row>
    <row r="68" spans="1:16" x14ac:dyDescent="0.25">
      <c r="A68" s="553">
        <v>907</v>
      </c>
      <c r="B68" s="554" t="s">
        <v>1051</v>
      </c>
      <c r="C68" s="554"/>
      <c r="D68" s="554"/>
      <c r="E68" s="555"/>
      <c r="F68" s="583">
        <f>F69+F74</f>
        <v>35245.4</v>
      </c>
      <c r="G68" s="583">
        <f t="shared" ref="G68:P68" si="14">G69+G74</f>
        <v>20872.7</v>
      </c>
      <c r="H68" s="583">
        <f t="shared" si="14"/>
        <v>21597</v>
      </c>
      <c r="I68" s="583">
        <f t="shared" si="14"/>
        <v>15472</v>
      </c>
      <c r="J68" s="583">
        <f t="shared" si="14"/>
        <v>14391.499999999998</v>
      </c>
      <c r="K68" s="583">
        <f t="shared" si="14"/>
        <v>14723.300000000001</v>
      </c>
      <c r="L68" s="583">
        <f t="shared" si="14"/>
        <v>32472.500000000004</v>
      </c>
      <c r="M68" s="583">
        <f t="shared" si="14"/>
        <v>21722.5</v>
      </c>
      <c r="N68" s="583">
        <f t="shared" si="14"/>
        <v>19671.8</v>
      </c>
      <c r="O68" s="583">
        <f t="shared" si="14"/>
        <v>32472.6</v>
      </c>
      <c r="P68" s="583">
        <f t="shared" si="14"/>
        <v>228641.3</v>
      </c>
    </row>
    <row r="69" spans="1:16" s="589" customFormat="1" x14ac:dyDescent="0.25">
      <c r="A69" s="567">
        <v>907</v>
      </c>
      <c r="B69" s="568" t="s">
        <v>1051</v>
      </c>
      <c r="C69" s="568" t="s">
        <v>1021</v>
      </c>
      <c r="D69" s="568"/>
      <c r="E69" s="569"/>
      <c r="F69" s="586">
        <f>SUM(F70:F73)</f>
        <v>874.5</v>
      </c>
      <c r="G69" s="586">
        <f t="shared" ref="G69:P69" si="15">SUM(G70:G73)</f>
        <v>0</v>
      </c>
      <c r="H69" s="586">
        <f t="shared" si="15"/>
        <v>4414.7</v>
      </c>
      <c r="I69" s="586">
        <f t="shared" si="15"/>
        <v>2441.8000000000002</v>
      </c>
      <c r="J69" s="586">
        <f t="shared" si="15"/>
        <v>2343</v>
      </c>
      <c r="K69" s="586">
        <f t="shared" si="15"/>
        <v>2310</v>
      </c>
      <c r="L69" s="586">
        <f t="shared" si="15"/>
        <v>3781.5</v>
      </c>
      <c r="M69" s="586">
        <f t="shared" si="15"/>
        <v>4784.5</v>
      </c>
      <c r="N69" s="586">
        <f t="shared" si="15"/>
        <v>2877.3</v>
      </c>
      <c r="O69" s="586">
        <f t="shared" si="15"/>
        <v>5015</v>
      </c>
      <c r="P69" s="586">
        <f t="shared" si="15"/>
        <v>28842.300000000003</v>
      </c>
    </row>
    <row r="70" spans="1:16" x14ac:dyDescent="0.25">
      <c r="A70" s="550">
        <v>907</v>
      </c>
      <c r="B70" s="560" t="s">
        <v>1051</v>
      </c>
      <c r="C70" s="560" t="s">
        <v>1021</v>
      </c>
      <c r="D70" s="560" t="s">
        <v>1052</v>
      </c>
      <c r="E70" s="561" t="s">
        <v>1053</v>
      </c>
      <c r="F70" s="590">
        <v>593.29999999999995</v>
      </c>
      <c r="G70" s="562"/>
      <c r="H70" s="562">
        <v>2669.8</v>
      </c>
      <c r="I70" s="562">
        <v>1483.2</v>
      </c>
      <c r="J70" s="562">
        <v>1483.2</v>
      </c>
      <c r="K70" s="562">
        <v>1483.2</v>
      </c>
      <c r="L70" s="562">
        <v>2373.1999999999998</v>
      </c>
      <c r="M70" s="562">
        <v>2966.5</v>
      </c>
      <c r="N70" s="562">
        <v>1779.9</v>
      </c>
      <c r="O70" s="562">
        <v>2966.5</v>
      </c>
      <c r="P70" s="570">
        <f>SUM(F70:O70)</f>
        <v>17798.8</v>
      </c>
    </row>
    <row r="71" spans="1:16" x14ac:dyDescent="0.25">
      <c r="A71" s="550">
        <v>907</v>
      </c>
      <c r="B71" s="560" t="s">
        <v>1051</v>
      </c>
      <c r="C71" s="560" t="s">
        <v>1021</v>
      </c>
      <c r="D71" s="560" t="s">
        <v>1052</v>
      </c>
      <c r="E71" s="561" t="s">
        <v>1054</v>
      </c>
      <c r="F71" s="590">
        <v>75.099999999999994</v>
      </c>
      <c r="G71" s="562"/>
      <c r="H71" s="562">
        <v>338</v>
      </c>
      <c r="I71" s="562">
        <v>187.8</v>
      </c>
      <c r="J71" s="562">
        <v>187.8</v>
      </c>
      <c r="K71" s="562">
        <v>187.8</v>
      </c>
      <c r="L71" s="562">
        <v>300.39999999999998</v>
      </c>
      <c r="M71" s="562">
        <v>375.5</v>
      </c>
      <c r="N71" s="562">
        <v>225.3</v>
      </c>
      <c r="O71" s="562">
        <v>375.5</v>
      </c>
      <c r="P71" s="570">
        <f>SUM(F71:O71)</f>
        <v>2253.1999999999998</v>
      </c>
    </row>
    <row r="72" spans="1:16" x14ac:dyDescent="0.25">
      <c r="A72" s="550">
        <v>907</v>
      </c>
      <c r="B72" s="560" t="s">
        <v>1051</v>
      </c>
      <c r="C72" s="560" t="s">
        <v>1021</v>
      </c>
      <c r="D72" s="560" t="s">
        <v>1052</v>
      </c>
      <c r="E72" s="561" t="s">
        <v>1055</v>
      </c>
      <c r="F72" s="590">
        <v>206.1</v>
      </c>
      <c r="G72" s="562"/>
      <c r="H72" s="562">
        <v>913</v>
      </c>
      <c r="I72" s="562">
        <v>507.4</v>
      </c>
      <c r="J72" s="562">
        <v>507.3</v>
      </c>
      <c r="K72" s="562">
        <v>507.3</v>
      </c>
      <c r="L72" s="562">
        <v>811.6</v>
      </c>
      <c r="M72" s="562">
        <v>1014.5</v>
      </c>
      <c r="N72" s="562">
        <v>608.70000000000005</v>
      </c>
      <c r="O72" s="562">
        <v>1014.5</v>
      </c>
      <c r="P72" s="570">
        <f>SUM(F72:O72)</f>
        <v>6090.4000000000005</v>
      </c>
    </row>
    <row r="73" spans="1:16" x14ac:dyDescent="0.25">
      <c r="A73" s="550">
        <v>907</v>
      </c>
      <c r="B73" s="560" t="s">
        <v>1051</v>
      </c>
      <c r="C73" s="560" t="s">
        <v>1021</v>
      </c>
      <c r="D73" s="560" t="s">
        <v>1052</v>
      </c>
      <c r="E73" s="561" t="s">
        <v>1026</v>
      </c>
      <c r="F73" s="562"/>
      <c r="G73" s="562"/>
      <c r="H73" s="562">
        <v>493.9</v>
      </c>
      <c r="I73" s="562">
        <v>263.39999999999998</v>
      </c>
      <c r="J73" s="562">
        <v>164.7</v>
      </c>
      <c r="K73" s="562">
        <v>131.69999999999999</v>
      </c>
      <c r="L73" s="562">
        <v>296.3</v>
      </c>
      <c r="M73" s="562">
        <v>428</v>
      </c>
      <c r="N73" s="562">
        <v>263.39999999999998</v>
      </c>
      <c r="O73" s="562">
        <v>658.5</v>
      </c>
      <c r="P73" s="570">
        <f>SUM(F73:O73)</f>
        <v>2699.9</v>
      </c>
    </row>
    <row r="74" spans="1:16" x14ac:dyDescent="0.25">
      <c r="A74" s="557">
        <v>907</v>
      </c>
      <c r="B74" s="551" t="s">
        <v>1051</v>
      </c>
      <c r="C74" s="551" t="s">
        <v>1031</v>
      </c>
      <c r="D74" s="551"/>
      <c r="E74" s="558"/>
      <c r="F74" s="570">
        <f>SUM(F75:F91)</f>
        <v>34370.9</v>
      </c>
      <c r="G74" s="570">
        <f t="shared" ref="G74:P74" si="16">SUM(G75:G91)</f>
        <v>20872.7</v>
      </c>
      <c r="H74" s="570">
        <f t="shared" si="16"/>
        <v>17182.3</v>
      </c>
      <c r="I74" s="570">
        <f t="shared" si="16"/>
        <v>13030.2</v>
      </c>
      <c r="J74" s="570">
        <f t="shared" si="16"/>
        <v>12048.499999999998</v>
      </c>
      <c r="K74" s="570">
        <f t="shared" si="16"/>
        <v>12413.300000000001</v>
      </c>
      <c r="L74" s="570">
        <f t="shared" si="16"/>
        <v>28691.000000000004</v>
      </c>
      <c r="M74" s="570">
        <f t="shared" si="16"/>
        <v>16938</v>
      </c>
      <c r="N74" s="570">
        <f t="shared" si="16"/>
        <v>16794.5</v>
      </c>
      <c r="O74" s="570">
        <f t="shared" si="16"/>
        <v>27457.599999999999</v>
      </c>
      <c r="P74" s="570">
        <f t="shared" si="16"/>
        <v>199799</v>
      </c>
    </row>
    <row r="75" spans="1:16" x14ac:dyDescent="0.25">
      <c r="A75" s="550">
        <v>907</v>
      </c>
      <c r="B75" s="560" t="s">
        <v>1051</v>
      </c>
      <c r="C75" s="560" t="s">
        <v>1031</v>
      </c>
      <c r="D75" s="560" t="s">
        <v>1056</v>
      </c>
      <c r="E75" s="561" t="s">
        <v>1027</v>
      </c>
      <c r="F75" s="571"/>
      <c r="G75" s="571"/>
      <c r="H75" s="571"/>
      <c r="I75" s="571"/>
      <c r="J75" s="571"/>
      <c r="K75" s="571"/>
      <c r="L75" s="571">
        <v>14636.5</v>
      </c>
      <c r="M75" s="571"/>
      <c r="N75" s="571"/>
      <c r="O75" s="571">
        <v>11571.9</v>
      </c>
      <c r="P75" s="571">
        <f t="shared" ref="P75:P91" si="17">SUM(F75:O75)</f>
        <v>26208.400000000001</v>
      </c>
    </row>
    <row r="76" spans="1:16" x14ac:dyDescent="0.25">
      <c r="A76" s="550">
        <v>907</v>
      </c>
      <c r="B76" s="560" t="s">
        <v>1051</v>
      </c>
      <c r="C76" s="560" t="s">
        <v>1031</v>
      </c>
      <c r="D76" s="560" t="s">
        <v>1057</v>
      </c>
      <c r="E76" s="561" t="s">
        <v>1023</v>
      </c>
      <c r="F76" s="571"/>
      <c r="G76" s="562">
        <v>11342.4</v>
      </c>
      <c r="H76" s="571"/>
      <c r="I76" s="571"/>
      <c r="J76" s="571"/>
      <c r="K76" s="571"/>
      <c r="L76" s="571"/>
      <c r="M76" s="571"/>
      <c r="N76" s="571"/>
      <c r="O76" s="571"/>
      <c r="P76" s="571">
        <f t="shared" si="17"/>
        <v>11342.4</v>
      </c>
    </row>
    <row r="77" spans="1:16" x14ac:dyDescent="0.25">
      <c r="A77" s="550">
        <v>907</v>
      </c>
      <c r="B77" s="560" t="s">
        <v>1051</v>
      </c>
      <c r="C77" s="560" t="s">
        <v>1031</v>
      </c>
      <c r="D77" s="560" t="s">
        <v>1057</v>
      </c>
      <c r="E77" s="561" t="s">
        <v>1024</v>
      </c>
      <c r="F77" s="571"/>
      <c r="G77" s="562">
        <v>60</v>
      </c>
      <c r="H77" s="571"/>
      <c r="I77" s="571"/>
      <c r="J77" s="571"/>
      <c r="K77" s="571"/>
      <c r="L77" s="571"/>
      <c r="M77" s="571"/>
      <c r="N77" s="571"/>
      <c r="O77" s="571"/>
      <c r="P77" s="571">
        <f t="shared" si="17"/>
        <v>60</v>
      </c>
    </row>
    <row r="78" spans="1:16" x14ac:dyDescent="0.25">
      <c r="A78" s="550">
        <v>907</v>
      </c>
      <c r="B78" s="560" t="s">
        <v>1051</v>
      </c>
      <c r="C78" s="560" t="s">
        <v>1031</v>
      </c>
      <c r="D78" s="560" t="s">
        <v>1057</v>
      </c>
      <c r="E78" s="561" t="s">
        <v>1025</v>
      </c>
      <c r="F78" s="571"/>
      <c r="G78" s="562">
        <v>3425.4</v>
      </c>
      <c r="H78" s="571"/>
      <c r="I78" s="571"/>
      <c r="J78" s="571"/>
      <c r="K78" s="571"/>
      <c r="L78" s="571"/>
      <c r="M78" s="571"/>
      <c r="N78" s="571"/>
      <c r="O78" s="571"/>
      <c r="P78" s="571">
        <f t="shared" si="17"/>
        <v>3425.4</v>
      </c>
    </row>
    <row r="79" spans="1:16" x14ac:dyDescent="0.25">
      <c r="A79" s="550">
        <v>907</v>
      </c>
      <c r="B79" s="560" t="s">
        <v>1051</v>
      </c>
      <c r="C79" s="560" t="s">
        <v>1031</v>
      </c>
      <c r="D79" s="560" t="s">
        <v>1057</v>
      </c>
      <c r="E79" s="561" t="s">
        <v>1026</v>
      </c>
      <c r="F79" s="571"/>
      <c r="G79" s="562">
        <v>5598.2</v>
      </c>
      <c r="H79" s="571"/>
      <c r="I79" s="571"/>
      <c r="J79" s="571"/>
      <c r="K79" s="571"/>
      <c r="L79" s="571"/>
      <c r="M79" s="571"/>
      <c r="N79" s="571"/>
      <c r="O79" s="571"/>
      <c r="P79" s="571">
        <f t="shared" si="17"/>
        <v>5598.2</v>
      </c>
    </row>
    <row r="80" spans="1:16" x14ac:dyDescent="0.25">
      <c r="A80" s="550">
        <v>907</v>
      </c>
      <c r="B80" s="560" t="s">
        <v>1051</v>
      </c>
      <c r="C80" s="560" t="s">
        <v>1031</v>
      </c>
      <c r="D80" s="560" t="s">
        <v>1057</v>
      </c>
      <c r="E80" s="561" t="s">
        <v>1058</v>
      </c>
      <c r="F80" s="571"/>
      <c r="G80" s="562">
        <v>445</v>
      </c>
      <c r="H80" s="571"/>
      <c r="I80" s="571"/>
      <c r="J80" s="571"/>
      <c r="K80" s="571"/>
      <c r="L80" s="571"/>
      <c r="M80" s="571"/>
      <c r="N80" s="571"/>
      <c r="O80" s="571"/>
      <c r="P80" s="571">
        <f t="shared" si="17"/>
        <v>445</v>
      </c>
    </row>
    <row r="81" spans="1:16" x14ac:dyDescent="0.25">
      <c r="A81" s="550">
        <v>907</v>
      </c>
      <c r="B81" s="560" t="s">
        <v>1051</v>
      </c>
      <c r="C81" s="560" t="s">
        <v>1031</v>
      </c>
      <c r="D81" s="560" t="s">
        <v>1057</v>
      </c>
      <c r="E81" s="561" t="s">
        <v>1034</v>
      </c>
      <c r="F81" s="571"/>
      <c r="G81" s="562">
        <v>1.7</v>
      </c>
      <c r="H81" s="571"/>
      <c r="I81" s="571"/>
      <c r="J81" s="571"/>
      <c r="K81" s="571"/>
      <c r="L81" s="571"/>
      <c r="M81" s="571"/>
      <c r="N81" s="571"/>
      <c r="O81" s="571"/>
      <c r="P81" s="571">
        <f t="shared" si="17"/>
        <v>1.7</v>
      </c>
    </row>
    <row r="82" spans="1:16" x14ac:dyDescent="0.25">
      <c r="A82" s="550">
        <v>907</v>
      </c>
      <c r="B82" s="560" t="s">
        <v>1051</v>
      </c>
      <c r="C82" s="560" t="s">
        <v>1031</v>
      </c>
      <c r="D82" s="560" t="s">
        <v>1059</v>
      </c>
      <c r="E82" s="561" t="s">
        <v>1053</v>
      </c>
      <c r="F82" s="571">
        <v>21282.3</v>
      </c>
      <c r="G82" s="571"/>
      <c r="H82" s="571">
        <v>10109.4</v>
      </c>
      <c r="I82" s="571">
        <v>7724</v>
      </c>
      <c r="J82" s="571">
        <v>7304.4</v>
      </c>
      <c r="K82" s="571">
        <v>7842.8</v>
      </c>
      <c r="L82" s="571">
        <v>8715.7000000000007</v>
      </c>
      <c r="M82" s="571">
        <v>10685.3</v>
      </c>
      <c r="N82" s="571">
        <v>10028.200000000001</v>
      </c>
      <c r="O82" s="571">
        <v>10371</v>
      </c>
      <c r="P82" s="571">
        <f t="shared" si="17"/>
        <v>94063.1</v>
      </c>
    </row>
    <row r="83" spans="1:16" x14ac:dyDescent="0.25">
      <c r="A83" s="550">
        <v>907</v>
      </c>
      <c r="B83" s="560" t="s">
        <v>1051</v>
      </c>
      <c r="C83" s="560" t="s">
        <v>1031</v>
      </c>
      <c r="D83" s="560" t="s">
        <v>1059</v>
      </c>
      <c r="E83" s="561" t="s">
        <v>1054</v>
      </c>
      <c r="F83" s="571">
        <v>2437.6999999999998</v>
      </c>
      <c r="G83" s="571"/>
      <c r="H83" s="571">
        <v>744</v>
      </c>
      <c r="I83" s="571">
        <v>620.29999999999995</v>
      </c>
      <c r="J83" s="571">
        <v>593.20000000000005</v>
      </c>
      <c r="K83" s="571">
        <v>622.20000000000005</v>
      </c>
      <c r="L83" s="571">
        <v>669.2</v>
      </c>
      <c r="M83" s="571">
        <v>775</v>
      </c>
      <c r="N83" s="571">
        <v>739.7</v>
      </c>
      <c r="O83" s="571">
        <v>762.5</v>
      </c>
      <c r="P83" s="571">
        <f t="shared" si="17"/>
        <v>7963.7999999999993</v>
      </c>
    </row>
    <row r="84" spans="1:16" x14ac:dyDescent="0.25">
      <c r="A84" s="550">
        <v>907</v>
      </c>
      <c r="B84" s="560" t="s">
        <v>1051</v>
      </c>
      <c r="C84" s="560" t="s">
        <v>1031</v>
      </c>
      <c r="D84" s="560" t="s">
        <v>1059</v>
      </c>
      <c r="E84" s="561" t="s">
        <v>1055</v>
      </c>
      <c r="F84" s="571">
        <v>6432.6</v>
      </c>
      <c r="G84" s="571"/>
      <c r="H84" s="571">
        <v>3056.6</v>
      </c>
      <c r="I84" s="571">
        <v>2336.1999999999998</v>
      </c>
      <c r="J84" s="571">
        <v>2209.5</v>
      </c>
      <c r="K84" s="571">
        <v>2372.1999999999998</v>
      </c>
      <c r="L84" s="571">
        <v>2635.7</v>
      </c>
      <c r="M84" s="571">
        <v>3230.6</v>
      </c>
      <c r="N84" s="571">
        <v>3032.1</v>
      </c>
      <c r="O84" s="571">
        <v>3132.1</v>
      </c>
      <c r="P84" s="571">
        <f t="shared" si="17"/>
        <v>28437.599999999999</v>
      </c>
    </row>
    <row r="85" spans="1:16" x14ac:dyDescent="0.25">
      <c r="A85" s="550">
        <v>907</v>
      </c>
      <c r="B85" s="560" t="s">
        <v>1051</v>
      </c>
      <c r="C85" s="560" t="s">
        <v>1031</v>
      </c>
      <c r="D85" s="560" t="s">
        <v>1060</v>
      </c>
      <c r="E85" s="561" t="s">
        <v>1054</v>
      </c>
      <c r="F85" s="571">
        <v>30</v>
      </c>
      <c r="G85" s="571"/>
      <c r="H85" s="571"/>
      <c r="I85" s="571"/>
      <c r="J85" s="571"/>
      <c r="K85" s="571"/>
      <c r="L85" s="571"/>
      <c r="M85" s="571"/>
      <c r="N85" s="571"/>
      <c r="O85" s="571"/>
      <c r="P85" s="571">
        <f t="shared" si="17"/>
        <v>30</v>
      </c>
    </row>
    <row r="86" spans="1:16" s="595" customFormat="1" x14ac:dyDescent="0.25">
      <c r="A86" s="591">
        <v>907</v>
      </c>
      <c r="B86" s="592" t="s">
        <v>1051</v>
      </c>
      <c r="C86" s="592" t="s">
        <v>1031</v>
      </c>
      <c r="D86" s="592" t="s">
        <v>1060</v>
      </c>
      <c r="E86" s="593" t="s">
        <v>1026</v>
      </c>
      <c r="F86" s="594">
        <v>3785.6</v>
      </c>
      <c r="G86" s="594"/>
      <c r="H86" s="594">
        <v>2707.8</v>
      </c>
      <c r="I86" s="594">
        <v>2265.1999999999998</v>
      </c>
      <c r="J86" s="594">
        <v>1924.8</v>
      </c>
      <c r="K86" s="594">
        <v>1554.9</v>
      </c>
      <c r="L86" s="594">
        <v>2010.9</v>
      </c>
      <c r="M86" s="594">
        <v>2225.1999999999998</v>
      </c>
      <c r="N86" s="594">
        <v>2761</v>
      </c>
      <c r="O86" s="594">
        <v>1600.6</v>
      </c>
      <c r="P86" s="594">
        <f t="shared" si="17"/>
        <v>20835.999999999996</v>
      </c>
    </row>
    <row r="87" spans="1:16" x14ac:dyDescent="0.25">
      <c r="A87" s="550">
        <v>907</v>
      </c>
      <c r="B87" s="560" t="s">
        <v>1051</v>
      </c>
      <c r="C87" s="560" t="s">
        <v>1031</v>
      </c>
      <c r="D87" s="560" t="s">
        <v>1061</v>
      </c>
      <c r="E87" s="561" t="s">
        <v>1034</v>
      </c>
      <c r="F87" s="571">
        <v>182.9</v>
      </c>
      <c r="G87" s="571"/>
      <c r="H87" s="571">
        <v>547</v>
      </c>
      <c r="I87" s="571">
        <v>6</v>
      </c>
      <c r="J87" s="571">
        <v>1</v>
      </c>
      <c r="K87" s="571">
        <v>6</v>
      </c>
      <c r="L87" s="571">
        <v>6.4</v>
      </c>
      <c r="M87" s="571">
        <v>3.2</v>
      </c>
      <c r="N87" s="571">
        <v>218.5</v>
      </c>
      <c r="O87" s="571"/>
      <c r="P87" s="571">
        <f t="shared" si="17"/>
        <v>971</v>
      </c>
    </row>
    <row r="88" spans="1:16" x14ac:dyDescent="0.25">
      <c r="A88" s="550">
        <v>907</v>
      </c>
      <c r="B88" s="560" t="s">
        <v>1051</v>
      </c>
      <c r="C88" s="560" t="s">
        <v>1031</v>
      </c>
      <c r="D88" s="560" t="s">
        <v>1061</v>
      </c>
      <c r="E88" s="561" t="s">
        <v>1035</v>
      </c>
      <c r="F88" s="571">
        <v>83.5</v>
      </c>
      <c r="G88" s="571"/>
      <c r="H88" s="571">
        <v>1.5</v>
      </c>
      <c r="I88" s="571">
        <v>27.2</v>
      </c>
      <c r="J88" s="571">
        <v>1.6</v>
      </c>
      <c r="K88" s="571">
        <v>1.2</v>
      </c>
      <c r="L88" s="571">
        <v>2.6</v>
      </c>
      <c r="M88" s="571">
        <v>2.7</v>
      </c>
      <c r="N88" s="571">
        <v>3</v>
      </c>
      <c r="O88" s="571">
        <v>3.5</v>
      </c>
      <c r="P88" s="571">
        <f t="shared" si="17"/>
        <v>126.8</v>
      </c>
    </row>
    <row r="89" spans="1:16" x14ac:dyDescent="0.25">
      <c r="A89" s="550">
        <v>907</v>
      </c>
      <c r="B89" s="560" t="s">
        <v>1051</v>
      </c>
      <c r="C89" s="560" t="s">
        <v>1031</v>
      </c>
      <c r="D89" s="560" t="s">
        <v>1061</v>
      </c>
      <c r="E89" s="561" t="s">
        <v>1062</v>
      </c>
      <c r="F89" s="571">
        <v>7.8</v>
      </c>
      <c r="G89" s="571"/>
      <c r="H89" s="571">
        <v>2</v>
      </c>
      <c r="I89" s="571">
        <v>27.3</v>
      </c>
      <c r="J89" s="571">
        <v>2</v>
      </c>
      <c r="K89" s="571">
        <v>2</v>
      </c>
      <c r="L89" s="571">
        <v>2</v>
      </c>
      <c r="M89" s="571">
        <v>2</v>
      </c>
      <c r="N89" s="571"/>
      <c r="O89" s="571">
        <v>2</v>
      </c>
      <c r="P89" s="571">
        <f t="shared" si="17"/>
        <v>47.1</v>
      </c>
    </row>
    <row r="90" spans="1:16" x14ac:dyDescent="0.25">
      <c r="A90" s="550">
        <v>907</v>
      </c>
      <c r="B90" s="560" t="s">
        <v>1051</v>
      </c>
      <c r="C90" s="560" t="s">
        <v>1031</v>
      </c>
      <c r="D90" s="560" t="s">
        <v>1063</v>
      </c>
      <c r="E90" s="561" t="s">
        <v>1026</v>
      </c>
      <c r="F90" s="571">
        <v>78.5</v>
      </c>
      <c r="G90" s="571"/>
      <c r="H90" s="571">
        <v>14</v>
      </c>
      <c r="I90" s="571">
        <v>24</v>
      </c>
      <c r="J90" s="571">
        <v>12</v>
      </c>
      <c r="K90" s="571">
        <v>12</v>
      </c>
      <c r="L90" s="571">
        <v>12</v>
      </c>
      <c r="M90" s="571">
        <v>14</v>
      </c>
      <c r="N90" s="571">
        <v>12</v>
      </c>
      <c r="O90" s="571">
        <v>14</v>
      </c>
      <c r="P90" s="571">
        <f t="shared" si="17"/>
        <v>192.5</v>
      </c>
    </row>
    <row r="91" spans="1:16" x14ac:dyDescent="0.25">
      <c r="A91" s="550">
        <v>907</v>
      </c>
      <c r="B91" s="560" t="s">
        <v>1051</v>
      </c>
      <c r="C91" s="560" t="s">
        <v>1031</v>
      </c>
      <c r="D91" s="560" t="s">
        <v>1064</v>
      </c>
      <c r="E91" s="561" t="s">
        <v>1026</v>
      </c>
      <c r="F91" s="571">
        <v>50</v>
      </c>
      <c r="G91" s="571"/>
      <c r="H91" s="571"/>
      <c r="I91" s="571"/>
      <c r="J91" s="571"/>
      <c r="K91" s="571"/>
      <c r="L91" s="571"/>
      <c r="M91" s="571"/>
      <c r="N91" s="571"/>
      <c r="O91" s="571"/>
      <c r="P91" s="571">
        <f t="shared" si="17"/>
        <v>50</v>
      </c>
    </row>
    <row r="92" spans="1:16" x14ac:dyDescent="0.25">
      <c r="A92" s="553">
        <v>907</v>
      </c>
      <c r="B92" s="554" t="s">
        <v>1065</v>
      </c>
      <c r="C92" s="554"/>
      <c r="D92" s="554"/>
      <c r="E92" s="555"/>
      <c r="F92" s="583">
        <f>F93+F100</f>
        <v>1747.6000000000001</v>
      </c>
      <c r="G92" s="583">
        <f t="shared" ref="G92:P92" si="18">G93+G100</f>
        <v>0</v>
      </c>
      <c r="H92" s="583">
        <f t="shared" si="18"/>
        <v>51275.100000000006</v>
      </c>
      <c r="I92" s="583">
        <f t="shared" si="18"/>
        <v>35688.400000000001</v>
      </c>
      <c r="J92" s="583">
        <f t="shared" si="18"/>
        <v>20138.5</v>
      </c>
      <c r="K92" s="583">
        <f t="shared" si="18"/>
        <v>20190.300000000003</v>
      </c>
      <c r="L92" s="583">
        <f t="shared" si="18"/>
        <v>40241.100000000006</v>
      </c>
      <c r="M92" s="583">
        <f t="shared" si="18"/>
        <v>56847.3</v>
      </c>
      <c r="N92" s="583">
        <f t="shared" si="18"/>
        <v>33775.699999999997</v>
      </c>
      <c r="O92" s="583">
        <f t="shared" si="18"/>
        <v>58367.4</v>
      </c>
      <c r="P92" s="583">
        <f t="shared" si="18"/>
        <v>318271.40000000002</v>
      </c>
    </row>
    <row r="93" spans="1:16" x14ac:dyDescent="0.25">
      <c r="A93" s="557">
        <v>907</v>
      </c>
      <c r="B93" s="551" t="s">
        <v>1065</v>
      </c>
      <c r="C93" s="551" t="s">
        <v>1021</v>
      </c>
      <c r="D93" s="551"/>
      <c r="E93" s="558"/>
      <c r="F93" s="570">
        <f>SUM(F94:F99)</f>
        <v>1708.2</v>
      </c>
      <c r="G93" s="570">
        <f t="shared" ref="G93:P93" si="19">SUM(G94:G99)</f>
        <v>0</v>
      </c>
      <c r="H93" s="570">
        <f t="shared" si="19"/>
        <v>51275.100000000006</v>
      </c>
      <c r="I93" s="570">
        <f t="shared" si="19"/>
        <v>35688.400000000001</v>
      </c>
      <c r="J93" s="570">
        <f t="shared" si="19"/>
        <v>20138.5</v>
      </c>
      <c r="K93" s="570">
        <f t="shared" si="19"/>
        <v>20190.300000000003</v>
      </c>
      <c r="L93" s="570">
        <f t="shared" si="19"/>
        <v>40241.100000000006</v>
      </c>
      <c r="M93" s="570">
        <f t="shared" si="19"/>
        <v>56847.3</v>
      </c>
      <c r="N93" s="570">
        <f t="shared" si="19"/>
        <v>33775.699999999997</v>
      </c>
      <c r="O93" s="570">
        <f t="shared" si="19"/>
        <v>58367.4</v>
      </c>
      <c r="P93" s="570">
        <f t="shared" si="19"/>
        <v>318232</v>
      </c>
    </row>
    <row r="94" spans="1:16" x14ac:dyDescent="0.25">
      <c r="A94" s="550">
        <v>907</v>
      </c>
      <c r="B94" s="560" t="s">
        <v>1065</v>
      </c>
      <c r="C94" s="560" t="s">
        <v>1021</v>
      </c>
      <c r="D94" s="560" t="s">
        <v>1066</v>
      </c>
      <c r="E94" s="561" t="s">
        <v>1067</v>
      </c>
      <c r="F94" s="590"/>
      <c r="G94" s="590"/>
      <c r="H94" s="590">
        <v>23594.1</v>
      </c>
      <c r="I94" s="590">
        <v>7278.6</v>
      </c>
      <c r="J94" s="590">
        <v>5400.4</v>
      </c>
      <c r="K94" s="590">
        <v>5670.5</v>
      </c>
      <c r="L94" s="590">
        <v>14889.3</v>
      </c>
      <c r="M94" s="590">
        <v>19159.599999999999</v>
      </c>
      <c r="N94" s="590">
        <v>13685</v>
      </c>
      <c r="O94" s="590">
        <v>24371.5</v>
      </c>
      <c r="P94" s="570">
        <f t="shared" ref="P94:P101" si="20">SUM(F94:O94)</f>
        <v>114049</v>
      </c>
    </row>
    <row r="95" spans="1:16" x14ac:dyDescent="0.25">
      <c r="A95" s="550">
        <v>907</v>
      </c>
      <c r="B95" s="560" t="s">
        <v>1065</v>
      </c>
      <c r="C95" s="560" t="s">
        <v>1021</v>
      </c>
      <c r="D95" s="560" t="s">
        <v>1066</v>
      </c>
      <c r="E95" s="561" t="s">
        <v>1068</v>
      </c>
      <c r="F95" s="590"/>
      <c r="G95" s="590"/>
      <c r="H95" s="590">
        <v>471.9</v>
      </c>
      <c r="I95" s="590">
        <v>145.6</v>
      </c>
      <c r="J95" s="590">
        <v>108</v>
      </c>
      <c r="K95" s="590">
        <v>113.4</v>
      </c>
      <c r="L95" s="590">
        <v>297.8</v>
      </c>
      <c r="M95" s="590">
        <v>383.2</v>
      </c>
      <c r="N95" s="590">
        <v>273.7</v>
      </c>
      <c r="O95" s="590">
        <v>487.4</v>
      </c>
      <c r="P95" s="570">
        <f t="shared" si="20"/>
        <v>2281</v>
      </c>
    </row>
    <row r="96" spans="1:16" x14ac:dyDescent="0.25">
      <c r="A96" s="550">
        <v>907</v>
      </c>
      <c r="B96" s="560" t="s">
        <v>1065</v>
      </c>
      <c r="C96" s="560" t="s">
        <v>1021</v>
      </c>
      <c r="D96" s="560" t="s">
        <v>1069</v>
      </c>
      <c r="E96" s="561" t="s">
        <v>1067</v>
      </c>
      <c r="F96" s="549"/>
      <c r="G96" s="590"/>
      <c r="H96" s="590">
        <v>795.3</v>
      </c>
      <c r="I96" s="590">
        <v>828</v>
      </c>
      <c r="J96" s="590">
        <v>288.39999999999998</v>
      </c>
      <c r="K96" s="590">
        <v>239.4</v>
      </c>
      <c r="L96" s="590">
        <v>844.3</v>
      </c>
      <c r="M96" s="590">
        <v>926.1</v>
      </c>
      <c r="N96" s="590">
        <v>631.79999999999995</v>
      </c>
      <c r="O96" s="590">
        <v>914.9</v>
      </c>
      <c r="P96" s="570">
        <f t="shared" si="20"/>
        <v>5468.1999999999989</v>
      </c>
    </row>
    <row r="97" spans="1:18" x14ac:dyDescent="0.25">
      <c r="A97" s="550">
        <v>907</v>
      </c>
      <c r="B97" s="560" t="s">
        <v>1065</v>
      </c>
      <c r="C97" s="560" t="s">
        <v>1021</v>
      </c>
      <c r="D97" s="560" t="s">
        <v>1070</v>
      </c>
      <c r="E97" s="561" t="s">
        <v>1067</v>
      </c>
      <c r="F97" s="549"/>
      <c r="G97" s="590"/>
      <c r="H97" s="590">
        <v>270</v>
      </c>
      <c r="I97" s="590">
        <v>210</v>
      </c>
      <c r="J97" s="590">
        <v>210</v>
      </c>
      <c r="K97" s="590">
        <v>210</v>
      </c>
      <c r="L97" s="590">
        <v>240</v>
      </c>
      <c r="M97" s="590">
        <v>240</v>
      </c>
      <c r="N97" s="590">
        <v>240</v>
      </c>
      <c r="O97" s="590">
        <v>270</v>
      </c>
      <c r="P97" s="570">
        <f t="shared" si="20"/>
        <v>1890</v>
      </c>
    </row>
    <row r="98" spans="1:18" x14ac:dyDescent="0.25">
      <c r="A98" s="550">
        <v>907</v>
      </c>
      <c r="B98" s="560" t="s">
        <v>1065</v>
      </c>
      <c r="C98" s="560" t="s">
        <v>1021</v>
      </c>
      <c r="D98" s="560" t="s">
        <v>1071</v>
      </c>
      <c r="E98" s="561" t="s">
        <v>1067</v>
      </c>
      <c r="F98" s="549"/>
      <c r="G98" s="590"/>
      <c r="H98" s="590">
        <v>23336</v>
      </c>
      <c r="I98" s="590">
        <v>24612.1</v>
      </c>
      <c r="J98" s="590">
        <v>12195.3</v>
      </c>
      <c r="K98" s="590">
        <v>13085.6</v>
      </c>
      <c r="L98" s="590">
        <v>21452.400000000001</v>
      </c>
      <c r="M98" s="590">
        <v>32943.4</v>
      </c>
      <c r="N98" s="590">
        <v>17396.099999999999</v>
      </c>
      <c r="O98" s="590">
        <v>30290.400000000001</v>
      </c>
      <c r="P98" s="570">
        <f t="shared" si="20"/>
        <v>175311.3</v>
      </c>
    </row>
    <row r="99" spans="1:18" x14ac:dyDescent="0.25">
      <c r="A99" s="550">
        <v>907</v>
      </c>
      <c r="B99" s="560" t="s">
        <v>1065</v>
      </c>
      <c r="C99" s="560" t="s">
        <v>1021</v>
      </c>
      <c r="D99" s="560" t="s">
        <v>1071</v>
      </c>
      <c r="E99" s="561" t="s">
        <v>1068</v>
      </c>
      <c r="F99" s="590">
        <v>1708.2</v>
      </c>
      <c r="G99" s="590"/>
      <c r="H99" s="590">
        <v>2807.8</v>
      </c>
      <c r="I99" s="590">
        <v>2614.1</v>
      </c>
      <c r="J99" s="590">
        <v>1936.4</v>
      </c>
      <c r="K99" s="590">
        <v>871.4</v>
      </c>
      <c r="L99" s="590">
        <v>2517.3000000000002</v>
      </c>
      <c r="M99" s="590">
        <v>3195</v>
      </c>
      <c r="N99" s="590">
        <v>1549.1</v>
      </c>
      <c r="O99" s="590">
        <v>2033.2</v>
      </c>
      <c r="P99" s="570">
        <f t="shared" si="20"/>
        <v>19232.5</v>
      </c>
    </row>
    <row r="100" spans="1:18" x14ac:dyDescent="0.25">
      <c r="A100" s="557">
        <v>907</v>
      </c>
      <c r="B100" s="551" t="s">
        <v>1065</v>
      </c>
      <c r="C100" s="551" t="s">
        <v>1031</v>
      </c>
      <c r="D100" s="551"/>
      <c r="E100" s="558"/>
      <c r="F100" s="570">
        <f>SUM(F101)</f>
        <v>39.4</v>
      </c>
      <c r="G100" s="570">
        <f t="shared" ref="G100:O100" si="21">SUM(G101)</f>
        <v>0</v>
      </c>
      <c r="H100" s="570">
        <f t="shared" si="21"/>
        <v>0</v>
      </c>
      <c r="I100" s="570">
        <f t="shared" si="21"/>
        <v>0</v>
      </c>
      <c r="J100" s="570">
        <f t="shared" si="21"/>
        <v>0</v>
      </c>
      <c r="K100" s="570">
        <f t="shared" si="21"/>
        <v>0</v>
      </c>
      <c r="L100" s="570">
        <f t="shared" si="21"/>
        <v>0</v>
      </c>
      <c r="M100" s="570">
        <f t="shared" si="21"/>
        <v>0</v>
      </c>
      <c r="N100" s="570">
        <f t="shared" si="21"/>
        <v>0</v>
      </c>
      <c r="O100" s="570">
        <f t="shared" si="21"/>
        <v>0</v>
      </c>
      <c r="P100" s="570">
        <f t="shared" si="20"/>
        <v>39.4</v>
      </c>
    </row>
    <row r="101" spans="1:18" x14ac:dyDescent="0.25">
      <c r="A101" s="550">
        <v>907</v>
      </c>
      <c r="B101" s="560" t="s">
        <v>1065</v>
      </c>
      <c r="C101" s="560" t="s">
        <v>1031</v>
      </c>
      <c r="D101" s="560" t="s">
        <v>1072</v>
      </c>
      <c r="E101" s="561" t="s">
        <v>1068</v>
      </c>
      <c r="F101" s="573">
        <v>39.4</v>
      </c>
      <c r="G101" s="573"/>
      <c r="H101" s="573"/>
      <c r="I101" s="573"/>
      <c r="J101" s="573"/>
      <c r="K101" s="573"/>
      <c r="L101" s="573"/>
      <c r="M101" s="573"/>
      <c r="N101" s="573"/>
      <c r="O101" s="573"/>
      <c r="P101" s="571">
        <f t="shared" si="20"/>
        <v>39.4</v>
      </c>
    </row>
    <row r="103" spans="1:18" x14ac:dyDescent="0.25">
      <c r="F103" s="596">
        <f>F4+F27+F53+F61+F68+F92</f>
        <v>163065.4</v>
      </c>
      <c r="G103" s="596">
        <f t="shared" ref="G103:P104" si="22">G4+G27+G53+G61+G68+G92</f>
        <v>20872.7</v>
      </c>
      <c r="H103" s="596">
        <f t="shared" si="22"/>
        <v>1887536.5</v>
      </c>
      <c r="I103" s="596">
        <f t="shared" si="22"/>
        <v>864683.5</v>
      </c>
      <c r="J103" s="596">
        <f>J4+J27+J53+J61+J68+J92</f>
        <v>615480.19999999995</v>
      </c>
      <c r="K103" s="596">
        <f t="shared" si="22"/>
        <v>636459.5</v>
      </c>
      <c r="L103" s="596">
        <f t="shared" si="22"/>
        <v>1326713.2000000002</v>
      </c>
      <c r="M103" s="596">
        <f t="shared" si="22"/>
        <v>1751958.1</v>
      </c>
      <c r="N103" s="596">
        <f t="shared" si="22"/>
        <v>1197028.8</v>
      </c>
      <c r="O103" s="596">
        <f t="shared" si="22"/>
        <v>1808772.7</v>
      </c>
      <c r="P103" s="596">
        <f>P4+P27+P53+P61+P68+P92</f>
        <v>10272570.6</v>
      </c>
    </row>
    <row r="104" spans="1:18" x14ac:dyDescent="0.25">
      <c r="F104" s="596">
        <f>F5+F28+F54+F62+F69+F93</f>
        <v>49487.5</v>
      </c>
      <c r="G104" s="596">
        <f t="shared" si="22"/>
        <v>0</v>
      </c>
      <c r="H104" s="596">
        <f t="shared" si="22"/>
        <v>1166069</v>
      </c>
      <c r="I104" s="596">
        <f t="shared" si="22"/>
        <v>511860.89999999997</v>
      </c>
      <c r="J104" s="596">
        <f t="shared" si="22"/>
        <v>329094.2</v>
      </c>
      <c r="K104" s="596">
        <f t="shared" si="22"/>
        <v>351933.3</v>
      </c>
      <c r="L104" s="596">
        <f t="shared" si="22"/>
        <v>781933.3</v>
      </c>
      <c r="M104" s="596">
        <f t="shared" si="22"/>
        <v>1019112.4000000001</v>
      </c>
      <c r="N104" s="596">
        <f t="shared" si="22"/>
        <v>661773.4</v>
      </c>
      <c r="O104" s="596">
        <f t="shared" si="22"/>
        <v>1110031.2999999998</v>
      </c>
      <c r="P104" s="596">
        <f t="shared" si="22"/>
        <v>5981295.3000000007</v>
      </c>
    </row>
    <row r="105" spans="1:18" x14ac:dyDescent="0.25">
      <c r="F105" s="596">
        <f>F13+F38+F56+F64+F74+F100</f>
        <v>113577.9</v>
      </c>
      <c r="G105" s="596">
        <f t="shared" ref="G105:P105" si="23">G13+G38+G56+G64+G74+G100</f>
        <v>20872.7</v>
      </c>
      <c r="H105" s="596">
        <f t="shared" si="23"/>
        <v>721467.5</v>
      </c>
      <c r="I105" s="596">
        <f t="shared" si="23"/>
        <v>352822.60000000003</v>
      </c>
      <c r="J105" s="596">
        <f t="shared" si="23"/>
        <v>286386</v>
      </c>
      <c r="K105" s="596">
        <f t="shared" si="23"/>
        <v>284526.19999999995</v>
      </c>
      <c r="L105" s="596">
        <f t="shared" si="23"/>
        <v>544779.90000000014</v>
      </c>
      <c r="M105" s="596">
        <f t="shared" si="23"/>
        <v>732845.7</v>
      </c>
      <c r="N105" s="596">
        <f t="shared" si="23"/>
        <v>535255.4</v>
      </c>
      <c r="O105" s="596">
        <f t="shared" si="23"/>
        <v>698741.4</v>
      </c>
      <c r="P105" s="596">
        <f t="shared" si="23"/>
        <v>4291275.3</v>
      </c>
    </row>
    <row r="109" spans="1:18" x14ac:dyDescent="0.25">
      <c r="F109" s="597">
        <f t="shared" ref="F109:O109" si="24">F13+F38+F56+F64+F74+F100</f>
        <v>113577.9</v>
      </c>
      <c r="G109" s="597">
        <f t="shared" si="24"/>
        <v>20872.7</v>
      </c>
      <c r="H109" s="597">
        <f t="shared" si="24"/>
        <v>721467.5</v>
      </c>
      <c r="I109" s="597">
        <f t="shared" si="24"/>
        <v>352822.60000000003</v>
      </c>
      <c r="J109" s="597">
        <f t="shared" si="24"/>
        <v>286386</v>
      </c>
      <c r="K109" s="597">
        <f t="shared" si="24"/>
        <v>284526.19999999995</v>
      </c>
      <c r="L109" s="597">
        <f t="shared" si="24"/>
        <v>544779.90000000014</v>
      </c>
      <c r="M109" s="597">
        <f t="shared" si="24"/>
        <v>732845.7</v>
      </c>
      <c r="N109" s="597">
        <f t="shared" si="24"/>
        <v>535255.4</v>
      </c>
      <c r="O109" s="597">
        <f t="shared" si="24"/>
        <v>698741.4</v>
      </c>
      <c r="P109" s="597">
        <f>P13+P38+P56+P64+P74+P100</f>
        <v>4291275.3</v>
      </c>
      <c r="R109" s="598"/>
    </row>
    <row r="111" spans="1:18" x14ac:dyDescent="0.25">
      <c r="F111" s="596">
        <f>F13+F38+F56+F64+F74+F100</f>
        <v>113577.9</v>
      </c>
      <c r="G111" s="596">
        <f t="shared" ref="G111:P111" si="25">G13+G38+G56+G64+G74+G100</f>
        <v>20872.7</v>
      </c>
      <c r="H111" s="596">
        <f t="shared" si="25"/>
        <v>721467.5</v>
      </c>
      <c r="I111" s="596">
        <f t="shared" si="25"/>
        <v>352822.60000000003</v>
      </c>
      <c r="J111" s="596">
        <f t="shared" si="25"/>
        <v>286386</v>
      </c>
      <c r="K111" s="596">
        <f t="shared" si="25"/>
        <v>284526.19999999995</v>
      </c>
      <c r="L111" s="596">
        <f t="shared" si="25"/>
        <v>544779.90000000014</v>
      </c>
      <c r="M111" s="596">
        <f t="shared" si="25"/>
        <v>732845.7</v>
      </c>
      <c r="N111" s="596">
        <f t="shared" si="25"/>
        <v>535255.4</v>
      </c>
      <c r="O111" s="596">
        <f t="shared" si="25"/>
        <v>698741.4</v>
      </c>
      <c r="P111" s="596">
        <f t="shared" si="25"/>
        <v>4291275.3</v>
      </c>
    </row>
    <row r="113" spans="16:16" x14ac:dyDescent="0.25">
      <c r="P113" s="597">
        <v>4138557.4</v>
      </c>
    </row>
    <row r="115" spans="16:16" x14ac:dyDescent="0.25">
      <c r="P115" s="59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P104"/>
  <sheetViews>
    <sheetView topLeftCell="A67" workbookViewId="0"/>
  </sheetViews>
  <sheetFormatPr defaultColWidth="8.85546875" defaultRowHeight="15.75" x14ac:dyDescent="0.25"/>
  <cols>
    <col min="1" max="3" width="8.85546875" style="582"/>
    <col min="4" max="4" width="13.5703125" style="582" customWidth="1"/>
    <col min="5" max="5" width="8.85546875" style="582"/>
    <col min="6" max="6" width="0" hidden="1" customWidth="1"/>
    <col min="7" max="7" width="0" style="609" hidden="1" customWidth="1"/>
    <col min="8" max="8" width="0" hidden="1" customWidth="1"/>
    <col min="9" max="9" width="0" style="582" hidden="1" customWidth="1"/>
    <col min="10" max="10" width="0" style="595" hidden="1" customWidth="1"/>
    <col min="11" max="11" width="0" style="582" hidden="1" customWidth="1"/>
    <col min="12" max="13" width="0" style="595" hidden="1" customWidth="1"/>
    <col min="14" max="14" width="0" style="582" hidden="1" customWidth="1"/>
    <col min="15" max="16" width="0" style="595" hidden="1" customWidth="1"/>
    <col min="17" max="17" width="0" style="582" hidden="1" customWidth="1"/>
    <col min="18" max="19" width="0" style="595" hidden="1" customWidth="1"/>
    <col min="20" max="20" width="0" style="582" hidden="1" customWidth="1"/>
    <col min="21" max="22" width="0" style="595" hidden="1" customWidth="1"/>
    <col min="23" max="23" width="0" style="582" hidden="1" customWidth="1"/>
    <col min="24" max="25" width="0" style="595" hidden="1" customWidth="1"/>
    <col min="26" max="26" width="0" style="582" hidden="1" customWidth="1"/>
    <col min="27" max="28" width="0" style="595" hidden="1" customWidth="1"/>
    <col min="29" max="30" width="0" style="582" hidden="1" customWidth="1"/>
    <col min="31" max="31" width="0" style="595" hidden="1" customWidth="1"/>
    <col min="32" max="33" width="0" style="582" hidden="1" customWidth="1"/>
    <col min="34" max="34" width="0" style="595" hidden="1" customWidth="1"/>
    <col min="35" max="35" width="0" style="582" hidden="1" customWidth="1"/>
    <col min="36" max="36" width="14.7109375" style="584" customWidth="1"/>
    <col min="37" max="37" width="14.7109375" style="582" customWidth="1"/>
    <col min="38" max="38" width="12.42578125" style="582" customWidth="1"/>
    <col min="39" max="39" width="8.85546875" style="582"/>
    <col min="40" max="40" width="12.7109375" style="582" bestFit="1" customWidth="1"/>
    <col min="41" max="41" width="14.5703125" style="582" customWidth="1"/>
    <col min="42" max="42" width="14.140625" style="582" customWidth="1"/>
    <col min="43" max="16384" width="8.85546875" style="582"/>
  </cols>
  <sheetData>
    <row r="4" spans="1:42" ht="63" x14ac:dyDescent="0.25">
      <c r="A4" s="550"/>
      <c r="B4" s="551" t="s">
        <v>1007</v>
      </c>
      <c r="C4" s="551" t="s">
        <v>1008</v>
      </c>
      <c r="D4" s="551" t="s">
        <v>1009</v>
      </c>
      <c r="E4" s="551" t="s">
        <v>1010</v>
      </c>
      <c r="F4" s="552" t="s">
        <v>435</v>
      </c>
      <c r="G4" s="552" t="s">
        <v>435</v>
      </c>
      <c r="H4" s="599" t="s">
        <v>435</v>
      </c>
      <c r="I4" s="552" t="s">
        <v>1011</v>
      </c>
      <c r="J4" s="552" t="s">
        <v>1011</v>
      </c>
      <c r="K4" s="599" t="s">
        <v>1011</v>
      </c>
      <c r="L4" s="552" t="s">
        <v>1012</v>
      </c>
      <c r="M4" s="552" t="s">
        <v>1012</v>
      </c>
      <c r="N4" s="599" t="s">
        <v>1012</v>
      </c>
      <c r="O4" s="552" t="s">
        <v>1013</v>
      </c>
      <c r="P4" s="552" t="s">
        <v>1013</v>
      </c>
      <c r="Q4" s="599" t="s">
        <v>1013</v>
      </c>
      <c r="R4" s="552" t="s">
        <v>1014</v>
      </c>
      <c r="S4" s="552" t="s">
        <v>1014</v>
      </c>
      <c r="T4" s="599" t="s">
        <v>1014</v>
      </c>
      <c r="U4" s="552" t="s">
        <v>1015</v>
      </c>
      <c r="V4" s="552" t="s">
        <v>1015</v>
      </c>
      <c r="W4" s="599" t="s">
        <v>1015</v>
      </c>
      <c r="X4" s="552" t="s">
        <v>1016</v>
      </c>
      <c r="Y4" s="552" t="s">
        <v>1016</v>
      </c>
      <c r="Z4" s="599" t="s">
        <v>1016</v>
      </c>
      <c r="AA4" s="552" t="s">
        <v>1017</v>
      </c>
      <c r="AB4" s="552" t="s">
        <v>1017</v>
      </c>
      <c r="AC4" s="599" t="s">
        <v>1017</v>
      </c>
      <c r="AD4" s="552" t="s">
        <v>1018</v>
      </c>
      <c r="AE4" s="552" t="s">
        <v>1018</v>
      </c>
      <c r="AF4" s="599" t="s">
        <v>1018</v>
      </c>
      <c r="AG4" s="552" t="s">
        <v>1019</v>
      </c>
      <c r="AH4" s="552" t="s">
        <v>1019</v>
      </c>
      <c r="AI4" s="599" t="s">
        <v>1019</v>
      </c>
      <c r="AJ4" s="548" t="s">
        <v>722</v>
      </c>
      <c r="AK4" s="548" t="s">
        <v>722</v>
      </c>
      <c r="AL4" s="548" t="s">
        <v>722</v>
      </c>
    </row>
    <row r="5" spans="1:42" x14ac:dyDescent="0.25">
      <c r="A5" s="553">
        <v>907</v>
      </c>
      <c r="B5" s="554" t="s">
        <v>1020</v>
      </c>
      <c r="C5" s="554"/>
      <c r="D5" s="554"/>
      <c r="E5" s="555"/>
      <c r="F5" s="556">
        <f>F6+F14</f>
        <v>5419</v>
      </c>
      <c r="G5" s="600">
        <f>G6+G14</f>
        <v>5419</v>
      </c>
      <c r="H5" s="583">
        <f>H6+H14</f>
        <v>5419</v>
      </c>
      <c r="I5" s="556">
        <f t="shared" ref="I5:AI5" si="0">I6+I14</f>
        <v>0</v>
      </c>
      <c r="J5" s="600">
        <f t="shared" si="0"/>
        <v>0</v>
      </c>
      <c r="K5" s="583">
        <f t="shared" si="0"/>
        <v>0</v>
      </c>
      <c r="L5" s="556">
        <f t="shared" si="0"/>
        <v>697201</v>
      </c>
      <c r="M5" s="600">
        <f t="shared" si="0"/>
        <v>727544.89999999991</v>
      </c>
      <c r="N5" s="583">
        <f t="shared" si="0"/>
        <v>728505.3</v>
      </c>
      <c r="O5" s="556">
        <f t="shared" si="0"/>
        <v>321029.80000000005</v>
      </c>
      <c r="P5" s="600">
        <f t="shared" si="0"/>
        <v>334725.2</v>
      </c>
      <c r="Q5" s="583">
        <f t="shared" si="0"/>
        <v>343462.3</v>
      </c>
      <c r="R5" s="556">
        <f t="shared" si="0"/>
        <v>248762.9</v>
      </c>
      <c r="S5" s="600">
        <f t="shared" si="0"/>
        <v>249825</v>
      </c>
      <c r="T5" s="583">
        <f t="shared" si="0"/>
        <v>249919.8</v>
      </c>
      <c r="U5" s="556">
        <f t="shared" si="0"/>
        <v>182986.2</v>
      </c>
      <c r="V5" s="600">
        <f t="shared" si="0"/>
        <v>190657.6</v>
      </c>
      <c r="W5" s="583">
        <f t="shared" si="0"/>
        <v>193201.59999999998</v>
      </c>
      <c r="X5" s="556">
        <f t="shared" si="0"/>
        <v>531290</v>
      </c>
      <c r="Y5" s="600">
        <f t="shared" si="0"/>
        <v>539739.4</v>
      </c>
      <c r="Z5" s="583">
        <f t="shared" si="0"/>
        <v>573120.80000000005</v>
      </c>
      <c r="AA5" s="556">
        <f t="shared" si="0"/>
        <v>735401.4</v>
      </c>
      <c r="AB5" s="600">
        <f t="shared" si="0"/>
        <v>752110.9</v>
      </c>
      <c r="AC5" s="583">
        <f t="shared" si="0"/>
        <v>766754.5</v>
      </c>
      <c r="AD5" s="556">
        <f t="shared" si="0"/>
        <v>452650.6</v>
      </c>
      <c r="AE5" s="600">
        <f t="shared" si="0"/>
        <v>473693</v>
      </c>
      <c r="AF5" s="583">
        <f t="shared" si="0"/>
        <v>473805.3</v>
      </c>
      <c r="AG5" s="556">
        <f t="shared" si="0"/>
        <v>821653</v>
      </c>
      <c r="AH5" s="600">
        <f t="shared" si="0"/>
        <v>896906.5</v>
      </c>
      <c r="AI5" s="583">
        <f t="shared" si="0"/>
        <v>896906.6</v>
      </c>
      <c r="AJ5" s="556">
        <f>F5+I5+L5+O5+R5+U5+X5+AA5+AD5+AG5</f>
        <v>3996393.9</v>
      </c>
      <c r="AK5" s="556">
        <f t="shared" ref="AK5:AL20" si="1">G5+J5+M5+P5+S5+V5+Y5+AB5+AE5+AH5</f>
        <v>4170621.5</v>
      </c>
      <c r="AL5" s="556">
        <f t="shared" si="1"/>
        <v>4231095.1999999993</v>
      </c>
    </row>
    <row r="6" spans="1:42" x14ac:dyDescent="0.25">
      <c r="A6" s="557">
        <v>907</v>
      </c>
      <c r="B6" s="551" t="s">
        <v>1020</v>
      </c>
      <c r="C6" s="551" t="s">
        <v>1021</v>
      </c>
      <c r="D6" s="551"/>
      <c r="E6" s="558"/>
      <c r="F6" s="559">
        <f>SUM(F7:F13)</f>
        <v>0</v>
      </c>
      <c r="G6" s="601">
        <f>SUM(G7:G13)</f>
        <v>0</v>
      </c>
      <c r="H6" s="570">
        <f>SUM(H7:H13)</f>
        <v>0</v>
      </c>
      <c r="I6" s="559">
        <f t="shared" ref="I6:AI6" si="2">SUM(I7:I13)</f>
        <v>0</v>
      </c>
      <c r="J6" s="601">
        <f t="shared" si="2"/>
        <v>0</v>
      </c>
      <c r="K6" s="570">
        <f t="shared" si="2"/>
        <v>0</v>
      </c>
      <c r="L6" s="559">
        <f t="shared" si="2"/>
        <v>394626.8</v>
      </c>
      <c r="M6" s="601">
        <f t="shared" si="2"/>
        <v>423594</v>
      </c>
      <c r="N6" s="570">
        <f t="shared" si="2"/>
        <v>423594</v>
      </c>
      <c r="O6" s="559">
        <f t="shared" si="2"/>
        <v>186554.2</v>
      </c>
      <c r="P6" s="601">
        <f t="shared" si="2"/>
        <v>200066.3</v>
      </c>
      <c r="Q6" s="570">
        <f t="shared" si="2"/>
        <v>200066.3</v>
      </c>
      <c r="R6" s="559">
        <f t="shared" si="2"/>
        <v>136773</v>
      </c>
      <c r="S6" s="601">
        <f t="shared" si="2"/>
        <v>146670.29999999999</v>
      </c>
      <c r="T6" s="570">
        <f t="shared" si="2"/>
        <v>146670.29999999999</v>
      </c>
      <c r="U6" s="559">
        <f t="shared" si="2"/>
        <v>103041.29999999999</v>
      </c>
      <c r="V6" s="601">
        <f t="shared" si="2"/>
        <v>110493.7</v>
      </c>
      <c r="W6" s="570">
        <f t="shared" si="2"/>
        <v>110493.7</v>
      </c>
      <c r="X6" s="559">
        <f t="shared" si="2"/>
        <v>293887.3</v>
      </c>
      <c r="Y6" s="601">
        <f t="shared" si="2"/>
        <v>315210.40000000002</v>
      </c>
      <c r="Z6" s="570">
        <f t="shared" si="2"/>
        <v>315210.40000000002</v>
      </c>
      <c r="AA6" s="559">
        <f t="shared" si="2"/>
        <v>404349.9</v>
      </c>
      <c r="AB6" s="601">
        <f t="shared" si="2"/>
        <v>433535.2</v>
      </c>
      <c r="AC6" s="570">
        <f t="shared" si="2"/>
        <v>433535.2</v>
      </c>
      <c r="AD6" s="559">
        <f t="shared" si="2"/>
        <v>248670.69999999998</v>
      </c>
      <c r="AE6" s="601">
        <f t="shared" si="2"/>
        <v>266629.5</v>
      </c>
      <c r="AF6" s="570">
        <f t="shared" si="2"/>
        <v>266629.5</v>
      </c>
      <c r="AG6" s="559">
        <f t="shared" si="2"/>
        <v>497338.7</v>
      </c>
      <c r="AH6" s="601">
        <f t="shared" si="2"/>
        <v>518791.39999999997</v>
      </c>
      <c r="AI6" s="570">
        <f t="shared" si="2"/>
        <v>518791.39999999997</v>
      </c>
      <c r="AJ6" s="563">
        <f t="shared" ref="AJ6:AL69" si="3">F6+I6+L6+O6+R6+U6+X6+AA6+AD6+AG6</f>
        <v>2265241.9</v>
      </c>
      <c r="AK6" s="563">
        <f t="shared" si="1"/>
        <v>2414990.8000000003</v>
      </c>
      <c r="AL6" s="563">
        <f t="shared" si="1"/>
        <v>2414990.8000000003</v>
      </c>
    </row>
    <row r="7" spans="1:42" x14ac:dyDescent="0.25">
      <c r="A7" s="550">
        <v>907</v>
      </c>
      <c r="B7" s="560" t="s">
        <v>1020</v>
      </c>
      <c r="C7" s="560" t="s">
        <v>1021</v>
      </c>
      <c r="D7" s="560" t="s">
        <v>1022</v>
      </c>
      <c r="E7" s="561" t="s">
        <v>1023</v>
      </c>
      <c r="F7" s="562"/>
      <c r="G7" s="590"/>
      <c r="H7" s="562"/>
      <c r="I7" s="562"/>
      <c r="J7" s="590"/>
      <c r="K7" s="562"/>
      <c r="L7" s="562">
        <v>5647.7</v>
      </c>
      <c r="M7" s="602">
        <v>6060.6</v>
      </c>
      <c r="N7" s="564">
        <v>6060.6</v>
      </c>
      <c r="O7" s="562"/>
      <c r="P7" s="602"/>
      <c r="Q7" s="564"/>
      <c r="R7" s="562"/>
      <c r="S7" s="602"/>
      <c r="T7" s="564"/>
      <c r="U7" s="562"/>
      <c r="V7" s="602"/>
      <c r="W7" s="564"/>
      <c r="X7" s="562"/>
      <c r="Y7" s="602"/>
      <c r="Z7" s="564"/>
      <c r="AA7" s="562"/>
      <c r="AB7" s="602"/>
      <c r="AC7" s="564"/>
      <c r="AD7" s="562">
        <v>6796</v>
      </c>
      <c r="AE7" s="602">
        <v>7157.3</v>
      </c>
      <c r="AF7" s="564">
        <v>7157.3</v>
      </c>
      <c r="AG7" s="562"/>
      <c r="AH7" s="590"/>
      <c r="AI7" s="562"/>
      <c r="AJ7" s="564">
        <f t="shared" si="3"/>
        <v>12443.7</v>
      </c>
      <c r="AK7" s="564">
        <f t="shared" si="1"/>
        <v>13217.900000000001</v>
      </c>
      <c r="AL7" s="564">
        <f t="shared" si="1"/>
        <v>13217.900000000001</v>
      </c>
      <c r="AN7" s="598">
        <f>AJ7+AJ8+AJ9+AJ10+AJ11+AJ12</f>
        <v>2250999.5</v>
      </c>
      <c r="AO7" s="598">
        <f>AK7+AK8+AK9+AK10+AK11+AK12</f>
        <v>2414990.7999999998</v>
      </c>
      <c r="AP7" s="598">
        <f>AL7+AL8+AL9+AL10+AL11+AL12</f>
        <v>2414990.7999999998</v>
      </c>
    </row>
    <row r="8" spans="1:42" x14ac:dyDescent="0.25">
      <c r="A8" s="550">
        <v>907</v>
      </c>
      <c r="B8" s="560" t="s">
        <v>1020</v>
      </c>
      <c r="C8" s="560" t="s">
        <v>1021</v>
      </c>
      <c r="D8" s="560" t="s">
        <v>1022</v>
      </c>
      <c r="E8" s="561" t="s">
        <v>1024</v>
      </c>
      <c r="F8" s="562"/>
      <c r="G8" s="590"/>
      <c r="H8" s="562"/>
      <c r="I8" s="562"/>
      <c r="J8" s="590"/>
      <c r="K8" s="562"/>
      <c r="L8" s="562"/>
      <c r="M8" s="602"/>
      <c r="N8" s="564"/>
      <c r="O8" s="562"/>
      <c r="P8" s="602"/>
      <c r="Q8" s="564"/>
      <c r="R8" s="562"/>
      <c r="S8" s="602"/>
      <c r="T8" s="564"/>
      <c r="U8" s="562"/>
      <c r="V8" s="602"/>
      <c r="W8" s="564"/>
      <c r="X8" s="562"/>
      <c r="Y8" s="602"/>
      <c r="Z8" s="564"/>
      <c r="AA8" s="562"/>
      <c r="AB8" s="602"/>
      <c r="AC8" s="564"/>
      <c r="AD8" s="562">
        <v>2.7</v>
      </c>
      <c r="AE8" s="602">
        <v>3</v>
      </c>
      <c r="AF8" s="564">
        <v>3</v>
      </c>
      <c r="AG8" s="562"/>
      <c r="AH8" s="590"/>
      <c r="AI8" s="562"/>
      <c r="AJ8" s="564">
        <f t="shared" si="3"/>
        <v>2.7</v>
      </c>
      <c r="AK8" s="564">
        <f t="shared" si="1"/>
        <v>3</v>
      </c>
      <c r="AL8" s="564">
        <f t="shared" si="1"/>
        <v>3</v>
      </c>
    </row>
    <row r="9" spans="1:42" x14ac:dyDescent="0.25">
      <c r="A9" s="550">
        <v>907</v>
      </c>
      <c r="B9" s="560" t="s">
        <v>1020</v>
      </c>
      <c r="C9" s="560" t="s">
        <v>1021</v>
      </c>
      <c r="D9" s="560" t="s">
        <v>1022</v>
      </c>
      <c r="E9" s="561" t="s">
        <v>1025</v>
      </c>
      <c r="F9" s="562"/>
      <c r="G9" s="590"/>
      <c r="H9" s="562"/>
      <c r="I9" s="562"/>
      <c r="J9" s="590"/>
      <c r="K9" s="562"/>
      <c r="L9" s="562">
        <v>1705.7</v>
      </c>
      <c r="M9" s="602">
        <v>1830.3</v>
      </c>
      <c r="N9" s="564">
        <v>1830.3</v>
      </c>
      <c r="O9" s="562"/>
      <c r="P9" s="602"/>
      <c r="Q9" s="564"/>
      <c r="R9" s="562"/>
      <c r="S9" s="602"/>
      <c r="T9" s="564"/>
      <c r="U9" s="562"/>
      <c r="V9" s="602"/>
      <c r="W9" s="564"/>
      <c r="X9" s="562"/>
      <c r="Y9" s="602"/>
      <c r="Z9" s="564"/>
      <c r="AA9" s="562"/>
      <c r="AB9" s="602"/>
      <c r="AC9" s="564"/>
      <c r="AD9" s="562">
        <v>2052.1999999999998</v>
      </c>
      <c r="AE9" s="602">
        <v>2448</v>
      </c>
      <c r="AF9" s="564">
        <v>2448</v>
      </c>
      <c r="AG9" s="562"/>
      <c r="AH9" s="590"/>
      <c r="AI9" s="562"/>
      <c r="AJ9" s="564">
        <f t="shared" si="3"/>
        <v>3757.8999999999996</v>
      </c>
      <c r="AK9" s="564">
        <f t="shared" si="1"/>
        <v>4278.3</v>
      </c>
      <c r="AL9" s="564">
        <f t="shared" si="1"/>
        <v>4278.3</v>
      </c>
    </row>
    <row r="10" spans="1:42" x14ac:dyDescent="0.25">
      <c r="A10" s="550">
        <v>907</v>
      </c>
      <c r="B10" s="560" t="s">
        <v>1020</v>
      </c>
      <c r="C10" s="560" t="s">
        <v>1021</v>
      </c>
      <c r="D10" s="560" t="s">
        <v>1022</v>
      </c>
      <c r="E10" s="561" t="s">
        <v>1026</v>
      </c>
      <c r="F10" s="562"/>
      <c r="G10" s="590"/>
      <c r="H10" s="562"/>
      <c r="I10" s="562"/>
      <c r="J10" s="590"/>
      <c r="K10" s="562"/>
      <c r="L10" s="562"/>
      <c r="M10" s="590"/>
      <c r="N10" s="562"/>
      <c r="O10" s="562"/>
      <c r="P10" s="590"/>
      <c r="Q10" s="562"/>
      <c r="R10" s="562"/>
      <c r="S10" s="590"/>
      <c r="T10" s="562"/>
      <c r="U10" s="562"/>
      <c r="V10" s="590"/>
      <c r="W10" s="562"/>
      <c r="X10" s="562"/>
      <c r="Y10" s="590"/>
      <c r="Z10" s="562"/>
      <c r="AA10" s="562"/>
      <c r="AB10" s="590"/>
      <c r="AC10" s="562"/>
      <c r="AD10" s="562">
        <v>100</v>
      </c>
      <c r="AE10" s="590"/>
      <c r="AF10" s="562"/>
      <c r="AG10" s="562"/>
      <c r="AH10" s="590"/>
      <c r="AI10" s="562"/>
      <c r="AJ10" s="564">
        <f t="shared" si="3"/>
        <v>100</v>
      </c>
      <c r="AK10" s="564">
        <f t="shared" si="1"/>
        <v>0</v>
      </c>
      <c r="AL10" s="564">
        <f t="shared" si="1"/>
        <v>0</v>
      </c>
    </row>
    <row r="11" spans="1:42" x14ac:dyDescent="0.25">
      <c r="A11" s="550">
        <v>907</v>
      </c>
      <c r="B11" s="560" t="s">
        <v>1020</v>
      </c>
      <c r="C11" s="560" t="s">
        <v>1021</v>
      </c>
      <c r="D11" s="560" t="s">
        <v>1022</v>
      </c>
      <c r="E11" s="561" t="s">
        <v>1027</v>
      </c>
      <c r="F11" s="562"/>
      <c r="G11" s="590"/>
      <c r="H11" s="562"/>
      <c r="I11" s="562"/>
      <c r="J11" s="590"/>
      <c r="K11" s="562"/>
      <c r="L11" s="562">
        <v>244901.5</v>
      </c>
      <c r="M11" s="590">
        <v>262610</v>
      </c>
      <c r="N11" s="562">
        <v>262610</v>
      </c>
      <c r="O11" s="562">
        <v>186554.2</v>
      </c>
      <c r="P11" s="590">
        <v>200066.3</v>
      </c>
      <c r="Q11" s="562">
        <v>200066.3</v>
      </c>
      <c r="R11" s="562">
        <v>136773</v>
      </c>
      <c r="S11" s="590">
        <v>146670.29999999999</v>
      </c>
      <c r="T11" s="562">
        <v>146670.29999999999</v>
      </c>
      <c r="U11" s="562">
        <v>60890.1</v>
      </c>
      <c r="V11" s="590">
        <v>65302.7</v>
      </c>
      <c r="W11" s="562">
        <v>65302.7</v>
      </c>
      <c r="X11" s="562">
        <v>253508.4</v>
      </c>
      <c r="Y11" s="590">
        <v>271900.7</v>
      </c>
      <c r="Z11" s="562">
        <v>271900.7</v>
      </c>
      <c r="AA11" s="562">
        <v>338904.4</v>
      </c>
      <c r="AB11" s="590">
        <v>363379.20000000001</v>
      </c>
      <c r="AC11" s="562">
        <v>363379.20000000001</v>
      </c>
      <c r="AD11" s="562">
        <v>176538.9</v>
      </c>
      <c r="AE11" s="590">
        <v>189290.2</v>
      </c>
      <c r="AF11" s="562">
        <v>189290.2</v>
      </c>
      <c r="AG11" s="562">
        <v>470587.8</v>
      </c>
      <c r="AH11" s="590">
        <v>505380.6</v>
      </c>
      <c r="AI11" s="562">
        <v>505380.6</v>
      </c>
      <c r="AJ11" s="564">
        <f t="shared" si="3"/>
        <v>1868658.3</v>
      </c>
      <c r="AK11" s="564">
        <f t="shared" si="1"/>
        <v>2004600</v>
      </c>
      <c r="AL11" s="564">
        <f t="shared" si="1"/>
        <v>2004600</v>
      </c>
    </row>
    <row r="12" spans="1:42" x14ac:dyDescent="0.25">
      <c r="A12" s="550">
        <v>907</v>
      </c>
      <c r="B12" s="560" t="s">
        <v>1020</v>
      </c>
      <c r="C12" s="560" t="s">
        <v>1021</v>
      </c>
      <c r="D12" s="560" t="s">
        <v>1022</v>
      </c>
      <c r="E12" s="561" t="s">
        <v>1028</v>
      </c>
      <c r="F12" s="562"/>
      <c r="G12" s="590"/>
      <c r="H12" s="562"/>
      <c r="I12" s="562"/>
      <c r="J12" s="590"/>
      <c r="K12" s="562"/>
      <c r="L12" s="562">
        <v>142371.9</v>
      </c>
      <c r="M12" s="590">
        <v>153093.1</v>
      </c>
      <c r="N12" s="562">
        <v>153093.1</v>
      </c>
      <c r="O12" s="562"/>
      <c r="P12" s="590"/>
      <c r="Q12" s="562"/>
      <c r="R12" s="562"/>
      <c r="S12" s="590"/>
      <c r="T12" s="562"/>
      <c r="U12" s="562">
        <v>42151.199999999997</v>
      </c>
      <c r="V12" s="590">
        <v>45191</v>
      </c>
      <c r="W12" s="562">
        <v>45191</v>
      </c>
      <c r="X12" s="562">
        <v>40378.9</v>
      </c>
      <c r="Y12" s="590">
        <v>43309.7</v>
      </c>
      <c r="Z12" s="562">
        <v>43309.7</v>
      </c>
      <c r="AA12" s="562">
        <v>65445.5</v>
      </c>
      <c r="AB12" s="590">
        <v>70156</v>
      </c>
      <c r="AC12" s="562">
        <v>70156</v>
      </c>
      <c r="AD12" s="562">
        <v>63180.9</v>
      </c>
      <c r="AE12" s="590">
        <v>67731</v>
      </c>
      <c r="AF12" s="562">
        <v>67731</v>
      </c>
      <c r="AG12" s="562">
        <v>12508.5</v>
      </c>
      <c r="AH12" s="590">
        <v>13410.8</v>
      </c>
      <c r="AI12" s="562">
        <v>13410.8</v>
      </c>
      <c r="AJ12" s="564">
        <f t="shared" si="3"/>
        <v>366036.9</v>
      </c>
      <c r="AK12" s="564">
        <f t="shared" si="1"/>
        <v>392891.6</v>
      </c>
      <c r="AL12" s="564">
        <f t="shared" si="1"/>
        <v>392891.6</v>
      </c>
    </row>
    <row r="13" spans="1:42" x14ac:dyDescent="0.25">
      <c r="A13" s="550">
        <v>907</v>
      </c>
      <c r="B13" s="560" t="s">
        <v>1020</v>
      </c>
      <c r="C13" s="560" t="s">
        <v>1021</v>
      </c>
      <c r="D13" s="560" t="s">
        <v>1029</v>
      </c>
      <c r="E13" s="561" t="s">
        <v>1030</v>
      </c>
      <c r="F13" s="562"/>
      <c r="G13" s="590"/>
      <c r="H13" s="562"/>
      <c r="I13" s="562"/>
      <c r="J13" s="590"/>
      <c r="K13" s="562"/>
      <c r="L13" s="562"/>
      <c r="M13" s="590"/>
      <c r="N13" s="562"/>
      <c r="O13" s="562"/>
      <c r="P13" s="590"/>
      <c r="Q13" s="562"/>
      <c r="R13" s="562"/>
      <c r="S13" s="590"/>
      <c r="T13" s="562"/>
      <c r="U13" s="562"/>
      <c r="V13" s="590"/>
      <c r="W13" s="562"/>
      <c r="X13" s="562"/>
      <c r="Y13" s="590"/>
      <c r="Z13" s="562"/>
      <c r="AA13" s="562"/>
      <c r="AB13" s="590"/>
      <c r="AC13" s="562"/>
      <c r="AD13" s="562"/>
      <c r="AE13" s="590"/>
      <c r="AF13" s="562"/>
      <c r="AG13" s="562">
        <v>14242.4</v>
      </c>
      <c r="AH13" s="590"/>
      <c r="AI13" s="562"/>
      <c r="AJ13" s="564">
        <f t="shared" si="3"/>
        <v>14242.4</v>
      </c>
      <c r="AK13" s="564">
        <f t="shared" si="1"/>
        <v>0</v>
      </c>
      <c r="AL13" s="564">
        <f t="shared" si="1"/>
        <v>0</v>
      </c>
      <c r="AN13" s="598">
        <f>AJ13</f>
        <v>14242.4</v>
      </c>
      <c r="AO13" s="598">
        <f>AK13</f>
        <v>0</v>
      </c>
      <c r="AP13" s="598">
        <f>AL13</f>
        <v>0</v>
      </c>
    </row>
    <row r="14" spans="1:42" s="584" customFormat="1" x14ac:dyDescent="0.25">
      <c r="A14" s="557">
        <v>907</v>
      </c>
      <c r="B14" s="551" t="s">
        <v>1020</v>
      </c>
      <c r="C14" s="551" t="s">
        <v>1031</v>
      </c>
      <c r="D14" s="551"/>
      <c r="E14" s="558"/>
      <c r="F14" s="559">
        <f>SUM(F15:F26)</f>
        <v>5419</v>
      </c>
      <c r="G14" s="601">
        <f>SUM(G15:G26)</f>
        <v>5419</v>
      </c>
      <c r="H14" s="570">
        <f>SUM(H15:H26)</f>
        <v>5419</v>
      </c>
      <c r="I14" s="559">
        <f t="shared" ref="I14:AI14" si="4">SUM(I15:I26)</f>
        <v>0</v>
      </c>
      <c r="J14" s="601">
        <f t="shared" si="4"/>
        <v>0</v>
      </c>
      <c r="K14" s="570">
        <f t="shared" si="4"/>
        <v>0</v>
      </c>
      <c r="L14" s="559">
        <f t="shared" si="4"/>
        <v>302574.19999999995</v>
      </c>
      <c r="M14" s="601">
        <f t="shared" si="4"/>
        <v>303950.89999999997</v>
      </c>
      <c r="N14" s="570">
        <f t="shared" si="4"/>
        <v>304911.3</v>
      </c>
      <c r="O14" s="559">
        <f t="shared" si="4"/>
        <v>134475.6</v>
      </c>
      <c r="P14" s="601">
        <f t="shared" si="4"/>
        <v>134658.90000000002</v>
      </c>
      <c r="Q14" s="570">
        <f t="shared" si="4"/>
        <v>143396</v>
      </c>
      <c r="R14" s="559">
        <f t="shared" si="4"/>
        <v>111989.9</v>
      </c>
      <c r="S14" s="601">
        <f t="shared" si="4"/>
        <v>103154.7</v>
      </c>
      <c r="T14" s="570">
        <f t="shared" si="4"/>
        <v>103249.5</v>
      </c>
      <c r="U14" s="559">
        <f t="shared" si="4"/>
        <v>79944.900000000009</v>
      </c>
      <c r="V14" s="601">
        <f t="shared" si="4"/>
        <v>80163.900000000009</v>
      </c>
      <c r="W14" s="570">
        <f t="shared" si="4"/>
        <v>82707.899999999994</v>
      </c>
      <c r="X14" s="559">
        <f t="shared" si="4"/>
        <v>237402.69999999998</v>
      </c>
      <c r="Y14" s="601">
        <f t="shared" si="4"/>
        <v>224529</v>
      </c>
      <c r="Z14" s="570">
        <f t="shared" si="4"/>
        <v>257910.40000000002</v>
      </c>
      <c r="AA14" s="559">
        <f t="shared" si="4"/>
        <v>331051.5</v>
      </c>
      <c r="AB14" s="601">
        <f t="shared" si="4"/>
        <v>318575.7</v>
      </c>
      <c r="AC14" s="570">
        <f t="shared" si="4"/>
        <v>333219.30000000005</v>
      </c>
      <c r="AD14" s="559">
        <f t="shared" si="4"/>
        <v>203979.9</v>
      </c>
      <c r="AE14" s="601">
        <f t="shared" si="4"/>
        <v>207063.49999999997</v>
      </c>
      <c r="AF14" s="570">
        <f t="shared" si="4"/>
        <v>207175.8</v>
      </c>
      <c r="AG14" s="559">
        <f t="shared" si="4"/>
        <v>324314.3</v>
      </c>
      <c r="AH14" s="601">
        <f t="shared" si="4"/>
        <v>378115.1</v>
      </c>
      <c r="AI14" s="570">
        <f t="shared" si="4"/>
        <v>378115.2</v>
      </c>
      <c r="AJ14" s="556">
        <f t="shared" si="3"/>
        <v>1731151.9999999998</v>
      </c>
      <c r="AK14" s="556">
        <f t="shared" si="1"/>
        <v>1755630.7000000002</v>
      </c>
      <c r="AL14" s="556">
        <f t="shared" si="1"/>
        <v>1816104.4000000001</v>
      </c>
    </row>
    <row r="15" spans="1:42" x14ac:dyDescent="0.25">
      <c r="A15" s="550">
        <v>907</v>
      </c>
      <c r="B15" s="560" t="s">
        <v>1020</v>
      </c>
      <c r="C15" s="560" t="s">
        <v>1031</v>
      </c>
      <c r="D15" s="560" t="s">
        <v>1032</v>
      </c>
      <c r="E15" s="561" t="s">
        <v>1023</v>
      </c>
      <c r="F15" s="562"/>
      <c r="G15" s="590"/>
      <c r="H15" s="562"/>
      <c r="I15" s="562"/>
      <c r="J15" s="590"/>
      <c r="K15" s="562"/>
      <c r="L15" s="562">
        <v>1398.8</v>
      </c>
      <c r="M15" s="590">
        <v>1398.8</v>
      </c>
      <c r="N15" s="562">
        <v>1398.8</v>
      </c>
      <c r="O15" s="562"/>
      <c r="P15" s="590"/>
      <c r="Q15" s="562"/>
      <c r="R15" s="562"/>
      <c r="S15" s="590"/>
      <c r="T15" s="562"/>
      <c r="U15" s="562"/>
      <c r="V15" s="590"/>
      <c r="W15" s="562"/>
      <c r="X15" s="562"/>
      <c r="Y15" s="590"/>
      <c r="Z15" s="562"/>
      <c r="AA15" s="562"/>
      <c r="AB15" s="590"/>
      <c r="AC15" s="562"/>
      <c r="AD15" s="562">
        <v>1212.2</v>
      </c>
      <c r="AE15" s="590">
        <v>1212.2</v>
      </c>
      <c r="AF15" s="562">
        <v>1212.2</v>
      </c>
      <c r="AG15" s="562"/>
      <c r="AH15" s="590"/>
      <c r="AI15" s="562"/>
      <c r="AJ15" s="556">
        <f t="shared" si="3"/>
        <v>2611</v>
      </c>
      <c r="AK15" s="556">
        <f t="shared" si="1"/>
        <v>2611</v>
      </c>
      <c r="AL15" s="556">
        <f t="shared" si="1"/>
        <v>2611</v>
      </c>
      <c r="AN15" s="598">
        <f>AJ15+AJ16+AJ17+AJ18+AJ19+AJ20+AJ21+AJ22+AJ23+AJ24</f>
        <v>1725732.9999999998</v>
      </c>
      <c r="AO15" s="598">
        <f>AK15+AK16+AK17+AK18+AK19+AK20+AK21+AK22+AK23+AK24</f>
        <v>1750211.7000000002</v>
      </c>
      <c r="AP15" s="598">
        <f>AL15+AL16+AL17+AL18+AL19+AL20+AL21+AL22+AL23+AL24</f>
        <v>1810685.4</v>
      </c>
    </row>
    <row r="16" spans="1:42" x14ac:dyDescent="0.25">
      <c r="A16" s="550">
        <v>907</v>
      </c>
      <c r="B16" s="560" t="s">
        <v>1020</v>
      </c>
      <c r="C16" s="560" t="s">
        <v>1031</v>
      </c>
      <c r="D16" s="560" t="s">
        <v>1032</v>
      </c>
      <c r="E16" s="561" t="s">
        <v>1025</v>
      </c>
      <c r="F16" s="562"/>
      <c r="G16" s="590"/>
      <c r="H16" s="562"/>
      <c r="I16" s="562"/>
      <c r="J16" s="590"/>
      <c r="K16" s="562"/>
      <c r="L16" s="562">
        <v>422.5</v>
      </c>
      <c r="M16" s="590">
        <v>422.5</v>
      </c>
      <c r="N16" s="562">
        <v>422.5</v>
      </c>
      <c r="O16" s="562"/>
      <c r="P16" s="590"/>
      <c r="Q16" s="562"/>
      <c r="R16" s="562"/>
      <c r="S16" s="590"/>
      <c r="T16" s="562"/>
      <c r="U16" s="562"/>
      <c r="V16" s="590"/>
      <c r="W16" s="562"/>
      <c r="X16" s="562"/>
      <c r="Y16" s="590"/>
      <c r="Z16" s="562"/>
      <c r="AA16" s="562"/>
      <c r="AB16" s="590"/>
      <c r="AC16" s="562"/>
      <c r="AD16" s="562">
        <v>366.1</v>
      </c>
      <c r="AE16" s="590">
        <v>366.1</v>
      </c>
      <c r="AF16" s="562">
        <v>366.1</v>
      </c>
      <c r="AG16" s="562"/>
      <c r="AH16" s="590"/>
      <c r="AI16" s="562"/>
      <c r="AJ16" s="556">
        <f t="shared" si="3"/>
        <v>788.6</v>
      </c>
      <c r="AK16" s="556">
        <f t="shared" si="1"/>
        <v>788.6</v>
      </c>
      <c r="AL16" s="556">
        <f t="shared" si="1"/>
        <v>788.6</v>
      </c>
      <c r="AN16" s="597"/>
      <c r="AO16" s="597"/>
      <c r="AP16" s="597"/>
    </row>
    <row r="17" spans="1:42" x14ac:dyDescent="0.25">
      <c r="A17" s="550">
        <v>907</v>
      </c>
      <c r="B17" s="560" t="s">
        <v>1020</v>
      </c>
      <c r="C17" s="560" t="s">
        <v>1031</v>
      </c>
      <c r="D17" s="560" t="s">
        <v>1032</v>
      </c>
      <c r="E17" s="565">
        <v>243</v>
      </c>
      <c r="F17" s="562"/>
      <c r="G17" s="590"/>
      <c r="H17" s="562"/>
      <c r="I17" s="562"/>
      <c r="J17" s="590"/>
      <c r="K17" s="562"/>
      <c r="L17" s="562"/>
      <c r="M17" s="590">
        <v>2060</v>
      </c>
      <c r="N17" s="562"/>
      <c r="O17" s="562"/>
      <c r="P17" s="590"/>
      <c r="Q17" s="562"/>
      <c r="R17" s="562"/>
      <c r="S17" s="590"/>
      <c r="T17" s="562"/>
      <c r="U17" s="562"/>
      <c r="V17" s="590"/>
      <c r="W17" s="562"/>
      <c r="X17" s="562"/>
      <c r="Y17" s="590"/>
      <c r="Z17" s="562"/>
      <c r="AA17" s="562"/>
      <c r="AB17" s="590"/>
      <c r="AC17" s="562"/>
      <c r="AD17" s="562"/>
      <c r="AE17" s="590"/>
      <c r="AF17" s="562"/>
      <c r="AG17" s="562"/>
      <c r="AH17" s="590"/>
      <c r="AI17" s="562"/>
      <c r="AJ17" s="556">
        <f t="shared" si="3"/>
        <v>0</v>
      </c>
      <c r="AK17" s="556">
        <f t="shared" si="1"/>
        <v>2060</v>
      </c>
      <c r="AL17" s="556">
        <f t="shared" si="1"/>
        <v>0</v>
      </c>
    </row>
    <row r="18" spans="1:42" x14ac:dyDescent="0.25">
      <c r="A18" s="550">
        <v>907</v>
      </c>
      <c r="B18" s="560" t="s">
        <v>1020</v>
      </c>
      <c r="C18" s="560" t="s">
        <v>1031</v>
      </c>
      <c r="D18" s="560" t="s">
        <v>1032</v>
      </c>
      <c r="E18" s="561" t="s">
        <v>1026</v>
      </c>
      <c r="F18" s="562"/>
      <c r="G18" s="590"/>
      <c r="H18" s="562"/>
      <c r="I18" s="562"/>
      <c r="J18" s="590"/>
      <c r="K18" s="562"/>
      <c r="L18" s="562">
        <v>4075.1</v>
      </c>
      <c r="M18" s="590">
        <v>4137.8999999999996</v>
      </c>
      <c r="N18" s="562">
        <v>4086.2</v>
      </c>
      <c r="O18" s="562"/>
      <c r="P18" s="590"/>
      <c r="Q18" s="562"/>
      <c r="R18" s="562"/>
      <c r="S18" s="590"/>
      <c r="T18" s="562"/>
      <c r="U18" s="562"/>
      <c r="V18" s="590"/>
      <c r="W18" s="562"/>
      <c r="X18" s="562"/>
      <c r="Y18" s="590"/>
      <c r="Z18" s="562"/>
      <c r="AA18" s="562"/>
      <c r="AB18" s="590"/>
      <c r="AC18" s="562"/>
      <c r="AD18" s="562">
        <v>5851.3</v>
      </c>
      <c r="AE18" s="590">
        <v>5908.1</v>
      </c>
      <c r="AF18" s="562">
        <v>9008.6</v>
      </c>
      <c r="AG18" s="562"/>
      <c r="AH18" s="590"/>
      <c r="AI18" s="562"/>
      <c r="AJ18" s="556">
        <f t="shared" si="3"/>
        <v>9926.4</v>
      </c>
      <c r="AK18" s="556">
        <f t="shared" si="1"/>
        <v>10046</v>
      </c>
      <c r="AL18" s="556">
        <f t="shared" si="1"/>
        <v>13094.8</v>
      </c>
    </row>
    <row r="19" spans="1:42" x14ac:dyDescent="0.25">
      <c r="A19" s="550">
        <v>907</v>
      </c>
      <c r="B19" s="560" t="s">
        <v>1020</v>
      </c>
      <c r="C19" s="560" t="s">
        <v>1031</v>
      </c>
      <c r="D19" s="560" t="s">
        <v>1032</v>
      </c>
      <c r="E19" s="561" t="s">
        <v>1027</v>
      </c>
      <c r="F19" s="562"/>
      <c r="G19" s="590"/>
      <c r="H19" s="562"/>
      <c r="I19" s="562"/>
      <c r="J19" s="590"/>
      <c r="K19" s="562"/>
      <c r="L19" s="562">
        <v>188064.8</v>
      </c>
      <c r="M19" s="590">
        <v>188626.9</v>
      </c>
      <c r="N19" s="562">
        <v>188743.6</v>
      </c>
      <c r="O19" s="562">
        <v>134025.9</v>
      </c>
      <c r="P19" s="590">
        <v>134089.20000000001</v>
      </c>
      <c r="Q19" s="562">
        <v>133946.29999999999</v>
      </c>
      <c r="R19" s="562">
        <v>98476.5</v>
      </c>
      <c r="S19" s="590">
        <v>100532.5</v>
      </c>
      <c r="T19" s="562">
        <v>100627.3</v>
      </c>
      <c r="U19" s="562">
        <v>44646.5</v>
      </c>
      <c r="V19" s="590">
        <v>44730.9</v>
      </c>
      <c r="W19" s="562">
        <v>44747.199999999997</v>
      </c>
      <c r="X19" s="562">
        <f>183518.8+11172.4</f>
        <v>194691.19999999998</v>
      </c>
      <c r="Y19" s="590">
        <f>183821.3+11172.4</f>
        <v>194993.69999999998</v>
      </c>
      <c r="Z19" s="562">
        <f>183983.2+11172.4</f>
        <v>195155.6</v>
      </c>
      <c r="AA19" s="562">
        <v>262223.3</v>
      </c>
      <c r="AB19" s="590">
        <v>262706.8</v>
      </c>
      <c r="AC19" s="562">
        <f>262745.9+13062.2</f>
        <v>275808.10000000003</v>
      </c>
      <c r="AD19" s="562">
        <v>139078.5</v>
      </c>
      <c r="AE19" s="590">
        <v>141776.9</v>
      </c>
      <c r="AF19" s="562">
        <v>142315.5</v>
      </c>
      <c r="AG19" s="562">
        <v>309756.5</v>
      </c>
      <c r="AH19" s="590">
        <f>310320.2+36283.1</f>
        <v>346603.3</v>
      </c>
      <c r="AI19" s="562">
        <f>310466.8+46099.6</f>
        <v>356566.39999999997</v>
      </c>
      <c r="AJ19" s="556">
        <f t="shared" si="3"/>
        <v>1370963.2</v>
      </c>
      <c r="AK19" s="556">
        <f t="shared" si="1"/>
        <v>1414060.2</v>
      </c>
      <c r="AL19" s="556">
        <f t="shared" si="1"/>
        <v>1437910</v>
      </c>
    </row>
    <row r="20" spans="1:42" x14ac:dyDescent="0.25">
      <c r="A20" s="550">
        <v>907</v>
      </c>
      <c r="B20" s="560" t="s">
        <v>1020</v>
      </c>
      <c r="C20" s="560" t="s">
        <v>1031</v>
      </c>
      <c r="D20" s="560" t="s">
        <v>1032</v>
      </c>
      <c r="E20" s="561" t="s">
        <v>1030</v>
      </c>
      <c r="F20" s="562"/>
      <c r="G20" s="590"/>
      <c r="H20" s="562"/>
      <c r="I20" s="562"/>
      <c r="J20" s="590"/>
      <c r="K20" s="562"/>
      <c r="L20" s="562">
        <v>6001.4</v>
      </c>
      <c r="M20" s="590">
        <v>4583.3999999999996</v>
      </c>
      <c r="N20" s="562">
        <v>3040.1</v>
      </c>
      <c r="O20" s="562">
        <v>449.7</v>
      </c>
      <c r="P20" s="590">
        <v>569.70000000000005</v>
      </c>
      <c r="Q20" s="562">
        <v>9449.7000000000007</v>
      </c>
      <c r="R20" s="562">
        <v>13513.4</v>
      </c>
      <c r="S20" s="590">
        <v>2622.2</v>
      </c>
      <c r="T20" s="562">
        <v>2622.2</v>
      </c>
      <c r="U20" s="562"/>
      <c r="V20" s="590">
        <v>0</v>
      </c>
      <c r="W20" s="562">
        <v>2485.1999999999998</v>
      </c>
      <c r="X20" s="562">
        <v>15477</v>
      </c>
      <c r="Y20" s="590">
        <v>2291.1</v>
      </c>
      <c r="Z20" s="562">
        <v>25489.1</v>
      </c>
      <c r="AA20" s="562">
        <v>15819.2</v>
      </c>
      <c r="AB20" s="590">
        <v>2759.4</v>
      </c>
      <c r="AC20" s="562">
        <v>4239.3999999999996</v>
      </c>
      <c r="AD20" s="562">
        <v>4439.2</v>
      </c>
      <c r="AE20" s="590">
        <v>5442.9</v>
      </c>
      <c r="AF20" s="562">
        <v>1939.2</v>
      </c>
      <c r="AG20" s="562">
        <v>5681</v>
      </c>
      <c r="AH20" s="590">
        <v>22560</v>
      </c>
      <c r="AI20" s="562">
        <v>12588.9</v>
      </c>
      <c r="AJ20" s="556">
        <f t="shared" si="3"/>
        <v>61380.899999999994</v>
      </c>
      <c r="AK20" s="556">
        <f t="shared" si="1"/>
        <v>40828.699999999997</v>
      </c>
      <c r="AL20" s="556">
        <f t="shared" si="1"/>
        <v>61853.8</v>
      </c>
    </row>
    <row r="21" spans="1:42" x14ac:dyDescent="0.25">
      <c r="A21" s="550">
        <v>907</v>
      </c>
      <c r="B21" s="560" t="s">
        <v>1020</v>
      </c>
      <c r="C21" s="560" t="s">
        <v>1031</v>
      </c>
      <c r="D21" s="560" t="s">
        <v>1032</v>
      </c>
      <c r="E21" s="561" t="s">
        <v>1028</v>
      </c>
      <c r="F21" s="562"/>
      <c r="G21" s="590"/>
      <c r="H21" s="562"/>
      <c r="I21" s="562"/>
      <c r="J21" s="590"/>
      <c r="K21" s="562"/>
      <c r="L21" s="562">
        <v>100721.3</v>
      </c>
      <c r="M21" s="590">
        <v>100832.8</v>
      </c>
      <c r="N21" s="562">
        <v>100958.3</v>
      </c>
      <c r="O21" s="562"/>
      <c r="P21" s="590"/>
      <c r="Q21" s="562"/>
      <c r="R21" s="562"/>
      <c r="S21" s="590"/>
      <c r="T21" s="562"/>
      <c r="U21" s="562">
        <v>34560.1</v>
      </c>
      <c r="V21" s="590">
        <v>34694.699999999997</v>
      </c>
      <c r="W21" s="562">
        <v>34737.199999999997</v>
      </c>
      <c r="X21" s="562">
        <v>26869.5</v>
      </c>
      <c r="Y21" s="590">
        <v>26879.200000000001</v>
      </c>
      <c r="Z21" s="562">
        <v>26900.7</v>
      </c>
      <c r="AA21" s="562">
        <v>53009</v>
      </c>
      <c r="AB21" s="590">
        <v>53109.5</v>
      </c>
      <c r="AC21" s="562">
        <v>53171.8</v>
      </c>
      <c r="AD21" s="562">
        <v>52190.2</v>
      </c>
      <c r="AE21" s="590">
        <v>51518.5</v>
      </c>
      <c r="AF21" s="562">
        <v>51495.4</v>
      </c>
      <c r="AG21" s="562">
        <v>8876.7999999999993</v>
      </c>
      <c r="AH21" s="590">
        <v>8951.7999999999993</v>
      </c>
      <c r="AI21" s="562">
        <v>8959.9</v>
      </c>
      <c r="AJ21" s="556">
        <f t="shared" si="3"/>
        <v>276226.89999999997</v>
      </c>
      <c r="AK21" s="556">
        <f t="shared" si="3"/>
        <v>275986.5</v>
      </c>
      <c r="AL21" s="556">
        <f t="shared" si="3"/>
        <v>276223.30000000005</v>
      </c>
    </row>
    <row r="22" spans="1:42" x14ac:dyDescent="0.25">
      <c r="A22" s="550">
        <v>907</v>
      </c>
      <c r="B22" s="560" t="s">
        <v>1020</v>
      </c>
      <c r="C22" s="560" t="s">
        <v>1031</v>
      </c>
      <c r="D22" s="560" t="s">
        <v>1032</v>
      </c>
      <c r="E22" s="561" t="s">
        <v>1033</v>
      </c>
      <c r="F22" s="562"/>
      <c r="G22" s="590"/>
      <c r="H22" s="562"/>
      <c r="I22" s="562"/>
      <c r="J22" s="590"/>
      <c r="K22" s="562"/>
      <c r="L22" s="562">
        <v>734.3</v>
      </c>
      <c r="M22" s="590">
        <v>734.3</v>
      </c>
      <c r="N22" s="562">
        <v>5108.6000000000004</v>
      </c>
      <c r="O22" s="562"/>
      <c r="P22" s="590"/>
      <c r="Q22" s="562"/>
      <c r="R22" s="562"/>
      <c r="S22" s="590"/>
      <c r="T22" s="562"/>
      <c r="U22" s="562">
        <v>738.3</v>
      </c>
      <c r="V22" s="590">
        <v>738.3</v>
      </c>
      <c r="W22" s="562">
        <v>738.3</v>
      </c>
      <c r="X22" s="562">
        <v>365</v>
      </c>
      <c r="Y22" s="590">
        <v>365</v>
      </c>
      <c r="Z22" s="562">
        <v>10365</v>
      </c>
      <c r="AA22" s="562"/>
      <c r="AB22" s="590"/>
      <c r="AC22" s="562"/>
      <c r="AD22" s="562"/>
      <c r="AE22" s="590"/>
      <c r="AF22" s="562"/>
      <c r="AG22" s="562"/>
      <c r="AH22" s="590"/>
      <c r="AI22" s="562"/>
      <c r="AJ22" s="556">
        <f t="shared" si="3"/>
        <v>1837.6</v>
      </c>
      <c r="AK22" s="556">
        <f t="shared" si="3"/>
        <v>1837.6</v>
      </c>
      <c r="AL22" s="556">
        <f t="shared" si="3"/>
        <v>16211.900000000001</v>
      </c>
    </row>
    <row r="23" spans="1:42" x14ac:dyDescent="0.25">
      <c r="A23" s="550">
        <v>907</v>
      </c>
      <c r="B23" s="560" t="s">
        <v>1020</v>
      </c>
      <c r="C23" s="560" t="s">
        <v>1031</v>
      </c>
      <c r="D23" s="560" t="s">
        <v>1032</v>
      </c>
      <c r="E23" s="561" t="s">
        <v>1034</v>
      </c>
      <c r="F23" s="562"/>
      <c r="G23" s="590"/>
      <c r="H23" s="562"/>
      <c r="I23" s="562"/>
      <c r="J23" s="590"/>
      <c r="K23" s="562"/>
      <c r="L23" s="562">
        <v>1156</v>
      </c>
      <c r="M23" s="590">
        <v>1154.3</v>
      </c>
      <c r="N23" s="562">
        <v>1153.2</v>
      </c>
      <c r="O23" s="562"/>
      <c r="P23" s="590"/>
      <c r="Q23" s="562"/>
      <c r="R23" s="562"/>
      <c r="S23" s="590"/>
      <c r="T23" s="562"/>
      <c r="U23" s="562"/>
      <c r="V23" s="590"/>
      <c r="W23" s="562"/>
      <c r="X23" s="562"/>
      <c r="Y23" s="590"/>
      <c r="Z23" s="562"/>
      <c r="AA23" s="562"/>
      <c r="AB23" s="590"/>
      <c r="AC23" s="562"/>
      <c r="AD23" s="562">
        <v>842.4</v>
      </c>
      <c r="AE23" s="590">
        <v>838.8</v>
      </c>
      <c r="AF23" s="562">
        <v>838.8</v>
      </c>
      <c r="AG23" s="562"/>
      <c r="AH23" s="590"/>
      <c r="AI23" s="562"/>
      <c r="AJ23" s="556">
        <f t="shared" si="3"/>
        <v>1998.4</v>
      </c>
      <c r="AK23" s="556">
        <f t="shared" si="3"/>
        <v>1993.1</v>
      </c>
      <c r="AL23" s="556">
        <f t="shared" si="3"/>
        <v>1992</v>
      </c>
    </row>
    <row r="24" spans="1:42" x14ac:dyDescent="0.25">
      <c r="A24" s="550">
        <v>907</v>
      </c>
      <c r="B24" s="560" t="s">
        <v>1020</v>
      </c>
      <c r="C24" s="560" t="s">
        <v>1031</v>
      </c>
      <c r="D24" s="560" t="s">
        <v>1032</v>
      </c>
      <c r="E24" s="561" t="s">
        <v>1035</v>
      </c>
      <c r="F24" s="562"/>
      <c r="G24" s="590"/>
      <c r="H24" s="562"/>
      <c r="I24" s="562"/>
      <c r="J24" s="590"/>
      <c r="K24" s="562"/>
      <c r="L24" s="562"/>
      <c r="M24" s="590"/>
      <c r="N24" s="562"/>
      <c r="O24" s="562"/>
      <c r="P24" s="590"/>
      <c r="Q24" s="562"/>
      <c r="R24" s="562"/>
      <c r="S24" s="590"/>
      <c r="T24" s="562"/>
      <c r="U24" s="562"/>
      <c r="V24" s="590"/>
      <c r="W24" s="562"/>
      <c r="X24" s="562"/>
      <c r="Y24" s="590"/>
      <c r="Z24" s="562"/>
      <c r="AA24" s="562"/>
      <c r="AB24" s="590"/>
      <c r="AC24" s="562"/>
      <c r="AD24" s="562"/>
      <c r="AE24" s="590"/>
      <c r="AF24" s="562"/>
      <c r="AG24" s="562"/>
      <c r="AH24" s="590"/>
      <c r="AI24" s="562"/>
      <c r="AJ24" s="556">
        <f t="shared" si="3"/>
        <v>0</v>
      </c>
      <c r="AK24" s="556">
        <f t="shared" si="3"/>
        <v>0</v>
      </c>
      <c r="AL24" s="556">
        <f t="shared" si="3"/>
        <v>0</v>
      </c>
    </row>
    <row r="25" spans="1:42" x14ac:dyDescent="0.25">
      <c r="A25" s="610">
        <v>907</v>
      </c>
      <c r="B25" s="611" t="s">
        <v>1020</v>
      </c>
      <c r="C25" s="611" t="s">
        <v>1031</v>
      </c>
      <c r="D25" s="611" t="s">
        <v>1036</v>
      </c>
      <c r="E25" s="612" t="s">
        <v>1030</v>
      </c>
      <c r="F25" s="613">
        <v>5419</v>
      </c>
      <c r="G25" s="614">
        <v>5419</v>
      </c>
      <c r="H25" s="615">
        <v>5419</v>
      </c>
      <c r="I25" s="613"/>
      <c r="J25" s="614"/>
      <c r="K25" s="615"/>
      <c r="L25" s="613"/>
      <c r="M25" s="614"/>
      <c r="N25" s="615"/>
      <c r="O25" s="613"/>
      <c r="P25" s="614"/>
      <c r="Q25" s="615"/>
      <c r="R25" s="613"/>
      <c r="S25" s="614"/>
      <c r="T25" s="615"/>
      <c r="U25" s="613"/>
      <c r="V25" s="614"/>
      <c r="W25" s="615"/>
      <c r="X25" s="613"/>
      <c r="Y25" s="614"/>
      <c r="Z25" s="615"/>
      <c r="AA25" s="613"/>
      <c r="AB25" s="614"/>
      <c r="AC25" s="615"/>
      <c r="AD25" s="613"/>
      <c r="AE25" s="614"/>
      <c r="AF25" s="615"/>
      <c r="AG25" s="613"/>
      <c r="AH25" s="614"/>
      <c r="AI25" s="615"/>
      <c r="AJ25" s="616">
        <f t="shared" si="3"/>
        <v>5419</v>
      </c>
      <c r="AK25" s="616">
        <f t="shared" si="3"/>
        <v>5419</v>
      </c>
      <c r="AL25" s="616">
        <f t="shared" si="3"/>
        <v>5419</v>
      </c>
    </row>
    <row r="26" spans="1:42" x14ac:dyDescent="0.25">
      <c r="A26" s="610">
        <v>907</v>
      </c>
      <c r="B26" s="611" t="s">
        <v>1020</v>
      </c>
      <c r="C26" s="611" t="s">
        <v>1031</v>
      </c>
      <c r="D26" s="611" t="s">
        <v>1036</v>
      </c>
      <c r="E26" s="612" t="s">
        <v>1033</v>
      </c>
      <c r="F26" s="613"/>
      <c r="G26" s="614"/>
      <c r="H26" s="615"/>
      <c r="I26" s="613"/>
      <c r="J26" s="614"/>
      <c r="K26" s="615"/>
      <c r="L26" s="613"/>
      <c r="M26" s="614"/>
      <c r="N26" s="615"/>
      <c r="O26" s="613"/>
      <c r="P26" s="614"/>
      <c r="Q26" s="615"/>
      <c r="R26" s="613"/>
      <c r="S26" s="614"/>
      <c r="T26" s="615"/>
      <c r="U26" s="613"/>
      <c r="V26" s="614"/>
      <c r="W26" s="615"/>
      <c r="X26" s="613"/>
      <c r="Y26" s="614"/>
      <c r="Z26" s="615"/>
      <c r="AA26" s="613"/>
      <c r="AB26" s="614"/>
      <c r="AC26" s="615"/>
      <c r="AD26" s="613"/>
      <c r="AE26" s="614"/>
      <c r="AF26" s="615"/>
      <c r="AG26" s="613"/>
      <c r="AH26" s="614"/>
      <c r="AI26" s="615"/>
      <c r="AJ26" s="616">
        <f t="shared" si="3"/>
        <v>0</v>
      </c>
      <c r="AK26" s="616">
        <f t="shared" si="3"/>
        <v>0</v>
      </c>
      <c r="AL26" s="616">
        <f t="shared" si="3"/>
        <v>0</v>
      </c>
    </row>
    <row r="27" spans="1:42" x14ac:dyDescent="0.25">
      <c r="A27" s="553">
        <v>907</v>
      </c>
      <c r="B27" s="554" t="s">
        <v>1037</v>
      </c>
      <c r="C27" s="554"/>
      <c r="D27" s="554"/>
      <c r="E27" s="555"/>
      <c r="F27" s="556">
        <f>F28+F38</f>
        <v>19965.5</v>
      </c>
      <c r="G27" s="600">
        <f>G28+G38</f>
        <v>19965.5</v>
      </c>
      <c r="H27" s="583">
        <f>H28+H38</f>
        <v>19654.599999999999</v>
      </c>
      <c r="I27" s="556">
        <f t="shared" ref="I27:Q27" si="5">I28+I38</f>
        <v>0</v>
      </c>
      <c r="J27" s="600">
        <f t="shared" si="5"/>
        <v>0</v>
      </c>
      <c r="K27" s="583">
        <f t="shared" si="5"/>
        <v>0</v>
      </c>
      <c r="L27" s="556">
        <f t="shared" si="5"/>
        <v>904178.79999999993</v>
      </c>
      <c r="M27" s="600">
        <f t="shared" si="5"/>
        <v>983773.7</v>
      </c>
      <c r="N27" s="583">
        <f t="shared" si="5"/>
        <v>986041.09999999986</v>
      </c>
      <c r="O27" s="556">
        <f t="shared" si="5"/>
        <v>365458.2</v>
      </c>
      <c r="P27" s="600">
        <f t="shared" si="5"/>
        <v>380452.5</v>
      </c>
      <c r="Q27" s="583">
        <f t="shared" si="5"/>
        <v>377946.39999999997</v>
      </c>
      <c r="R27" s="556">
        <f>R28+R38</f>
        <v>224086.3</v>
      </c>
      <c r="S27" s="600">
        <f t="shared" ref="S27:AI27" si="6">S28+S38</f>
        <v>222096.40000000002</v>
      </c>
      <c r="T27" s="583">
        <f t="shared" si="6"/>
        <v>218031.90000000002</v>
      </c>
      <c r="U27" s="556">
        <f t="shared" si="6"/>
        <v>295056.09999999998</v>
      </c>
      <c r="V27" s="600">
        <f t="shared" si="6"/>
        <v>297065.5</v>
      </c>
      <c r="W27" s="583">
        <f t="shared" si="6"/>
        <v>298369.59999999998</v>
      </c>
      <c r="X27" s="556">
        <f t="shared" si="6"/>
        <v>789264.7</v>
      </c>
      <c r="Y27" s="600">
        <f t="shared" si="6"/>
        <v>619796.60000000009</v>
      </c>
      <c r="Z27" s="583">
        <f t="shared" si="6"/>
        <v>645991.40000000014</v>
      </c>
      <c r="AA27" s="556">
        <f t="shared" si="6"/>
        <v>697855.6</v>
      </c>
      <c r="AB27" s="600">
        <f t="shared" si="6"/>
        <v>770719.2</v>
      </c>
      <c r="AC27" s="583">
        <f t="shared" si="6"/>
        <v>719011.5</v>
      </c>
      <c r="AD27" s="556">
        <f t="shared" si="6"/>
        <v>529310.19999999995</v>
      </c>
      <c r="AE27" s="600">
        <f t="shared" si="6"/>
        <v>501424.80000000005</v>
      </c>
      <c r="AF27" s="583">
        <f t="shared" si="6"/>
        <v>515958.5</v>
      </c>
      <c r="AG27" s="556">
        <f t="shared" si="6"/>
        <v>915461.89999999991</v>
      </c>
      <c r="AH27" s="600">
        <f t="shared" si="6"/>
        <v>723922.79999999993</v>
      </c>
      <c r="AI27" s="583">
        <f t="shared" si="6"/>
        <v>782011.3</v>
      </c>
      <c r="AJ27" s="556">
        <f t="shared" si="3"/>
        <v>4740637.2999999989</v>
      </c>
      <c r="AK27" s="556">
        <f t="shared" si="3"/>
        <v>4519217</v>
      </c>
      <c r="AL27" s="556">
        <f t="shared" si="3"/>
        <v>4563016.3</v>
      </c>
    </row>
    <row r="28" spans="1:42" x14ac:dyDescent="0.25">
      <c r="A28" s="557">
        <v>907</v>
      </c>
      <c r="B28" s="551" t="s">
        <v>1037</v>
      </c>
      <c r="C28" s="551" t="s">
        <v>1021</v>
      </c>
      <c r="D28" s="551"/>
      <c r="E28" s="558"/>
      <c r="F28" s="559">
        <f>SUM(F29:F37)</f>
        <v>8368.7000000000007</v>
      </c>
      <c r="G28" s="601">
        <f>SUM(G29:G37)</f>
        <v>8368.7000000000007</v>
      </c>
      <c r="H28" s="570">
        <f>SUM(H29:H37)</f>
        <v>8368.7000000000007</v>
      </c>
      <c r="I28" s="559">
        <f t="shared" ref="I28:AI28" si="7">SUM(I29:I37)</f>
        <v>0</v>
      </c>
      <c r="J28" s="601">
        <f t="shared" si="7"/>
        <v>0</v>
      </c>
      <c r="K28" s="570">
        <f t="shared" si="7"/>
        <v>0</v>
      </c>
      <c r="L28" s="559">
        <f t="shared" si="7"/>
        <v>655383.19999999995</v>
      </c>
      <c r="M28" s="601">
        <f t="shared" si="7"/>
        <v>694986.29999999993</v>
      </c>
      <c r="N28" s="570">
        <f t="shared" si="7"/>
        <v>686785.2</v>
      </c>
      <c r="O28" s="559">
        <f t="shared" si="7"/>
        <v>261942.5</v>
      </c>
      <c r="P28" s="601">
        <f t="shared" si="7"/>
        <v>273664.39999999997</v>
      </c>
      <c r="Q28" s="570">
        <f t="shared" si="7"/>
        <v>273664.39999999997</v>
      </c>
      <c r="R28" s="559">
        <f t="shared" si="7"/>
        <v>152909.79999999999</v>
      </c>
      <c r="S28" s="601">
        <f t="shared" si="7"/>
        <v>164160.00000000003</v>
      </c>
      <c r="T28" s="570">
        <f t="shared" si="7"/>
        <v>159942.40000000002</v>
      </c>
      <c r="U28" s="559">
        <f t="shared" si="7"/>
        <v>209232.1</v>
      </c>
      <c r="V28" s="601">
        <f t="shared" si="7"/>
        <v>218939.3</v>
      </c>
      <c r="W28" s="570">
        <f t="shared" si="7"/>
        <v>218939.3</v>
      </c>
      <c r="X28" s="559">
        <f t="shared" si="7"/>
        <v>404360</v>
      </c>
      <c r="Y28" s="601">
        <f t="shared" si="7"/>
        <v>428170.50000000006</v>
      </c>
      <c r="Z28" s="570">
        <f t="shared" si="7"/>
        <v>422700.30000000005</v>
      </c>
      <c r="AA28" s="559">
        <f t="shared" si="7"/>
        <v>501020</v>
      </c>
      <c r="AB28" s="601">
        <f t="shared" si="7"/>
        <v>529860</v>
      </c>
      <c r="AC28" s="570">
        <f t="shared" si="7"/>
        <v>523945.4</v>
      </c>
      <c r="AD28" s="559">
        <f t="shared" si="7"/>
        <v>342771.3</v>
      </c>
      <c r="AE28" s="601">
        <f t="shared" si="7"/>
        <v>360022.30000000005</v>
      </c>
      <c r="AF28" s="570">
        <f t="shared" si="7"/>
        <v>358490.9</v>
      </c>
      <c r="AG28" s="559">
        <f t="shared" si="7"/>
        <v>504818.8</v>
      </c>
      <c r="AH28" s="601">
        <f t="shared" si="7"/>
        <v>530897.19999999995</v>
      </c>
      <c r="AI28" s="570">
        <f t="shared" si="7"/>
        <v>527857.5</v>
      </c>
      <c r="AJ28" s="563">
        <f t="shared" si="3"/>
        <v>3040806.3999999994</v>
      </c>
      <c r="AK28" s="563">
        <f t="shared" si="3"/>
        <v>3209068.7</v>
      </c>
      <c r="AL28" s="563">
        <f t="shared" si="3"/>
        <v>3180694.0999999996</v>
      </c>
    </row>
    <row r="29" spans="1:42" x14ac:dyDescent="0.25">
      <c r="A29" s="550">
        <v>907</v>
      </c>
      <c r="B29" s="560" t="s">
        <v>1037</v>
      </c>
      <c r="C29" s="560" t="s">
        <v>1021</v>
      </c>
      <c r="D29" s="560" t="s">
        <v>1038</v>
      </c>
      <c r="E29" s="561" t="s">
        <v>1023</v>
      </c>
      <c r="F29" s="562"/>
      <c r="G29" s="590"/>
      <c r="H29" s="562"/>
      <c r="I29" s="562"/>
      <c r="J29" s="590"/>
      <c r="K29" s="562"/>
      <c r="L29" s="562"/>
      <c r="M29" s="590"/>
      <c r="N29" s="562"/>
      <c r="O29" s="562"/>
      <c r="P29" s="590"/>
      <c r="Q29" s="562"/>
      <c r="R29" s="562"/>
      <c r="S29" s="590"/>
      <c r="T29" s="562"/>
      <c r="U29" s="562"/>
      <c r="V29" s="590"/>
      <c r="W29" s="562"/>
      <c r="X29" s="562"/>
      <c r="Y29" s="590"/>
      <c r="Z29" s="562"/>
      <c r="AA29" s="562"/>
      <c r="AB29" s="590"/>
      <c r="AC29" s="562"/>
      <c r="AD29" s="562"/>
      <c r="AE29" s="590"/>
      <c r="AF29" s="562"/>
      <c r="AG29" s="562"/>
      <c r="AH29" s="590"/>
      <c r="AI29" s="562"/>
      <c r="AJ29" s="564">
        <f t="shared" si="3"/>
        <v>0</v>
      </c>
      <c r="AK29" s="564">
        <f t="shared" si="3"/>
        <v>0</v>
      </c>
      <c r="AL29" s="564">
        <f t="shared" si="3"/>
        <v>0</v>
      </c>
      <c r="AN29" s="598">
        <f>AJ29+AJ30+AJ31+AJ32+AJ33</f>
        <v>3032437.6999999997</v>
      </c>
      <c r="AO29" s="598">
        <f>AK29+AK30+AK31+AK32+AK33</f>
        <v>3172325.4000000004</v>
      </c>
      <c r="AP29" s="598">
        <f>AL29+AL30+AL31+AL32+AL33</f>
        <v>3172325.4000000004</v>
      </c>
    </row>
    <row r="30" spans="1:42" x14ac:dyDescent="0.25">
      <c r="A30" s="550">
        <v>907</v>
      </c>
      <c r="B30" s="560" t="s">
        <v>1037</v>
      </c>
      <c r="C30" s="560" t="s">
        <v>1021</v>
      </c>
      <c r="D30" s="560" t="s">
        <v>1038</v>
      </c>
      <c r="E30" s="561" t="s">
        <v>1025</v>
      </c>
      <c r="F30" s="562"/>
      <c r="G30" s="590"/>
      <c r="H30" s="562"/>
      <c r="I30" s="562"/>
      <c r="J30" s="590"/>
      <c r="K30" s="562"/>
      <c r="L30" s="562"/>
      <c r="M30" s="590"/>
      <c r="N30" s="562"/>
      <c r="O30" s="562"/>
      <c r="P30" s="590"/>
      <c r="Q30" s="562"/>
      <c r="R30" s="562"/>
      <c r="S30" s="590"/>
      <c r="T30" s="562"/>
      <c r="U30" s="562"/>
      <c r="V30" s="590"/>
      <c r="W30" s="562"/>
      <c r="X30" s="562"/>
      <c r="Y30" s="590"/>
      <c r="Z30" s="562"/>
      <c r="AA30" s="562"/>
      <c r="AB30" s="590"/>
      <c r="AC30" s="562"/>
      <c r="AD30" s="562"/>
      <c r="AE30" s="590"/>
      <c r="AF30" s="562"/>
      <c r="AG30" s="562"/>
      <c r="AH30" s="590"/>
      <c r="AI30" s="562"/>
      <c r="AJ30" s="564">
        <f t="shared" si="3"/>
        <v>0</v>
      </c>
      <c r="AK30" s="564">
        <f t="shared" si="3"/>
        <v>0</v>
      </c>
      <c r="AL30" s="564">
        <f t="shared" si="3"/>
        <v>0</v>
      </c>
    </row>
    <row r="31" spans="1:42" x14ac:dyDescent="0.25">
      <c r="A31" s="550">
        <v>907</v>
      </c>
      <c r="B31" s="560" t="s">
        <v>1037</v>
      </c>
      <c r="C31" s="560" t="s">
        <v>1021</v>
      </c>
      <c r="D31" s="560" t="s">
        <v>1038</v>
      </c>
      <c r="E31" s="561" t="s">
        <v>1026</v>
      </c>
      <c r="F31" s="562"/>
      <c r="G31" s="590"/>
      <c r="H31" s="562"/>
      <c r="I31" s="562"/>
      <c r="J31" s="590"/>
      <c r="K31" s="562"/>
      <c r="L31" s="562"/>
      <c r="M31" s="590"/>
      <c r="N31" s="562"/>
      <c r="O31" s="562"/>
      <c r="P31" s="590"/>
      <c r="Q31" s="562"/>
      <c r="R31" s="562"/>
      <c r="S31" s="590"/>
      <c r="T31" s="562"/>
      <c r="U31" s="562"/>
      <c r="V31" s="590"/>
      <c r="W31" s="562"/>
      <c r="X31" s="562"/>
      <c r="Y31" s="590"/>
      <c r="Z31" s="562"/>
      <c r="AA31" s="562"/>
      <c r="AB31" s="590"/>
      <c r="AC31" s="562"/>
      <c r="AD31" s="562"/>
      <c r="AE31" s="590"/>
      <c r="AF31" s="562"/>
      <c r="AG31" s="562"/>
      <c r="AH31" s="590"/>
      <c r="AI31" s="562"/>
      <c r="AJ31" s="564">
        <f t="shared" si="3"/>
        <v>0</v>
      </c>
      <c r="AK31" s="564">
        <f t="shared" si="3"/>
        <v>0</v>
      </c>
      <c r="AL31" s="564">
        <f t="shared" si="3"/>
        <v>0</v>
      </c>
    </row>
    <row r="32" spans="1:42" x14ac:dyDescent="0.25">
      <c r="A32" s="550">
        <v>907</v>
      </c>
      <c r="B32" s="560" t="s">
        <v>1037</v>
      </c>
      <c r="C32" s="560" t="s">
        <v>1021</v>
      </c>
      <c r="D32" s="560" t="s">
        <v>1038</v>
      </c>
      <c r="E32" s="561" t="s">
        <v>1027</v>
      </c>
      <c r="F32" s="562"/>
      <c r="G32" s="590"/>
      <c r="H32" s="562"/>
      <c r="I32" s="562"/>
      <c r="J32" s="590"/>
      <c r="K32" s="562"/>
      <c r="L32" s="562">
        <v>498703.2</v>
      </c>
      <c r="M32" s="590">
        <v>521752.2</v>
      </c>
      <c r="N32" s="562">
        <v>521752.2</v>
      </c>
      <c r="O32" s="562">
        <v>88001.3</v>
      </c>
      <c r="P32" s="590">
        <v>92047.8</v>
      </c>
      <c r="Q32" s="562">
        <v>92047.8</v>
      </c>
      <c r="R32" s="562">
        <v>109260.7</v>
      </c>
      <c r="S32" s="590">
        <v>114312.1</v>
      </c>
      <c r="T32" s="562">
        <v>114312.1</v>
      </c>
      <c r="U32" s="562">
        <v>160678.5</v>
      </c>
      <c r="V32" s="590">
        <v>168052</v>
      </c>
      <c r="W32" s="562">
        <v>168052</v>
      </c>
      <c r="X32" s="562">
        <f>5908.3+313849.1</f>
        <v>319757.39999999997</v>
      </c>
      <c r="Y32" s="590">
        <f>6105.9+328155.3</f>
        <v>334261.2</v>
      </c>
      <c r="Z32" s="562">
        <f>6105.9+328155.3</f>
        <v>334261.2</v>
      </c>
      <c r="AA32" s="562">
        <v>501020</v>
      </c>
      <c r="AB32" s="590">
        <v>523945.4</v>
      </c>
      <c r="AC32" s="562">
        <v>523945.4</v>
      </c>
      <c r="AD32" s="562">
        <v>302608.59999999998</v>
      </c>
      <c r="AE32" s="590">
        <v>316292</v>
      </c>
      <c r="AF32" s="562">
        <v>316292</v>
      </c>
      <c r="AG32" s="562">
        <v>451807.1</v>
      </c>
      <c r="AH32" s="590">
        <v>472513.2</v>
      </c>
      <c r="AI32" s="562">
        <v>472513.2</v>
      </c>
      <c r="AJ32" s="564">
        <f t="shared" si="3"/>
        <v>2431836.7999999998</v>
      </c>
      <c r="AK32" s="564">
        <f t="shared" si="3"/>
        <v>2543175.9000000004</v>
      </c>
      <c r="AL32" s="564">
        <f t="shared" si="3"/>
        <v>2543175.9000000004</v>
      </c>
    </row>
    <row r="33" spans="1:42" x14ac:dyDescent="0.25">
      <c r="A33" s="550">
        <v>907</v>
      </c>
      <c r="B33" s="560" t="s">
        <v>1037</v>
      </c>
      <c r="C33" s="560" t="s">
        <v>1021</v>
      </c>
      <c r="D33" s="560" t="s">
        <v>1038</v>
      </c>
      <c r="E33" s="561" t="s">
        <v>1028</v>
      </c>
      <c r="F33" s="562"/>
      <c r="G33" s="590"/>
      <c r="H33" s="562"/>
      <c r="I33" s="562"/>
      <c r="J33" s="590"/>
      <c r="K33" s="562"/>
      <c r="L33" s="562">
        <v>156680</v>
      </c>
      <c r="M33" s="590">
        <v>165033</v>
      </c>
      <c r="N33" s="562">
        <v>165033</v>
      </c>
      <c r="O33" s="562">
        <f>7087.1+166854.1</f>
        <v>173941.2</v>
      </c>
      <c r="P33" s="590">
        <f>7320.8+174295.8</f>
        <v>181616.59999999998</v>
      </c>
      <c r="Q33" s="562">
        <f>7320.8+174295.8</f>
        <v>181616.59999999998</v>
      </c>
      <c r="R33" s="562">
        <v>43649.1</v>
      </c>
      <c r="S33" s="590">
        <v>45630.3</v>
      </c>
      <c r="T33" s="562">
        <v>45630.3</v>
      </c>
      <c r="U33" s="562">
        <v>48553.599999999999</v>
      </c>
      <c r="V33" s="590">
        <v>50887.3</v>
      </c>
      <c r="W33" s="562">
        <v>50887.3</v>
      </c>
      <c r="X33" s="562">
        <v>84602.6</v>
      </c>
      <c r="Y33" s="590">
        <v>88439.1</v>
      </c>
      <c r="Z33" s="562">
        <v>88439.1</v>
      </c>
      <c r="AA33" s="562"/>
      <c r="AB33" s="590"/>
      <c r="AC33" s="562"/>
      <c r="AD33" s="562">
        <v>40162.699999999997</v>
      </c>
      <c r="AE33" s="590">
        <v>42198.9</v>
      </c>
      <c r="AF33" s="562">
        <v>42198.9</v>
      </c>
      <c r="AG33" s="562">
        <v>53011.7</v>
      </c>
      <c r="AH33" s="590">
        <v>55344.3</v>
      </c>
      <c r="AI33" s="562">
        <v>55344.3</v>
      </c>
      <c r="AJ33" s="564">
        <f t="shared" si="3"/>
        <v>600600.89999999991</v>
      </c>
      <c r="AK33" s="564">
        <f t="shared" si="3"/>
        <v>629149.5</v>
      </c>
      <c r="AL33" s="564">
        <f t="shared" si="3"/>
        <v>629149.5</v>
      </c>
    </row>
    <row r="34" spans="1:42" x14ac:dyDescent="0.25">
      <c r="A34" s="550">
        <v>907</v>
      </c>
      <c r="B34" s="560" t="s">
        <v>1037</v>
      </c>
      <c r="C34" s="560" t="s">
        <v>1021</v>
      </c>
      <c r="D34" s="560" t="s">
        <v>1039</v>
      </c>
      <c r="E34" s="561" t="s">
        <v>1026</v>
      </c>
      <c r="F34" s="562">
        <v>8368.7000000000007</v>
      </c>
      <c r="G34" s="590">
        <v>8368.7000000000007</v>
      </c>
      <c r="H34" s="562">
        <v>8368.7000000000007</v>
      </c>
      <c r="I34" s="562"/>
      <c r="J34" s="590"/>
      <c r="K34" s="562"/>
      <c r="L34" s="562"/>
      <c r="M34" s="590"/>
      <c r="N34" s="562"/>
      <c r="O34" s="562"/>
      <c r="P34" s="590"/>
      <c r="Q34" s="562"/>
      <c r="R34" s="562"/>
      <c r="S34" s="590"/>
      <c r="T34" s="562"/>
      <c r="U34" s="562"/>
      <c r="V34" s="590"/>
      <c r="W34" s="562"/>
      <c r="X34" s="562"/>
      <c r="Y34" s="590"/>
      <c r="Z34" s="562"/>
      <c r="AA34" s="562"/>
      <c r="AB34" s="590"/>
      <c r="AC34" s="562"/>
      <c r="AD34" s="562"/>
      <c r="AE34" s="590"/>
      <c r="AF34" s="562"/>
      <c r="AG34" s="562"/>
      <c r="AH34" s="590"/>
      <c r="AI34" s="562"/>
      <c r="AJ34" s="564">
        <f t="shared" si="3"/>
        <v>8368.7000000000007</v>
      </c>
      <c r="AK34" s="564">
        <f t="shared" si="3"/>
        <v>8368.7000000000007</v>
      </c>
      <c r="AL34" s="564">
        <f t="shared" si="3"/>
        <v>8368.7000000000007</v>
      </c>
      <c r="AN34" s="598">
        <f>AJ34</f>
        <v>8368.7000000000007</v>
      </c>
      <c r="AO34" s="598">
        <f>AK34</f>
        <v>8368.7000000000007</v>
      </c>
      <c r="AP34" s="598">
        <f>AL34</f>
        <v>8368.7000000000007</v>
      </c>
    </row>
    <row r="35" spans="1:42" x14ac:dyDescent="0.25">
      <c r="A35" s="550">
        <v>907</v>
      </c>
      <c r="B35" s="560" t="s">
        <v>1037</v>
      </c>
      <c r="C35" s="560" t="s">
        <v>1021</v>
      </c>
      <c r="D35" s="560" t="s">
        <v>1040</v>
      </c>
      <c r="E35" s="561" t="s">
        <v>1030</v>
      </c>
      <c r="F35" s="562"/>
      <c r="G35" s="590"/>
      <c r="H35" s="562"/>
      <c r="I35" s="562"/>
      <c r="J35" s="590"/>
      <c r="K35" s="562"/>
      <c r="L35" s="562"/>
      <c r="M35" s="590">
        <v>907</v>
      </c>
      <c r="N35" s="562"/>
      <c r="O35" s="562"/>
      <c r="P35" s="590"/>
      <c r="Q35" s="562"/>
      <c r="R35" s="562"/>
      <c r="S35" s="590"/>
      <c r="T35" s="562"/>
      <c r="U35" s="562"/>
      <c r="V35" s="590"/>
      <c r="W35" s="562"/>
      <c r="X35" s="562"/>
      <c r="Y35" s="590"/>
      <c r="Z35" s="562"/>
      <c r="AA35" s="562"/>
      <c r="AB35" s="590"/>
      <c r="AC35" s="562"/>
      <c r="AD35" s="562"/>
      <c r="AE35" s="590">
        <v>688</v>
      </c>
      <c r="AF35" s="562"/>
      <c r="AG35" s="562"/>
      <c r="AH35" s="590">
        <v>1080</v>
      </c>
      <c r="AI35" s="562"/>
      <c r="AJ35" s="564">
        <f t="shared" si="3"/>
        <v>0</v>
      </c>
      <c r="AK35" s="564">
        <f t="shared" si="3"/>
        <v>2675</v>
      </c>
      <c r="AL35" s="564">
        <f t="shared" si="3"/>
        <v>0</v>
      </c>
      <c r="AN35" s="598">
        <f>AJ35+AJ36</f>
        <v>0</v>
      </c>
      <c r="AO35" s="598">
        <f>AK35+AK36</f>
        <v>4109.5</v>
      </c>
      <c r="AP35" s="598">
        <f>AL35+AL36</f>
        <v>0</v>
      </c>
    </row>
    <row r="36" spans="1:42" x14ac:dyDescent="0.25">
      <c r="A36" s="550">
        <v>907</v>
      </c>
      <c r="B36" s="560" t="s">
        <v>1037</v>
      </c>
      <c r="C36" s="560" t="s">
        <v>1021</v>
      </c>
      <c r="D36" s="560" t="s">
        <v>1040</v>
      </c>
      <c r="E36" s="561" t="s">
        <v>1033</v>
      </c>
      <c r="F36" s="562"/>
      <c r="G36" s="590"/>
      <c r="H36" s="562"/>
      <c r="I36" s="562"/>
      <c r="J36" s="590"/>
      <c r="K36" s="562"/>
      <c r="L36" s="562"/>
      <c r="M36" s="590"/>
      <c r="N36" s="562"/>
      <c r="O36" s="562"/>
      <c r="P36" s="590"/>
      <c r="Q36" s="562"/>
      <c r="R36" s="562"/>
      <c r="S36" s="590"/>
      <c r="T36" s="562"/>
      <c r="U36" s="562"/>
      <c r="V36" s="590"/>
      <c r="W36" s="562"/>
      <c r="X36" s="562"/>
      <c r="Y36" s="590">
        <v>1434.5</v>
      </c>
      <c r="Z36" s="562"/>
      <c r="AA36" s="562"/>
      <c r="AB36" s="590"/>
      <c r="AC36" s="562"/>
      <c r="AD36" s="562"/>
      <c r="AE36" s="590"/>
      <c r="AF36" s="562"/>
      <c r="AG36" s="562"/>
      <c r="AH36" s="590"/>
      <c r="AI36" s="562"/>
      <c r="AJ36" s="564">
        <f t="shared" si="3"/>
        <v>0</v>
      </c>
      <c r="AK36" s="564">
        <f t="shared" si="3"/>
        <v>1434.5</v>
      </c>
      <c r="AL36" s="564">
        <f t="shared" si="3"/>
        <v>0</v>
      </c>
    </row>
    <row r="37" spans="1:42" x14ac:dyDescent="0.25">
      <c r="A37" s="550">
        <v>907</v>
      </c>
      <c r="B37" s="560" t="s">
        <v>1037</v>
      </c>
      <c r="C37" s="560" t="s">
        <v>1021</v>
      </c>
      <c r="D37" s="560" t="s">
        <v>1041</v>
      </c>
      <c r="E37" s="561" t="s">
        <v>1030</v>
      </c>
      <c r="F37" s="562"/>
      <c r="G37" s="590"/>
      <c r="H37" s="562"/>
      <c r="I37" s="562"/>
      <c r="J37" s="590"/>
      <c r="K37" s="562"/>
      <c r="L37" s="562"/>
      <c r="M37" s="590">
        <v>7294.1</v>
      </c>
      <c r="N37" s="562"/>
      <c r="O37" s="562"/>
      <c r="P37" s="590"/>
      <c r="Q37" s="562"/>
      <c r="R37" s="562"/>
      <c r="S37" s="590">
        <v>4217.6000000000004</v>
      </c>
      <c r="T37" s="562"/>
      <c r="U37" s="562"/>
      <c r="V37" s="590"/>
      <c r="W37" s="562"/>
      <c r="X37" s="562"/>
      <c r="Y37" s="590">
        <v>4035.7</v>
      </c>
      <c r="Z37" s="562"/>
      <c r="AA37" s="562"/>
      <c r="AB37" s="590">
        <v>5914.6</v>
      </c>
      <c r="AC37" s="562"/>
      <c r="AD37" s="562"/>
      <c r="AE37" s="590">
        <v>843.4</v>
      </c>
      <c r="AF37" s="562"/>
      <c r="AG37" s="562"/>
      <c r="AH37" s="590">
        <v>1959.7</v>
      </c>
      <c r="AI37" s="562"/>
      <c r="AJ37" s="564">
        <f t="shared" si="3"/>
        <v>0</v>
      </c>
      <c r="AK37" s="564">
        <f t="shared" si="3"/>
        <v>24265.100000000002</v>
      </c>
      <c r="AL37" s="564">
        <f t="shared" si="3"/>
        <v>0</v>
      </c>
      <c r="AN37" s="598">
        <f>AJ37</f>
        <v>0</v>
      </c>
      <c r="AO37" s="598">
        <f>AK37</f>
        <v>24265.100000000002</v>
      </c>
      <c r="AP37" s="598">
        <f>AL37</f>
        <v>0</v>
      </c>
    </row>
    <row r="38" spans="1:42" x14ac:dyDescent="0.25">
      <c r="A38" s="557">
        <v>907</v>
      </c>
      <c r="B38" s="551" t="s">
        <v>1037</v>
      </c>
      <c r="C38" s="551" t="s">
        <v>1031</v>
      </c>
      <c r="D38" s="551"/>
      <c r="E38" s="558"/>
      <c r="F38" s="559">
        <f>SUM(F39:F51)</f>
        <v>11596.8</v>
      </c>
      <c r="G38" s="601">
        <f>SUM(G39:G51)</f>
        <v>11596.8</v>
      </c>
      <c r="H38" s="570">
        <f>SUM(H39:H51)</f>
        <v>11285.9</v>
      </c>
      <c r="I38" s="559">
        <f t="shared" ref="I38:AI38" si="8">SUM(I39:I51)</f>
        <v>0</v>
      </c>
      <c r="J38" s="601">
        <f t="shared" si="8"/>
        <v>0</v>
      </c>
      <c r="K38" s="570">
        <f t="shared" si="8"/>
        <v>0</v>
      </c>
      <c r="L38" s="559">
        <f t="shared" si="8"/>
        <v>248795.59999999998</v>
      </c>
      <c r="M38" s="601">
        <f t="shared" si="8"/>
        <v>288787.39999999997</v>
      </c>
      <c r="N38" s="570">
        <f t="shared" si="8"/>
        <v>299255.89999999997</v>
      </c>
      <c r="O38" s="559">
        <f t="shared" si="8"/>
        <v>103515.7</v>
      </c>
      <c r="P38" s="601">
        <f t="shared" si="8"/>
        <v>106788.1</v>
      </c>
      <c r="Q38" s="570">
        <f t="shared" si="8"/>
        <v>104282</v>
      </c>
      <c r="R38" s="559">
        <f t="shared" si="8"/>
        <v>71176.5</v>
      </c>
      <c r="S38" s="601">
        <f t="shared" si="8"/>
        <v>57936.4</v>
      </c>
      <c r="T38" s="570">
        <f t="shared" si="8"/>
        <v>58089.5</v>
      </c>
      <c r="U38" s="559">
        <f t="shared" si="8"/>
        <v>85824</v>
      </c>
      <c r="V38" s="601">
        <f t="shared" si="8"/>
        <v>78126.2</v>
      </c>
      <c r="W38" s="570">
        <f t="shared" si="8"/>
        <v>79430.299999999988</v>
      </c>
      <c r="X38" s="559">
        <f t="shared" si="8"/>
        <v>384904.7</v>
      </c>
      <c r="Y38" s="601">
        <f t="shared" si="8"/>
        <v>191626.1</v>
      </c>
      <c r="Z38" s="570">
        <f t="shared" si="8"/>
        <v>223291.10000000003</v>
      </c>
      <c r="AA38" s="559">
        <f t="shared" si="8"/>
        <v>196835.6</v>
      </c>
      <c r="AB38" s="601">
        <f t="shared" si="8"/>
        <v>240859.19999999998</v>
      </c>
      <c r="AC38" s="570">
        <f t="shared" si="8"/>
        <v>195066.09999999998</v>
      </c>
      <c r="AD38" s="559">
        <f t="shared" si="8"/>
        <v>186538.9</v>
      </c>
      <c r="AE38" s="601">
        <f t="shared" si="8"/>
        <v>141402.5</v>
      </c>
      <c r="AF38" s="570">
        <f t="shared" si="8"/>
        <v>157467.6</v>
      </c>
      <c r="AG38" s="559">
        <f t="shared" si="8"/>
        <v>410643.1</v>
      </c>
      <c r="AH38" s="601">
        <f t="shared" si="8"/>
        <v>193025.6</v>
      </c>
      <c r="AI38" s="570">
        <f t="shared" si="8"/>
        <v>254153.8</v>
      </c>
      <c r="AJ38" s="556">
        <f t="shared" si="3"/>
        <v>1699830.9</v>
      </c>
      <c r="AK38" s="556">
        <f t="shared" si="3"/>
        <v>1310148.2999999998</v>
      </c>
      <c r="AL38" s="556">
        <f t="shared" si="3"/>
        <v>1382322.2</v>
      </c>
    </row>
    <row r="39" spans="1:42" x14ac:dyDescent="0.25">
      <c r="A39" s="550">
        <v>907</v>
      </c>
      <c r="B39" s="560" t="s">
        <v>1037</v>
      </c>
      <c r="C39" s="560" t="s">
        <v>1031</v>
      </c>
      <c r="D39" s="560" t="s">
        <v>1042</v>
      </c>
      <c r="E39" s="561" t="s">
        <v>1027</v>
      </c>
      <c r="F39" s="562"/>
      <c r="G39" s="590"/>
      <c r="H39" s="571"/>
      <c r="I39" s="562"/>
      <c r="J39" s="590"/>
      <c r="K39" s="571"/>
      <c r="L39" s="562">
        <v>137064.70000000001</v>
      </c>
      <c r="M39" s="590">
        <v>132775</v>
      </c>
      <c r="N39" s="571">
        <v>139165.4</v>
      </c>
      <c r="O39" s="562">
        <v>22062.3</v>
      </c>
      <c r="P39" s="590">
        <v>21949</v>
      </c>
      <c r="Q39" s="571">
        <v>22286</v>
      </c>
      <c r="R39" s="562">
        <v>31934.9</v>
      </c>
      <c r="S39" s="590">
        <v>31995.4</v>
      </c>
      <c r="T39" s="571">
        <v>32356.1</v>
      </c>
      <c r="U39" s="562">
        <v>50866</v>
      </c>
      <c r="V39" s="590">
        <v>50318.400000000001</v>
      </c>
      <c r="W39" s="571">
        <v>51580.800000000003</v>
      </c>
      <c r="X39" s="562">
        <v>106524.6</v>
      </c>
      <c r="Y39" s="590">
        <v>101651.3</v>
      </c>
      <c r="Z39" s="571">
        <v>108748.6</v>
      </c>
      <c r="AA39" s="562">
        <v>139703.20000000001</v>
      </c>
      <c r="AB39" s="590">
        <v>135650.79999999999</v>
      </c>
      <c r="AC39" s="571">
        <v>141771.4</v>
      </c>
      <c r="AD39" s="562">
        <v>84765.6</v>
      </c>
      <c r="AE39" s="590">
        <v>82616.3</v>
      </c>
      <c r="AF39" s="571">
        <v>85992.4</v>
      </c>
      <c r="AG39" s="562">
        <v>130264.2</v>
      </c>
      <c r="AH39" s="590">
        <v>127607.4</v>
      </c>
      <c r="AI39" s="571">
        <v>132184.79999999999</v>
      </c>
      <c r="AJ39" s="556">
        <f t="shared" si="3"/>
        <v>703185.5</v>
      </c>
      <c r="AK39" s="556">
        <f t="shared" si="3"/>
        <v>684563.6</v>
      </c>
      <c r="AL39" s="556">
        <f t="shared" si="3"/>
        <v>714085.5</v>
      </c>
      <c r="AN39" s="598">
        <f>AJ39+AJ40+AJ41+AJ42+AJ43</f>
        <v>1689873.6</v>
      </c>
      <c r="AO39" s="598">
        <f>AK39+AK40+AK41+AK42+AK43</f>
        <v>1300191</v>
      </c>
      <c r="AP39" s="598">
        <f>AL39+AL40+AL41+AL42+AL43</f>
        <v>1372675.7999999998</v>
      </c>
    </row>
    <row r="40" spans="1:42" x14ac:dyDescent="0.25">
      <c r="A40" s="550">
        <v>907</v>
      </c>
      <c r="B40" s="560" t="s">
        <v>1037</v>
      </c>
      <c r="C40" s="560" t="s">
        <v>1031</v>
      </c>
      <c r="D40" s="560" t="s">
        <v>1042</v>
      </c>
      <c r="E40" s="561" t="s">
        <v>1030</v>
      </c>
      <c r="F40" s="562">
        <v>1639.5</v>
      </c>
      <c r="G40" s="590">
        <v>1639.5</v>
      </c>
      <c r="H40" s="571">
        <v>1639.5</v>
      </c>
      <c r="I40" s="562"/>
      <c r="J40" s="590"/>
      <c r="K40" s="571"/>
      <c r="L40" s="562">
        <v>40228.9</v>
      </c>
      <c r="M40" s="590">
        <v>97719.6</v>
      </c>
      <c r="N40" s="571">
        <v>100455.8</v>
      </c>
      <c r="O40" s="562">
        <v>10438.700000000001</v>
      </c>
      <c r="P40" s="590">
        <v>12498.7</v>
      </c>
      <c r="Q40" s="571">
        <v>10438.700000000001</v>
      </c>
      <c r="R40" s="562">
        <v>20477</v>
      </c>
      <c r="S40" s="590">
        <v>9091.5</v>
      </c>
      <c r="T40" s="571">
        <v>6952.5</v>
      </c>
      <c r="U40" s="562">
        <v>17182</v>
      </c>
      <c r="V40" s="590">
        <v>9910.1</v>
      </c>
      <c r="W40" s="571">
        <v>9910.1</v>
      </c>
      <c r="X40" s="562">
        <v>108986.5</v>
      </c>
      <c r="Y40" s="590">
        <v>24548</v>
      </c>
      <c r="Z40" s="571">
        <v>17415</v>
      </c>
      <c r="AA40" s="562">
        <v>57132.4</v>
      </c>
      <c r="AB40" s="590">
        <v>105208.4</v>
      </c>
      <c r="AC40" s="571">
        <v>53294.7</v>
      </c>
      <c r="AD40" s="562">
        <v>86873.2</v>
      </c>
      <c r="AE40" s="590">
        <v>18751.3</v>
      </c>
      <c r="AF40" s="571">
        <v>18751.3</v>
      </c>
      <c r="AG40" s="562">
        <v>227721.3</v>
      </c>
      <c r="AH40" s="590">
        <v>31935</v>
      </c>
      <c r="AI40" s="571">
        <v>31935</v>
      </c>
      <c r="AJ40" s="556">
        <f t="shared" si="3"/>
        <v>570679.5</v>
      </c>
      <c r="AK40" s="556">
        <f t="shared" si="3"/>
        <v>311302.10000000003</v>
      </c>
      <c r="AL40" s="556">
        <f t="shared" si="3"/>
        <v>250792.59999999998</v>
      </c>
    </row>
    <row r="41" spans="1:42" x14ac:dyDescent="0.25">
      <c r="A41" s="550">
        <v>907</v>
      </c>
      <c r="B41" s="560" t="s">
        <v>1037</v>
      </c>
      <c r="C41" s="560" t="s">
        <v>1031</v>
      </c>
      <c r="D41" s="560" t="s">
        <v>1042</v>
      </c>
      <c r="E41" s="561" t="s">
        <v>1028</v>
      </c>
      <c r="F41" s="562"/>
      <c r="G41" s="590"/>
      <c r="H41" s="571"/>
      <c r="I41" s="562"/>
      <c r="J41" s="590"/>
      <c r="K41" s="571"/>
      <c r="L41" s="562">
        <v>51740.2</v>
      </c>
      <c r="M41" s="590">
        <v>50956.2</v>
      </c>
      <c r="N41" s="571">
        <v>52298.1</v>
      </c>
      <c r="O41" s="562">
        <v>61939.8</v>
      </c>
      <c r="P41" s="590">
        <v>57091.4</v>
      </c>
      <c r="Q41" s="571">
        <v>62482.400000000001</v>
      </c>
      <c r="R41" s="562">
        <v>16008.6</v>
      </c>
      <c r="S41" s="590">
        <v>14093.5</v>
      </c>
      <c r="T41" s="571">
        <v>16024.9</v>
      </c>
      <c r="U41" s="562">
        <v>13759.1</v>
      </c>
      <c r="V41" s="590">
        <v>13880.8</v>
      </c>
      <c r="W41" s="571">
        <v>13922.5</v>
      </c>
      <c r="X41" s="562">
        <v>67717.399999999994</v>
      </c>
      <c r="Y41" s="590">
        <v>62548.6</v>
      </c>
      <c r="Z41" s="571">
        <v>72309.3</v>
      </c>
      <c r="AA41" s="562"/>
      <c r="AB41" s="590"/>
      <c r="AC41" s="571"/>
      <c r="AD41" s="562">
        <v>14229.9</v>
      </c>
      <c r="AE41" s="590">
        <v>39364.699999999997</v>
      </c>
      <c r="AF41" s="571">
        <v>52053.7</v>
      </c>
      <c r="AG41" s="562">
        <v>50005</v>
      </c>
      <c r="AH41" s="590">
        <v>30830.6</v>
      </c>
      <c r="AI41" s="571">
        <v>87381.4</v>
      </c>
      <c r="AJ41" s="556">
        <f t="shared" si="3"/>
        <v>275400</v>
      </c>
      <c r="AK41" s="556">
        <f t="shared" si="3"/>
        <v>268765.8</v>
      </c>
      <c r="AL41" s="556">
        <f t="shared" si="3"/>
        <v>356472.30000000005</v>
      </c>
    </row>
    <row r="42" spans="1:42" x14ac:dyDescent="0.25">
      <c r="A42" s="550">
        <v>907</v>
      </c>
      <c r="B42" s="560" t="s">
        <v>1037</v>
      </c>
      <c r="C42" s="560" t="s">
        <v>1031</v>
      </c>
      <c r="D42" s="560" t="s">
        <v>1042</v>
      </c>
      <c r="E42" s="561" t="s">
        <v>1033</v>
      </c>
      <c r="F42" s="562"/>
      <c r="G42" s="590"/>
      <c r="H42" s="571"/>
      <c r="I42" s="562"/>
      <c r="J42" s="590"/>
      <c r="K42" s="571"/>
      <c r="L42" s="562">
        <v>19761.8</v>
      </c>
      <c r="M42" s="590">
        <v>7336.6</v>
      </c>
      <c r="N42" s="571">
        <v>7336.6</v>
      </c>
      <c r="O42" s="562">
        <v>9074.9</v>
      </c>
      <c r="P42" s="590">
        <v>15249</v>
      </c>
      <c r="Q42" s="571">
        <v>9074.9</v>
      </c>
      <c r="R42" s="562">
        <v>2756</v>
      </c>
      <c r="S42" s="590">
        <v>2756</v>
      </c>
      <c r="T42" s="571">
        <v>2756</v>
      </c>
      <c r="U42" s="562">
        <v>4016.9</v>
      </c>
      <c r="V42" s="590">
        <v>4016.9</v>
      </c>
      <c r="W42" s="571">
        <v>4016.9</v>
      </c>
      <c r="X42" s="562">
        <v>101676.2</v>
      </c>
      <c r="Y42" s="590">
        <v>2878.2</v>
      </c>
      <c r="Z42" s="571">
        <v>24818.2</v>
      </c>
      <c r="AA42" s="562"/>
      <c r="AB42" s="590"/>
      <c r="AC42" s="571"/>
      <c r="AD42" s="562">
        <v>670.2</v>
      </c>
      <c r="AE42" s="590">
        <v>670.2</v>
      </c>
      <c r="AF42" s="571">
        <v>670.2</v>
      </c>
      <c r="AG42" s="562">
        <v>2652.6</v>
      </c>
      <c r="AH42" s="590">
        <v>2652.6</v>
      </c>
      <c r="AI42" s="571">
        <v>2652.6</v>
      </c>
      <c r="AJ42" s="556">
        <f t="shared" si="3"/>
        <v>140608.6</v>
      </c>
      <c r="AK42" s="556">
        <f t="shared" si="3"/>
        <v>35559.5</v>
      </c>
      <c r="AL42" s="556">
        <f t="shared" si="3"/>
        <v>51325.4</v>
      </c>
    </row>
    <row r="43" spans="1:42" x14ac:dyDescent="0.25">
      <c r="A43" s="550">
        <v>907</v>
      </c>
      <c r="B43" s="560" t="s">
        <v>1037</v>
      </c>
      <c r="C43" s="560" t="s">
        <v>1031</v>
      </c>
      <c r="D43" s="560" t="s">
        <v>1042</v>
      </c>
      <c r="E43" s="561" t="s">
        <v>1034</v>
      </c>
      <c r="F43" s="562"/>
      <c r="G43" s="590"/>
      <c r="H43" s="571"/>
      <c r="I43" s="562"/>
      <c r="J43" s="590"/>
      <c r="K43" s="571"/>
      <c r="L43" s="562"/>
      <c r="M43" s="590"/>
      <c r="N43" s="571"/>
      <c r="O43" s="562"/>
      <c r="P43" s="590"/>
      <c r="Q43" s="571"/>
      <c r="R43" s="562"/>
      <c r="S43" s="590"/>
      <c r="T43" s="571"/>
      <c r="U43" s="562"/>
      <c r="V43" s="590"/>
      <c r="W43" s="571"/>
      <c r="X43" s="562"/>
      <c r="Y43" s="590"/>
      <c r="Z43" s="571"/>
      <c r="AA43" s="562"/>
      <c r="AB43" s="590"/>
      <c r="AC43" s="571"/>
      <c r="AD43" s="562"/>
      <c r="AE43" s="590"/>
      <c r="AF43" s="571"/>
      <c r="AG43" s="562"/>
      <c r="AH43" s="590"/>
      <c r="AI43" s="571"/>
      <c r="AJ43" s="556">
        <f t="shared" si="3"/>
        <v>0</v>
      </c>
      <c r="AK43" s="556">
        <f t="shared" si="3"/>
        <v>0</v>
      </c>
      <c r="AL43" s="556">
        <f t="shared" si="3"/>
        <v>0</v>
      </c>
    </row>
    <row r="44" spans="1:42" x14ac:dyDescent="0.25">
      <c r="A44" s="550">
        <v>907</v>
      </c>
      <c r="B44" s="560" t="s">
        <v>1037</v>
      </c>
      <c r="C44" s="560" t="s">
        <v>1031</v>
      </c>
      <c r="D44" s="560" t="s">
        <v>1043</v>
      </c>
      <c r="E44" s="561">
        <v>612</v>
      </c>
      <c r="F44" s="562">
        <v>5000</v>
      </c>
      <c r="G44" s="590">
        <v>5000</v>
      </c>
      <c r="H44" s="571">
        <v>5000</v>
      </c>
      <c r="I44" s="562"/>
      <c r="J44" s="590"/>
      <c r="K44" s="571"/>
      <c r="L44" s="562"/>
      <c r="M44" s="590"/>
      <c r="N44" s="571"/>
      <c r="O44" s="562"/>
      <c r="P44" s="590"/>
      <c r="Q44" s="571"/>
      <c r="R44" s="562"/>
      <c r="S44" s="590"/>
      <c r="T44" s="571"/>
      <c r="U44" s="562"/>
      <c r="V44" s="590"/>
      <c r="W44" s="571"/>
      <c r="X44" s="562"/>
      <c r="Y44" s="590"/>
      <c r="Z44" s="571"/>
      <c r="AA44" s="562"/>
      <c r="AB44" s="590"/>
      <c r="AC44" s="571"/>
      <c r="AD44" s="562"/>
      <c r="AE44" s="590"/>
      <c r="AF44" s="571"/>
      <c r="AG44" s="562"/>
      <c r="AH44" s="590"/>
      <c r="AI44" s="571"/>
      <c r="AJ44" s="556">
        <f t="shared" si="3"/>
        <v>5000</v>
      </c>
      <c r="AK44" s="556">
        <f t="shared" si="3"/>
        <v>5000</v>
      </c>
      <c r="AL44" s="556">
        <f t="shared" si="3"/>
        <v>5000</v>
      </c>
      <c r="AN44" s="598">
        <f>AJ44</f>
        <v>5000</v>
      </c>
      <c r="AO44" s="598">
        <f t="shared" ref="AO44:AP46" si="9">AK44</f>
        <v>5000</v>
      </c>
      <c r="AP44" s="598">
        <f t="shared" si="9"/>
        <v>5000</v>
      </c>
    </row>
    <row r="45" spans="1:42" x14ac:dyDescent="0.25">
      <c r="A45" s="550">
        <v>907</v>
      </c>
      <c r="B45" s="560" t="s">
        <v>1037</v>
      </c>
      <c r="C45" s="560" t="s">
        <v>1031</v>
      </c>
      <c r="D45" s="560" t="s">
        <v>1044</v>
      </c>
      <c r="E45" s="561" t="s">
        <v>1030</v>
      </c>
      <c r="F45" s="562"/>
      <c r="G45" s="590"/>
      <c r="H45" s="571"/>
      <c r="I45" s="562"/>
      <c r="J45" s="590"/>
      <c r="K45" s="571"/>
      <c r="L45" s="562"/>
      <c r="M45" s="590"/>
      <c r="N45" s="571"/>
      <c r="O45" s="562"/>
      <c r="P45" s="590"/>
      <c r="Q45" s="571"/>
      <c r="R45" s="562"/>
      <c r="S45" s="590"/>
      <c r="T45" s="571"/>
      <c r="U45" s="562"/>
      <c r="V45" s="590"/>
      <c r="W45" s="571"/>
      <c r="X45" s="562"/>
      <c r="Y45" s="590"/>
      <c r="Z45" s="571"/>
      <c r="AA45" s="562"/>
      <c r="AB45" s="590"/>
      <c r="AC45" s="571"/>
      <c r="AD45" s="562"/>
      <c r="AE45" s="590"/>
      <c r="AF45" s="571"/>
      <c r="AG45" s="562"/>
      <c r="AH45" s="590"/>
      <c r="AI45" s="571"/>
      <c r="AJ45" s="556">
        <f t="shared" si="3"/>
        <v>0</v>
      </c>
      <c r="AK45" s="556">
        <f t="shared" si="3"/>
        <v>0</v>
      </c>
      <c r="AL45" s="556">
        <f t="shared" si="3"/>
        <v>0</v>
      </c>
      <c r="AN45" s="598">
        <f>AJ45</f>
        <v>0</v>
      </c>
      <c r="AO45" s="598">
        <f t="shared" si="9"/>
        <v>0</v>
      </c>
      <c r="AP45" s="598">
        <f t="shared" si="9"/>
        <v>0</v>
      </c>
    </row>
    <row r="46" spans="1:42" x14ac:dyDescent="0.25">
      <c r="A46" s="550">
        <v>907</v>
      </c>
      <c r="B46" s="560" t="s">
        <v>1037</v>
      </c>
      <c r="C46" s="560" t="s">
        <v>1031</v>
      </c>
      <c r="D46" s="560" t="s">
        <v>1039</v>
      </c>
      <c r="E46" s="561" t="s">
        <v>1026</v>
      </c>
      <c r="F46" s="562">
        <v>4957.3</v>
      </c>
      <c r="G46" s="590">
        <v>4957.3</v>
      </c>
      <c r="H46" s="571">
        <v>4646.3999999999996</v>
      </c>
      <c r="I46" s="562"/>
      <c r="J46" s="590"/>
      <c r="K46" s="571"/>
      <c r="L46" s="562"/>
      <c r="M46" s="590"/>
      <c r="N46" s="571"/>
      <c r="O46" s="562"/>
      <c r="P46" s="590"/>
      <c r="Q46" s="571"/>
      <c r="R46" s="562"/>
      <c r="S46" s="590"/>
      <c r="T46" s="571"/>
      <c r="U46" s="562"/>
      <c r="V46" s="590"/>
      <c r="W46" s="571"/>
      <c r="X46" s="562"/>
      <c r="Y46" s="590"/>
      <c r="Z46" s="571"/>
      <c r="AA46" s="562"/>
      <c r="AB46" s="590"/>
      <c r="AC46" s="571"/>
      <c r="AD46" s="562"/>
      <c r="AE46" s="590"/>
      <c r="AF46" s="571"/>
      <c r="AG46" s="562"/>
      <c r="AH46" s="590"/>
      <c r="AI46" s="571"/>
      <c r="AJ46" s="556">
        <f t="shared" si="3"/>
        <v>4957.3</v>
      </c>
      <c r="AK46" s="556">
        <f t="shared" si="3"/>
        <v>4957.3</v>
      </c>
      <c r="AL46" s="556">
        <f t="shared" si="3"/>
        <v>4646.3999999999996</v>
      </c>
      <c r="AN46" s="598">
        <f>AJ46</f>
        <v>4957.3</v>
      </c>
      <c r="AO46" s="598">
        <f t="shared" si="9"/>
        <v>4957.3</v>
      </c>
      <c r="AP46" s="598">
        <f t="shared" si="9"/>
        <v>4646.3999999999996</v>
      </c>
    </row>
    <row r="47" spans="1:42" x14ac:dyDescent="0.25">
      <c r="A47" s="550">
        <v>907</v>
      </c>
      <c r="B47" s="560" t="s">
        <v>1037</v>
      </c>
      <c r="C47" s="560" t="s">
        <v>1031</v>
      </c>
      <c r="D47" s="560" t="s">
        <v>1040</v>
      </c>
      <c r="E47" s="561" t="s">
        <v>1030</v>
      </c>
      <c r="F47" s="562"/>
      <c r="G47" s="590"/>
      <c r="H47" s="571"/>
      <c r="I47" s="562"/>
      <c r="J47" s="590"/>
      <c r="K47" s="571"/>
      <c r="L47" s="562"/>
      <c r="M47" s="590"/>
      <c r="N47" s="571"/>
      <c r="O47" s="562"/>
      <c r="P47" s="590"/>
      <c r="Q47" s="571"/>
      <c r="R47" s="562"/>
      <c r="S47" s="590"/>
      <c r="T47" s="571"/>
      <c r="U47" s="562"/>
      <c r="V47" s="590"/>
      <c r="W47" s="571"/>
      <c r="X47" s="562"/>
      <c r="Y47" s="590"/>
      <c r="Z47" s="571"/>
      <c r="AA47" s="562"/>
      <c r="AB47" s="590"/>
      <c r="AC47" s="571"/>
      <c r="AD47" s="562"/>
      <c r="AE47" s="590"/>
      <c r="AF47" s="571"/>
      <c r="AG47" s="562"/>
      <c r="AH47" s="590"/>
      <c r="AI47" s="571"/>
      <c r="AJ47" s="556">
        <f t="shared" si="3"/>
        <v>0</v>
      </c>
      <c r="AK47" s="556">
        <f t="shared" si="3"/>
        <v>0</v>
      </c>
      <c r="AL47" s="556">
        <f t="shared" si="3"/>
        <v>0</v>
      </c>
      <c r="AN47" s="598">
        <f>AJ47+AJ48</f>
        <v>0</v>
      </c>
      <c r="AO47" s="598">
        <f>AK47+AK48</f>
        <v>0</v>
      </c>
      <c r="AP47" s="598">
        <f>AL47+AL48</f>
        <v>0</v>
      </c>
    </row>
    <row r="48" spans="1:42" x14ac:dyDescent="0.25">
      <c r="A48" s="550">
        <v>907</v>
      </c>
      <c r="B48" s="560" t="s">
        <v>1037</v>
      </c>
      <c r="C48" s="560" t="s">
        <v>1031</v>
      </c>
      <c r="D48" s="560" t="s">
        <v>1040</v>
      </c>
      <c r="E48" s="561" t="s">
        <v>1033</v>
      </c>
      <c r="F48" s="562"/>
      <c r="G48" s="590"/>
      <c r="H48" s="571"/>
      <c r="I48" s="562"/>
      <c r="J48" s="590"/>
      <c r="K48" s="571"/>
      <c r="L48" s="562"/>
      <c r="M48" s="590"/>
      <c r="N48" s="571"/>
      <c r="O48" s="562"/>
      <c r="P48" s="590"/>
      <c r="Q48" s="571"/>
      <c r="R48" s="562"/>
      <c r="S48" s="590"/>
      <c r="T48" s="571"/>
      <c r="U48" s="562"/>
      <c r="V48" s="590"/>
      <c r="W48" s="571"/>
      <c r="X48" s="562"/>
      <c r="Y48" s="590"/>
      <c r="Z48" s="571"/>
      <c r="AA48" s="562"/>
      <c r="AB48" s="590"/>
      <c r="AC48" s="571"/>
      <c r="AD48" s="562"/>
      <c r="AE48" s="590"/>
      <c r="AF48" s="571"/>
      <c r="AG48" s="562"/>
      <c r="AH48" s="590"/>
      <c r="AI48" s="571"/>
      <c r="AJ48" s="556">
        <f t="shared" si="3"/>
        <v>0</v>
      </c>
      <c r="AK48" s="556">
        <f t="shared" si="3"/>
        <v>0</v>
      </c>
      <c r="AL48" s="556">
        <f t="shared" si="3"/>
        <v>0</v>
      </c>
    </row>
    <row r="49" spans="1:42" x14ac:dyDescent="0.25">
      <c r="A49" s="550">
        <v>907</v>
      </c>
      <c r="B49" s="560" t="s">
        <v>1037</v>
      </c>
      <c r="C49" s="560" t="s">
        <v>1031</v>
      </c>
      <c r="D49" s="560" t="s">
        <v>1041</v>
      </c>
      <c r="E49" s="561" t="s">
        <v>1030</v>
      </c>
      <c r="F49" s="562"/>
      <c r="G49" s="590"/>
      <c r="H49" s="571"/>
      <c r="I49" s="562"/>
      <c r="J49" s="590"/>
      <c r="K49" s="571"/>
      <c r="L49" s="562"/>
      <c r="M49" s="590"/>
      <c r="N49" s="571"/>
      <c r="O49" s="562"/>
      <c r="P49" s="590"/>
      <c r="Q49" s="571"/>
      <c r="R49" s="562"/>
      <c r="S49" s="590"/>
      <c r="T49" s="571"/>
      <c r="U49" s="562"/>
      <c r="V49" s="590"/>
      <c r="W49" s="571"/>
      <c r="X49" s="562"/>
      <c r="Y49" s="590"/>
      <c r="Z49" s="571"/>
      <c r="AA49" s="562"/>
      <c r="AB49" s="590"/>
      <c r="AC49" s="571"/>
      <c r="AD49" s="562"/>
      <c r="AE49" s="590"/>
      <c r="AF49" s="571"/>
      <c r="AG49" s="562"/>
      <c r="AH49" s="590"/>
      <c r="AI49" s="571"/>
      <c r="AJ49" s="556">
        <f t="shared" si="3"/>
        <v>0</v>
      </c>
      <c r="AK49" s="556">
        <f t="shared" si="3"/>
        <v>0</v>
      </c>
      <c r="AL49" s="556">
        <f t="shared" si="3"/>
        <v>0</v>
      </c>
      <c r="AN49" s="598">
        <f>AJ49</f>
        <v>0</v>
      </c>
      <c r="AO49" s="598">
        <f>AK49</f>
        <v>0</v>
      </c>
      <c r="AP49" s="598">
        <f>AL49</f>
        <v>0</v>
      </c>
    </row>
    <row r="50" spans="1:42" x14ac:dyDescent="0.25">
      <c r="A50" s="610">
        <v>907</v>
      </c>
      <c r="B50" s="611" t="s">
        <v>1037</v>
      </c>
      <c r="C50" s="611" t="s">
        <v>1031</v>
      </c>
      <c r="D50" s="611" t="s">
        <v>1036</v>
      </c>
      <c r="E50" s="612" t="s">
        <v>1030</v>
      </c>
      <c r="F50" s="613"/>
      <c r="G50" s="614"/>
      <c r="H50" s="615"/>
      <c r="I50" s="613"/>
      <c r="J50" s="614"/>
      <c r="K50" s="615"/>
      <c r="L50" s="613"/>
      <c r="M50" s="614"/>
      <c r="N50" s="615"/>
      <c r="O50" s="613"/>
      <c r="P50" s="614"/>
      <c r="Q50" s="615"/>
      <c r="R50" s="613"/>
      <c r="S50" s="614"/>
      <c r="T50" s="615"/>
      <c r="U50" s="613"/>
      <c r="V50" s="614"/>
      <c r="W50" s="615"/>
      <c r="X50" s="613"/>
      <c r="Y50" s="614"/>
      <c r="Z50" s="615"/>
      <c r="AA50" s="613"/>
      <c r="AB50" s="614"/>
      <c r="AC50" s="615"/>
      <c r="AD50" s="613"/>
      <c r="AE50" s="614"/>
      <c r="AF50" s="615"/>
      <c r="AG50" s="613"/>
      <c r="AH50" s="614"/>
      <c r="AI50" s="615"/>
      <c r="AJ50" s="616">
        <f t="shared" si="3"/>
        <v>0</v>
      </c>
      <c r="AK50" s="616">
        <f t="shared" si="3"/>
        <v>0</v>
      </c>
      <c r="AL50" s="616">
        <f t="shared" si="3"/>
        <v>0</v>
      </c>
    </row>
    <row r="51" spans="1:42" x14ac:dyDescent="0.25">
      <c r="A51" s="610">
        <v>907</v>
      </c>
      <c r="B51" s="611" t="s">
        <v>1037</v>
      </c>
      <c r="C51" s="611" t="s">
        <v>1031</v>
      </c>
      <c r="D51" s="611" t="s">
        <v>1036</v>
      </c>
      <c r="E51" s="612" t="s">
        <v>1033</v>
      </c>
      <c r="F51" s="613"/>
      <c r="G51" s="614"/>
      <c r="H51" s="615"/>
      <c r="I51" s="613"/>
      <c r="J51" s="614"/>
      <c r="K51" s="615"/>
      <c r="L51" s="613"/>
      <c r="M51" s="614"/>
      <c r="N51" s="615"/>
      <c r="O51" s="613"/>
      <c r="P51" s="614"/>
      <c r="Q51" s="615"/>
      <c r="R51" s="613"/>
      <c r="S51" s="614"/>
      <c r="T51" s="615"/>
      <c r="U51" s="613"/>
      <c r="V51" s="614"/>
      <c r="W51" s="615"/>
      <c r="X51" s="613"/>
      <c r="Y51" s="614"/>
      <c r="Z51" s="615"/>
      <c r="AA51" s="613"/>
      <c r="AB51" s="614"/>
      <c r="AC51" s="615"/>
      <c r="AD51" s="613"/>
      <c r="AE51" s="614"/>
      <c r="AF51" s="615"/>
      <c r="AG51" s="613"/>
      <c r="AH51" s="614"/>
      <c r="AI51" s="615"/>
      <c r="AJ51" s="616">
        <f t="shared" si="3"/>
        <v>0</v>
      </c>
      <c r="AK51" s="616">
        <f t="shared" si="3"/>
        <v>0</v>
      </c>
      <c r="AL51" s="616">
        <f t="shared" si="3"/>
        <v>0</v>
      </c>
    </row>
    <row r="52" spans="1:42" x14ac:dyDescent="0.25">
      <c r="A52" s="553">
        <v>907</v>
      </c>
      <c r="B52" s="554" t="s">
        <v>1045</v>
      </c>
      <c r="C52" s="554"/>
      <c r="D52" s="554"/>
      <c r="E52" s="555"/>
      <c r="F52" s="556">
        <f>F53+F55</f>
        <v>24482</v>
      </c>
      <c r="G52" s="600">
        <f>G53+G55</f>
        <v>27869.200000000001</v>
      </c>
      <c r="H52" s="583">
        <f>H53+H55</f>
        <v>29783.600000000002</v>
      </c>
      <c r="I52" s="556">
        <f t="shared" ref="I52:AI52" si="10">I53+I55</f>
        <v>0</v>
      </c>
      <c r="J52" s="600">
        <f t="shared" si="10"/>
        <v>0</v>
      </c>
      <c r="K52" s="583">
        <f t="shared" si="10"/>
        <v>0</v>
      </c>
      <c r="L52" s="556">
        <f t="shared" si="10"/>
        <v>102392.9</v>
      </c>
      <c r="M52" s="600">
        <f t="shared" si="10"/>
        <v>110405.4</v>
      </c>
      <c r="N52" s="583">
        <f t="shared" si="10"/>
        <v>100118</v>
      </c>
      <c r="O52" s="556">
        <f t="shared" si="10"/>
        <v>88011.8</v>
      </c>
      <c r="P52" s="600">
        <f t="shared" si="10"/>
        <v>98654.8</v>
      </c>
      <c r="Q52" s="583">
        <f t="shared" si="10"/>
        <v>89586.1</v>
      </c>
      <c r="R52" s="556">
        <f t="shared" si="10"/>
        <v>98575.8</v>
      </c>
      <c r="S52" s="600">
        <f t="shared" si="10"/>
        <v>119261</v>
      </c>
      <c r="T52" s="583">
        <f t="shared" si="10"/>
        <v>112998.5</v>
      </c>
      <c r="U52" s="556">
        <f t="shared" si="10"/>
        <v>111103</v>
      </c>
      <c r="V52" s="600">
        <f t="shared" si="10"/>
        <v>119834.9</v>
      </c>
      <c r="W52" s="583">
        <f t="shared" si="10"/>
        <v>108575.6</v>
      </c>
      <c r="X52" s="556">
        <f t="shared" si="10"/>
        <v>33033.300000000003</v>
      </c>
      <c r="Y52" s="600">
        <f t="shared" si="10"/>
        <v>35299.1</v>
      </c>
      <c r="Z52" s="583">
        <f t="shared" si="10"/>
        <v>32359.1</v>
      </c>
      <c r="AA52" s="556">
        <f t="shared" si="10"/>
        <v>202720.8</v>
      </c>
      <c r="AB52" s="600">
        <f t="shared" si="10"/>
        <v>205356</v>
      </c>
      <c r="AC52" s="583">
        <f t="shared" si="10"/>
        <v>185094</v>
      </c>
      <c r="AD52" s="556">
        <f t="shared" si="10"/>
        <v>156741.79999999999</v>
      </c>
      <c r="AE52" s="600">
        <f t="shared" si="10"/>
        <v>168920.3</v>
      </c>
      <c r="AF52" s="583">
        <f t="shared" si="10"/>
        <v>151289.20000000001</v>
      </c>
      <c r="AG52" s="556">
        <f t="shared" si="10"/>
        <v>39823.300000000003</v>
      </c>
      <c r="AH52" s="600">
        <f t="shared" si="10"/>
        <v>43440.5</v>
      </c>
      <c r="AI52" s="583">
        <f t="shared" si="10"/>
        <v>39014.800000000003</v>
      </c>
      <c r="AJ52" s="556">
        <f t="shared" si="3"/>
        <v>856884.7</v>
      </c>
      <c r="AK52" s="556">
        <f t="shared" si="3"/>
        <v>929041.2</v>
      </c>
      <c r="AL52" s="556">
        <f t="shared" si="3"/>
        <v>848818.90000000014</v>
      </c>
    </row>
    <row r="53" spans="1:42" x14ac:dyDescent="0.25">
      <c r="A53" s="557">
        <v>907</v>
      </c>
      <c r="B53" s="551" t="s">
        <v>1045</v>
      </c>
      <c r="C53" s="551" t="s">
        <v>1021</v>
      </c>
      <c r="D53" s="551"/>
      <c r="E53" s="558"/>
      <c r="F53" s="559">
        <f>F54</f>
        <v>16507.5</v>
      </c>
      <c r="G53" s="601">
        <f>G54</f>
        <v>18830.7</v>
      </c>
      <c r="H53" s="570">
        <f>H54</f>
        <v>19150.900000000001</v>
      </c>
      <c r="I53" s="559">
        <f t="shared" ref="I53:AI53" si="11">I54</f>
        <v>0</v>
      </c>
      <c r="J53" s="601">
        <f t="shared" si="11"/>
        <v>0</v>
      </c>
      <c r="K53" s="570">
        <f t="shared" si="11"/>
        <v>0</v>
      </c>
      <c r="L53" s="559">
        <f t="shared" si="11"/>
        <v>0</v>
      </c>
      <c r="M53" s="601">
        <f t="shared" si="11"/>
        <v>0</v>
      </c>
      <c r="N53" s="570">
        <f t="shared" si="11"/>
        <v>0</v>
      </c>
      <c r="O53" s="559">
        <f t="shared" si="11"/>
        <v>0</v>
      </c>
      <c r="P53" s="601">
        <f t="shared" si="11"/>
        <v>0</v>
      </c>
      <c r="Q53" s="570">
        <f t="shared" si="11"/>
        <v>0</v>
      </c>
      <c r="R53" s="559">
        <f t="shared" si="11"/>
        <v>0</v>
      </c>
      <c r="S53" s="601">
        <f t="shared" si="11"/>
        <v>0</v>
      </c>
      <c r="T53" s="570">
        <f t="shared" si="11"/>
        <v>0</v>
      </c>
      <c r="U53" s="559">
        <f t="shared" si="11"/>
        <v>0</v>
      </c>
      <c r="V53" s="601">
        <f t="shared" si="11"/>
        <v>0</v>
      </c>
      <c r="W53" s="570">
        <f t="shared" si="11"/>
        <v>0</v>
      </c>
      <c r="X53" s="559">
        <f t="shared" si="11"/>
        <v>0</v>
      </c>
      <c r="Y53" s="601">
        <f t="shared" si="11"/>
        <v>0</v>
      </c>
      <c r="Z53" s="570">
        <f t="shared" si="11"/>
        <v>0</v>
      </c>
      <c r="AA53" s="559">
        <f t="shared" si="11"/>
        <v>0</v>
      </c>
      <c r="AB53" s="601">
        <f t="shared" si="11"/>
        <v>0</v>
      </c>
      <c r="AC53" s="570">
        <f t="shared" si="11"/>
        <v>0</v>
      </c>
      <c r="AD53" s="559">
        <f t="shared" si="11"/>
        <v>0</v>
      </c>
      <c r="AE53" s="601">
        <f t="shared" si="11"/>
        <v>0</v>
      </c>
      <c r="AF53" s="570">
        <f t="shared" si="11"/>
        <v>0</v>
      </c>
      <c r="AG53" s="559">
        <f t="shared" si="11"/>
        <v>0</v>
      </c>
      <c r="AH53" s="601">
        <f t="shared" si="11"/>
        <v>0</v>
      </c>
      <c r="AI53" s="570">
        <f t="shared" si="11"/>
        <v>0</v>
      </c>
      <c r="AJ53" s="563">
        <f t="shared" si="3"/>
        <v>16507.5</v>
      </c>
      <c r="AK53" s="563">
        <f t="shared" si="3"/>
        <v>18830.7</v>
      </c>
      <c r="AL53" s="563">
        <f t="shared" si="3"/>
        <v>19150.900000000001</v>
      </c>
    </row>
    <row r="54" spans="1:42" x14ac:dyDescent="0.25">
      <c r="A54" s="550">
        <v>907</v>
      </c>
      <c r="B54" s="560" t="s">
        <v>1045</v>
      </c>
      <c r="C54" s="560" t="s">
        <v>1021</v>
      </c>
      <c r="D54" s="560" t="s">
        <v>1046</v>
      </c>
      <c r="E54" s="561" t="s">
        <v>1027</v>
      </c>
      <c r="F54" s="562">
        <v>16507.5</v>
      </c>
      <c r="G54" s="590">
        <v>18830.7</v>
      </c>
      <c r="H54" s="562">
        <v>19150.900000000001</v>
      </c>
      <c r="I54" s="562"/>
      <c r="J54" s="590"/>
      <c r="K54" s="571"/>
      <c r="L54" s="562"/>
      <c r="M54" s="590"/>
      <c r="N54" s="571"/>
      <c r="O54" s="562"/>
      <c r="P54" s="590"/>
      <c r="Q54" s="571"/>
      <c r="R54" s="562"/>
      <c r="S54" s="590"/>
      <c r="T54" s="571"/>
      <c r="U54" s="562"/>
      <c r="V54" s="590"/>
      <c r="W54" s="571"/>
      <c r="X54" s="562"/>
      <c r="Y54" s="590"/>
      <c r="Z54" s="571"/>
      <c r="AA54" s="562"/>
      <c r="AB54" s="590"/>
      <c r="AC54" s="571"/>
      <c r="AD54" s="562"/>
      <c r="AE54" s="590"/>
      <c r="AF54" s="571"/>
      <c r="AG54" s="562"/>
      <c r="AH54" s="590"/>
      <c r="AI54" s="571"/>
      <c r="AJ54" s="564">
        <f t="shared" si="3"/>
        <v>16507.5</v>
      </c>
      <c r="AK54" s="564">
        <f t="shared" si="3"/>
        <v>18830.7</v>
      </c>
      <c r="AL54" s="564">
        <f t="shared" si="3"/>
        <v>19150.900000000001</v>
      </c>
      <c r="AN54" s="598">
        <f>AJ54</f>
        <v>16507.5</v>
      </c>
      <c r="AO54" s="598">
        <f>AK54</f>
        <v>18830.7</v>
      </c>
      <c r="AP54" s="598">
        <f>AL54</f>
        <v>19150.900000000001</v>
      </c>
    </row>
    <row r="55" spans="1:42" x14ac:dyDescent="0.25">
      <c r="A55" s="557">
        <v>907</v>
      </c>
      <c r="B55" s="551" t="s">
        <v>1045</v>
      </c>
      <c r="C55" s="551" t="s">
        <v>1031</v>
      </c>
      <c r="D55" s="551"/>
      <c r="E55" s="558"/>
      <c r="F55" s="559">
        <f>SUM(F56:F59)</f>
        <v>7974.5</v>
      </c>
      <c r="G55" s="601">
        <f>SUM(G56:G59)</f>
        <v>9038.5</v>
      </c>
      <c r="H55" s="570">
        <f>SUM(H56:H59)</f>
        <v>10632.7</v>
      </c>
      <c r="I55" s="559">
        <f t="shared" ref="I55:AI55" si="12">SUM(I56:I59)</f>
        <v>0</v>
      </c>
      <c r="J55" s="601">
        <f t="shared" si="12"/>
        <v>0</v>
      </c>
      <c r="K55" s="570">
        <f t="shared" si="12"/>
        <v>0</v>
      </c>
      <c r="L55" s="559">
        <f t="shared" si="12"/>
        <v>102392.9</v>
      </c>
      <c r="M55" s="601">
        <f t="shared" si="12"/>
        <v>110405.4</v>
      </c>
      <c r="N55" s="570">
        <f t="shared" si="12"/>
        <v>100118</v>
      </c>
      <c r="O55" s="559">
        <f t="shared" si="12"/>
        <v>88011.8</v>
      </c>
      <c r="P55" s="601">
        <f t="shared" si="12"/>
        <v>98654.8</v>
      </c>
      <c r="Q55" s="570">
        <f t="shared" si="12"/>
        <v>89586.1</v>
      </c>
      <c r="R55" s="559">
        <f t="shared" si="12"/>
        <v>98575.8</v>
      </c>
      <c r="S55" s="601">
        <f t="shared" si="12"/>
        <v>119261</v>
      </c>
      <c r="T55" s="570">
        <f t="shared" si="12"/>
        <v>112998.5</v>
      </c>
      <c r="U55" s="559">
        <f t="shared" si="12"/>
        <v>111103</v>
      </c>
      <c r="V55" s="601">
        <f t="shared" si="12"/>
        <v>119834.9</v>
      </c>
      <c r="W55" s="570">
        <f t="shared" si="12"/>
        <v>108575.6</v>
      </c>
      <c r="X55" s="559">
        <f t="shared" si="12"/>
        <v>33033.300000000003</v>
      </c>
      <c r="Y55" s="601">
        <f t="shared" si="12"/>
        <v>35299.1</v>
      </c>
      <c r="Z55" s="570">
        <f t="shared" si="12"/>
        <v>32359.1</v>
      </c>
      <c r="AA55" s="559">
        <f t="shared" si="12"/>
        <v>202720.8</v>
      </c>
      <c r="AB55" s="601">
        <f t="shared" si="12"/>
        <v>205356</v>
      </c>
      <c r="AC55" s="570">
        <f t="shared" si="12"/>
        <v>185094</v>
      </c>
      <c r="AD55" s="559">
        <f t="shared" si="12"/>
        <v>156741.79999999999</v>
      </c>
      <c r="AE55" s="601">
        <f t="shared" si="12"/>
        <v>168920.3</v>
      </c>
      <c r="AF55" s="570">
        <f t="shared" si="12"/>
        <v>151289.20000000001</v>
      </c>
      <c r="AG55" s="559">
        <f t="shared" si="12"/>
        <v>39823.300000000003</v>
      </c>
      <c r="AH55" s="601">
        <f t="shared" si="12"/>
        <v>43440.5</v>
      </c>
      <c r="AI55" s="570">
        <f t="shared" si="12"/>
        <v>39014.800000000003</v>
      </c>
      <c r="AJ55" s="556">
        <f t="shared" si="3"/>
        <v>840377.2</v>
      </c>
      <c r="AK55" s="556">
        <f t="shared" si="3"/>
        <v>910210.5</v>
      </c>
      <c r="AL55" s="556">
        <f t="shared" si="3"/>
        <v>829668</v>
      </c>
    </row>
    <row r="56" spans="1:42" x14ac:dyDescent="0.25">
      <c r="A56" s="550">
        <v>907</v>
      </c>
      <c r="B56" s="560" t="s">
        <v>1045</v>
      </c>
      <c r="C56" s="560" t="s">
        <v>1031</v>
      </c>
      <c r="D56" s="560" t="s">
        <v>1047</v>
      </c>
      <c r="E56" s="561" t="s">
        <v>1027</v>
      </c>
      <c r="F56" s="562"/>
      <c r="G56" s="590"/>
      <c r="H56" s="571"/>
      <c r="I56" s="562"/>
      <c r="J56" s="590"/>
      <c r="K56" s="571"/>
      <c r="L56" s="562">
        <v>102392.9</v>
      </c>
      <c r="M56" s="590">
        <v>110405.4</v>
      </c>
      <c r="N56" s="571">
        <v>100118</v>
      </c>
      <c r="O56" s="562">
        <v>88011.8</v>
      </c>
      <c r="P56" s="590">
        <v>98654.8</v>
      </c>
      <c r="Q56" s="571">
        <f>89586.1-Q57</f>
        <v>86665.1</v>
      </c>
      <c r="R56" s="562">
        <v>98575.8</v>
      </c>
      <c r="S56" s="590">
        <f>119261-S57</f>
        <v>109590.2</v>
      </c>
      <c r="T56" s="571">
        <f>112998.5-T57</f>
        <v>97998.5</v>
      </c>
      <c r="U56" s="562">
        <f>111103-U57</f>
        <v>108603</v>
      </c>
      <c r="V56" s="590">
        <f>119834.9-V57</f>
        <v>117334.9</v>
      </c>
      <c r="W56" s="571">
        <f>108575.6-W57</f>
        <v>106075.6</v>
      </c>
      <c r="X56" s="562">
        <v>33033.300000000003</v>
      </c>
      <c r="Y56" s="590">
        <v>35299.1</v>
      </c>
      <c r="Z56" s="571">
        <v>32359.1</v>
      </c>
      <c r="AA56" s="562">
        <f>202720.8-AA57</f>
        <v>188473.3</v>
      </c>
      <c r="AB56" s="590">
        <v>205356</v>
      </c>
      <c r="AC56" s="571">
        <v>185094</v>
      </c>
      <c r="AD56" s="562">
        <v>156741.79999999999</v>
      </c>
      <c r="AE56" s="590">
        <v>168920.3</v>
      </c>
      <c r="AF56" s="571">
        <v>151289.20000000001</v>
      </c>
      <c r="AG56" s="562">
        <v>39823.300000000003</v>
      </c>
      <c r="AH56" s="590">
        <v>43440.5</v>
      </c>
      <c r="AI56" s="571">
        <v>39014.800000000003</v>
      </c>
      <c r="AJ56" s="556">
        <f t="shared" si="3"/>
        <v>815655.2</v>
      </c>
      <c r="AK56" s="556">
        <f t="shared" si="3"/>
        <v>889001.2</v>
      </c>
      <c r="AL56" s="556">
        <f t="shared" si="3"/>
        <v>798614.3</v>
      </c>
      <c r="AN56" s="598">
        <f>AJ56+AJ57</f>
        <v>832402.7</v>
      </c>
      <c r="AO56" s="598">
        <f>AK56+AK57</f>
        <v>901172</v>
      </c>
      <c r="AP56" s="598">
        <f>AL56+AL57</f>
        <v>819035.3</v>
      </c>
    </row>
    <row r="57" spans="1:42" x14ac:dyDescent="0.25">
      <c r="A57" s="550">
        <v>907</v>
      </c>
      <c r="B57" s="560" t="s">
        <v>1045</v>
      </c>
      <c r="C57" s="560" t="s">
        <v>1031</v>
      </c>
      <c r="D57" s="560" t="s">
        <v>1047</v>
      </c>
      <c r="E57" s="561" t="s">
        <v>1030</v>
      </c>
      <c r="F57" s="562"/>
      <c r="G57" s="590"/>
      <c r="H57" s="571"/>
      <c r="I57" s="562"/>
      <c r="J57" s="590"/>
      <c r="K57" s="571"/>
      <c r="L57" s="562"/>
      <c r="M57" s="590"/>
      <c r="N57" s="571"/>
      <c r="O57" s="562"/>
      <c r="P57" s="590"/>
      <c r="Q57" s="571">
        <v>2921</v>
      </c>
      <c r="R57" s="562"/>
      <c r="S57" s="590">
        <v>9670.7999999999993</v>
      </c>
      <c r="T57" s="571">
        <v>15000</v>
      </c>
      <c r="U57" s="562">
        <v>2500</v>
      </c>
      <c r="V57" s="590">
        <v>2500</v>
      </c>
      <c r="W57" s="571">
        <v>2500</v>
      </c>
      <c r="X57" s="562"/>
      <c r="Y57" s="590"/>
      <c r="Z57" s="571"/>
      <c r="AA57" s="562">
        <v>14247.5</v>
      </c>
      <c r="AB57" s="590"/>
      <c r="AC57" s="571"/>
      <c r="AD57" s="562"/>
      <c r="AE57" s="590"/>
      <c r="AF57" s="571"/>
      <c r="AG57" s="562"/>
      <c r="AH57" s="590"/>
      <c r="AI57" s="571"/>
      <c r="AJ57" s="556">
        <f t="shared" si="3"/>
        <v>16747.5</v>
      </c>
      <c r="AK57" s="556">
        <f t="shared" si="3"/>
        <v>12170.8</v>
      </c>
      <c r="AL57" s="556">
        <f t="shared" si="3"/>
        <v>20421</v>
      </c>
    </row>
    <row r="58" spans="1:42" x14ac:dyDescent="0.25">
      <c r="A58" s="550">
        <v>907</v>
      </c>
      <c r="B58" s="560" t="s">
        <v>1045</v>
      </c>
      <c r="C58" s="560" t="s">
        <v>1031</v>
      </c>
      <c r="D58" s="560" t="s">
        <v>1046</v>
      </c>
      <c r="E58" s="561" t="s">
        <v>1027</v>
      </c>
      <c r="F58" s="562">
        <v>7974.5</v>
      </c>
      <c r="G58" s="590">
        <v>9038.5</v>
      </c>
      <c r="H58" s="564">
        <v>10632.7</v>
      </c>
      <c r="I58" s="562"/>
      <c r="J58" s="590"/>
      <c r="K58" s="571"/>
      <c r="L58" s="562"/>
      <c r="M58" s="590"/>
      <c r="N58" s="571"/>
      <c r="O58" s="562"/>
      <c r="P58" s="590"/>
      <c r="Q58" s="571"/>
      <c r="R58" s="562"/>
      <c r="S58" s="590"/>
      <c r="T58" s="571"/>
      <c r="U58" s="562"/>
      <c r="V58" s="590"/>
      <c r="W58" s="571"/>
      <c r="X58" s="562"/>
      <c r="Y58" s="590"/>
      <c r="Z58" s="571"/>
      <c r="AA58" s="562"/>
      <c r="AB58" s="590"/>
      <c r="AC58" s="571"/>
      <c r="AD58" s="562"/>
      <c r="AE58" s="590"/>
      <c r="AF58" s="571"/>
      <c r="AG58" s="562"/>
      <c r="AH58" s="590"/>
      <c r="AI58" s="571"/>
      <c r="AJ58" s="556">
        <f t="shared" si="3"/>
        <v>7974.5</v>
      </c>
      <c r="AK58" s="556">
        <f t="shared" si="3"/>
        <v>9038.5</v>
      </c>
      <c r="AL58" s="556">
        <f t="shared" si="3"/>
        <v>10632.7</v>
      </c>
      <c r="AN58" s="598">
        <f>AJ58</f>
        <v>7974.5</v>
      </c>
      <c r="AO58" s="598">
        <f>AK58</f>
        <v>9038.5</v>
      </c>
      <c r="AP58" s="598">
        <f>AL58</f>
        <v>10632.7</v>
      </c>
    </row>
    <row r="59" spans="1:42" x14ac:dyDescent="0.25">
      <c r="A59" s="610">
        <v>907</v>
      </c>
      <c r="B59" s="611" t="s">
        <v>1045</v>
      </c>
      <c r="C59" s="611" t="s">
        <v>1031</v>
      </c>
      <c r="D59" s="611" t="s">
        <v>1036</v>
      </c>
      <c r="E59" s="612" t="s">
        <v>1030</v>
      </c>
      <c r="F59" s="613"/>
      <c r="G59" s="614"/>
      <c r="H59" s="615"/>
      <c r="I59" s="613"/>
      <c r="J59" s="614"/>
      <c r="K59" s="615"/>
      <c r="L59" s="613"/>
      <c r="M59" s="614"/>
      <c r="N59" s="615"/>
      <c r="O59" s="613"/>
      <c r="P59" s="614"/>
      <c r="Q59" s="615"/>
      <c r="R59" s="613"/>
      <c r="S59" s="614"/>
      <c r="T59" s="615"/>
      <c r="U59" s="613"/>
      <c r="V59" s="614"/>
      <c r="W59" s="615"/>
      <c r="X59" s="613"/>
      <c r="Y59" s="614"/>
      <c r="Z59" s="615"/>
      <c r="AA59" s="613"/>
      <c r="AB59" s="614"/>
      <c r="AC59" s="615"/>
      <c r="AD59" s="613"/>
      <c r="AE59" s="614"/>
      <c r="AF59" s="615"/>
      <c r="AG59" s="613"/>
      <c r="AH59" s="614"/>
      <c r="AI59" s="615"/>
      <c r="AJ59" s="616">
        <f t="shared" si="3"/>
        <v>0</v>
      </c>
      <c r="AK59" s="616">
        <f t="shared" si="3"/>
        <v>0</v>
      </c>
      <c r="AL59" s="616">
        <f t="shared" si="3"/>
        <v>0</v>
      </c>
    </row>
    <row r="60" spans="1:42" x14ac:dyDescent="0.25">
      <c r="A60" s="553">
        <v>907</v>
      </c>
      <c r="B60" s="554" t="s">
        <v>1048</v>
      </c>
      <c r="C60" s="554"/>
      <c r="D60" s="554"/>
      <c r="E60" s="555"/>
      <c r="F60" s="556">
        <f>F61+F63</f>
        <v>62380.7</v>
      </c>
      <c r="G60" s="600">
        <f>G61+G63</f>
        <v>62429.8</v>
      </c>
      <c r="H60" s="583">
        <f>H61+H63</f>
        <v>62500.899999999994</v>
      </c>
      <c r="I60" s="556">
        <f t="shared" ref="I60:AI60" si="13">I61+I63</f>
        <v>0</v>
      </c>
      <c r="J60" s="600">
        <f t="shared" si="13"/>
        <v>0</v>
      </c>
      <c r="K60" s="583">
        <f t="shared" si="13"/>
        <v>0</v>
      </c>
      <c r="L60" s="556">
        <f t="shared" si="13"/>
        <v>0</v>
      </c>
      <c r="M60" s="600">
        <f t="shared" si="13"/>
        <v>0</v>
      </c>
      <c r="N60" s="583">
        <f t="shared" si="13"/>
        <v>0</v>
      </c>
      <c r="O60" s="556">
        <f t="shared" si="13"/>
        <v>0</v>
      </c>
      <c r="P60" s="600">
        <f t="shared" si="13"/>
        <v>0</v>
      </c>
      <c r="Q60" s="583">
        <f t="shared" si="13"/>
        <v>0</v>
      </c>
      <c r="R60" s="556">
        <f t="shared" si="13"/>
        <v>0</v>
      </c>
      <c r="S60" s="600">
        <f t="shared" si="13"/>
        <v>0</v>
      </c>
      <c r="T60" s="583">
        <f t="shared" si="13"/>
        <v>0</v>
      </c>
      <c r="U60" s="556">
        <f t="shared" si="13"/>
        <v>0</v>
      </c>
      <c r="V60" s="600">
        <f t="shared" si="13"/>
        <v>0</v>
      </c>
      <c r="W60" s="583">
        <f t="shared" si="13"/>
        <v>0</v>
      </c>
      <c r="X60" s="556">
        <f t="shared" si="13"/>
        <v>0</v>
      </c>
      <c r="Y60" s="600">
        <f t="shared" si="13"/>
        <v>0</v>
      </c>
      <c r="Z60" s="583">
        <f t="shared" si="13"/>
        <v>0</v>
      </c>
      <c r="AA60" s="556">
        <f t="shared" si="13"/>
        <v>0</v>
      </c>
      <c r="AB60" s="600">
        <f t="shared" si="13"/>
        <v>0</v>
      </c>
      <c r="AC60" s="583">
        <f t="shared" si="13"/>
        <v>0</v>
      </c>
      <c r="AD60" s="556">
        <f t="shared" si="13"/>
        <v>0</v>
      </c>
      <c r="AE60" s="600">
        <f t="shared" si="13"/>
        <v>0</v>
      </c>
      <c r="AF60" s="583">
        <f t="shared" si="13"/>
        <v>0</v>
      </c>
      <c r="AG60" s="556">
        <f t="shared" si="13"/>
        <v>0</v>
      </c>
      <c r="AH60" s="600">
        <f t="shared" si="13"/>
        <v>0</v>
      </c>
      <c r="AI60" s="583">
        <f t="shared" si="13"/>
        <v>0</v>
      </c>
      <c r="AJ60" s="556">
        <f t="shared" si="3"/>
        <v>62380.7</v>
      </c>
      <c r="AK60" s="556">
        <f t="shared" si="3"/>
        <v>62429.8</v>
      </c>
      <c r="AL60" s="556">
        <f t="shared" si="3"/>
        <v>62500.899999999994</v>
      </c>
    </row>
    <row r="61" spans="1:42" s="588" customFormat="1" x14ac:dyDescent="0.25">
      <c r="A61" s="567">
        <v>907</v>
      </c>
      <c r="B61" s="568" t="s">
        <v>1048</v>
      </c>
      <c r="C61" s="568" t="s">
        <v>1021</v>
      </c>
      <c r="D61" s="568"/>
      <c r="E61" s="569"/>
      <c r="F61" s="563">
        <f>F62</f>
        <v>17854.3</v>
      </c>
      <c r="G61" s="603">
        <f>G62</f>
        <v>18568.5</v>
      </c>
      <c r="H61" s="586">
        <f>H62</f>
        <v>19385.2</v>
      </c>
      <c r="I61" s="563">
        <f t="shared" ref="I61:AI61" si="14">I62</f>
        <v>0</v>
      </c>
      <c r="J61" s="603">
        <f t="shared" si="14"/>
        <v>0</v>
      </c>
      <c r="K61" s="586">
        <f t="shared" si="14"/>
        <v>0</v>
      </c>
      <c r="L61" s="563">
        <f t="shared" si="14"/>
        <v>0</v>
      </c>
      <c r="M61" s="603">
        <f t="shared" si="14"/>
        <v>0</v>
      </c>
      <c r="N61" s="586">
        <f t="shared" si="14"/>
        <v>0</v>
      </c>
      <c r="O61" s="563">
        <f t="shared" si="14"/>
        <v>0</v>
      </c>
      <c r="P61" s="603">
        <f t="shared" si="14"/>
        <v>0</v>
      </c>
      <c r="Q61" s="586">
        <f t="shared" si="14"/>
        <v>0</v>
      </c>
      <c r="R61" s="563">
        <f t="shared" si="14"/>
        <v>0</v>
      </c>
      <c r="S61" s="603">
        <f t="shared" si="14"/>
        <v>0</v>
      </c>
      <c r="T61" s="586">
        <f t="shared" si="14"/>
        <v>0</v>
      </c>
      <c r="U61" s="563">
        <f t="shared" si="14"/>
        <v>0</v>
      </c>
      <c r="V61" s="603">
        <f t="shared" si="14"/>
        <v>0</v>
      </c>
      <c r="W61" s="586">
        <f t="shared" si="14"/>
        <v>0</v>
      </c>
      <c r="X61" s="563">
        <f t="shared" si="14"/>
        <v>0</v>
      </c>
      <c r="Y61" s="603">
        <f t="shared" si="14"/>
        <v>0</v>
      </c>
      <c r="Z61" s="586">
        <f t="shared" si="14"/>
        <v>0</v>
      </c>
      <c r="AA61" s="563">
        <f t="shared" si="14"/>
        <v>0</v>
      </c>
      <c r="AB61" s="603">
        <f t="shared" si="14"/>
        <v>0</v>
      </c>
      <c r="AC61" s="586">
        <f t="shared" si="14"/>
        <v>0</v>
      </c>
      <c r="AD61" s="563">
        <f t="shared" si="14"/>
        <v>0</v>
      </c>
      <c r="AE61" s="603">
        <f t="shared" si="14"/>
        <v>0</v>
      </c>
      <c r="AF61" s="586">
        <f t="shared" si="14"/>
        <v>0</v>
      </c>
      <c r="AG61" s="563">
        <f t="shared" si="14"/>
        <v>0</v>
      </c>
      <c r="AH61" s="603">
        <f t="shared" si="14"/>
        <v>0</v>
      </c>
      <c r="AI61" s="586">
        <f t="shared" si="14"/>
        <v>0</v>
      </c>
      <c r="AJ61" s="563">
        <f t="shared" si="3"/>
        <v>17854.3</v>
      </c>
      <c r="AK61" s="563">
        <f t="shared" si="3"/>
        <v>18568.5</v>
      </c>
      <c r="AL61" s="563">
        <f t="shared" si="3"/>
        <v>19385.2</v>
      </c>
    </row>
    <row r="62" spans="1:42" x14ac:dyDescent="0.25">
      <c r="A62" s="550">
        <v>907</v>
      </c>
      <c r="B62" s="560" t="s">
        <v>1048</v>
      </c>
      <c r="C62" s="560" t="s">
        <v>1021</v>
      </c>
      <c r="D62" s="560" t="s">
        <v>1049</v>
      </c>
      <c r="E62" s="561" t="s">
        <v>1026</v>
      </c>
      <c r="F62" s="562">
        <v>17854.3</v>
      </c>
      <c r="G62" s="590">
        <v>18568.5</v>
      </c>
      <c r="H62" s="562">
        <v>19385.2</v>
      </c>
      <c r="I62" s="562"/>
      <c r="J62" s="590"/>
      <c r="K62" s="571"/>
      <c r="L62" s="562"/>
      <c r="M62" s="590"/>
      <c r="N62" s="571"/>
      <c r="O62" s="562"/>
      <c r="P62" s="590"/>
      <c r="Q62" s="571"/>
      <c r="R62" s="562"/>
      <c r="S62" s="590"/>
      <c r="T62" s="571"/>
      <c r="U62" s="562"/>
      <c r="V62" s="590"/>
      <c r="W62" s="571"/>
      <c r="X62" s="562"/>
      <c r="Y62" s="590"/>
      <c r="Z62" s="571"/>
      <c r="AA62" s="562"/>
      <c r="AB62" s="590"/>
      <c r="AC62" s="571"/>
      <c r="AD62" s="562"/>
      <c r="AE62" s="590"/>
      <c r="AF62" s="571"/>
      <c r="AG62" s="562"/>
      <c r="AH62" s="590"/>
      <c r="AI62" s="571"/>
      <c r="AJ62" s="564">
        <f t="shared" si="3"/>
        <v>17854.3</v>
      </c>
      <c r="AK62" s="564">
        <f t="shared" si="3"/>
        <v>18568.5</v>
      </c>
      <c r="AL62" s="564">
        <f t="shared" si="3"/>
        <v>19385.2</v>
      </c>
      <c r="AN62" s="598">
        <f>AJ62</f>
        <v>17854.3</v>
      </c>
      <c r="AO62" s="598">
        <f>AK62</f>
        <v>18568.5</v>
      </c>
      <c r="AP62" s="598">
        <f>AL62</f>
        <v>19385.2</v>
      </c>
    </row>
    <row r="63" spans="1:42" s="584" customFormat="1" x14ac:dyDescent="0.25">
      <c r="A63" s="557">
        <v>907</v>
      </c>
      <c r="B63" s="551" t="s">
        <v>1048</v>
      </c>
      <c r="C63" s="551" t="s">
        <v>1031</v>
      </c>
      <c r="D63" s="551"/>
      <c r="E63" s="558"/>
      <c r="F63" s="559">
        <f>SUM(F64:F66)</f>
        <v>44526.400000000001</v>
      </c>
      <c r="G63" s="601">
        <f>SUM(G64:G66)</f>
        <v>43861.3</v>
      </c>
      <c r="H63" s="570">
        <f>SUM(H64:H66)</f>
        <v>43115.7</v>
      </c>
      <c r="I63" s="559">
        <f t="shared" ref="I63:AI63" si="15">SUM(I64:I66)</f>
        <v>0</v>
      </c>
      <c r="J63" s="601">
        <f t="shared" si="15"/>
        <v>0</v>
      </c>
      <c r="K63" s="570">
        <f t="shared" si="15"/>
        <v>0</v>
      </c>
      <c r="L63" s="559">
        <f t="shared" si="15"/>
        <v>0</v>
      </c>
      <c r="M63" s="601">
        <f t="shared" si="15"/>
        <v>0</v>
      </c>
      <c r="N63" s="570">
        <f t="shared" si="15"/>
        <v>0</v>
      </c>
      <c r="O63" s="559">
        <f t="shared" si="15"/>
        <v>0</v>
      </c>
      <c r="P63" s="601">
        <f t="shared" si="15"/>
        <v>0</v>
      </c>
      <c r="Q63" s="570">
        <f t="shared" si="15"/>
        <v>0</v>
      </c>
      <c r="R63" s="559">
        <f t="shared" si="15"/>
        <v>0</v>
      </c>
      <c r="S63" s="601">
        <f t="shared" si="15"/>
        <v>0</v>
      </c>
      <c r="T63" s="570">
        <f t="shared" si="15"/>
        <v>0</v>
      </c>
      <c r="U63" s="559">
        <f t="shared" si="15"/>
        <v>0</v>
      </c>
      <c r="V63" s="601">
        <f t="shared" si="15"/>
        <v>0</v>
      </c>
      <c r="W63" s="570">
        <f t="shared" si="15"/>
        <v>0</v>
      </c>
      <c r="X63" s="559">
        <f t="shared" si="15"/>
        <v>0</v>
      </c>
      <c r="Y63" s="601">
        <f t="shared" si="15"/>
        <v>0</v>
      </c>
      <c r="Z63" s="570">
        <f t="shared" si="15"/>
        <v>0</v>
      </c>
      <c r="AA63" s="559">
        <f t="shared" si="15"/>
        <v>0</v>
      </c>
      <c r="AB63" s="601">
        <f t="shared" si="15"/>
        <v>0</v>
      </c>
      <c r="AC63" s="570">
        <f t="shared" si="15"/>
        <v>0</v>
      </c>
      <c r="AD63" s="559">
        <f t="shared" si="15"/>
        <v>0</v>
      </c>
      <c r="AE63" s="601">
        <f t="shared" si="15"/>
        <v>0</v>
      </c>
      <c r="AF63" s="570">
        <f t="shared" si="15"/>
        <v>0</v>
      </c>
      <c r="AG63" s="559">
        <f t="shared" si="15"/>
        <v>0</v>
      </c>
      <c r="AH63" s="601">
        <f t="shared" si="15"/>
        <v>0</v>
      </c>
      <c r="AI63" s="570">
        <f t="shared" si="15"/>
        <v>0</v>
      </c>
      <c r="AJ63" s="556">
        <f t="shared" si="3"/>
        <v>44526.400000000001</v>
      </c>
      <c r="AK63" s="556">
        <f t="shared" si="3"/>
        <v>43861.3</v>
      </c>
      <c r="AL63" s="556">
        <f t="shared" si="3"/>
        <v>43115.7</v>
      </c>
    </row>
    <row r="64" spans="1:42" x14ac:dyDescent="0.25">
      <c r="A64" s="550">
        <v>907</v>
      </c>
      <c r="B64" s="560" t="s">
        <v>1048</v>
      </c>
      <c r="C64" s="560" t="s">
        <v>1031</v>
      </c>
      <c r="D64" s="560" t="s">
        <v>1050</v>
      </c>
      <c r="E64" s="561" t="s">
        <v>1026</v>
      </c>
      <c r="F64" s="562">
        <v>29600.2</v>
      </c>
      <c r="G64" s="590">
        <v>28541.200000000001</v>
      </c>
      <c r="H64" s="571">
        <v>28074</v>
      </c>
      <c r="I64" s="562"/>
      <c r="J64" s="590"/>
      <c r="K64" s="571"/>
      <c r="L64" s="562"/>
      <c r="M64" s="590"/>
      <c r="N64" s="571"/>
      <c r="O64" s="562"/>
      <c r="P64" s="590"/>
      <c r="Q64" s="571"/>
      <c r="R64" s="562"/>
      <c r="S64" s="590"/>
      <c r="T64" s="571"/>
      <c r="U64" s="562"/>
      <c r="V64" s="590"/>
      <c r="W64" s="571"/>
      <c r="X64" s="562"/>
      <c r="Y64" s="590"/>
      <c r="Z64" s="571"/>
      <c r="AA64" s="562"/>
      <c r="AB64" s="590"/>
      <c r="AC64" s="571"/>
      <c r="AD64" s="562"/>
      <c r="AE64" s="590"/>
      <c r="AF64" s="571"/>
      <c r="AG64" s="562"/>
      <c r="AH64" s="590"/>
      <c r="AI64" s="571"/>
      <c r="AJ64" s="556">
        <f t="shared" si="3"/>
        <v>29600.2</v>
      </c>
      <c r="AK64" s="556">
        <f t="shared" si="3"/>
        <v>28541.200000000001</v>
      </c>
      <c r="AL64" s="556">
        <f t="shared" si="3"/>
        <v>28074</v>
      </c>
      <c r="AN64" s="598">
        <f>AJ64+AJ65</f>
        <v>33879</v>
      </c>
      <c r="AO64" s="598">
        <f>AK64+AK65</f>
        <v>32820</v>
      </c>
      <c r="AP64" s="598">
        <f>AL64+AL65</f>
        <v>32352.799999999999</v>
      </c>
    </row>
    <row r="65" spans="1:42" x14ac:dyDescent="0.25">
      <c r="A65" s="550">
        <v>907</v>
      </c>
      <c r="B65" s="560" t="s">
        <v>1048</v>
      </c>
      <c r="C65" s="560" t="s">
        <v>1031</v>
      </c>
      <c r="D65" s="560" t="s">
        <v>1050</v>
      </c>
      <c r="E65" s="561" t="s">
        <v>1030</v>
      </c>
      <c r="F65" s="562">
        <v>4278.8</v>
      </c>
      <c r="G65" s="590">
        <v>4278.8</v>
      </c>
      <c r="H65" s="571">
        <v>4278.8</v>
      </c>
      <c r="I65" s="562"/>
      <c r="J65" s="590"/>
      <c r="K65" s="571"/>
      <c r="L65" s="562"/>
      <c r="M65" s="590"/>
      <c r="N65" s="571"/>
      <c r="O65" s="562"/>
      <c r="P65" s="590"/>
      <c r="Q65" s="571"/>
      <c r="R65" s="562"/>
      <c r="S65" s="590"/>
      <c r="T65" s="571"/>
      <c r="U65" s="562"/>
      <c r="V65" s="590"/>
      <c r="W65" s="571"/>
      <c r="X65" s="562"/>
      <c r="Y65" s="590"/>
      <c r="Z65" s="571"/>
      <c r="AA65" s="562"/>
      <c r="AB65" s="590"/>
      <c r="AC65" s="571"/>
      <c r="AD65" s="562"/>
      <c r="AE65" s="590"/>
      <c r="AF65" s="571"/>
      <c r="AG65" s="562"/>
      <c r="AH65" s="590"/>
      <c r="AI65" s="571"/>
      <c r="AJ65" s="556">
        <f t="shared" si="3"/>
        <v>4278.8</v>
      </c>
      <c r="AK65" s="556">
        <f t="shared" si="3"/>
        <v>4278.8</v>
      </c>
      <c r="AL65" s="556">
        <f t="shared" si="3"/>
        <v>4278.8</v>
      </c>
    </row>
    <row r="66" spans="1:42" x14ac:dyDescent="0.25">
      <c r="A66" s="550">
        <v>907</v>
      </c>
      <c r="B66" s="560" t="s">
        <v>1048</v>
      </c>
      <c r="C66" s="560" t="s">
        <v>1031</v>
      </c>
      <c r="D66" s="560" t="s">
        <v>1049</v>
      </c>
      <c r="E66" s="561" t="s">
        <v>1026</v>
      </c>
      <c r="F66" s="562">
        <v>10647.4</v>
      </c>
      <c r="G66" s="590">
        <v>11041.3</v>
      </c>
      <c r="H66" s="571">
        <v>10762.9</v>
      </c>
      <c r="I66" s="562"/>
      <c r="J66" s="590"/>
      <c r="K66" s="571"/>
      <c r="L66" s="562"/>
      <c r="M66" s="590"/>
      <c r="N66" s="571"/>
      <c r="O66" s="562"/>
      <c r="P66" s="590"/>
      <c r="Q66" s="571"/>
      <c r="R66" s="562"/>
      <c r="S66" s="590"/>
      <c r="T66" s="571"/>
      <c r="U66" s="562"/>
      <c r="V66" s="590"/>
      <c r="W66" s="571"/>
      <c r="X66" s="562"/>
      <c r="Y66" s="590"/>
      <c r="Z66" s="571"/>
      <c r="AA66" s="562"/>
      <c r="AB66" s="590"/>
      <c r="AC66" s="571"/>
      <c r="AD66" s="562"/>
      <c r="AE66" s="590"/>
      <c r="AF66" s="571"/>
      <c r="AG66" s="562"/>
      <c r="AH66" s="590"/>
      <c r="AI66" s="571"/>
      <c r="AJ66" s="556">
        <f t="shared" si="3"/>
        <v>10647.4</v>
      </c>
      <c r="AK66" s="556">
        <f t="shared" si="3"/>
        <v>11041.3</v>
      </c>
      <c r="AL66" s="556">
        <f t="shared" si="3"/>
        <v>10762.9</v>
      </c>
      <c r="AN66" s="598">
        <f>AJ66</f>
        <v>10647.4</v>
      </c>
      <c r="AO66" s="598">
        <f>AK66</f>
        <v>11041.3</v>
      </c>
      <c r="AP66" s="598">
        <f>AL66</f>
        <v>10762.9</v>
      </c>
    </row>
    <row r="67" spans="1:42" x14ac:dyDescent="0.25">
      <c r="A67" s="553">
        <v>907</v>
      </c>
      <c r="B67" s="554" t="s">
        <v>1051</v>
      </c>
      <c r="C67" s="554"/>
      <c r="D67" s="554"/>
      <c r="E67" s="555"/>
      <c r="F67" s="556">
        <f>F68+F73</f>
        <v>850.8</v>
      </c>
      <c r="G67" s="600">
        <f>G68+G73</f>
        <v>874.5</v>
      </c>
      <c r="H67" s="583">
        <f>H68+H73</f>
        <v>874.5</v>
      </c>
      <c r="I67" s="556">
        <f t="shared" ref="I67:AI67" si="16">I68+I73</f>
        <v>0</v>
      </c>
      <c r="J67" s="600">
        <f t="shared" si="16"/>
        <v>0</v>
      </c>
      <c r="K67" s="583">
        <f t="shared" si="16"/>
        <v>0</v>
      </c>
      <c r="L67" s="556">
        <f t="shared" si="16"/>
        <v>4308</v>
      </c>
      <c r="M67" s="600">
        <f t="shared" si="16"/>
        <v>4414.7</v>
      </c>
      <c r="N67" s="583">
        <f t="shared" si="16"/>
        <v>4414.7</v>
      </c>
      <c r="O67" s="556">
        <f t="shared" si="16"/>
        <v>2382.4</v>
      </c>
      <c r="P67" s="600">
        <f t="shared" si="16"/>
        <v>2441.8000000000002</v>
      </c>
      <c r="Q67" s="583">
        <f t="shared" si="16"/>
        <v>2441.8000000000002</v>
      </c>
      <c r="R67" s="556">
        <f t="shared" si="16"/>
        <v>2283.6</v>
      </c>
      <c r="S67" s="600">
        <f t="shared" si="16"/>
        <v>2343</v>
      </c>
      <c r="T67" s="583">
        <f t="shared" si="16"/>
        <v>2343</v>
      </c>
      <c r="U67" s="556">
        <f t="shared" si="16"/>
        <v>2250.6</v>
      </c>
      <c r="V67" s="600">
        <f t="shared" si="16"/>
        <v>2310</v>
      </c>
      <c r="W67" s="583">
        <f t="shared" si="16"/>
        <v>2310</v>
      </c>
      <c r="X67" s="556">
        <f t="shared" si="16"/>
        <v>3686.6000000000004</v>
      </c>
      <c r="Y67" s="600">
        <f t="shared" si="16"/>
        <v>3781.5</v>
      </c>
      <c r="Z67" s="583">
        <f t="shared" si="16"/>
        <v>3781.5</v>
      </c>
      <c r="AA67" s="556">
        <f t="shared" si="16"/>
        <v>4665.8999999999996</v>
      </c>
      <c r="AB67" s="600">
        <f t="shared" si="16"/>
        <v>4784.5</v>
      </c>
      <c r="AC67" s="583">
        <f t="shared" si="16"/>
        <v>4784.5</v>
      </c>
      <c r="AD67" s="556">
        <f t="shared" si="16"/>
        <v>2806.1</v>
      </c>
      <c r="AE67" s="600">
        <f t="shared" si="16"/>
        <v>2877.3</v>
      </c>
      <c r="AF67" s="583">
        <f t="shared" si="16"/>
        <v>2877.3</v>
      </c>
      <c r="AG67" s="556">
        <f t="shared" si="16"/>
        <v>4896.3999999999996</v>
      </c>
      <c r="AH67" s="600">
        <f t="shared" si="16"/>
        <v>5015</v>
      </c>
      <c r="AI67" s="583">
        <f t="shared" si="16"/>
        <v>5015</v>
      </c>
      <c r="AJ67" s="556">
        <f t="shared" si="3"/>
        <v>28130.400000000001</v>
      </c>
      <c r="AK67" s="556">
        <f t="shared" si="3"/>
        <v>28842.3</v>
      </c>
      <c r="AL67" s="556">
        <f t="shared" si="3"/>
        <v>28842.3</v>
      </c>
    </row>
    <row r="68" spans="1:42" s="589" customFormat="1" x14ac:dyDescent="0.25">
      <c r="A68" s="567">
        <v>907</v>
      </c>
      <c r="B68" s="568" t="s">
        <v>1051</v>
      </c>
      <c r="C68" s="568" t="s">
        <v>1021</v>
      </c>
      <c r="D68" s="568"/>
      <c r="E68" s="569"/>
      <c r="F68" s="563">
        <f>SUM(F69:F72)</f>
        <v>850.8</v>
      </c>
      <c r="G68" s="603">
        <f>SUM(G69:G72)</f>
        <v>874.5</v>
      </c>
      <c r="H68" s="586">
        <f>SUM(H69:H72)</f>
        <v>874.5</v>
      </c>
      <c r="I68" s="563">
        <f t="shared" ref="I68:AI68" si="17">SUM(I69:I72)</f>
        <v>0</v>
      </c>
      <c r="J68" s="603">
        <f t="shared" si="17"/>
        <v>0</v>
      </c>
      <c r="K68" s="586">
        <f t="shared" si="17"/>
        <v>0</v>
      </c>
      <c r="L68" s="563">
        <f t="shared" si="17"/>
        <v>4308</v>
      </c>
      <c r="M68" s="603">
        <f t="shared" si="17"/>
        <v>4414.7</v>
      </c>
      <c r="N68" s="586">
        <f t="shared" si="17"/>
        <v>4414.7</v>
      </c>
      <c r="O68" s="563">
        <f t="shared" si="17"/>
        <v>2382.4</v>
      </c>
      <c r="P68" s="603">
        <f t="shared" si="17"/>
        <v>2441.8000000000002</v>
      </c>
      <c r="Q68" s="586">
        <f t="shared" si="17"/>
        <v>2441.8000000000002</v>
      </c>
      <c r="R68" s="563">
        <f t="shared" si="17"/>
        <v>2283.6</v>
      </c>
      <c r="S68" s="603">
        <f t="shared" si="17"/>
        <v>2343</v>
      </c>
      <c r="T68" s="586">
        <f t="shared" si="17"/>
        <v>2343</v>
      </c>
      <c r="U68" s="563">
        <f t="shared" si="17"/>
        <v>2250.6</v>
      </c>
      <c r="V68" s="603">
        <f t="shared" si="17"/>
        <v>2310</v>
      </c>
      <c r="W68" s="586">
        <f t="shared" si="17"/>
        <v>2310</v>
      </c>
      <c r="X68" s="563">
        <f t="shared" si="17"/>
        <v>3686.6000000000004</v>
      </c>
      <c r="Y68" s="603">
        <f t="shared" si="17"/>
        <v>3781.5</v>
      </c>
      <c r="Z68" s="586">
        <f t="shared" si="17"/>
        <v>3781.5</v>
      </c>
      <c r="AA68" s="563">
        <f t="shared" si="17"/>
        <v>4665.8999999999996</v>
      </c>
      <c r="AB68" s="603">
        <f t="shared" si="17"/>
        <v>4784.5</v>
      </c>
      <c r="AC68" s="586">
        <f t="shared" si="17"/>
        <v>4784.5</v>
      </c>
      <c r="AD68" s="563">
        <f t="shared" si="17"/>
        <v>2806.1</v>
      </c>
      <c r="AE68" s="603">
        <f t="shared" si="17"/>
        <v>2877.3</v>
      </c>
      <c r="AF68" s="586">
        <f t="shared" si="17"/>
        <v>2877.3</v>
      </c>
      <c r="AG68" s="563">
        <f t="shared" si="17"/>
        <v>4896.3999999999996</v>
      </c>
      <c r="AH68" s="603">
        <f t="shared" si="17"/>
        <v>5015</v>
      </c>
      <c r="AI68" s="586">
        <f t="shared" si="17"/>
        <v>5015</v>
      </c>
      <c r="AJ68" s="563">
        <f t="shared" si="3"/>
        <v>28130.400000000001</v>
      </c>
      <c r="AK68" s="563">
        <f t="shared" si="3"/>
        <v>28842.3</v>
      </c>
      <c r="AL68" s="563">
        <f t="shared" si="3"/>
        <v>28842.3</v>
      </c>
    </row>
    <row r="69" spans="1:42" x14ac:dyDescent="0.25">
      <c r="A69" s="550">
        <v>907</v>
      </c>
      <c r="B69" s="560" t="s">
        <v>1051</v>
      </c>
      <c r="C69" s="560" t="s">
        <v>1021</v>
      </c>
      <c r="D69" s="560" t="s">
        <v>1052</v>
      </c>
      <c r="E69" s="561" t="s">
        <v>1053</v>
      </c>
      <c r="F69" s="562">
        <v>593.29999999999995</v>
      </c>
      <c r="G69" s="590">
        <v>593.29999999999995</v>
      </c>
      <c r="H69" s="590">
        <v>593.29999999999995</v>
      </c>
      <c r="I69" s="562"/>
      <c r="J69" s="590"/>
      <c r="K69" s="562"/>
      <c r="L69" s="562">
        <v>2669.8</v>
      </c>
      <c r="M69" s="590">
        <v>2669.8</v>
      </c>
      <c r="N69" s="562">
        <v>2669.8</v>
      </c>
      <c r="O69" s="562">
        <v>1483.2</v>
      </c>
      <c r="P69" s="590">
        <v>1483.2</v>
      </c>
      <c r="Q69" s="562">
        <v>1483.2</v>
      </c>
      <c r="R69" s="562">
        <v>1483.2</v>
      </c>
      <c r="S69" s="590">
        <v>1483.2</v>
      </c>
      <c r="T69" s="562">
        <v>1483.2</v>
      </c>
      <c r="U69" s="562">
        <v>1483.2</v>
      </c>
      <c r="V69" s="590">
        <v>1483.2</v>
      </c>
      <c r="W69" s="562">
        <v>1483.2</v>
      </c>
      <c r="X69" s="562">
        <v>2373.1999999999998</v>
      </c>
      <c r="Y69" s="590">
        <v>2373.1999999999998</v>
      </c>
      <c r="Z69" s="562">
        <v>2373.1999999999998</v>
      </c>
      <c r="AA69" s="562">
        <v>2966.5</v>
      </c>
      <c r="AB69" s="590">
        <v>2966.5</v>
      </c>
      <c r="AC69" s="562">
        <v>2966.5</v>
      </c>
      <c r="AD69" s="562">
        <v>1779.9</v>
      </c>
      <c r="AE69" s="590">
        <v>1779.9</v>
      </c>
      <c r="AF69" s="562">
        <v>1779.9</v>
      </c>
      <c r="AG69" s="562">
        <v>2966.5</v>
      </c>
      <c r="AH69" s="590">
        <v>2966.5</v>
      </c>
      <c r="AI69" s="562">
        <v>2966.5</v>
      </c>
      <c r="AJ69" s="564">
        <f t="shared" si="3"/>
        <v>17798.8</v>
      </c>
      <c r="AK69" s="564">
        <f t="shared" ref="AK69:AL71" si="18">J69+M69+P69+S69+V69+Y69+AB69+AE69+AH69</f>
        <v>17205.5</v>
      </c>
      <c r="AL69" s="564">
        <f t="shared" si="18"/>
        <v>17205.5</v>
      </c>
      <c r="AN69" s="598">
        <f>AJ69+AJ70+AJ71+AJ72</f>
        <v>28130.400000000001</v>
      </c>
      <c r="AO69" s="598">
        <f>AK69+AK70+AK71+AK72</f>
        <v>27967.8</v>
      </c>
      <c r="AP69" s="598">
        <f>AL69+AL70+AL71+AL72</f>
        <v>27967.8</v>
      </c>
    </row>
    <row r="70" spans="1:42" x14ac:dyDescent="0.25">
      <c r="A70" s="550">
        <v>907</v>
      </c>
      <c r="B70" s="560" t="s">
        <v>1051</v>
      </c>
      <c r="C70" s="560" t="s">
        <v>1021</v>
      </c>
      <c r="D70" s="560" t="s">
        <v>1052</v>
      </c>
      <c r="E70" s="561" t="s">
        <v>1054</v>
      </c>
      <c r="F70" s="562">
        <v>75.099999999999994</v>
      </c>
      <c r="G70" s="590">
        <v>75.099999999999994</v>
      </c>
      <c r="H70" s="590">
        <v>75.099999999999994</v>
      </c>
      <c r="I70" s="562"/>
      <c r="J70" s="590"/>
      <c r="K70" s="562"/>
      <c r="L70" s="562">
        <v>338</v>
      </c>
      <c r="M70" s="590">
        <v>338</v>
      </c>
      <c r="N70" s="562">
        <v>338</v>
      </c>
      <c r="O70" s="562">
        <v>187.8</v>
      </c>
      <c r="P70" s="590">
        <v>187.8</v>
      </c>
      <c r="Q70" s="562">
        <v>187.8</v>
      </c>
      <c r="R70" s="562">
        <v>187.8</v>
      </c>
      <c r="S70" s="590">
        <v>187.8</v>
      </c>
      <c r="T70" s="562">
        <v>187.8</v>
      </c>
      <c r="U70" s="562">
        <v>187.8</v>
      </c>
      <c r="V70" s="590">
        <v>187.8</v>
      </c>
      <c r="W70" s="562">
        <v>187.8</v>
      </c>
      <c r="X70" s="562">
        <v>300.39999999999998</v>
      </c>
      <c r="Y70" s="590">
        <v>300.39999999999998</v>
      </c>
      <c r="Z70" s="562">
        <v>300.39999999999998</v>
      </c>
      <c r="AA70" s="562">
        <v>375.5</v>
      </c>
      <c r="AB70" s="590">
        <v>375.5</v>
      </c>
      <c r="AC70" s="562">
        <v>375.5</v>
      </c>
      <c r="AD70" s="562">
        <v>225.3</v>
      </c>
      <c r="AE70" s="590">
        <v>225.3</v>
      </c>
      <c r="AF70" s="562">
        <v>225.3</v>
      </c>
      <c r="AG70" s="562">
        <v>375.5</v>
      </c>
      <c r="AH70" s="590">
        <v>375.5</v>
      </c>
      <c r="AI70" s="562">
        <v>375.5</v>
      </c>
      <c r="AJ70" s="564">
        <f t="shared" ref="AJ70:AL100" si="19">F70+I70+L70+O70+R70+U70+X70+AA70+AD70+AG70</f>
        <v>2253.1999999999998</v>
      </c>
      <c r="AK70" s="564">
        <f t="shared" si="18"/>
        <v>2178.0999999999995</v>
      </c>
      <c r="AL70" s="564">
        <f t="shared" si="18"/>
        <v>2178.0999999999995</v>
      </c>
    </row>
    <row r="71" spans="1:42" x14ac:dyDescent="0.25">
      <c r="A71" s="550">
        <v>907</v>
      </c>
      <c r="B71" s="560" t="s">
        <v>1051</v>
      </c>
      <c r="C71" s="560" t="s">
        <v>1021</v>
      </c>
      <c r="D71" s="560" t="s">
        <v>1052</v>
      </c>
      <c r="E71" s="561" t="s">
        <v>1055</v>
      </c>
      <c r="F71" s="562">
        <v>182.4</v>
      </c>
      <c r="G71" s="590">
        <v>206.1</v>
      </c>
      <c r="H71" s="590">
        <v>206.1</v>
      </c>
      <c r="I71" s="562"/>
      <c r="J71" s="590"/>
      <c r="K71" s="562"/>
      <c r="L71" s="562">
        <v>806.3</v>
      </c>
      <c r="M71" s="590">
        <v>913</v>
      </c>
      <c r="N71" s="562">
        <v>913</v>
      </c>
      <c r="O71" s="562">
        <v>448</v>
      </c>
      <c r="P71" s="590">
        <v>507.4</v>
      </c>
      <c r="Q71" s="562">
        <v>507.4</v>
      </c>
      <c r="R71" s="562">
        <v>447.9</v>
      </c>
      <c r="S71" s="590">
        <v>507.3</v>
      </c>
      <c r="T71" s="562">
        <v>507.3</v>
      </c>
      <c r="U71" s="562">
        <v>447.9</v>
      </c>
      <c r="V71" s="590">
        <v>507.3</v>
      </c>
      <c r="W71" s="562">
        <v>507.3</v>
      </c>
      <c r="X71" s="562">
        <v>716.7</v>
      </c>
      <c r="Y71" s="590">
        <v>811.6</v>
      </c>
      <c r="Z71" s="562">
        <v>811.6</v>
      </c>
      <c r="AA71" s="562">
        <v>895.9</v>
      </c>
      <c r="AB71" s="590">
        <v>1014.5</v>
      </c>
      <c r="AC71" s="562">
        <v>1014.5</v>
      </c>
      <c r="AD71" s="562">
        <v>537.5</v>
      </c>
      <c r="AE71" s="590">
        <v>608.70000000000005</v>
      </c>
      <c r="AF71" s="562">
        <v>608.70000000000005</v>
      </c>
      <c r="AG71" s="562">
        <v>895.9</v>
      </c>
      <c r="AH71" s="590">
        <v>1014.5</v>
      </c>
      <c r="AI71" s="562">
        <v>1014.5</v>
      </c>
      <c r="AJ71" s="564">
        <f t="shared" si="19"/>
        <v>5378.5</v>
      </c>
      <c r="AK71" s="564">
        <f t="shared" si="18"/>
        <v>5884.3</v>
      </c>
      <c r="AL71" s="564">
        <f t="shared" si="18"/>
        <v>5884.3</v>
      </c>
    </row>
    <row r="72" spans="1:42" x14ac:dyDescent="0.25">
      <c r="A72" s="550">
        <v>907</v>
      </c>
      <c r="B72" s="560" t="s">
        <v>1051</v>
      </c>
      <c r="C72" s="560" t="s">
        <v>1021</v>
      </c>
      <c r="D72" s="560" t="s">
        <v>1052</v>
      </c>
      <c r="E72" s="561" t="s">
        <v>1026</v>
      </c>
      <c r="F72" s="562"/>
      <c r="G72" s="590"/>
      <c r="H72" s="562"/>
      <c r="I72" s="562"/>
      <c r="J72" s="590"/>
      <c r="K72" s="562"/>
      <c r="L72" s="562">
        <v>493.9</v>
      </c>
      <c r="M72" s="590">
        <v>493.9</v>
      </c>
      <c r="N72" s="562">
        <v>493.9</v>
      </c>
      <c r="O72" s="562">
        <v>263.39999999999998</v>
      </c>
      <c r="P72" s="590">
        <v>263.39999999999998</v>
      </c>
      <c r="Q72" s="562">
        <v>263.39999999999998</v>
      </c>
      <c r="R72" s="562">
        <v>164.7</v>
      </c>
      <c r="S72" s="590">
        <v>164.7</v>
      </c>
      <c r="T72" s="562">
        <v>164.7</v>
      </c>
      <c r="U72" s="562">
        <v>131.69999999999999</v>
      </c>
      <c r="V72" s="590">
        <v>131.69999999999999</v>
      </c>
      <c r="W72" s="562">
        <v>131.69999999999999</v>
      </c>
      <c r="X72" s="562">
        <v>296.3</v>
      </c>
      <c r="Y72" s="590">
        <v>296.3</v>
      </c>
      <c r="Z72" s="562">
        <v>296.3</v>
      </c>
      <c r="AA72" s="562">
        <v>428</v>
      </c>
      <c r="AB72" s="590">
        <v>428</v>
      </c>
      <c r="AC72" s="562">
        <v>428</v>
      </c>
      <c r="AD72" s="562">
        <v>263.39999999999998</v>
      </c>
      <c r="AE72" s="590">
        <v>263.39999999999998</v>
      </c>
      <c r="AF72" s="562">
        <v>263.39999999999998</v>
      </c>
      <c r="AG72" s="562">
        <v>658.5</v>
      </c>
      <c r="AH72" s="590">
        <v>658.5</v>
      </c>
      <c r="AI72" s="562">
        <v>658.5</v>
      </c>
      <c r="AJ72" s="564">
        <f t="shared" si="19"/>
        <v>2699.9</v>
      </c>
      <c r="AK72" s="564">
        <f t="shared" si="19"/>
        <v>2699.9</v>
      </c>
      <c r="AL72" s="564">
        <f t="shared" si="19"/>
        <v>2699.9</v>
      </c>
    </row>
    <row r="73" spans="1:42" x14ac:dyDescent="0.25">
      <c r="A73" s="557">
        <v>907</v>
      </c>
      <c r="B73" s="551" t="s">
        <v>1051</v>
      </c>
      <c r="C73" s="551" t="s">
        <v>1031</v>
      </c>
      <c r="D73" s="551"/>
      <c r="E73" s="558"/>
      <c r="F73" s="559">
        <f>SUM(F74:F90)</f>
        <v>0</v>
      </c>
      <c r="G73" s="601">
        <f>SUM(G74:G90)</f>
        <v>0</v>
      </c>
      <c r="H73" s="570">
        <f>SUM(H74:H90)</f>
        <v>0</v>
      </c>
      <c r="I73" s="559">
        <f t="shared" ref="I73:AI73" si="20">SUM(I74:I90)</f>
        <v>0</v>
      </c>
      <c r="J73" s="601">
        <f t="shared" si="20"/>
        <v>0</v>
      </c>
      <c r="K73" s="570">
        <f t="shared" si="20"/>
        <v>0</v>
      </c>
      <c r="L73" s="559">
        <f t="shared" si="20"/>
        <v>0</v>
      </c>
      <c r="M73" s="601">
        <f t="shared" si="20"/>
        <v>0</v>
      </c>
      <c r="N73" s="570">
        <f t="shared" si="20"/>
        <v>0</v>
      </c>
      <c r="O73" s="559">
        <f t="shared" si="20"/>
        <v>0</v>
      </c>
      <c r="P73" s="601">
        <f t="shared" si="20"/>
        <v>0</v>
      </c>
      <c r="Q73" s="570">
        <f t="shared" si="20"/>
        <v>0</v>
      </c>
      <c r="R73" s="559">
        <f t="shared" si="20"/>
        <v>0</v>
      </c>
      <c r="S73" s="601">
        <f t="shared" si="20"/>
        <v>0</v>
      </c>
      <c r="T73" s="570">
        <f t="shared" si="20"/>
        <v>0</v>
      </c>
      <c r="U73" s="559">
        <f t="shared" si="20"/>
        <v>0</v>
      </c>
      <c r="V73" s="601">
        <f t="shared" si="20"/>
        <v>0</v>
      </c>
      <c r="W73" s="570">
        <f t="shared" si="20"/>
        <v>0</v>
      </c>
      <c r="X73" s="559">
        <f t="shared" si="20"/>
        <v>0</v>
      </c>
      <c r="Y73" s="601">
        <f t="shared" si="20"/>
        <v>0</v>
      </c>
      <c r="Z73" s="570">
        <f t="shared" si="20"/>
        <v>0</v>
      </c>
      <c r="AA73" s="559">
        <f t="shared" si="20"/>
        <v>0</v>
      </c>
      <c r="AB73" s="601">
        <f t="shared" si="20"/>
        <v>0</v>
      </c>
      <c r="AC73" s="570">
        <f t="shared" si="20"/>
        <v>0</v>
      </c>
      <c r="AD73" s="559">
        <f t="shared" si="20"/>
        <v>0</v>
      </c>
      <c r="AE73" s="601">
        <f t="shared" si="20"/>
        <v>0</v>
      </c>
      <c r="AF73" s="570">
        <f t="shared" si="20"/>
        <v>0</v>
      </c>
      <c r="AG73" s="559">
        <f t="shared" si="20"/>
        <v>0</v>
      </c>
      <c r="AH73" s="601">
        <f t="shared" si="20"/>
        <v>0</v>
      </c>
      <c r="AI73" s="570">
        <f t="shared" si="20"/>
        <v>0</v>
      </c>
      <c r="AJ73" s="556">
        <f t="shared" si="19"/>
        <v>0</v>
      </c>
      <c r="AK73" s="556">
        <f t="shared" si="19"/>
        <v>0</v>
      </c>
      <c r="AL73" s="556">
        <f t="shared" si="19"/>
        <v>0</v>
      </c>
    </row>
    <row r="74" spans="1:42" x14ac:dyDescent="0.25">
      <c r="A74" s="550">
        <v>907</v>
      </c>
      <c r="B74" s="560" t="s">
        <v>1051</v>
      </c>
      <c r="C74" s="560" t="s">
        <v>1031</v>
      </c>
      <c r="D74" s="560" t="s">
        <v>1056</v>
      </c>
      <c r="E74" s="561" t="s">
        <v>1027</v>
      </c>
      <c r="F74" s="562"/>
      <c r="G74" s="590"/>
      <c r="H74" s="571"/>
      <c r="I74" s="562"/>
      <c r="J74" s="590"/>
      <c r="K74" s="571"/>
      <c r="L74" s="562"/>
      <c r="M74" s="590"/>
      <c r="N74" s="571"/>
      <c r="O74" s="562"/>
      <c r="P74" s="590"/>
      <c r="Q74" s="571"/>
      <c r="R74" s="562"/>
      <c r="S74" s="590"/>
      <c r="T74" s="571"/>
      <c r="U74" s="562"/>
      <c r="V74" s="590"/>
      <c r="W74" s="571"/>
      <c r="X74" s="562"/>
      <c r="Y74" s="590"/>
      <c r="Z74" s="571"/>
      <c r="AA74" s="562"/>
      <c r="AB74" s="590"/>
      <c r="AC74" s="571"/>
      <c r="AD74" s="562"/>
      <c r="AE74" s="590"/>
      <c r="AF74" s="571"/>
      <c r="AG74" s="562"/>
      <c r="AH74" s="590"/>
      <c r="AI74" s="571"/>
      <c r="AJ74" s="556">
        <f t="shared" si="19"/>
        <v>0</v>
      </c>
      <c r="AK74" s="556">
        <f t="shared" si="19"/>
        <v>0</v>
      </c>
      <c r="AL74" s="556">
        <f t="shared" si="19"/>
        <v>0</v>
      </c>
      <c r="AN74" s="598">
        <f>AJ74+AJ75+AJ76+AJ77+AJ78+AJ79+AJ80+AJ81</f>
        <v>0</v>
      </c>
      <c r="AO74" s="598">
        <f>AK74+AK75+AK76+AK77+AK78+AK79+AK80+AK81</f>
        <v>0</v>
      </c>
      <c r="AP74" s="598">
        <f>AL74+AL75+AL76+AL77+AL78+AL79+AL80+AL81</f>
        <v>0</v>
      </c>
    </row>
    <row r="75" spans="1:42" x14ac:dyDescent="0.25">
      <c r="A75" s="550">
        <v>907</v>
      </c>
      <c r="B75" s="560" t="s">
        <v>1051</v>
      </c>
      <c r="C75" s="560" t="s">
        <v>1031</v>
      </c>
      <c r="D75" s="560" t="s">
        <v>1057</v>
      </c>
      <c r="E75" s="561" t="s">
        <v>1023</v>
      </c>
      <c r="F75" s="562"/>
      <c r="G75" s="590"/>
      <c r="H75" s="571"/>
      <c r="I75" s="562"/>
      <c r="J75" s="590"/>
      <c r="K75" s="571"/>
      <c r="L75" s="562"/>
      <c r="M75" s="590"/>
      <c r="N75" s="571"/>
      <c r="O75" s="562"/>
      <c r="P75" s="590"/>
      <c r="Q75" s="571"/>
      <c r="R75" s="562"/>
      <c r="S75" s="590"/>
      <c r="T75" s="571"/>
      <c r="U75" s="562"/>
      <c r="V75" s="590"/>
      <c r="W75" s="571"/>
      <c r="X75" s="562"/>
      <c r="Y75" s="590"/>
      <c r="Z75" s="571"/>
      <c r="AA75" s="562"/>
      <c r="AB75" s="590"/>
      <c r="AC75" s="571"/>
      <c r="AD75" s="562"/>
      <c r="AE75" s="590"/>
      <c r="AF75" s="571"/>
      <c r="AG75" s="562"/>
      <c r="AH75" s="590"/>
      <c r="AI75" s="571"/>
      <c r="AJ75" s="556">
        <f t="shared" si="19"/>
        <v>0</v>
      </c>
      <c r="AK75" s="556">
        <f t="shared" si="19"/>
        <v>0</v>
      </c>
      <c r="AL75" s="556">
        <f t="shared" si="19"/>
        <v>0</v>
      </c>
    </row>
    <row r="76" spans="1:42" x14ac:dyDescent="0.25">
      <c r="A76" s="550">
        <v>907</v>
      </c>
      <c r="B76" s="560" t="s">
        <v>1051</v>
      </c>
      <c r="C76" s="560" t="s">
        <v>1031</v>
      </c>
      <c r="D76" s="560" t="s">
        <v>1057</v>
      </c>
      <c r="E76" s="561" t="s">
        <v>1024</v>
      </c>
      <c r="F76" s="562"/>
      <c r="G76" s="590"/>
      <c r="H76" s="571"/>
      <c r="I76" s="562"/>
      <c r="J76" s="590"/>
      <c r="K76" s="571"/>
      <c r="L76" s="562"/>
      <c r="M76" s="590"/>
      <c r="N76" s="571"/>
      <c r="O76" s="562"/>
      <c r="P76" s="590"/>
      <c r="Q76" s="571"/>
      <c r="R76" s="562"/>
      <c r="S76" s="590"/>
      <c r="T76" s="571"/>
      <c r="U76" s="562"/>
      <c r="V76" s="590"/>
      <c r="W76" s="571"/>
      <c r="X76" s="562"/>
      <c r="Y76" s="590"/>
      <c r="Z76" s="571"/>
      <c r="AA76" s="562"/>
      <c r="AB76" s="590"/>
      <c r="AC76" s="571"/>
      <c r="AD76" s="562"/>
      <c r="AE76" s="590"/>
      <c r="AF76" s="571"/>
      <c r="AG76" s="562"/>
      <c r="AH76" s="590"/>
      <c r="AI76" s="571"/>
      <c r="AJ76" s="556">
        <f t="shared" si="19"/>
        <v>0</v>
      </c>
      <c r="AK76" s="556">
        <f t="shared" si="19"/>
        <v>0</v>
      </c>
      <c r="AL76" s="556">
        <f t="shared" si="19"/>
        <v>0</v>
      </c>
    </row>
    <row r="77" spans="1:42" x14ac:dyDescent="0.25">
      <c r="A77" s="550">
        <v>907</v>
      </c>
      <c r="B77" s="560" t="s">
        <v>1051</v>
      </c>
      <c r="C77" s="560" t="s">
        <v>1031</v>
      </c>
      <c r="D77" s="560" t="s">
        <v>1057</v>
      </c>
      <c r="E77" s="561" t="s">
        <v>1025</v>
      </c>
      <c r="F77" s="562"/>
      <c r="G77" s="590"/>
      <c r="H77" s="571"/>
      <c r="I77" s="562"/>
      <c r="J77" s="590"/>
      <c r="K77" s="571"/>
      <c r="L77" s="562"/>
      <c r="M77" s="590"/>
      <c r="N77" s="571"/>
      <c r="O77" s="562"/>
      <c r="P77" s="590"/>
      <c r="Q77" s="571"/>
      <c r="R77" s="562"/>
      <c r="S77" s="590"/>
      <c r="T77" s="571"/>
      <c r="U77" s="562"/>
      <c r="V77" s="590"/>
      <c r="W77" s="571"/>
      <c r="X77" s="562"/>
      <c r="Y77" s="590"/>
      <c r="Z77" s="571"/>
      <c r="AA77" s="562"/>
      <c r="AB77" s="590"/>
      <c r="AC77" s="571"/>
      <c r="AD77" s="562"/>
      <c r="AE77" s="590"/>
      <c r="AF77" s="571"/>
      <c r="AG77" s="562"/>
      <c r="AH77" s="590"/>
      <c r="AI77" s="571"/>
      <c r="AJ77" s="556">
        <f t="shared" si="19"/>
        <v>0</v>
      </c>
      <c r="AK77" s="556">
        <f t="shared" si="19"/>
        <v>0</v>
      </c>
      <c r="AL77" s="556">
        <f t="shared" si="19"/>
        <v>0</v>
      </c>
    </row>
    <row r="78" spans="1:42" x14ac:dyDescent="0.25">
      <c r="A78" s="550">
        <v>907</v>
      </c>
      <c r="B78" s="560" t="s">
        <v>1051</v>
      </c>
      <c r="C78" s="560" t="s">
        <v>1031</v>
      </c>
      <c r="D78" s="560" t="s">
        <v>1057</v>
      </c>
      <c r="E78" s="561" t="s">
        <v>1026</v>
      </c>
      <c r="F78" s="562"/>
      <c r="G78" s="590"/>
      <c r="H78" s="571"/>
      <c r="I78" s="562"/>
      <c r="J78" s="590"/>
      <c r="K78" s="571"/>
      <c r="L78" s="562"/>
      <c r="M78" s="590"/>
      <c r="N78" s="571"/>
      <c r="O78" s="562"/>
      <c r="P78" s="590"/>
      <c r="Q78" s="571"/>
      <c r="R78" s="562"/>
      <c r="S78" s="590"/>
      <c r="T78" s="571"/>
      <c r="U78" s="562"/>
      <c r="V78" s="590"/>
      <c r="W78" s="571"/>
      <c r="X78" s="562"/>
      <c r="Y78" s="590"/>
      <c r="Z78" s="571"/>
      <c r="AA78" s="562"/>
      <c r="AB78" s="590"/>
      <c r="AC78" s="571"/>
      <c r="AD78" s="562"/>
      <c r="AE78" s="590"/>
      <c r="AF78" s="571"/>
      <c r="AG78" s="562"/>
      <c r="AH78" s="590"/>
      <c r="AI78" s="571"/>
      <c r="AJ78" s="556">
        <f t="shared" si="19"/>
        <v>0</v>
      </c>
      <c r="AK78" s="556">
        <f t="shared" si="19"/>
        <v>0</v>
      </c>
      <c r="AL78" s="556">
        <f t="shared" si="19"/>
        <v>0</v>
      </c>
    </row>
    <row r="79" spans="1:42" x14ac:dyDescent="0.25">
      <c r="A79" s="550">
        <v>907</v>
      </c>
      <c r="B79" s="560" t="s">
        <v>1051</v>
      </c>
      <c r="C79" s="560" t="s">
        <v>1031</v>
      </c>
      <c r="D79" s="560" t="s">
        <v>1057</v>
      </c>
      <c r="E79" s="561" t="s">
        <v>1058</v>
      </c>
      <c r="F79" s="562"/>
      <c r="G79" s="590"/>
      <c r="H79" s="571"/>
      <c r="I79" s="562"/>
      <c r="J79" s="590"/>
      <c r="K79" s="571"/>
      <c r="L79" s="562"/>
      <c r="M79" s="590"/>
      <c r="N79" s="571"/>
      <c r="O79" s="562"/>
      <c r="P79" s="590"/>
      <c r="Q79" s="571"/>
      <c r="R79" s="562"/>
      <c r="S79" s="590"/>
      <c r="T79" s="571"/>
      <c r="U79" s="562"/>
      <c r="V79" s="590"/>
      <c r="W79" s="571"/>
      <c r="X79" s="562"/>
      <c r="Y79" s="590"/>
      <c r="Z79" s="571"/>
      <c r="AA79" s="562"/>
      <c r="AB79" s="590"/>
      <c r="AC79" s="571"/>
      <c r="AD79" s="562"/>
      <c r="AE79" s="590"/>
      <c r="AF79" s="571"/>
      <c r="AG79" s="562"/>
      <c r="AH79" s="590"/>
      <c r="AI79" s="571"/>
      <c r="AJ79" s="556">
        <f t="shared" si="19"/>
        <v>0</v>
      </c>
      <c r="AK79" s="556">
        <f t="shared" si="19"/>
        <v>0</v>
      </c>
      <c r="AL79" s="556">
        <f t="shared" si="19"/>
        <v>0</v>
      </c>
    </row>
    <row r="80" spans="1:42" x14ac:dyDescent="0.25">
      <c r="A80" s="550">
        <v>907</v>
      </c>
      <c r="B80" s="560" t="s">
        <v>1051</v>
      </c>
      <c r="C80" s="560" t="s">
        <v>1031</v>
      </c>
      <c r="D80" s="560" t="s">
        <v>1057</v>
      </c>
      <c r="E80" s="561" t="s">
        <v>1034</v>
      </c>
      <c r="F80" s="562"/>
      <c r="G80" s="590"/>
      <c r="H80" s="571"/>
      <c r="I80" s="562"/>
      <c r="J80" s="590"/>
      <c r="K80" s="571"/>
      <c r="L80" s="562"/>
      <c r="M80" s="590"/>
      <c r="N80" s="571"/>
      <c r="O80" s="562"/>
      <c r="P80" s="590"/>
      <c r="Q80" s="571"/>
      <c r="R80" s="562"/>
      <c r="S80" s="590"/>
      <c r="T80" s="571"/>
      <c r="U80" s="562"/>
      <c r="V80" s="590"/>
      <c r="W80" s="571"/>
      <c r="X80" s="562"/>
      <c r="Y80" s="590"/>
      <c r="Z80" s="571"/>
      <c r="AA80" s="562"/>
      <c r="AB80" s="590"/>
      <c r="AC80" s="571"/>
      <c r="AD80" s="562"/>
      <c r="AE80" s="590"/>
      <c r="AF80" s="571"/>
      <c r="AG80" s="562"/>
      <c r="AH80" s="590"/>
      <c r="AI80" s="571"/>
      <c r="AJ80" s="556">
        <f t="shared" si="19"/>
        <v>0</v>
      </c>
      <c r="AK80" s="556">
        <f t="shared" si="19"/>
        <v>0</v>
      </c>
      <c r="AL80" s="556">
        <f t="shared" si="19"/>
        <v>0</v>
      </c>
    </row>
    <row r="81" spans="1:42" x14ac:dyDescent="0.25">
      <c r="A81" s="550">
        <v>907</v>
      </c>
      <c r="B81" s="560" t="s">
        <v>1051</v>
      </c>
      <c r="C81" s="560" t="s">
        <v>1031</v>
      </c>
      <c r="D81" s="560" t="s">
        <v>1059</v>
      </c>
      <c r="E81" s="561" t="s">
        <v>1053</v>
      </c>
      <c r="F81" s="562"/>
      <c r="G81" s="590"/>
      <c r="H81" s="571"/>
      <c r="I81" s="562"/>
      <c r="J81" s="590"/>
      <c r="K81" s="571"/>
      <c r="L81" s="562"/>
      <c r="M81" s="590"/>
      <c r="N81" s="571"/>
      <c r="O81" s="562"/>
      <c r="P81" s="590"/>
      <c r="Q81" s="571"/>
      <c r="R81" s="562"/>
      <c r="S81" s="590"/>
      <c r="T81" s="571"/>
      <c r="U81" s="562"/>
      <c r="V81" s="590"/>
      <c r="W81" s="571"/>
      <c r="X81" s="562"/>
      <c r="Y81" s="590"/>
      <c r="Z81" s="571"/>
      <c r="AA81" s="562"/>
      <c r="AB81" s="590"/>
      <c r="AC81" s="571"/>
      <c r="AD81" s="562"/>
      <c r="AE81" s="590"/>
      <c r="AF81" s="571"/>
      <c r="AG81" s="562"/>
      <c r="AH81" s="590"/>
      <c r="AI81" s="571"/>
      <c r="AJ81" s="556">
        <f t="shared" si="19"/>
        <v>0</v>
      </c>
      <c r="AK81" s="556">
        <f t="shared" si="19"/>
        <v>0</v>
      </c>
      <c r="AL81" s="556">
        <f t="shared" si="19"/>
        <v>0</v>
      </c>
      <c r="AN81" s="598">
        <f>AJ81+AJ82+AJ83</f>
        <v>0</v>
      </c>
      <c r="AO81" s="598">
        <f>AK81+AK82+AK83</f>
        <v>0</v>
      </c>
      <c r="AP81" s="598">
        <f>AL81+AL82+AL83</f>
        <v>0</v>
      </c>
    </row>
    <row r="82" spans="1:42" x14ac:dyDescent="0.25">
      <c r="A82" s="550">
        <v>907</v>
      </c>
      <c r="B82" s="560" t="s">
        <v>1051</v>
      </c>
      <c r="C82" s="560" t="s">
        <v>1031</v>
      </c>
      <c r="D82" s="560" t="s">
        <v>1059</v>
      </c>
      <c r="E82" s="561" t="s">
        <v>1054</v>
      </c>
      <c r="F82" s="562"/>
      <c r="G82" s="590"/>
      <c r="H82" s="571"/>
      <c r="I82" s="562"/>
      <c r="J82" s="590"/>
      <c r="K82" s="571"/>
      <c r="L82" s="562"/>
      <c r="M82" s="590"/>
      <c r="N82" s="571"/>
      <c r="O82" s="562"/>
      <c r="P82" s="590"/>
      <c r="Q82" s="571"/>
      <c r="R82" s="562"/>
      <c r="S82" s="590"/>
      <c r="T82" s="571"/>
      <c r="U82" s="562"/>
      <c r="V82" s="590"/>
      <c r="W82" s="571"/>
      <c r="X82" s="562"/>
      <c r="Y82" s="590"/>
      <c r="Z82" s="571"/>
      <c r="AA82" s="562"/>
      <c r="AB82" s="590"/>
      <c r="AC82" s="571"/>
      <c r="AD82" s="562"/>
      <c r="AE82" s="590"/>
      <c r="AF82" s="571"/>
      <c r="AG82" s="562"/>
      <c r="AH82" s="590"/>
      <c r="AI82" s="571"/>
      <c r="AJ82" s="556">
        <f t="shared" si="19"/>
        <v>0</v>
      </c>
      <c r="AK82" s="556">
        <f t="shared" si="19"/>
        <v>0</v>
      </c>
      <c r="AL82" s="556">
        <f t="shared" si="19"/>
        <v>0</v>
      </c>
    </row>
    <row r="83" spans="1:42" x14ac:dyDescent="0.25">
      <c r="A83" s="550">
        <v>907</v>
      </c>
      <c r="B83" s="560" t="s">
        <v>1051</v>
      </c>
      <c r="C83" s="560" t="s">
        <v>1031</v>
      </c>
      <c r="D83" s="560" t="s">
        <v>1059</v>
      </c>
      <c r="E83" s="561" t="s">
        <v>1055</v>
      </c>
      <c r="F83" s="562"/>
      <c r="G83" s="590"/>
      <c r="H83" s="571"/>
      <c r="I83" s="562"/>
      <c r="J83" s="590"/>
      <c r="K83" s="571"/>
      <c r="L83" s="562"/>
      <c r="M83" s="590"/>
      <c r="N83" s="571"/>
      <c r="O83" s="562"/>
      <c r="P83" s="590"/>
      <c r="Q83" s="571"/>
      <c r="R83" s="562"/>
      <c r="S83" s="590"/>
      <c r="T83" s="571"/>
      <c r="U83" s="562"/>
      <c r="V83" s="590"/>
      <c r="W83" s="571"/>
      <c r="X83" s="562"/>
      <c r="Y83" s="590"/>
      <c r="Z83" s="571"/>
      <c r="AA83" s="562"/>
      <c r="AB83" s="590"/>
      <c r="AC83" s="571"/>
      <c r="AD83" s="562"/>
      <c r="AE83" s="590"/>
      <c r="AF83" s="571"/>
      <c r="AG83" s="562"/>
      <c r="AH83" s="590"/>
      <c r="AI83" s="571"/>
      <c r="AJ83" s="556">
        <f t="shared" si="19"/>
        <v>0</v>
      </c>
      <c r="AK83" s="556">
        <f t="shared" si="19"/>
        <v>0</v>
      </c>
      <c r="AL83" s="556">
        <f t="shared" si="19"/>
        <v>0</v>
      </c>
    </row>
    <row r="84" spans="1:42" x14ac:dyDescent="0.25">
      <c r="A84" s="550">
        <v>907</v>
      </c>
      <c r="B84" s="560" t="s">
        <v>1051</v>
      </c>
      <c r="C84" s="560" t="s">
        <v>1031</v>
      </c>
      <c r="D84" s="560" t="s">
        <v>1060</v>
      </c>
      <c r="E84" s="561" t="s">
        <v>1054</v>
      </c>
      <c r="F84" s="562"/>
      <c r="G84" s="590"/>
      <c r="H84" s="571"/>
      <c r="I84" s="562"/>
      <c r="J84" s="590"/>
      <c r="K84" s="571"/>
      <c r="L84" s="562"/>
      <c r="M84" s="590"/>
      <c r="N84" s="571"/>
      <c r="O84" s="562"/>
      <c r="P84" s="590"/>
      <c r="Q84" s="571"/>
      <c r="R84" s="562"/>
      <c r="S84" s="590"/>
      <c r="T84" s="571"/>
      <c r="U84" s="562"/>
      <c r="V84" s="590"/>
      <c r="W84" s="571"/>
      <c r="X84" s="562"/>
      <c r="Y84" s="590"/>
      <c r="Z84" s="571"/>
      <c r="AA84" s="562"/>
      <c r="AB84" s="590"/>
      <c r="AC84" s="571"/>
      <c r="AD84" s="562"/>
      <c r="AE84" s="590"/>
      <c r="AF84" s="571"/>
      <c r="AG84" s="562"/>
      <c r="AH84" s="590"/>
      <c r="AI84" s="571"/>
      <c r="AJ84" s="556">
        <f t="shared" si="19"/>
        <v>0</v>
      </c>
      <c r="AK84" s="556">
        <f t="shared" si="19"/>
        <v>0</v>
      </c>
      <c r="AL84" s="556">
        <f t="shared" si="19"/>
        <v>0</v>
      </c>
      <c r="AN84" s="598">
        <f>AJ84+AJ85</f>
        <v>0</v>
      </c>
      <c r="AO84" s="598">
        <f>AK84+AK85</f>
        <v>0</v>
      </c>
      <c r="AP84" s="598">
        <f>AL84+AL85</f>
        <v>0</v>
      </c>
    </row>
    <row r="85" spans="1:42" x14ac:dyDescent="0.25">
      <c r="A85" s="550">
        <v>907</v>
      </c>
      <c r="B85" s="560" t="s">
        <v>1051</v>
      </c>
      <c r="C85" s="560" t="s">
        <v>1031</v>
      </c>
      <c r="D85" s="560" t="s">
        <v>1060</v>
      </c>
      <c r="E85" s="561" t="s">
        <v>1026</v>
      </c>
      <c r="F85" s="562"/>
      <c r="G85" s="590"/>
      <c r="H85" s="571"/>
      <c r="I85" s="562"/>
      <c r="J85" s="590"/>
      <c r="K85" s="571"/>
      <c r="L85" s="562"/>
      <c r="M85" s="590"/>
      <c r="N85" s="571"/>
      <c r="O85" s="562"/>
      <c r="P85" s="590"/>
      <c r="Q85" s="571"/>
      <c r="R85" s="562"/>
      <c r="S85" s="590"/>
      <c r="T85" s="571"/>
      <c r="U85" s="562"/>
      <c r="V85" s="590"/>
      <c r="W85" s="571"/>
      <c r="X85" s="562"/>
      <c r="Y85" s="590"/>
      <c r="Z85" s="571"/>
      <c r="AA85" s="562"/>
      <c r="AB85" s="590"/>
      <c r="AC85" s="571"/>
      <c r="AD85" s="562"/>
      <c r="AE85" s="590"/>
      <c r="AF85" s="571"/>
      <c r="AG85" s="562"/>
      <c r="AH85" s="590"/>
      <c r="AI85" s="571"/>
      <c r="AJ85" s="556">
        <f t="shared" si="19"/>
        <v>0</v>
      </c>
      <c r="AK85" s="556">
        <f t="shared" si="19"/>
        <v>0</v>
      </c>
      <c r="AL85" s="556">
        <f t="shared" si="19"/>
        <v>0</v>
      </c>
    </row>
    <row r="86" spans="1:42" x14ac:dyDescent="0.25">
      <c r="A86" s="550">
        <v>907</v>
      </c>
      <c r="B86" s="560" t="s">
        <v>1051</v>
      </c>
      <c r="C86" s="560" t="s">
        <v>1031</v>
      </c>
      <c r="D86" s="560" t="s">
        <v>1061</v>
      </c>
      <c r="E86" s="561" t="s">
        <v>1034</v>
      </c>
      <c r="F86" s="562"/>
      <c r="G86" s="590"/>
      <c r="H86" s="571"/>
      <c r="I86" s="562"/>
      <c r="J86" s="590"/>
      <c r="K86" s="571"/>
      <c r="L86" s="562"/>
      <c r="M86" s="590"/>
      <c r="N86" s="571"/>
      <c r="O86" s="562"/>
      <c r="P86" s="590"/>
      <c r="Q86" s="571"/>
      <c r="R86" s="562"/>
      <c r="S86" s="590"/>
      <c r="T86" s="571"/>
      <c r="U86" s="562"/>
      <c r="V86" s="590"/>
      <c r="W86" s="571"/>
      <c r="X86" s="562"/>
      <c r="Y86" s="590"/>
      <c r="Z86" s="571"/>
      <c r="AA86" s="562"/>
      <c r="AB86" s="590"/>
      <c r="AC86" s="571"/>
      <c r="AD86" s="562"/>
      <c r="AE86" s="590"/>
      <c r="AF86" s="571"/>
      <c r="AG86" s="562"/>
      <c r="AH86" s="590"/>
      <c r="AI86" s="571"/>
      <c r="AJ86" s="556">
        <f t="shared" si="19"/>
        <v>0</v>
      </c>
      <c r="AK86" s="556">
        <f t="shared" si="19"/>
        <v>0</v>
      </c>
      <c r="AL86" s="556">
        <f t="shared" si="19"/>
        <v>0</v>
      </c>
      <c r="AN86" s="598">
        <f>AJ86+AJ87+AJ88</f>
        <v>0</v>
      </c>
      <c r="AO86" s="598">
        <f>AK86+AK87+AK88</f>
        <v>0</v>
      </c>
      <c r="AP86" s="598">
        <f>AL86+AL87+AL88</f>
        <v>0</v>
      </c>
    </row>
    <row r="87" spans="1:42" x14ac:dyDescent="0.25">
      <c r="A87" s="550">
        <v>907</v>
      </c>
      <c r="B87" s="560" t="s">
        <v>1051</v>
      </c>
      <c r="C87" s="560" t="s">
        <v>1031</v>
      </c>
      <c r="D87" s="560" t="s">
        <v>1061</v>
      </c>
      <c r="E87" s="561" t="s">
        <v>1035</v>
      </c>
      <c r="F87" s="562"/>
      <c r="G87" s="590"/>
      <c r="H87" s="571"/>
      <c r="I87" s="562"/>
      <c r="J87" s="590"/>
      <c r="K87" s="571"/>
      <c r="L87" s="562"/>
      <c r="M87" s="590"/>
      <c r="N87" s="571"/>
      <c r="O87" s="562"/>
      <c r="P87" s="590"/>
      <c r="Q87" s="571"/>
      <c r="R87" s="562"/>
      <c r="S87" s="590"/>
      <c r="T87" s="571"/>
      <c r="U87" s="562"/>
      <c r="V87" s="590"/>
      <c r="W87" s="571"/>
      <c r="X87" s="562"/>
      <c r="Y87" s="590"/>
      <c r="Z87" s="571"/>
      <c r="AA87" s="562"/>
      <c r="AB87" s="590"/>
      <c r="AC87" s="571"/>
      <c r="AD87" s="562"/>
      <c r="AE87" s="590"/>
      <c r="AF87" s="571"/>
      <c r="AG87" s="562"/>
      <c r="AH87" s="590"/>
      <c r="AI87" s="571"/>
      <c r="AJ87" s="556">
        <f t="shared" si="19"/>
        <v>0</v>
      </c>
      <c r="AK87" s="556">
        <f t="shared" si="19"/>
        <v>0</v>
      </c>
      <c r="AL87" s="556">
        <f t="shared" si="19"/>
        <v>0</v>
      </c>
    </row>
    <row r="88" spans="1:42" x14ac:dyDescent="0.25">
      <c r="A88" s="550">
        <v>907</v>
      </c>
      <c r="B88" s="560" t="s">
        <v>1051</v>
      </c>
      <c r="C88" s="560" t="s">
        <v>1031</v>
      </c>
      <c r="D88" s="560" t="s">
        <v>1061</v>
      </c>
      <c r="E88" s="561" t="s">
        <v>1062</v>
      </c>
      <c r="F88" s="562"/>
      <c r="G88" s="590"/>
      <c r="H88" s="571"/>
      <c r="I88" s="562"/>
      <c r="J88" s="590"/>
      <c r="K88" s="571"/>
      <c r="L88" s="562"/>
      <c r="M88" s="590"/>
      <c r="N88" s="571"/>
      <c r="O88" s="562"/>
      <c r="P88" s="590"/>
      <c r="Q88" s="571"/>
      <c r="R88" s="562"/>
      <c r="S88" s="590"/>
      <c r="T88" s="571"/>
      <c r="U88" s="562"/>
      <c r="V88" s="590"/>
      <c r="W88" s="571"/>
      <c r="X88" s="562"/>
      <c r="Y88" s="590"/>
      <c r="Z88" s="571"/>
      <c r="AA88" s="562"/>
      <c r="AB88" s="590"/>
      <c r="AC88" s="571"/>
      <c r="AD88" s="562"/>
      <c r="AE88" s="590"/>
      <c r="AF88" s="571"/>
      <c r="AG88" s="562"/>
      <c r="AH88" s="590"/>
      <c r="AI88" s="571"/>
      <c r="AJ88" s="556">
        <f t="shared" si="19"/>
        <v>0</v>
      </c>
      <c r="AK88" s="556">
        <f t="shared" si="19"/>
        <v>0</v>
      </c>
      <c r="AL88" s="556">
        <f t="shared" si="19"/>
        <v>0</v>
      </c>
    </row>
    <row r="89" spans="1:42" x14ac:dyDescent="0.25">
      <c r="A89" s="610">
        <v>907</v>
      </c>
      <c r="B89" s="611" t="s">
        <v>1051</v>
      </c>
      <c r="C89" s="611" t="s">
        <v>1031</v>
      </c>
      <c r="D89" s="611" t="s">
        <v>1063</v>
      </c>
      <c r="E89" s="612" t="s">
        <v>1026</v>
      </c>
      <c r="F89" s="613"/>
      <c r="G89" s="614"/>
      <c r="H89" s="615"/>
      <c r="I89" s="613"/>
      <c r="J89" s="614"/>
      <c r="K89" s="615"/>
      <c r="L89" s="613"/>
      <c r="M89" s="614"/>
      <c r="N89" s="615"/>
      <c r="O89" s="613"/>
      <c r="P89" s="614"/>
      <c r="Q89" s="615"/>
      <c r="R89" s="613"/>
      <c r="S89" s="614"/>
      <c r="T89" s="615"/>
      <c r="U89" s="613"/>
      <c r="V89" s="614"/>
      <c r="W89" s="615"/>
      <c r="X89" s="613"/>
      <c r="Y89" s="614"/>
      <c r="Z89" s="615"/>
      <c r="AA89" s="613"/>
      <c r="AB89" s="614"/>
      <c r="AC89" s="615"/>
      <c r="AD89" s="613"/>
      <c r="AE89" s="614"/>
      <c r="AF89" s="615"/>
      <c r="AG89" s="613"/>
      <c r="AH89" s="614"/>
      <c r="AI89" s="615"/>
      <c r="AJ89" s="616">
        <f t="shared" si="19"/>
        <v>0</v>
      </c>
      <c r="AK89" s="616">
        <f t="shared" si="19"/>
        <v>0</v>
      </c>
      <c r="AL89" s="616">
        <f t="shared" si="19"/>
        <v>0</v>
      </c>
    </row>
    <row r="90" spans="1:42" x14ac:dyDescent="0.25">
      <c r="A90" s="610">
        <v>907</v>
      </c>
      <c r="B90" s="611" t="s">
        <v>1051</v>
      </c>
      <c r="C90" s="611" t="s">
        <v>1031</v>
      </c>
      <c r="D90" s="611" t="s">
        <v>1064</v>
      </c>
      <c r="E90" s="612" t="s">
        <v>1026</v>
      </c>
      <c r="F90" s="613"/>
      <c r="G90" s="614"/>
      <c r="H90" s="615"/>
      <c r="I90" s="613"/>
      <c r="J90" s="614"/>
      <c r="K90" s="615"/>
      <c r="L90" s="613"/>
      <c r="M90" s="614"/>
      <c r="N90" s="615"/>
      <c r="O90" s="613"/>
      <c r="P90" s="614"/>
      <c r="Q90" s="615"/>
      <c r="R90" s="613"/>
      <c r="S90" s="614"/>
      <c r="T90" s="615"/>
      <c r="U90" s="613"/>
      <c r="V90" s="614"/>
      <c r="W90" s="615"/>
      <c r="X90" s="613"/>
      <c r="Y90" s="614"/>
      <c r="Z90" s="615"/>
      <c r="AA90" s="613"/>
      <c r="AB90" s="614"/>
      <c r="AC90" s="615"/>
      <c r="AD90" s="613"/>
      <c r="AE90" s="614"/>
      <c r="AF90" s="615"/>
      <c r="AG90" s="613"/>
      <c r="AH90" s="614"/>
      <c r="AI90" s="615"/>
      <c r="AJ90" s="616">
        <f t="shared" si="19"/>
        <v>0</v>
      </c>
      <c r="AK90" s="616">
        <f t="shared" si="19"/>
        <v>0</v>
      </c>
      <c r="AL90" s="616">
        <f t="shared" si="19"/>
        <v>0</v>
      </c>
    </row>
    <row r="91" spans="1:42" x14ac:dyDescent="0.25">
      <c r="A91" s="553">
        <v>907</v>
      </c>
      <c r="B91" s="554" t="s">
        <v>1065</v>
      </c>
      <c r="C91" s="554"/>
      <c r="D91" s="554"/>
      <c r="E91" s="555"/>
      <c r="F91" s="556">
        <f>F92+F99</f>
        <v>1747.6000000000001</v>
      </c>
      <c r="G91" s="600">
        <f>G92+G99</f>
        <v>1747.6000000000001</v>
      </c>
      <c r="H91" s="583">
        <f>H92+H99</f>
        <v>1747.6000000000001</v>
      </c>
      <c r="I91" s="556">
        <f t="shared" ref="I91:AI91" si="21">I92+I99</f>
        <v>0</v>
      </c>
      <c r="J91" s="600">
        <f t="shared" si="21"/>
        <v>0</v>
      </c>
      <c r="K91" s="583">
        <f t="shared" si="21"/>
        <v>0</v>
      </c>
      <c r="L91" s="556">
        <f t="shared" si="21"/>
        <v>50318.5</v>
      </c>
      <c r="M91" s="600">
        <f t="shared" si="21"/>
        <v>51275.100000000006</v>
      </c>
      <c r="N91" s="583">
        <f t="shared" si="21"/>
        <v>51275.100000000006</v>
      </c>
      <c r="O91" s="556">
        <f t="shared" si="21"/>
        <v>34695.700000000004</v>
      </c>
      <c r="P91" s="600">
        <f t="shared" si="21"/>
        <v>35688.400000000001</v>
      </c>
      <c r="Q91" s="583">
        <f t="shared" si="21"/>
        <v>35688.400000000001</v>
      </c>
      <c r="R91" s="556">
        <f t="shared" si="21"/>
        <v>19668.599999999999</v>
      </c>
      <c r="S91" s="600">
        <f t="shared" si="21"/>
        <v>20138.5</v>
      </c>
      <c r="T91" s="583">
        <f t="shared" si="21"/>
        <v>20138.5</v>
      </c>
      <c r="U91" s="556">
        <f t="shared" si="21"/>
        <v>19757.599999999999</v>
      </c>
      <c r="V91" s="600">
        <f t="shared" si="21"/>
        <v>20190.300000000003</v>
      </c>
      <c r="W91" s="583">
        <f t="shared" si="21"/>
        <v>20190.300000000003</v>
      </c>
      <c r="X91" s="556">
        <f t="shared" si="21"/>
        <v>39376.300000000003</v>
      </c>
      <c r="Y91" s="600">
        <f t="shared" si="21"/>
        <v>40241.100000000006</v>
      </c>
      <c r="Z91" s="583">
        <f t="shared" si="21"/>
        <v>40241.100000000006</v>
      </c>
      <c r="AA91" s="556">
        <f t="shared" si="21"/>
        <v>55544.399999999994</v>
      </c>
      <c r="AB91" s="600">
        <f t="shared" si="21"/>
        <v>56847.3</v>
      </c>
      <c r="AC91" s="583">
        <f t="shared" si="21"/>
        <v>56847.3</v>
      </c>
      <c r="AD91" s="556">
        <f t="shared" si="21"/>
        <v>33224.5</v>
      </c>
      <c r="AE91" s="600">
        <f t="shared" si="21"/>
        <v>33775.699999999997</v>
      </c>
      <c r="AF91" s="583">
        <f t="shared" si="21"/>
        <v>33775.699999999997</v>
      </c>
      <c r="AG91" s="556">
        <f t="shared" si="21"/>
        <v>57443.500000000007</v>
      </c>
      <c r="AH91" s="600">
        <f t="shared" si="21"/>
        <v>58367.4</v>
      </c>
      <c r="AI91" s="583">
        <f t="shared" si="21"/>
        <v>58367.4</v>
      </c>
      <c r="AJ91" s="556">
        <f t="shared" si="19"/>
        <v>311776.7</v>
      </c>
      <c r="AK91" s="556">
        <f t="shared" si="19"/>
        <v>318271.40000000002</v>
      </c>
      <c r="AL91" s="556">
        <f t="shared" si="19"/>
        <v>318271.40000000002</v>
      </c>
    </row>
    <row r="92" spans="1:42" x14ac:dyDescent="0.25">
      <c r="A92" s="557">
        <v>907</v>
      </c>
      <c r="B92" s="551" t="s">
        <v>1065</v>
      </c>
      <c r="C92" s="551" t="s">
        <v>1021</v>
      </c>
      <c r="D92" s="551"/>
      <c r="E92" s="558"/>
      <c r="F92" s="559">
        <f>SUM(F93:F98)</f>
        <v>1708.2</v>
      </c>
      <c r="G92" s="601">
        <f>SUM(G93:G98)</f>
        <v>1708.2</v>
      </c>
      <c r="H92" s="570">
        <f>SUM(H93:H98)</f>
        <v>1708.2</v>
      </c>
      <c r="I92" s="559">
        <f t="shared" ref="I92:AI92" si="22">SUM(I93:I98)</f>
        <v>0</v>
      </c>
      <c r="J92" s="601">
        <f t="shared" si="22"/>
        <v>0</v>
      </c>
      <c r="K92" s="570">
        <f t="shared" si="22"/>
        <v>0</v>
      </c>
      <c r="L92" s="559">
        <f t="shared" si="22"/>
        <v>50318.5</v>
      </c>
      <c r="M92" s="601">
        <f t="shared" si="22"/>
        <v>51275.100000000006</v>
      </c>
      <c r="N92" s="570">
        <f t="shared" si="22"/>
        <v>51275.100000000006</v>
      </c>
      <c r="O92" s="559">
        <f t="shared" si="22"/>
        <v>34695.700000000004</v>
      </c>
      <c r="P92" s="601">
        <f t="shared" si="22"/>
        <v>35688.400000000001</v>
      </c>
      <c r="Q92" s="570">
        <f t="shared" si="22"/>
        <v>35688.400000000001</v>
      </c>
      <c r="R92" s="559">
        <f t="shared" si="22"/>
        <v>19668.599999999999</v>
      </c>
      <c r="S92" s="601">
        <f t="shared" si="22"/>
        <v>20138.5</v>
      </c>
      <c r="T92" s="570">
        <f t="shared" si="22"/>
        <v>20138.5</v>
      </c>
      <c r="U92" s="559">
        <f t="shared" si="22"/>
        <v>19757.599999999999</v>
      </c>
      <c r="V92" s="601">
        <f t="shared" si="22"/>
        <v>20190.300000000003</v>
      </c>
      <c r="W92" s="570">
        <f t="shared" si="22"/>
        <v>20190.300000000003</v>
      </c>
      <c r="X92" s="559">
        <f t="shared" si="22"/>
        <v>39376.300000000003</v>
      </c>
      <c r="Y92" s="601">
        <f t="shared" si="22"/>
        <v>40241.100000000006</v>
      </c>
      <c r="Z92" s="570">
        <f t="shared" si="22"/>
        <v>40241.100000000006</v>
      </c>
      <c r="AA92" s="559">
        <f t="shared" si="22"/>
        <v>55544.399999999994</v>
      </c>
      <c r="AB92" s="601">
        <f t="shared" si="22"/>
        <v>56847.3</v>
      </c>
      <c r="AC92" s="570">
        <f t="shared" si="22"/>
        <v>56847.3</v>
      </c>
      <c r="AD92" s="559">
        <f t="shared" si="22"/>
        <v>33224.5</v>
      </c>
      <c r="AE92" s="601">
        <f t="shared" si="22"/>
        <v>33775.699999999997</v>
      </c>
      <c r="AF92" s="570">
        <f t="shared" si="22"/>
        <v>33775.699999999997</v>
      </c>
      <c r="AG92" s="559">
        <f t="shared" si="22"/>
        <v>57443.500000000007</v>
      </c>
      <c r="AH92" s="601">
        <f t="shared" si="22"/>
        <v>58367.4</v>
      </c>
      <c r="AI92" s="570">
        <f t="shared" si="22"/>
        <v>58367.4</v>
      </c>
      <c r="AJ92" s="563">
        <f t="shared" si="19"/>
        <v>311737.30000000005</v>
      </c>
      <c r="AK92" s="563">
        <f t="shared" si="19"/>
        <v>318232.00000000006</v>
      </c>
      <c r="AL92" s="563">
        <f t="shared" si="19"/>
        <v>318232.00000000006</v>
      </c>
    </row>
    <row r="93" spans="1:42" x14ac:dyDescent="0.25">
      <c r="A93" s="550">
        <v>907</v>
      </c>
      <c r="B93" s="560" t="s">
        <v>1065</v>
      </c>
      <c r="C93" s="560" t="s">
        <v>1021</v>
      </c>
      <c r="D93" s="560" t="s">
        <v>1066</v>
      </c>
      <c r="E93" s="561" t="s">
        <v>1067</v>
      </c>
      <c r="F93" s="562"/>
      <c r="G93" s="590"/>
      <c r="H93" s="590"/>
      <c r="I93" s="562"/>
      <c r="J93" s="590"/>
      <c r="K93" s="590"/>
      <c r="L93" s="562">
        <v>23594.1</v>
      </c>
      <c r="M93" s="590">
        <v>23594.1</v>
      </c>
      <c r="N93" s="590">
        <v>23594.1</v>
      </c>
      <c r="O93" s="562">
        <v>7278.6</v>
      </c>
      <c r="P93" s="590">
        <v>7278.6</v>
      </c>
      <c r="Q93" s="590">
        <v>7278.6</v>
      </c>
      <c r="R93" s="562">
        <v>5400.4</v>
      </c>
      <c r="S93" s="590">
        <v>5400.4</v>
      </c>
      <c r="T93" s="590">
        <v>5400.4</v>
      </c>
      <c r="U93" s="562">
        <v>5670.5</v>
      </c>
      <c r="V93" s="590">
        <v>5670.5</v>
      </c>
      <c r="W93" s="590">
        <v>5670.5</v>
      </c>
      <c r="X93" s="562">
        <v>14889.3</v>
      </c>
      <c r="Y93" s="590">
        <v>14889.3</v>
      </c>
      <c r="Z93" s="590">
        <v>14889.3</v>
      </c>
      <c r="AA93" s="562">
        <v>19159.599999999999</v>
      </c>
      <c r="AB93" s="590">
        <v>19159.599999999999</v>
      </c>
      <c r="AC93" s="590">
        <v>19159.599999999999</v>
      </c>
      <c r="AD93" s="562">
        <v>13685</v>
      </c>
      <c r="AE93" s="590">
        <v>13685</v>
      </c>
      <c r="AF93" s="590">
        <v>13685</v>
      </c>
      <c r="AG93" s="562">
        <v>24371.5</v>
      </c>
      <c r="AH93" s="590">
        <v>24371.5</v>
      </c>
      <c r="AI93" s="590">
        <v>24371.5</v>
      </c>
      <c r="AJ93" s="564">
        <f t="shared" si="19"/>
        <v>114049</v>
      </c>
      <c r="AK93" s="564">
        <f t="shared" si="19"/>
        <v>114049</v>
      </c>
      <c r="AL93" s="564">
        <f t="shared" si="19"/>
        <v>114049</v>
      </c>
      <c r="AN93" s="598">
        <f>AJ93+AJ94</f>
        <v>116330</v>
      </c>
      <c r="AO93" s="598">
        <f>AK93+AK94</f>
        <v>116330</v>
      </c>
      <c r="AP93" s="598">
        <f>AL93+AL94</f>
        <v>116330</v>
      </c>
    </row>
    <row r="94" spans="1:42" x14ac:dyDescent="0.25">
      <c r="A94" s="550">
        <v>907</v>
      </c>
      <c r="B94" s="560" t="s">
        <v>1065</v>
      </c>
      <c r="C94" s="560" t="s">
        <v>1021</v>
      </c>
      <c r="D94" s="560" t="s">
        <v>1066</v>
      </c>
      <c r="E94" s="561" t="s">
        <v>1068</v>
      </c>
      <c r="F94" s="562"/>
      <c r="G94" s="590"/>
      <c r="H94" s="590"/>
      <c r="I94" s="562"/>
      <c r="J94" s="590"/>
      <c r="K94" s="590"/>
      <c r="L94" s="562">
        <v>471.9</v>
      </c>
      <c r="M94" s="590">
        <v>471.9</v>
      </c>
      <c r="N94" s="590">
        <v>471.9</v>
      </c>
      <c r="O94" s="562">
        <v>145.6</v>
      </c>
      <c r="P94" s="590">
        <v>145.6</v>
      </c>
      <c r="Q94" s="590">
        <v>145.6</v>
      </c>
      <c r="R94" s="562">
        <v>108</v>
      </c>
      <c r="S94" s="590">
        <v>108</v>
      </c>
      <c r="T94" s="590">
        <v>108</v>
      </c>
      <c r="U94" s="562">
        <v>113.4</v>
      </c>
      <c r="V94" s="590">
        <v>113.4</v>
      </c>
      <c r="W94" s="590">
        <v>113.4</v>
      </c>
      <c r="X94" s="562">
        <v>297.8</v>
      </c>
      <c r="Y94" s="590">
        <v>297.8</v>
      </c>
      <c r="Z94" s="590">
        <v>297.8</v>
      </c>
      <c r="AA94" s="562">
        <v>383.2</v>
      </c>
      <c r="AB94" s="590">
        <v>383.2</v>
      </c>
      <c r="AC94" s="590">
        <v>383.2</v>
      </c>
      <c r="AD94" s="562">
        <v>273.7</v>
      </c>
      <c r="AE94" s="590">
        <v>273.7</v>
      </c>
      <c r="AF94" s="590">
        <v>273.7</v>
      </c>
      <c r="AG94" s="562">
        <v>487.4</v>
      </c>
      <c r="AH94" s="590">
        <v>487.4</v>
      </c>
      <c r="AI94" s="590">
        <v>487.4</v>
      </c>
      <c r="AJ94" s="564">
        <f t="shared" si="19"/>
        <v>2281</v>
      </c>
      <c r="AK94" s="564">
        <f t="shared" si="19"/>
        <v>2281</v>
      </c>
      <c r="AL94" s="564">
        <f t="shared" si="19"/>
        <v>2281</v>
      </c>
    </row>
    <row r="95" spans="1:42" x14ac:dyDescent="0.25">
      <c r="A95" s="550">
        <v>907</v>
      </c>
      <c r="B95" s="560" t="s">
        <v>1065</v>
      </c>
      <c r="C95" s="560" t="s">
        <v>1021</v>
      </c>
      <c r="D95" s="560" t="s">
        <v>1069</v>
      </c>
      <c r="E95" s="561" t="s">
        <v>1067</v>
      </c>
      <c r="F95" s="562"/>
      <c r="G95" s="604"/>
      <c r="H95" s="549"/>
      <c r="I95" s="562"/>
      <c r="J95" s="590"/>
      <c r="K95" s="590"/>
      <c r="L95" s="562">
        <v>860.7</v>
      </c>
      <c r="M95" s="590">
        <v>795.3</v>
      </c>
      <c r="N95" s="590">
        <v>795.3</v>
      </c>
      <c r="O95" s="562">
        <v>893.4</v>
      </c>
      <c r="P95" s="590">
        <v>828</v>
      </c>
      <c r="Q95" s="590">
        <v>828</v>
      </c>
      <c r="R95" s="562">
        <v>353.8</v>
      </c>
      <c r="S95" s="590">
        <v>288.39999999999998</v>
      </c>
      <c r="T95" s="590">
        <v>288.39999999999998</v>
      </c>
      <c r="U95" s="562">
        <v>304.8</v>
      </c>
      <c r="V95" s="590">
        <v>239.4</v>
      </c>
      <c r="W95" s="590">
        <v>239.4</v>
      </c>
      <c r="X95" s="562">
        <v>909.7</v>
      </c>
      <c r="Y95" s="590">
        <v>844.3</v>
      </c>
      <c r="Z95" s="590">
        <v>844.3</v>
      </c>
      <c r="AA95" s="562">
        <v>1040.5</v>
      </c>
      <c r="AB95" s="590">
        <v>926.1</v>
      </c>
      <c r="AC95" s="590">
        <v>926.1</v>
      </c>
      <c r="AD95" s="562">
        <v>697.2</v>
      </c>
      <c r="AE95" s="590">
        <v>631.79999999999995</v>
      </c>
      <c r="AF95" s="590">
        <v>631.79999999999995</v>
      </c>
      <c r="AG95" s="562">
        <v>1042.3</v>
      </c>
      <c r="AH95" s="590">
        <v>914.9</v>
      </c>
      <c r="AI95" s="590">
        <v>914.9</v>
      </c>
      <c r="AJ95" s="564">
        <f t="shared" si="19"/>
        <v>6102.4000000000005</v>
      </c>
      <c r="AK95" s="564">
        <f t="shared" ref="AK95:AL97" si="23">G69+J95+M95+P95+S95+V95+Y95+AB95+AE95+AH95</f>
        <v>6061.5</v>
      </c>
      <c r="AL95" s="564">
        <f t="shared" si="23"/>
        <v>6061.5</v>
      </c>
      <c r="AN95" s="598">
        <f t="shared" ref="AN95:AP96" si="24">AJ95</f>
        <v>6102.4000000000005</v>
      </c>
      <c r="AO95" s="598">
        <f t="shared" si="24"/>
        <v>6061.5</v>
      </c>
      <c r="AP95" s="598">
        <f t="shared" si="24"/>
        <v>6061.5</v>
      </c>
    </row>
    <row r="96" spans="1:42" x14ac:dyDescent="0.25">
      <c r="A96" s="550">
        <v>907</v>
      </c>
      <c r="B96" s="560" t="s">
        <v>1065</v>
      </c>
      <c r="C96" s="560" t="s">
        <v>1021</v>
      </c>
      <c r="D96" s="560" t="s">
        <v>1070</v>
      </c>
      <c r="E96" s="561" t="s">
        <v>1067</v>
      </c>
      <c r="F96" s="562"/>
      <c r="G96" s="604"/>
      <c r="H96" s="549"/>
      <c r="I96" s="562"/>
      <c r="J96" s="590"/>
      <c r="K96" s="590"/>
      <c r="L96" s="562">
        <v>270</v>
      </c>
      <c r="M96" s="590">
        <v>270</v>
      </c>
      <c r="N96" s="590">
        <v>270</v>
      </c>
      <c r="O96" s="562">
        <v>210</v>
      </c>
      <c r="P96" s="590">
        <v>210</v>
      </c>
      <c r="Q96" s="590">
        <v>210</v>
      </c>
      <c r="R96" s="562">
        <v>210</v>
      </c>
      <c r="S96" s="590">
        <v>210</v>
      </c>
      <c r="T96" s="590">
        <v>210</v>
      </c>
      <c r="U96" s="562">
        <v>210</v>
      </c>
      <c r="V96" s="590">
        <v>210</v>
      </c>
      <c r="W96" s="590">
        <v>210</v>
      </c>
      <c r="X96" s="562">
        <v>240</v>
      </c>
      <c r="Y96" s="590">
        <v>240</v>
      </c>
      <c r="Z96" s="590">
        <v>240</v>
      </c>
      <c r="AA96" s="562">
        <v>240</v>
      </c>
      <c r="AB96" s="590">
        <v>240</v>
      </c>
      <c r="AC96" s="590">
        <v>240</v>
      </c>
      <c r="AD96" s="562">
        <v>210</v>
      </c>
      <c r="AE96" s="590">
        <v>240</v>
      </c>
      <c r="AF96" s="590">
        <v>240</v>
      </c>
      <c r="AG96" s="562">
        <v>240</v>
      </c>
      <c r="AH96" s="590">
        <v>270</v>
      </c>
      <c r="AI96" s="590">
        <v>270</v>
      </c>
      <c r="AJ96" s="564">
        <f t="shared" si="19"/>
        <v>1830</v>
      </c>
      <c r="AK96" s="564">
        <f t="shared" si="23"/>
        <v>1965.1</v>
      </c>
      <c r="AL96" s="564">
        <f t="shared" si="23"/>
        <v>1965.1</v>
      </c>
      <c r="AN96" s="598">
        <f t="shared" si="24"/>
        <v>1830</v>
      </c>
      <c r="AO96" s="598">
        <f t="shared" si="24"/>
        <v>1965.1</v>
      </c>
      <c r="AP96" s="598">
        <f t="shared" si="24"/>
        <v>1965.1</v>
      </c>
    </row>
    <row r="97" spans="1:42" x14ac:dyDescent="0.25">
      <c r="A97" s="550">
        <v>907</v>
      </c>
      <c r="B97" s="560" t="s">
        <v>1065</v>
      </c>
      <c r="C97" s="560" t="s">
        <v>1021</v>
      </c>
      <c r="D97" s="560" t="s">
        <v>1071</v>
      </c>
      <c r="E97" s="561" t="s">
        <v>1067</v>
      </c>
      <c r="F97" s="562"/>
      <c r="G97" s="604"/>
      <c r="H97" s="549"/>
      <c r="I97" s="562"/>
      <c r="J97" s="590"/>
      <c r="K97" s="590"/>
      <c r="L97" s="562">
        <v>22592.799999999999</v>
      </c>
      <c r="M97" s="590">
        <v>23336</v>
      </c>
      <c r="N97" s="590">
        <v>23336</v>
      </c>
      <c r="O97" s="562">
        <v>23819.8</v>
      </c>
      <c r="P97" s="590">
        <v>24612.1</v>
      </c>
      <c r="Q97" s="590">
        <v>24612.1</v>
      </c>
      <c r="R97" s="562">
        <v>11880.3</v>
      </c>
      <c r="S97" s="590">
        <v>12195.3</v>
      </c>
      <c r="T97" s="590">
        <v>12195.3</v>
      </c>
      <c r="U97" s="562">
        <v>12736.3</v>
      </c>
      <c r="V97" s="590">
        <v>13085.6</v>
      </c>
      <c r="W97" s="590">
        <v>13085.6</v>
      </c>
      <c r="X97" s="562">
        <v>20781.5</v>
      </c>
      <c r="Y97" s="590">
        <v>21452.400000000001</v>
      </c>
      <c r="Z97" s="590">
        <v>21452.400000000001</v>
      </c>
      <c r="AA97" s="562">
        <v>31830.9</v>
      </c>
      <c r="AB97" s="590">
        <v>32943.4</v>
      </c>
      <c r="AC97" s="590">
        <v>32943.4</v>
      </c>
      <c r="AD97" s="562">
        <v>17003.8</v>
      </c>
      <c r="AE97" s="590">
        <v>17396.099999999999</v>
      </c>
      <c r="AF97" s="590">
        <v>17396.099999999999</v>
      </c>
      <c r="AG97" s="562">
        <v>29495.9</v>
      </c>
      <c r="AH97" s="590">
        <v>30290.400000000001</v>
      </c>
      <c r="AI97" s="590">
        <v>30290.400000000001</v>
      </c>
      <c r="AJ97" s="564">
        <f t="shared" si="19"/>
        <v>170141.3</v>
      </c>
      <c r="AK97" s="564">
        <f t="shared" si="23"/>
        <v>175517.4</v>
      </c>
      <c r="AL97" s="564">
        <f t="shared" si="23"/>
        <v>175517.4</v>
      </c>
      <c r="AN97" s="598">
        <f>AJ97+AJ98</f>
        <v>187474.9</v>
      </c>
      <c r="AO97" s="598">
        <f>AK97+AK98</f>
        <v>194749.9</v>
      </c>
      <c r="AP97" s="598">
        <f>AL97+AL98</f>
        <v>194749.9</v>
      </c>
    </row>
    <row r="98" spans="1:42" x14ac:dyDescent="0.25">
      <c r="A98" s="550">
        <v>907</v>
      </c>
      <c r="B98" s="560" t="s">
        <v>1065</v>
      </c>
      <c r="C98" s="560" t="s">
        <v>1021</v>
      </c>
      <c r="D98" s="560" t="s">
        <v>1071</v>
      </c>
      <c r="E98" s="561" t="s">
        <v>1068</v>
      </c>
      <c r="F98" s="562">
        <v>1708.2</v>
      </c>
      <c r="G98" s="590">
        <v>1708.2</v>
      </c>
      <c r="H98" s="590">
        <v>1708.2</v>
      </c>
      <c r="I98" s="562"/>
      <c r="J98" s="590"/>
      <c r="K98" s="590"/>
      <c r="L98" s="562">
        <v>2529</v>
      </c>
      <c r="M98" s="590">
        <v>2807.8</v>
      </c>
      <c r="N98" s="590">
        <v>2807.8</v>
      </c>
      <c r="O98" s="562">
        <v>2348.3000000000002</v>
      </c>
      <c r="P98" s="590">
        <v>2614.1</v>
      </c>
      <c r="Q98" s="590">
        <v>2614.1</v>
      </c>
      <c r="R98" s="562">
        <v>1716.1</v>
      </c>
      <c r="S98" s="590">
        <v>1936.4</v>
      </c>
      <c r="T98" s="590">
        <v>1936.4</v>
      </c>
      <c r="U98" s="562">
        <v>722.6</v>
      </c>
      <c r="V98" s="590">
        <v>871.4</v>
      </c>
      <c r="W98" s="590">
        <v>871.4</v>
      </c>
      <c r="X98" s="562">
        <v>2258</v>
      </c>
      <c r="Y98" s="590">
        <v>2517.3000000000002</v>
      </c>
      <c r="Z98" s="590">
        <v>2517.3000000000002</v>
      </c>
      <c r="AA98" s="562">
        <v>2890.2</v>
      </c>
      <c r="AB98" s="590">
        <v>3195</v>
      </c>
      <c r="AC98" s="590">
        <v>3195</v>
      </c>
      <c r="AD98" s="562">
        <v>1354.8</v>
      </c>
      <c r="AE98" s="590">
        <v>1549.1</v>
      </c>
      <c r="AF98" s="590">
        <v>1549.1</v>
      </c>
      <c r="AG98" s="562">
        <v>1806.4</v>
      </c>
      <c r="AH98" s="590">
        <v>2033.2</v>
      </c>
      <c r="AI98" s="590">
        <v>2033.2</v>
      </c>
      <c r="AJ98" s="564">
        <f t="shared" si="19"/>
        <v>17333.600000000002</v>
      </c>
      <c r="AK98" s="564">
        <f t="shared" si="19"/>
        <v>19232.5</v>
      </c>
      <c r="AL98" s="564">
        <f t="shared" si="19"/>
        <v>19232.5</v>
      </c>
    </row>
    <row r="99" spans="1:42" x14ac:dyDescent="0.25">
      <c r="A99" s="557">
        <v>907</v>
      </c>
      <c r="B99" s="551" t="s">
        <v>1065</v>
      </c>
      <c r="C99" s="551" t="s">
        <v>1031</v>
      </c>
      <c r="D99" s="551"/>
      <c r="E99" s="558"/>
      <c r="F99" s="570">
        <f>SUM(F100)</f>
        <v>39.4</v>
      </c>
      <c r="G99" s="605">
        <f>SUM(G100)</f>
        <v>39.4</v>
      </c>
      <c r="H99" s="570">
        <f>SUM(H100)</f>
        <v>39.4</v>
      </c>
      <c r="I99" s="570">
        <f t="shared" ref="I99:AI99" si="25">SUM(I100)</f>
        <v>0</v>
      </c>
      <c r="J99" s="605">
        <f t="shared" si="25"/>
        <v>0</v>
      </c>
      <c r="K99" s="570">
        <f t="shared" si="25"/>
        <v>0</v>
      </c>
      <c r="L99" s="605">
        <f t="shared" si="25"/>
        <v>0</v>
      </c>
      <c r="M99" s="605">
        <f t="shared" si="25"/>
        <v>0</v>
      </c>
      <c r="N99" s="570">
        <f t="shared" si="25"/>
        <v>0</v>
      </c>
      <c r="O99" s="605">
        <f t="shared" si="25"/>
        <v>0</v>
      </c>
      <c r="P99" s="605">
        <f t="shared" si="25"/>
        <v>0</v>
      </c>
      <c r="Q99" s="570">
        <f t="shared" si="25"/>
        <v>0</v>
      </c>
      <c r="R99" s="605">
        <f t="shared" si="25"/>
        <v>0</v>
      </c>
      <c r="S99" s="605">
        <f t="shared" si="25"/>
        <v>0</v>
      </c>
      <c r="T99" s="570">
        <f t="shared" si="25"/>
        <v>0</v>
      </c>
      <c r="U99" s="605">
        <f t="shared" si="25"/>
        <v>0</v>
      </c>
      <c r="V99" s="605">
        <f t="shared" si="25"/>
        <v>0</v>
      </c>
      <c r="W99" s="570">
        <f t="shared" si="25"/>
        <v>0</v>
      </c>
      <c r="X99" s="605">
        <f t="shared" si="25"/>
        <v>0</v>
      </c>
      <c r="Y99" s="605">
        <f t="shared" si="25"/>
        <v>0</v>
      </c>
      <c r="Z99" s="570">
        <f t="shared" si="25"/>
        <v>0</v>
      </c>
      <c r="AA99" s="605">
        <f t="shared" si="25"/>
        <v>0</v>
      </c>
      <c r="AB99" s="605">
        <f t="shared" si="25"/>
        <v>0</v>
      </c>
      <c r="AC99" s="570">
        <f t="shared" si="25"/>
        <v>0</v>
      </c>
      <c r="AD99" s="570">
        <f t="shared" si="25"/>
        <v>0</v>
      </c>
      <c r="AE99" s="605">
        <f t="shared" si="25"/>
        <v>0</v>
      </c>
      <c r="AF99" s="570">
        <f t="shared" si="25"/>
        <v>0</v>
      </c>
      <c r="AG99" s="570">
        <f t="shared" si="25"/>
        <v>0</v>
      </c>
      <c r="AH99" s="605">
        <f t="shared" si="25"/>
        <v>0</v>
      </c>
      <c r="AI99" s="570">
        <f t="shared" si="25"/>
        <v>0</v>
      </c>
      <c r="AJ99" s="556">
        <f t="shared" si="19"/>
        <v>39.4</v>
      </c>
      <c r="AK99" s="556">
        <f t="shared" si="19"/>
        <v>39.4</v>
      </c>
      <c r="AL99" s="556">
        <f t="shared" si="19"/>
        <v>39.4</v>
      </c>
    </row>
    <row r="100" spans="1:42" x14ac:dyDescent="0.25">
      <c r="A100" s="550">
        <v>907</v>
      </c>
      <c r="B100" s="560" t="s">
        <v>1065</v>
      </c>
      <c r="C100" s="560" t="s">
        <v>1031</v>
      </c>
      <c r="D100" s="560" t="s">
        <v>1072</v>
      </c>
      <c r="E100" s="561" t="s">
        <v>1068</v>
      </c>
      <c r="F100" s="573">
        <v>39.4</v>
      </c>
      <c r="G100" s="606">
        <v>39.4</v>
      </c>
      <c r="H100" s="573">
        <v>39.4</v>
      </c>
      <c r="I100" s="573"/>
      <c r="J100" s="606"/>
      <c r="K100" s="573"/>
      <c r="L100" s="606"/>
      <c r="M100" s="606"/>
      <c r="N100" s="573"/>
      <c r="O100" s="606"/>
      <c r="P100" s="606"/>
      <c r="Q100" s="573"/>
      <c r="R100" s="606"/>
      <c r="S100" s="606"/>
      <c r="T100" s="573"/>
      <c r="U100" s="606"/>
      <c r="V100" s="606"/>
      <c r="W100" s="573"/>
      <c r="X100" s="606"/>
      <c r="Y100" s="606"/>
      <c r="Z100" s="573"/>
      <c r="AA100" s="606"/>
      <c r="AB100" s="606"/>
      <c r="AC100" s="573"/>
      <c r="AD100" s="573"/>
      <c r="AE100" s="606"/>
      <c r="AF100" s="573"/>
      <c r="AG100" s="573"/>
      <c r="AH100" s="606"/>
      <c r="AI100" s="573"/>
      <c r="AJ100" s="556">
        <f t="shared" si="19"/>
        <v>39.4</v>
      </c>
      <c r="AK100" s="556">
        <f t="shared" si="19"/>
        <v>39.4</v>
      </c>
      <c r="AL100" s="556">
        <f t="shared" si="19"/>
        <v>39.4</v>
      </c>
      <c r="AN100" s="598">
        <f>AJ100</f>
        <v>39.4</v>
      </c>
      <c r="AO100" s="598">
        <f>AK100</f>
        <v>39.4</v>
      </c>
      <c r="AP100" s="598">
        <f>AL100</f>
        <v>39.4</v>
      </c>
    </row>
    <row r="101" spans="1:42" x14ac:dyDescent="0.25">
      <c r="F101" s="607">
        <f>F6+F28+F53+F61+F92</f>
        <v>44438.7</v>
      </c>
      <c r="G101" s="607">
        <f t="shared" ref="G101:AI101" si="26">G6+G28+G53+G61+G92</f>
        <v>47476.1</v>
      </c>
      <c r="H101" s="607">
        <f t="shared" si="26"/>
        <v>48613</v>
      </c>
      <c r="I101" s="607">
        <f t="shared" si="26"/>
        <v>0</v>
      </c>
      <c r="J101" s="607">
        <f t="shared" si="26"/>
        <v>0</v>
      </c>
      <c r="K101" s="607">
        <f t="shared" si="26"/>
        <v>0</v>
      </c>
      <c r="L101" s="607">
        <f t="shared" si="26"/>
        <v>1100328.5</v>
      </c>
      <c r="M101" s="607">
        <f t="shared" si="26"/>
        <v>1169855.3999999999</v>
      </c>
      <c r="N101" s="607">
        <f t="shared" si="26"/>
        <v>1161654.3</v>
      </c>
      <c r="O101" s="607">
        <f t="shared" si="26"/>
        <v>483192.4</v>
      </c>
      <c r="P101" s="607">
        <f t="shared" si="26"/>
        <v>509419.1</v>
      </c>
      <c r="Q101" s="607">
        <f t="shared" si="26"/>
        <v>509419.1</v>
      </c>
      <c r="R101" s="607">
        <f t="shared" si="26"/>
        <v>309351.39999999997</v>
      </c>
      <c r="S101" s="607">
        <f t="shared" si="26"/>
        <v>330968.80000000005</v>
      </c>
      <c r="T101" s="607">
        <f t="shared" si="26"/>
        <v>326751.2</v>
      </c>
      <c r="U101" s="607">
        <f t="shared" si="26"/>
        <v>332031</v>
      </c>
      <c r="V101" s="607">
        <f t="shared" si="26"/>
        <v>349623.3</v>
      </c>
      <c r="W101" s="607">
        <f t="shared" si="26"/>
        <v>349623.3</v>
      </c>
      <c r="X101" s="607">
        <f t="shared" si="26"/>
        <v>737623.60000000009</v>
      </c>
      <c r="Y101" s="607">
        <f t="shared" si="26"/>
        <v>783622.00000000012</v>
      </c>
      <c r="Z101" s="607">
        <f t="shared" si="26"/>
        <v>778151.8</v>
      </c>
      <c r="AA101" s="607">
        <f t="shared" si="26"/>
        <v>960914.3</v>
      </c>
      <c r="AB101" s="607">
        <f t="shared" si="26"/>
        <v>1020242.5</v>
      </c>
      <c r="AC101" s="607">
        <f t="shared" si="26"/>
        <v>1014327.9000000001</v>
      </c>
      <c r="AD101" s="607">
        <f t="shared" si="26"/>
        <v>624666.5</v>
      </c>
      <c r="AE101" s="607">
        <f t="shared" si="26"/>
        <v>660427.5</v>
      </c>
      <c r="AF101" s="607">
        <f t="shared" si="26"/>
        <v>658896.1</v>
      </c>
      <c r="AG101" s="607">
        <f t="shared" si="26"/>
        <v>1059601</v>
      </c>
      <c r="AH101" s="607">
        <f t="shared" si="26"/>
        <v>1108055.9999999998</v>
      </c>
      <c r="AI101" s="607">
        <f t="shared" si="26"/>
        <v>1105016.2999999998</v>
      </c>
      <c r="AJ101" s="607"/>
      <c r="AK101" s="607"/>
      <c r="AL101" s="607"/>
      <c r="AN101" s="597">
        <f>SUM(AN7:AN100)</f>
        <v>9990784.700000003</v>
      </c>
      <c r="AO101" s="597">
        <f>SUM(AO7:AO100)</f>
        <v>10023004.200000001</v>
      </c>
      <c r="AP101" s="597">
        <f>SUM(AP7:AP100)</f>
        <v>10047126.000000002</v>
      </c>
    </row>
    <row r="102" spans="1:42" x14ac:dyDescent="0.25">
      <c r="F102" s="596"/>
      <c r="G102" s="608"/>
      <c r="H102" s="596"/>
      <c r="I102" s="596"/>
      <c r="J102" s="608"/>
      <c r="K102" s="596"/>
      <c r="L102" s="608"/>
      <c r="M102" s="608"/>
      <c r="N102" s="596"/>
      <c r="O102" s="608"/>
      <c r="P102" s="608"/>
      <c r="Q102" s="596"/>
      <c r="R102" s="608"/>
      <c r="S102" s="608"/>
      <c r="T102" s="596"/>
      <c r="U102" s="608"/>
      <c r="V102" s="608"/>
      <c r="W102" s="596"/>
      <c r="X102" s="608"/>
      <c r="Y102" s="608"/>
      <c r="Z102" s="596"/>
      <c r="AA102" s="608"/>
      <c r="AB102" s="608"/>
      <c r="AC102" s="596"/>
      <c r="AD102" s="596"/>
      <c r="AE102" s="608"/>
      <c r="AF102" s="596"/>
      <c r="AG102" s="596"/>
      <c r="AH102" s="608"/>
      <c r="AI102" s="596"/>
      <c r="AJ102" s="596"/>
      <c r="AK102" s="596"/>
      <c r="AL102" s="596"/>
    </row>
    <row r="103" spans="1:42" x14ac:dyDescent="0.25">
      <c r="H103" s="596"/>
      <c r="K103" s="596"/>
      <c r="N103" s="596"/>
      <c r="Q103" s="596"/>
      <c r="T103" s="596"/>
      <c r="W103" s="596"/>
      <c r="Z103" s="596"/>
      <c r="AC103" s="596"/>
      <c r="AF103" s="596"/>
      <c r="AI103" s="596"/>
      <c r="AJ103" s="597"/>
      <c r="AK103" s="597"/>
      <c r="AL103" s="597"/>
    </row>
    <row r="104" spans="1:42" x14ac:dyDescent="0.25">
      <c r="E104" s="582" t="s">
        <v>1073</v>
      </c>
      <c r="F104" s="596"/>
      <c r="G104" s="608"/>
      <c r="H104" s="596"/>
      <c r="I104" s="596"/>
      <c r="J104" s="608"/>
      <c r="K104" s="596"/>
      <c r="L104" s="596"/>
      <c r="M104" s="608"/>
      <c r="N104" s="596"/>
      <c r="O104" s="596"/>
      <c r="P104" s="608"/>
      <c r="Q104" s="596"/>
      <c r="R104" s="596"/>
      <c r="S104" s="608"/>
      <c r="T104" s="596"/>
      <c r="U104" s="596"/>
      <c r="V104" s="608"/>
      <c r="W104" s="596"/>
      <c r="X104" s="596"/>
      <c r="Y104" s="608"/>
      <c r="Z104" s="596"/>
      <c r="AA104" s="596"/>
      <c r="AB104" s="608"/>
      <c r="AC104" s="596"/>
      <c r="AD104" s="596"/>
      <c r="AE104" s="608"/>
      <c r="AF104" s="596"/>
      <c r="AG104" s="596"/>
      <c r="AH104" s="608"/>
      <c r="AI104" s="596"/>
      <c r="AJ104" s="59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zoomScale="80" zoomScaleNormal="80" workbookViewId="0"/>
  </sheetViews>
  <sheetFormatPr defaultRowHeight="15" x14ac:dyDescent="0.25"/>
  <cols>
    <col min="2" max="2" width="8.85546875" style="854" customWidth="1"/>
    <col min="4" max="4" width="0" hidden="1" customWidth="1"/>
  </cols>
  <sheetData>
    <row r="1" spans="1:23" x14ac:dyDescent="0.25">
      <c r="B1" s="843"/>
      <c r="E1" s="796"/>
      <c r="F1" s="796"/>
      <c r="G1" s="796"/>
      <c r="H1" s="797"/>
      <c r="I1" s="797"/>
      <c r="J1" s="797"/>
      <c r="K1" s="796"/>
      <c r="L1" s="797"/>
      <c r="M1" s="797"/>
      <c r="N1" s="797"/>
      <c r="O1" s="797"/>
      <c r="P1" s="796"/>
      <c r="Q1" s="797"/>
      <c r="R1" s="797"/>
      <c r="S1" s="797"/>
      <c r="T1" s="797"/>
      <c r="U1" s="797"/>
    </row>
    <row r="2" spans="1:23" ht="27" x14ac:dyDescent="0.25">
      <c r="A2" s="798"/>
      <c r="B2" s="1267" t="s">
        <v>1386</v>
      </c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1268"/>
      <c r="P2" s="1268"/>
      <c r="Q2" s="1268"/>
      <c r="R2" s="1268"/>
      <c r="S2" s="1268"/>
      <c r="T2" s="1268"/>
      <c r="U2" s="1268"/>
      <c r="V2" s="1269"/>
      <c r="W2" s="826" t="s">
        <v>1426</v>
      </c>
    </row>
    <row r="3" spans="1:23" ht="18.75" x14ac:dyDescent="0.25">
      <c r="A3" s="799"/>
      <c r="B3" s="1270" t="s">
        <v>1387</v>
      </c>
      <c r="C3" s="1272" t="s">
        <v>1388</v>
      </c>
      <c r="D3" s="1272"/>
      <c r="E3" s="1272"/>
      <c r="F3" s="1272"/>
      <c r="G3" s="1272"/>
      <c r="H3" s="1272"/>
      <c r="I3" s="1272"/>
      <c r="J3" s="1272"/>
      <c r="K3" s="1272"/>
      <c r="L3" s="1272"/>
      <c r="M3" s="1272"/>
      <c r="N3" s="1272"/>
      <c r="O3" s="1272"/>
      <c r="P3" s="1272"/>
      <c r="Q3" s="1272"/>
      <c r="R3" s="1272"/>
      <c r="S3" s="1272"/>
      <c r="T3" s="1272"/>
      <c r="U3" s="1272"/>
      <c r="V3" s="1273" t="s">
        <v>1389</v>
      </c>
      <c r="W3" s="1275" t="s">
        <v>1390</v>
      </c>
    </row>
    <row r="4" spans="1:23" ht="28.5" x14ac:dyDescent="0.25">
      <c r="A4" s="799"/>
      <c r="B4" s="1271"/>
      <c r="C4" s="800" t="s">
        <v>1391</v>
      </c>
      <c r="D4" s="801"/>
      <c r="E4" s="802" t="s">
        <v>771</v>
      </c>
      <c r="F4" s="802" t="s">
        <v>1392</v>
      </c>
      <c r="G4" s="802" t="s">
        <v>1383</v>
      </c>
      <c r="H4" s="803" t="s">
        <v>1393</v>
      </c>
      <c r="I4" s="803" t="s">
        <v>1385</v>
      </c>
      <c r="J4" s="803" t="s">
        <v>1394</v>
      </c>
      <c r="K4" s="802" t="s">
        <v>1395</v>
      </c>
      <c r="L4" s="803" t="s">
        <v>1396</v>
      </c>
      <c r="M4" s="803" t="s">
        <v>1397</v>
      </c>
      <c r="N4" s="803" t="s">
        <v>1398</v>
      </c>
      <c r="O4" s="803" t="s">
        <v>1399</v>
      </c>
      <c r="P4" s="802" t="s">
        <v>1400</v>
      </c>
      <c r="Q4" s="803" t="s">
        <v>1401</v>
      </c>
      <c r="R4" s="803" t="s">
        <v>1402</v>
      </c>
      <c r="S4" s="803" t="s">
        <v>1403</v>
      </c>
      <c r="T4" s="803" t="s">
        <v>1404</v>
      </c>
      <c r="U4" s="803" t="s">
        <v>1405</v>
      </c>
      <c r="V4" s="1274"/>
      <c r="W4" s="1276"/>
    </row>
    <row r="5" spans="1:23" ht="28.5" x14ac:dyDescent="0.45">
      <c r="A5" s="804"/>
      <c r="B5" s="1277"/>
      <c r="C5" s="1277"/>
      <c r="D5" s="1277"/>
      <c r="E5" s="1277"/>
      <c r="F5" s="1277"/>
      <c r="G5" s="1277"/>
      <c r="H5" s="1277"/>
      <c r="I5" s="1277"/>
      <c r="J5" s="1277"/>
      <c r="K5" s="1277"/>
      <c r="L5" s="1277"/>
      <c r="M5" s="1277"/>
      <c r="N5" s="1277"/>
      <c r="O5" s="1277"/>
      <c r="P5" s="1277"/>
      <c r="Q5" s="1277"/>
      <c r="R5" s="1277"/>
      <c r="S5" s="1277"/>
      <c r="T5" s="1277"/>
      <c r="U5" s="1277"/>
      <c r="V5" s="1277"/>
      <c r="W5" s="805"/>
    </row>
    <row r="6" spans="1:23" ht="146.25" x14ac:dyDescent="0.25">
      <c r="A6" s="799">
        <v>1</v>
      </c>
      <c r="B6" s="844" t="s">
        <v>1406</v>
      </c>
      <c r="C6" s="806">
        <v>220</v>
      </c>
      <c r="D6" s="806"/>
      <c r="E6" s="807">
        <v>8159.9</v>
      </c>
      <c r="F6" s="807"/>
      <c r="G6" s="807"/>
      <c r="H6" s="808"/>
      <c r="I6" s="808"/>
      <c r="J6" s="808"/>
      <c r="K6" s="807"/>
      <c r="L6" s="808"/>
      <c r="M6" s="808"/>
      <c r="N6" s="808"/>
      <c r="O6" s="808"/>
      <c r="P6" s="807"/>
      <c r="Q6" s="808"/>
      <c r="R6" s="808"/>
      <c r="S6" s="808"/>
      <c r="T6" s="808"/>
      <c r="U6" s="808"/>
      <c r="V6" s="1278" t="s">
        <v>1407</v>
      </c>
      <c r="W6" s="1279" t="s">
        <v>1408</v>
      </c>
    </row>
    <row r="7" spans="1:23" ht="146.25" x14ac:dyDescent="0.25">
      <c r="A7" s="799">
        <v>2</v>
      </c>
      <c r="B7" s="844" t="s">
        <v>1409</v>
      </c>
      <c r="C7" s="806">
        <v>190</v>
      </c>
      <c r="D7" s="806"/>
      <c r="E7" s="807">
        <v>7513.9</v>
      </c>
      <c r="F7" s="807"/>
      <c r="G7" s="807"/>
      <c r="H7" s="808"/>
      <c r="I7" s="808"/>
      <c r="J7" s="808"/>
      <c r="K7" s="807"/>
      <c r="L7" s="808"/>
      <c r="M7" s="808"/>
      <c r="N7" s="808"/>
      <c r="O7" s="808"/>
      <c r="P7" s="807"/>
      <c r="Q7" s="808"/>
      <c r="R7" s="808"/>
      <c r="S7" s="808"/>
      <c r="T7" s="808"/>
      <c r="U7" s="808"/>
      <c r="V7" s="1278"/>
      <c r="W7" s="1280"/>
    </row>
    <row r="8" spans="1:23" ht="101.25" x14ac:dyDescent="0.25">
      <c r="A8" s="799">
        <v>3</v>
      </c>
      <c r="B8" s="844" t="s">
        <v>1410</v>
      </c>
      <c r="C8" s="806">
        <v>140</v>
      </c>
      <c r="D8" s="806"/>
      <c r="E8" s="807">
        <v>13678.6</v>
      </c>
      <c r="F8" s="807">
        <v>48817.4</v>
      </c>
      <c r="G8" s="807"/>
      <c r="H8" s="808"/>
      <c r="I8" s="808"/>
      <c r="J8" s="808"/>
      <c r="K8" s="807"/>
      <c r="L8" s="808"/>
      <c r="M8" s="808"/>
      <c r="N8" s="808"/>
      <c r="O8" s="808"/>
      <c r="P8" s="807"/>
      <c r="Q8" s="808"/>
      <c r="R8" s="808"/>
      <c r="S8" s="808"/>
      <c r="T8" s="808"/>
      <c r="U8" s="808"/>
      <c r="V8" s="1278" t="s">
        <v>1411</v>
      </c>
      <c r="W8" s="809"/>
    </row>
    <row r="9" spans="1:23" ht="101.25" x14ac:dyDescent="0.25">
      <c r="A9" s="799">
        <v>4</v>
      </c>
      <c r="B9" s="844" t="s">
        <v>1412</v>
      </c>
      <c r="C9" s="806">
        <v>140</v>
      </c>
      <c r="D9" s="806"/>
      <c r="E9" s="807">
        <v>8527.7999999999993</v>
      </c>
      <c r="F9" s="807"/>
      <c r="G9" s="807"/>
      <c r="H9" s="808"/>
      <c r="I9" s="808"/>
      <c r="J9" s="808"/>
      <c r="K9" s="807"/>
      <c r="L9" s="808"/>
      <c r="M9" s="808"/>
      <c r="N9" s="808"/>
      <c r="O9" s="808"/>
      <c r="P9" s="807"/>
      <c r="Q9" s="808"/>
      <c r="R9" s="808"/>
      <c r="S9" s="808"/>
      <c r="T9" s="808"/>
      <c r="U9" s="808"/>
      <c r="V9" s="1278"/>
      <c r="W9" s="809"/>
    </row>
    <row r="10" spans="1:23" ht="409.5" x14ac:dyDescent="0.25">
      <c r="A10" s="799">
        <v>5</v>
      </c>
      <c r="B10" s="844" t="s">
        <v>1413</v>
      </c>
      <c r="C10" s="806">
        <v>190</v>
      </c>
      <c r="D10" s="806"/>
      <c r="E10" s="807">
        <v>8014.3</v>
      </c>
      <c r="F10" s="807">
        <v>111179.1</v>
      </c>
      <c r="G10" s="807">
        <v>16162.2</v>
      </c>
      <c r="H10" s="808"/>
      <c r="I10" s="808"/>
      <c r="J10" s="808"/>
      <c r="K10" s="807"/>
      <c r="L10" s="808"/>
      <c r="M10" s="808"/>
      <c r="N10" s="808"/>
      <c r="O10" s="808"/>
      <c r="P10" s="807"/>
      <c r="Q10" s="808"/>
      <c r="R10" s="808"/>
      <c r="S10" s="808"/>
      <c r="T10" s="808"/>
      <c r="U10" s="808"/>
      <c r="V10" s="810" t="s">
        <v>1414</v>
      </c>
      <c r="W10" s="811"/>
    </row>
    <row r="11" spans="1:23" ht="78.75" x14ac:dyDescent="0.25">
      <c r="A11" s="799">
        <v>6</v>
      </c>
      <c r="B11" s="844" t="s">
        <v>1415</v>
      </c>
      <c r="C11" s="806">
        <v>110</v>
      </c>
      <c r="D11" s="806"/>
      <c r="E11" s="807">
        <v>25650.400000000001</v>
      </c>
      <c r="F11" s="807">
        <v>44166.6</v>
      </c>
      <c r="G11" s="807"/>
      <c r="H11" s="808"/>
      <c r="I11" s="808"/>
      <c r="J11" s="808"/>
      <c r="K11" s="807"/>
      <c r="L11" s="808"/>
      <c r="M11" s="808"/>
      <c r="N11" s="808"/>
      <c r="O11" s="808"/>
      <c r="P11" s="807"/>
      <c r="Q11" s="808"/>
      <c r="R11" s="808"/>
      <c r="S11" s="808"/>
      <c r="T11" s="808"/>
      <c r="U11" s="808"/>
      <c r="V11" s="810"/>
      <c r="W11" s="811"/>
    </row>
    <row r="12" spans="1:23" ht="90" x14ac:dyDescent="0.25">
      <c r="A12" s="799">
        <v>7</v>
      </c>
      <c r="B12" s="845" t="s">
        <v>1416</v>
      </c>
      <c r="C12" s="806">
        <v>50</v>
      </c>
      <c r="D12" s="806"/>
      <c r="E12" s="807">
        <v>37033.599999999999</v>
      </c>
      <c r="F12" s="807"/>
      <c r="G12" s="807"/>
      <c r="H12" s="808"/>
      <c r="I12" s="808"/>
      <c r="J12" s="808"/>
      <c r="K12" s="807"/>
      <c r="L12" s="808"/>
      <c r="M12" s="808"/>
      <c r="N12" s="808"/>
      <c r="O12" s="808"/>
      <c r="P12" s="807"/>
      <c r="Q12" s="808"/>
      <c r="R12" s="808"/>
      <c r="S12" s="808"/>
      <c r="T12" s="808"/>
      <c r="U12" s="808"/>
      <c r="V12" s="812"/>
      <c r="W12" s="810"/>
    </row>
    <row r="13" spans="1:23" ht="180" x14ac:dyDescent="0.25">
      <c r="A13" s="799">
        <v>8</v>
      </c>
      <c r="B13" s="845" t="s">
        <v>1417</v>
      </c>
      <c r="C13" s="806"/>
      <c r="D13" s="806"/>
      <c r="E13" s="807"/>
      <c r="F13" s="807"/>
      <c r="G13" s="807"/>
      <c r="H13" s="808">
        <v>200000</v>
      </c>
      <c r="I13" s="808">
        <f>H13*1.039</f>
        <v>207799.99999999997</v>
      </c>
      <c r="J13" s="808">
        <f>I13*1.039</f>
        <v>215904.19999999995</v>
      </c>
      <c r="K13" s="807">
        <f>J13*1.039</f>
        <v>224324.46379999994</v>
      </c>
      <c r="L13" s="808">
        <f>K13*1.02</f>
        <v>228810.95307599995</v>
      </c>
      <c r="M13" s="808">
        <f t="shared" ref="M13:U13" si="0">L13*1.02</f>
        <v>233387.17213751996</v>
      </c>
      <c r="N13" s="808">
        <f t="shared" si="0"/>
        <v>238054.91558027035</v>
      </c>
      <c r="O13" s="808">
        <f t="shared" si="0"/>
        <v>242816.01389187574</v>
      </c>
      <c r="P13" s="807">
        <f t="shared" si="0"/>
        <v>247672.33416971326</v>
      </c>
      <c r="Q13" s="808">
        <f t="shared" si="0"/>
        <v>252625.78085310751</v>
      </c>
      <c r="R13" s="808">
        <f t="shared" si="0"/>
        <v>257678.29647016968</v>
      </c>
      <c r="S13" s="808">
        <f t="shared" si="0"/>
        <v>262831.86239957309</v>
      </c>
      <c r="T13" s="808">
        <f t="shared" si="0"/>
        <v>268088.49964756455</v>
      </c>
      <c r="U13" s="808">
        <f t="shared" si="0"/>
        <v>273450.26964051585</v>
      </c>
      <c r="V13" s="812"/>
      <c r="W13" s="810"/>
    </row>
    <row r="14" spans="1:23" ht="27" x14ac:dyDescent="0.25">
      <c r="A14" s="813"/>
      <c r="B14" s="1281"/>
      <c r="C14" s="1281"/>
      <c r="D14" s="1281"/>
      <c r="E14" s="1281"/>
      <c r="F14" s="1281"/>
      <c r="G14" s="1281"/>
      <c r="H14" s="1281"/>
      <c r="I14" s="1281"/>
      <c r="J14" s="1281"/>
      <c r="K14" s="1281"/>
      <c r="L14" s="1281"/>
      <c r="M14" s="1281"/>
      <c r="N14" s="1281"/>
      <c r="O14" s="1281"/>
      <c r="P14" s="1281"/>
      <c r="Q14" s="1281"/>
      <c r="R14" s="1281"/>
      <c r="S14" s="1281"/>
      <c r="T14" s="1281"/>
      <c r="U14" s="1281"/>
      <c r="V14" s="1281"/>
      <c r="W14" s="1281"/>
    </row>
    <row r="15" spans="1:23" ht="191.25" x14ac:dyDescent="0.25">
      <c r="A15" s="799">
        <v>1</v>
      </c>
      <c r="B15" s="845" t="s">
        <v>1418</v>
      </c>
      <c r="C15" s="814">
        <v>1120</v>
      </c>
      <c r="D15" s="815"/>
      <c r="E15" s="807"/>
      <c r="F15" s="807">
        <v>20554.599999999999</v>
      </c>
      <c r="G15" s="807">
        <v>91311.6</v>
      </c>
      <c r="H15" s="808"/>
      <c r="I15" s="808"/>
      <c r="J15" s="808"/>
      <c r="K15" s="807"/>
      <c r="L15" s="808"/>
      <c r="M15" s="808"/>
      <c r="N15" s="808"/>
      <c r="O15" s="808"/>
      <c r="P15" s="807"/>
      <c r="Q15" s="808"/>
      <c r="R15" s="808"/>
      <c r="S15" s="808"/>
      <c r="T15" s="808"/>
      <c r="U15" s="808"/>
      <c r="V15" s="815"/>
      <c r="W15" s="815"/>
    </row>
    <row r="16" spans="1:23" ht="409.5" x14ac:dyDescent="0.25">
      <c r="A16" s="816">
        <v>2</v>
      </c>
      <c r="B16" s="846" t="s">
        <v>1419</v>
      </c>
      <c r="C16" s="817">
        <v>1100</v>
      </c>
      <c r="D16" s="817"/>
      <c r="E16" s="807">
        <v>34863.9</v>
      </c>
      <c r="F16" s="807">
        <v>17432</v>
      </c>
      <c r="G16" s="807"/>
      <c r="H16" s="808"/>
      <c r="I16" s="808"/>
      <c r="J16" s="808"/>
      <c r="K16" s="807"/>
      <c r="L16" s="808"/>
      <c r="M16" s="808"/>
      <c r="N16" s="808"/>
      <c r="O16" s="808"/>
      <c r="P16" s="807"/>
      <c r="Q16" s="808"/>
      <c r="R16" s="808"/>
      <c r="S16" s="808"/>
      <c r="T16" s="808"/>
      <c r="U16" s="808"/>
      <c r="V16" s="817" t="s">
        <v>1407</v>
      </c>
      <c r="W16" s="817" t="s">
        <v>1408</v>
      </c>
    </row>
    <row r="17" spans="1:23" ht="409.5" x14ac:dyDescent="0.25">
      <c r="A17" s="799">
        <v>3</v>
      </c>
      <c r="B17" s="846" t="s">
        <v>1420</v>
      </c>
      <c r="C17" s="817">
        <v>1100</v>
      </c>
      <c r="D17" s="817"/>
      <c r="E17" s="807">
        <v>81160</v>
      </c>
      <c r="F17" s="807"/>
      <c r="G17" s="807"/>
      <c r="H17" s="808"/>
      <c r="I17" s="808"/>
      <c r="J17" s="808"/>
      <c r="K17" s="807"/>
      <c r="L17" s="808"/>
      <c r="M17" s="808"/>
      <c r="N17" s="808"/>
      <c r="O17" s="808"/>
      <c r="P17" s="807"/>
      <c r="Q17" s="808"/>
      <c r="R17" s="808"/>
      <c r="S17" s="808"/>
      <c r="T17" s="808"/>
      <c r="U17" s="808"/>
      <c r="V17" s="817" t="s">
        <v>1421</v>
      </c>
      <c r="W17" s="817" t="s">
        <v>1408</v>
      </c>
    </row>
    <row r="18" spans="1:23" ht="213.75" x14ac:dyDescent="0.25">
      <c r="A18" s="799">
        <v>4</v>
      </c>
      <c r="B18" s="847" t="s">
        <v>1422</v>
      </c>
      <c r="C18" s="818">
        <v>1340</v>
      </c>
      <c r="D18" s="819"/>
      <c r="E18" s="807">
        <v>22862.6</v>
      </c>
      <c r="F18" s="807"/>
      <c r="G18" s="807"/>
      <c r="H18" s="808"/>
      <c r="I18" s="808"/>
      <c r="J18" s="808"/>
      <c r="K18" s="807"/>
      <c r="L18" s="808"/>
      <c r="M18" s="808"/>
      <c r="N18" s="808"/>
      <c r="O18" s="808"/>
      <c r="P18" s="807"/>
      <c r="Q18" s="808"/>
      <c r="R18" s="808"/>
      <c r="S18" s="808"/>
      <c r="T18" s="808"/>
      <c r="U18" s="808"/>
      <c r="V18" s="806"/>
      <c r="W18" s="819"/>
    </row>
    <row r="19" spans="1:23" ht="101.25" x14ac:dyDescent="0.25">
      <c r="A19" s="820">
        <v>5</v>
      </c>
      <c r="B19" s="844" t="s">
        <v>1423</v>
      </c>
      <c r="C19" s="821">
        <v>250</v>
      </c>
      <c r="D19" s="822"/>
      <c r="E19" s="823">
        <v>17500</v>
      </c>
      <c r="F19" s="823"/>
      <c r="G19" s="823"/>
      <c r="H19" s="824"/>
      <c r="I19" s="824"/>
      <c r="J19" s="824"/>
      <c r="K19" s="823"/>
      <c r="L19" s="824"/>
      <c r="M19" s="824"/>
      <c r="N19" s="824"/>
      <c r="O19" s="824"/>
      <c r="P19" s="823"/>
      <c r="Q19" s="824"/>
      <c r="R19" s="824"/>
      <c r="S19" s="824"/>
      <c r="T19" s="824"/>
      <c r="U19" s="824"/>
      <c r="V19" s="822"/>
      <c r="W19" s="825"/>
    </row>
    <row r="20" spans="1:23" ht="112.5" x14ac:dyDescent="0.25">
      <c r="A20" s="820">
        <v>6</v>
      </c>
      <c r="B20" s="844" t="s">
        <v>1424</v>
      </c>
      <c r="C20" s="821">
        <v>250</v>
      </c>
      <c r="D20" s="822"/>
      <c r="E20" s="823">
        <v>35074</v>
      </c>
      <c r="F20" s="823">
        <v>28059.3</v>
      </c>
      <c r="G20" s="823"/>
      <c r="H20" s="824"/>
      <c r="I20" s="824"/>
      <c r="J20" s="824"/>
      <c r="K20" s="823"/>
      <c r="L20" s="824"/>
      <c r="M20" s="824"/>
      <c r="N20" s="824"/>
      <c r="O20" s="824"/>
      <c r="P20" s="823"/>
      <c r="Q20" s="824"/>
      <c r="R20" s="824"/>
      <c r="S20" s="824"/>
      <c r="T20" s="824"/>
      <c r="U20" s="824"/>
      <c r="V20" s="822"/>
      <c r="W20" s="825"/>
    </row>
    <row r="21" spans="1:23" ht="157.5" x14ac:dyDescent="0.25">
      <c r="A21" s="799">
        <v>7</v>
      </c>
      <c r="B21" s="845" t="s">
        <v>1425</v>
      </c>
      <c r="C21" s="806"/>
      <c r="D21" s="806"/>
      <c r="E21" s="807"/>
      <c r="F21" s="807"/>
      <c r="G21" s="807"/>
      <c r="H21" s="808">
        <v>500000</v>
      </c>
      <c r="I21" s="808">
        <f>H21*1.039</f>
        <v>519499.99999999994</v>
      </c>
      <c r="J21" s="808">
        <f>I21*1.039</f>
        <v>539760.49999999988</v>
      </c>
      <c r="K21" s="807">
        <f>J21*1.039</f>
        <v>560811.15949999983</v>
      </c>
      <c r="L21" s="808">
        <f>K21*1.02</f>
        <v>572027.38268999988</v>
      </c>
      <c r="M21" s="808">
        <f t="shared" ref="M21:U21" si="1">L21*1.02</f>
        <v>583467.93034379988</v>
      </c>
      <c r="N21" s="808">
        <f t="shared" si="1"/>
        <v>595137.28895067587</v>
      </c>
      <c r="O21" s="808">
        <f t="shared" si="1"/>
        <v>607040.03472968936</v>
      </c>
      <c r="P21" s="807">
        <f t="shared" si="1"/>
        <v>619180.83542428317</v>
      </c>
      <c r="Q21" s="808">
        <f t="shared" si="1"/>
        <v>631564.45213276881</v>
      </c>
      <c r="R21" s="808">
        <f t="shared" si="1"/>
        <v>644195.74117542419</v>
      </c>
      <c r="S21" s="808">
        <f t="shared" si="1"/>
        <v>657079.65599893266</v>
      </c>
      <c r="T21" s="808">
        <f t="shared" si="1"/>
        <v>670221.24911891134</v>
      </c>
      <c r="U21" s="808">
        <f t="shared" si="1"/>
        <v>683625.67410128959</v>
      </c>
      <c r="V21" s="812"/>
      <c r="W21" s="810"/>
    </row>
    <row r="22" spans="1:23" ht="27" x14ac:dyDescent="0.25">
      <c r="A22" s="827"/>
      <c r="B22" s="1266"/>
      <c r="C22" s="1266"/>
      <c r="D22" s="1266"/>
      <c r="E22" s="1266"/>
      <c r="F22" s="1266"/>
      <c r="G22" s="1266"/>
      <c r="H22" s="1266"/>
      <c r="I22" s="1266"/>
      <c r="J22" s="1266"/>
      <c r="K22" s="1266"/>
      <c r="L22" s="1266"/>
      <c r="M22" s="1266"/>
      <c r="N22" s="1266"/>
      <c r="O22" s="1266"/>
      <c r="P22" s="1266"/>
      <c r="Q22" s="1266"/>
      <c r="R22" s="1266"/>
      <c r="S22" s="1266"/>
      <c r="T22" s="1266"/>
      <c r="U22" s="1266"/>
      <c r="V22" s="1266"/>
      <c r="W22" s="1266"/>
    </row>
    <row r="23" spans="1:23" ht="247.5" x14ac:dyDescent="0.25">
      <c r="A23" s="831">
        <v>1</v>
      </c>
      <c r="B23" s="848" t="s">
        <v>1328</v>
      </c>
      <c r="C23" s="832">
        <v>492</v>
      </c>
      <c r="D23" s="833"/>
      <c r="E23" s="834">
        <v>85881.2</v>
      </c>
      <c r="F23" s="834"/>
      <c r="G23" s="834"/>
      <c r="H23" s="834"/>
      <c r="I23" s="834"/>
      <c r="J23" s="834"/>
      <c r="K23" s="834"/>
      <c r="L23" s="834"/>
      <c r="M23" s="834"/>
      <c r="N23" s="834"/>
      <c r="O23" s="834"/>
      <c r="P23" s="835"/>
      <c r="Q23" s="835"/>
      <c r="R23" s="835"/>
      <c r="S23" s="835"/>
      <c r="T23" s="835"/>
      <c r="U23" s="835"/>
      <c r="V23" s="836"/>
      <c r="W23" s="837"/>
    </row>
    <row r="24" spans="1:23" ht="123.75" x14ac:dyDescent="0.25">
      <c r="A24" s="831">
        <v>2</v>
      </c>
      <c r="B24" s="849" t="s">
        <v>1342</v>
      </c>
      <c r="C24" s="838">
        <v>324</v>
      </c>
      <c r="D24" s="839"/>
      <c r="E24" s="840">
        <v>83059.199999999997</v>
      </c>
      <c r="F24" s="840"/>
      <c r="G24" s="840"/>
      <c r="H24" s="840"/>
      <c r="I24" s="840"/>
      <c r="J24" s="840"/>
      <c r="K24" s="840"/>
      <c r="L24" s="840"/>
      <c r="M24" s="840"/>
      <c r="N24" s="840"/>
      <c r="O24" s="840"/>
      <c r="P24" s="840"/>
      <c r="Q24" s="840"/>
      <c r="R24" s="840"/>
      <c r="S24" s="840"/>
      <c r="T24" s="840"/>
      <c r="U24" s="840"/>
      <c r="V24" s="839"/>
      <c r="W24" s="841"/>
    </row>
    <row r="25" spans="1:23" ht="112.5" x14ac:dyDescent="0.25">
      <c r="A25" s="831">
        <v>3</v>
      </c>
      <c r="B25" s="850" t="s">
        <v>1337</v>
      </c>
      <c r="C25" s="838">
        <v>675</v>
      </c>
      <c r="D25" s="839"/>
      <c r="E25" s="840">
        <v>83611.100000000006</v>
      </c>
      <c r="F25" s="840">
        <v>33695.9</v>
      </c>
      <c r="G25" s="840"/>
      <c r="H25" s="840"/>
      <c r="I25" s="840"/>
      <c r="J25" s="840"/>
      <c r="K25" s="840"/>
      <c r="L25" s="840"/>
      <c r="M25" s="840"/>
      <c r="N25" s="840"/>
      <c r="O25" s="840"/>
      <c r="P25" s="840"/>
      <c r="Q25" s="840"/>
      <c r="R25" s="840"/>
      <c r="S25" s="840"/>
      <c r="T25" s="840"/>
      <c r="U25" s="840"/>
      <c r="V25" s="839"/>
      <c r="W25" s="841"/>
    </row>
    <row r="26" spans="1:23" ht="135" x14ac:dyDescent="0.25">
      <c r="A26" s="831">
        <v>4</v>
      </c>
      <c r="B26" s="850" t="s">
        <v>1340</v>
      </c>
      <c r="C26" s="838" t="s">
        <v>1427</v>
      </c>
      <c r="D26" s="839"/>
      <c r="E26" s="840">
        <v>35825</v>
      </c>
      <c r="F26" s="840">
        <v>14437.8</v>
      </c>
      <c r="G26" s="840"/>
      <c r="H26" s="840"/>
      <c r="I26" s="840"/>
      <c r="J26" s="840"/>
      <c r="K26" s="840"/>
      <c r="L26" s="840"/>
      <c r="M26" s="840"/>
      <c r="N26" s="840"/>
      <c r="O26" s="840"/>
      <c r="P26" s="840"/>
      <c r="Q26" s="840"/>
      <c r="R26" s="840"/>
      <c r="S26" s="840"/>
      <c r="T26" s="840"/>
      <c r="U26" s="840"/>
      <c r="V26" s="839"/>
      <c r="W26" s="841"/>
    </row>
    <row r="27" spans="1:23" ht="123.75" x14ac:dyDescent="0.25">
      <c r="A27" s="831">
        <v>5</v>
      </c>
      <c r="B27" s="850" t="s">
        <v>1331</v>
      </c>
      <c r="C27" s="838">
        <v>475</v>
      </c>
      <c r="D27" s="839"/>
      <c r="E27" s="840"/>
      <c r="F27" s="840">
        <v>99186.6</v>
      </c>
      <c r="G27" s="840"/>
      <c r="H27" s="840"/>
      <c r="I27" s="840"/>
      <c r="J27" s="840"/>
      <c r="K27" s="840"/>
      <c r="L27" s="840"/>
      <c r="M27" s="840"/>
      <c r="N27" s="840"/>
      <c r="O27" s="840"/>
      <c r="P27" s="840"/>
      <c r="Q27" s="840"/>
      <c r="R27" s="840"/>
      <c r="S27" s="840"/>
      <c r="T27" s="840"/>
      <c r="U27" s="840"/>
      <c r="V27" s="839"/>
      <c r="W27" s="841"/>
    </row>
    <row r="28" spans="1:23" ht="135" x14ac:dyDescent="0.25">
      <c r="A28" s="831">
        <v>6</v>
      </c>
      <c r="B28" s="850" t="s">
        <v>1334</v>
      </c>
      <c r="C28" s="838">
        <v>707</v>
      </c>
      <c r="D28" s="839"/>
      <c r="E28" s="840"/>
      <c r="F28" s="840">
        <v>121589.3</v>
      </c>
      <c r="G28" s="840"/>
      <c r="H28" s="840"/>
      <c r="I28" s="840"/>
      <c r="J28" s="840"/>
      <c r="K28" s="840"/>
      <c r="L28" s="840"/>
      <c r="M28" s="840"/>
      <c r="N28" s="840"/>
      <c r="O28" s="840"/>
      <c r="P28" s="840"/>
      <c r="Q28" s="840"/>
      <c r="R28" s="840"/>
      <c r="S28" s="840"/>
      <c r="T28" s="840"/>
      <c r="U28" s="840"/>
      <c r="V28" s="839"/>
      <c r="W28" s="841"/>
    </row>
    <row r="29" spans="1:23" ht="90" x14ac:dyDescent="0.25">
      <c r="A29" s="831">
        <v>7</v>
      </c>
      <c r="B29" s="851" t="s">
        <v>1344</v>
      </c>
      <c r="C29" s="838">
        <v>403</v>
      </c>
      <c r="D29" s="839"/>
      <c r="E29" s="840">
        <v>6537.1</v>
      </c>
      <c r="F29" s="840"/>
      <c r="G29" s="840"/>
      <c r="H29" s="840"/>
      <c r="I29" s="840"/>
      <c r="J29" s="840"/>
      <c r="K29" s="840"/>
      <c r="L29" s="840"/>
      <c r="M29" s="840"/>
      <c r="N29" s="840"/>
      <c r="O29" s="840"/>
      <c r="P29" s="840"/>
      <c r="Q29" s="840"/>
      <c r="R29" s="840"/>
      <c r="S29" s="840"/>
      <c r="T29" s="840"/>
      <c r="U29" s="840"/>
      <c r="V29" s="839"/>
      <c r="W29" s="841"/>
    </row>
    <row r="30" spans="1:23" ht="123.75" x14ac:dyDescent="0.25">
      <c r="A30" s="831">
        <v>8</v>
      </c>
      <c r="B30" s="851" t="s">
        <v>1346</v>
      </c>
      <c r="C30" s="838">
        <v>321</v>
      </c>
      <c r="D30" s="839"/>
      <c r="E30" s="840">
        <v>7184.8</v>
      </c>
      <c r="F30" s="840"/>
      <c r="G30" s="840"/>
      <c r="H30" s="840"/>
      <c r="I30" s="840"/>
      <c r="J30" s="840"/>
      <c r="K30" s="840"/>
      <c r="L30" s="840"/>
      <c r="M30" s="840"/>
      <c r="N30" s="840"/>
      <c r="O30" s="840"/>
      <c r="P30" s="840"/>
      <c r="Q30" s="840"/>
      <c r="R30" s="840"/>
      <c r="S30" s="840"/>
      <c r="T30" s="840"/>
      <c r="U30" s="840"/>
      <c r="V30" s="839"/>
      <c r="W30" s="841"/>
    </row>
    <row r="31" spans="1:23" ht="123.75" x14ac:dyDescent="0.25">
      <c r="A31" s="831">
        <v>9</v>
      </c>
      <c r="B31" s="851" t="s">
        <v>1348</v>
      </c>
      <c r="C31" s="838">
        <v>558</v>
      </c>
      <c r="D31" s="839"/>
      <c r="E31" s="840">
        <v>5688.9</v>
      </c>
      <c r="F31" s="840"/>
      <c r="G31" s="840"/>
      <c r="H31" s="840"/>
      <c r="I31" s="840"/>
      <c r="J31" s="840"/>
      <c r="K31" s="840"/>
      <c r="L31" s="840"/>
      <c r="M31" s="840"/>
      <c r="N31" s="840"/>
      <c r="O31" s="840"/>
      <c r="P31" s="840"/>
      <c r="Q31" s="840"/>
      <c r="R31" s="840"/>
      <c r="S31" s="840"/>
      <c r="T31" s="840"/>
      <c r="U31" s="840"/>
      <c r="V31" s="839"/>
      <c r="W31" s="841"/>
    </row>
    <row r="32" spans="1:23" ht="112.5" x14ac:dyDescent="0.25">
      <c r="A32" s="831">
        <v>10</v>
      </c>
      <c r="B32" s="852" t="s">
        <v>1428</v>
      </c>
      <c r="C32" s="842"/>
      <c r="D32" s="839"/>
      <c r="E32" s="840"/>
      <c r="F32" s="840"/>
      <c r="G32" s="840"/>
      <c r="H32" s="840">
        <v>268909.59999999998</v>
      </c>
      <c r="I32" s="840">
        <f>H32*1.039</f>
        <v>279397.07439999998</v>
      </c>
      <c r="J32" s="840">
        <f>I32*1.039</f>
        <v>290293.56030159997</v>
      </c>
      <c r="K32" s="840">
        <f>J32*1.039</f>
        <v>301615.00915336236</v>
      </c>
      <c r="L32" s="840">
        <f>K32*1.02</f>
        <v>307647.30933642964</v>
      </c>
      <c r="M32" s="840">
        <f t="shared" ref="M32:U32" si="2">L32*1.02</f>
        <v>313800.25552315824</v>
      </c>
      <c r="N32" s="840">
        <f t="shared" si="2"/>
        <v>320076.26063362142</v>
      </c>
      <c r="O32" s="840">
        <f t="shared" si="2"/>
        <v>326477.78584629385</v>
      </c>
      <c r="P32" s="840">
        <f t="shared" si="2"/>
        <v>333007.34156321973</v>
      </c>
      <c r="Q32" s="840">
        <f t="shared" si="2"/>
        <v>339667.48839448416</v>
      </c>
      <c r="R32" s="840">
        <f t="shared" si="2"/>
        <v>346460.83816237387</v>
      </c>
      <c r="S32" s="840">
        <f t="shared" si="2"/>
        <v>353390.05492562137</v>
      </c>
      <c r="T32" s="840">
        <f t="shared" si="2"/>
        <v>360457.8560241338</v>
      </c>
      <c r="U32" s="840">
        <f t="shared" si="2"/>
        <v>367667.0131446165</v>
      </c>
      <c r="V32" s="839"/>
      <c r="W32" s="841"/>
    </row>
    <row r="33" spans="1:23" ht="27" x14ac:dyDescent="0.25">
      <c r="A33" s="827"/>
      <c r="B33" s="1266"/>
      <c r="C33" s="1266"/>
      <c r="D33" s="1266"/>
      <c r="E33" s="1266"/>
      <c r="F33" s="1266"/>
      <c r="G33" s="1266"/>
      <c r="H33" s="1266"/>
      <c r="I33" s="1266"/>
      <c r="J33" s="1266"/>
      <c r="K33" s="1266"/>
      <c r="L33" s="1266"/>
      <c r="M33" s="1266"/>
      <c r="N33" s="1266"/>
      <c r="O33" s="1266"/>
      <c r="P33" s="1266"/>
      <c r="Q33" s="1266"/>
      <c r="R33" s="1266"/>
      <c r="S33" s="1266"/>
      <c r="T33" s="1266"/>
      <c r="U33" s="1266"/>
      <c r="V33" s="1266"/>
      <c r="W33" s="1266"/>
    </row>
    <row r="34" spans="1:23" ht="90" x14ac:dyDescent="0.25">
      <c r="A34" s="820">
        <v>1</v>
      </c>
      <c r="B34" s="844" t="s">
        <v>992</v>
      </c>
      <c r="C34" s="806"/>
      <c r="D34" s="828"/>
      <c r="E34" s="807">
        <v>2746.4</v>
      </c>
      <c r="F34" s="807"/>
      <c r="G34" s="807"/>
      <c r="H34" s="808"/>
      <c r="I34" s="808"/>
      <c r="J34" s="808"/>
      <c r="K34" s="808"/>
      <c r="L34" s="808"/>
      <c r="M34" s="808"/>
      <c r="N34" s="808"/>
      <c r="O34" s="808"/>
      <c r="P34" s="808"/>
      <c r="Q34" s="808"/>
      <c r="R34" s="808"/>
      <c r="S34" s="808"/>
      <c r="T34" s="808"/>
      <c r="U34" s="808"/>
      <c r="V34" s="828"/>
      <c r="W34" s="829"/>
    </row>
    <row r="35" spans="1:23" ht="135" x14ac:dyDescent="0.25">
      <c r="A35" s="820">
        <v>2</v>
      </c>
      <c r="B35" s="853" t="s">
        <v>1429</v>
      </c>
      <c r="C35" s="806"/>
      <c r="D35" s="828"/>
      <c r="E35" s="807"/>
      <c r="F35" s="807"/>
      <c r="G35" s="807"/>
      <c r="H35" s="830">
        <v>200000</v>
      </c>
      <c r="I35" s="830">
        <f>H35*1.039</f>
        <v>207799.99999999997</v>
      </c>
      <c r="J35" s="830">
        <f>I35*1.039</f>
        <v>215904.19999999995</v>
      </c>
      <c r="K35" s="830">
        <f>J35*1.039</f>
        <v>224324.46379999994</v>
      </c>
      <c r="L35" s="830">
        <f>K35*1.02</f>
        <v>228810.95307599995</v>
      </c>
      <c r="M35" s="830">
        <f t="shared" ref="M35:U35" si="3">L35*1.02</f>
        <v>233387.17213751996</v>
      </c>
      <c r="N35" s="830">
        <f t="shared" si="3"/>
        <v>238054.91558027035</v>
      </c>
      <c r="O35" s="830">
        <f t="shared" si="3"/>
        <v>242816.01389187574</v>
      </c>
      <c r="P35" s="830">
        <f t="shared" si="3"/>
        <v>247672.33416971326</v>
      </c>
      <c r="Q35" s="830">
        <f t="shared" si="3"/>
        <v>252625.78085310751</v>
      </c>
      <c r="R35" s="830">
        <f t="shared" si="3"/>
        <v>257678.29647016968</v>
      </c>
      <c r="S35" s="830">
        <f t="shared" si="3"/>
        <v>262831.86239957309</v>
      </c>
      <c r="T35" s="830">
        <f t="shared" si="3"/>
        <v>268088.49964756455</v>
      </c>
      <c r="U35" s="830">
        <f t="shared" si="3"/>
        <v>273450.26964051585</v>
      </c>
      <c r="V35" s="828"/>
      <c r="W35" s="829"/>
    </row>
  </sheetData>
  <mergeCells count="12">
    <mergeCell ref="B33:W33"/>
    <mergeCell ref="B2:V2"/>
    <mergeCell ref="B3:B4"/>
    <mergeCell ref="C3:U3"/>
    <mergeCell ref="V3:V4"/>
    <mergeCell ref="W3:W4"/>
    <mergeCell ref="B5:V5"/>
    <mergeCell ref="V6:V7"/>
    <mergeCell ref="W6:W7"/>
    <mergeCell ref="V8:V9"/>
    <mergeCell ref="B14:W14"/>
    <mergeCell ref="B22:W2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topLeftCell="A57" workbookViewId="0"/>
  </sheetViews>
  <sheetFormatPr defaultRowHeight="15" x14ac:dyDescent="0.25"/>
  <cols>
    <col min="21" max="21" width="11" customWidth="1"/>
  </cols>
  <sheetData>
    <row r="1" spans="1:23" ht="18.75" x14ac:dyDescent="0.3">
      <c r="B1" s="863"/>
      <c r="E1" s="796"/>
      <c r="F1" s="796"/>
      <c r="G1" s="796"/>
      <c r="H1" s="797"/>
      <c r="I1" s="797"/>
      <c r="J1" s="797"/>
      <c r="K1" s="796"/>
      <c r="L1" s="797"/>
      <c r="M1" s="797"/>
      <c r="N1" s="797"/>
      <c r="O1" s="797"/>
      <c r="P1" s="796"/>
      <c r="Q1" s="797"/>
      <c r="R1" s="797"/>
      <c r="S1" s="797"/>
      <c r="T1" s="797"/>
      <c r="U1" s="797"/>
    </row>
    <row r="2" spans="1:23" ht="27" x14ac:dyDescent="0.25">
      <c r="A2" s="798"/>
      <c r="B2" s="1267" t="s">
        <v>1386</v>
      </c>
      <c r="C2" s="1268"/>
      <c r="D2" s="1268"/>
      <c r="E2" s="1268"/>
      <c r="F2" s="1268"/>
      <c r="G2" s="1268"/>
      <c r="H2" s="1268"/>
      <c r="I2" s="1268"/>
      <c r="J2" s="1268"/>
      <c r="K2" s="1268"/>
      <c r="L2" s="1268"/>
      <c r="M2" s="1268"/>
      <c r="N2" s="1268"/>
      <c r="O2" s="1268"/>
      <c r="P2" s="1268"/>
      <c r="Q2" s="1268"/>
      <c r="R2" s="1268"/>
      <c r="S2" s="1268"/>
      <c r="T2" s="1268"/>
      <c r="U2" s="1268"/>
      <c r="V2" s="1269"/>
      <c r="W2" s="798"/>
    </row>
    <row r="3" spans="1:23" ht="18.75" x14ac:dyDescent="0.25">
      <c r="A3" s="799"/>
      <c r="B3" s="1282" t="s">
        <v>1387</v>
      </c>
      <c r="C3" s="1272" t="s">
        <v>1388</v>
      </c>
      <c r="D3" s="1272"/>
      <c r="E3" s="1272"/>
      <c r="F3" s="1272"/>
      <c r="G3" s="1272"/>
      <c r="H3" s="1272"/>
      <c r="I3" s="1272"/>
      <c r="J3" s="1272"/>
      <c r="K3" s="1272"/>
      <c r="L3" s="1272"/>
      <c r="M3" s="1272"/>
      <c r="N3" s="1272"/>
      <c r="O3" s="1272"/>
      <c r="P3" s="1272"/>
      <c r="Q3" s="1272"/>
      <c r="R3" s="1272"/>
      <c r="S3" s="1272"/>
      <c r="T3" s="1272"/>
      <c r="U3" s="1272"/>
      <c r="V3" s="1273" t="s">
        <v>1389</v>
      </c>
      <c r="W3" s="1275" t="s">
        <v>1390</v>
      </c>
    </row>
    <row r="4" spans="1:23" ht="28.5" x14ac:dyDescent="0.25">
      <c r="A4" s="799"/>
      <c r="B4" s="1282"/>
      <c r="C4" s="800" t="s">
        <v>1391</v>
      </c>
      <c r="D4" s="800" t="s">
        <v>1382</v>
      </c>
      <c r="E4" s="802" t="s">
        <v>771</v>
      </c>
      <c r="F4" s="802" t="s">
        <v>1392</v>
      </c>
      <c r="G4" s="802" t="s">
        <v>1383</v>
      </c>
      <c r="H4" s="803" t="s">
        <v>1393</v>
      </c>
      <c r="I4" s="803" t="s">
        <v>1385</v>
      </c>
      <c r="J4" s="803" t="s">
        <v>1394</v>
      </c>
      <c r="K4" s="802" t="s">
        <v>1395</v>
      </c>
      <c r="L4" s="803" t="s">
        <v>1396</v>
      </c>
      <c r="M4" s="803" t="s">
        <v>1397</v>
      </c>
      <c r="N4" s="803" t="s">
        <v>1398</v>
      </c>
      <c r="O4" s="803" t="s">
        <v>1399</v>
      </c>
      <c r="P4" s="802" t="s">
        <v>1400</v>
      </c>
      <c r="Q4" s="803" t="s">
        <v>1401</v>
      </c>
      <c r="R4" s="803" t="s">
        <v>1402</v>
      </c>
      <c r="S4" s="803" t="s">
        <v>1403</v>
      </c>
      <c r="T4" s="803" t="s">
        <v>1404</v>
      </c>
      <c r="U4" s="803" t="s">
        <v>1405</v>
      </c>
      <c r="V4" s="1274"/>
      <c r="W4" s="1276"/>
    </row>
    <row r="5" spans="1:23" ht="28.5" x14ac:dyDescent="0.45">
      <c r="A5" s="804"/>
      <c r="B5" s="1277"/>
      <c r="C5" s="1277"/>
      <c r="D5" s="1277"/>
      <c r="E5" s="1277"/>
      <c r="F5" s="1277"/>
      <c r="G5" s="1277"/>
      <c r="H5" s="1277"/>
      <c r="I5" s="1277"/>
      <c r="J5" s="1277"/>
      <c r="K5" s="1277"/>
      <c r="L5" s="1277"/>
      <c r="M5" s="1277"/>
      <c r="N5" s="1277"/>
      <c r="O5" s="1277"/>
      <c r="P5" s="1277"/>
      <c r="Q5" s="1277"/>
      <c r="R5" s="1277"/>
      <c r="S5" s="1277"/>
      <c r="T5" s="1277"/>
      <c r="U5" s="1277"/>
      <c r="V5" s="1277"/>
      <c r="W5" s="805"/>
    </row>
    <row r="6" spans="1:23" ht="204" x14ac:dyDescent="0.25">
      <c r="A6" s="799">
        <v>1</v>
      </c>
      <c r="B6" s="864" t="s">
        <v>1430</v>
      </c>
      <c r="C6" s="856">
        <v>220</v>
      </c>
      <c r="D6" s="803">
        <f>E6+F6+G6+H6+I6+J6+K6+L6+M6+N6+O6+P6+Q6+R6+S6+T6+U6</f>
        <v>3187.7</v>
      </c>
      <c r="E6" s="807">
        <v>3187.7</v>
      </c>
      <c r="F6" s="807">
        <v>0</v>
      </c>
      <c r="G6" s="807">
        <v>0</v>
      </c>
      <c r="H6" s="807">
        <v>0</v>
      </c>
      <c r="I6" s="807">
        <v>0</v>
      </c>
      <c r="J6" s="807">
        <v>0</v>
      </c>
      <c r="K6" s="807">
        <v>0</v>
      </c>
      <c r="L6" s="807">
        <v>0</v>
      </c>
      <c r="M6" s="807">
        <v>0</v>
      </c>
      <c r="N6" s="807">
        <v>0</v>
      </c>
      <c r="O6" s="807">
        <v>0</v>
      </c>
      <c r="P6" s="807">
        <v>0</v>
      </c>
      <c r="Q6" s="807">
        <v>0</v>
      </c>
      <c r="R6" s="807">
        <v>0</v>
      </c>
      <c r="S6" s="807">
        <v>0</v>
      </c>
      <c r="T6" s="807">
        <v>0</v>
      </c>
      <c r="U6" s="807">
        <v>0</v>
      </c>
      <c r="V6" s="1278" t="s">
        <v>1407</v>
      </c>
      <c r="W6" s="1279" t="s">
        <v>1408</v>
      </c>
    </row>
    <row r="7" spans="1:23" ht="25.5" x14ac:dyDescent="0.25">
      <c r="A7" s="865" t="s">
        <v>573</v>
      </c>
      <c r="B7" s="864" t="s">
        <v>1375</v>
      </c>
      <c r="C7" s="856"/>
      <c r="D7" s="803">
        <f t="shared" ref="D7:D23" si="0">E7+F7+G7+H7+I7+J7+K7+L7+M7+N7+O7+P7+Q7+R7+S7+T7+U7</f>
        <v>14663.8</v>
      </c>
      <c r="E7" s="807">
        <v>14663.8</v>
      </c>
      <c r="F7" s="807">
        <v>0</v>
      </c>
      <c r="G7" s="807">
        <v>0</v>
      </c>
      <c r="H7" s="807">
        <v>0</v>
      </c>
      <c r="I7" s="807">
        <v>0</v>
      </c>
      <c r="J7" s="807">
        <v>0</v>
      </c>
      <c r="K7" s="807">
        <v>0</v>
      </c>
      <c r="L7" s="807">
        <v>0</v>
      </c>
      <c r="M7" s="807">
        <v>0</v>
      </c>
      <c r="N7" s="807">
        <v>0</v>
      </c>
      <c r="O7" s="807">
        <v>0</v>
      </c>
      <c r="P7" s="807">
        <v>0</v>
      </c>
      <c r="Q7" s="807">
        <v>0</v>
      </c>
      <c r="R7" s="807">
        <v>0</v>
      </c>
      <c r="S7" s="807">
        <v>0</v>
      </c>
      <c r="T7" s="807">
        <v>0</v>
      </c>
      <c r="U7" s="807">
        <v>0</v>
      </c>
      <c r="V7" s="1278"/>
      <c r="W7" s="1283"/>
    </row>
    <row r="8" spans="1:23" ht="38.25" x14ac:dyDescent="0.25">
      <c r="A8" s="865" t="s">
        <v>574</v>
      </c>
      <c r="B8" s="864" t="s">
        <v>1376</v>
      </c>
      <c r="C8" s="856"/>
      <c r="D8" s="803">
        <f t="shared" si="0"/>
        <v>98134.8</v>
      </c>
      <c r="E8" s="807">
        <v>98134.8</v>
      </c>
      <c r="F8" s="807">
        <v>0</v>
      </c>
      <c r="G8" s="807">
        <v>0</v>
      </c>
      <c r="H8" s="807">
        <v>0</v>
      </c>
      <c r="I8" s="807">
        <v>0</v>
      </c>
      <c r="J8" s="807">
        <v>0</v>
      </c>
      <c r="K8" s="807">
        <v>0</v>
      </c>
      <c r="L8" s="807">
        <v>0</v>
      </c>
      <c r="M8" s="807">
        <v>0</v>
      </c>
      <c r="N8" s="807">
        <v>0</v>
      </c>
      <c r="O8" s="807">
        <v>0</v>
      </c>
      <c r="P8" s="807">
        <v>0</v>
      </c>
      <c r="Q8" s="807">
        <v>0</v>
      </c>
      <c r="R8" s="807">
        <v>0</v>
      </c>
      <c r="S8" s="807">
        <v>0</v>
      </c>
      <c r="T8" s="807">
        <v>0</v>
      </c>
      <c r="U8" s="807">
        <v>0</v>
      </c>
      <c r="V8" s="1278"/>
      <c r="W8" s="1283"/>
    </row>
    <row r="9" spans="1:23" ht="204" x14ac:dyDescent="0.25">
      <c r="A9" s="799">
        <v>2</v>
      </c>
      <c r="B9" s="864" t="s">
        <v>1431</v>
      </c>
      <c r="C9" s="856">
        <v>190</v>
      </c>
      <c r="D9" s="803">
        <f t="shared" si="0"/>
        <v>2820.7</v>
      </c>
      <c r="E9" s="807">
        <v>2820.7</v>
      </c>
      <c r="F9" s="807">
        <v>0</v>
      </c>
      <c r="G9" s="807">
        <v>0</v>
      </c>
      <c r="H9" s="807">
        <v>0</v>
      </c>
      <c r="I9" s="807">
        <v>0</v>
      </c>
      <c r="J9" s="807">
        <v>0</v>
      </c>
      <c r="K9" s="807">
        <v>0</v>
      </c>
      <c r="L9" s="807">
        <v>0</v>
      </c>
      <c r="M9" s="807">
        <v>0</v>
      </c>
      <c r="N9" s="807">
        <v>0</v>
      </c>
      <c r="O9" s="807">
        <v>0</v>
      </c>
      <c r="P9" s="807">
        <v>0</v>
      </c>
      <c r="Q9" s="807">
        <v>0</v>
      </c>
      <c r="R9" s="807">
        <v>0</v>
      </c>
      <c r="S9" s="807">
        <v>0</v>
      </c>
      <c r="T9" s="807">
        <v>0</v>
      </c>
      <c r="U9" s="807">
        <v>0</v>
      </c>
      <c r="V9" s="1278"/>
      <c r="W9" s="1280"/>
    </row>
    <row r="10" spans="1:23" ht="25.5" x14ac:dyDescent="0.25">
      <c r="A10" s="865" t="s">
        <v>571</v>
      </c>
      <c r="B10" s="864" t="s">
        <v>1375</v>
      </c>
      <c r="C10" s="856"/>
      <c r="D10" s="803">
        <f t="shared" si="0"/>
        <v>13846</v>
      </c>
      <c r="E10" s="807">
        <v>13846</v>
      </c>
      <c r="F10" s="807">
        <v>0</v>
      </c>
      <c r="G10" s="807">
        <v>0</v>
      </c>
      <c r="H10" s="807">
        <v>0</v>
      </c>
      <c r="I10" s="807">
        <v>0</v>
      </c>
      <c r="J10" s="807">
        <v>0</v>
      </c>
      <c r="K10" s="807">
        <v>0</v>
      </c>
      <c r="L10" s="807">
        <v>0</v>
      </c>
      <c r="M10" s="807">
        <v>0</v>
      </c>
      <c r="N10" s="807">
        <v>0</v>
      </c>
      <c r="O10" s="807">
        <v>0</v>
      </c>
      <c r="P10" s="807">
        <v>0</v>
      </c>
      <c r="Q10" s="807">
        <v>0</v>
      </c>
      <c r="R10" s="807">
        <v>0</v>
      </c>
      <c r="S10" s="807">
        <v>0</v>
      </c>
      <c r="T10" s="807">
        <v>0</v>
      </c>
      <c r="U10" s="807">
        <v>0</v>
      </c>
      <c r="V10" s="856"/>
      <c r="W10" s="858"/>
    </row>
    <row r="11" spans="1:23" ht="38.25" x14ac:dyDescent="0.25">
      <c r="A11" s="865" t="s">
        <v>572</v>
      </c>
      <c r="B11" s="864" t="s">
        <v>1376</v>
      </c>
      <c r="C11" s="856"/>
      <c r="D11" s="803">
        <f t="shared" si="0"/>
        <v>92661.7</v>
      </c>
      <c r="E11" s="807">
        <v>92661.7</v>
      </c>
      <c r="F11" s="807">
        <v>0</v>
      </c>
      <c r="G11" s="807">
        <v>0</v>
      </c>
      <c r="H11" s="807">
        <v>0</v>
      </c>
      <c r="I11" s="807">
        <v>0</v>
      </c>
      <c r="J11" s="807">
        <v>0</v>
      </c>
      <c r="K11" s="807">
        <v>0</v>
      </c>
      <c r="L11" s="807">
        <v>0</v>
      </c>
      <c r="M11" s="807">
        <v>0</v>
      </c>
      <c r="N11" s="807">
        <v>0</v>
      </c>
      <c r="O11" s="807">
        <v>0</v>
      </c>
      <c r="P11" s="807">
        <v>0</v>
      </c>
      <c r="Q11" s="807">
        <v>0</v>
      </c>
      <c r="R11" s="807">
        <v>0</v>
      </c>
      <c r="S11" s="807">
        <v>0</v>
      </c>
      <c r="T11" s="807">
        <v>0</v>
      </c>
      <c r="U11" s="807">
        <v>0</v>
      </c>
      <c r="V11" s="856"/>
      <c r="W11" s="858"/>
    </row>
    <row r="12" spans="1:23" ht="114.75" x14ac:dyDescent="0.25">
      <c r="A12" s="799">
        <v>3</v>
      </c>
      <c r="B12" s="864" t="s">
        <v>1410</v>
      </c>
      <c r="C12" s="856">
        <v>140</v>
      </c>
      <c r="D12" s="803">
        <f t="shared" si="0"/>
        <v>100852</v>
      </c>
      <c r="E12" s="807">
        <v>13678.6</v>
      </c>
      <c r="F12" s="807">
        <v>87173.4</v>
      </c>
      <c r="G12" s="807">
        <v>0</v>
      </c>
      <c r="H12" s="807">
        <v>0</v>
      </c>
      <c r="I12" s="807">
        <v>0</v>
      </c>
      <c r="J12" s="807">
        <v>0</v>
      </c>
      <c r="K12" s="807">
        <v>0</v>
      </c>
      <c r="L12" s="807">
        <v>0</v>
      </c>
      <c r="M12" s="807">
        <v>0</v>
      </c>
      <c r="N12" s="807">
        <v>0</v>
      </c>
      <c r="O12" s="807">
        <v>0</v>
      </c>
      <c r="P12" s="807">
        <v>0</v>
      </c>
      <c r="Q12" s="807">
        <v>0</v>
      </c>
      <c r="R12" s="807">
        <v>0</v>
      </c>
      <c r="S12" s="807">
        <v>0</v>
      </c>
      <c r="T12" s="807">
        <v>0</v>
      </c>
      <c r="U12" s="807">
        <v>0</v>
      </c>
      <c r="V12" s="1278" t="s">
        <v>1411</v>
      </c>
      <c r="W12" s="809"/>
    </row>
    <row r="13" spans="1:23" ht="114.75" x14ac:dyDescent="0.25">
      <c r="A13" s="799">
        <v>4</v>
      </c>
      <c r="B13" s="864" t="s">
        <v>1412</v>
      </c>
      <c r="C13" s="856">
        <v>140</v>
      </c>
      <c r="D13" s="803">
        <f t="shared" si="0"/>
        <v>8527.7999999999993</v>
      </c>
      <c r="E13" s="807">
        <v>8527.7999999999993</v>
      </c>
      <c r="F13" s="807">
        <v>0</v>
      </c>
      <c r="G13" s="807">
        <v>0</v>
      </c>
      <c r="H13" s="807">
        <v>0</v>
      </c>
      <c r="I13" s="807">
        <v>0</v>
      </c>
      <c r="J13" s="807">
        <v>0</v>
      </c>
      <c r="K13" s="807">
        <v>0</v>
      </c>
      <c r="L13" s="807">
        <v>0</v>
      </c>
      <c r="M13" s="807">
        <v>0</v>
      </c>
      <c r="N13" s="807">
        <v>0</v>
      </c>
      <c r="O13" s="807">
        <v>0</v>
      </c>
      <c r="P13" s="807">
        <v>0</v>
      </c>
      <c r="Q13" s="807">
        <v>0</v>
      </c>
      <c r="R13" s="807">
        <v>0</v>
      </c>
      <c r="S13" s="807">
        <v>0</v>
      </c>
      <c r="T13" s="807">
        <v>0</v>
      </c>
      <c r="U13" s="807">
        <v>0</v>
      </c>
      <c r="V13" s="1278"/>
      <c r="W13" s="809"/>
    </row>
    <row r="14" spans="1:23" ht="409.5" x14ac:dyDescent="0.25">
      <c r="A14" s="799">
        <v>5</v>
      </c>
      <c r="B14" s="864" t="s">
        <v>1413</v>
      </c>
      <c r="C14" s="856">
        <v>190</v>
      </c>
      <c r="D14" s="803">
        <f t="shared" si="0"/>
        <v>135355.6</v>
      </c>
      <c r="E14" s="807">
        <v>8014.3</v>
      </c>
      <c r="F14" s="807">
        <v>111179.1</v>
      </c>
      <c r="G14" s="807">
        <v>16162.2</v>
      </c>
      <c r="H14" s="807">
        <v>0</v>
      </c>
      <c r="I14" s="807">
        <v>0</v>
      </c>
      <c r="J14" s="807">
        <v>0</v>
      </c>
      <c r="K14" s="807">
        <v>0</v>
      </c>
      <c r="L14" s="807">
        <v>0</v>
      </c>
      <c r="M14" s="807">
        <v>0</v>
      </c>
      <c r="N14" s="807">
        <v>0</v>
      </c>
      <c r="O14" s="807">
        <v>0</v>
      </c>
      <c r="P14" s="807">
        <v>0</v>
      </c>
      <c r="Q14" s="807">
        <v>0</v>
      </c>
      <c r="R14" s="807">
        <v>0</v>
      </c>
      <c r="S14" s="807">
        <v>0</v>
      </c>
      <c r="T14" s="807">
        <v>0</v>
      </c>
      <c r="U14" s="807">
        <v>0</v>
      </c>
      <c r="V14" s="810" t="s">
        <v>1414</v>
      </c>
      <c r="W14" s="811"/>
    </row>
    <row r="15" spans="1:23" ht="127.5" x14ac:dyDescent="0.25">
      <c r="A15" s="799">
        <v>6</v>
      </c>
      <c r="B15" s="864" t="s">
        <v>1432</v>
      </c>
      <c r="C15" s="856">
        <v>110</v>
      </c>
      <c r="D15" s="803">
        <f t="shared" si="0"/>
        <v>71346.5</v>
      </c>
      <c r="E15" s="807">
        <v>44750.400000000001</v>
      </c>
      <c r="F15" s="807">
        <v>26596.1</v>
      </c>
      <c r="G15" s="807">
        <v>0</v>
      </c>
      <c r="H15" s="807">
        <v>0</v>
      </c>
      <c r="I15" s="807">
        <v>0</v>
      </c>
      <c r="J15" s="807">
        <v>0</v>
      </c>
      <c r="K15" s="807">
        <v>0</v>
      </c>
      <c r="L15" s="807">
        <v>0</v>
      </c>
      <c r="M15" s="807">
        <v>0</v>
      </c>
      <c r="N15" s="807">
        <v>0</v>
      </c>
      <c r="O15" s="807">
        <v>0</v>
      </c>
      <c r="P15" s="807">
        <v>0</v>
      </c>
      <c r="Q15" s="807">
        <v>0</v>
      </c>
      <c r="R15" s="807">
        <v>0</v>
      </c>
      <c r="S15" s="807">
        <v>0</v>
      </c>
      <c r="T15" s="807">
        <v>0</v>
      </c>
      <c r="U15" s="807">
        <v>0</v>
      </c>
      <c r="V15" s="810"/>
      <c r="W15" s="811"/>
    </row>
    <row r="16" spans="1:23" ht="25.5" x14ac:dyDescent="0.25">
      <c r="A16" s="865" t="s">
        <v>576</v>
      </c>
      <c r="B16" s="864" t="s">
        <v>1375</v>
      </c>
      <c r="C16" s="856"/>
      <c r="D16" s="803">
        <f t="shared" si="0"/>
        <v>35200</v>
      </c>
      <c r="E16" s="807">
        <v>35200</v>
      </c>
      <c r="F16" s="807">
        <v>0</v>
      </c>
      <c r="G16" s="807">
        <v>0</v>
      </c>
      <c r="H16" s="807">
        <v>0</v>
      </c>
      <c r="I16" s="807">
        <v>0</v>
      </c>
      <c r="J16" s="807">
        <v>0</v>
      </c>
      <c r="K16" s="807">
        <v>0</v>
      </c>
      <c r="L16" s="807">
        <v>0</v>
      </c>
      <c r="M16" s="807">
        <v>0</v>
      </c>
      <c r="N16" s="807">
        <v>0</v>
      </c>
      <c r="O16" s="807">
        <v>0</v>
      </c>
      <c r="P16" s="807">
        <v>0</v>
      </c>
      <c r="Q16" s="807">
        <v>0</v>
      </c>
      <c r="R16" s="807">
        <v>0</v>
      </c>
      <c r="S16" s="807">
        <v>0</v>
      </c>
      <c r="T16" s="807">
        <v>0</v>
      </c>
      <c r="U16" s="807">
        <v>0</v>
      </c>
      <c r="V16" s="810"/>
      <c r="W16" s="811"/>
    </row>
    <row r="17" spans="1:23" ht="140.25" x14ac:dyDescent="0.25">
      <c r="A17" s="799">
        <v>7</v>
      </c>
      <c r="B17" s="866" t="s">
        <v>1433</v>
      </c>
      <c r="C17" s="856">
        <v>50</v>
      </c>
      <c r="D17" s="803">
        <f t="shared" si="0"/>
        <v>34947.300000000003</v>
      </c>
      <c r="E17" s="807">
        <v>34947.300000000003</v>
      </c>
      <c r="F17" s="807">
        <v>0</v>
      </c>
      <c r="G17" s="807">
        <v>0</v>
      </c>
      <c r="H17" s="807">
        <v>0</v>
      </c>
      <c r="I17" s="807">
        <v>0</v>
      </c>
      <c r="J17" s="807">
        <v>0</v>
      </c>
      <c r="K17" s="807">
        <v>0</v>
      </c>
      <c r="L17" s="807">
        <v>0</v>
      </c>
      <c r="M17" s="807">
        <v>0</v>
      </c>
      <c r="N17" s="807">
        <v>0</v>
      </c>
      <c r="O17" s="807">
        <v>0</v>
      </c>
      <c r="P17" s="807">
        <v>0</v>
      </c>
      <c r="Q17" s="807">
        <v>0</v>
      </c>
      <c r="R17" s="807">
        <v>0</v>
      </c>
      <c r="S17" s="807">
        <v>0</v>
      </c>
      <c r="T17" s="807">
        <v>0</v>
      </c>
      <c r="U17" s="807">
        <v>0</v>
      </c>
      <c r="V17" s="812"/>
      <c r="W17" s="810"/>
    </row>
    <row r="18" spans="1:23" ht="25.5" x14ac:dyDescent="0.25">
      <c r="A18" s="865" t="s">
        <v>577</v>
      </c>
      <c r="B18" s="866" t="s">
        <v>1375</v>
      </c>
      <c r="C18" s="856"/>
      <c r="D18" s="803">
        <f t="shared" si="0"/>
        <v>54169</v>
      </c>
      <c r="E18" s="807">
        <v>54169</v>
      </c>
      <c r="F18" s="807">
        <v>0</v>
      </c>
      <c r="G18" s="807">
        <v>0</v>
      </c>
      <c r="H18" s="807">
        <v>0</v>
      </c>
      <c r="I18" s="807">
        <v>0</v>
      </c>
      <c r="J18" s="807">
        <v>0</v>
      </c>
      <c r="K18" s="807">
        <v>0</v>
      </c>
      <c r="L18" s="807">
        <v>0</v>
      </c>
      <c r="M18" s="807">
        <v>0</v>
      </c>
      <c r="N18" s="807">
        <v>0</v>
      </c>
      <c r="O18" s="807">
        <v>0</v>
      </c>
      <c r="P18" s="807">
        <v>0</v>
      </c>
      <c r="Q18" s="807">
        <v>0</v>
      </c>
      <c r="R18" s="807">
        <v>0</v>
      </c>
      <c r="S18" s="807">
        <v>0</v>
      </c>
      <c r="T18" s="807">
        <v>0</v>
      </c>
      <c r="U18" s="807">
        <v>0</v>
      </c>
      <c r="V18" s="812"/>
      <c r="W18" s="810"/>
    </row>
    <row r="19" spans="1:23" ht="204" x14ac:dyDescent="0.25">
      <c r="A19" s="799">
        <v>8</v>
      </c>
      <c r="B19" s="866" t="s">
        <v>1417</v>
      </c>
      <c r="C19" s="856"/>
      <c r="D19" s="803">
        <f t="shared" si="0"/>
        <v>3771763.5215708516</v>
      </c>
      <c r="E19" s="807">
        <v>0</v>
      </c>
      <c r="F19" s="807">
        <v>0</v>
      </c>
      <c r="G19" s="807">
        <v>0</v>
      </c>
      <c r="H19" s="808">
        <v>224948.6</v>
      </c>
      <c r="I19" s="808">
        <f>H19*1.039</f>
        <v>233721.59539999999</v>
      </c>
      <c r="J19" s="808">
        <f>I19*1.039</f>
        <v>242836.73762059998</v>
      </c>
      <c r="K19" s="807">
        <f>J19*1.039</f>
        <v>252307.37038780336</v>
      </c>
      <c r="L19" s="808">
        <f>K19*1.02</f>
        <v>257353.51779555943</v>
      </c>
      <c r="M19" s="808">
        <f t="shared" ref="M19:T19" si="1">L19*1.02</f>
        <v>262500.58815147064</v>
      </c>
      <c r="N19" s="808">
        <f t="shared" si="1"/>
        <v>267750.59991450008</v>
      </c>
      <c r="O19" s="808">
        <f t="shared" si="1"/>
        <v>273105.6119127901</v>
      </c>
      <c r="P19" s="807">
        <f t="shared" si="1"/>
        <v>278567.7241510459</v>
      </c>
      <c r="Q19" s="808">
        <f t="shared" si="1"/>
        <v>284139.0786340668</v>
      </c>
      <c r="R19" s="808">
        <f t="shared" si="1"/>
        <v>289821.86020674813</v>
      </c>
      <c r="S19" s="808">
        <f t="shared" si="1"/>
        <v>295618.29741088307</v>
      </c>
      <c r="T19" s="808">
        <f t="shared" si="1"/>
        <v>301530.66335910076</v>
      </c>
      <c r="U19" s="808">
        <f>T19*1.02</f>
        <v>307561.27662628278</v>
      </c>
      <c r="V19" s="812"/>
      <c r="W19" s="810"/>
    </row>
    <row r="20" spans="1:23" ht="38.25" x14ac:dyDescent="0.25">
      <c r="A20" s="865">
        <v>9</v>
      </c>
      <c r="B20" s="866" t="s">
        <v>1434</v>
      </c>
      <c r="C20" s="856"/>
      <c r="D20" s="803">
        <f t="shared" si="0"/>
        <v>4437476.4215708515</v>
      </c>
      <c r="E20" s="807">
        <f>SUM(E6:E19)</f>
        <v>424602.1</v>
      </c>
      <c r="F20" s="807">
        <f>SUM(F6:F19)</f>
        <v>224948.6</v>
      </c>
      <c r="G20" s="807">
        <f>SUM(G6:G19)</f>
        <v>16162.2</v>
      </c>
      <c r="H20" s="807">
        <f t="shared" ref="H20:U20" si="2">SUM(H6:H19)</f>
        <v>224948.6</v>
      </c>
      <c r="I20" s="807">
        <f t="shared" si="2"/>
        <v>233721.59539999999</v>
      </c>
      <c r="J20" s="807">
        <f t="shared" si="2"/>
        <v>242836.73762059998</v>
      </c>
      <c r="K20" s="807">
        <f t="shared" si="2"/>
        <v>252307.37038780336</v>
      </c>
      <c r="L20" s="807">
        <f t="shared" si="2"/>
        <v>257353.51779555943</v>
      </c>
      <c r="M20" s="807">
        <f t="shared" si="2"/>
        <v>262500.58815147064</v>
      </c>
      <c r="N20" s="807">
        <f t="shared" si="2"/>
        <v>267750.59991450008</v>
      </c>
      <c r="O20" s="807">
        <f t="shared" si="2"/>
        <v>273105.6119127901</v>
      </c>
      <c r="P20" s="807">
        <f t="shared" si="2"/>
        <v>278567.7241510459</v>
      </c>
      <c r="Q20" s="807">
        <f t="shared" si="2"/>
        <v>284139.0786340668</v>
      </c>
      <c r="R20" s="807">
        <f t="shared" si="2"/>
        <v>289821.86020674813</v>
      </c>
      <c r="S20" s="807">
        <f t="shared" si="2"/>
        <v>295618.29741088307</v>
      </c>
      <c r="T20" s="807">
        <f t="shared" si="2"/>
        <v>301530.66335910076</v>
      </c>
      <c r="U20" s="807">
        <f t="shared" si="2"/>
        <v>307561.27662628278</v>
      </c>
      <c r="V20" s="812"/>
      <c r="W20" s="810"/>
    </row>
    <row r="21" spans="1:23" ht="25.5" x14ac:dyDescent="0.25">
      <c r="A21" s="865"/>
      <c r="B21" s="866" t="s">
        <v>1374</v>
      </c>
      <c r="C21" s="856"/>
      <c r="D21" s="803">
        <f t="shared" si="0"/>
        <v>4128801.1215708512</v>
      </c>
      <c r="E21" s="807">
        <f>E19+E17+E15+E14+E13+E12+E9+E6</f>
        <v>115926.80000000002</v>
      </c>
      <c r="F21" s="807">
        <f t="shared" ref="F21:U21" si="3">F19+F17+F15+F14+F13+F12+F9+F6</f>
        <v>224948.6</v>
      </c>
      <c r="G21" s="807">
        <f t="shared" si="3"/>
        <v>16162.2</v>
      </c>
      <c r="H21" s="807">
        <f t="shared" si="3"/>
        <v>224948.6</v>
      </c>
      <c r="I21" s="807">
        <f t="shared" si="3"/>
        <v>233721.59539999999</v>
      </c>
      <c r="J21" s="807">
        <f t="shared" si="3"/>
        <v>242836.73762059998</v>
      </c>
      <c r="K21" s="807">
        <f t="shared" si="3"/>
        <v>252307.37038780336</v>
      </c>
      <c r="L21" s="807">
        <f t="shared" si="3"/>
        <v>257353.51779555943</v>
      </c>
      <c r="M21" s="807">
        <f t="shared" si="3"/>
        <v>262500.58815147064</v>
      </c>
      <c r="N21" s="807">
        <f t="shared" si="3"/>
        <v>267750.59991450008</v>
      </c>
      <c r="O21" s="807">
        <f t="shared" si="3"/>
        <v>273105.6119127901</v>
      </c>
      <c r="P21" s="807">
        <f t="shared" si="3"/>
        <v>278567.7241510459</v>
      </c>
      <c r="Q21" s="807">
        <f t="shared" si="3"/>
        <v>284139.0786340668</v>
      </c>
      <c r="R21" s="807">
        <f t="shared" si="3"/>
        <v>289821.86020674813</v>
      </c>
      <c r="S21" s="807">
        <f t="shared" si="3"/>
        <v>295618.29741088307</v>
      </c>
      <c r="T21" s="807">
        <f t="shared" si="3"/>
        <v>301530.66335910076</v>
      </c>
      <c r="U21" s="807">
        <f t="shared" si="3"/>
        <v>307561.27662628278</v>
      </c>
      <c r="V21" s="812"/>
      <c r="W21" s="810"/>
    </row>
    <row r="22" spans="1:23" ht="25.5" x14ac:dyDescent="0.25">
      <c r="A22" s="865"/>
      <c r="B22" s="866" t="s">
        <v>1375</v>
      </c>
      <c r="C22" s="856"/>
      <c r="D22" s="803">
        <f t="shared" si="0"/>
        <v>117878.8</v>
      </c>
      <c r="E22" s="807">
        <f>E18+E16+E10+E7</f>
        <v>117878.8</v>
      </c>
      <c r="F22" s="807">
        <f t="shared" ref="F22:U22" si="4">F18+F16+F10+F7</f>
        <v>0</v>
      </c>
      <c r="G22" s="807">
        <f t="shared" si="4"/>
        <v>0</v>
      </c>
      <c r="H22" s="807">
        <f t="shared" si="4"/>
        <v>0</v>
      </c>
      <c r="I22" s="807">
        <f t="shared" si="4"/>
        <v>0</v>
      </c>
      <c r="J22" s="807">
        <f t="shared" si="4"/>
        <v>0</v>
      </c>
      <c r="K22" s="807">
        <f t="shared" si="4"/>
        <v>0</v>
      </c>
      <c r="L22" s="807">
        <f t="shared" si="4"/>
        <v>0</v>
      </c>
      <c r="M22" s="807">
        <f t="shared" si="4"/>
        <v>0</v>
      </c>
      <c r="N22" s="807">
        <f t="shared" si="4"/>
        <v>0</v>
      </c>
      <c r="O22" s="807">
        <f t="shared" si="4"/>
        <v>0</v>
      </c>
      <c r="P22" s="807">
        <f t="shared" si="4"/>
        <v>0</v>
      </c>
      <c r="Q22" s="807">
        <f t="shared" si="4"/>
        <v>0</v>
      </c>
      <c r="R22" s="807">
        <f t="shared" si="4"/>
        <v>0</v>
      </c>
      <c r="S22" s="807">
        <f t="shared" si="4"/>
        <v>0</v>
      </c>
      <c r="T22" s="807">
        <f t="shared" si="4"/>
        <v>0</v>
      </c>
      <c r="U22" s="807">
        <f t="shared" si="4"/>
        <v>0</v>
      </c>
      <c r="V22" s="812"/>
      <c r="W22" s="810"/>
    </row>
    <row r="23" spans="1:23" ht="38.25" x14ac:dyDescent="0.25">
      <c r="A23" s="865"/>
      <c r="B23" s="866" t="s">
        <v>1376</v>
      </c>
      <c r="C23" s="856"/>
      <c r="D23" s="803">
        <f t="shared" si="0"/>
        <v>190796.5</v>
      </c>
      <c r="E23" s="807">
        <f>E11+E8</f>
        <v>190796.5</v>
      </c>
      <c r="F23" s="807">
        <f t="shared" ref="F23:U23" si="5">F11+F8</f>
        <v>0</v>
      </c>
      <c r="G23" s="807">
        <f t="shared" si="5"/>
        <v>0</v>
      </c>
      <c r="H23" s="807">
        <f t="shared" si="5"/>
        <v>0</v>
      </c>
      <c r="I23" s="807">
        <f t="shared" si="5"/>
        <v>0</v>
      </c>
      <c r="J23" s="807">
        <f t="shared" si="5"/>
        <v>0</v>
      </c>
      <c r="K23" s="807">
        <f t="shared" si="5"/>
        <v>0</v>
      </c>
      <c r="L23" s="807">
        <f t="shared" si="5"/>
        <v>0</v>
      </c>
      <c r="M23" s="807">
        <f t="shared" si="5"/>
        <v>0</v>
      </c>
      <c r="N23" s="807">
        <f t="shared" si="5"/>
        <v>0</v>
      </c>
      <c r="O23" s="807">
        <f t="shared" si="5"/>
        <v>0</v>
      </c>
      <c r="P23" s="807">
        <f t="shared" si="5"/>
        <v>0</v>
      </c>
      <c r="Q23" s="807">
        <f t="shared" si="5"/>
        <v>0</v>
      </c>
      <c r="R23" s="807">
        <f t="shared" si="5"/>
        <v>0</v>
      </c>
      <c r="S23" s="807">
        <f t="shared" si="5"/>
        <v>0</v>
      </c>
      <c r="T23" s="807">
        <f t="shared" si="5"/>
        <v>0</v>
      </c>
      <c r="U23" s="807">
        <f t="shared" si="5"/>
        <v>0</v>
      </c>
      <c r="V23" s="812"/>
      <c r="W23" s="810"/>
    </row>
    <row r="24" spans="1:23" ht="27" x14ac:dyDescent="0.25">
      <c r="A24" s="813"/>
      <c r="B24" s="1281"/>
      <c r="C24" s="1281"/>
      <c r="D24" s="1281"/>
      <c r="E24" s="1281"/>
      <c r="F24" s="1281"/>
      <c r="G24" s="1281"/>
      <c r="H24" s="1281"/>
      <c r="I24" s="1281"/>
      <c r="J24" s="1281"/>
      <c r="K24" s="1281"/>
      <c r="L24" s="1281"/>
      <c r="M24" s="1281"/>
      <c r="N24" s="1281"/>
      <c r="O24" s="1281"/>
      <c r="P24" s="1281"/>
      <c r="Q24" s="1281"/>
      <c r="R24" s="1281"/>
      <c r="S24" s="1281"/>
      <c r="T24" s="1281"/>
      <c r="U24" s="1281"/>
      <c r="V24" s="1281"/>
      <c r="W24" s="1281"/>
    </row>
    <row r="25" spans="1:23" ht="229.5" x14ac:dyDescent="0.25">
      <c r="A25" s="799">
        <v>1</v>
      </c>
      <c r="B25" s="866" t="s">
        <v>1418</v>
      </c>
      <c r="C25" s="814">
        <v>1120</v>
      </c>
      <c r="D25" s="867">
        <f>E25+F25+G25+H25+I25+J25+K25+L25+M25+N25+O25+P25+Q25+R25+S25+T25+U25</f>
        <v>111866.20000000001</v>
      </c>
      <c r="E25" s="823">
        <v>0</v>
      </c>
      <c r="F25" s="807">
        <v>20554.599999999999</v>
      </c>
      <c r="G25" s="807">
        <v>91311.6</v>
      </c>
      <c r="H25" s="823">
        <v>0</v>
      </c>
      <c r="I25" s="823">
        <v>0</v>
      </c>
      <c r="J25" s="823">
        <v>0</v>
      </c>
      <c r="K25" s="823">
        <v>0</v>
      </c>
      <c r="L25" s="823">
        <v>0</v>
      </c>
      <c r="M25" s="823">
        <v>0</v>
      </c>
      <c r="N25" s="823">
        <v>0</v>
      </c>
      <c r="O25" s="823">
        <v>0</v>
      </c>
      <c r="P25" s="823">
        <v>0</v>
      </c>
      <c r="Q25" s="823">
        <v>0</v>
      </c>
      <c r="R25" s="823">
        <v>0</v>
      </c>
      <c r="S25" s="823">
        <v>0</v>
      </c>
      <c r="T25" s="823">
        <v>0</v>
      </c>
      <c r="U25" s="823">
        <v>0</v>
      </c>
      <c r="V25" s="815"/>
      <c r="W25" s="815"/>
    </row>
    <row r="26" spans="1:23" ht="165.75" x14ac:dyDescent="0.25">
      <c r="A26" s="816">
        <v>2</v>
      </c>
      <c r="B26" s="868" t="s">
        <v>1419</v>
      </c>
      <c r="C26" s="817">
        <v>1100</v>
      </c>
      <c r="D26" s="867">
        <f t="shared" ref="D26:D38" si="6">E26+F26+G26+H26+I26+J26+K26+L26+M26+N26+O26+P26+Q26+R26+S26+T26+U26</f>
        <v>52295.9</v>
      </c>
      <c r="E26" s="807">
        <v>34863.9</v>
      </c>
      <c r="F26" s="807">
        <v>17432</v>
      </c>
      <c r="G26" s="823">
        <v>0</v>
      </c>
      <c r="H26" s="823">
        <v>0</v>
      </c>
      <c r="I26" s="823">
        <v>0</v>
      </c>
      <c r="J26" s="823">
        <v>0</v>
      </c>
      <c r="K26" s="823">
        <v>0</v>
      </c>
      <c r="L26" s="823">
        <v>0</v>
      </c>
      <c r="M26" s="823">
        <v>0</v>
      </c>
      <c r="N26" s="823">
        <v>0</v>
      </c>
      <c r="O26" s="823">
        <v>0</v>
      </c>
      <c r="P26" s="823">
        <v>0</v>
      </c>
      <c r="Q26" s="823">
        <v>0</v>
      </c>
      <c r="R26" s="823">
        <v>0</v>
      </c>
      <c r="S26" s="823">
        <v>0</v>
      </c>
      <c r="T26" s="823">
        <v>0</v>
      </c>
      <c r="U26" s="823">
        <v>0</v>
      </c>
      <c r="V26" s="817"/>
      <c r="W26" s="817" t="s">
        <v>1408</v>
      </c>
    </row>
    <row r="27" spans="1:23" ht="25.5" x14ac:dyDescent="0.25">
      <c r="A27" s="869" t="s">
        <v>571</v>
      </c>
      <c r="B27" s="868" t="s">
        <v>1375</v>
      </c>
      <c r="C27" s="817"/>
      <c r="D27" s="867">
        <f t="shared" si="6"/>
        <v>510024.1</v>
      </c>
      <c r="E27" s="807">
        <v>340016.1</v>
      </c>
      <c r="F27" s="807">
        <v>170008</v>
      </c>
      <c r="G27" s="823">
        <v>0</v>
      </c>
      <c r="H27" s="823">
        <v>0</v>
      </c>
      <c r="I27" s="823">
        <v>0</v>
      </c>
      <c r="J27" s="823">
        <v>0</v>
      </c>
      <c r="K27" s="823">
        <v>0</v>
      </c>
      <c r="L27" s="823">
        <v>0</v>
      </c>
      <c r="M27" s="823">
        <v>0</v>
      </c>
      <c r="N27" s="823">
        <v>0</v>
      </c>
      <c r="O27" s="823">
        <v>0</v>
      </c>
      <c r="P27" s="823">
        <v>0</v>
      </c>
      <c r="Q27" s="823">
        <v>0</v>
      </c>
      <c r="R27" s="823">
        <v>0</v>
      </c>
      <c r="S27" s="823">
        <v>0</v>
      </c>
      <c r="T27" s="823">
        <v>0</v>
      </c>
      <c r="U27" s="823">
        <v>0</v>
      </c>
      <c r="V27" s="817"/>
      <c r="W27" s="817"/>
    </row>
    <row r="28" spans="1:23" ht="165.75" x14ac:dyDescent="0.25">
      <c r="A28" s="799">
        <v>3</v>
      </c>
      <c r="B28" s="868" t="s">
        <v>1420</v>
      </c>
      <c r="C28" s="817">
        <v>1100</v>
      </c>
      <c r="D28" s="867">
        <f t="shared" si="6"/>
        <v>81160</v>
      </c>
      <c r="E28" s="807">
        <v>81160</v>
      </c>
      <c r="F28" s="823">
        <v>0</v>
      </c>
      <c r="G28" s="823">
        <v>0</v>
      </c>
      <c r="H28" s="823">
        <v>0</v>
      </c>
      <c r="I28" s="823">
        <v>0</v>
      </c>
      <c r="J28" s="823">
        <v>0</v>
      </c>
      <c r="K28" s="823">
        <v>0</v>
      </c>
      <c r="L28" s="823">
        <v>0</v>
      </c>
      <c r="M28" s="823">
        <v>0</v>
      </c>
      <c r="N28" s="823">
        <v>0</v>
      </c>
      <c r="O28" s="823">
        <v>0</v>
      </c>
      <c r="P28" s="823">
        <v>0</v>
      </c>
      <c r="Q28" s="823">
        <v>0</v>
      </c>
      <c r="R28" s="823">
        <v>0</v>
      </c>
      <c r="S28" s="823">
        <v>0</v>
      </c>
      <c r="T28" s="823">
        <v>0</v>
      </c>
      <c r="U28" s="823">
        <v>0</v>
      </c>
      <c r="V28" s="817"/>
      <c r="W28" s="817" t="s">
        <v>1408</v>
      </c>
    </row>
    <row r="29" spans="1:23" ht="25.5" x14ac:dyDescent="0.25">
      <c r="A29" s="865"/>
      <c r="B29" s="868" t="s">
        <v>1375</v>
      </c>
      <c r="C29" s="817"/>
      <c r="D29" s="867">
        <f t="shared" si="6"/>
        <v>791527.3</v>
      </c>
      <c r="E29" s="807">
        <v>791527.3</v>
      </c>
      <c r="F29" s="823">
        <v>0</v>
      </c>
      <c r="G29" s="823">
        <v>0</v>
      </c>
      <c r="H29" s="823">
        <v>0</v>
      </c>
      <c r="I29" s="823">
        <v>0</v>
      </c>
      <c r="J29" s="823">
        <v>0</v>
      </c>
      <c r="K29" s="823">
        <v>0</v>
      </c>
      <c r="L29" s="823">
        <v>0</v>
      </c>
      <c r="M29" s="823">
        <v>0</v>
      </c>
      <c r="N29" s="823">
        <v>0</v>
      </c>
      <c r="O29" s="823">
        <v>0</v>
      </c>
      <c r="P29" s="823">
        <v>0</v>
      </c>
      <c r="Q29" s="823">
        <v>0</v>
      </c>
      <c r="R29" s="823">
        <v>0</v>
      </c>
      <c r="S29" s="823">
        <v>0</v>
      </c>
      <c r="T29" s="823">
        <v>0</v>
      </c>
      <c r="U29" s="823">
        <v>0</v>
      </c>
      <c r="V29" s="817"/>
      <c r="W29" s="817"/>
    </row>
    <row r="30" spans="1:23" ht="242.25" x14ac:dyDescent="0.25">
      <c r="A30" s="799">
        <v>4</v>
      </c>
      <c r="B30" s="870" t="s">
        <v>1422</v>
      </c>
      <c r="C30" s="818">
        <v>1340</v>
      </c>
      <c r="D30" s="867">
        <f t="shared" si="6"/>
        <v>31006.6</v>
      </c>
      <c r="E30" s="807">
        <v>31006.6</v>
      </c>
      <c r="F30" s="823">
        <v>0</v>
      </c>
      <c r="G30" s="823">
        <v>0</v>
      </c>
      <c r="H30" s="823">
        <v>0</v>
      </c>
      <c r="I30" s="823">
        <v>0</v>
      </c>
      <c r="J30" s="823">
        <v>0</v>
      </c>
      <c r="K30" s="823">
        <v>0</v>
      </c>
      <c r="L30" s="823">
        <v>0</v>
      </c>
      <c r="M30" s="823">
        <v>0</v>
      </c>
      <c r="N30" s="823">
        <v>0</v>
      </c>
      <c r="O30" s="823">
        <v>0</v>
      </c>
      <c r="P30" s="823">
        <v>0</v>
      </c>
      <c r="Q30" s="823">
        <v>0</v>
      </c>
      <c r="R30" s="823">
        <v>0</v>
      </c>
      <c r="S30" s="823">
        <v>0</v>
      </c>
      <c r="T30" s="823">
        <v>0</v>
      </c>
      <c r="U30" s="823">
        <v>0</v>
      </c>
      <c r="V30" s="856"/>
      <c r="W30" s="819"/>
    </row>
    <row r="31" spans="1:23" ht="25.5" x14ac:dyDescent="0.25">
      <c r="A31" s="865" t="s">
        <v>575</v>
      </c>
      <c r="B31" s="870" t="s">
        <v>1375</v>
      </c>
      <c r="C31" s="823"/>
      <c r="D31" s="867">
        <f t="shared" si="6"/>
        <v>34043</v>
      </c>
      <c r="E31" s="823">
        <v>34043</v>
      </c>
      <c r="F31" s="823">
        <v>0</v>
      </c>
      <c r="G31" s="823">
        <v>0</v>
      </c>
      <c r="H31" s="823">
        <v>0</v>
      </c>
      <c r="I31" s="823">
        <v>0</v>
      </c>
      <c r="J31" s="823">
        <v>0</v>
      </c>
      <c r="K31" s="823">
        <v>0</v>
      </c>
      <c r="L31" s="823">
        <v>0</v>
      </c>
      <c r="M31" s="823">
        <v>0</v>
      </c>
      <c r="N31" s="823">
        <v>0</v>
      </c>
      <c r="O31" s="823">
        <v>0</v>
      </c>
      <c r="P31" s="823">
        <v>0</v>
      </c>
      <c r="Q31" s="823">
        <v>0</v>
      </c>
      <c r="R31" s="823">
        <v>0</v>
      </c>
      <c r="S31" s="823">
        <v>0</v>
      </c>
      <c r="T31" s="823">
        <v>0</v>
      </c>
      <c r="U31" s="823">
        <v>0</v>
      </c>
      <c r="V31" s="858"/>
      <c r="W31" s="871"/>
    </row>
    <row r="32" spans="1:23" ht="114.75" x14ac:dyDescent="0.25">
      <c r="A32" s="820">
        <v>5</v>
      </c>
      <c r="B32" s="864" t="s">
        <v>1423</v>
      </c>
      <c r="C32" s="858">
        <v>250</v>
      </c>
      <c r="D32" s="867">
        <f t="shared" si="6"/>
        <v>17500</v>
      </c>
      <c r="E32" s="823">
        <v>17500</v>
      </c>
      <c r="F32" s="823">
        <v>0</v>
      </c>
      <c r="G32" s="823">
        <v>0</v>
      </c>
      <c r="H32" s="823">
        <v>0</v>
      </c>
      <c r="I32" s="823">
        <v>0</v>
      </c>
      <c r="J32" s="823">
        <v>0</v>
      </c>
      <c r="K32" s="823">
        <v>0</v>
      </c>
      <c r="L32" s="823">
        <v>0</v>
      </c>
      <c r="M32" s="823">
        <v>0</v>
      </c>
      <c r="N32" s="823">
        <v>0</v>
      </c>
      <c r="O32" s="823">
        <v>0</v>
      </c>
      <c r="P32" s="823">
        <v>0</v>
      </c>
      <c r="Q32" s="823">
        <v>0</v>
      </c>
      <c r="R32" s="823">
        <v>0</v>
      </c>
      <c r="S32" s="823">
        <v>0</v>
      </c>
      <c r="T32" s="823">
        <v>0</v>
      </c>
      <c r="U32" s="823">
        <v>0</v>
      </c>
      <c r="V32" s="822"/>
      <c r="W32" s="825"/>
    </row>
    <row r="33" spans="1:24" ht="140.25" x14ac:dyDescent="0.25">
      <c r="A33" s="820">
        <v>6</v>
      </c>
      <c r="B33" s="864" t="s">
        <v>1424</v>
      </c>
      <c r="C33" s="858">
        <v>250</v>
      </c>
      <c r="D33" s="867">
        <f t="shared" si="6"/>
        <v>86749.9</v>
      </c>
      <c r="E33" s="823">
        <v>52877.8</v>
      </c>
      <c r="F33" s="823">
        <v>33872.1</v>
      </c>
      <c r="G33" s="823">
        <v>0</v>
      </c>
      <c r="H33" s="823">
        <v>0</v>
      </c>
      <c r="I33" s="823">
        <v>0</v>
      </c>
      <c r="J33" s="823">
        <v>0</v>
      </c>
      <c r="K33" s="823">
        <v>0</v>
      </c>
      <c r="L33" s="823">
        <v>0</v>
      </c>
      <c r="M33" s="823">
        <v>0</v>
      </c>
      <c r="N33" s="823">
        <v>0</v>
      </c>
      <c r="O33" s="823">
        <v>0</v>
      </c>
      <c r="P33" s="823">
        <v>0</v>
      </c>
      <c r="Q33" s="823">
        <v>0</v>
      </c>
      <c r="R33" s="823">
        <v>0</v>
      </c>
      <c r="S33" s="823">
        <v>0</v>
      </c>
      <c r="T33" s="823">
        <v>0</v>
      </c>
      <c r="U33" s="823">
        <v>0</v>
      </c>
      <c r="V33" s="822"/>
      <c r="W33" s="825"/>
    </row>
    <row r="34" spans="1:24" ht="178.5" x14ac:dyDescent="0.25">
      <c r="A34" s="820">
        <v>7</v>
      </c>
      <c r="B34" s="864" t="s">
        <v>1435</v>
      </c>
      <c r="C34" s="858"/>
      <c r="D34" s="867">
        <f t="shared" si="6"/>
        <v>100</v>
      </c>
      <c r="E34" s="823">
        <v>100</v>
      </c>
      <c r="F34" s="823">
        <v>0</v>
      </c>
      <c r="G34" s="823">
        <v>0</v>
      </c>
      <c r="H34" s="823">
        <v>0</v>
      </c>
      <c r="I34" s="823">
        <v>0</v>
      </c>
      <c r="J34" s="823">
        <v>0</v>
      </c>
      <c r="K34" s="823">
        <v>0</v>
      </c>
      <c r="L34" s="823">
        <v>0</v>
      </c>
      <c r="M34" s="823">
        <v>0</v>
      </c>
      <c r="N34" s="823">
        <v>0</v>
      </c>
      <c r="O34" s="823">
        <v>0</v>
      </c>
      <c r="P34" s="823">
        <v>0</v>
      </c>
      <c r="Q34" s="823">
        <v>0</v>
      </c>
      <c r="R34" s="823">
        <v>0</v>
      </c>
      <c r="S34" s="823">
        <v>0</v>
      </c>
      <c r="T34" s="823">
        <v>0</v>
      </c>
      <c r="U34" s="823">
        <v>0</v>
      </c>
      <c r="V34" s="822"/>
      <c r="W34" s="825"/>
    </row>
    <row r="35" spans="1:24" ht="191.25" x14ac:dyDescent="0.25">
      <c r="A35" s="799">
        <v>8</v>
      </c>
      <c r="B35" s="866" t="s">
        <v>1425</v>
      </c>
      <c r="C35" s="856"/>
      <c r="D35" s="867">
        <f t="shared" si="6"/>
        <v>1204870.9054757541</v>
      </c>
      <c r="E35" s="807">
        <v>0</v>
      </c>
      <c r="F35" s="807">
        <v>0</v>
      </c>
      <c r="G35" s="807">
        <v>0</v>
      </c>
      <c r="H35" s="808">
        <v>71858.7</v>
      </c>
      <c r="I35" s="808">
        <f>H35*1.039</f>
        <v>74661.189299999998</v>
      </c>
      <c r="J35" s="808">
        <f>I35*1.039</f>
        <v>77572.975682699995</v>
      </c>
      <c r="K35" s="807">
        <f>J35*1.039</f>
        <v>80598.321734325291</v>
      </c>
      <c r="L35" s="808">
        <f>K35*1.02</f>
        <v>82210.288169011794</v>
      </c>
      <c r="M35" s="808">
        <f t="shared" ref="M35:T35" si="7">L35*1.02</f>
        <v>83854.493932392026</v>
      </c>
      <c r="N35" s="808">
        <f t="shared" si="7"/>
        <v>85531.583811039862</v>
      </c>
      <c r="O35" s="808">
        <f t="shared" si="7"/>
        <v>87242.215487260662</v>
      </c>
      <c r="P35" s="807">
        <f t="shared" si="7"/>
        <v>88987.059797005873</v>
      </c>
      <c r="Q35" s="808">
        <f t="shared" si="7"/>
        <v>90766.800992945995</v>
      </c>
      <c r="R35" s="808">
        <f t="shared" si="7"/>
        <v>92582.137012804917</v>
      </c>
      <c r="S35" s="808">
        <f t="shared" si="7"/>
        <v>94433.779753061011</v>
      </c>
      <c r="T35" s="808">
        <f t="shared" si="7"/>
        <v>96322.455348122239</v>
      </c>
      <c r="U35" s="808">
        <f>T35*1.02</f>
        <v>98248.904455084688</v>
      </c>
      <c r="V35" s="812"/>
      <c r="W35" s="810"/>
    </row>
    <row r="36" spans="1:24" ht="38.25" x14ac:dyDescent="0.25">
      <c r="A36" s="872">
        <v>9</v>
      </c>
      <c r="B36" s="873" t="s">
        <v>1434</v>
      </c>
      <c r="C36" s="857"/>
      <c r="D36" s="867">
        <f t="shared" si="6"/>
        <v>2921143.9054757552</v>
      </c>
      <c r="E36" s="874">
        <f>SUM(E25:E35)</f>
        <v>1383094.7000000002</v>
      </c>
      <c r="F36" s="874">
        <f t="shared" ref="F36:U36" si="8">SUM(F25:F35)</f>
        <v>241866.7</v>
      </c>
      <c r="G36" s="874">
        <f t="shared" si="8"/>
        <v>91311.6</v>
      </c>
      <c r="H36" s="874">
        <f t="shared" si="8"/>
        <v>71858.7</v>
      </c>
      <c r="I36" s="874">
        <f t="shared" si="8"/>
        <v>74661.189299999998</v>
      </c>
      <c r="J36" s="874">
        <f t="shared" si="8"/>
        <v>77572.975682699995</v>
      </c>
      <c r="K36" s="874">
        <f t="shared" si="8"/>
        <v>80598.321734325291</v>
      </c>
      <c r="L36" s="874">
        <f t="shared" si="8"/>
        <v>82210.288169011794</v>
      </c>
      <c r="M36" s="874">
        <f t="shared" si="8"/>
        <v>83854.493932392026</v>
      </c>
      <c r="N36" s="874">
        <f t="shared" si="8"/>
        <v>85531.583811039862</v>
      </c>
      <c r="O36" s="874">
        <f t="shared" si="8"/>
        <v>87242.215487260662</v>
      </c>
      <c r="P36" s="874">
        <f t="shared" si="8"/>
        <v>88987.059797005873</v>
      </c>
      <c r="Q36" s="874">
        <f t="shared" si="8"/>
        <v>90766.800992945995</v>
      </c>
      <c r="R36" s="874">
        <f t="shared" si="8"/>
        <v>92582.137012804917</v>
      </c>
      <c r="S36" s="874">
        <f t="shared" si="8"/>
        <v>94433.779753061011</v>
      </c>
      <c r="T36" s="874">
        <f t="shared" si="8"/>
        <v>96322.455348122239</v>
      </c>
      <c r="U36" s="874">
        <f t="shared" si="8"/>
        <v>98248.904455084688</v>
      </c>
      <c r="V36" s="875"/>
      <c r="W36" s="876"/>
    </row>
    <row r="37" spans="1:24" ht="25.5" x14ac:dyDescent="0.25">
      <c r="A37" s="799"/>
      <c r="B37" s="866" t="s">
        <v>1374</v>
      </c>
      <c r="C37" s="856"/>
      <c r="D37" s="867">
        <f t="shared" si="6"/>
        <v>1585549.5054757542</v>
      </c>
      <c r="E37" s="874">
        <f>E35+E34+E33+E32+E30+E28+E26+E25</f>
        <v>217508.3</v>
      </c>
      <c r="F37" s="874">
        <f t="shared" ref="F37:U37" si="9">F35+F34+F33+F32+F30+F28+F26+F25</f>
        <v>71858.7</v>
      </c>
      <c r="G37" s="874">
        <f t="shared" si="9"/>
        <v>91311.6</v>
      </c>
      <c r="H37" s="874">
        <f t="shared" si="9"/>
        <v>71858.7</v>
      </c>
      <c r="I37" s="874">
        <f t="shared" si="9"/>
        <v>74661.189299999998</v>
      </c>
      <c r="J37" s="874">
        <f t="shared" si="9"/>
        <v>77572.975682699995</v>
      </c>
      <c r="K37" s="874">
        <f t="shared" si="9"/>
        <v>80598.321734325291</v>
      </c>
      <c r="L37" s="874">
        <f t="shared" si="9"/>
        <v>82210.288169011794</v>
      </c>
      <c r="M37" s="874">
        <f t="shared" si="9"/>
        <v>83854.493932392026</v>
      </c>
      <c r="N37" s="874">
        <f t="shared" si="9"/>
        <v>85531.583811039862</v>
      </c>
      <c r="O37" s="874">
        <f t="shared" si="9"/>
        <v>87242.215487260662</v>
      </c>
      <c r="P37" s="874">
        <f t="shared" si="9"/>
        <v>88987.059797005873</v>
      </c>
      <c r="Q37" s="874">
        <f t="shared" si="9"/>
        <v>90766.800992945995</v>
      </c>
      <c r="R37" s="874">
        <f t="shared" si="9"/>
        <v>92582.137012804917</v>
      </c>
      <c r="S37" s="874">
        <f t="shared" si="9"/>
        <v>94433.779753061011</v>
      </c>
      <c r="T37" s="874">
        <f t="shared" si="9"/>
        <v>96322.455348122239</v>
      </c>
      <c r="U37" s="874">
        <f t="shared" si="9"/>
        <v>98248.904455084688</v>
      </c>
      <c r="V37" s="812"/>
      <c r="W37" s="810"/>
    </row>
    <row r="38" spans="1:24" ht="25.5" x14ac:dyDescent="0.25">
      <c r="A38" s="799"/>
      <c r="B38" s="866" t="s">
        <v>1375</v>
      </c>
      <c r="C38" s="856"/>
      <c r="D38" s="867">
        <f t="shared" si="6"/>
        <v>1335594.3999999999</v>
      </c>
      <c r="E38" s="807">
        <f>E31+E29+E27</f>
        <v>1165586.3999999999</v>
      </c>
      <c r="F38" s="807">
        <f t="shared" ref="F38:U38" si="10">F31+F29+F27</f>
        <v>170008</v>
      </c>
      <c r="G38" s="807">
        <f t="shared" si="10"/>
        <v>0</v>
      </c>
      <c r="H38" s="807">
        <f t="shared" si="10"/>
        <v>0</v>
      </c>
      <c r="I38" s="807">
        <f t="shared" si="10"/>
        <v>0</v>
      </c>
      <c r="J38" s="807">
        <f t="shared" si="10"/>
        <v>0</v>
      </c>
      <c r="K38" s="807">
        <f t="shared" si="10"/>
        <v>0</v>
      </c>
      <c r="L38" s="807">
        <f t="shared" si="10"/>
        <v>0</v>
      </c>
      <c r="M38" s="807">
        <f t="shared" si="10"/>
        <v>0</v>
      </c>
      <c r="N38" s="807">
        <f t="shared" si="10"/>
        <v>0</v>
      </c>
      <c r="O38" s="807">
        <f t="shared" si="10"/>
        <v>0</v>
      </c>
      <c r="P38" s="807">
        <f t="shared" si="10"/>
        <v>0</v>
      </c>
      <c r="Q38" s="807">
        <f t="shared" si="10"/>
        <v>0</v>
      </c>
      <c r="R38" s="807">
        <f t="shared" si="10"/>
        <v>0</v>
      </c>
      <c r="S38" s="807">
        <f t="shared" si="10"/>
        <v>0</v>
      </c>
      <c r="T38" s="807">
        <f t="shared" si="10"/>
        <v>0</v>
      </c>
      <c r="U38" s="807">
        <f t="shared" si="10"/>
        <v>0</v>
      </c>
      <c r="V38" s="812"/>
      <c r="W38" s="810"/>
    </row>
    <row r="41" spans="1:24" ht="18.75" x14ac:dyDescent="0.25">
      <c r="B41" s="877"/>
      <c r="E41" s="796"/>
      <c r="F41" s="796"/>
      <c r="G41" s="796"/>
      <c r="H41" s="797"/>
      <c r="I41" s="797"/>
      <c r="J41" s="797"/>
      <c r="K41" s="797"/>
      <c r="L41" s="797"/>
      <c r="M41" s="797"/>
      <c r="N41" s="797"/>
      <c r="O41" s="797"/>
      <c r="P41" s="797"/>
      <c r="Q41" s="797"/>
      <c r="R41" s="797"/>
      <c r="S41" s="797"/>
      <c r="T41" s="797"/>
      <c r="U41" s="797"/>
    </row>
    <row r="42" spans="1:24" ht="27" x14ac:dyDescent="0.25">
      <c r="A42" s="1267" t="s">
        <v>1436</v>
      </c>
      <c r="B42" s="1268"/>
      <c r="C42" s="1268"/>
      <c r="D42" s="1268"/>
      <c r="E42" s="1268"/>
      <c r="F42" s="1268"/>
      <c r="G42" s="1268"/>
      <c r="H42" s="1268"/>
      <c r="I42" s="1268"/>
      <c r="J42" s="1268"/>
      <c r="K42" s="1268"/>
      <c r="L42" s="1268"/>
      <c r="M42" s="1268"/>
      <c r="N42" s="1268"/>
      <c r="O42" s="1268"/>
      <c r="P42" s="1268"/>
      <c r="Q42" s="1268"/>
      <c r="R42" s="1268"/>
      <c r="S42" s="1268"/>
      <c r="T42" s="1268"/>
      <c r="U42" s="1268"/>
      <c r="V42" s="1268"/>
      <c r="W42" s="1268"/>
      <c r="X42" s="1269"/>
    </row>
    <row r="43" spans="1:24" ht="17.45" customHeight="1" x14ac:dyDescent="0.25">
      <c r="A43" s="799"/>
      <c r="B43" s="1284" t="s">
        <v>1387</v>
      </c>
      <c r="C43" s="1286" t="s">
        <v>1388</v>
      </c>
      <c r="D43" s="1287"/>
      <c r="E43" s="1287"/>
      <c r="F43" s="1287"/>
      <c r="G43" s="1287"/>
      <c r="H43" s="1287"/>
      <c r="I43" s="1287"/>
      <c r="J43" s="1287"/>
      <c r="K43" s="1287"/>
      <c r="L43" s="1287"/>
      <c r="M43" s="1287"/>
      <c r="N43" s="1287"/>
      <c r="O43" s="1287"/>
      <c r="P43" s="1287"/>
      <c r="Q43" s="1287"/>
      <c r="R43" s="1287"/>
      <c r="S43" s="1287"/>
      <c r="T43" s="1287"/>
      <c r="U43" s="1288"/>
      <c r="V43" s="859" t="s">
        <v>1389</v>
      </c>
      <c r="W43" s="861" t="s">
        <v>1390</v>
      </c>
      <c r="X43" s="892" t="s">
        <v>1437</v>
      </c>
    </row>
    <row r="44" spans="1:24" ht="28.5" x14ac:dyDescent="0.25">
      <c r="A44" s="799"/>
      <c r="B44" s="1285"/>
      <c r="C44" s="800" t="s">
        <v>1391</v>
      </c>
      <c r="D44" s="802" t="s">
        <v>771</v>
      </c>
      <c r="E44" s="802" t="s">
        <v>1392</v>
      </c>
      <c r="F44" s="802" t="s">
        <v>1383</v>
      </c>
      <c r="G44" s="803" t="s">
        <v>1384</v>
      </c>
      <c r="H44" s="803" t="s">
        <v>1385</v>
      </c>
      <c r="I44" s="803" t="s">
        <v>1394</v>
      </c>
      <c r="J44" s="803" t="s">
        <v>1395</v>
      </c>
      <c r="K44" s="803" t="s">
        <v>1396</v>
      </c>
      <c r="L44" s="803" t="s">
        <v>1397</v>
      </c>
      <c r="M44" s="803" t="s">
        <v>1398</v>
      </c>
      <c r="N44" s="803" t="s">
        <v>1399</v>
      </c>
      <c r="O44" s="803" t="s">
        <v>1400</v>
      </c>
      <c r="P44" s="803" t="s">
        <v>1401</v>
      </c>
      <c r="Q44" s="803" t="s">
        <v>1402</v>
      </c>
      <c r="R44" s="803" t="s">
        <v>1403</v>
      </c>
      <c r="S44" s="803" t="s">
        <v>1404</v>
      </c>
      <c r="T44" s="803" t="s">
        <v>1405</v>
      </c>
      <c r="U44" s="860"/>
      <c r="V44" s="862"/>
      <c r="W44" s="893"/>
    </row>
    <row r="45" spans="1:24" ht="27" x14ac:dyDescent="0.25">
      <c r="A45" s="827"/>
      <c r="B45" s="1266"/>
      <c r="C45" s="1266"/>
      <c r="D45" s="1266"/>
      <c r="E45" s="1266"/>
      <c r="F45" s="1266"/>
      <c r="G45" s="1266"/>
      <c r="H45" s="1266"/>
      <c r="I45" s="1266"/>
      <c r="J45" s="1266"/>
      <c r="K45" s="1266"/>
      <c r="L45" s="1266"/>
      <c r="M45" s="1266"/>
      <c r="N45" s="1266"/>
      <c r="O45" s="1266"/>
      <c r="P45" s="1266"/>
      <c r="Q45" s="1266"/>
      <c r="R45" s="1266"/>
      <c r="S45" s="1266"/>
      <c r="T45" s="1266"/>
      <c r="U45" s="1266"/>
      <c r="V45" s="1266"/>
      <c r="W45" s="1266"/>
      <c r="X45" s="878"/>
    </row>
    <row r="46" spans="1:24" ht="409.5" x14ac:dyDescent="0.25">
      <c r="A46" s="820">
        <v>1</v>
      </c>
      <c r="B46" s="879" t="s">
        <v>1328</v>
      </c>
      <c r="C46" s="880">
        <v>492</v>
      </c>
      <c r="D46" s="874">
        <v>85881.2</v>
      </c>
      <c r="E46" s="830">
        <v>0</v>
      </c>
      <c r="F46" s="830">
        <v>0</v>
      </c>
      <c r="G46" s="830">
        <v>0</v>
      </c>
      <c r="H46" s="830">
        <v>0</v>
      </c>
      <c r="I46" s="830">
        <v>0</v>
      </c>
      <c r="J46" s="830">
        <v>0</v>
      </c>
      <c r="K46" s="830">
        <v>0</v>
      </c>
      <c r="L46" s="830">
        <v>0</v>
      </c>
      <c r="M46" s="830">
        <v>0</v>
      </c>
      <c r="N46" s="830">
        <v>0</v>
      </c>
      <c r="O46" s="830">
        <v>0</v>
      </c>
      <c r="P46" s="830">
        <v>0</v>
      </c>
      <c r="Q46" s="830">
        <v>0</v>
      </c>
      <c r="R46" s="830">
        <v>0</v>
      </c>
      <c r="S46" s="830">
        <v>0</v>
      </c>
      <c r="T46" s="830">
        <v>0</v>
      </c>
      <c r="U46" s="881">
        <f>SUM(D46:T46)</f>
        <v>85881.2</v>
      </c>
      <c r="V46" s="829"/>
      <c r="W46" s="829"/>
    </row>
    <row r="47" spans="1:24" ht="75" x14ac:dyDescent="0.25">
      <c r="A47" s="882" t="s">
        <v>573</v>
      </c>
      <c r="B47" s="879" t="s">
        <v>1375</v>
      </c>
      <c r="C47" s="880"/>
      <c r="D47" s="874">
        <v>129074.5</v>
      </c>
      <c r="E47" s="830">
        <v>0</v>
      </c>
      <c r="F47" s="830">
        <v>0</v>
      </c>
      <c r="G47" s="830">
        <v>0</v>
      </c>
      <c r="H47" s="830">
        <v>0</v>
      </c>
      <c r="I47" s="830">
        <v>0</v>
      </c>
      <c r="J47" s="830">
        <v>0</v>
      </c>
      <c r="K47" s="830">
        <v>0</v>
      </c>
      <c r="L47" s="830">
        <v>0</v>
      </c>
      <c r="M47" s="830">
        <v>0</v>
      </c>
      <c r="N47" s="830">
        <v>0</v>
      </c>
      <c r="O47" s="830">
        <v>0</v>
      </c>
      <c r="P47" s="830">
        <v>0</v>
      </c>
      <c r="Q47" s="830">
        <v>0</v>
      </c>
      <c r="R47" s="830">
        <v>0</v>
      </c>
      <c r="S47" s="830">
        <v>0</v>
      </c>
      <c r="T47" s="830">
        <v>0</v>
      </c>
      <c r="U47" s="881">
        <f t="shared" ref="U47:U60" si="11">SUM(D47:T47)</f>
        <v>129074.5</v>
      </c>
      <c r="V47" s="829"/>
      <c r="W47" s="829"/>
    </row>
    <row r="48" spans="1:24" ht="356.25" x14ac:dyDescent="0.25">
      <c r="A48" s="820">
        <v>2</v>
      </c>
      <c r="B48" s="883" t="s">
        <v>1342</v>
      </c>
      <c r="C48" s="884">
        <v>324</v>
      </c>
      <c r="D48" s="830">
        <v>83059.199999999997</v>
      </c>
      <c r="E48" s="830">
        <v>0</v>
      </c>
      <c r="F48" s="830">
        <v>0</v>
      </c>
      <c r="G48" s="830">
        <v>0</v>
      </c>
      <c r="H48" s="830">
        <v>0</v>
      </c>
      <c r="I48" s="830">
        <v>0</v>
      </c>
      <c r="J48" s="830">
        <v>0</v>
      </c>
      <c r="K48" s="830">
        <v>0</v>
      </c>
      <c r="L48" s="830">
        <v>0</v>
      </c>
      <c r="M48" s="830">
        <v>0</v>
      </c>
      <c r="N48" s="830">
        <v>0</v>
      </c>
      <c r="O48" s="830">
        <v>0</v>
      </c>
      <c r="P48" s="830">
        <v>0</v>
      </c>
      <c r="Q48" s="830">
        <v>0</v>
      </c>
      <c r="R48" s="830">
        <v>0</v>
      </c>
      <c r="S48" s="830">
        <v>0</v>
      </c>
      <c r="T48" s="830">
        <v>0</v>
      </c>
      <c r="U48" s="881">
        <f t="shared" si="11"/>
        <v>83059.199999999997</v>
      </c>
      <c r="V48" s="549"/>
      <c r="W48" s="549"/>
    </row>
    <row r="49" spans="1:24" ht="337.5" x14ac:dyDescent="0.25">
      <c r="A49" s="820">
        <v>3</v>
      </c>
      <c r="B49" s="886" t="s">
        <v>1337</v>
      </c>
      <c r="C49" s="884">
        <v>675</v>
      </c>
      <c r="D49" s="830">
        <v>83611.100000000006</v>
      </c>
      <c r="E49" s="830">
        <v>36322.800000000003</v>
      </c>
      <c r="F49" s="830">
        <v>0</v>
      </c>
      <c r="G49" s="830">
        <v>0</v>
      </c>
      <c r="H49" s="830">
        <v>0</v>
      </c>
      <c r="I49" s="830">
        <v>0</v>
      </c>
      <c r="J49" s="830">
        <v>0</v>
      </c>
      <c r="K49" s="830">
        <v>0</v>
      </c>
      <c r="L49" s="830">
        <v>0</v>
      </c>
      <c r="M49" s="830">
        <v>0</v>
      </c>
      <c r="N49" s="830">
        <v>0</v>
      </c>
      <c r="O49" s="830">
        <v>0</v>
      </c>
      <c r="P49" s="830">
        <v>0</v>
      </c>
      <c r="Q49" s="830">
        <v>0</v>
      </c>
      <c r="R49" s="830">
        <v>0</v>
      </c>
      <c r="S49" s="830">
        <v>0</v>
      </c>
      <c r="T49" s="830">
        <v>0</v>
      </c>
      <c r="U49" s="881">
        <f t="shared" si="11"/>
        <v>119933.90000000001</v>
      </c>
      <c r="V49" s="549"/>
      <c r="W49" s="549"/>
    </row>
    <row r="50" spans="1:24" ht="393.75" x14ac:dyDescent="0.25">
      <c r="A50" s="820">
        <v>4</v>
      </c>
      <c r="B50" s="886" t="s">
        <v>1340</v>
      </c>
      <c r="C50" s="884" t="s">
        <v>1427</v>
      </c>
      <c r="D50" s="830">
        <v>35824.9</v>
      </c>
      <c r="E50" s="830">
        <v>15434.5</v>
      </c>
      <c r="F50" s="830">
        <v>0</v>
      </c>
      <c r="G50" s="830">
        <v>0</v>
      </c>
      <c r="H50" s="830">
        <v>0</v>
      </c>
      <c r="I50" s="830">
        <v>0</v>
      </c>
      <c r="J50" s="830">
        <v>0</v>
      </c>
      <c r="K50" s="830">
        <v>0</v>
      </c>
      <c r="L50" s="830">
        <v>0</v>
      </c>
      <c r="M50" s="830">
        <v>0</v>
      </c>
      <c r="N50" s="830">
        <v>0</v>
      </c>
      <c r="O50" s="830">
        <v>0</v>
      </c>
      <c r="P50" s="830">
        <v>0</v>
      </c>
      <c r="Q50" s="830">
        <v>0</v>
      </c>
      <c r="R50" s="830">
        <v>0</v>
      </c>
      <c r="S50" s="830">
        <v>0</v>
      </c>
      <c r="T50" s="830">
        <v>0</v>
      </c>
      <c r="U50" s="881">
        <f t="shared" si="11"/>
        <v>51259.4</v>
      </c>
      <c r="V50" s="549"/>
      <c r="W50" s="549"/>
    </row>
    <row r="51" spans="1:24" ht="375" x14ac:dyDescent="0.25">
      <c r="A51" s="820">
        <v>5</v>
      </c>
      <c r="B51" s="886" t="s">
        <v>1331</v>
      </c>
      <c r="C51" s="884">
        <v>475</v>
      </c>
      <c r="D51" s="830">
        <v>0</v>
      </c>
      <c r="E51" s="830">
        <v>99186.6</v>
      </c>
      <c r="F51" s="830">
        <v>0</v>
      </c>
      <c r="G51" s="830">
        <v>0</v>
      </c>
      <c r="H51" s="830">
        <v>0</v>
      </c>
      <c r="I51" s="830">
        <v>0</v>
      </c>
      <c r="J51" s="830">
        <v>0</v>
      </c>
      <c r="K51" s="830">
        <v>0</v>
      </c>
      <c r="L51" s="830">
        <v>0</v>
      </c>
      <c r="M51" s="830">
        <v>0</v>
      </c>
      <c r="N51" s="830">
        <v>0</v>
      </c>
      <c r="O51" s="830">
        <v>0</v>
      </c>
      <c r="P51" s="830">
        <v>0</v>
      </c>
      <c r="Q51" s="830">
        <v>0</v>
      </c>
      <c r="R51" s="830">
        <v>0</v>
      </c>
      <c r="S51" s="830">
        <v>0</v>
      </c>
      <c r="T51" s="830">
        <v>0</v>
      </c>
      <c r="U51" s="881">
        <f t="shared" si="11"/>
        <v>99186.6</v>
      </c>
      <c r="V51" s="549"/>
      <c r="W51" s="549"/>
    </row>
    <row r="52" spans="1:24" ht="356.25" x14ac:dyDescent="0.25">
      <c r="A52" s="820">
        <v>6</v>
      </c>
      <c r="B52" s="886" t="s">
        <v>1334</v>
      </c>
      <c r="C52" s="884">
        <v>707</v>
      </c>
      <c r="D52" s="830">
        <v>0</v>
      </c>
      <c r="E52" s="830">
        <v>121589.3</v>
      </c>
      <c r="F52" s="830">
        <v>0</v>
      </c>
      <c r="G52" s="830">
        <v>0</v>
      </c>
      <c r="H52" s="830">
        <v>0</v>
      </c>
      <c r="I52" s="830">
        <v>0</v>
      </c>
      <c r="J52" s="830">
        <v>0</v>
      </c>
      <c r="K52" s="830">
        <v>0</v>
      </c>
      <c r="L52" s="830">
        <v>0</v>
      </c>
      <c r="M52" s="830">
        <v>0</v>
      </c>
      <c r="N52" s="830">
        <v>0</v>
      </c>
      <c r="O52" s="830">
        <v>0</v>
      </c>
      <c r="P52" s="830">
        <v>0</v>
      </c>
      <c r="Q52" s="830">
        <v>0</v>
      </c>
      <c r="R52" s="830">
        <v>0</v>
      </c>
      <c r="S52" s="830">
        <v>0</v>
      </c>
      <c r="T52" s="830">
        <v>0</v>
      </c>
      <c r="U52" s="881">
        <f t="shared" si="11"/>
        <v>121589.3</v>
      </c>
      <c r="V52" s="549"/>
      <c r="W52" s="549"/>
    </row>
    <row r="53" spans="1:24" ht="300" x14ac:dyDescent="0.25">
      <c r="A53" s="820">
        <v>7</v>
      </c>
      <c r="B53" s="887" t="s">
        <v>1344</v>
      </c>
      <c r="C53" s="884">
        <v>403</v>
      </c>
      <c r="D53" s="830">
        <v>6537.1</v>
      </c>
      <c r="E53" s="830">
        <v>0</v>
      </c>
      <c r="F53" s="830">
        <v>0</v>
      </c>
      <c r="G53" s="830">
        <v>0</v>
      </c>
      <c r="H53" s="830">
        <v>0</v>
      </c>
      <c r="I53" s="830">
        <v>0</v>
      </c>
      <c r="J53" s="830">
        <v>0</v>
      </c>
      <c r="K53" s="830">
        <v>0</v>
      </c>
      <c r="L53" s="830">
        <v>0</v>
      </c>
      <c r="M53" s="830">
        <v>0</v>
      </c>
      <c r="N53" s="830">
        <v>0</v>
      </c>
      <c r="O53" s="830">
        <v>0</v>
      </c>
      <c r="P53" s="830">
        <v>0</v>
      </c>
      <c r="Q53" s="830">
        <v>0</v>
      </c>
      <c r="R53" s="830">
        <v>0</v>
      </c>
      <c r="S53" s="830">
        <v>0</v>
      </c>
      <c r="T53" s="830">
        <v>0</v>
      </c>
      <c r="U53" s="881">
        <f t="shared" si="11"/>
        <v>6537.1</v>
      </c>
      <c r="V53" s="549"/>
      <c r="W53" s="549"/>
    </row>
    <row r="54" spans="1:24" ht="75" x14ac:dyDescent="0.25">
      <c r="A54" s="882" t="s">
        <v>577</v>
      </c>
      <c r="B54" s="887" t="s">
        <v>1375</v>
      </c>
      <c r="C54" s="884"/>
      <c r="D54" s="830">
        <v>124572.2</v>
      </c>
      <c r="E54" s="830">
        <v>0</v>
      </c>
      <c r="F54" s="830">
        <v>0</v>
      </c>
      <c r="G54" s="830">
        <v>0</v>
      </c>
      <c r="H54" s="830">
        <v>0</v>
      </c>
      <c r="I54" s="830">
        <v>0</v>
      </c>
      <c r="J54" s="830">
        <v>0</v>
      </c>
      <c r="K54" s="830">
        <v>0</v>
      </c>
      <c r="L54" s="830">
        <v>0</v>
      </c>
      <c r="M54" s="830">
        <v>0</v>
      </c>
      <c r="N54" s="830">
        <v>0</v>
      </c>
      <c r="O54" s="830">
        <v>0</v>
      </c>
      <c r="P54" s="830">
        <v>0</v>
      </c>
      <c r="Q54" s="830">
        <v>0</v>
      </c>
      <c r="R54" s="830">
        <v>0</v>
      </c>
      <c r="S54" s="830">
        <v>0</v>
      </c>
      <c r="T54" s="830">
        <v>0</v>
      </c>
      <c r="U54" s="881">
        <f t="shared" si="11"/>
        <v>124572.2</v>
      </c>
      <c r="V54" s="549"/>
      <c r="W54" s="549"/>
    </row>
    <row r="55" spans="1:24" ht="337.5" x14ac:dyDescent="0.25">
      <c r="A55" s="820">
        <v>8</v>
      </c>
      <c r="B55" s="887" t="s">
        <v>1346</v>
      </c>
      <c r="C55" s="884">
        <v>321</v>
      </c>
      <c r="D55" s="830">
        <v>7184.8</v>
      </c>
      <c r="E55" s="830">
        <v>0</v>
      </c>
      <c r="F55" s="830">
        <v>0</v>
      </c>
      <c r="G55" s="830">
        <v>0</v>
      </c>
      <c r="H55" s="830">
        <v>0</v>
      </c>
      <c r="I55" s="830">
        <v>0</v>
      </c>
      <c r="J55" s="830">
        <v>0</v>
      </c>
      <c r="K55" s="830">
        <v>0</v>
      </c>
      <c r="L55" s="830">
        <v>0</v>
      </c>
      <c r="M55" s="830">
        <v>0</v>
      </c>
      <c r="N55" s="830">
        <v>0</v>
      </c>
      <c r="O55" s="830">
        <v>0</v>
      </c>
      <c r="P55" s="830">
        <v>0</v>
      </c>
      <c r="Q55" s="830">
        <v>0</v>
      </c>
      <c r="R55" s="830">
        <v>0</v>
      </c>
      <c r="S55" s="830">
        <v>0</v>
      </c>
      <c r="T55" s="830">
        <v>0</v>
      </c>
      <c r="U55" s="881">
        <f t="shared" si="11"/>
        <v>7184.8</v>
      </c>
      <c r="V55" s="549"/>
      <c r="W55" s="549"/>
    </row>
    <row r="56" spans="1:24" ht="356.25" x14ac:dyDescent="0.25">
      <c r="A56" s="820">
        <v>9</v>
      </c>
      <c r="B56" s="887" t="s">
        <v>1348</v>
      </c>
      <c r="C56" s="884">
        <v>558</v>
      </c>
      <c r="D56" s="830">
        <v>5688.9</v>
      </c>
      <c r="E56" s="830">
        <v>0</v>
      </c>
      <c r="F56" s="830">
        <v>0</v>
      </c>
      <c r="G56" s="830">
        <v>0</v>
      </c>
      <c r="H56" s="830">
        <v>0</v>
      </c>
      <c r="I56" s="830">
        <v>0</v>
      </c>
      <c r="J56" s="830">
        <v>0</v>
      </c>
      <c r="K56" s="830">
        <v>0</v>
      </c>
      <c r="L56" s="830">
        <v>0</v>
      </c>
      <c r="M56" s="830">
        <v>0</v>
      </c>
      <c r="N56" s="830">
        <v>0</v>
      </c>
      <c r="O56" s="830">
        <v>0</v>
      </c>
      <c r="P56" s="830">
        <v>0</v>
      </c>
      <c r="Q56" s="830">
        <v>0</v>
      </c>
      <c r="R56" s="830">
        <v>0</v>
      </c>
      <c r="S56" s="830">
        <v>0</v>
      </c>
      <c r="T56" s="830">
        <v>0</v>
      </c>
      <c r="U56" s="881">
        <f t="shared" si="11"/>
        <v>5688.9</v>
      </c>
      <c r="V56" s="549"/>
      <c r="W56" s="549"/>
    </row>
    <row r="57" spans="1:24" ht="356.25" x14ac:dyDescent="0.25">
      <c r="A57" s="820">
        <v>10</v>
      </c>
      <c r="B57" s="888" t="s">
        <v>1428</v>
      </c>
      <c r="C57" s="889"/>
      <c r="D57" s="830">
        <v>0</v>
      </c>
      <c r="E57" s="830">
        <v>0</v>
      </c>
      <c r="F57" s="830">
        <v>0</v>
      </c>
      <c r="G57" s="830">
        <v>272533.2</v>
      </c>
      <c r="H57" s="830">
        <f>G57*1.039</f>
        <v>283161.99479999999</v>
      </c>
      <c r="I57" s="830">
        <f>H57*1.039</f>
        <v>294205.31259719998</v>
      </c>
      <c r="J57" s="830">
        <f>I57*1.039</f>
        <v>305679.31978849077</v>
      </c>
      <c r="K57" s="830">
        <f>J57*1.02</f>
        <v>311792.90618426062</v>
      </c>
      <c r="L57" s="830">
        <f t="shared" ref="L57:T57" si="12">K57*1.02</f>
        <v>318028.76430794585</v>
      </c>
      <c r="M57" s="830">
        <f t="shared" si="12"/>
        <v>324389.33959410479</v>
      </c>
      <c r="N57" s="830">
        <f t="shared" si="12"/>
        <v>330877.12638598692</v>
      </c>
      <c r="O57" s="830">
        <f t="shared" si="12"/>
        <v>337494.66891370667</v>
      </c>
      <c r="P57" s="830">
        <f t="shared" si="12"/>
        <v>344244.56229198084</v>
      </c>
      <c r="Q57" s="830">
        <f t="shared" si="12"/>
        <v>351129.45353782049</v>
      </c>
      <c r="R57" s="830">
        <f t="shared" si="12"/>
        <v>358152.04260857688</v>
      </c>
      <c r="S57" s="830">
        <f t="shared" si="12"/>
        <v>365315.08346074843</v>
      </c>
      <c r="T57" s="830">
        <f t="shared" si="12"/>
        <v>372621.3851299634</v>
      </c>
      <c r="U57" s="881">
        <f t="shared" si="11"/>
        <v>4569625.159600785</v>
      </c>
      <c r="V57" s="549"/>
      <c r="W57" s="549"/>
    </row>
    <row r="58" spans="1:24" ht="56.25" x14ac:dyDescent="0.25">
      <c r="A58" s="820"/>
      <c r="B58" s="888" t="s">
        <v>1434</v>
      </c>
      <c r="C58" s="889"/>
      <c r="D58" s="830">
        <f>SUM(D46:D57)</f>
        <v>561433.9</v>
      </c>
      <c r="E58" s="830">
        <f t="shared" ref="E58:T58" si="13">SUM(E46:E57)</f>
        <v>272533.2</v>
      </c>
      <c r="F58" s="830">
        <f t="shared" si="13"/>
        <v>0</v>
      </c>
      <c r="G58" s="830">
        <f t="shared" si="13"/>
        <v>272533.2</v>
      </c>
      <c r="H58" s="830">
        <f t="shared" si="13"/>
        <v>283161.99479999999</v>
      </c>
      <c r="I58" s="830">
        <f t="shared" si="13"/>
        <v>294205.31259719998</v>
      </c>
      <c r="J58" s="830">
        <f t="shared" si="13"/>
        <v>305679.31978849077</v>
      </c>
      <c r="K58" s="830">
        <f t="shared" si="13"/>
        <v>311792.90618426062</v>
      </c>
      <c r="L58" s="830">
        <f t="shared" si="13"/>
        <v>318028.76430794585</v>
      </c>
      <c r="M58" s="830">
        <f t="shared" si="13"/>
        <v>324389.33959410479</v>
      </c>
      <c r="N58" s="830">
        <f t="shared" si="13"/>
        <v>330877.12638598692</v>
      </c>
      <c r="O58" s="830">
        <f t="shared" si="13"/>
        <v>337494.66891370667</v>
      </c>
      <c r="P58" s="830">
        <f t="shared" si="13"/>
        <v>344244.56229198084</v>
      </c>
      <c r="Q58" s="830">
        <f t="shared" si="13"/>
        <v>351129.45353782049</v>
      </c>
      <c r="R58" s="830">
        <f t="shared" si="13"/>
        <v>358152.04260857688</v>
      </c>
      <c r="S58" s="830">
        <f t="shared" si="13"/>
        <v>365315.08346074843</v>
      </c>
      <c r="T58" s="830">
        <f t="shared" si="13"/>
        <v>372621.3851299634</v>
      </c>
      <c r="U58" s="881">
        <f t="shared" si="11"/>
        <v>5403592.2596007856</v>
      </c>
      <c r="V58" s="549"/>
      <c r="W58" s="855"/>
    </row>
    <row r="59" spans="1:24" ht="75" x14ac:dyDescent="0.25">
      <c r="A59" s="820"/>
      <c r="B59" s="888" t="s">
        <v>1374</v>
      </c>
      <c r="C59" s="889"/>
      <c r="D59" s="830">
        <f>D57+D56+D55+D53+D52+D51+D50+D49+D48+D46</f>
        <v>307787.2</v>
      </c>
      <c r="E59" s="830">
        <f t="shared" ref="E59:T59" si="14">E57+E56+E55+E53+E52+E51+E50+E49+E48+E46</f>
        <v>272533.2</v>
      </c>
      <c r="F59" s="830">
        <f t="shared" si="14"/>
        <v>0</v>
      </c>
      <c r="G59" s="830">
        <f t="shared" si="14"/>
        <v>272533.2</v>
      </c>
      <c r="H59" s="830">
        <f t="shared" si="14"/>
        <v>283161.99479999999</v>
      </c>
      <c r="I59" s="830">
        <f t="shared" si="14"/>
        <v>294205.31259719998</v>
      </c>
      <c r="J59" s="830">
        <f t="shared" si="14"/>
        <v>305679.31978849077</v>
      </c>
      <c r="K59" s="830">
        <f t="shared" si="14"/>
        <v>311792.90618426062</v>
      </c>
      <c r="L59" s="830">
        <f t="shared" si="14"/>
        <v>318028.76430794585</v>
      </c>
      <c r="M59" s="830">
        <f t="shared" si="14"/>
        <v>324389.33959410479</v>
      </c>
      <c r="N59" s="830">
        <f t="shared" si="14"/>
        <v>330877.12638598692</v>
      </c>
      <c r="O59" s="830">
        <f t="shared" si="14"/>
        <v>337494.66891370667</v>
      </c>
      <c r="P59" s="830">
        <f t="shared" si="14"/>
        <v>344244.56229198084</v>
      </c>
      <c r="Q59" s="830">
        <f t="shared" si="14"/>
        <v>351129.45353782049</v>
      </c>
      <c r="R59" s="830">
        <f t="shared" si="14"/>
        <v>358152.04260857688</v>
      </c>
      <c r="S59" s="830">
        <f t="shared" si="14"/>
        <v>365315.08346074843</v>
      </c>
      <c r="T59" s="830">
        <f t="shared" si="14"/>
        <v>372621.3851299634</v>
      </c>
      <c r="U59" s="881">
        <f t="shared" si="11"/>
        <v>5149945.5596007854</v>
      </c>
      <c r="V59" s="549"/>
      <c r="W59" s="855"/>
    </row>
    <row r="60" spans="1:24" ht="75" x14ac:dyDescent="0.25">
      <c r="A60" s="820"/>
      <c r="B60" s="888" t="s">
        <v>1375</v>
      </c>
      <c r="C60" s="889"/>
      <c r="D60" s="830">
        <f>D54+D47</f>
        <v>253646.7</v>
      </c>
      <c r="E60" s="830">
        <f t="shared" ref="E60:T60" si="15">E54+E47</f>
        <v>0</v>
      </c>
      <c r="F60" s="830">
        <f t="shared" si="15"/>
        <v>0</v>
      </c>
      <c r="G60" s="830">
        <f t="shared" si="15"/>
        <v>0</v>
      </c>
      <c r="H60" s="830">
        <f t="shared" si="15"/>
        <v>0</v>
      </c>
      <c r="I60" s="830">
        <f t="shared" si="15"/>
        <v>0</v>
      </c>
      <c r="J60" s="830">
        <f t="shared" si="15"/>
        <v>0</v>
      </c>
      <c r="K60" s="830">
        <f t="shared" si="15"/>
        <v>0</v>
      </c>
      <c r="L60" s="830">
        <f t="shared" si="15"/>
        <v>0</v>
      </c>
      <c r="M60" s="830">
        <f t="shared" si="15"/>
        <v>0</v>
      </c>
      <c r="N60" s="830">
        <f t="shared" si="15"/>
        <v>0</v>
      </c>
      <c r="O60" s="830">
        <f t="shared" si="15"/>
        <v>0</v>
      </c>
      <c r="P60" s="830">
        <f t="shared" si="15"/>
        <v>0</v>
      </c>
      <c r="Q60" s="830">
        <f t="shared" si="15"/>
        <v>0</v>
      </c>
      <c r="R60" s="830">
        <f t="shared" si="15"/>
        <v>0</v>
      </c>
      <c r="S60" s="830">
        <f t="shared" si="15"/>
        <v>0</v>
      </c>
      <c r="T60" s="830">
        <f t="shared" si="15"/>
        <v>0</v>
      </c>
      <c r="U60" s="881">
        <f t="shared" si="11"/>
        <v>253646.7</v>
      </c>
      <c r="V60" s="549"/>
      <c r="W60" s="855"/>
    </row>
    <row r="61" spans="1:24" ht="27" x14ac:dyDescent="0.25">
      <c r="A61" s="827"/>
      <c r="B61" s="1266"/>
      <c r="C61" s="1266"/>
      <c r="D61" s="1266"/>
      <c r="E61" s="1266"/>
      <c r="F61" s="1266"/>
      <c r="G61" s="1266"/>
      <c r="H61" s="1266"/>
      <c r="I61" s="1266"/>
      <c r="J61" s="1266"/>
      <c r="K61" s="1266"/>
      <c r="L61" s="1266"/>
      <c r="M61" s="1266"/>
      <c r="N61" s="1266"/>
      <c r="O61" s="1266"/>
      <c r="P61" s="1266"/>
      <c r="Q61" s="1266"/>
      <c r="R61" s="1266"/>
      <c r="S61" s="1266"/>
      <c r="T61" s="1266"/>
      <c r="U61" s="1266"/>
      <c r="V61" s="1266"/>
      <c r="W61" s="1266"/>
      <c r="X61" s="878"/>
    </row>
    <row r="62" spans="1:24" ht="300" x14ac:dyDescent="0.25">
      <c r="A62" s="820">
        <v>1</v>
      </c>
      <c r="B62" s="890" t="s">
        <v>992</v>
      </c>
      <c r="C62" s="856"/>
      <c r="D62" s="807">
        <v>2746.4</v>
      </c>
      <c r="E62" s="830">
        <v>0</v>
      </c>
      <c r="F62" s="830">
        <v>0</v>
      </c>
      <c r="G62" s="830">
        <v>0</v>
      </c>
      <c r="H62" s="830">
        <v>0</v>
      </c>
      <c r="I62" s="830">
        <v>0</v>
      </c>
      <c r="J62" s="830">
        <v>0</v>
      </c>
      <c r="K62" s="830">
        <v>0</v>
      </c>
      <c r="L62" s="830">
        <v>0</v>
      </c>
      <c r="M62" s="830">
        <v>0</v>
      </c>
      <c r="N62" s="830">
        <v>0</v>
      </c>
      <c r="O62" s="830">
        <v>0</v>
      </c>
      <c r="P62" s="830">
        <v>0</v>
      </c>
      <c r="Q62" s="830">
        <v>0</v>
      </c>
      <c r="R62" s="830">
        <v>0</v>
      </c>
      <c r="S62" s="830">
        <v>0</v>
      </c>
      <c r="T62" s="830">
        <v>0</v>
      </c>
      <c r="U62" s="881">
        <f>SUM(D62:T62)</f>
        <v>2746.4</v>
      </c>
      <c r="V62" s="829"/>
      <c r="W62" s="829"/>
    </row>
    <row r="63" spans="1:24" ht="18.75" x14ac:dyDescent="0.25">
      <c r="A63" s="549"/>
      <c r="B63" s="891" t="s">
        <v>1382</v>
      </c>
      <c r="C63" s="885"/>
      <c r="D63" s="830">
        <f>D62</f>
        <v>2746.4</v>
      </c>
      <c r="E63" s="830">
        <v>0</v>
      </c>
      <c r="F63" s="830">
        <v>0</v>
      </c>
      <c r="G63" s="830">
        <v>0</v>
      </c>
      <c r="H63" s="830">
        <v>0</v>
      </c>
      <c r="I63" s="830">
        <v>0</v>
      </c>
      <c r="J63" s="830">
        <v>0</v>
      </c>
      <c r="K63" s="830">
        <v>0</v>
      </c>
      <c r="L63" s="830">
        <v>0</v>
      </c>
      <c r="M63" s="830">
        <v>0</v>
      </c>
      <c r="N63" s="830">
        <v>0</v>
      </c>
      <c r="O63" s="830">
        <v>0</v>
      </c>
      <c r="P63" s="830">
        <v>0</v>
      </c>
      <c r="Q63" s="830">
        <v>0</v>
      </c>
      <c r="R63" s="830">
        <v>0</v>
      </c>
      <c r="S63" s="830">
        <v>0</v>
      </c>
      <c r="T63" s="830">
        <v>0</v>
      </c>
      <c r="U63" s="881">
        <f>SUM(D63:T63)</f>
        <v>2746.4</v>
      </c>
      <c r="V63" s="549"/>
    </row>
  </sheetData>
  <mergeCells count="15">
    <mergeCell ref="B5:V5"/>
    <mergeCell ref="B45:W45"/>
    <mergeCell ref="B61:W61"/>
    <mergeCell ref="V6:V9"/>
    <mergeCell ref="W6:W9"/>
    <mergeCell ref="V12:V13"/>
    <mergeCell ref="B24:W24"/>
    <mergeCell ref="A42:X42"/>
    <mergeCell ref="B43:B44"/>
    <mergeCell ref="C43:U43"/>
    <mergeCell ref="B2:V2"/>
    <mergeCell ref="B3:B4"/>
    <mergeCell ref="C3:U3"/>
    <mergeCell ref="V3:V4"/>
    <mergeCell ref="W3:W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146"/>
  <sheetViews>
    <sheetView workbookViewId="0"/>
  </sheetViews>
  <sheetFormatPr defaultRowHeight="15" x14ac:dyDescent="0.25"/>
  <cols>
    <col min="6" max="8" width="0" hidden="1" customWidth="1"/>
    <col min="17" max="17" width="11.7109375" style="748" customWidth="1"/>
    <col min="22" max="22" width="11.7109375" style="781" customWidth="1"/>
    <col min="26" max="26" width="8.85546875" style="794" customWidth="1"/>
  </cols>
  <sheetData>
    <row r="2" spans="1:28" x14ac:dyDescent="0.25">
      <c r="A2" s="1289" t="s">
        <v>1074</v>
      </c>
      <c r="B2" s="1289"/>
      <c r="C2" s="1289"/>
      <c r="D2" s="1289"/>
      <c r="E2" s="1289"/>
      <c r="F2" s="1289"/>
      <c r="G2" s="1289"/>
      <c r="H2" s="1289"/>
      <c r="I2" s="1289"/>
      <c r="J2" s="1289"/>
      <c r="K2" s="1289"/>
      <c r="L2" s="1289"/>
      <c r="M2" s="1289"/>
      <c r="N2" s="1289"/>
      <c r="O2" s="1289"/>
      <c r="P2" s="1289"/>
      <c r="Q2" s="1289"/>
      <c r="R2" s="1289"/>
      <c r="S2" s="1289"/>
      <c r="T2" s="1289"/>
      <c r="U2" s="1289"/>
      <c r="V2" s="1289"/>
      <c r="W2" s="1289"/>
      <c r="X2" s="1289"/>
      <c r="Y2" s="1289"/>
      <c r="Z2" s="1289"/>
      <c r="AA2" s="1289"/>
      <c r="AB2" s="1289"/>
    </row>
    <row r="3" spans="1:28" x14ac:dyDescent="0.25">
      <c r="A3" s="619"/>
      <c r="B3" s="619"/>
      <c r="C3" s="619"/>
      <c r="D3" s="1290" t="s">
        <v>1372</v>
      </c>
      <c r="E3" s="1290"/>
      <c r="F3" s="1290"/>
      <c r="G3" s="1290"/>
      <c r="H3" s="1290"/>
      <c r="I3" s="1290"/>
      <c r="J3" s="1290"/>
      <c r="K3" s="1290"/>
      <c r="L3" s="1290"/>
      <c r="M3" s="1290"/>
      <c r="N3" s="1290"/>
      <c r="O3" s="1290"/>
      <c r="P3" s="1290"/>
      <c r="Q3" s="1290"/>
      <c r="R3" s="1290"/>
      <c r="S3" s="1290"/>
      <c r="T3" s="1290"/>
      <c r="U3" s="1290"/>
      <c r="V3" s="1290"/>
      <c r="W3" s="1290"/>
      <c r="X3" s="1290"/>
      <c r="Y3" s="1290"/>
      <c r="Z3" s="1290"/>
      <c r="AA3" s="620"/>
      <c r="AB3" s="621"/>
    </row>
    <row r="4" spans="1:28" x14ac:dyDescent="0.25">
      <c r="A4" s="619"/>
      <c r="B4" s="619"/>
      <c r="C4" s="619"/>
      <c r="D4" s="622"/>
      <c r="E4" s="623"/>
      <c r="F4" s="624"/>
      <c r="G4" s="624"/>
      <c r="H4" s="624"/>
      <c r="I4" s="625"/>
      <c r="J4" s="625"/>
      <c r="K4" s="625"/>
      <c r="L4" s="626"/>
      <c r="M4" s="624"/>
      <c r="N4" s="624"/>
      <c r="O4" s="627"/>
      <c r="P4" s="627"/>
      <c r="Q4" s="757">
        <f>Q170</f>
        <v>0</v>
      </c>
      <c r="R4" s="628">
        <f t="shared" ref="R4:AA4" si="0">R170</f>
        <v>0</v>
      </c>
      <c r="S4" s="629">
        <f t="shared" si="0"/>
        <v>0</v>
      </c>
      <c r="T4" s="630">
        <f t="shared" si="0"/>
        <v>0</v>
      </c>
      <c r="U4" s="630">
        <f t="shared" si="0"/>
        <v>0</v>
      </c>
      <c r="V4" s="768">
        <f t="shared" si="0"/>
        <v>0</v>
      </c>
      <c r="W4" s="628">
        <f t="shared" si="0"/>
        <v>0</v>
      </c>
      <c r="X4" s="630">
        <f t="shared" si="0"/>
        <v>0</v>
      </c>
      <c r="Y4" s="630">
        <f t="shared" si="0"/>
        <v>0</v>
      </c>
      <c r="Z4" s="782">
        <f t="shared" si="0"/>
        <v>0</v>
      </c>
      <c r="AA4" s="628">
        <f t="shared" si="0"/>
        <v>0</v>
      </c>
      <c r="AB4" s="621"/>
    </row>
    <row r="5" spans="1:28" x14ac:dyDescent="0.25">
      <c r="A5" s="619"/>
      <c r="B5" s="619"/>
      <c r="C5" s="619"/>
      <c r="D5" s="622"/>
      <c r="E5" s="623"/>
      <c r="F5" s="624"/>
      <c r="G5" s="624"/>
      <c r="H5" s="624"/>
      <c r="I5" s="625"/>
      <c r="J5" s="625"/>
      <c r="K5" s="625"/>
      <c r="L5" s="626"/>
      <c r="M5" s="624"/>
      <c r="N5" s="624"/>
      <c r="O5" s="627"/>
      <c r="P5" s="627"/>
      <c r="Q5" s="757">
        <f t="shared" ref="Q5:AA5" si="1">Q7-Q170</f>
        <v>2158678.7000000002</v>
      </c>
      <c r="R5" s="628">
        <f t="shared" si="1"/>
        <v>913816.39999999991</v>
      </c>
      <c r="S5" s="629">
        <f t="shared" si="1"/>
        <v>1107430.2</v>
      </c>
      <c r="T5" s="630">
        <f t="shared" si="1"/>
        <v>1178619.2316000001</v>
      </c>
      <c r="U5" s="630">
        <f t="shared" si="1"/>
        <v>985252.98480000021</v>
      </c>
      <c r="V5" s="768">
        <f t="shared" si="1"/>
        <v>739348.5</v>
      </c>
      <c r="W5" s="628">
        <f t="shared" si="1"/>
        <v>1386605.8064000004</v>
      </c>
      <c r="X5" s="630">
        <f t="shared" si="1"/>
        <v>946763.8</v>
      </c>
      <c r="Y5" s="630">
        <f t="shared" si="1"/>
        <v>593097.60000000009</v>
      </c>
      <c r="Z5" s="782">
        <f t="shared" si="1"/>
        <v>117473.8</v>
      </c>
      <c r="AA5" s="628">
        <f t="shared" si="1"/>
        <v>1912268.9000000006</v>
      </c>
      <c r="AB5" s="621"/>
    </row>
    <row r="6" spans="1:28" ht="60" x14ac:dyDescent="0.25">
      <c r="A6" s="631" t="s">
        <v>1009</v>
      </c>
      <c r="B6" s="631" t="s">
        <v>1075</v>
      </c>
      <c r="C6" s="632"/>
      <c r="D6" s="633" t="s">
        <v>1076</v>
      </c>
      <c r="E6" s="634" t="s">
        <v>1077</v>
      </c>
      <c r="F6" s="633" t="s">
        <v>1078</v>
      </c>
      <c r="G6" s="633" t="s">
        <v>1079</v>
      </c>
      <c r="H6" s="633" t="s">
        <v>1080</v>
      </c>
      <c r="I6" s="634" t="s">
        <v>1081</v>
      </c>
      <c r="J6" s="634" t="s">
        <v>1082</v>
      </c>
      <c r="K6" s="634" t="s">
        <v>1080</v>
      </c>
      <c r="L6" s="635" t="s">
        <v>1083</v>
      </c>
      <c r="M6" s="635" t="s">
        <v>1084</v>
      </c>
      <c r="N6" s="635" t="s">
        <v>1085</v>
      </c>
      <c r="O6" s="635" t="s">
        <v>1086</v>
      </c>
      <c r="P6" s="635" t="s">
        <v>1080</v>
      </c>
      <c r="Q6" s="758" t="s">
        <v>1087</v>
      </c>
      <c r="R6" s="635" t="s">
        <v>1085</v>
      </c>
      <c r="S6" s="635" t="s">
        <v>1088</v>
      </c>
      <c r="T6" s="635" t="s">
        <v>1089</v>
      </c>
      <c r="U6" s="635" t="s">
        <v>1090</v>
      </c>
      <c r="V6" s="769" t="s">
        <v>1091</v>
      </c>
      <c r="W6" s="635" t="s">
        <v>1090</v>
      </c>
      <c r="X6" s="635" t="s">
        <v>1092</v>
      </c>
      <c r="Y6" s="635" t="s">
        <v>1093</v>
      </c>
      <c r="Z6" s="783" t="s">
        <v>1094</v>
      </c>
      <c r="AA6" s="636" t="s">
        <v>1093</v>
      </c>
      <c r="AB6" s="631" t="s">
        <v>1095</v>
      </c>
    </row>
    <row r="7" spans="1:28" x14ac:dyDescent="0.25">
      <c r="A7" s="637"/>
      <c r="B7" s="637"/>
      <c r="C7" s="638"/>
      <c r="D7" s="635" t="s">
        <v>1096</v>
      </c>
      <c r="E7" s="635"/>
      <c r="F7" s="639"/>
      <c r="G7" s="639"/>
      <c r="H7" s="639"/>
      <c r="I7" s="639" t="s">
        <v>1097</v>
      </c>
      <c r="J7" s="640" t="e">
        <f>#REF!+#REF!+#REF!+#REF!+#REF!+#REF!+J160+J167+J170</f>
        <v>#REF!</v>
      </c>
      <c r="K7" s="640" t="e">
        <f>#REF!+#REF!+#REF!+#REF!+#REF!+#REF!+K160+K167+K170</f>
        <v>#REF!</v>
      </c>
      <c r="L7" s="641">
        <f>L8+L9+L12+L16+L62+L65+L116+L133+L160+L170+L169</f>
        <v>1038488.5</v>
      </c>
      <c r="M7" s="640" t="e">
        <f>#REF!+#REF!+#REF!+#REF!+M160+M167+M170</f>
        <v>#REF!</v>
      </c>
      <c r="N7" s="640" t="e">
        <f>#REF!+#REF!+#REF!+#REF!+N160+N167+N170</f>
        <v>#REF!</v>
      </c>
      <c r="O7" s="640" t="e">
        <f>#REF!+#REF!+#REF!+#REF!+O160+O167+O170</f>
        <v>#REF!</v>
      </c>
      <c r="P7" s="640" t="e">
        <f>#REF!+#REF!+#REF!+#REF!+P160+P167+P170</f>
        <v>#REF!</v>
      </c>
      <c r="Q7" s="759">
        <f t="shared" ref="Q7:Z7" si="2">Q8+Q9+Q12+Q16+Q62+Q67+Q116+Q133+Q160+Q170+Q169</f>
        <v>2158678.7000000002</v>
      </c>
      <c r="R7" s="640">
        <f t="shared" si="2"/>
        <v>913816.39999999991</v>
      </c>
      <c r="S7" s="641">
        <f t="shared" si="2"/>
        <v>1107430.2</v>
      </c>
      <c r="T7" s="640">
        <f t="shared" si="2"/>
        <v>1178619.2316000001</v>
      </c>
      <c r="U7" s="640">
        <f t="shared" si="2"/>
        <v>985252.98480000021</v>
      </c>
      <c r="V7" s="770">
        <f t="shared" si="2"/>
        <v>739348.5</v>
      </c>
      <c r="W7" s="640">
        <f t="shared" si="2"/>
        <v>1386605.8064000004</v>
      </c>
      <c r="X7" s="640">
        <f t="shared" si="2"/>
        <v>946763.8</v>
      </c>
      <c r="Y7" s="640">
        <f t="shared" si="2"/>
        <v>593097.60000000009</v>
      </c>
      <c r="Z7" s="784">
        <f t="shared" si="2"/>
        <v>117473.8</v>
      </c>
      <c r="AA7" s="642">
        <f>AA8+AA9+AA12+AA16+AA62+AA65+AA116+AA133+AA160+AA170+AA169</f>
        <v>1912268.9000000006</v>
      </c>
      <c r="AB7" s="643"/>
    </row>
    <row r="8" spans="1:28" ht="255" x14ac:dyDescent="0.25">
      <c r="A8" s="644" t="s">
        <v>1098</v>
      </c>
      <c r="B8" s="644" t="s">
        <v>1099</v>
      </c>
      <c r="C8" s="645" t="s">
        <v>1100</v>
      </c>
      <c r="D8" s="646" t="s">
        <v>1101</v>
      </c>
      <c r="E8" s="647"/>
      <c r="F8" s="648">
        <v>0</v>
      </c>
      <c r="G8" s="648">
        <v>0</v>
      </c>
      <c r="H8" s="648">
        <v>2800</v>
      </c>
      <c r="I8" s="649">
        <f>G8+H8</f>
        <v>2800</v>
      </c>
      <c r="J8" s="649">
        <v>0</v>
      </c>
      <c r="K8" s="649">
        <v>0</v>
      </c>
      <c r="L8" s="649">
        <f>J8+K8</f>
        <v>0</v>
      </c>
      <c r="M8" s="648"/>
      <c r="N8" s="648">
        <v>576000</v>
      </c>
      <c r="O8" s="648"/>
      <c r="P8" s="648">
        <v>0</v>
      </c>
      <c r="Q8" s="746"/>
      <c r="R8" s="648">
        <v>576000</v>
      </c>
      <c r="S8" s="649">
        <f>O8+P8</f>
        <v>0</v>
      </c>
      <c r="T8" s="648"/>
      <c r="U8" s="648"/>
      <c r="V8" s="771"/>
      <c r="W8" s="648"/>
      <c r="X8" s="648"/>
      <c r="Y8" s="648"/>
      <c r="Z8" s="785"/>
      <c r="AA8" s="650"/>
      <c r="AB8" s="651" t="s">
        <v>1102</v>
      </c>
    </row>
    <row r="9" spans="1:28" ht="76.5" x14ac:dyDescent="0.25">
      <c r="A9" s="644" t="s">
        <v>1103</v>
      </c>
      <c r="B9" s="644" t="s">
        <v>1104</v>
      </c>
      <c r="C9" s="645"/>
      <c r="D9" s="652" t="s">
        <v>1105</v>
      </c>
      <c r="E9" s="653"/>
      <c r="F9" s="654">
        <v>0</v>
      </c>
      <c r="G9" s="654">
        <v>0</v>
      </c>
      <c r="H9" s="654">
        <v>0</v>
      </c>
      <c r="I9" s="655">
        <f>G9+H9</f>
        <v>0</v>
      </c>
      <c r="J9" s="655">
        <v>0</v>
      </c>
      <c r="K9" s="655">
        <v>0</v>
      </c>
      <c r="L9" s="655">
        <f>J9+K9</f>
        <v>0</v>
      </c>
      <c r="M9" s="654"/>
      <c r="N9" s="654"/>
      <c r="O9" s="654">
        <v>9700</v>
      </c>
      <c r="P9" s="654">
        <v>0</v>
      </c>
      <c r="Q9" s="746">
        <f t="shared" ref="Q9:AA9" si="3">Q10+Q11</f>
        <v>0</v>
      </c>
      <c r="R9" s="654">
        <f t="shared" si="3"/>
        <v>0</v>
      </c>
      <c r="S9" s="655">
        <f t="shared" si="3"/>
        <v>9700</v>
      </c>
      <c r="T9" s="654">
        <f t="shared" si="3"/>
        <v>0</v>
      </c>
      <c r="U9" s="654">
        <f t="shared" si="3"/>
        <v>0</v>
      </c>
      <c r="V9" s="771">
        <f t="shared" si="3"/>
        <v>0</v>
      </c>
      <c r="W9" s="654">
        <f t="shared" si="3"/>
        <v>0</v>
      </c>
      <c r="X9" s="654">
        <f t="shared" si="3"/>
        <v>10000</v>
      </c>
      <c r="Y9" s="654">
        <f t="shared" si="3"/>
        <v>0</v>
      </c>
      <c r="Z9" s="785">
        <f t="shared" si="3"/>
        <v>10000</v>
      </c>
      <c r="AA9" s="656">
        <f t="shared" si="3"/>
        <v>0</v>
      </c>
      <c r="AB9" s="657"/>
    </row>
    <row r="10" spans="1:28" x14ac:dyDescent="0.25">
      <c r="A10" s="644"/>
      <c r="B10" s="644"/>
      <c r="C10" s="645"/>
      <c r="D10" s="644"/>
      <c r="E10" s="634"/>
      <c r="F10" s="658"/>
      <c r="G10" s="658"/>
      <c r="H10" s="658"/>
      <c r="I10" s="641"/>
      <c r="J10" s="641"/>
      <c r="K10" s="641"/>
      <c r="L10" s="641"/>
      <c r="M10" s="658"/>
      <c r="N10" s="658"/>
      <c r="O10" s="658"/>
      <c r="P10" s="658"/>
      <c r="Q10" s="746"/>
      <c r="R10" s="658"/>
      <c r="S10" s="641"/>
      <c r="T10" s="658"/>
      <c r="U10" s="658"/>
      <c r="V10" s="771"/>
      <c r="W10" s="658"/>
      <c r="X10" s="658"/>
      <c r="Y10" s="658"/>
      <c r="Z10" s="785"/>
      <c r="AA10" s="659"/>
      <c r="AB10" s="660"/>
    </row>
    <row r="11" spans="1:28" ht="204" x14ac:dyDescent="0.25">
      <c r="A11" s="644"/>
      <c r="B11" s="644"/>
      <c r="C11" s="645"/>
      <c r="D11" s="661" t="s">
        <v>1106</v>
      </c>
      <c r="E11" s="634" t="s">
        <v>1107</v>
      </c>
      <c r="F11" s="658"/>
      <c r="G11" s="658"/>
      <c r="H11" s="658"/>
      <c r="I11" s="641"/>
      <c r="J11" s="641"/>
      <c r="K11" s="641"/>
      <c r="L11" s="641"/>
      <c r="M11" s="658"/>
      <c r="N11" s="658"/>
      <c r="O11" s="658"/>
      <c r="P11" s="658"/>
      <c r="Q11" s="746"/>
      <c r="R11" s="658"/>
      <c r="S11" s="641">
        <v>9700</v>
      </c>
      <c r="T11" s="658"/>
      <c r="U11" s="658"/>
      <c r="V11" s="771"/>
      <c r="W11" s="658"/>
      <c r="X11" s="658">
        <v>10000</v>
      </c>
      <c r="Y11" s="658"/>
      <c r="Z11" s="785">
        <v>10000</v>
      </c>
      <c r="AA11" s="659"/>
      <c r="AB11" s="662" t="s">
        <v>1108</v>
      </c>
    </row>
    <row r="12" spans="1:28" ht="102" x14ac:dyDescent="0.25">
      <c r="A12" s="644"/>
      <c r="B12" s="644"/>
      <c r="C12" s="645"/>
      <c r="D12" s="663" t="s">
        <v>1109</v>
      </c>
      <c r="E12" s="653"/>
      <c r="F12" s="654"/>
      <c r="G12" s="654"/>
      <c r="H12" s="654"/>
      <c r="I12" s="655"/>
      <c r="J12" s="655"/>
      <c r="K12" s="655"/>
      <c r="L12" s="655">
        <f t="shared" ref="L12:Q12" si="4">L13+L15</f>
        <v>73810.600000000006</v>
      </c>
      <c r="M12" s="654">
        <f t="shared" si="4"/>
        <v>1264.7</v>
      </c>
      <c r="N12" s="654">
        <f t="shared" si="4"/>
        <v>0</v>
      </c>
      <c r="O12" s="654">
        <f t="shared" si="4"/>
        <v>0</v>
      </c>
      <c r="P12" s="654">
        <f t="shared" si="4"/>
        <v>0</v>
      </c>
      <c r="Q12" s="746">
        <f t="shared" si="4"/>
        <v>73810.600000000006</v>
      </c>
      <c r="R12" s="654">
        <f t="shared" ref="R12:AA12" si="5">R13+R15</f>
        <v>1264.7</v>
      </c>
      <c r="S12" s="655">
        <f t="shared" si="5"/>
        <v>0</v>
      </c>
      <c r="T12" s="654">
        <f t="shared" si="5"/>
        <v>11510.833200000001</v>
      </c>
      <c r="U12" s="654">
        <f t="shared" si="5"/>
        <v>0</v>
      </c>
      <c r="V12" s="771">
        <f t="shared" si="5"/>
        <v>0</v>
      </c>
      <c r="W12" s="654">
        <f t="shared" si="5"/>
        <v>11510.8</v>
      </c>
      <c r="X12" s="654">
        <f t="shared" si="5"/>
        <v>0</v>
      </c>
      <c r="Y12" s="654">
        <f t="shared" si="5"/>
        <v>0</v>
      </c>
      <c r="Z12" s="785">
        <f t="shared" si="5"/>
        <v>0</v>
      </c>
      <c r="AA12" s="656">
        <f t="shared" si="5"/>
        <v>0</v>
      </c>
      <c r="AB12" s="664"/>
    </row>
    <row r="13" spans="1:28" ht="228" x14ac:dyDescent="0.25">
      <c r="A13" s="665"/>
      <c r="B13" s="665"/>
      <c r="C13" s="666"/>
      <c r="D13" s="644" t="s">
        <v>1110</v>
      </c>
      <c r="E13" s="634"/>
      <c r="F13" s="658"/>
      <c r="G13" s="658"/>
      <c r="H13" s="658"/>
      <c r="I13" s="641"/>
      <c r="J13" s="641"/>
      <c r="K13" s="641"/>
      <c r="L13" s="641">
        <v>73810.600000000006</v>
      </c>
      <c r="M13" s="658"/>
      <c r="N13" s="658"/>
      <c r="O13" s="658"/>
      <c r="P13" s="658"/>
      <c r="Q13" s="746">
        <v>73810.600000000006</v>
      </c>
      <c r="R13" s="658"/>
      <c r="S13" s="641"/>
      <c r="T13" s="658"/>
      <c r="U13" s="658"/>
      <c r="V13" s="771"/>
      <c r="W13" s="658"/>
      <c r="X13" s="658"/>
      <c r="Y13" s="658"/>
      <c r="Z13" s="785"/>
      <c r="AA13" s="667"/>
      <c r="AB13" s="668" t="s">
        <v>1111</v>
      </c>
    </row>
    <row r="14" spans="1:28" ht="63.75" x14ac:dyDescent="0.25">
      <c r="A14" s="644" t="s">
        <v>1112</v>
      </c>
      <c r="B14" s="644" t="s">
        <v>1113</v>
      </c>
      <c r="C14" s="645"/>
      <c r="D14" s="644" t="s">
        <v>1114</v>
      </c>
      <c r="E14" s="634"/>
      <c r="F14" s="658"/>
      <c r="G14" s="658"/>
      <c r="H14" s="658"/>
      <c r="I14" s="641"/>
      <c r="J14" s="641"/>
      <c r="K14" s="641"/>
      <c r="L14" s="641"/>
      <c r="M14" s="658"/>
      <c r="N14" s="658"/>
      <c r="O14" s="658"/>
      <c r="P14" s="658"/>
      <c r="Q14" s="746"/>
      <c r="R14" s="658"/>
      <c r="S14" s="641"/>
      <c r="T14" s="658"/>
      <c r="U14" s="658"/>
      <c r="V14" s="771"/>
      <c r="W14" s="658"/>
      <c r="X14" s="658"/>
      <c r="Y14" s="658"/>
      <c r="Z14" s="785"/>
      <c r="AA14" s="659"/>
      <c r="AB14" s="669"/>
    </row>
    <row r="15" spans="1:28" ht="327.75" x14ac:dyDescent="0.25">
      <c r="A15" s="644" t="s">
        <v>1112</v>
      </c>
      <c r="B15" s="644" t="s">
        <v>1099</v>
      </c>
      <c r="C15" s="645"/>
      <c r="D15" s="644" t="s">
        <v>1115</v>
      </c>
      <c r="E15" s="634" t="s">
        <v>1116</v>
      </c>
      <c r="F15" s="658">
        <v>0</v>
      </c>
      <c r="G15" s="658">
        <v>0</v>
      </c>
      <c r="H15" s="658">
        <v>20</v>
      </c>
      <c r="I15" s="641">
        <f>G15+H15</f>
        <v>20</v>
      </c>
      <c r="J15" s="641">
        <v>0</v>
      </c>
      <c r="K15" s="641">
        <v>0</v>
      </c>
      <c r="L15" s="641">
        <f>J15+K15</f>
        <v>0</v>
      </c>
      <c r="M15" s="658">
        <v>1264.7</v>
      </c>
      <c r="N15" s="658"/>
      <c r="O15" s="658">
        <v>0</v>
      </c>
      <c r="P15" s="658">
        <v>0</v>
      </c>
      <c r="Q15" s="746"/>
      <c r="R15" s="658">
        <v>1264.7</v>
      </c>
      <c r="S15" s="641">
        <f>O15+P15</f>
        <v>0</v>
      </c>
      <c r="T15" s="658">
        <f>30943.1*37.2/100</f>
        <v>11510.833200000001</v>
      </c>
      <c r="U15" s="658"/>
      <c r="V15" s="771"/>
      <c r="W15" s="658">
        <v>11510.8</v>
      </c>
      <c r="X15" s="658">
        <v>0</v>
      </c>
      <c r="Y15" s="658"/>
      <c r="Z15" s="785"/>
      <c r="AA15" s="659"/>
      <c r="AB15" s="662" t="s">
        <v>1117</v>
      </c>
    </row>
    <row r="16" spans="1:28" ht="127.5" x14ac:dyDescent="0.25">
      <c r="A16" s="644" t="s">
        <v>1118</v>
      </c>
      <c r="B16" s="644" t="s">
        <v>1113</v>
      </c>
      <c r="C16" s="645"/>
      <c r="D16" s="670" t="s">
        <v>1119</v>
      </c>
      <c r="E16" s="653"/>
      <c r="F16" s="654"/>
      <c r="G16" s="654"/>
      <c r="H16" s="654"/>
      <c r="I16" s="655"/>
      <c r="J16" s="655"/>
      <c r="K16" s="655"/>
      <c r="L16" s="655">
        <f t="shared" ref="L16:AA16" si="6">L17+L18+L19+L20+L21+L22+L23+L24+L25+L26+L27+L29+L30+L31+L32+L33+L34+L35+L36+L37+L38+L39+L40+L41+L42+L45+L46+L47+L48+L49+L50</f>
        <v>235882.40000000002</v>
      </c>
      <c r="M16" s="654">
        <f t="shared" si="6"/>
        <v>328801.99999999994</v>
      </c>
      <c r="N16" s="654">
        <f t="shared" si="6"/>
        <v>46073.7</v>
      </c>
      <c r="O16" s="654">
        <f t="shared" si="6"/>
        <v>336465.5</v>
      </c>
      <c r="P16" s="654">
        <f t="shared" si="6"/>
        <v>0</v>
      </c>
      <c r="Q16" s="746">
        <f t="shared" si="6"/>
        <v>275312.99999999994</v>
      </c>
      <c r="R16" s="654">
        <f t="shared" si="6"/>
        <v>99562.7</v>
      </c>
      <c r="S16" s="655">
        <f t="shared" si="6"/>
        <v>256648.89999999997</v>
      </c>
      <c r="T16" s="654">
        <f t="shared" si="6"/>
        <v>672261.79999999993</v>
      </c>
      <c r="U16" s="654">
        <f t="shared" si="6"/>
        <v>779461.70000000019</v>
      </c>
      <c r="V16" s="771">
        <f t="shared" si="6"/>
        <v>0</v>
      </c>
      <c r="W16" s="654">
        <f t="shared" si="6"/>
        <v>1178967.4064000002</v>
      </c>
      <c r="X16" s="654">
        <f t="shared" si="6"/>
        <v>540613.5</v>
      </c>
      <c r="Y16" s="654">
        <f t="shared" si="6"/>
        <v>619822.40000000014</v>
      </c>
      <c r="Z16" s="785">
        <f t="shared" si="6"/>
        <v>0</v>
      </c>
      <c r="AA16" s="656">
        <f t="shared" si="6"/>
        <v>1160435.9000000004</v>
      </c>
      <c r="AB16" s="664"/>
    </row>
    <row r="17" spans="1:28" ht="252" x14ac:dyDescent="0.25">
      <c r="A17" s="644" t="s">
        <v>1120</v>
      </c>
      <c r="B17" s="644" t="s">
        <v>1121</v>
      </c>
      <c r="C17" s="645"/>
      <c r="D17" s="644" t="s">
        <v>1122</v>
      </c>
      <c r="E17" s="634" t="s">
        <v>1123</v>
      </c>
      <c r="F17" s="658">
        <v>130.6</v>
      </c>
      <c r="G17" s="658">
        <v>1781.8</v>
      </c>
      <c r="H17" s="658">
        <v>0</v>
      </c>
      <c r="I17" s="641">
        <f>G17+H17</f>
        <v>1781.8</v>
      </c>
      <c r="J17" s="641">
        <v>213289.9</v>
      </c>
      <c r="K17" s="641">
        <v>0</v>
      </c>
      <c r="L17" s="641">
        <v>31172.9</v>
      </c>
      <c r="M17" s="658">
        <v>31172.799999999999</v>
      </c>
      <c r="N17" s="658"/>
      <c r="O17" s="658">
        <v>0</v>
      </c>
      <c r="P17" s="658">
        <v>0</v>
      </c>
      <c r="Q17" s="746">
        <v>31172.799999999999</v>
      </c>
      <c r="R17" s="658"/>
      <c r="S17" s="641">
        <f>O17+P17</f>
        <v>0</v>
      </c>
      <c r="T17" s="658"/>
      <c r="U17" s="658"/>
      <c r="V17" s="771"/>
      <c r="W17" s="658"/>
      <c r="X17" s="658">
        <v>0</v>
      </c>
      <c r="Y17" s="658"/>
      <c r="Z17" s="785"/>
      <c r="AA17" s="659"/>
      <c r="AB17" s="671" t="s">
        <v>1124</v>
      </c>
    </row>
    <row r="18" spans="1:28" ht="409.5" x14ac:dyDescent="0.25">
      <c r="A18" s="644" t="s">
        <v>1125</v>
      </c>
      <c r="B18" s="644" t="s">
        <v>1126</v>
      </c>
      <c r="C18" s="645"/>
      <c r="D18" s="672" t="s">
        <v>1127</v>
      </c>
      <c r="E18" s="634"/>
      <c r="F18" s="658">
        <v>0</v>
      </c>
      <c r="G18" s="658">
        <v>9523.2000000000007</v>
      </c>
      <c r="H18" s="658">
        <v>0</v>
      </c>
      <c r="I18" s="641">
        <f>G18+H18</f>
        <v>9523.2000000000007</v>
      </c>
      <c r="J18" s="641">
        <v>0</v>
      </c>
      <c r="K18" s="641">
        <v>0</v>
      </c>
      <c r="L18" s="641">
        <v>0</v>
      </c>
      <c r="M18" s="658">
        <v>54648</v>
      </c>
      <c r="N18" s="658"/>
      <c r="O18" s="658"/>
      <c r="P18" s="658"/>
      <c r="Q18" s="746"/>
      <c r="R18" s="658">
        <v>54648</v>
      </c>
      <c r="S18" s="641"/>
      <c r="T18" s="658">
        <v>81972</v>
      </c>
      <c r="U18" s="658"/>
      <c r="V18" s="771"/>
      <c r="W18" s="658">
        <v>81972</v>
      </c>
      <c r="X18" s="658"/>
      <c r="Y18" s="658"/>
      <c r="Z18" s="785"/>
      <c r="AA18" s="659"/>
      <c r="AB18" s="660" t="s">
        <v>1128</v>
      </c>
    </row>
    <row r="19" spans="1:28" ht="192" x14ac:dyDescent="0.25">
      <c r="A19" s="644" t="s">
        <v>1129</v>
      </c>
      <c r="B19" s="644" t="s">
        <v>1130</v>
      </c>
      <c r="C19" s="645"/>
      <c r="D19" s="644" t="s">
        <v>1131</v>
      </c>
      <c r="E19" s="634" t="s">
        <v>1123</v>
      </c>
      <c r="F19" s="658">
        <v>0</v>
      </c>
      <c r="G19" s="658">
        <v>4151.3999999999996</v>
      </c>
      <c r="H19" s="658">
        <v>0</v>
      </c>
      <c r="I19" s="641">
        <f>G19+H19</f>
        <v>4151.3999999999996</v>
      </c>
      <c r="J19" s="641">
        <v>26252.400000000001</v>
      </c>
      <c r="K19" s="641">
        <v>0</v>
      </c>
      <c r="L19" s="641">
        <v>26252.400000000001</v>
      </c>
      <c r="M19" s="658">
        <v>32685.1</v>
      </c>
      <c r="N19" s="658">
        <f>33835-M19</f>
        <v>1149.9000000000015</v>
      </c>
      <c r="O19" s="658">
        <v>0</v>
      </c>
      <c r="P19" s="658">
        <v>0</v>
      </c>
      <c r="Q19" s="746">
        <v>33835</v>
      </c>
      <c r="R19" s="658"/>
      <c r="S19" s="641">
        <f>O19+P19</f>
        <v>0</v>
      </c>
      <c r="T19" s="658"/>
      <c r="U19" s="658"/>
      <c r="V19" s="771"/>
      <c r="W19" s="658"/>
      <c r="X19" s="658">
        <v>0</v>
      </c>
      <c r="Y19" s="658"/>
      <c r="Z19" s="785"/>
      <c r="AA19" s="659"/>
      <c r="AB19" s="660" t="s">
        <v>1132</v>
      </c>
    </row>
    <row r="20" spans="1:28" ht="192" x14ac:dyDescent="0.25">
      <c r="A20" s="644" t="s">
        <v>1129</v>
      </c>
      <c r="B20" s="644" t="s">
        <v>1133</v>
      </c>
      <c r="C20" s="645"/>
      <c r="D20" s="644" t="s">
        <v>1134</v>
      </c>
      <c r="E20" s="634" t="s">
        <v>1123</v>
      </c>
      <c r="F20" s="658">
        <v>0</v>
      </c>
      <c r="G20" s="658">
        <v>2835.7</v>
      </c>
      <c r="H20" s="658">
        <v>0</v>
      </c>
      <c r="I20" s="641">
        <f>G20+H20</f>
        <v>2835.7</v>
      </c>
      <c r="J20" s="641">
        <v>16144.6</v>
      </c>
      <c r="K20" s="641">
        <v>0</v>
      </c>
      <c r="L20" s="641">
        <v>16144.6</v>
      </c>
      <c r="M20" s="658">
        <v>21075.9</v>
      </c>
      <c r="N20" s="658">
        <f>21085-M20</f>
        <v>9.0999999999985448</v>
      </c>
      <c r="O20" s="658">
        <v>0</v>
      </c>
      <c r="P20" s="658">
        <v>0</v>
      </c>
      <c r="Q20" s="746">
        <v>21085</v>
      </c>
      <c r="R20" s="658"/>
      <c r="S20" s="641">
        <f>O20+P20</f>
        <v>0</v>
      </c>
      <c r="T20" s="658"/>
      <c r="U20" s="658"/>
      <c r="V20" s="771"/>
      <c r="W20" s="658"/>
      <c r="X20" s="658">
        <v>0</v>
      </c>
      <c r="Y20" s="658"/>
      <c r="Z20" s="785"/>
      <c r="AA20" s="659"/>
      <c r="AB20" s="660" t="s">
        <v>1135</v>
      </c>
    </row>
    <row r="21" spans="1:28" ht="409.5" x14ac:dyDescent="0.25">
      <c r="A21" s="644" t="s">
        <v>1129</v>
      </c>
      <c r="B21" s="644" t="s">
        <v>1136</v>
      </c>
      <c r="C21" s="645"/>
      <c r="D21" s="644" t="s">
        <v>1137</v>
      </c>
      <c r="E21" s="634" t="s">
        <v>1138</v>
      </c>
      <c r="F21" s="658">
        <v>0</v>
      </c>
      <c r="G21" s="658">
        <v>0</v>
      </c>
      <c r="H21" s="658">
        <v>0</v>
      </c>
      <c r="I21" s="641">
        <f t="shared" ref="I21:I27" si="7">G21+H21</f>
        <v>0</v>
      </c>
      <c r="J21" s="641">
        <v>52273.599999999999</v>
      </c>
      <c r="K21" s="641">
        <v>0</v>
      </c>
      <c r="L21" s="673">
        <f>52273.6-4296.6</f>
        <v>47977</v>
      </c>
      <c r="M21" s="658">
        <v>47977</v>
      </c>
      <c r="N21" s="658"/>
      <c r="O21" s="658">
        <v>0</v>
      </c>
      <c r="P21" s="658">
        <v>0</v>
      </c>
      <c r="Q21" s="746">
        <v>47977</v>
      </c>
      <c r="R21" s="658"/>
      <c r="S21" s="641">
        <f>O21+P21</f>
        <v>0</v>
      </c>
      <c r="T21" s="658">
        <v>100000</v>
      </c>
      <c r="U21" s="658">
        <v>250000</v>
      </c>
      <c r="V21" s="771"/>
      <c r="W21" s="658">
        <v>350000</v>
      </c>
      <c r="X21" s="658">
        <f>250000+60613.5-10000</f>
        <v>300613.5</v>
      </c>
      <c r="Y21" s="658">
        <v>51784</v>
      </c>
      <c r="Z21" s="785"/>
      <c r="AA21" s="659">
        <v>352397.5</v>
      </c>
      <c r="AB21" s="660" t="s">
        <v>1139</v>
      </c>
    </row>
    <row r="22" spans="1:28" ht="409.5" x14ac:dyDescent="0.25">
      <c r="A22" s="644" t="s">
        <v>1129</v>
      </c>
      <c r="B22" s="644" t="s">
        <v>1140</v>
      </c>
      <c r="C22" s="645"/>
      <c r="D22" s="644" t="s">
        <v>1141</v>
      </c>
      <c r="E22" s="634" t="s">
        <v>1138</v>
      </c>
      <c r="F22" s="658">
        <v>20</v>
      </c>
      <c r="G22" s="658">
        <v>20</v>
      </c>
      <c r="H22" s="658">
        <v>0</v>
      </c>
      <c r="I22" s="641">
        <f t="shared" si="7"/>
        <v>20</v>
      </c>
      <c r="J22" s="641">
        <v>42000</v>
      </c>
      <c r="K22" s="641">
        <v>0</v>
      </c>
      <c r="L22" s="674">
        <f>42000-3414.6</f>
        <v>38585.4</v>
      </c>
      <c r="M22" s="658">
        <v>38585.4</v>
      </c>
      <c r="N22" s="658"/>
      <c r="O22" s="658">
        <v>0</v>
      </c>
      <c r="P22" s="658">
        <v>0</v>
      </c>
      <c r="Q22" s="746">
        <v>38585.4</v>
      </c>
      <c r="R22" s="658"/>
      <c r="S22" s="641">
        <f>O22+P22</f>
        <v>0</v>
      </c>
      <c r="T22" s="658">
        <v>90000</v>
      </c>
      <c r="U22" s="658">
        <v>123143.1</v>
      </c>
      <c r="V22" s="771"/>
      <c r="W22" s="658">
        <v>213143.1</v>
      </c>
      <c r="X22" s="658">
        <v>240000</v>
      </c>
      <c r="Y22" s="658">
        <v>0</v>
      </c>
      <c r="Z22" s="785"/>
      <c r="AA22" s="659">
        <v>240000</v>
      </c>
      <c r="AB22" s="660" t="s">
        <v>1142</v>
      </c>
    </row>
    <row r="23" spans="1:28" ht="324" x14ac:dyDescent="0.25">
      <c r="A23" s="644" t="s">
        <v>1129</v>
      </c>
      <c r="B23" s="644" t="s">
        <v>1143</v>
      </c>
      <c r="C23" s="645"/>
      <c r="D23" s="644" t="s">
        <v>1144</v>
      </c>
      <c r="E23" s="634" t="s">
        <v>1116</v>
      </c>
      <c r="F23" s="658">
        <v>0</v>
      </c>
      <c r="G23" s="658">
        <v>0</v>
      </c>
      <c r="H23" s="658">
        <v>0</v>
      </c>
      <c r="I23" s="641">
        <f t="shared" si="7"/>
        <v>0</v>
      </c>
      <c r="J23" s="641">
        <v>18129.400000000001</v>
      </c>
      <c r="K23" s="641">
        <v>0</v>
      </c>
      <c r="L23" s="673">
        <f>18129.4-887.1</f>
        <v>17242.300000000003</v>
      </c>
      <c r="M23" s="658">
        <v>17242.3</v>
      </c>
      <c r="N23" s="658"/>
      <c r="O23" s="658">
        <v>150181.29999999999</v>
      </c>
      <c r="P23" s="658">
        <v>0</v>
      </c>
      <c r="Q23" s="746">
        <v>17242.3</v>
      </c>
      <c r="R23" s="658"/>
      <c r="S23" s="641">
        <f>150181.3-79816.6</f>
        <v>70364.699999999983</v>
      </c>
      <c r="T23" s="658">
        <v>137800.70000000001</v>
      </c>
      <c r="U23" s="658"/>
      <c r="V23" s="771"/>
      <c r="W23" s="658">
        <v>51261.86</v>
      </c>
      <c r="X23" s="658">
        <v>0</v>
      </c>
      <c r="Y23" s="658"/>
      <c r="Z23" s="785"/>
      <c r="AA23" s="659"/>
      <c r="AB23" s="662" t="s">
        <v>1145</v>
      </c>
    </row>
    <row r="24" spans="1:28" ht="312" x14ac:dyDescent="0.25">
      <c r="A24" s="644" t="s">
        <v>1129</v>
      </c>
      <c r="B24" s="644" t="s">
        <v>1146</v>
      </c>
      <c r="C24" s="645"/>
      <c r="D24" s="644" t="s">
        <v>1147</v>
      </c>
      <c r="E24" s="634" t="s">
        <v>1116</v>
      </c>
      <c r="F24" s="658">
        <v>0</v>
      </c>
      <c r="G24" s="658">
        <v>0</v>
      </c>
      <c r="H24" s="658">
        <v>0</v>
      </c>
      <c r="I24" s="641">
        <f t="shared" si="7"/>
        <v>0</v>
      </c>
      <c r="J24" s="641">
        <v>6822.1</v>
      </c>
      <c r="K24" s="641">
        <v>0</v>
      </c>
      <c r="L24" s="673">
        <f>6822.1-162.3</f>
        <v>6659.8</v>
      </c>
      <c r="M24" s="658">
        <v>6659.8</v>
      </c>
      <c r="N24" s="658"/>
      <c r="O24" s="658">
        <v>44727.9</v>
      </c>
      <c r="P24" s="658">
        <v>0</v>
      </c>
      <c r="Q24" s="746">
        <v>6659.8</v>
      </c>
      <c r="R24" s="658"/>
      <c r="S24" s="641">
        <f>O24+P24</f>
        <v>44727.9</v>
      </c>
      <c r="T24" s="658">
        <v>41040.6</v>
      </c>
      <c r="U24" s="658"/>
      <c r="V24" s="771"/>
      <c r="W24" s="658">
        <v>15267.1</v>
      </c>
      <c r="X24" s="658">
        <v>0</v>
      </c>
      <c r="Y24" s="658"/>
      <c r="Z24" s="785"/>
      <c r="AA24" s="659"/>
      <c r="AB24" s="662" t="s">
        <v>1148</v>
      </c>
    </row>
    <row r="25" spans="1:28" ht="300" x14ac:dyDescent="0.25">
      <c r="A25" s="644" t="s">
        <v>1129</v>
      </c>
      <c r="B25" s="644" t="s">
        <v>1149</v>
      </c>
      <c r="C25" s="645"/>
      <c r="D25" s="644" t="s">
        <v>1150</v>
      </c>
      <c r="E25" s="634" t="s">
        <v>1116</v>
      </c>
      <c r="F25" s="658">
        <v>0</v>
      </c>
      <c r="G25" s="658">
        <v>0</v>
      </c>
      <c r="H25" s="658">
        <v>0</v>
      </c>
      <c r="I25" s="641">
        <f t="shared" si="7"/>
        <v>0</v>
      </c>
      <c r="J25" s="641">
        <v>8648</v>
      </c>
      <c r="K25" s="641">
        <v>0</v>
      </c>
      <c r="L25" s="673">
        <f>8648-648</f>
        <v>8000</v>
      </c>
      <c r="M25" s="658">
        <v>8000</v>
      </c>
      <c r="N25" s="658"/>
      <c r="O25" s="658">
        <v>126184.9</v>
      </c>
      <c r="P25" s="658">
        <v>0</v>
      </c>
      <c r="Q25" s="746">
        <v>8000</v>
      </c>
      <c r="R25" s="658"/>
      <c r="S25" s="641">
        <f>O25+P25</f>
        <v>126184.9</v>
      </c>
      <c r="T25" s="658">
        <v>115782.5</v>
      </c>
      <c r="U25" s="658"/>
      <c r="V25" s="771"/>
      <c r="W25" s="658">
        <v>43071.1</v>
      </c>
      <c r="X25" s="658">
        <v>0</v>
      </c>
      <c r="Y25" s="658"/>
      <c r="Z25" s="785"/>
      <c r="AA25" s="659"/>
      <c r="AB25" s="660" t="s">
        <v>1151</v>
      </c>
    </row>
    <row r="26" spans="1:28" ht="264" x14ac:dyDescent="0.25">
      <c r="A26" s="644" t="s">
        <v>1129</v>
      </c>
      <c r="B26" s="644" t="s">
        <v>1152</v>
      </c>
      <c r="C26" s="645"/>
      <c r="D26" s="644" t="s">
        <v>1153</v>
      </c>
      <c r="E26" s="634" t="s">
        <v>1116</v>
      </c>
      <c r="F26" s="658">
        <v>0</v>
      </c>
      <c r="G26" s="658">
        <v>0</v>
      </c>
      <c r="H26" s="658">
        <v>0</v>
      </c>
      <c r="I26" s="641">
        <f t="shared" si="7"/>
        <v>0</v>
      </c>
      <c r="J26" s="641">
        <v>3271.6</v>
      </c>
      <c r="K26" s="641">
        <v>0</v>
      </c>
      <c r="L26" s="675">
        <v>3271.6</v>
      </c>
      <c r="M26" s="658">
        <v>3271.6</v>
      </c>
      <c r="N26" s="658"/>
      <c r="O26" s="658">
        <v>0</v>
      </c>
      <c r="P26" s="658">
        <v>0</v>
      </c>
      <c r="Q26" s="746">
        <v>3271.6</v>
      </c>
      <c r="R26" s="658"/>
      <c r="S26" s="641">
        <f>O26+P26</f>
        <v>0</v>
      </c>
      <c r="T26" s="658">
        <v>24863.599999999999</v>
      </c>
      <c r="U26" s="658"/>
      <c r="V26" s="771"/>
      <c r="W26" s="658">
        <v>24863.599999999999</v>
      </c>
      <c r="X26" s="658"/>
      <c r="Y26" s="658"/>
      <c r="Z26" s="785"/>
      <c r="AA26" s="659"/>
      <c r="AB26" s="662" t="s">
        <v>1154</v>
      </c>
    </row>
    <row r="27" spans="1:28" ht="192" x14ac:dyDescent="0.25">
      <c r="A27" s="644" t="s">
        <v>1129</v>
      </c>
      <c r="B27" s="644" t="s">
        <v>1155</v>
      </c>
      <c r="C27" s="645"/>
      <c r="D27" s="644" t="s">
        <v>1156</v>
      </c>
      <c r="E27" s="634" t="s">
        <v>1116</v>
      </c>
      <c r="F27" s="658">
        <v>0</v>
      </c>
      <c r="G27" s="658">
        <v>0</v>
      </c>
      <c r="H27" s="658">
        <v>0</v>
      </c>
      <c r="I27" s="641">
        <f t="shared" si="7"/>
        <v>0</v>
      </c>
      <c r="J27" s="641">
        <v>6103.8</v>
      </c>
      <c r="K27" s="641">
        <v>0</v>
      </c>
      <c r="L27" s="641">
        <v>6103.8</v>
      </c>
      <c r="M27" s="658">
        <v>6103.8</v>
      </c>
      <c r="N27" s="658"/>
      <c r="O27" s="658">
        <v>0</v>
      </c>
      <c r="P27" s="658">
        <v>0</v>
      </c>
      <c r="Q27" s="746">
        <v>6103.8</v>
      </c>
      <c r="R27" s="658"/>
      <c r="S27" s="641">
        <f>O27+P27</f>
        <v>0</v>
      </c>
      <c r="T27" s="658">
        <v>63088.7</v>
      </c>
      <c r="U27" s="658"/>
      <c r="V27" s="771"/>
      <c r="W27" s="658">
        <v>63088.7</v>
      </c>
      <c r="X27" s="658">
        <v>0</v>
      </c>
      <c r="Y27" s="658"/>
      <c r="Z27" s="785"/>
      <c r="AA27" s="659"/>
      <c r="AB27" s="662" t="s">
        <v>1157</v>
      </c>
    </row>
    <row r="28" spans="1:28" ht="180" x14ac:dyDescent="0.25">
      <c r="A28" s="635" t="s">
        <v>1158</v>
      </c>
      <c r="B28" s="635" t="s">
        <v>1159</v>
      </c>
      <c r="C28" s="676"/>
      <c r="D28" s="635" t="s">
        <v>1160</v>
      </c>
      <c r="E28" s="635" t="s">
        <v>1031</v>
      </c>
      <c r="F28" s="640">
        <v>34</v>
      </c>
      <c r="G28" s="640">
        <v>54</v>
      </c>
      <c r="H28" s="640">
        <v>40</v>
      </c>
      <c r="I28" s="640">
        <v>74</v>
      </c>
      <c r="J28" s="640">
        <v>0</v>
      </c>
      <c r="K28" s="640">
        <v>0</v>
      </c>
      <c r="L28" s="641">
        <f>J28+K28</f>
        <v>0</v>
      </c>
      <c r="M28" s="640"/>
      <c r="N28" s="640"/>
      <c r="O28" s="640">
        <v>0</v>
      </c>
      <c r="P28" s="640">
        <v>0</v>
      </c>
      <c r="Q28" s="759"/>
      <c r="R28" s="640"/>
      <c r="S28" s="641">
        <f>O28+P28</f>
        <v>0</v>
      </c>
      <c r="T28" s="640"/>
      <c r="U28" s="640"/>
      <c r="V28" s="770"/>
      <c r="W28" s="640"/>
      <c r="X28" s="640">
        <v>0</v>
      </c>
      <c r="Y28" s="640"/>
      <c r="Z28" s="784"/>
      <c r="AA28" s="677"/>
      <c r="AB28" s="678"/>
    </row>
    <row r="29" spans="1:28" ht="264" x14ac:dyDescent="0.25">
      <c r="A29" s="679"/>
      <c r="B29" s="679"/>
      <c r="C29" s="679"/>
      <c r="D29" s="644" t="s">
        <v>1161</v>
      </c>
      <c r="E29" s="634">
        <v>2021</v>
      </c>
      <c r="F29" s="680"/>
      <c r="G29" s="680"/>
      <c r="H29" s="680"/>
      <c r="I29" s="681"/>
      <c r="J29" s="681"/>
      <c r="K29" s="681"/>
      <c r="L29" s="681"/>
      <c r="M29" s="680"/>
      <c r="N29" s="658">
        <v>11939</v>
      </c>
      <c r="O29" s="680"/>
      <c r="P29" s="680"/>
      <c r="Q29" s="760"/>
      <c r="R29" s="680">
        <v>11939</v>
      </c>
      <c r="S29" s="681"/>
      <c r="T29" s="680"/>
      <c r="U29" s="658">
        <v>139701.20000000001</v>
      </c>
      <c r="V29" s="771"/>
      <c r="W29" s="658">
        <f>139701.2*0.372</f>
        <v>51968.846400000002</v>
      </c>
      <c r="X29" s="680"/>
      <c r="Y29" s="680"/>
      <c r="Z29" s="786"/>
      <c r="AA29" s="682"/>
      <c r="AB29" s="662" t="s">
        <v>1162</v>
      </c>
    </row>
    <row r="30" spans="1:28" ht="350.25" x14ac:dyDescent="0.25">
      <c r="A30" s="679"/>
      <c r="B30" s="679"/>
      <c r="C30" s="679"/>
      <c r="D30" s="644" t="s">
        <v>1163</v>
      </c>
      <c r="E30" s="634" t="s">
        <v>1164</v>
      </c>
      <c r="F30" s="680"/>
      <c r="G30" s="680"/>
      <c r="H30" s="680"/>
      <c r="I30" s="681"/>
      <c r="J30" s="681"/>
      <c r="K30" s="681"/>
      <c r="L30" s="681"/>
      <c r="M30" s="680"/>
      <c r="N30" s="658"/>
      <c r="O30" s="658"/>
      <c r="P30" s="658"/>
      <c r="Q30" s="746"/>
      <c r="R30" s="658"/>
      <c r="S30" s="641"/>
      <c r="T30" s="658"/>
      <c r="U30" s="658">
        <v>27374.2</v>
      </c>
      <c r="V30" s="771"/>
      <c r="W30" s="658">
        <v>27374.2</v>
      </c>
      <c r="X30" s="658"/>
      <c r="Y30" s="658">
        <v>75000</v>
      </c>
      <c r="Z30" s="785"/>
      <c r="AA30" s="659">
        <v>75000</v>
      </c>
      <c r="AB30" s="660" t="s">
        <v>1165</v>
      </c>
    </row>
    <row r="31" spans="1:28" ht="216.75" x14ac:dyDescent="0.25">
      <c r="A31" s="644"/>
      <c r="B31" s="644"/>
      <c r="C31" s="645"/>
      <c r="D31" s="644" t="s">
        <v>1166</v>
      </c>
      <c r="E31" s="634" t="s">
        <v>1167</v>
      </c>
      <c r="F31" s="658"/>
      <c r="G31" s="658"/>
      <c r="H31" s="658"/>
      <c r="I31" s="641"/>
      <c r="J31" s="641"/>
      <c r="K31" s="641"/>
      <c r="L31" s="641"/>
      <c r="M31" s="658"/>
      <c r="N31" s="658">
        <v>4021.5</v>
      </c>
      <c r="O31" s="658"/>
      <c r="P31" s="658"/>
      <c r="Q31" s="746"/>
      <c r="R31" s="658">
        <v>4021.5</v>
      </c>
      <c r="S31" s="641"/>
      <c r="T31" s="658"/>
      <c r="U31" s="658">
        <v>21104</v>
      </c>
      <c r="V31" s="771"/>
      <c r="W31" s="658">
        <v>21104</v>
      </c>
      <c r="X31" s="658"/>
      <c r="Y31" s="658"/>
      <c r="Z31" s="785"/>
      <c r="AA31" s="659"/>
      <c r="AB31" s="660" t="s">
        <v>1168</v>
      </c>
    </row>
    <row r="32" spans="1:28" ht="240" x14ac:dyDescent="0.25">
      <c r="A32" s="679"/>
      <c r="B32" s="679"/>
      <c r="C32" s="679"/>
      <c r="D32" s="644" t="s">
        <v>1169</v>
      </c>
      <c r="E32" s="634" t="s">
        <v>1167</v>
      </c>
      <c r="F32" s="680"/>
      <c r="G32" s="680"/>
      <c r="H32" s="680"/>
      <c r="I32" s="681"/>
      <c r="J32" s="681"/>
      <c r="K32" s="681"/>
      <c r="L32" s="681"/>
      <c r="M32" s="680"/>
      <c r="N32" s="658">
        <v>20</v>
      </c>
      <c r="O32" s="658"/>
      <c r="P32" s="658"/>
      <c r="Q32" s="746"/>
      <c r="R32" s="658">
        <v>20</v>
      </c>
      <c r="S32" s="641"/>
      <c r="T32" s="658"/>
      <c r="U32" s="658">
        <v>1013.3</v>
      </c>
      <c r="V32" s="771"/>
      <c r="W32" s="658">
        <v>1013.3</v>
      </c>
      <c r="X32" s="658"/>
      <c r="Y32" s="658">
        <v>2092.8000000000002</v>
      </c>
      <c r="Z32" s="785"/>
      <c r="AA32" s="659">
        <v>2092.8000000000002</v>
      </c>
      <c r="AB32" s="660" t="s">
        <v>1170</v>
      </c>
    </row>
    <row r="33" spans="1:28" ht="240" x14ac:dyDescent="0.25">
      <c r="A33" s="679"/>
      <c r="B33" s="679"/>
      <c r="C33" s="679"/>
      <c r="D33" s="644" t="s">
        <v>1171</v>
      </c>
      <c r="E33" s="634" t="s">
        <v>1167</v>
      </c>
      <c r="F33" s="680"/>
      <c r="G33" s="680"/>
      <c r="H33" s="680"/>
      <c r="I33" s="681"/>
      <c r="J33" s="681"/>
      <c r="K33" s="681"/>
      <c r="L33" s="681"/>
      <c r="M33" s="680"/>
      <c r="N33" s="658">
        <v>20</v>
      </c>
      <c r="O33" s="658"/>
      <c r="P33" s="658"/>
      <c r="Q33" s="746"/>
      <c r="R33" s="658">
        <v>20</v>
      </c>
      <c r="S33" s="641"/>
      <c r="T33" s="658"/>
      <c r="U33" s="658">
        <v>3688.4</v>
      </c>
      <c r="V33" s="771"/>
      <c r="W33" s="658">
        <v>3688.4</v>
      </c>
      <c r="X33" s="658"/>
      <c r="Y33" s="658">
        <v>55309.2</v>
      </c>
      <c r="Z33" s="785"/>
      <c r="AA33" s="659">
        <v>55309.2</v>
      </c>
      <c r="AB33" s="660" t="s">
        <v>1172</v>
      </c>
    </row>
    <row r="34" spans="1:28" ht="240" x14ac:dyDescent="0.25">
      <c r="A34" s="679"/>
      <c r="B34" s="679"/>
      <c r="C34" s="679"/>
      <c r="D34" s="644" t="s">
        <v>1173</v>
      </c>
      <c r="E34" s="634" t="s">
        <v>1167</v>
      </c>
      <c r="F34" s="680"/>
      <c r="G34" s="680"/>
      <c r="H34" s="680"/>
      <c r="I34" s="681"/>
      <c r="J34" s="681"/>
      <c r="K34" s="681"/>
      <c r="L34" s="681"/>
      <c r="M34" s="680"/>
      <c r="N34" s="658">
        <v>20</v>
      </c>
      <c r="O34" s="658"/>
      <c r="P34" s="658"/>
      <c r="Q34" s="746"/>
      <c r="R34" s="658">
        <v>20</v>
      </c>
      <c r="S34" s="641"/>
      <c r="T34" s="658"/>
      <c r="U34" s="658">
        <v>1500.4</v>
      </c>
      <c r="V34" s="771"/>
      <c r="W34" s="658">
        <v>1500.4</v>
      </c>
      <c r="X34" s="658"/>
      <c r="Y34" s="658">
        <v>10613.4</v>
      </c>
      <c r="Z34" s="785"/>
      <c r="AA34" s="659">
        <v>10613.4</v>
      </c>
      <c r="AB34" s="660" t="s">
        <v>1174</v>
      </c>
    </row>
    <row r="35" spans="1:28" ht="252" x14ac:dyDescent="0.25">
      <c r="A35" s="679"/>
      <c r="B35" s="679"/>
      <c r="C35" s="679"/>
      <c r="D35" s="644" t="s">
        <v>1175</v>
      </c>
      <c r="E35" s="634" t="s">
        <v>1167</v>
      </c>
      <c r="F35" s="680"/>
      <c r="G35" s="680"/>
      <c r="H35" s="680"/>
      <c r="I35" s="681"/>
      <c r="J35" s="681"/>
      <c r="K35" s="681"/>
      <c r="L35" s="681"/>
      <c r="M35" s="680"/>
      <c r="N35" s="658">
        <v>20</v>
      </c>
      <c r="O35" s="680"/>
      <c r="P35" s="680"/>
      <c r="Q35" s="760"/>
      <c r="R35" s="658">
        <v>20</v>
      </c>
      <c r="S35" s="681"/>
      <c r="T35" s="680"/>
      <c r="U35" s="658">
        <v>4286.8</v>
      </c>
      <c r="V35" s="771"/>
      <c r="W35" s="658">
        <v>4286.8</v>
      </c>
      <c r="X35" s="658"/>
      <c r="Y35" s="658">
        <v>36773.199999999997</v>
      </c>
      <c r="Z35" s="785"/>
      <c r="AA35" s="659">
        <v>36773.199999999997</v>
      </c>
      <c r="AB35" s="662" t="s">
        <v>1176</v>
      </c>
    </row>
    <row r="36" spans="1:28" ht="409.5" x14ac:dyDescent="0.25">
      <c r="A36" s="679"/>
      <c r="B36" s="679"/>
      <c r="C36" s="679"/>
      <c r="D36" s="644" t="s">
        <v>1177</v>
      </c>
      <c r="E36" s="634"/>
      <c r="F36" s="680"/>
      <c r="G36" s="680"/>
      <c r="H36" s="680"/>
      <c r="I36" s="681"/>
      <c r="J36" s="681"/>
      <c r="K36" s="681"/>
      <c r="L36" s="681"/>
      <c r="M36" s="680"/>
      <c r="N36" s="658">
        <v>20</v>
      </c>
      <c r="O36" s="680"/>
      <c r="P36" s="680"/>
      <c r="Q36" s="760"/>
      <c r="R36" s="658">
        <v>20</v>
      </c>
      <c r="S36" s="681"/>
      <c r="T36" s="680"/>
      <c r="U36" s="658">
        <v>4981.8999999999996</v>
      </c>
      <c r="V36" s="771"/>
      <c r="W36" s="658">
        <v>4981.8999999999996</v>
      </c>
      <c r="X36" s="658"/>
      <c r="Y36" s="658">
        <v>75438.8</v>
      </c>
      <c r="Z36" s="785"/>
      <c r="AA36" s="659">
        <v>75438.8</v>
      </c>
      <c r="AB36" s="662" t="s">
        <v>1178</v>
      </c>
    </row>
    <row r="37" spans="1:28" ht="300" x14ac:dyDescent="0.25">
      <c r="A37" s="679"/>
      <c r="B37" s="679"/>
      <c r="C37" s="679"/>
      <c r="D37" s="644" t="s">
        <v>1179</v>
      </c>
      <c r="E37" s="634"/>
      <c r="F37" s="680"/>
      <c r="G37" s="680"/>
      <c r="H37" s="680"/>
      <c r="I37" s="681"/>
      <c r="J37" s="681"/>
      <c r="K37" s="681"/>
      <c r="L37" s="681"/>
      <c r="M37" s="680"/>
      <c r="N37" s="658">
        <v>20</v>
      </c>
      <c r="O37" s="680"/>
      <c r="P37" s="680"/>
      <c r="Q37" s="760"/>
      <c r="R37" s="658">
        <v>20</v>
      </c>
      <c r="S37" s="681"/>
      <c r="T37" s="680"/>
      <c r="U37" s="658">
        <v>5985</v>
      </c>
      <c r="V37" s="771"/>
      <c r="W37" s="658">
        <v>5985</v>
      </c>
      <c r="X37" s="658"/>
      <c r="Y37" s="658">
        <v>92979.3</v>
      </c>
      <c r="Z37" s="785"/>
      <c r="AA37" s="659">
        <v>92979.3</v>
      </c>
      <c r="AB37" s="668" t="s">
        <v>1180</v>
      </c>
    </row>
    <row r="38" spans="1:28" ht="409.5" x14ac:dyDescent="0.25">
      <c r="A38" s="679"/>
      <c r="B38" s="679"/>
      <c r="C38" s="679"/>
      <c r="D38" s="644" t="s">
        <v>1181</v>
      </c>
      <c r="E38" s="634"/>
      <c r="F38" s="680"/>
      <c r="G38" s="680"/>
      <c r="H38" s="680"/>
      <c r="I38" s="681"/>
      <c r="J38" s="681"/>
      <c r="K38" s="681"/>
      <c r="L38" s="681"/>
      <c r="M38" s="680"/>
      <c r="N38" s="658">
        <v>20</v>
      </c>
      <c r="O38" s="680"/>
      <c r="P38" s="680"/>
      <c r="Q38" s="760"/>
      <c r="R38" s="658">
        <v>20</v>
      </c>
      <c r="S38" s="681"/>
      <c r="T38" s="680"/>
      <c r="U38" s="658">
        <v>7005.6</v>
      </c>
      <c r="V38" s="771"/>
      <c r="W38" s="658">
        <v>7005.6</v>
      </c>
      <c r="X38" s="658"/>
      <c r="Y38" s="658">
        <v>62783.4</v>
      </c>
      <c r="Z38" s="785"/>
      <c r="AA38" s="659">
        <v>62783.4</v>
      </c>
      <c r="AB38" s="662" t="s">
        <v>1182</v>
      </c>
    </row>
    <row r="39" spans="1:28" ht="408" x14ac:dyDescent="0.25">
      <c r="A39" s="679"/>
      <c r="B39" s="679"/>
      <c r="C39" s="679"/>
      <c r="D39" s="644" t="s">
        <v>1183</v>
      </c>
      <c r="E39" s="634"/>
      <c r="F39" s="680"/>
      <c r="G39" s="680"/>
      <c r="H39" s="680"/>
      <c r="I39" s="681"/>
      <c r="J39" s="681"/>
      <c r="K39" s="681"/>
      <c r="L39" s="681"/>
      <c r="M39" s="680"/>
      <c r="N39" s="658">
        <v>20</v>
      </c>
      <c r="O39" s="680"/>
      <c r="P39" s="680"/>
      <c r="Q39" s="760"/>
      <c r="R39" s="658">
        <v>20</v>
      </c>
      <c r="S39" s="681"/>
      <c r="T39" s="680"/>
      <c r="U39" s="658">
        <v>24752.3</v>
      </c>
      <c r="V39" s="771"/>
      <c r="W39" s="658">
        <v>24752.3</v>
      </c>
      <c r="X39" s="658"/>
      <c r="Y39" s="658">
        <v>23498.9</v>
      </c>
      <c r="Z39" s="785"/>
      <c r="AA39" s="659">
        <v>23498.9</v>
      </c>
      <c r="AB39" s="662" t="s">
        <v>1184</v>
      </c>
    </row>
    <row r="40" spans="1:28" ht="409.5" x14ac:dyDescent="0.25">
      <c r="A40" s="679"/>
      <c r="B40" s="679"/>
      <c r="C40" s="679"/>
      <c r="D40" s="644" t="s">
        <v>1185</v>
      </c>
      <c r="E40" s="634"/>
      <c r="F40" s="680"/>
      <c r="G40" s="680"/>
      <c r="H40" s="680"/>
      <c r="I40" s="681"/>
      <c r="J40" s="681"/>
      <c r="K40" s="681"/>
      <c r="L40" s="681"/>
      <c r="M40" s="680"/>
      <c r="N40" s="658">
        <v>20</v>
      </c>
      <c r="O40" s="680"/>
      <c r="P40" s="680"/>
      <c r="Q40" s="760"/>
      <c r="R40" s="658">
        <v>20</v>
      </c>
      <c r="S40" s="681"/>
      <c r="T40" s="680"/>
      <c r="U40" s="658">
        <v>3900</v>
      </c>
      <c r="V40" s="771"/>
      <c r="W40" s="658">
        <v>3900</v>
      </c>
      <c r="X40" s="658"/>
      <c r="Y40" s="658">
        <v>34590.699999999997</v>
      </c>
      <c r="Z40" s="785"/>
      <c r="AA40" s="659">
        <v>34590.699999999997</v>
      </c>
      <c r="AB40" s="662" t="s">
        <v>1186</v>
      </c>
    </row>
    <row r="41" spans="1:28" ht="360" x14ac:dyDescent="0.25">
      <c r="A41" s="679"/>
      <c r="B41" s="679"/>
      <c r="C41" s="679"/>
      <c r="D41" s="644" t="s">
        <v>1187</v>
      </c>
      <c r="E41" s="634"/>
      <c r="F41" s="680"/>
      <c r="G41" s="680"/>
      <c r="H41" s="680"/>
      <c r="I41" s="681"/>
      <c r="J41" s="681"/>
      <c r="K41" s="681"/>
      <c r="L41" s="681"/>
      <c r="M41" s="680"/>
      <c r="N41" s="658">
        <v>20</v>
      </c>
      <c r="O41" s="680"/>
      <c r="P41" s="680"/>
      <c r="Q41" s="760"/>
      <c r="R41" s="658">
        <v>20</v>
      </c>
      <c r="S41" s="681"/>
      <c r="T41" s="680"/>
      <c r="U41" s="658">
        <v>4951.7</v>
      </c>
      <c r="V41" s="771"/>
      <c r="W41" s="658">
        <v>4951.7</v>
      </c>
      <c r="X41" s="658"/>
      <c r="Y41" s="658">
        <v>56206.1</v>
      </c>
      <c r="Z41" s="785"/>
      <c r="AA41" s="659">
        <v>56206.1</v>
      </c>
      <c r="AB41" s="662" t="s">
        <v>1188</v>
      </c>
    </row>
    <row r="42" spans="1:28" ht="324" x14ac:dyDescent="0.25">
      <c r="A42" s="679"/>
      <c r="B42" s="679"/>
      <c r="C42" s="679"/>
      <c r="D42" s="644" t="s">
        <v>1189</v>
      </c>
      <c r="E42" s="634" t="s">
        <v>1167</v>
      </c>
      <c r="F42" s="680"/>
      <c r="G42" s="680"/>
      <c r="H42" s="680"/>
      <c r="I42" s="681"/>
      <c r="J42" s="681"/>
      <c r="K42" s="681"/>
      <c r="L42" s="681"/>
      <c r="M42" s="680"/>
      <c r="N42" s="658">
        <v>20</v>
      </c>
      <c r="O42" s="680"/>
      <c r="P42" s="680"/>
      <c r="Q42" s="760"/>
      <c r="R42" s="658">
        <v>20</v>
      </c>
      <c r="S42" s="681"/>
      <c r="T42" s="680"/>
      <c r="U42" s="658">
        <v>1214.9000000000001</v>
      </c>
      <c r="V42" s="771"/>
      <c r="W42" s="658">
        <v>1214.9000000000001</v>
      </c>
      <c r="X42" s="658"/>
      <c r="Y42" s="658">
        <v>16742.3</v>
      </c>
      <c r="Z42" s="785"/>
      <c r="AA42" s="659">
        <v>16742.3</v>
      </c>
      <c r="AB42" s="662" t="s">
        <v>1190</v>
      </c>
    </row>
    <row r="43" spans="1:28" ht="156" x14ac:dyDescent="0.25">
      <c r="A43" s="683"/>
      <c r="B43" s="683"/>
      <c r="C43" s="683"/>
      <c r="D43" s="644" t="s">
        <v>1191</v>
      </c>
      <c r="E43" s="634" t="s">
        <v>1167</v>
      </c>
      <c r="F43" s="680"/>
      <c r="G43" s="680"/>
      <c r="H43" s="680"/>
      <c r="I43" s="681"/>
      <c r="J43" s="681"/>
      <c r="K43" s="681"/>
      <c r="L43" s="681"/>
      <c r="M43" s="680"/>
      <c r="N43" s="658"/>
      <c r="O43" s="658"/>
      <c r="P43" s="658"/>
      <c r="Q43" s="746"/>
      <c r="R43" s="658"/>
      <c r="S43" s="641"/>
      <c r="T43" s="658"/>
      <c r="U43" s="658"/>
      <c r="V43" s="771"/>
      <c r="W43" s="658"/>
      <c r="X43" s="680"/>
      <c r="Y43" s="680"/>
      <c r="Z43" s="786"/>
      <c r="AA43" s="682"/>
      <c r="AB43" s="684" t="s">
        <v>1192</v>
      </c>
    </row>
    <row r="44" spans="1:28" ht="140.25" x14ac:dyDescent="0.25">
      <c r="A44" s="679"/>
      <c r="B44" s="679"/>
      <c r="C44" s="679"/>
      <c r="D44" s="644" t="s">
        <v>1193</v>
      </c>
      <c r="E44" s="634" t="s">
        <v>1164</v>
      </c>
      <c r="F44" s="680"/>
      <c r="G44" s="680"/>
      <c r="H44" s="680"/>
      <c r="I44" s="681"/>
      <c r="J44" s="681"/>
      <c r="K44" s="681"/>
      <c r="L44" s="681"/>
      <c r="M44" s="680"/>
      <c r="N44" s="658"/>
      <c r="O44" s="658"/>
      <c r="P44" s="658"/>
      <c r="Q44" s="746"/>
      <c r="R44" s="658"/>
      <c r="S44" s="641"/>
      <c r="T44" s="658"/>
      <c r="U44" s="658"/>
      <c r="V44" s="771"/>
      <c r="W44" s="658"/>
      <c r="X44" s="658"/>
      <c r="Y44" s="658"/>
      <c r="Z44" s="785"/>
      <c r="AA44" s="659"/>
      <c r="AB44" s="685" t="s">
        <v>1194</v>
      </c>
    </row>
    <row r="45" spans="1:28" ht="140.25" x14ac:dyDescent="0.25">
      <c r="A45" s="686" t="s">
        <v>1129</v>
      </c>
      <c r="B45" s="686" t="s">
        <v>1195</v>
      </c>
      <c r="C45" s="687"/>
      <c r="D45" s="644" t="s">
        <v>1196</v>
      </c>
      <c r="E45" s="634" t="s">
        <v>1123</v>
      </c>
      <c r="F45" s="658">
        <v>0</v>
      </c>
      <c r="G45" s="658">
        <v>18179.3</v>
      </c>
      <c r="H45" s="658">
        <v>0</v>
      </c>
      <c r="I45" s="641">
        <v>1845.3</v>
      </c>
      <c r="J45" s="641">
        <v>0</v>
      </c>
      <c r="K45" s="641">
        <v>0</v>
      </c>
      <c r="L45" s="641">
        <f>J45+K45</f>
        <v>0</v>
      </c>
      <c r="M45" s="658">
        <v>26907.7</v>
      </c>
      <c r="N45" s="658"/>
      <c r="O45" s="658">
        <v>0</v>
      </c>
      <c r="P45" s="658">
        <v>0</v>
      </c>
      <c r="Q45" s="746">
        <v>26907.7</v>
      </c>
      <c r="R45" s="658"/>
      <c r="S45" s="641">
        <f>O45+P45</f>
        <v>0</v>
      </c>
      <c r="T45" s="658"/>
      <c r="U45" s="658"/>
      <c r="V45" s="771"/>
      <c r="W45" s="658"/>
      <c r="X45" s="658"/>
      <c r="Y45" s="658"/>
      <c r="Z45" s="785"/>
      <c r="AA45" s="659"/>
      <c r="AB45" s="662" t="s">
        <v>1197</v>
      </c>
    </row>
    <row r="46" spans="1:28" ht="108" x14ac:dyDescent="0.25">
      <c r="A46" s="644"/>
      <c r="B46" s="644"/>
      <c r="C46" s="645"/>
      <c r="D46" s="644" t="s">
        <v>1198</v>
      </c>
      <c r="E46" s="634" t="s">
        <v>1167</v>
      </c>
      <c r="F46" s="658"/>
      <c r="G46" s="658"/>
      <c r="H46" s="658"/>
      <c r="I46" s="641">
        <v>20</v>
      </c>
      <c r="J46" s="641"/>
      <c r="K46" s="641"/>
      <c r="L46" s="641"/>
      <c r="M46" s="658"/>
      <c r="N46" s="658">
        <v>26216.5</v>
      </c>
      <c r="O46" s="658"/>
      <c r="P46" s="658"/>
      <c r="Q46" s="746"/>
      <c r="R46" s="658">
        <v>26216.5</v>
      </c>
      <c r="S46" s="641"/>
      <c r="T46" s="658"/>
      <c r="U46" s="658">
        <v>135727.70000000001</v>
      </c>
      <c r="V46" s="771"/>
      <c r="W46" s="658">
        <v>135727.70000000001</v>
      </c>
      <c r="X46" s="658"/>
      <c r="Y46" s="658"/>
      <c r="Z46" s="785"/>
      <c r="AA46" s="659"/>
      <c r="AB46" s="662" t="s">
        <v>1199</v>
      </c>
    </row>
    <row r="47" spans="1:28" ht="348" x14ac:dyDescent="0.25">
      <c r="A47" s="644" t="s">
        <v>1129</v>
      </c>
      <c r="B47" s="644" t="s">
        <v>1200</v>
      </c>
      <c r="C47" s="645"/>
      <c r="D47" s="644" t="s">
        <v>1201</v>
      </c>
      <c r="E47" s="634" t="s">
        <v>1123</v>
      </c>
      <c r="F47" s="658">
        <v>0</v>
      </c>
      <c r="G47" s="658">
        <v>0</v>
      </c>
      <c r="H47" s="658">
        <v>0</v>
      </c>
      <c r="I47" s="641">
        <f>G47+H47</f>
        <v>0</v>
      </c>
      <c r="J47" s="641">
        <v>37237.1</v>
      </c>
      <c r="K47" s="641">
        <v>0</v>
      </c>
      <c r="L47" s="673">
        <f>37237.1-2764.5</f>
        <v>34472.6</v>
      </c>
      <c r="M47" s="658">
        <v>34472.6</v>
      </c>
      <c r="N47" s="658"/>
      <c r="O47" s="658">
        <v>0</v>
      </c>
      <c r="P47" s="658">
        <v>0</v>
      </c>
      <c r="Q47" s="746">
        <v>34472.6</v>
      </c>
      <c r="R47" s="658"/>
      <c r="S47" s="641">
        <f>O47+P47</f>
        <v>0</v>
      </c>
      <c r="T47" s="658"/>
      <c r="U47" s="658"/>
      <c r="V47" s="771"/>
      <c r="W47" s="658"/>
      <c r="X47" s="658">
        <v>0</v>
      </c>
      <c r="Y47" s="658"/>
      <c r="Z47" s="785"/>
      <c r="AA47" s="659"/>
      <c r="AB47" s="660" t="s">
        <v>1202</v>
      </c>
    </row>
    <row r="48" spans="1:28" ht="409.5" x14ac:dyDescent="0.25">
      <c r="A48" s="688"/>
      <c r="B48" s="688"/>
      <c r="C48" s="688"/>
      <c r="D48" s="644" t="s">
        <v>1203</v>
      </c>
      <c r="E48" s="634" t="s">
        <v>1167</v>
      </c>
      <c r="F48" s="658"/>
      <c r="G48" s="658"/>
      <c r="H48" s="658"/>
      <c r="I48" s="641"/>
      <c r="J48" s="641"/>
      <c r="K48" s="641"/>
      <c r="L48" s="641"/>
      <c r="M48" s="689"/>
      <c r="N48" s="689">
        <v>2497.6999999999998</v>
      </c>
      <c r="O48" s="689"/>
      <c r="P48" s="689"/>
      <c r="Q48" s="761"/>
      <c r="R48" s="689">
        <v>2497.6999999999998</v>
      </c>
      <c r="S48" s="690"/>
      <c r="T48" s="689"/>
      <c r="U48" s="689">
        <v>16295.1</v>
      </c>
      <c r="V48" s="772"/>
      <c r="W48" s="689">
        <v>16295.1</v>
      </c>
      <c r="X48" s="689"/>
      <c r="Y48" s="661"/>
      <c r="Z48" s="787"/>
      <c r="AA48" s="691"/>
      <c r="AB48" s="692" t="s">
        <v>1204</v>
      </c>
    </row>
    <row r="49" spans="1:28" ht="153" x14ac:dyDescent="0.25">
      <c r="A49" s="644" t="s">
        <v>1129</v>
      </c>
      <c r="B49" s="644" t="s">
        <v>34</v>
      </c>
      <c r="C49" s="645"/>
      <c r="D49" s="644" t="s">
        <v>1205</v>
      </c>
      <c r="E49" s="634" t="s">
        <v>1167</v>
      </c>
      <c r="F49" s="658">
        <v>0</v>
      </c>
      <c r="G49" s="658">
        <v>0</v>
      </c>
      <c r="H49" s="658">
        <v>0</v>
      </c>
      <c r="I49" s="641">
        <f>G49+H49</f>
        <v>0</v>
      </c>
      <c r="J49" s="641">
        <v>0</v>
      </c>
      <c r="K49" s="641">
        <v>0</v>
      </c>
      <c r="L49" s="641">
        <f>J49+K49</f>
        <v>0</v>
      </c>
      <c r="M49" s="658"/>
      <c r="N49" s="658"/>
      <c r="O49" s="658">
        <v>15371.4</v>
      </c>
      <c r="P49" s="658">
        <v>0</v>
      </c>
      <c r="Q49" s="746"/>
      <c r="R49" s="658"/>
      <c r="S49" s="641">
        <f>O49+P49</f>
        <v>15371.4</v>
      </c>
      <c r="T49" s="658">
        <v>17713.7</v>
      </c>
      <c r="U49" s="658"/>
      <c r="V49" s="771"/>
      <c r="W49" s="658">
        <v>17713.7</v>
      </c>
      <c r="X49" s="658">
        <v>0</v>
      </c>
      <c r="Y49" s="658"/>
      <c r="Z49" s="785"/>
      <c r="AA49" s="659"/>
      <c r="AB49" s="693" t="s">
        <v>1206</v>
      </c>
    </row>
    <row r="50" spans="1:28" ht="360" x14ac:dyDescent="0.25">
      <c r="A50" s="679"/>
      <c r="B50" s="679"/>
      <c r="C50" s="679"/>
      <c r="D50" s="644" t="s">
        <v>1207</v>
      </c>
      <c r="E50" s="634"/>
      <c r="F50" s="680"/>
      <c r="G50" s="680"/>
      <c r="H50" s="680"/>
      <c r="I50" s="681"/>
      <c r="J50" s="681"/>
      <c r="K50" s="681"/>
      <c r="L50" s="681"/>
      <c r="M50" s="680"/>
      <c r="N50" s="658">
        <v>20</v>
      </c>
      <c r="O50" s="680"/>
      <c r="P50" s="680"/>
      <c r="Q50" s="762"/>
      <c r="R50" s="694">
        <v>20</v>
      </c>
      <c r="S50" s="695"/>
      <c r="T50" s="694"/>
      <c r="U50" s="696">
        <v>2836.1</v>
      </c>
      <c r="V50" s="773"/>
      <c r="W50" s="658">
        <v>2836.1</v>
      </c>
      <c r="X50" s="658"/>
      <c r="Y50" s="658">
        <v>26010.3</v>
      </c>
      <c r="Z50" s="785"/>
      <c r="AA50" s="659">
        <v>26010.3</v>
      </c>
      <c r="AB50" s="662" t="s">
        <v>1208</v>
      </c>
    </row>
    <row r="51" spans="1:28" x14ac:dyDescent="0.25">
      <c r="A51" s="679"/>
      <c r="B51" s="679"/>
      <c r="C51" s="679"/>
      <c r="D51" s="680"/>
      <c r="E51" s="681"/>
      <c r="F51" s="680"/>
      <c r="G51" s="680"/>
      <c r="H51" s="680"/>
      <c r="I51" s="681"/>
      <c r="J51" s="681"/>
      <c r="K51" s="681"/>
      <c r="L51" s="681"/>
      <c r="M51" s="680"/>
      <c r="N51" s="680"/>
      <c r="O51" s="680"/>
      <c r="P51" s="680"/>
      <c r="Q51" s="760"/>
      <c r="R51" s="680"/>
      <c r="S51" s="681"/>
      <c r="T51" s="680"/>
      <c r="U51" s="680"/>
      <c r="V51" s="774"/>
      <c r="W51" s="680"/>
      <c r="X51" s="680"/>
      <c r="Y51" s="680"/>
      <c r="Z51" s="786"/>
      <c r="AA51" s="682"/>
      <c r="AB51" s="669"/>
    </row>
    <row r="52" spans="1:28" ht="89.25" x14ac:dyDescent="0.25">
      <c r="A52" s="688"/>
      <c r="B52" s="688"/>
      <c r="C52" s="688"/>
      <c r="D52" s="644" t="s">
        <v>1209</v>
      </c>
      <c r="E52" s="634" t="s">
        <v>1210</v>
      </c>
      <c r="F52" s="658"/>
      <c r="G52" s="658"/>
      <c r="H52" s="658"/>
      <c r="I52" s="641"/>
      <c r="J52" s="641"/>
      <c r="K52" s="641"/>
      <c r="L52" s="641"/>
      <c r="M52" s="689"/>
      <c r="N52" s="689"/>
      <c r="O52" s="689"/>
      <c r="P52" s="689"/>
      <c r="Q52" s="761"/>
      <c r="R52" s="689"/>
      <c r="S52" s="690"/>
      <c r="T52" s="689"/>
      <c r="U52" s="689"/>
      <c r="V52" s="772"/>
      <c r="W52" s="689"/>
      <c r="X52" s="689"/>
      <c r="Y52" s="661"/>
      <c r="Z52" s="787"/>
      <c r="AA52" s="691"/>
      <c r="AB52" s="662"/>
    </row>
    <row r="53" spans="1:28" x14ac:dyDescent="0.25">
      <c r="A53" s="679"/>
      <c r="B53" s="679"/>
      <c r="C53" s="679"/>
      <c r="D53" s="680"/>
      <c r="E53" s="681"/>
      <c r="F53" s="680"/>
      <c r="G53" s="680"/>
      <c r="H53" s="680"/>
      <c r="I53" s="681"/>
      <c r="J53" s="681"/>
      <c r="K53" s="681"/>
      <c r="L53" s="681"/>
      <c r="M53" s="680"/>
      <c r="N53" s="680"/>
      <c r="O53" s="680"/>
      <c r="P53" s="680"/>
      <c r="Q53" s="760"/>
      <c r="R53" s="680"/>
      <c r="S53" s="681"/>
      <c r="T53" s="680"/>
      <c r="U53" s="680"/>
      <c r="V53" s="774"/>
      <c r="W53" s="680"/>
      <c r="X53" s="680"/>
      <c r="Y53" s="680"/>
      <c r="Z53" s="786"/>
      <c r="AA53" s="682"/>
      <c r="AB53" s="669"/>
    </row>
    <row r="54" spans="1:28" ht="229.5" x14ac:dyDescent="0.25">
      <c r="A54" s="697" t="s">
        <v>1211</v>
      </c>
      <c r="B54" s="697" t="s">
        <v>1212</v>
      </c>
      <c r="C54" s="698"/>
      <c r="D54" s="644" t="s">
        <v>1213</v>
      </c>
      <c r="E54" s="634" t="s">
        <v>1031</v>
      </c>
      <c r="F54" s="658">
        <v>41265.660000000003</v>
      </c>
      <c r="G54" s="658">
        <v>206997.7</v>
      </c>
      <c r="H54" s="658">
        <v>0</v>
      </c>
      <c r="I54" s="641">
        <f>G54+H54</f>
        <v>206997.7</v>
      </c>
      <c r="J54" s="641">
        <v>0</v>
      </c>
      <c r="K54" s="641">
        <v>0</v>
      </c>
      <c r="L54" s="641">
        <f>J54+K54</f>
        <v>0</v>
      </c>
      <c r="M54" s="658"/>
      <c r="N54" s="658"/>
      <c r="O54" s="658">
        <v>0</v>
      </c>
      <c r="P54" s="658">
        <v>0</v>
      </c>
      <c r="Q54" s="746"/>
      <c r="R54" s="658"/>
      <c r="S54" s="641"/>
      <c r="T54" s="658"/>
      <c r="U54" s="658"/>
      <c r="V54" s="771"/>
      <c r="W54" s="658"/>
      <c r="X54" s="658">
        <v>0</v>
      </c>
      <c r="Y54" s="658"/>
      <c r="Z54" s="785"/>
      <c r="AA54" s="659"/>
      <c r="AB54" s="699"/>
    </row>
    <row r="55" spans="1:28" ht="102" x14ac:dyDescent="0.25">
      <c r="A55" s="697" t="s">
        <v>1211</v>
      </c>
      <c r="B55" s="697" t="s">
        <v>1214</v>
      </c>
      <c r="C55" s="698"/>
      <c r="D55" s="644" t="s">
        <v>1215</v>
      </c>
      <c r="E55" s="634" t="s">
        <v>1031</v>
      </c>
      <c r="F55" s="658">
        <v>100511.51</v>
      </c>
      <c r="G55" s="658">
        <v>100666.5</v>
      </c>
      <c r="H55" s="658">
        <v>0</v>
      </c>
      <c r="I55" s="641">
        <f>G55+H55</f>
        <v>100666.5</v>
      </c>
      <c r="J55" s="641">
        <v>0</v>
      </c>
      <c r="K55" s="641">
        <v>0</v>
      </c>
      <c r="L55" s="641">
        <f>J55+K55</f>
        <v>0</v>
      </c>
      <c r="M55" s="658"/>
      <c r="N55" s="658"/>
      <c r="O55" s="658">
        <v>0</v>
      </c>
      <c r="P55" s="658">
        <v>0</v>
      </c>
      <c r="Q55" s="746"/>
      <c r="R55" s="658"/>
      <c r="S55" s="641"/>
      <c r="T55" s="658"/>
      <c r="U55" s="658"/>
      <c r="V55" s="771"/>
      <c r="W55" s="658"/>
      <c r="X55" s="658">
        <v>0</v>
      </c>
      <c r="Y55" s="658"/>
      <c r="Z55" s="785"/>
      <c r="AA55" s="659"/>
      <c r="AB55" s="699"/>
    </row>
    <row r="56" spans="1:28" ht="17.45" customHeight="1" x14ac:dyDescent="0.25">
      <c r="A56" s="644"/>
      <c r="B56" s="644"/>
      <c r="C56" s="645"/>
      <c r="D56" s="644" t="s">
        <v>969</v>
      </c>
      <c r="E56" s="634"/>
      <c r="F56" s="658"/>
      <c r="G56" s="658"/>
      <c r="H56" s="658"/>
      <c r="I56" s="641">
        <v>74</v>
      </c>
      <c r="J56" s="641"/>
      <c r="K56" s="641"/>
      <c r="L56" s="641"/>
      <c r="M56" s="658"/>
      <c r="N56" s="658"/>
      <c r="O56" s="658"/>
      <c r="P56" s="658"/>
      <c r="Q56" s="746"/>
      <c r="R56" s="658"/>
      <c r="S56" s="641"/>
      <c r="T56" s="658"/>
      <c r="U56" s="658"/>
      <c r="V56" s="771"/>
      <c r="W56" s="658"/>
      <c r="X56" s="658"/>
      <c r="Y56" s="658"/>
      <c r="Z56" s="785"/>
      <c r="AA56" s="700"/>
      <c r="AB56" s="701"/>
    </row>
    <row r="57" spans="1:28" x14ac:dyDescent="0.25">
      <c r="A57" s="644"/>
      <c r="B57" s="644"/>
      <c r="C57" s="645"/>
      <c r="D57" s="703" t="s">
        <v>1373</v>
      </c>
      <c r="E57" s="704"/>
      <c r="F57" s="705"/>
      <c r="G57" s="705"/>
      <c r="H57" s="705"/>
      <c r="I57" s="706"/>
      <c r="J57" s="706"/>
      <c r="K57" s="706"/>
      <c r="L57" s="706"/>
      <c r="M57" s="705"/>
      <c r="N57" s="705"/>
      <c r="O57" s="705"/>
      <c r="P57" s="705"/>
      <c r="Q57" s="763">
        <f>Q59+Q60+Q61</f>
        <v>2371877.0999999996</v>
      </c>
      <c r="R57" s="705">
        <f t="shared" ref="R57:Z57" si="8">R59+R60+R61</f>
        <v>119183.5</v>
      </c>
      <c r="S57" s="705">
        <f t="shared" si="8"/>
        <v>723003.9</v>
      </c>
      <c r="T57" s="705">
        <f t="shared" si="8"/>
        <v>441685.28319999995</v>
      </c>
      <c r="U57" s="705">
        <f t="shared" si="8"/>
        <v>-35007.4</v>
      </c>
      <c r="V57" s="775">
        <f t="shared" si="8"/>
        <v>739348.5</v>
      </c>
      <c r="W57" s="705">
        <f t="shared" si="8"/>
        <v>90017.39999999998</v>
      </c>
      <c r="X57" s="705">
        <f t="shared" si="8"/>
        <v>369217.8</v>
      </c>
      <c r="Y57" s="705">
        <f t="shared" si="8"/>
        <v>-49792.3</v>
      </c>
      <c r="Z57" s="788">
        <f t="shared" si="8"/>
        <v>107473.8</v>
      </c>
      <c r="AA57" s="700"/>
      <c r="AB57" s="701"/>
    </row>
    <row r="58" spans="1:28" ht="25.5" x14ac:dyDescent="0.25">
      <c r="A58" s="644"/>
      <c r="B58" s="644"/>
      <c r="C58" s="645"/>
      <c r="D58" s="732" t="s">
        <v>90</v>
      </c>
      <c r="E58" s="634"/>
      <c r="F58" s="658"/>
      <c r="G58" s="658"/>
      <c r="H58" s="658"/>
      <c r="I58" s="641"/>
      <c r="J58" s="641"/>
      <c r="K58" s="641"/>
      <c r="L58" s="641"/>
      <c r="M58" s="658"/>
      <c r="N58" s="658"/>
      <c r="O58" s="658"/>
      <c r="P58" s="658"/>
      <c r="Q58" s="764"/>
      <c r="R58" s="733"/>
      <c r="S58" s="733"/>
      <c r="T58" s="733"/>
      <c r="U58" s="733"/>
      <c r="V58" s="776"/>
      <c r="W58" s="733"/>
      <c r="X58" s="733"/>
      <c r="Y58" s="733"/>
      <c r="Z58" s="789"/>
      <c r="AA58" s="734"/>
      <c r="AB58" s="657"/>
    </row>
    <row r="59" spans="1:28" ht="211.15" customHeight="1" x14ac:dyDescent="0.25">
      <c r="A59" s="644"/>
      <c r="B59" s="644"/>
      <c r="C59" s="645"/>
      <c r="D59" s="644" t="s">
        <v>1374</v>
      </c>
      <c r="E59" s="634"/>
      <c r="F59" s="658"/>
      <c r="G59" s="658"/>
      <c r="H59" s="658"/>
      <c r="I59" s="641"/>
      <c r="J59" s="641"/>
      <c r="K59" s="641"/>
      <c r="L59" s="641"/>
      <c r="M59" s="658"/>
      <c r="N59" s="658"/>
      <c r="O59" s="658"/>
      <c r="P59" s="658"/>
      <c r="Q59" s="746">
        <f t="shared" ref="Q59:AB59" si="9">Q62+Q67+Q120+Q135</f>
        <v>643968.69999999995</v>
      </c>
      <c r="R59" s="658">
        <f t="shared" si="9"/>
        <v>119183.5</v>
      </c>
      <c r="S59" s="658">
        <f t="shared" si="9"/>
        <v>723003.9</v>
      </c>
      <c r="T59" s="658">
        <f t="shared" si="9"/>
        <v>441685.28319999995</v>
      </c>
      <c r="U59" s="658">
        <f t="shared" si="9"/>
        <v>-35007.4</v>
      </c>
      <c r="V59" s="771">
        <f t="shared" si="9"/>
        <v>569340.5</v>
      </c>
      <c r="W59" s="658">
        <f t="shared" si="9"/>
        <v>90017.39999999998</v>
      </c>
      <c r="X59" s="658">
        <f t="shared" si="9"/>
        <v>369217.8</v>
      </c>
      <c r="Y59" s="658">
        <f t="shared" si="9"/>
        <v>-49792.3</v>
      </c>
      <c r="Z59" s="785">
        <f t="shared" si="9"/>
        <v>107473.8</v>
      </c>
      <c r="AA59" s="705">
        <f t="shared" si="9"/>
        <v>0</v>
      </c>
      <c r="AB59" s="705">
        <f t="shared" si="9"/>
        <v>0</v>
      </c>
    </row>
    <row r="60" spans="1:28" ht="38.25" x14ac:dyDescent="0.25">
      <c r="A60" s="644"/>
      <c r="B60" s="644"/>
      <c r="C60" s="645"/>
      <c r="D60" s="735" t="s">
        <v>1375</v>
      </c>
      <c r="E60" s="634"/>
      <c r="F60" s="658"/>
      <c r="G60" s="658"/>
      <c r="H60" s="658"/>
      <c r="I60" s="641"/>
      <c r="J60" s="641"/>
      <c r="K60" s="641"/>
      <c r="L60" s="641"/>
      <c r="M60" s="658"/>
      <c r="N60" s="658"/>
      <c r="O60" s="658"/>
      <c r="P60" s="658"/>
      <c r="Q60" s="746">
        <f t="shared" ref="Q60:Z60" si="10">Q70+Q72+Q75+Q81+Q123+Q130+Q138+Q140+Q142</f>
        <v>1537111.9</v>
      </c>
      <c r="R60" s="736">
        <f t="shared" si="10"/>
        <v>0</v>
      </c>
      <c r="S60" s="736">
        <f t="shared" si="10"/>
        <v>0</v>
      </c>
      <c r="T60" s="736">
        <f t="shared" si="10"/>
        <v>0</v>
      </c>
      <c r="U60" s="736">
        <f t="shared" si="10"/>
        <v>0</v>
      </c>
      <c r="V60" s="771">
        <f t="shared" si="10"/>
        <v>170008</v>
      </c>
      <c r="W60" s="736">
        <f t="shared" si="10"/>
        <v>0</v>
      </c>
      <c r="X60" s="736">
        <f t="shared" si="10"/>
        <v>0</v>
      </c>
      <c r="Y60" s="736">
        <f t="shared" si="10"/>
        <v>0</v>
      </c>
      <c r="Z60" s="785">
        <f t="shared" si="10"/>
        <v>0</v>
      </c>
      <c r="AA60" s="700"/>
      <c r="AB60" s="701"/>
    </row>
    <row r="61" spans="1:28" ht="38.25" x14ac:dyDescent="0.25">
      <c r="A61" s="644"/>
      <c r="B61" s="644"/>
      <c r="C61" s="645"/>
      <c r="D61" s="737" t="s">
        <v>1376</v>
      </c>
      <c r="E61" s="738"/>
      <c r="F61" s="728"/>
      <c r="G61" s="728"/>
      <c r="H61" s="728"/>
      <c r="I61" s="675"/>
      <c r="J61" s="675"/>
      <c r="K61" s="675"/>
      <c r="L61" s="675"/>
      <c r="M61" s="728"/>
      <c r="N61" s="728"/>
      <c r="O61" s="728"/>
      <c r="P61" s="728"/>
      <c r="Q61" s="746">
        <f>Q82+Q76</f>
        <v>190796.5</v>
      </c>
      <c r="R61" s="728">
        <f t="shared" ref="R61:Z61" si="11">R82+R76</f>
        <v>0</v>
      </c>
      <c r="S61" s="728">
        <f t="shared" si="11"/>
        <v>0</v>
      </c>
      <c r="T61" s="728">
        <f t="shared" si="11"/>
        <v>0</v>
      </c>
      <c r="U61" s="728">
        <f t="shared" si="11"/>
        <v>0</v>
      </c>
      <c r="V61" s="771">
        <f t="shared" si="11"/>
        <v>0</v>
      </c>
      <c r="W61" s="728">
        <f t="shared" si="11"/>
        <v>0</v>
      </c>
      <c r="X61" s="728">
        <f t="shared" si="11"/>
        <v>0</v>
      </c>
      <c r="Y61" s="728">
        <f t="shared" si="11"/>
        <v>0</v>
      </c>
      <c r="Z61" s="785">
        <f t="shared" si="11"/>
        <v>0</v>
      </c>
      <c r="AA61" s="700"/>
      <c r="AB61" s="701"/>
    </row>
    <row r="62" spans="1:28" ht="89.25" x14ac:dyDescent="0.25">
      <c r="A62" s="644"/>
      <c r="B62" s="644"/>
      <c r="C62" s="645"/>
      <c r="D62" s="703" t="s">
        <v>1216</v>
      </c>
      <c r="E62" s="704"/>
      <c r="F62" s="705"/>
      <c r="G62" s="705"/>
      <c r="H62" s="705"/>
      <c r="I62" s="706"/>
      <c r="J62" s="706"/>
      <c r="K62" s="706"/>
      <c r="L62" s="706">
        <f>L63+L64</f>
        <v>2746.4</v>
      </c>
      <c r="M62" s="705">
        <f>M63+M64</f>
        <v>2746.4</v>
      </c>
      <c r="N62" s="705">
        <f>N63+N64</f>
        <v>3004.6</v>
      </c>
      <c r="O62" s="705">
        <f>O63+O64</f>
        <v>0</v>
      </c>
      <c r="P62" s="705">
        <f>P63+P64</f>
        <v>0</v>
      </c>
      <c r="Q62" s="763">
        <f>Q63</f>
        <v>2746.4</v>
      </c>
      <c r="R62" s="705">
        <f t="shared" ref="R62:Z62" si="12">R63+R64</f>
        <v>3004.6</v>
      </c>
      <c r="S62" s="706">
        <f t="shared" si="12"/>
        <v>0</v>
      </c>
      <c r="T62" s="705">
        <f t="shared" si="12"/>
        <v>30184.799999999999</v>
      </c>
      <c r="U62" s="705">
        <f t="shared" si="12"/>
        <v>29650.400000000001</v>
      </c>
      <c r="V62" s="775">
        <f t="shared" si="12"/>
        <v>0</v>
      </c>
      <c r="W62" s="705">
        <f t="shared" si="12"/>
        <v>59835.199999999997</v>
      </c>
      <c r="X62" s="705">
        <f t="shared" si="12"/>
        <v>0</v>
      </c>
      <c r="Y62" s="705">
        <f t="shared" si="12"/>
        <v>0</v>
      </c>
      <c r="Z62" s="788">
        <f t="shared" si="12"/>
        <v>0</v>
      </c>
      <c r="AA62" s="707"/>
      <c r="AB62" s="708"/>
    </row>
    <row r="63" spans="1:28" ht="180" x14ac:dyDescent="0.25">
      <c r="A63" s="644" t="s">
        <v>1217</v>
      </c>
      <c r="B63" s="644" t="s">
        <v>1218</v>
      </c>
      <c r="C63" s="645"/>
      <c r="D63" s="732" t="s">
        <v>992</v>
      </c>
      <c r="E63" s="634" t="s">
        <v>1116</v>
      </c>
      <c r="F63" s="658">
        <v>0</v>
      </c>
      <c r="G63" s="658">
        <v>2779.8</v>
      </c>
      <c r="H63" s="658">
        <v>-2779.8</v>
      </c>
      <c r="I63" s="641">
        <f>G63+H63</f>
        <v>0</v>
      </c>
      <c r="J63" s="641">
        <v>0</v>
      </c>
      <c r="K63" s="641">
        <v>2746.4</v>
      </c>
      <c r="L63" s="641">
        <f>J63+K63</f>
        <v>2746.4</v>
      </c>
      <c r="M63" s="658">
        <v>2746.4</v>
      </c>
      <c r="N63" s="658"/>
      <c r="O63" s="658">
        <v>0</v>
      </c>
      <c r="P63" s="658">
        <v>0</v>
      </c>
      <c r="Q63" s="746">
        <v>2746.4</v>
      </c>
      <c r="R63" s="658"/>
      <c r="S63" s="641">
        <f>O63+P63</f>
        <v>0</v>
      </c>
      <c r="T63" s="658">
        <v>30184.799999999999</v>
      </c>
      <c r="U63" s="658"/>
      <c r="V63" s="771"/>
      <c r="W63" s="658">
        <v>30184.799999999999</v>
      </c>
      <c r="X63" s="658">
        <v>0</v>
      </c>
      <c r="Y63" s="658"/>
      <c r="Z63" s="785"/>
      <c r="AA63" s="659"/>
      <c r="AB63" s="660" t="s">
        <v>1219</v>
      </c>
    </row>
    <row r="64" spans="1:28" ht="153" x14ac:dyDescent="0.25">
      <c r="A64" s="644"/>
      <c r="B64" s="644"/>
      <c r="C64" s="645"/>
      <c r="D64" s="644" t="s">
        <v>1220</v>
      </c>
      <c r="E64" s="634"/>
      <c r="F64" s="658"/>
      <c r="G64" s="658"/>
      <c r="H64" s="658"/>
      <c r="I64" s="641"/>
      <c r="J64" s="641"/>
      <c r="K64" s="641"/>
      <c r="L64" s="709"/>
      <c r="M64" s="710"/>
      <c r="N64" s="658">
        <v>3004.6</v>
      </c>
      <c r="O64" s="658"/>
      <c r="P64" s="658"/>
      <c r="Q64" s="746"/>
      <c r="R64" s="658">
        <v>3004.6</v>
      </c>
      <c r="S64" s="641"/>
      <c r="T64" s="658"/>
      <c r="U64" s="658">
        <v>29650.400000000001</v>
      </c>
      <c r="V64" s="771"/>
      <c r="W64" s="658">
        <v>29650.400000000001</v>
      </c>
      <c r="X64" s="658"/>
      <c r="Y64" s="658"/>
      <c r="Z64" s="785"/>
      <c r="AA64" s="659"/>
      <c r="AB64" s="660" t="s">
        <v>1221</v>
      </c>
    </row>
    <row r="65" spans="1:28" ht="118.9" customHeight="1" x14ac:dyDescent="0.25">
      <c r="A65" s="644"/>
      <c r="B65" s="644"/>
      <c r="C65" s="645"/>
      <c r="D65" s="703" t="s">
        <v>1222</v>
      </c>
      <c r="E65" s="704"/>
      <c r="F65" s="705"/>
      <c r="G65" s="705"/>
      <c r="H65" s="705"/>
      <c r="I65" s="706"/>
      <c r="J65" s="706"/>
      <c r="K65" s="706"/>
      <c r="L65" s="706">
        <f>L69+L71+L73+L74+L77+L78+L79+L80+L83+L84+L85+L86+L87+L88+L89+L90+L91+L92+L93+L94+L95+L96+L97+L98+L99+L100+L102</f>
        <v>79703</v>
      </c>
      <c r="M65" s="705">
        <f>M69+M71+M73+M74+M77+M78+M79+M80+M83+M84+M85+M86+M87+M88+M89+M90+M91+M92+M93+M94+M95+M96+M97+M98+M99+M100+M102</f>
        <v>79249.48</v>
      </c>
      <c r="N65" s="705">
        <f>N69+N71+N73+N74+N77+N78+N79+N80+N83+N84+N85+N86+N87+N88+N89+N90+N91+N92+N93+N94+N95+N96+N97+N98+N99+N100+N102</f>
        <v>276073.10000000003</v>
      </c>
      <c r="O65" s="705">
        <f>O69+O71+O73+O74+O77+O78+O79+O80+O83+O84+O85+O86+O87+O88+O89+O90+O91+O92+O93+O94+O95+O96+O97+O98+O99+O100+O102</f>
        <v>184609.7</v>
      </c>
      <c r="P65" s="705">
        <f>P69+P71+P73+P74+P77+P78+P79+P80+P83+P84+P85+P86+P87+P88+P89+P90+P91+P92+P93+P94+P95+P96+P97+P98+P99+P100+P102</f>
        <v>0</v>
      </c>
      <c r="Q65" s="763">
        <f>Q67+Q68</f>
        <v>233805.6</v>
      </c>
      <c r="R65" s="705">
        <f t="shared" ref="R65:Z65" si="13">R67+R68</f>
        <v>0</v>
      </c>
      <c r="S65" s="705">
        <f t="shared" si="13"/>
        <v>184609.7</v>
      </c>
      <c r="T65" s="705">
        <f t="shared" si="13"/>
        <v>119243.48319999999</v>
      </c>
      <c r="U65" s="705">
        <f t="shared" si="13"/>
        <v>19817</v>
      </c>
      <c r="V65" s="775">
        <f t="shared" si="13"/>
        <v>224948.6</v>
      </c>
      <c r="W65" s="705">
        <f t="shared" si="13"/>
        <v>64959.6</v>
      </c>
      <c r="X65" s="705">
        <f t="shared" si="13"/>
        <v>179036.9</v>
      </c>
      <c r="Y65" s="705">
        <f t="shared" si="13"/>
        <v>-49792.3</v>
      </c>
      <c r="Z65" s="788">
        <f t="shared" si="13"/>
        <v>16162.2</v>
      </c>
      <c r="AA65" s="656">
        <f>AA69+AA71+AA73+AA74+AA77+AA78+AA79+AA80+AA83+AA84+AA85+AA86+AA87+AA88+AA89+AA90+AA91+AA92+AA93+AA94+AA95+AA96+AA97+AA98+AA99+AA100+AA102</f>
        <v>689473.20000000007</v>
      </c>
      <c r="AB65" s="657"/>
    </row>
    <row r="66" spans="1:28" ht="25.5" x14ac:dyDescent="0.25">
      <c r="A66" s="644"/>
      <c r="B66" s="644"/>
      <c r="C66" s="645"/>
      <c r="D66" s="732" t="s">
        <v>90</v>
      </c>
      <c r="E66" s="739"/>
      <c r="F66" s="702"/>
      <c r="G66" s="702"/>
      <c r="H66" s="702"/>
      <c r="I66" s="740"/>
      <c r="J66" s="740"/>
      <c r="K66" s="740"/>
      <c r="L66" s="740"/>
      <c r="M66" s="702"/>
      <c r="N66" s="702"/>
      <c r="O66" s="702"/>
      <c r="P66" s="702"/>
      <c r="Q66" s="764"/>
      <c r="R66" s="733"/>
      <c r="S66" s="733"/>
      <c r="T66" s="733"/>
      <c r="U66" s="733"/>
      <c r="V66" s="776"/>
      <c r="W66" s="733"/>
      <c r="X66" s="733"/>
      <c r="Y66" s="733"/>
      <c r="Z66" s="789"/>
      <c r="AA66" s="656"/>
      <c r="AB66" s="657"/>
    </row>
    <row r="67" spans="1:28" ht="25.5" x14ac:dyDescent="0.25">
      <c r="A67" s="644"/>
      <c r="B67" s="644"/>
      <c r="C67" s="645"/>
      <c r="D67" s="644" t="s">
        <v>1374</v>
      </c>
      <c r="E67" s="634"/>
      <c r="F67" s="658"/>
      <c r="G67" s="658"/>
      <c r="H67" s="658"/>
      <c r="I67" s="641"/>
      <c r="J67" s="641"/>
      <c r="K67" s="641"/>
      <c r="L67" s="641"/>
      <c r="M67" s="658"/>
      <c r="N67" s="658"/>
      <c r="O67" s="658"/>
      <c r="P67" s="658"/>
      <c r="Q67" s="746">
        <f t="shared" ref="Q67:Z67" si="14">Q69+Q71+Q73+Q74+Q77+Q83+Q84</f>
        <v>115926.8</v>
      </c>
      <c r="R67" s="658">
        <f t="shared" si="14"/>
        <v>0</v>
      </c>
      <c r="S67" s="658">
        <f t="shared" si="14"/>
        <v>184609.7</v>
      </c>
      <c r="T67" s="658">
        <f t="shared" si="14"/>
        <v>119243.48319999999</v>
      </c>
      <c r="U67" s="658">
        <f t="shared" si="14"/>
        <v>19817</v>
      </c>
      <c r="V67" s="771">
        <f t="shared" si="14"/>
        <v>224948.6</v>
      </c>
      <c r="W67" s="658">
        <f t="shared" si="14"/>
        <v>64959.6</v>
      </c>
      <c r="X67" s="658">
        <f t="shared" si="14"/>
        <v>179036.9</v>
      </c>
      <c r="Y67" s="658">
        <f t="shared" si="14"/>
        <v>-49792.3</v>
      </c>
      <c r="Z67" s="785">
        <f t="shared" si="14"/>
        <v>16162.2</v>
      </c>
      <c r="AA67" s="656"/>
      <c r="AB67" s="657"/>
    </row>
    <row r="68" spans="1:28" ht="38.25" x14ac:dyDescent="0.25">
      <c r="A68" s="644"/>
      <c r="B68" s="644"/>
      <c r="C68" s="645"/>
      <c r="D68" s="735" t="s">
        <v>1375</v>
      </c>
      <c r="E68" s="741"/>
      <c r="F68" s="736"/>
      <c r="G68" s="736"/>
      <c r="H68" s="736"/>
      <c r="I68" s="674"/>
      <c r="J68" s="674"/>
      <c r="K68" s="674"/>
      <c r="L68" s="674"/>
      <c r="M68" s="736"/>
      <c r="N68" s="736"/>
      <c r="O68" s="736"/>
      <c r="P68" s="736"/>
      <c r="Q68" s="765">
        <f>Q70+Q72+Q75+Q81</f>
        <v>117878.8</v>
      </c>
      <c r="R68" s="658"/>
      <c r="S68" s="641"/>
      <c r="T68" s="658"/>
      <c r="U68" s="658"/>
      <c r="V68" s="771"/>
      <c r="W68" s="736"/>
      <c r="X68" s="736"/>
      <c r="Y68" s="736"/>
      <c r="Z68" s="785"/>
      <c r="AA68" s="659"/>
      <c r="AB68" s="711"/>
    </row>
    <row r="69" spans="1:28" s="155" customFormat="1" ht="264" x14ac:dyDescent="0.25">
      <c r="A69" s="749" t="s">
        <v>1223</v>
      </c>
      <c r="B69" s="749" t="s">
        <v>1224</v>
      </c>
      <c r="C69" s="750"/>
      <c r="D69" s="751" t="s">
        <v>641</v>
      </c>
      <c r="E69" s="752" t="s">
        <v>1225</v>
      </c>
      <c r="F69" s="753">
        <v>0</v>
      </c>
      <c r="G69" s="753">
        <v>6882.9</v>
      </c>
      <c r="H69" s="753">
        <v>0</v>
      </c>
      <c r="I69" s="754">
        <v>7556.4</v>
      </c>
      <c r="J69" s="754">
        <v>5423</v>
      </c>
      <c r="K69" s="754">
        <v>0</v>
      </c>
      <c r="L69" s="754">
        <v>37510.5</v>
      </c>
      <c r="M69" s="753">
        <f>32022.7+1972.18+3038.7</f>
        <v>37033.579999999994</v>
      </c>
      <c r="N69" s="753"/>
      <c r="O69" s="753">
        <v>0</v>
      </c>
      <c r="P69" s="753">
        <v>0</v>
      </c>
      <c r="Q69" s="747">
        <f>37033.6-2086.3</f>
        <v>34947.299999999996</v>
      </c>
      <c r="R69" s="753"/>
      <c r="S69" s="754">
        <f>O69+P69</f>
        <v>0</v>
      </c>
      <c r="T69" s="753"/>
      <c r="U69" s="753"/>
      <c r="V69" s="771"/>
      <c r="W69" s="753"/>
      <c r="X69" s="753">
        <v>0</v>
      </c>
      <c r="Y69" s="753"/>
      <c r="Z69" s="785"/>
      <c r="AA69" s="755"/>
      <c r="AB69" s="756" t="s">
        <v>1226</v>
      </c>
    </row>
    <row r="70" spans="1:28" ht="38.25" x14ac:dyDescent="0.25">
      <c r="A70" s="644"/>
      <c r="B70" s="644"/>
      <c r="C70" s="645"/>
      <c r="D70" s="735" t="s">
        <v>1375</v>
      </c>
      <c r="E70" s="741"/>
      <c r="F70" s="736"/>
      <c r="G70" s="736"/>
      <c r="H70" s="736"/>
      <c r="I70" s="674"/>
      <c r="J70" s="674"/>
      <c r="K70" s="674"/>
      <c r="L70" s="674"/>
      <c r="M70" s="736"/>
      <c r="N70" s="736"/>
      <c r="O70" s="736"/>
      <c r="P70" s="736"/>
      <c r="Q70" s="765">
        <v>54169</v>
      </c>
      <c r="R70" s="658"/>
      <c r="S70" s="641"/>
      <c r="T70" s="658"/>
      <c r="U70" s="658"/>
      <c r="V70" s="771"/>
      <c r="W70" s="736"/>
      <c r="X70" s="736"/>
      <c r="Y70" s="736"/>
      <c r="Z70" s="785"/>
      <c r="AA70" s="659"/>
      <c r="AB70" s="711"/>
    </row>
    <row r="71" spans="1:28" ht="409.5" x14ac:dyDescent="0.25">
      <c r="A71" s="644" t="s">
        <v>1223</v>
      </c>
      <c r="B71" s="644" t="s">
        <v>1227</v>
      </c>
      <c r="C71" s="645"/>
      <c r="D71" s="732" t="s">
        <v>644</v>
      </c>
      <c r="E71" s="634" t="s">
        <v>1228</v>
      </c>
      <c r="F71" s="658">
        <v>2169.61</v>
      </c>
      <c r="G71" s="658">
        <v>4320</v>
      </c>
      <c r="H71" s="658">
        <v>0</v>
      </c>
      <c r="I71" s="641">
        <f>G71+H71</f>
        <v>4320</v>
      </c>
      <c r="J71" s="641">
        <v>4799.3999999999996</v>
      </c>
      <c r="K71" s="641">
        <v>0</v>
      </c>
      <c r="L71" s="641">
        <v>25650.400000000001</v>
      </c>
      <c r="M71" s="658"/>
      <c r="N71" s="658">
        <v>50000</v>
      </c>
      <c r="O71" s="658">
        <v>0</v>
      </c>
      <c r="P71" s="658">
        <v>0</v>
      </c>
      <c r="Q71" s="747">
        <f>25650.4+19100</f>
        <v>44750.400000000001</v>
      </c>
      <c r="R71" s="658"/>
      <c r="S71" s="641">
        <f>O71+P71</f>
        <v>0</v>
      </c>
      <c r="T71" s="658"/>
      <c r="U71" s="658">
        <v>19817</v>
      </c>
      <c r="V71" s="777">
        <f>44166.6-17570.5</f>
        <v>26596.1</v>
      </c>
      <c r="W71" s="658"/>
      <c r="X71" s="658">
        <v>0</v>
      </c>
      <c r="Y71" s="658"/>
      <c r="Z71" s="785"/>
      <c r="AA71" s="659"/>
      <c r="AB71" s="671" t="s">
        <v>1229</v>
      </c>
    </row>
    <row r="72" spans="1:28" ht="38.25" x14ac:dyDescent="0.25">
      <c r="A72" s="644"/>
      <c r="B72" s="644"/>
      <c r="C72" s="645"/>
      <c r="D72" s="735" t="s">
        <v>1375</v>
      </c>
      <c r="E72" s="735"/>
      <c r="F72" s="735"/>
      <c r="G72" s="735"/>
      <c r="H72" s="735"/>
      <c r="I72" s="735"/>
      <c r="J72" s="735"/>
      <c r="K72" s="735"/>
      <c r="L72" s="735"/>
      <c r="M72" s="735"/>
      <c r="N72" s="735"/>
      <c r="O72" s="735"/>
      <c r="P72" s="735"/>
      <c r="Q72" s="765">
        <v>35200</v>
      </c>
      <c r="R72" s="735"/>
      <c r="S72" s="735"/>
      <c r="T72" s="735"/>
      <c r="U72" s="735"/>
      <c r="V72" s="778"/>
      <c r="W72" s="735"/>
      <c r="X72" s="735"/>
      <c r="Y72" s="735"/>
      <c r="Z72" s="790"/>
      <c r="AA72" s="659"/>
      <c r="AB72" s="711"/>
    </row>
    <row r="73" spans="1:28" ht="233.25" x14ac:dyDescent="0.25">
      <c r="A73" s="644" t="s">
        <v>1223</v>
      </c>
      <c r="B73" s="644" t="s">
        <v>1230</v>
      </c>
      <c r="C73" s="645"/>
      <c r="D73" s="644" t="s">
        <v>1231</v>
      </c>
      <c r="E73" s="634" t="s">
        <v>1232</v>
      </c>
      <c r="F73" s="658">
        <v>0</v>
      </c>
      <c r="G73" s="658">
        <v>9077.9</v>
      </c>
      <c r="H73" s="658">
        <v>0</v>
      </c>
      <c r="I73" s="641">
        <f>G73+H73</f>
        <v>9077.9</v>
      </c>
      <c r="J73" s="641">
        <v>0</v>
      </c>
      <c r="K73" s="641">
        <v>0</v>
      </c>
      <c r="L73" s="641">
        <f>J73+K73</f>
        <v>0</v>
      </c>
      <c r="M73" s="658">
        <v>10000</v>
      </c>
      <c r="N73" s="658">
        <v>49792.3</v>
      </c>
      <c r="O73" s="658">
        <v>73430.600000000006</v>
      </c>
      <c r="P73" s="658">
        <v>0</v>
      </c>
      <c r="Q73" s="746">
        <v>13678.6</v>
      </c>
      <c r="R73" s="658"/>
      <c r="S73" s="641">
        <f>O73+P73</f>
        <v>73430.600000000006</v>
      </c>
      <c r="T73" s="658">
        <f>73430.6*37.2/100</f>
        <v>27316.183200000003</v>
      </c>
      <c r="U73" s="658"/>
      <c r="V73" s="777">
        <f>48817.4+38356</f>
        <v>87173.4</v>
      </c>
      <c r="W73" s="658"/>
      <c r="X73" s="658">
        <v>49792.4</v>
      </c>
      <c r="Y73" s="658">
        <v>-49792.3</v>
      </c>
      <c r="Z73" s="785"/>
      <c r="AA73" s="659"/>
      <c r="AB73" s="671" t="s">
        <v>1233</v>
      </c>
    </row>
    <row r="74" spans="1:28" ht="409.5" x14ac:dyDescent="0.25">
      <c r="A74" s="644" t="s">
        <v>1234</v>
      </c>
      <c r="B74" s="644" t="s">
        <v>1235</v>
      </c>
      <c r="C74" s="645"/>
      <c r="D74" s="732" t="s">
        <v>1236</v>
      </c>
      <c r="E74" s="634" t="s">
        <v>1225</v>
      </c>
      <c r="F74" s="658"/>
      <c r="G74" s="658">
        <v>0</v>
      </c>
      <c r="H74" s="658">
        <v>0</v>
      </c>
      <c r="I74" s="641">
        <f>G74+H74</f>
        <v>0</v>
      </c>
      <c r="J74" s="641">
        <v>0</v>
      </c>
      <c r="K74" s="641">
        <v>0</v>
      </c>
      <c r="L74" s="641">
        <f>J74+K74</f>
        <v>0</v>
      </c>
      <c r="M74" s="658">
        <f>1000.1+7159.8</f>
        <v>8159.9000000000005</v>
      </c>
      <c r="N74" s="658"/>
      <c r="O74" s="658"/>
      <c r="P74" s="658"/>
      <c r="Q74" s="747">
        <f>8159.9-4972.2</f>
        <v>3187.7</v>
      </c>
      <c r="R74" s="658"/>
      <c r="S74" s="641"/>
      <c r="T74" s="658"/>
      <c r="U74" s="658"/>
      <c r="V74" s="771"/>
      <c r="W74" s="658"/>
      <c r="X74" s="658"/>
      <c r="Y74" s="658"/>
      <c r="Z74" s="785"/>
      <c r="AA74" s="659"/>
      <c r="AB74" s="660" t="s">
        <v>1237</v>
      </c>
    </row>
    <row r="75" spans="1:28" ht="38.25" x14ac:dyDescent="0.25">
      <c r="A75" s="644"/>
      <c r="B75" s="644"/>
      <c r="C75" s="645"/>
      <c r="D75" s="735" t="s">
        <v>1375</v>
      </c>
      <c r="E75" s="735"/>
      <c r="F75" s="735"/>
      <c r="G75" s="735"/>
      <c r="H75" s="735"/>
      <c r="I75" s="735"/>
      <c r="J75" s="735"/>
      <c r="K75" s="735"/>
      <c r="L75" s="735"/>
      <c r="M75" s="735"/>
      <c r="N75" s="735"/>
      <c r="O75" s="735"/>
      <c r="P75" s="735"/>
      <c r="Q75" s="766" t="s">
        <v>1377</v>
      </c>
      <c r="R75" s="735"/>
      <c r="S75" s="735"/>
      <c r="T75" s="735"/>
      <c r="U75" s="735"/>
      <c r="V75" s="778"/>
      <c r="W75" s="735"/>
      <c r="X75" s="735"/>
      <c r="Y75" s="735"/>
      <c r="Z75" s="790"/>
      <c r="AA75" s="659"/>
      <c r="AB75" s="711"/>
    </row>
    <row r="76" spans="1:28" ht="38.25" x14ac:dyDescent="0.25">
      <c r="A76" s="644"/>
      <c r="B76" s="644"/>
      <c r="C76" s="645"/>
      <c r="D76" s="737" t="s">
        <v>1376</v>
      </c>
      <c r="E76" s="738"/>
      <c r="F76" s="728"/>
      <c r="G76" s="728"/>
      <c r="H76" s="728"/>
      <c r="I76" s="675"/>
      <c r="J76" s="675"/>
      <c r="K76" s="675"/>
      <c r="L76" s="675"/>
      <c r="M76" s="728"/>
      <c r="N76" s="728"/>
      <c r="O76" s="728"/>
      <c r="P76" s="728"/>
      <c r="Q76" s="746">
        <v>98134.8</v>
      </c>
      <c r="R76" s="728"/>
      <c r="S76" s="728"/>
      <c r="T76" s="728"/>
      <c r="U76" s="728"/>
      <c r="V76" s="771"/>
      <c r="W76" s="728"/>
      <c r="X76" s="728"/>
      <c r="Y76" s="728"/>
      <c r="Z76" s="785"/>
      <c r="AA76" s="700"/>
      <c r="AB76" s="701"/>
    </row>
    <row r="77" spans="1:28" ht="372" x14ac:dyDescent="0.25">
      <c r="A77" s="644" t="s">
        <v>1234</v>
      </c>
      <c r="B77" s="644" t="s">
        <v>1238</v>
      </c>
      <c r="C77" s="712"/>
      <c r="D77" s="732" t="s">
        <v>1239</v>
      </c>
      <c r="E77" s="634" t="s">
        <v>1225</v>
      </c>
      <c r="F77" s="658"/>
      <c r="G77" s="658">
        <v>0</v>
      </c>
      <c r="H77" s="658">
        <v>0</v>
      </c>
      <c r="I77" s="641">
        <v>0</v>
      </c>
      <c r="J77" s="641">
        <v>0</v>
      </c>
      <c r="K77" s="641">
        <v>0</v>
      </c>
      <c r="L77" s="641">
        <f>J77+K77</f>
        <v>0</v>
      </c>
      <c r="M77" s="658">
        <f>6746.4+767.5</f>
        <v>7513.9</v>
      </c>
      <c r="N77" s="658"/>
      <c r="O77" s="658">
        <v>0</v>
      </c>
      <c r="P77" s="658">
        <v>0</v>
      </c>
      <c r="Q77" s="747">
        <f>7513.9-4693.2</f>
        <v>2820.7</v>
      </c>
      <c r="R77" s="658"/>
      <c r="S77" s="641">
        <v>0</v>
      </c>
      <c r="T77" s="658"/>
      <c r="U77" s="658"/>
      <c r="V77" s="771"/>
      <c r="W77" s="658"/>
      <c r="X77" s="658">
        <v>0</v>
      </c>
      <c r="Y77" s="658"/>
      <c r="Z77" s="785"/>
      <c r="AA77" s="659"/>
      <c r="AB77" s="660" t="s">
        <v>1240</v>
      </c>
    </row>
    <row r="78" spans="1:28" ht="409.5" x14ac:dyDescent="0.25">
      <c r="A78" s="644"/>
      <c r="B78" s="644"/>
      <c r="C78" s="645"/>
      <c r="D78" s="713" t="s">
        <v>1241</v>
      </c>
      <c r="E78" s="634" t="s">
        <v>1242</v>
      </c>
      <c r="F78" s="658"/>
      <c r="G78" s="658"/>
      <c r="H78" s="658"/>
      <c r="I78" s="641"/>
      <c r="J78" s="641"/>
      <c r="K78" s="641"/>
      <c r="L78" s="641"/>
      <c r="M78" s="658"/>
      <c r="N78" s="658">
        <v>6600</v>
      </c>
      <c r="O78" s="658"/>
      <c r="P78" s="658"/>
      <c r="Q78" s="746"/>
      <c r="R78" s="658">
        <v>6600</v>
      </c>
      <c r="S78" s="641"/>
      <c r="T78" s="658"/>
      <c r="U78" s="658">
        <v>35500</v>
      </c>
      <c r="V78" s="771"/>
      <c r="W78" s="658">
        <v>35500</v>
      </c>
      <c r="X78" s="658">
        <v>10000</v>
      </c>
      <c r="Y78" s="658"/>
      <c r="Z78" s="785"/>
      <c r="AA78" s="659">
        <v>10000</v>
      </c>
      <c r="AB78" s="714" t="s">
        <v>1243</v>
      </c>
    </row>
    <row r="79" spans="1:28" ht="408" x14ac:dyDescent="0.25">
      <c r="A79" s="644"/>
      <c r="B79" s="644"/>
      <c r="C79" s="645"/>
      <c r="D79" s="713" t="s">
        <v>1244</v>
      </c>
      <c r="E79" s="634" t="s">
        <v>1242</v>
      </c>
      <c r="F79" s="658"/>
      <c r="G79" s="658"/>
      <c r="H79" s="658"/>
      <c r="I79" s="641"/>
      <c r="J79" s="641"/>
      <c r="K79" s="641"/>
      <c r="L79" s="641"/>
      <c r="M79" s="658"/>
      <c r="N79" s="658">
        <v>6600</v>
      </c>
      <c r="O79" s="658"/>
      <c r="P79" s="658"/>
      <c r="Q79" s="746"/>
      <c r="R79" s="658">
        <v>6600</v>
      </c>
      <c r="S79" s="641"/>
      <c r="T79" s="658"/>
      <c r="U79" s="658">
        <v>35500</v>
      </c>
      <c r="V79" s="771"/>
      <c r="W79" s="658">
        <v>35500</v>
      </c>
      <c r="X79" s="658">
        <v>10000</v>
      </c>
      <c r="Y79" s="658"/>
      <c r="Z79" s="785"/>
      <c r="AA79" s="659">
        <v>10000</v>
      </c>
      <c r="AB79" s="714" t="s">
        <v>1245</v>
      </c>
    </row>
    <row r="80" spans="1:28" ht="409.5" x14ac:dyDescent="0.25">
      <c r="A80" s="644" t="s">
        <v>1246</v>
      </c>
      <c r="B80" s="644" t="s">
        <v>1099</v>
      </c>
      <c r="C80" s="645"/>
      <c r="D80" s="661" t="s">
        <v>1247</v>
      </c>
      <c r="E80" s="634" t="s">
        <v>1248</v>
      </c>
      <c r="F80" s="658">
        <v>0</v>
      </c>
      <c r="G80" s="658">
        <v>0</v>
      </c>
      <c r="H80" s="658">
        <v>0</v>
      </c>
      <c r="I80" s="641">
        <f>G80+H80</f>
        <v>0</v>
      </c>
      <c r="J80" s="641">
        <v>0</v>
      </c>
      <c r="K80" s="641">
        <v>8380.2000000000007</v>
      </c>
      <c r="L80" s="641"/>
      <c r="M80" s="658"/>
      <c r="N80" s="658">
        <v>8286.9</v>
      </c>
      <c r="O80" s="658"/>
      <c r="P80" s="658"/>
      <c r="Q80" s="746"/>
      <c r="R80" s="658">
        <v>8286.9</v>
      </c>
      <c r="S80" s="641"/>
      <c r="T80" s="658"/>
      <c r="U80" s="658">
        <v>90000</v>
      </c>
      <c r="V80" s="771"/>
      <c r="W80" s="658">
        <v>90000</v>
      </c>
      <c r="X80" s="658"/>
      <c r="Y80" s="658">
        <f>115245.6-U80</f>
        <v>25245.600000000006</v>
      </c>
      <c r="Z80" s="785"/>
      <c r="AA80" s="659">
        <f>115245.6-W80</f>
        <v>25245.600000000006</v>
      </c>
      <c r="AB80" s="660" t="s">
        <v>1249</v>
      </c>
    </row>
    <row r="81" spans="1:28" ht="38.25" x14ac:dyDescent="0.25">
      <c r="A81" s="644"/>
      <c r="B81" s="644"/>
      <c r="C81" s="645"/>
      <c r="D81" s="735" t="s">
        <v>1375</v>
      </c>
      <c r="E81" s="735"/>
      <c r="F81" s="735"/>
      <c r="G81" s="735"/>
      <c r="H81" s="735"/>
      <c r="I81" s="735"/>
      <c r="J81" s="735"/>
      <c r="K81" s="735"/>
      <c r="L81" s="735"/>
      <c r="M81" s="735"/>
      <c r="N81" s="735"/>
      <c r="O81" s="735"/>
      <c r="P81" s="735"/>
      <c r="Q81" s="766" t="s">
        <v>1378</v>
      </c>
      <c r="R81" s="735"/>
      <c r="S81" s="735"/>
      <c r="T81" s="735"/>
      <c r="U81" s="735"/>
      <c r="V81" s="778"/>
      <c r="W81" s="735"/>
      <c r="X81" s="735"/>
      <c r="Y81" s="735"/>
      <c r="Z81" s="790"/>
      <c r="AA81" s="659"/>
      <c r="AB81" s="711"/>
    </row>
    <row r="82" spans="1:28" ht="38.25" x14ac:dyDescent="0.25">
      <c r="A82" s="644"/>
      <c r="B82" s="644"/>
      <c r="C82" s="645"/>
      <c r="D82" s="737" t="s">
        <v>1376</v>
      </c>
      <c r="E82" s="738"/>
      <c r="F82" s="728"/>
      <c r="G82" s="728"/>
      <c r="H82" s="728"/>
      <c r="I82" s="675"/>
      <c r="J82" s="675"/>
      <c r="K82" s="675"/>
      <c r="L82" s="675"/>
      <c r="M82" s="728"/>
      <c r="N82" s="728"/>
      <c r="O82" s="728"/>
      <c r="P82" s="728"/>
      <c r="Q82" s="746">
        <v>92661.7</v>
      </c>
      <c r="R82" s="728"/>
      <c r="S82" s="728"/>
      <c r="T82" s="728"/>
      <c r="U82" s="728"/>
      <c r="V82" s="771"/>
      <c r="W82" s="728"/>
      <c r="X82" s="728"/>
      <c r="Y82" s="728"/>
      <c r="Z82" s="785"/>
      <c r="AA82" s="700"/>
      <c r="AB82" s="701"/>
    </row>
    <row r="83" spans="1:28" ht="409.5" x14ac:dyDescent="0.25">
      <c r="A83" s="644" t="s">
        <v>1223</v>
      </c>
      <c r="B83" s="644" t="s">
        <v>1250</v>
      </c>
      <c r="C83" s="645"/>
      <c r="D83" s="732" t="s">
        <v>1251</v>
      </c>
      <c r="E83" s="634" t="s">
        <v>1252</v>
      </c>
      <c r="F83" s="658">
        <v>0</v>
      </c>
      <c r="G83" s="658">
        <v>20</v>
      </c>
      <c r="H83" s="658">
        <v>0</v>
      </c>
      <c r="I83" s="641">
        <f>G83+H83</f>
        <v>20</v>
      </c>
      <c r="J83" s="641">
        <v>12765.2</v>
      </c>
      <c r="K83" s="641">
        <v>0</v>
      </c>
      <c r="L83" s="673">
        <f>12765.2-4750.9</f>
        <v>8014.3000000000011</v>
      </c>
      <c r="M83" s="658">
        <v>8014.3</v>
      </c>
      <c r="N83" s="658"/>
      <c r="O83" s="658">
        <v>111179.1</v>
      </c>
      <c r="P83" s="658">
        <v>0</v>
      </c>
      <c r="Q83" s="746">
        <v>8014.3</v>
      </c>
      <c r="R83" s="658"/>
      <c r="S83" s="641">
        <f>O83+P83</f>
        <v>111179.1</v>
      </c>
      <c r="T83" s="658">
        <f>111776.8-84809.1</f>
        <v>26967.699999999997</v>
      </c>
      <c r="U83" s="658"/>
      <c r="V83" s="771">
        <v>111179.1</v>
      </c>
      <c r="W83" s="658"/>
      <c r="X83" s="658">
        <f>15564.5+84809.1</f>
        <v>100373.6</v>
      </c>
      <c r="Y83" s="658"/>
      <c r="Z83" s="785">
        <v>16162.2</v>
      </c>
      <c r="AA83" s="659">
        <v>0</v>
      </c>
      <c r="AB83" s="660" t="s">
        <v>1253</v>
      </c>
    </row>
    <row r="84" spans="1:28" ht="408" x14ac:dyDescent="0.25">
      <c r="A84" s="644" t="s">
        <v>1223</v>
      </c>
      <c r="B84" s="644" t="s">
        <v>1254</v>
      </c>
      <c r="C84" s="645"/>
      <c r="D84" s="732" t="s">
        <v>1255</v>
      </c>
      <c r="E84" s="634" t="s">
        <v>1256</v>
      </c>
      <c r="F84" s="658">
        <v>0</v>
      </c>
      <c r="G84" s="658">
        <v>20</v>
      </c>
      <c r="H84" s="658">
        <v>0</v>
      </c>
      <c r="I84" s="641">
        <f>G84+H84</f>
        <v>20</v>
      </c>
      <c r="J84" s="641">
        <v>9406</v>
      </c>
      <c r="K84" s="641">
        <v>0</v>
      </c>
      <c r="L84" s="673">
        <f>9406-878.2</f>
        <v>8527.7999999999993</v>
      </c>
      <c r="M84" s="658">
        <v>8527.7999999999993</v>
      </c>
      <c r="N84" s="658"/>
      <c r="O84" s="658">
        <v>0</v>
      </c>
      <c r="P84" s="658">
        <v>0</v>
      </c>
      <c r="Q84" s="746">
        <v>8527.7999999999993</v>
      </c>
      <c r="R84" s="658"/>
      <c r="S84" s="641">
        <f>O84+P84</f>
        <v>0</v>
      </c>
      <c r="T84" s="658">
        <v>64959.6</v>
      </c>
      <c r="U84" s="658"/>
      <c r="V84" s="771"/>
      <c r="W84" s="658">
        <v>64959.6</v>
      </c>
      <c r="X84" s="658">
        <v>28870.9</v>
      </c>
      <c r="Y84" s="658"/>
      <c r="Z84" s="785"/>
      <c r="AA84" s="659">
        <v>28870.9</v>
      </c>
      <c r="AB84" s="660" t="s">
        <v>1257</v>
      </c>
    </row>
    <row r="85" spans="1:28" ht="178.5" x14ac:dyDescent="0.25">
      <c r="A85" s="644"/>
      <c r="B85" s="644"/>
      <c r="C85" s="645"/>
      <c r="D85" s="713" t="s">
        <v>1258</v>
      </c>
      <c r="E85" s="634" t="s">
        <v>1164</v>
      </c>
      <c r="F85" s="658"/>
      <c r="G85" s="658"/>
      <c r="H85" s="658"/>
      <c r="I85" s="641"/>
      <c r="J85" s="641"/>
      <c r="K85" s="641"/>
      <c r="L85" s="641"/>
      <c r="M85" s="658"/>
      <c r="N85" s="658">
        <v>7500</v>
      </c>
      <c r="O85" s="658"/>
      <c r="P85" s="658"/>
      <c r="Q85" s="746"/>
      <c r="R85" s="658">
        <v>7500</v>
      </c>
      <c r="S85" s="641"/>
      <c r="T85" s="658"/>
      <c r="U85" s="658">
        <v>41850</v>
      </c>
      <c r="V85" s="771"/>
      <c r="W85" s="658">
        <v>41850</v>
      </c>
      <c r="X85" s="658"/>
      <c r="Y85" s="658"/>
      <c r="Z85" s="785"/>
      <c r="AA85" s="659"/>
      <c r="AB85" s="660" t="s">
        <v>1259</v>
      </c>
    </row>
    <row r="86" spans="1:28" ht="288" x14ac:dyDescent="0.25">
      <c r="A86" s="644"/>
      <c r="B86" s="644"/>
      <c r="C86" s="645"/>
      <c r="D86" s="713" t="s">
        <v>1260</v>
      </c>
      <c r="E86" s="634" t="s">
        <v>1261</v>
      </c>
      <c r="F86" s="658"/>
      <c r="G86" s="658"/>
      <c r="H86" s="658"/>
      <c r="I86" s="641"/>
      <c r="J86" s="641"/>
      <c r="K86" s="641"/>
      <c r="L86" s="641"/>
      <c r="M86" s="658"/>
      <c r="N86" s="658">
        <v>12800</v>
      </c>
      <c r="O86" s="658"/>
      <c r="P86" s="658"/>
      <c r="Q86" s="746"/>
      <c r="R86" s="658">
        <v>12800</v>
      </c>
      <c r="S86" s="641"/>
      <c r="T86" s="658"/>
      <c r="U86" s="658">
        <f>102374.4-Y86</f>
        <v>72374.399999999994</v>
      </c>
      <c r="V86" s="771"/>
      <c r="W86" s="658">
        <f>102374.4-AA86</f>
        <v>72374.399999999994</v>
      </c>
      <c r="X86" s="658"/>
      <c r="Y86" s="658">
        <v>30000</v>
      </c>
      <c r="Z86" s="785"/>
      <c r="AA86" s="659">
        <v>30000</v>
      </c>
      <c r="AB86" s="711" t="s">
        <v>1262</v>
      </c>
    </row>
    <row r="87" spans="1:28" ht="276" x14ac:dyDescent="0.25">
      <c r="A87" s="644"/>
      <c r="B87" s="644"/>
      <c r="C87" s="645"/>
      <c r="D87" s="713" t="s">
        <v>1263</v>
      </c>
      <c r="E87" s="634" t="s">
        <v>1261</v>
      </c>
      <c r="F87" s="658"/>
      <c r="G87" s="658"/>
      <c r="H87" s="658"/>
      <c r="I87" s="641"/>
      <c r="J87" s="641"/>
      <c r="K87" s="641"/>
      <c r="L87" s="641"/>
      <c r="M87" s="658"/>
      <c r="N87" s="658"/>
      <c r="O87" s="658"/>
      <c r="P87" s="658"/>
      <c r="Q87" s="746"/>
      <c r="R87" s="658"/>
      <c r="S87" s="641"/>
      <c r="T87" s="658"/>
      <c r="U87" s="658">
        <v>7700</v>
      </c>
      <c r="V87" s="771"/>
      <c r="W87" s="658">
        <v>7700</v>
      </c>
      <c r="X87" s="658"/>
      <c r="Y87" s="658">
        <v>46239.9</v>
      </c>
      <c r="Z87" s="785"/>
      <c r="AA87" s="659">
        <v>46239.9</v>
      </c>
      <c r="AB87" s="711" t="s">
        <v>1264</v>
      </c>
    </row>
    <row r="88" spans="1:28" ht="192" x14ac:dyDescent="0.25">
      <c r="A88" s="644"/>
      <c r="B88" s="644"/>
      <c r="C88" s="645"/>
      <c r="D88" s="713" t="s">
        <v>1265</v>
      </c>
      <c r="E88" s="634" t="s">
        <v>1266</v>
      </c>
      <c r="F88" s="658"/>
      <c r="G88" s="658"/>
      <c r="H88" s="658"/>
      <c r="I88" s="641"/>
      <c r="J88" s="641"/>
      <c r="K88" s="641"/>
      <c r="L88" s="641"/>
      <c r="M88" s="658"/>
      <c r="N88" s="658"/>
      <c r="O88" s="658"/>
      <c r="P88" s="658"/>
      <c r="Q88" s="746"/>
      <c r="R88" s="658"/>
      <c r="S88" s="641"/>
      <c r="T88" s="658"/>
      <c r="U88" s="658"/>
      <c r="V88" s="771"/>
      <c r="W88" s="658"/>
      <c r="X88" s="658"/>
      <c r="Y88" s="658">
        <v>7700</v>
      </c>
      <c r="Z88" s="785"/>
      <c r="AA88" s="659">
        <v>7700</v>
      </c>
      <c r="AB88" s="711" t="s">
        <v>1267</v>
      </c>
    </row>
    <row r="89" spans="1:28" ht="153" x14ac:dyDescent="0.25">
      <c r="A89" s="644"/>
      <c r="B89" s="644"/>
      <c r="C89" s="645"/>
      <c r="D89" s="713" t="s">
        <v>1268</v>
      </c>
      <c r="E89" s="634" t="s">
        <v>1269</v>
      </c>
      <c r="F89" s="658"/>
      <c r="G89" s="658"/>
      <c r="H89" s="658"/>
      <c r="I89" s="641"/>
      <c r="J89" s="641"/>
      <c r="K89" s="641"/>
      <c r="L89" s="641"/>
      <c r="M89" s="658"/>
      <c r="N89" s="658"/>
      <c r="O89" s="658"/>
      <c r="P89" s="658"/>
      <c r="Q89" s="746"/>
      <c r="R89" s="658"/>
      <c r="S89" s="641"/>
      <c r="T89" s="658"/>
      <c r="U89" s="658"/>
      <c r="V89" s="771"/>
      <c r="W89" s="658"/>
      <c r="X89" s="658"/>
      <c r="Y89" s="658">
        <v>8000</v>
      </c>
      <c r="Z89" s="785"/>
      <c r="AA89" s="659">
        <v>8000</v>
      </c>
      <c r="AB89" s="711" t="s">
        <v>1270</v>
      </c>
    </row>
    <row r="90" spans="1:28" ht="180" x14ac:dyDescent="0.25">
      <c r="A90" s="644"/>
      <c r="B90" s="644"/>
      <c r="C90" s="645"/>
      <c r="D90" s="713" t="s">
        <v>1271</v>
      </c>
      <c r="E90" s="634" t="s">
        <v>1164</v>
      </c>
      <c r="F90" s="658"/>
      <c r="G90" s="658"/>
      <c r="H90" s="658"/>
      <c r="I90" s="641"/>
      <c r="J90" s="641"/>
      <c r="K90" s="641"/>
      <c r="L90" s="641"/>
      <c r="M90" s="658"/>
      <c r="N90" s="658">
        <v>7700</v>
      </c>
      <c r="O90" s="658"/>
      <c r="P90" s="658"/>
      <c r="Q90" s="746"/>
      <c r="R90" s="658">
        <v>7700</v>
      </c>
      <c r="S90" s="641"/>
      <c r="T90" s="658"/>
      <c r="U90" s="658">
        <v>46239.9</v>
      </c>
      <c r="V90" s="771"/>
      <c r="W90" s="658">
        <v>46239.9</v>
      </c>
      <c r="X90" s="658"/>
      <c r="Y90" s="658"/>
      <c r="Z90" s="785"/>
      <c r="AA90" s="659"/>
      <c r="AB90" s="711" t="s">
        <v>1272</v>
      </c>
    </row>
    <row r="91" spans="1:28" ht="156" x14ac:dyDescent="0.25">
      <c r="A91" s="644"/>
      <c r="B91" s="644"/>
      <c r="C91" s="645"/>
      <c r="D91" s="713" t="s">
        <v>1273</v>
      </c>
      <c r="E91" s="634" t="s">
        <v>1164</v>
      </c>
      <c r="F91" s="658"/>
      <c r="G91" s="658"/>
      <c r="H91" s="658"/>
      <c r="I91" s="641"/>
      <c r="J91" s="641"/>
      <c r="K91" s="641"/>
      <c r="L91" s="641"/>
      <c r="M91" s="658"/>
      <c r="N91" s="658">
        <v>17000</v>
      </c>
      <c r="O91" s="658"/>
      <c r="P91" s="658"/>
      <c r="Q91" s="746"/>
      <c r="R91" s="658"/>
      <c r="S91" s="641"/>
      <c r="T91" s="658"/>
      <c r="U91" s="658">
        <v>70000</v>
      </c>
      <c r="V91" s="771"/>
      <c r="W91" s="658">
        <v>17000</v>
      </c>
      <c r="X91" s="658"/>
      <c r="Y91" s="658">
        <f>140988-U91</f>
        <v>70988</v>
      </c>
      <c r="Z91" s="785"/>
      <c r="AA91" s="659">
        <v>140988</v>
      </c>
      <c r="AB91" s="711" t="s">
        <v>1274</v>
      </c>
    </row>
    <row r="92" spans="1:28" ht="127.5" x14ac:dyDescent="0.25">
      <c r="A92" s="644"/>
      <c r="B92" s="644"/>
      <c r="C92" s="645"/>
      <c r="D92" s="644" t="s">
        <v>1275</v>
      </c>
      <c r="E92" s="634" t="s">
        <v>1276</v>
      </c>
      <c r="F92" s="658"/>
      <c r="G92" s="658"/>
      <c r="H92" s="658"/>
      <c r="I92" s="641"/>
      <c r="J92" s="641"/>
      <c r="K92" s="641"/>
      <c r="L92" s="641"/>
      <c r="M92" s="658"/>
      <c r="N92" s="658"/>
      <c r="O92" s="658"/>
      <c r="P92" s="658"/>
      <c r="Q92" s="746"/>
      <c r="R92" s="658"/>
      <c r="S92" s="641"/>
      <c r="T92" s="658"/>
      <c r="U92" s="658"/>
      <c r="V92" s="771"/>
      <c r="W92" s="658"/>
      <c r="X92" s="658">
        <v>12765.2</v>
      </c>
      <c r="Y92" s="658"/>
      <c r="Z92" s="785"/>
      <c r="AA92" s="659">
        <v>12765.2</v>
      </c>
      <c r="AB92" s="660" t="s">
        <v>1277</v>
      </c>
    </row>
    <row r="93" spans="1:28" ht="140.25" x14ac:dyDescent="0.25">
      <c r="A93" s="644"/>
      <c r="B93" s="644"/>
      <c r="C93" s="645"/>
      <c r="D93" s="713" t="s">
        <v>1278</v>
      </c>
      <c r="E93" s="634" t="s">
        <v>1164</v>
      </c>
      <c r="F93" s="658"/>
      <c r="G93" s="658"/>
      <c r="H93" s="658"/>
      <c r="I93" s="641"/>
      <c r="J93" s="641"/>
      <c r="K93" s="641"/>
      <c r="L93" s="641"/>
      <c r="M93" s="658"/>
      <c r="N93" s="658"/>
      <c r="O93" s="658"/>
      <c r="P93" s="658"/>
      <c r="Q93" s="746"/>
      <c r="R93" s="658"/>
      <c r="S93" s="641"/>
      <c r="T93" s="658"/>
      <c r="U93" s="658">
        <v>7000</v>
      </c>
      <c r="V93" s="771"/>
      <c r="W93" s="658">
        <v>7000</v>
      </c>
      <c r="X93" s="658"/>
      <c r="Y93" s="658">
        <v>39804</v>
      </c>
      <c r="Z93" s="785"/>
      <c r="AA93" s="659">
        <v>39804</v>
      </c>
      <c r="AB93" s="711" t="s">
        <v>1279</v>
      </c>
    </row>
    <row r="94" spans="1:28" ht="180" x14ac:dyDescent="0.25">
      <c r="A94" s="644"/>
      <c r="B94" s="644"/>
      <c r="C94" s="645"/>
      <c r="D94" s="713" t="s">
        <v>1280</v>
      </c>
      <c r="E94" s="634" t="s">
        <v>1164</v>
      </c>
      <c r="F94" s="658"/>
      <c r="G94" s="658"/>
      <c r="H94" s="658"/>
      <c r="I94" s="641"/>
      <c r="J94" s="641"/>
      <c r="K94" s="641"/>
      <c r="L94" s="641"/>
      <c r="M94" s="658"/>
      <c r="N94" s="658"/>
      <c r="O94" s="658"/>
      <c r="P94" s="658"/>
      <c r="Q94" s="746"/>
      <c r="R94" s="658"/>
      <c r="S94" s="641"/>
      <c r="T94" s="658"/>
      <c r="U94" s="658">
        <v>7000</v>
      </c>
      <c r="V94" s="771"/>
      <c r="W94" s="658">
        <v>7000</v>
      </c>
      <c r="X94" s="658"/>
      <c r="Y94" s="658"/>
      <c r="Z94" s="785"/>
      <c r="AA94" s="659"/>
      <c r="AB94" s="711" t="s">
        <v>1281</v>
      </c>
    </row>
    <row r="95" spans="1:28" ht="180" x14ac:dyDescent="0.25">
      <c r="A95" s="644"/>
      <c r="B95" s="644"/>
      <c r="C95" s="645"/>
      <c r="D95" s="713" t="s">
        <v>1282</v>
      </c>
      <c r="E95" s="634" t="s">
        <v>1164</v>
      </c>
      <c r="F95" s="658"/>
      <c r="G95" s="658"/>
      <c r="H95" s="658"/>
      <c r="I95" s="641"/>
      <c r="J95" s="641"/>
      <c r="K95" s="641"/>
      <c r="L95" s="641"/>
      <c r="M95" s="658"/>
      <c r="N95" s="658"/>
      <c r="O95" s="658"/>
      <c r="P95" s="658"/>
      <c r="Q95" s="746"/>
      <c r="R95" s="658"/>
      <c r="S95" s="641"/>
      <c r="T95" s="658"/>
      <c r="U95" s="658">
        <v>6000</v>
      </c>
      <c r="V95" s="771"/>
      <c r="W95" s="658">
        <v>6000</v>
      </c>
      <c r="X95" s="658"/>
      <c r="Y95" s="658">
        <v>22878</v>
      </c>
      <c r="Z95" s="785"/>
      <c r="AA95" s="659">
        <v>22878</v>
      </c>
      <c r="AB95" s="711" t="s">
        <v>1283</v>
      </c>
    </row>
    <row r="96" spans="1:28" ht="165.75" x14ac:dyDescent="0.25">
      <c r="A96" s="644"/>
      <c r="B96" s="644"/>
      <c r="C96" s="645"/>
      <c r="D96" s="715" t="s">
        <v>1284</v>
      </c>
      <c r="E96" s="647" t="s">
        <v>1285</v>
      </c>
      <c r="F96" s="648">
        <v>0</v>
      </c>
      <c r="G96" s="648">
        <v>0</v>
      </c>
      <c r="H96" s="648">
        <v>100</v>
      </c>
      <c r="I96" s="649">
        <f>G96+H96</f>
        <v>100</v>
      </c>
      <c r="J96" s="649">
        <v>0</v>
      </c>
      <c r="K96" s="649">
        <v>0</v>
      </c>
      <c r="L96" s="649">
        <v>0</v>
      </c>
      <c r="M96" s="648"/>
      <c r="N96" s="648">
        <v>100000</v>
      </c>
      <c r="O96" s="648">
        <v>0</v>
      </c>
      <c r="P96" s="648">
        <v>0</v>
      </c>
      <c r="Q96" s="746"/>
      <c r="R96" s="648">
        <v>51150</v>
      </c>
      <c r="S96" s="649">
        <v>0</v>
      </c>
      <c r="T96" s="648"/>
      <c r="U96" s="648">
        <v>100390</v>
      </c>
      <c r="V96" s="771"/>
      <c r="W96" s="648">
        <v>51150</v>
      </c>
      <c r="X96" s="648">
        <v>0</v>
      </c>
      <c r="Y96" s="648"/>
      <c r="Z96" s="785"/>
      <c r="AA96" s="716"/>
      <c r="AB96" s="660" t="s">
        <v>1286</v>
      </c>
    </row>
    <row r="97" spans="1:28" ht="240" x14ac:dyDescent="0.25">
      <c r="A97" s="644"/>
      <c r="B97" s="644"/>
      <c r="C97" s="645"/>
      <c r="D97" s="644" t="s">
        <v>1287</v>
      </c>
      <c r="E97" s="634"/>
      <c r="F97" s="658"/>
      <c r="G97" s="658"/>
      <c r="H97" s="658"/>
      <c r="I97" s="641"/>
      <c r="J97" s="641"/>
      <c r="K97" s="641"/>
      <c r="L97" s="641"/>
      <c r="M97" s="658"/>
      <c r="N97" s="658">
        <v>9793.9</v>
      </c>
      <c r="O97" s="658"/>
      <c r="P97" s="658"/>
      <c r="Q97" s="746"/>
      <c r="R97" s="658">
        <v>9793.9</v>
      </c>
      <c r="S97" s="641"/>
      <c r="T97" s="658"/>
      <c r="U97" s="658">
        <v>40000</v>
      </c>
      <c r="V97" s="771"/>
      <c r="W97" s="658">
        <v>40000</v>
      </c>
      <c r="X97" s="658"/>
      <c r="Y97" s="658">
        <v>50000</v>
      </c>
      <c r="Z97" s="785"/>
      <c r="AA97" s="659">
        <v>50000</v>
      </c>
      <c r="AB97" s="660" t="s">
        <v>1288</v>
      </c>
    </row>
    <row r="98" spans="1:28" ht="168" x14ac:dyDescent="0.25">
      <c r="A98" s="644"/>
      <c r="B98" s="644"/>
      <c r="C98" s="645"/>
      <c r="D98" s="713" t="s">
        <v>1289</v>
      </c>
      <c r="E98" s="634" t="s">
        <v>1261</v>
      </c>
      <c r="F98" s="658"/>
      <c r="G98" s="658"/>
      <c r="H98" s="658"/>
      <c r="I98" s="641"/>
      <c r="J98" s="641"/>
      <c r="K98" s="641"/>
      <c r="L98" s="641"/>
      <c r="M98" s="658"/>
      <c r="N98" s="658"/>
      <c r="O98" s="658"/>
      <c r="P98" s="658"/>
      <c r="Q98" s="746"/>
      <c r="R98" s="658"/>
      <c r="S98" s="641"/>
      <c r="T98" s="658"/>
      <c r="U98" s="658">
        <v>10700</v>
      </c>
      <c r="V98" s="771"/>
      <c r="W98" s="658">
        <v>10700</v>
      </c>
      <c r="X98" s="658"/>
      <c r="Y98" s="658">
        <v>85300</v>
      </c>
      <c r="Z98" s="785"/>
      <c r="AA98" s="659">
        <v>85300</v>
      </c>
      <c r="AB98" s="711" t="s">
        <v>1290</v>
      </c>
    </row>
    <row r="99" spans="1:28" ht="156" x14ac:dyDescent="0.25">
      <c r="A99" s="644"/>
      <c r="B99" s="644"/>
      <c r="C99" s="645"/>
      <c r="D99" s="713" t="s">
        <v>1291</v>
      </c>
      <c r="E99" s="634" t="s">
        <v>1261</v>
      </c>
      <c r="F99" s="658"/>
      <c r="G99" s="658"/>
      <c r="H99" s="658"/>
      <c r="I99" s="641"/>
      <c r="J99" s="641"/>
      <c r="K99" s="641"/>
      <c r="L99" s="641"/>
      <c r="M99" s="658"/>
      <c r="N99" s="658"/>
      <c r="O99" s="658"/>
      <c r="P99" s="658"/>
      <c r="Q99" s="746"/>
      <c r="R99" s="658"/>
      <c r="S99" s="641"/>
      <c r="T99" s="658"/>
      <c r="U99" s="658">
        <v>13200</v>
      </c>
      <c r="V99" s="771"/>
      <c r="W99" s="658">
        <v>13200</v>
      </c>
      <c r="X99" s="658"/>
      <c r="Y99" s="658">
        <v>106689.60000000001</v>
      </c>
      <c r="Z99" s="785"/>
      <c r="AA99" s="659">
        <v>106689.60000000001</v>
      </c>
      <c r="AB99" s="711" t="s">
        <v>1292</v>
      </c>
    </row>
    <row r="100" spans="1:28" ht="242.25" x14ac:dyDescent="0.25">
      <c r="A100" s="644"/>
      <c r="B100" s="644"/>
      <c r="C100" s="645"/>
      <c r="D100" s="713" t="s">
        <v>1293</v>
      </c>
      <c r="E100" s="634" t="s">
        <v>1294</v>
      </c>
      <c r="F100" s="658"/>
      <c r="G100" s="658"/>
      <c r="H100" s="658"/>
      <c r="I100" s="641"/>
      <c r="J100" s="641"/>
      <c r="K100" s="641"/>
      <c r="L100" s="641"/>
      <c r="M100" s="658"/>
      <c r="N100" s="658"/>
      <c r="O100" s="658"/>
      <c r="P100" s="658"/>
      <c r="Q100" s="746"/>
      <c r="R100" s="658">
        <v>40000</v>
      </c>
      <c r="S100" s="641"/>
      <c r="T100" s="658"/>
      <c r="U100" s="658">
        <v>40000</v>
      </c>
      <c r="V100" s="771"/>
      <c r="W100" s="658">
        <v>30000</v>
      </c>
      <c r="X100" s="658"/>
      <c r="Y100" s="658">
        <v>30000</v>
      </c>
      <c r="Z100" s="785"/>
      <c r="AA100" s="659"/>
      <c r="AB100" s="711" t="s">
        <v>1295</v>
      </c>
    </row>
    <row r="101" spans="1:28" ht="165.75" x14ac:dyDescent="0.25">
      <c r="A101" s="644"/>
      <c r="B101" s="644"/>
      <c r="C101" s="645"/>
      <c r="D101" s="713" t="s">
        <v>1296</v>
      </c>
      <c r="E101" s="634" t="s">
        <v>1297</v>
      </c>
      <c r="F101" s="658"/>
      <c r="G101" s="658"/>
      <c r="H101" s="658"/>
      <c r="I101" s="641"/>
      <c r="J101" s="641"/>
      <c r="K101" s="641"/>
      <c r="L101" s="641"/>
      <c r="M101" s="658"/>
      <c r="N101" s="658"/>
      <c r="O101" s="658"/>
      <c r="P101" s="658"/>
      <c r="Q101" s="746"/>
      <c r="R101" s="658"/>
      <c r="S101" s="641"/>
      <c r="T101" s="658"/>
      <c r="U101" s="658"/>
      <c r="V101" s="771"/>
      <c r="W101" s="658"/>
      <c r="X101" s="658"/>
      <c r="Y101" s="658"/>
      <c r="Z101" s="785"/>
      <c r="AA101" s="659"/>
      <c r="AB101" s="711" t="s">
        <v>1298</v>
      </c>
    </row>
    <row r="102" spans="1:28" ht="293.25" x14ac:dyDescent="0.25">
      <c r="A102" s="644"/>
      <c r="B102" s="644"/>
      <c r="C102" s="645"/>
      <c r="D102" s="715" t="s">
        <v>1299</v>
      </c>
      <c r="E102" s="647" t="s">
        <v>1297</v>
      </c>
      <c r="F102" s="648"/>
      <c r="G102" s="648"/>
      <c r="H102" s="648"/>
      <c r="I102" s="649"/>
      <c r="J102" s="649"/>
      <c r="K102" s="649"/>
      <c r="L102" s="649"/>
      <c r="M102" s="648"/>
      <c r="N102" s="648"/>
      <c r="O102" s="648"/>
      <c r="P102" s="648"/>
      <c r="Q102" s="746"/>
      <c r="R102" s="648"/>
      <c r="S102" s="649"/>
      <c r="T102" s="648"/>
      <c r="U102" s="648">
        <v>60000</v>
      </c>
      <c r="V102" s="771"/>
      <c r="W102" s="648">
        <v>60000</v>
      </c>
      <c r="X102" s="648"/>
      <c r="Y102" s="648">
        <v>64992</v>
      </c>
      <c r="Z102" s="785"/>
      <c r="AA102" s="716">
        <v>64992</v>
      </c>
      <c r="AB102" s="711" t="s">
        <v>1300</v>
      </c>
    </row>
    <row r="103" spans="1:28" ht="240" x14ac:dyDescent="0.25">
      <c r="A103" s="717"/>
      <c r="B103" s="717"/>
      <c r="C103" s="718"/>
      <c r="D103" s="719" t="s">
        <v>1301</v>
      </c>
      <c r="E103" s="633"/>
      <c r="F103" s="720"/>
      <c r="G103" s="720"/>
      <c r="H103" s="720"/>
      <c r="I103" s="720"/>
      <c r="J103" s="720"/>
      <c r="K103" s="720"/>
      <c r="L103" s="641"/>
      <c r="M103" s="720"/>
      <c r="N103" s="720"/>
      <c r="O103" s="720"/>
      <c r="P103" s="720"/>
      <c r="Q103" s="767"/>
      <c r="R103" s="720"/>
      <c r="S103" s="641"/>
      <c r="T103" s="720"/>
      <c r="U103" s="720"/>
      <c r="V103" s="779"/>
      <c r="W103" s="720"/>
      <c r="X103" s="720"/>
      <c r="Y103" s="720"/>
      <c r="Z103" s="791"/>
      <c r="AA103" s="721"/>
      <c r="AB103" s="722" t="s">
        <v>1302</v>
      </c>
    </row>
    <row r="104" spans="1:28" ht="229.5" x14ac:dyDescent="0.25">
      <c r="A104" s="644"/>
      <c r="B104" s="644"/>
      <c r="C104" s="645"/>
      <c r="D104" s="713" t="s">
        <v>1303</v>
      </c>
      <c r="E104" s="634" t="s">
        <v>1297</v>
      </c>
      <c r="F104" s="658"/>
      <c r="G104" s="658"/>
      <c r="H104" s="658"/>
      <c r="I104" s="641"/>
      <c r="J104" s="641"/>
      <c r="K104" s="641"/>
      <c r="L104" s="641"/>
      <c r="M104" s="658"/>
      <c r="N104" s="658"/>
      <c r="O104" s="658"/>
      <c r="P104" s="658"/>
      <c r="Q104" s="746"/>
      <c r="R104" s="658"/>
      <c r="S104" s="641"/>
      <c r="T104" s="658"/>
      <c r="U104" s="658"/>
      <c r="V104" s="771"/>
      <c r="W104" s="658"/>
      <c r="X104" s="658"/>
      <c r="Y104" s="658"/>
      <c r="Z104" s="785"/>
      <c r="AA104" s="659"/>
      <c r="AB104" s="711"/>
    </row>
    <row r="105" spans="1:28" ht="165.75" x14ac:dyDescent="0.25">
      <c r="A105" s="644"/>
      <c r="B105" s="644"/>
      <c r="C105" s="645"/>
      <c r="D105" s="713" t="s">
        <v>1304</v>
      </c>
      <c r="E105" s="634" t="s">
        <v>1297</v>
      </c>
      <c r="F105" s="658"/>
      <c r="G105" s="658"/>
      <c r="H105" s="658"/>
      <c r="I105" s="641"/>
      <c r="J105" s="641"/>
      <c r="K105" s="641"/>
      <c r="L105" s="641"/>
      <c r="M105" s="658"/>
      <c r="N105" s="658"/>
      <c r="O105" s="658"/>
      <c r="P105" s="658"/>
      <c r="Q105" s="746"/>
      <c r="R105" s="658"/>
      <c r="S105" s="641"/>
      <c r="T105" s="658"/>
      <c r="U105" s="658"/>
      <c r="V105" s="771"/>
      <c r="W105" s="658"/>
      <c r="X105" s="658"/>
      <c r="Y105" s="658"/>
      <c r="Z105" s="785"/>
      <c r="AA105" s="659"/>
      <c r="AB105" s="711" t="s">
        <v>1305</v>
      </c>
    </row>
    <row r="106" spans="1:28" ht="306" x14ac:dyDescent="0.25">
      <c r="A106" s="644"/>
      <c r="B106" s="644"/>
      <c r="C106" s="645"/>
      <c r="D106" s="713" t="s">
        <v>1306</v>
      </c>
      <c r="E106" s="634" t="s">
        <v>1297</v>
      </c>
      <c r="F106" s="658"/>
      <c r="G106" s="658"/>
      <c r="H106" s="658"/>
      <c r="I106" s="641"/>
      <c r="J106" s="641"/>
      <c r="K106" s="641"/>
      <c r="L106" s="641"/>
      <c r="M106" s="658"/>
      <c r="N106" s="658"/>
      <c r="O106" s="658"/>
      <c r="P106" s="658"/>
      <c r="Q106" s="746"/>
      <c r="R106" s="658"/>
      <c r="S106" s="641"/>
      <c r="T106" s="658"/>
      <c r="U106" s="658"/>
      <c r="V106" s="771"/>
      <c r="W106" s="658"/>
      <c r="X106" s="658"/>
      <c r="Y106" s="658"/>
      <c r="Z106" s="785"/>
      <c r="AA106" s="659"/>
      <c r="AB106" s="711" t="s">
        <v>1307</v>
      </c>
    </row>
    <row r="107" spans="1:28" ht="306" x14ac:dyDescent="0.25">
      <c r="A107" s="644"/>
      <c r="B107" s="644"/>
      <c r="C107" s="645"/>
      <c r="D107" s="713" t="s">
        <v>1306</v>
      </c>
      <c r="E107" s="634" t="s">
        <v>1297</v>
      </c>
      <c r="F107" s="658"/>
      <c r="G107" s="658"/>
      <c r="H107" s="658"/>
      <c r="I107" s="641"/>
      <c r="J107" s="641"/>
      <c r="K107" s="641"/>
      <c r="L107" s="641"/>
      <c r="M107" s="658"/>
      <c r="N107" s="658"/>
      <c r="O107" s="658"/>
      <c r="P107" s="658"/>
      <c r="Q107" s="746"/>
      <c r="R107" s="658"/>
      <c r="S107" s="641"/>
      <c r="T107" s="658"/>
      <c r="U107" s="658"/>
      <c r="V107" s="771"/>
      <c r="W107" s="658"/>
      <c r="X107" s="658"/>
      <c r="Y107" s="658"/>
      <c r="Z107" s="785"/>
      <c r="AA107" s="659"/>
      <c r="AB107" s="711" t="s">
        <v>1307</v>
      </c>
    </row>
    <row r="108" spans="1:28" ht="229.5" x14ac:dyDescent="0.25">
      <c r="A108" s="644"/>
      <c r="B108" s="644"/>
      <c r="C108" s="645"/>
      <c r="D108" s="713" t="s">
        <v>1308</v>
      </c>
      <c r="E108" s="634" t="s">
        <v>1297</v>
      </c>
      <c r="F108" s="658"/>
      <c r="G108" s="658"/>
      <c r="H108" s="658"/>
      <c r="I108" s="641"/>
      <c r="J108" s="641"/>
      <c r="K108" s="641"/>
      <c r="L108" s="641"/>
      <c r="M108" s="658"/>
      <c r="N108" s="658"/>
      <c r="O108" s="658"/>
      <c r="P108" s="658"/>
      <c r="Q108" s="746"/>
      <c r="R108" s="658"/>
      <c r="S108" s="641"/>
      <c r="T108" s="658"/>
      <c r="U108" s="658"/>
      <c r="V108" s="771"/>
      <c r="W108" s="658"/>
      <c r="X108" s="658"/>
      <c r="Y108" s="658"/>
      <c r="Z108" s="785"/>
      <c r="AA108" s="659">
        <v>10000</v>
      </c>
      <c r="AB108" s="714" t="s">
        <v>1309</v>
      </c>
    </row>
    <row r="109" spans="1:28" ht="89.25" x14ac:dyDescent="0.25">
      <c r="A109" s="644"/>
      <c r="B109" s="644"/>
      <c r="C109" s="645"/>
      <c r="D109" s="713" t="s">
        <v>1310</v>
      </c>
      <c r="E109" s="634" t="s">
        <v>1164</v>
      </c>
      <c r="F109" s="658"/>
      <c r="G109" s="658"/>
      <c r="H109" s="658"/>
      <c r="I109" s="641"/>
      <c r="J109" s="641"/>
      <c r="K109" s="641"/>
      <c r="L109" s="641"/>
      <c r="M109" s="658"/>
      <c r="N109" s="658"/>
      <c r="O109" s="658"/>
      <c r="P109" s="658"/>
      <c r="Q109" s="746"/>
      <c r="R109" s="658"/>
      <c r="S109" s="641"/>
      <c r="T109" s="658"/>
      <c r="U109" s="658"/>
      <c r="V109" s="771"/>
      <c r="W109" s="658"/>
      <c r="X109" s="658"/>
      <c r="Y109" s="658"/>
      <c r="Z109" s="785"/>
      <c r="AA109" s="659"/>
      <c r="AB109" s="714" t="s">
        <v>1311</v>
      </c>
    </row>
    <row r="110" spans="1:28" ht="267.75" x14ac:dyDescent="0.25">
      <c r="A110" s="644"/>
      <c r="B110" s="644"/>
      <c r="C110" s="645"/>
      <c r="D110" s="713" t="s">
        <v>1312</v>
      </c>
      <c r="E110" s="634" t="s">
        <v>1297</v>
      </c>
      <c r="F110" s="658"/>
      <c r="G110" s="658"/>
      <c r="H110" s="658"/>
      <c r="I110" s="641"/>
      <c r="J110" s="641"/>
      <c r="K110" s="641"/>
      <c r="L110" s="641"/>
      <c r="M110" s="658"/>
      <c r="N110" s="658"/>
      <c r="O110" s="658"/>
      <c r="P110" s="658"/>
      <c r="Q110" s="746"/>
      <c r="R110" s="658"/>
      <c r="S110" s="641"/>
      <c r="T110" s="658"/>
      <c r="U110" s="658"/>
      <c r="V110" s="771"/>
      <c r="W110" s="658"/>
      <c r="X110" s="658"/>
      <c r="Y110" s="658"/>
      <c r="Z110" s="785"/>
      <c r="AA110" s="659"/>
      <c r="AB110" s="714" t="s">
        <v>1311</v>
      </c>
    </row>
    <row r="111" spans="1:28" x14ac:dyDescent="0.25">
      <c r="A111" s="644"/>
      <c r="B111" s="644"/>
      <c r="C111" s="645"/>
      <c r="D111" s="713"/>
      <c r="E111" s="681"/>
      <c r="F111" s="658"/>
      <c r="G111" s="658"/>
      <c r="H111" s="658"/>
      <c r="I111" s="641"/>
      <c r="J111" s="641"/>
      <c r="K111" s="641"/>
      <c r="L111" s="641"/>
      <c r="M111" s="658"/>
      <c r="N111" s="658"/>
      <c r="O111" s="658"/>
      <c r="P111" s="658"/>
      <c r="Q111" s="746"/>
      <c r="R111" s="658"/>
      <c r="S111" s="641"/>
      <c r="T111" s="658"/>
      <c r="U111" s="658"/>
      <c r="V111" s="771"/>
      <c r="W111" s="658"/>
      <c r="X111" s="658"/>
      <c r="Y111" s="658"/>
      <c r="Z111" s="785"/>
      <c r="AA111" s="659"/>
      <c r="AB111" s="714"/>
    </row>
    <row r="112" spans="1:28" ht="178.5" x14ac:dyDescent="0.25">
      <c r="A112" s="644"/>
      <c r="B112" s="644"/>
      <c r="C112" s="645"/>
      <c r="D112" s="713" t="s">
        <v>1313</v>
      </c>
      <c r="E112" s="634" t="s">
        <v>1297</v>
      </c>
      <c r="F112" s="658"/>
      <c r="G112" s="658"/>
      <c r="H112" s="658"/>
      <c r="I112" s="641"/>
      <c r="J112" s="641"/>
      <c r="K112" s="641"/>
      <c r="L112" s="641"/>
      <c r="M112" s="658"/>
      <c r="N112" s="658"/>
      <c r="O112" s="658"/>
      <c r="P112" s="658"/>
      <c r="Q112" s="746"/>
      <c r="R112" s="658"/>
      <c r="S112" s="641"/>
      <c r="T112" s="658"/>
      <c r="U112" s="658"/>
      <c r="V112" s="771"/>
      <c r="W112" s="658"/>
      <c r="X112" s="658"/>
      <c r="Y112" s="658"/>
      <c r="Z112" s="785"/>
      <c r="AA112" s="659"/>
      <c r="AB112" s="1291" t="s">
        <v>1314</v>
      </c>
    </row>
    <row r="113" spans="1:28" ht="178.5" x14ac:dyDescent="0.25">
      <c r="A113" s="644"/>
      <c r="B113" s="644"/>
      <c r="C113" s="645"/>
      <c r="D113" s="713" t="s">
        <v>1315</v>
      </c>
      <c r="E113" s="634" t="s">
        <v>1164</v>
      </c>
      <c r="F113" s="658"/>
      <c r="G113" s="658"/>
      <c r="H113" s="658"/>
      <c r="I113" s="641"/>
      <c r="J113" s="641"/>
      <c r="K113" s="641"/>
      <c r="L113" s="641"/>
      <c r="M113" s="658"/>
      <c r="N113" s="658"/>
      <c r="O113" s="658"/>
      <c r="P113" s="658"/>
      <c r="Q113" s="746"/>
      <c r="R113" s="658"/>
      <c r="S113" s="641"/>
      <c r="T113" s="658"/>
      <c r="U113" s="658"/>
      <c r="V113" s="771"/>
      <c r="W113" s="658"/>
      <c r="X113" s="658"/>
      <c r="Y113" s="658"/>
      <c r="Z113" s="785"/>
      <c r="AA113" s="659"/>
      <c r="AB113" s="1291"/>
    </row>
    <row r="114" spans="1:28" ht="204" x14ac:dyDescent="0.25">
      <c r="A114" s="644"/>
      <c r="B114" s="644"/>
      <c r="C114" s="645"/>
      <c r="D114" s="713" t="s">
        <v>1316</v>
      </c>
      <c r="E114" s="634" t="s">
        <v>1164</v>
      </c>
      <c r="F114" s="658"/>
      <c r="G114" s="658"/>
      <c r="H114" s="658"/>
      <c r="I114" s="641"/>
      <c r="J114" s="641"/>
      <c r="K114" s="641"/>
      <c r="L114" s="641"/>
      <c r="M114" s="658"/>
      <c r="N114" s="658"/>
      <c r="O114" s="658"/>
      <c r="P114" s="658"/>
      <c r="Q114" s="746"/>
      <c r="R114" s="658"/>
      <c r="S114" s="641"/>
      <c r="T114" s="658"/>
      <c r="U114" s="658"/>
      <c r="V114" s="771"/>
      <c r="W114" s="658"/>
      <c r="X114" s="658"/>
      <c r="Y114" s="658"/>
      <c r="Z114" s="785"/>
      <c r="AA114" s="659"/>
      <c r="AB114" s="714" t="s">
        <v>1317</v>
      </c>
    </row>
    <row r="115" spans="1:28" ht="204" x14ac:dyDescent="0.25">
      <c r="A115" s="644"/>
      <c r="B115" s="644"/>
      <c r="C115" s="645"/>
      <c r="D115" s="713" t="s">
        <v>1316</v>
      </c>
      <c r="E115" s="634" t="s">
        <v>1164</v>
      </c>
      <c r="F115" s="658"/>
      <c r="G115" s="658"/>
      <c r="H115" s="658"/>
      <c r="I115" s="641"/>
      <c r="J115" s="641"/>
      <c r="K115" s="641"/>
      <c r="L115" s="641"/>
      <c r="M115" s="658"/>
      <c r="N115" s="658"/>
      <c r="O115" s="658"/>
      <c r="P115" s="658"/>
      <c r="Q115" s="746"/>
      <c r="R115" s="658"/>
      <c r="S115" s="641"/>
      <c r="T115" s="658"/>
      <c r="U115" s="658"/>
      <c r="V115" s="771"/>
      <c r="W115" s="658"/>
      <c r="X115" s="658"/>
      <c r="Y115" s="658"/>
      <c r="Z115" s="785"/>
      <c r="AA115" s="659"/>
      <c r="AB115" s="714"/>
    </row>
    <row r="116" spans="1:28" ht="102" x14ac:dyDescent="0.25">
      <c r="A116" s="644" t="s">
        <v>1318</v>
      </c>
      <c r="B116" s="644" t="s">
        <v>1319</v>
      </c>
      <c r="C116" s="645"/>
      <c r="D116" s="703" t="s">
        <v>1320</v>
      </c>
      <c r="E116" s="704"/>
      <c r="F116" s="705">
        <v>0</v>
      </c>
      <c r="G116" s="705">
        <v>14820.2</v>
      </c>
      <c r="H116" s="705">
        <v>0</v>
      </c>
      <c r="I116" s="706"/>
      <c r="J116" s="706"/>
      <c r="K116" s="706"/>
      <c r="L116" s="706">
        <f t="shared" ref="L116:Q116" si="15">L122+L124+L125+L126+L127+L128+L129+L131+L132</f>
        <v>308493.3</v>
      </c>
      <c r="M116" s="705">
        <f t="shared" si="15"/>
        <v>162842.1</v>
      </c>
      <c r="N116" s="705">
        <f t="shared" si="15"/>
        <v>158596.79999999999</v>
      </c>
      <c r="O116" s="705">
        <f t="shared" si="15"/>
        <v>288127</v>
      </c>
      <c r="P116" s="705">
        <f t="shared" si="15"/>
        <v>0</v>
      </c>
      <c r="Q116" s="763">
        <f t="shared" si="15"/>
        <v>307787.19999999995</v>
      </c>
      <c r="R116" s="705">
        <f t="shared" ref="R116:AA116" si="16">R122+R124+R125+R126+R127+R128+R129+R131+R132</f>
        <v>200869.89999999997</v>
      </c>
      <c r="S116" s="706">
        <f t="shared" si="16"/>
        <v>339884.3</v>
      </c>
      <c r="T116" s="705">
        <f t="shared" si="16"/>
        <v>182595.01519999999</v>
      </c>
      <c r="U116" s="705">
        <f t="shared" si="16"/>
        <v>200798.68479999999</v>
      </c>
      <c r="V116" s="775">
        <f>V122+V124+V125+V126+V127+V128+V129+V131+V132</f>
        <v>272533.2</v>
      </c>
      <c r="W116" s="705">
        <f t="shared" si="16"/>
        <v>26053.099999999991</v>
      </c>
      <c r="X116" s="705">
        <f t="shared" si="16"/>
        <v>26932.5</v>
      </c>
      <c r="Y116" s="705">
        <f t="shared" si="16"/>
        <v>23067.5</v>
      </c>
      <c r="Z116" s="788">
        <f t="shared" si="16"/>
        <v>0</v>
      </c>
      <c r="AA116" s="656">
        <f t="shared" si="16"/>
        <v>50000</v>
      </c>
      <c r="AB116" s="657"/>
    </row>
    <row r="117" spans="1:28" ht="112.5" x14ac:dyDescent="0.25">
      <c r="A117" s="723" t="s">
        <v>1318</v>
      </c>
      <c r="B117" s="723" t="s">
        <v>1321</v>
      </c>
      <c r="C117" s="724"/>
      <c r="D117" s="635" t="s">
        <v>1322</v>
      </c>
      <c r="E117" s="634" t="s">
        <v>1031</v>
      </c>
      <c r="F117" s="640">
        <v>63602.3</v>
      </c>
      <c r="G117" s="640">
        <v>153698.5</v>
      </c>
      <c r="H117" s="640">
        <v>0</v>
      </c>
      <c r="I117" s="641">
        <f>G117+H117</f>
        <v>153698.5</v>
      </c>
      <c r="J117" s="641">
        <v>0</v>
      </c>
      <c r="K117" s="641">
        <v>0</v>
      </c>
      <c r="L117" s="641">
        <f>J117+K117</f>
        <v>0</v>
      </c>
      <c r="M117" s="640"/>
      <c r="N117" s="640"/>
      <c r="O117" s="640">
        <v>0</v>
      </c>
      <c r="P117" s="640">
        <v>0</v>
      </c>
      <c r="Q117" s="759"/>
      <c r="R117" s="640"/>
      <c r="S117" s="641">
        <f>O117+P117</f>
        <v>0</v>
      </c>
      <c r="T117" s="640"/>
      <c r="U117" s="640"/>
      <c r="V117" s="770"/>
      <c r="W117" s="640"/>
      <c r="X117" s="640">
        <v>0</v>
      </c>
      <c r="Y117" s="640"/>
      <c r="Z117" s="784"/>
      <c r="AA117" s="677"/>
      <c r="AB117" s="725" t="s">
        <v>1323</v>
      </c>
    </row>
    <row r="118" spans="1:28" ht="78.75" x14ac:dyDescent="0.25">
      <c r="A118" s="644" t="s">
        <v>1318</v>
      </c>
      <c r="B118" s="644" t="s">
        <v>1324</v>
      </c>
      <c r="C118" s="645"/>
      <c r="D118" s="635" t="s">
        <v>1325</v>
      </c>
      <c r="E118" s="634" t="s">
        <v>1031</v>
      </c>
      <c r="F118" s="658">
        <v>0</v>
      </c>
      <c r="G118" s="658">
        <v>32200</v>
      </c>
      <c r="H118" s="658">
        <v>0</v>
      </c>
      <c r="I118" s="641">
        <v>92934.5</v>
      </c>
      <c r="J118" s="641">
        <v>33891.4</v>
      </c>
      <c r="K118" s="641"/>
      <c r="L118" s="641"/>
      <c r="M118" s="658"/>
      <c r="N118" s="658"/>
      <c r="O118" s="658">
        <v>0</v>
      </c>
      <c r="P118" s="658">
        <v>0</v>
      </c>
      <c r="Q118" s="746"/>
      <c r="R118" s="658"/>
      <c r="S118" s="641">
        <f>O118+P118</f>
        <v>0</v>
      </c>
      <c r="T118" s="658"/>
      <c r="U118" s="658"/>
      <c r="V118" s="771"/>
      <c r="W118" s="658"/>
      <c r="X118" s="658">
        <v>0</v>
      </c>
      <c r="Y118" s="658"/>
      <c r="Z118" s="785"/>
      <c r="AA118" s="659"/>
      <c r="AB118" s="726" t="s">
        <v>1326</v>
      </c>
    </row>
    <row r="119" spans="1:28" ht="25.5" x14ac:dyDescent="0.25">
      <c r="A119" s="644"/>
      <c r="B119" s="644"/>
      <c r="C119" s="645"/>
      <c r="D119" s="732" t="s">
        <v>90</v>
      </c>
      <c r="E119" s="739"/>
      <c r="F119" s="702"/>
      <c r="G119" s="702"/>
      <c r="H119" s="702"/>
      <c r="I119" s="740"/>
      <c r="J119" s="740"/>
      <c r="K119" s="740"/>
      <c r="L119" s="740"/>
      <c r="M119" s="702"/>
      <c r="N119" s="702"/>
      <c r="O119" s="702"/>
      <c r="P119" s="702"/>
      <c r="Q119" s="764"/>
      <c r="R119" s="733"/>
      <c r="S119" s="733"/>
      <c r="T119" s="733"/>
      <c r="U119" s="733"/>
      <c r="V119" s="776"/>
      <c r="W119" s="733"/>
      <c r="X119" s="733"/>
      <c r="Y119" s="733"/>
      <c r="Z119" s="789"/>
      <c r="AA119" s="656"/>
      <c r="AB119" s="657"/>
    </row>
    <row r="120" spans="1:28" ht="25.5" x14ac:dyDescent="0.25">
      <c r="A120" s="644"/>
      <c r="B120" s="644"/>
      <c r="C120" s="645"/>
      <c r="D120" s="644" t="s">
        <v>1374</v>
      </c>
      <c r="E120" s="739"/>
      <c r="F120" s="702"/>
      <c r="G120" s="702"/>
      <c r="H120" s="702"/>
      <c r="I120" s="740"/>
      <c r="J120" s="740"/>
      <c r="K120" s="740"/>
      <c r="L120" s="740"/>
      <c r="M120" s="702"/>
      <c r="N120" s="702"/>
      <c r="O120" s="702"/>
      <c r="P120" s="702"/>
      <c r="Q120" s="746">
        <f>Q122+Q124+Q125+Q126+Q127+Q128+Q129+Q131+Q132</f>
        <v>307787.19999999995</v>
      </c>
      <c r="R120" s="658">
        <f>R123+R125+R127+R128+R130+R138+R139</f>
        <v>83064.399999999994</v>
      </c>
      <c r="S120" s="658">
        <f>S123+S125+S127+S128+S130+S138+S139</f>
        <v>221806.9</v>
      </c>
      <c r="T120" s="658">
        <f>T123+T125+T127+T128+T130+T138+T139</f>
        <v>129433.7</v>
      </c>
      <c r="U120" s="658">
        <f>U123+U125+U127+U128+U130+U138+U139</f>
        <v>-40000</v>
      </c>
      <c r="V120" s="771">
        <f>V122+V124+V125+V126+V127+V128+V129+V131+V132</f>
        <v>272533.2</v>
      </c>
      <c r="W120" s="658">
        <f>W123+W125+W127+W128+W130+W138+W139</f>
        <v>-80057.100000000006</v>
      </c>
      <c r="X120" s="658">
        <f>X123+X125+X127+X128+X130+X138+X139</f>
        <v>0</v>
      </c>
      <c r="Y120" s="658">
        <f>Y123+Y125+Y127+Y128+Y130+Y138+Y139</f>
        <v>0</v>
      </c>
      <c r="Z120" s="785">
        <f>Z123+Z125+Z127+Z128+Z130+Z138+Z139</f>
        <v>0</v>
      </c>
      <c r="AA120" s="656"/>
      <c r="AB120" s="657"/>
    </row>
    <row r="121" spans="1:28" ht="38.25" x14ac:dyDescent="0.25">
      <c r="A121" s="644"/>
      <c r="B121" s="644"/>
      <c r="C121" s="645"/>
      <c r="D121" s="735" t="s">
        <v>1375</v>
      </c>
      <c r="E121" s="741"/>
      <c r="F121" s="736"/>
      <c r="G121" s="736"/>
      <c r="H121" s="736"/>
      <c r="I121" s="674"/>
      <c r="J121" s="674"/>
      <c r="K121" s="674"/>
      <c r="L121" s="674"/>
      <c r="M121" s="736"/>
      <c r="N121" s="736"/>
      <c r="O121" s="736"/>
      <c r="P121" s="736"/>
      <c r="Q121" s="795">
        <f>Q123+Q130</f>
        <v>253646.7</v>
      </c>
      <c r="R121" s="742">
        <f t="shared" ref="R121:Z121" si="17">R123+R130</f>
        <v>0</v>
      </c>
      <c r="S121" s="742">
        <f t="shared" si="17"/>
        <v>0</v>
      </c>
      <c r="T121" s="742">
        <f t="shared" si="17"/>
        <v>0</v>
      </c>
      <c r="U121" s="742">
        <f t="shared" si="17"/>
        <v>0</v>
      </c>
      <c r="V121" s="780">
        <f t="shared" si="17"/>
        <v>0</v>
      </c>
      <c r="W121" s="742">
        <f t="shared" si="17"/>
        <v>0</v>
      </c>
      <c r="X121" s="742">
        <f t="shared" si="17"/>
        <v>0</v>
      </c>
      <c r="Y121" s="742">
        <f t="shared" si="17"/>
        <v>0</v>
      </c>
      <c r="Z121" s="792">
        <f t="shared" si="17"/>
        <v>0</v>
      </c>
      <c r="AA121" s="659"/>
      <c r="AB121" s="711"/>
    </row>
    <row r="122" spans="1:28" ht="306" x14ac:dyDescent="0.25">
      <c r="A122" s="644" t="s">
        <v>1318</v>
      </c>
      <c r="B122" s="644" t="s">
        <v>1327</v>
      </c>
      <c r="C122" s="645"/>
      <c r="D122" s="732" t="s">
        <v>1328</v>
      </c>
      <c r="E122" s="634" t="s">
        <v>1031</v>
      </c>
      <c r="F122" s="658">
        <v>0</v>
      </c>
      <c r="G122" s="658">
        <v>16272.9</v>
      </c>
      <c r="H122" s="658">
        <v>0</v>
      </c>
      <c r="I122" s="641">
        <f t="shared" ref="I122:I127" si="18">G122+H122</f>
        <v>16272.9</v>
      </c>
      <c r="J122" s="641">
        <v>10129.200000000001</v>
      </c>
      <c r="K122" s="641">
        <v>0</v>
      </c>
      <c r="L122" s="641">
        <f>10129.2+76458.1</f>
        <v>86587.3</v>
      </c>
      <c r="M122" s="658">
        <v>10122.700000000001</v>
      </c>
      <c r="N122" s="658"/>
      <c r="O122" s="658">
        <v>0</v>
      </c>
      <c r="P122" s="658">
        <v>0</v>
      </c>
      <c r="Q122" s="746">
        <v>85881.2</v>
      </c>
      <c r="R122" s="658"/>
      <c r="S122" s="641">
        <f>O122+P122</f>
        <v>0</v>
      </c>
      <c r="T122" s="658"/>
      <c r="U122" s="658"/>
      <c r="V122" s="771"/>
      <c r="W122" s="658"/>
      <c r="X122" s="658">
        <v>0</v>
      </c>
      <c r="Y122" s="658"/>
      <c r="Z122" s="785"/>
      <c r="AA122" s="659"/>
      <c r="AB122" s="727" t="s">
        <v>1329</v>
      </c>
    </row>
    <row r="123" spans="1:28" ht="38.25" x14ac:dyDescent="0.25">
      <c r="A123" s="644"/>
      <c r="B123" s="644"/>
      <c r="C123" s="645"/>
      <c r="D123" s="735" t="s">
        <v>1375</v>
      </c>
      <c r="E123" s="735"/>
      <c r="F123" s="735"/>
      <c r="G123" s="735"/>
      <c r="H123" s="735"/>
      <c r="I123" s="735"/>
      <c r="J123" s="735"/>
      <c r="K123" s="735"/>
      <c r="L123" s="735"/>
      <c r="M123" s="735"/>
      <c r="N123" s="735"/>
      <c r="O123" s="735"/>
      <c r="P123" s="735"/>
      <c r="Q123" s="766" t="s">
        <v>1379</v>
      </c>
      <c r="R123" s="735"/>
      <c r="S123" s="735"/>
      <c r="T123" s="735"/>
      <c r="U123" s="735"/>
      <c r="V123" s="778"/>
      <c r="W123" s="735"/>
      <c r="X123" s="735"/>
      <c r="Y123" s="735"/>
      <c r="Z123" s="790"/>
      <c r="AA123" s="659"/>
      <c r="AB123" s="711"/>
    </row>
    <row r="124" spans="1:28" ht="409.5" x14ac:dyDescent="0.25">
      <c r="A124" s="644" t="s">
        <v>1318</v>
      </c>
      <c r="B124" s="644" t="s">
        <v>1330</v>
      </c>
      <c r="C124" s="645"/>
      <c r="D124" s="732" t="s">
        <v>1331</v>
      </c>
      <c r="E124" s="634" t="s">
        <v>1031</v>
      </c>
      <c r="F124" s="658">
        <v>0</v>
      </c>
      <c r="G124" s="658">
        <v>4036.4</v>
      </c>
      <c r="H124" s="658">
        <v>0</v>
      </c>
      <c r="I124" s="641">
        <f t="shared" si="18"/>
        <v>4036.4</v>
      </c>
      <c r="J124" s="641">
        <v>0</v>
      </c>
      <c r="K124" s="641">
        <v>0</v>
      </c>
      <c r="L124" s="641">
        <f>J124+K124</f>
        <v>0</v>
      </c>
      <c r="M124" s="658"/>
      <c r="N124" s="658">
        <v>99186</v>
      </c>
      <c r="O124" s="658">
        <v>99186.6</v>
      </c>
      <c r="P124" s="658">
        <v>0</v>
      </c>
      <c r="Q124" s="746"/>
      <c r="R124" s="728">
        <v>98394.7</v>
      </c>
      <c r="S124" s="675">
        <f>O124+P124</f>
        <v>99186.6</v>
      </c>
      <c r="T124" s="728">
        <f>99186.6*37.2/100</f>
        <v>36897.415200000003</v>
      </c>
      <c r="U124" s="728">
        <f>72399.3-T124</f>
        <v>35501.8848</v>
      </c>
      <c r="V124" s="771">
        <v>99186.6</v>
      </c>
      <c r="W124" s="728">
        <v>-99186.6</v>
      </c>
      <c r="X124" s="658">
        <v>26932.5</v>
      </c>
      <c r="Y124" s="658">
        <v>-26932.5</v>
      </c>
      <c r="Z124" s="785"/>
      <c r="AA124" s="659"/>
      <c r="AB124" s="660" t="s">
        <v>1332</v>
      </c>
    </row>
    <row r="125" spans="1:28" ht="409.5" x14ac:dyDescent="0.25">
      <c r="A125" s="644" t="s">
        <v>1318</v>
      </c>
      <c r="B125" s="644" t="s">
        <v>1333</v>
      </c>
      <c r="C125" s="645"/>
      <c r="D125" s="732" t="s">
        <v>1334</v>
      </c>
      <c r="E125" s="634" t="s">
        <v>1031</v>
      </c>
      <c r="F125" s="658">
        <v>0</v>
      </c>
      <c r="G125" s="658">
        <v>3335.9</v>
      </c>
      <c r="H125" s="658">
        <v>0</v>
      </c>
      <c r="I125" s="641">
        <f t="shared" si="18"/>
        <v>3335.9</v>
      </c>
      <c r="J125" s="641">
        <v>0</v>
      </c>
      <c r="K125" s="641">
        <v>0</v>
      </c>
      <c r="L125" s="641">
        <f>J125+K125</f>
        <v>0</v>
      </c>
      <c r="M125" s="658">
        <v>24025.4</v>
      </c>
      <c r="N125" s="658">
        <v>40000</v>
      </c>
      <c r="O125" s="658">
        <v>188940.4</v>
      </c>
      <c r="P125" s="658">
        <v>0</v>
      </c>
      <c r="Q125" s="746"/>
      <c r="R125" s="728">
        <v>83064.399999999994</v>
      </c>
      <c r="S125" s="641">
        <f>O125+P125</f>
        <v>188940.4</v>
      </c>
      <c r="T125" s="658">
        <v>97563.9</v>
      </c>
      <c r="U125" s="658">
        <v>-40000</v>
      </c>
      <c r="V125" s="771">
        <v>121589.3</v>
      </c>
      <c r="W125" s="728">
        <v>-80057.100000000006</v>
      </c>
      <c r="X125" s="658"/>
      <c r="Y125" s="658"/>
      <c r="Z125" s="785"/>
      <c r="AA125" s="659"/>
      <c r="AB125" s="660" t="s">
        <v>1335</v>
      </c>
    </row>
    <row r="126" spans="1:28" ht="324" x14ac:dyDescent="0.25">
      <c r="A126" s="644" t="s">
        <v>1318</v>
      </c>
      <c r="B126" s="644" t="s">
        <v>1336</v>
      </c>
      <c r="C126" s="645"/>
      <c r="D126" s="732" t="s">
        <v>1337</v>
      </c>
      <c r="E126" s="634" t="s">
        <v>1031</v>
      </c>
      <c r="F126" s="658">
        <v>0</v>
      </c>
      <c r="G126" s="658">
        <v>0</v>
      </c>
      <c r="H126" s="658">
        <v>0</v>
      </c>
      <c r="I126" s="641">
        <f t="shared" si="18"/>
        <v>0</v>
      </c>
      <c r="J126" s="641">
        <v>337.6</v>
      </c>
      <c r="K126" s="641">
        <v>0</v>
      </c>
      <c r="L126" s="641">
        <f>337.6+83273.5</f>
        <v>83611.100000000006</v>
      </c>
      <c r="M126" s="658">
        <v>83611.100000000006</v>
      </c>
      <c r="N126" s="658"/>
      <c r="O126" s="658">
        <v>0</v>
      </c>
      <c r="P126" s="658">
        <v>0</v>
      </c>
      <c r="Q126" s="746">
        <v>83611.100000000006</v>
      </c>
      <c r="R126" s="658"/>
      <c r="S126" s="641">
        <v>36322.800000000003</v>
      </c>
      <c r="T126" s="658">
        <v>33695.9</v>
      </c>
      <c r="U126" s="658"/>
      <c r="V126" s="777">
        <v>36322.800000000003</v>
      </c>
      <c r="W126" s="728">
        <f>36322.8-V126</f>
        <v>0</v>
      </c>
      <c r="X126" s="658">
        <v>0</v>
      </c>
      <c r="Y126" s="658"/>
      <c r="Z126" s="785"/>
      <c r="AA126" s="659"/>
      <c r="AB126" s="660" t="s">
        <v>1338</v>
      </c>
    </row>
    <row r="127" spans="1:28" ht="300" x14ac:dyDescent="0.25">
      <c r="A127" s="644" t="s">
        <v>1318</v>
      </c>
      <c r="B127" s="644" t="s">
        <v>1339</v>
      </c>
      <c r="C127" s="645"/>
      <c r="D127" s="732" t="s">
        <v>1340</v>
      </c>
      <c r="E127" s="634" t="s">
        <v>1031</v>
      </c>
      <c r="F127" s="658">
        <v>0</v>
      </c>
      <c r="G127" s="658">
        <v>0</v>
      </c>
      <c r="H127" s="658">
        <v>0</v>
      </c>
      <c r="I127" s="641">
        <f t="shared" si="18"/>
        <v>0</v>
      </c>
      <c r="J127" s="641">
        <v>18192.900000000001</v>
      </c>
      <c r="K127" s="641">
        <v>0</v>
      </c>
      <c r="L127" s="641">
        <f>18192.9+17632</f>
        <v>35824.9</v>
      </c>
      <c r="M127" s="658">
        <v>35825</v>
      </c>
      <c r="N127" s="658"/>
      <c r="O127" s="658">
        <v>0</v>
      </c>
      <c r="P127" s="658">
        <v>0</v>
      </c>
      <c r="Q127" s="746">
        <v>35824.9</v>
      </c>
      <c r="R127" s="658"/>
      <c r="S127" s="641">
        <v>15434.5</v>
      </c>
      <c r="T127" s="658">
        <v>14437.8</v>
      </c>
      <c r="U127" s="658"/>
      <c r="V127" s="777">
        <v>15434.5</v>
      </c>
      <c r="W127" s="728">
        <f>15434.5-V127</f>
        <v>0</v>
      </c>
      <c r="X127" s="658">
        <v>0</v>
      </c>
      <c r="Y127" s="658"/>
      <c r="Z127" s="785"/>
      <c r="AA127" s="659"/>
      <c r="AB127" s="660" t="s">
        <v>1341</v>
      </c>
    </row>
    <row r="128" spans="1:28" ht="153" x14ac:dyDescent="0.25">
      <c r="A128" s="644" t="s">
        <v>1318</v>
      </c>
      <c r="B128" s="644"/>
      <c r="C128" s="645"/>
      <c r="D128" s="732" t="s">
        <v>1342</v>
      </c>
      <c r="E128" s="634"/>
      <c r="F128" s="658"/>
      <c r="G128" s="658"/>
      <c r="H128" s="658"/>
      <c r="I128" s="641"/>
      <c r="J128" s="641"/>
      <c r="K128" s="641"/>
      <c r="L128" s="641">
        <f>9268+73791.2</f>
        <v>83059.199999999997</v>
      </c>
      <c r="M128" s="658">
        <v>9257.9</v>
      </c>
      <c r="N128" s="658"/>
      <c r="O128" s="658"/>
      <c r="P128" s="658"/>
      <c r="Q128" s="746">
        <v>83059.199999999997</v>
      </c>
      <c r="R128" s="658"/>
      <c r="S128" s="641"/>
      <c r="T128" s="658"/>
      <c r="U128" s="658"/>
      <c r="V128" s="771"/>
      <c r="W128" s="658"/>
      <c r="X128" s="658"/>
      <c r="Y128" s="658"/>
      <c r="Z128" s="785"/>
      <c r="AA128" s="659"/>
      <c r="AB128" s="727" t="s">
        <v>1343</v>
      </c>
    </row>
    <row r="129" spans="1:28" ht="127.5" x14ac:dyDescent="0.25">
      <c r="A129" s="644"/>
      <c r="B129" s="644"/>
      <c r="C129" s="645"/>
      <c r="D129" s="743" t="s">
        <v>1344</v>
      </c>
      <c r="E129" s="634"/>
      <c r="F129" s="658"/>
      <c r="G129" s="658"/>
      <c r="H129" s="658"/>
      <c r="I129" s="641"/>
      <c r="J129" s="641"/>
      <c r="K129" s="641"/>
      <c r="L129" s="641">
        <v>6537.1</v>
      </c>
      <c r="M129" s="658"/>
      <c r="N129" s="658">
        <v>6537.1</v>
      </c>
      <c r="O129" s="658"/>
      <c r="P129" s="658"/>
      <c r="Q129" s="746">
        <v>6537.1</v>
      </c>
      <c r="R129" s="658">
        <v>6537.1</v>
      </c>
      <c r="S129" s="641"/>
      <c r="T129" s="658"/>
      <c r="U129" s="658">
        <v>64474.8</v>
      </c>
      <c r="V129" s="771"/>
      <c r="W129" s="658">
        <v>64474.8</v>
      </c>
      <c r="X129" s="658"/>
      <c r="Y129" s="658"/>
      <c r="Z129" s="785"/>
      <c r="AA129" s="659"/>
      <c r="AB129" s="660" t="s">
        <v>1345</v>
      </c>
    </row>
    <row r="130" spans="1:28" ht="38.25" x14ac:dyDescent="0.25">
      <c r="A130" s="644"/>
      <c r="B130" s="644"/>
      <c r="C130" s="645"/>
      <c r="D130" s="735" t="s">
        <v>1375</v>
      </c>
      <c r="E130" s="735"/>
      <c r="F130" s="735"/>
      <c r="G130" s="735"/>
      <c r="H130" s="735"/>
      <c r="I130" s="735"/>
      <c r="J130" s="735"/>
      <c r="K130" s="735"/>
      <c r="L130" s="735"/>
      <c r="M130" s="735"/>
      <c r="N130" s="735"/>
      <c r="O130" s="735"/>
      <c r="P130" s="735"/>
      <c r="Q130" s="766" t="s">
        <v>1380</v>
      </c>
      <c r="R130" s="735"/>
      <c r="S130" s="735"/>
      <c r="T130" s="735"/>
      <c r="U130" s="735"/>
      <c r="V130" s="778"/>
      <c r="W130" s="735"/>
      <c r="X130" s="735"/>
      <c r="Y130" s="735"/>
      <c r="Z130" s="790"/>
      <c r="AA130" s="659"/>
      <c r="AB130" s="711"/>
    </row>
    <row r="131" spans="1:28" ht="168" x14ac:dyDescent="0.25">
      <c r="A131" s="644"/>
      <c r="B131" s="644"/>
      <c r="C131" s="645"/>
      <c r="D131" s="743" t="s">
        <v>1346</v>
      </c>
      <c r="E131" s="634"/>
      <c r="F131" s="658"/>
      <c r="G131" s="658"/>
      <c r="H131" s="658"/>
      <c r="I131" s="641"/>
      <c r="J131" s="641"/>
      <c r="K131" s="641"/>
      <c r="L131" s="641">
        <v>7184.8</v>
      </c>
      <c r="M131" s="658"/>
      <c r="N131" s="658">
        <v>7184.8</v>
      </c>
      <c r="O131" s="658"/>
      <c r="P131" s="658"/>
      <c r="Q131" s="746">
        <v>7184.8</v>
      </c>
      <c r="R131" s="658">
        <v>7184.8</v>
      </c>
      <c r="S131" s="641"/>
      <c r="T131" s="658"/>
      <c r="U131" s="658">
        <v>70863.600000000006</v>
      </c>
      <c r="V131" s="771"/>
      <c r="W131" s="658">
        <v>70863.600000000006</v>
      </c>
      <c r="X131" s="658"/>
      <c r="Y131" s="658"/>
      <c r="Z131" s="785"/>
      <c r="AA131" s="659"/>
      <c r="AB131" s="660" t="s">
        <v>1347</v>
      </c>
    </row>
    <row r="132" spans="1:28" ht="228" x14ac:dyDescent="0.25">
      <c r="A132" s="644"/>
      <c r="B132" s="644"/>
      <c r="C132" s="645"/>
      <c r="D132" s="743" t="s">
        <v>1348</v>
      </c>
      <c r="E132" s="634"/>
      <c r="F132" s="658"/>
      <c r="G132" s="658"/>
      <c r="H132" s="658"/>
      <c r="I132" s="641"/>
      <c r="J132" s="641"/>
      <c r="K132" s="641"/>
      <c r="L132" s="641">
        <f>5688.9</f>
        <v>5688.9</v>
      </c>
      <c r="M132" s="658"/>
      <c r="N132" s="658">
        <v>5688.9</v>
      </c>
      <c r="O132" s="658"/>
      <c r="P132" s="658"/>
      <c r="Q132" s="746">
        <v>5688.9</v>
      </c>
      <c r="R132" s="658">
        <v>5688.9</v>
      </c>
      <c r="S132" s="641"/>
      <c r="T132" s="658"/>
      <c r="U132" s="658">
        <v>69958.399999999994</v>
      </c>
      <c r="V132" s="771"/>
      <c r="W132" s="658">
        <v>69958.399999999994</v>
      </c>
      <c r="X132" s="658"/>
      <c r="Y132" s="658">
        <v>50000</v>
      </c>
      <c r="Z132" s="785"/>
      <c r="AA132" s="659">
        <v>50000</v>
      </c>
      <c r="AB132" s="660" t="s">
        <v>1349</v>
      </c>
    </row>
    <row r="133" spans="1:28" ht="89.25" x14ac:dyDescent="0.25">
      <c r="A133" s="644"/>
      <c r="B133" s="644"/>
      <c r="C133" s="645"/>
      <c r="D133" s="729" t="s">
        <v>1350</v>
      </c>
      <c r="E133" s="704"/>
      <c r="F133" s="705"/>
      <c r="G133" s="705"/>
      <c r="H133" s="705"/>
      <c r="I133" s="706"/>
      <c r="J133" s="706"/>
      <c r="K133" s="706"/>
      <c r="L133" s="706">
        <f>L137+L139+L141+L143+L144+L146+L147+L148+L149+L150+L151+L152+L153+L154+L155+L156+L157+L158</f>
        <v>337852.8</v>
      </c>
      <c r="M133" s="705">
        <f>M137+M139+M141+M143+M144+M146+M147+M148+M149+M150+M151+M152+M153+M154+M155+M156+M157+M158</f>
        <v>154349.6</v>
      </c>
      <c r="N133" s="705">
        <f>N137+N139+N141+N143+N144+N146+N147+N148+N149+N150+N151+N152+N153+N154+N155+N156+N157+N158</f>
        <v>100742.14810000002</v>
      </c>
      <c r="O133" s="705">
        <f>O137+O139+O141+O143+O144+O146+O147+O148+O149+O150+O151+O152+O153+O154+O155+O156+O157+O158</f>
        <v>350043.4</v>
      </c>
      <c r="P133" s="705">
        <f>P137+P139+P141+P143+P144+P146+P147+P148+P149+P150+P151+P152+P153+P154+P155+P156+P157+P158</f>
        <v>17432</v>
      </c>
      <c r="Q133" s="763">
        <f>Q135+Q136</f>
        <v>1383094.7</v>
      </c>
      <c r="R133" s="705">
        <f t="shared" ref="R133:Z133" si="19">R135+R136</f>
        <v>33114.5</v>
      </c>
      <c r="S133" s="705">
        <f t="shared" si="19"/>
        <v>316587.30000000005</v>
      </c>
      <c r="T133" s="705">
        <f t="shared" si="19"/>
        <v>162823.29999999999</v>
      </c>
      <c r="U133" s="705">
        <f t="shared" si="19"/>
        <v>-44474.8</v>
      </c>
      <c r="V133" s="775">
        <f t="shared" si="19"/>
        <v>241866.7</v>
      </c>
      <c r="W133" s="705">
        <f t="shared" si="19"/>
        <v>45279.7</v>
      </c>
      <c r="X133" s="705">
        <f t="shared" si="19"/>
        <v>190180.9</v>
      </c>
      <c r="Y133" s="705">
        <f t="shared" si="19"/>
        <v>0</v>
      </c>
      <c r="Z133" s="788">
        <f t="shared" si="19"/>
        <v>91311.6</v>
      </c>
      <c r="AA133" s="656">
        <f>AA137+AA139+AA141+AA143+AA144+AA146+AA147+AA148+AA149+AA150+AA151+AA152+AA153+AA154+AA155+AA156+AA157+AA158</f>
        <v>12359.8</v>
      </c>
      <c r="AB133" s="657"/>
    </row>
    <row r="134" spans="1:28" ht="25.5" x14ac:dyDescent="0.25">
      <c r="A134" s="644"/>
      <c r="B134" s="644"/>
      <c r="C134" s="645"/>
      <c r="D134" s="732" t="s">
        <v>90</v>
      </c>
      <c r="E134" s="739"/>
      <c r="F134" s="702"/>
      <c r="G134" s="702"/>
      <c r="H134" s="702"/>
      <c r="I134" s="740"/>
      <c r="J134" s="740"/>
      <c r="K134" s="740"/>
      <c r="L134" s="740"/>
      <c r="M134" s="702"/>
      <c r="N134" s="702"/>
      <c r="O134" s="702"/>
      <c r="P134" s="702"/>
      <c r="Q134" s="764"/>
      <c r="R134" s="733"/>
      <c r="S134" s="733"/>
      <c r="T134" s="733"/>
      <c r="U134" s="733"/>
      <c r="V134" s="776"/>
      <c r="W134" s="733"/>
      <c r="X134" s="733"/>
      <c r="Y134" s="733"/>
      <c r="Z134" s="789"/>
      <c r="AA134" s="656"/>
      <c r="AB134" s="657"/>
    </row>
    <row r="135" spans="1:28" ht="25.5" x14ac:dyDescent="0.25">
      <c r="A135" s="644"/>
      <c r="B135" s="644"/>
      <c r="C135" s="645"/>
      <c r="D135" s="644" t="s">
        <v>1374</v>
      </c>
      <c r="E135" s="739"/>
      <c r="F135" s="702"/>
      <c r="G135" s="702"/>
      <c r="H135" s="702"/>
      <c r="I135" s="740"/>
      <c r="J135" s="740"/>
      <c r="K135" s="740"/>
      <c r="L135" s="740"/>
      <c r="M135" s="702"/>
      <c r="N135" s="702"/>
      <c r="O135" s="702"/>
      <c r="P135" s="702"/>
      <c r="Q135" s="763">
        <f>Q137+Q139+Q141+Q143+Q144+Q145+Q146</f>
        <v>217508.3</v>
      </c>
      <c r="R135" s="702">
        <f t="shared" ref="R135:Z135" si="20">R137+R139+R141+R143+R144+R145+R146</f>
        <v>33114.5</v>
      </c>
      <c r="S135" s="702">
        <f t="shared" si="20"/>
        <v>316587.30000000005</v>
      </c>
      <c r="T135" s="702">
        <f t="shared" si="20"/>
        <v>162823.29999999999</v>
      </c>
      <c r="U135" s="702">
        <f t="shared" si="20"/>
        <v>-44474.8</v>
      </c>
      <c r="V135" s="775">
        <f>V137+V139+V141+V143+V144+V145+V146</f>
        <v>71858.7</v>
      </c>
      <c r="W135" s="702">
        <f t="shared" si="20"/>
        <v>45279.7</v>
      </c>
      <c r="X135" s="702">
        <f t="shared" si="20"/>
        <v>190180.9</v>
      </c>
      <c r="Y135" s="702">
        <f t="shared" si="20"/>
        <v>0</v>
      </c>
      <c r="Z135" s="788">
        <f t="shared" si="20"/>
        <v>91311.6</v>
      </c>
      <c r="AA135" s="656"/>
      <c r="AB135" s="657"/>
    </row>
    <row r="136" spans="1:28" ht="38.25" x14ac:dyDescent="0.25">
      <c r="A136" s="644"/>
      <c r="B136" s="644"/>
      <c r="C136" s="645"/>
      <c r="D136" s="735" t="s">
        <v>1375</v>
      </c>
      <c r="E136" s="741"/>
      <c r="F136" s="736"/>
      <c r="G136" s="736"/>
      <c r="H136" s="736"/>
      <c r="I136" s="674"/>
      <c r="J136" s="674"/>
      <c r="K136" s="674"/>
      <c r="L136" s="674"/>
      <c r="M136" s="736"/>
      <c r="N136" s="736"/>
      <c r="O136" s="736"/>
      <c r="P136" s="736"/>
      <c r="Q136" s="765">
        <f>Q138+Q140+Q142</f>
        <v>1165586.3999999999</v>
      </c>
      <c r="R136" s="742">
        <f t="shared" ref="R136:AB136" si="21">R138+R140+R142</f>
        <v>0</v>
      </c>
      <c r="S136" s="742">
        <f t="shared" si="21"/>
        <v>0</v>
      </c>
      <c r="T136" s="742">
        <f t="shared" si="21"/>
        <v>0</v>
      </c>
      <c r="U136" s="742">
        <f t="shared" si="21"/>
        <v>0</v>
      </c>
      <c r="V136" s="780">
        <f t="shared" si="21"/>
        <v>170008</v>
      </c>
      <c r="W136" s="742">
        <f t="shared" si="21"/>
        <v>0</v>
      </c>
      <c r="X136" s="742">
        <f t="shared" si="21"/>
        <v>0</v>
      </c>
      <c r="Y136" s="742">
        <f t="shared" si="21"/>
        <v>0</v>
      </c>
      <c r="Z136" s="792">
        <f t="shared" si="21"/>
        <v>0</v>
      </c>
      <c r="AA136" s="742">
        <f t="shared" si="21"/>
        <v>0</v>
      </c>
      <c r="AB136" s="742">
        <f t="shared" si="21"/>
        <v>0</v>
      </c>
    </row>
    <row r="137" spans="1:28" ht="409.5" x14ac:dyDescent="0.25">
      <c r="A137" s="644" t="s">
        <v>1351</v>
      </c>
      <c r="B137" s="644" t="s">
        <v>1352</v>
      </c>
      <c r="C137" s="645"/>
      <c r="D137" s="732" t="s">
        <v>1353</v>
      </c>
      <c r="E137" s="634" t="s">
        <v>1123</v>
      </c>
      <c r="F137" s="658">
        <v>21485.18</v>
      </c>
      <c r="G137" s="658">
        <v>61195.9</v>
      </c>
      <c r="H137" s="658">
        <v>210000</v>
      </c>
      <c r="I137" s="641">
        <v>80065.600000000006</v>
      </c>
      <c r="J137" s="641">
        <v>3490.7</v>
      </c>
      <c r="K137" s="641">
        <v>0</v>
      </c>
      <c r="L137" s="641">
        <v>169254.9</v>
      </c>
      <c r="M137" s="658">
        <f>3490.7+4051.9</f>
        <v>7542.6</v>
      </c>
      <c r="N137" s="658">
        <f>164731.7*9.3/100</f>
        <v>15320.048100000004</v>
      </c>
      <c r="O137" s="658">
        <v>0</v>
      </c>
      <c r="P137" s="658">
        <v>0</v>
      </c>
      <c r="Q137" s="747">
        <f>22862.6+8144</f>
        <v>31006.6</v>
      </c>
      <c r="R137" s="658"/>
      <c r="S137" s="641">
        <f>O137+P137</f>
        <v>0</v>
      </c>
      <c r="T137" s="658"/>
      <c r="U137" s="658"/>
      <c r="V137" s="771"/>
      <c r="W137" s="658"/>
      <c r="X137" s="658">
        <v>0</v>
      </c>
      <c r="Y137" s="658"/>
      <c r="Z137" s="785"/>
      <c r="AA137" s="659"/>
      <c r="AB137" s="660" t="s">
        <v>1354</v>
      </c>
    </row>
    <row r="138" spans="1:28" ht="38.25" x14ac:dyDescent="0.25">
      <c r="A138" s="644"/>
      <c r="B138" s="644"/>
      <c r="C138" s="645"/>
      <c r="D138" s="735" t="s">
        <v>1375</v>
      </c>
      <c r="E138" s="744"/>
      <c r="F138" s="742"/>
      <c r="G138" s="742"/>
      <c r="H138" s="742"/>
      <c r="I138" s="745"/>
      <c r="J138" s="745"/>
      <c r="K138" s="745"/>
      <c r="L138" s="745"/>
      <c r="M138" s="742"/>
      <c r="N138" s="742"/>
      <c r="O138" s="742"/>
      <c r="P138" s="742"/>
      <c r="Q138" s="765">
        <v>34043</v>
      </c>
      <c r="R138" s="658"/>
      <c r="S138" s="641"/>
      <c r="T138" s="658"/>
      <c r="U138" s="658"/>
      <c r="V138" s="771"/>
      <c r="W138" s="658"/>
      <c r="X138" s="658"/>
      <c r="Y138" s="658"/>
      <c r="Z138" s="785"/>
      <c r="AA138" s="659"/>
      <c r="AB138" s="711"/>
    </row>
    <row r="139" spans="1:28" ht="409.5" x14ac:dyDescent="0.25">
      <c r="A139" s="644" t="s">
        <v>1246</v>
      </c>
      <c r="B139" s="644" t="s">
        <v>1355</v>
      </c>
      <c r="C139" s="645"/>
      <c r="D139" s="732" t="s">
        <v>1356</v>
      </c>
      <c r="E139" s="634" t="s">
        <v>1116</v>
      </c>
      <c r="F139" s="658">
        <v>0</v>
      </c>
      <c r="G139" s="658">
        <v>0</v>
      </c>
      <c r="H139" s="658">
        <v>0</v>
      </c>
      <c r="I139" s="641">
        <f>G139+H139</f>
        <v>0</v>
      </c>
      <c r="J139" s="641">
        <v>29030.7</v>
      </c>
      <c r="K139" s="641">
        <v>5833.2</v>
      </c>
      <c r="L139" s="641">
        <f>J139+K139</f>
        <v>34863.9</v>
      </c>
      <c r="M139" s="658">
        <v>34862.9</v>
      </c>
      <c r="N139" s="658"/>
      <c r="O139" s="658">
        <v>0</v>
      </c>
      <c r="P139" s="658">
        <v>17432</v>
      </c>
      <c r="Q139" s="746">
        <v>34863.9</v>
      </c>
      <c r="R139" s="658"/>
      <c r="S139" s="641">
        <f>O139+P139</f>
        <v>17432</v>
      </c>
      <c r="T139" s="658">
        <v>17432</v>
      </c>
      <c r="U139" s="658"/>
      <c r="V139" s="771">
        <v>17432</v>
      </c>
      <c r="W139" s="658"/>
      <c r="X139" s="658">
        <v>0</v>
      </c>
      <c r="Y139" s="658"/>
      <c r="Z139" s="785"/>
      <c r="AA139" s="659"/>
      <c r="AB139" s="660" t="s">
        <v>1357</v>
      </c>
    </row>
    <row r="140" spans="1:28" ht="38.25" x14ac:dyDescent="0.25">
      <c r="A140" s="644"/>
      <c r="B140" s="644"/>
      <c r="C140" s="645"/>
      <c r="D140" s="735" t="s">
        <v>1375</v>
      </c>
      <c r="E140" s="744"/>
      <c r="F140" s="742"/>
      <c r="G140" s="742"/>
      <c r="H140" s="742"/>
      <c r="I140" s="745"/>
      <c r="J140" s="745"/>
      <c r="K140" s="745"/>
      <c r="L140" s="745"/>
      <c r="M140" s="742"/>
      <c r="N140" s="742"/>
      <c r="O140" s="742"/>
      <c r="P140" s="742"/>
      <c r="Q140" s="765">
        <v>340016.1</v>
      </c>
      <c r="R140" s="658"/>
      <c r="S140" s="641"/>
      <c r="T140" s="658"/>
      <c r="U140" s="658"/>
      <c r="V140" s="780">
        <v>170008</v>
      </c>
      <c r="W140" s="658"/>
      <c r="X140" s="658"/>
      <c r="Y140" s="658"/>
      <c r="Z140" s="785"/>
      <c r="AA140" s="659"/>
      <c r="AB140" s="711"/>
    </row>
    <row r="141" spans="1:28" ht="336" x14ac:dyDescent="0.25">
      <c r="A141" s="644" t="s">
        <v>1351</v>
      </c>
      <c r="B141" s="644" t="s">
        <v>1358</v>
      </c>
      <c r="C141" s="645"/>
      <c r="D141" s="732" t="s">
        <v>1359</v>
      </c>
      <c r="E141" s="634" t="s">
        <v>1123</v>
      </c>
      <c r="F141" s="658">
        <v>0</v>
      </c>
      <c r="G141" s="658">
        <v>10253.6</v>
      </c>
      <c r="H141" s="658">
        <v>0</v>
      </c>
      <c r="I141" s="641">
        <f>G141+H141</f>
        <v>10253.6</v>
      </c>
      <c r="J141" s="641">
        <v>76212.600000000006</v>
      </c>
      <c r="K141" s="641">
        <v>4947.3999999999996</v>
      </c>
      <c r="L141" s="641">
        <f>J141+K141</f>
        <v>81160</v>
      </c>
      <c r="M141" s="658">
        <v>81159.399999999994</v>
      </c>
      <c r="N141" s="658"/>
      <c r="O141" s="658">
        <v>0</v>
      </c>
      <c r="P141" s="658">
        <v>0</v>
      </c>
      <c r="Q141" s="746">
        <v>81160</v>
      </c>
      <c r="R141" s="658"/>
      <c r="S141" s="641">
        <f>O141+P141</f>
        <v>0</v>
      </c>
      <c r="T141" s="658"/>
      <c r="U141" s="658"/>
      <c r="V141" s="771"/>
      <c r="W141" s="658"/>
      <c r="X141" s="658">
        <v>0</v>
      </c>
      <c r="Y141" s="658"/>
      <c r="Z141" s="785"/>
      <c r="AA141" s="659"/>
      <c r="AB141" s="660" t="s">
        <v>1360</v>
      </c>
    </row>
    <row r="142" spans="1:28" ht="38.25" x14ac:dyDescent="0.25">
      <c r="A142" s="644"/>
      <c r="B142" s="644"/>
      <c r="C142" s="645"/>
      <c r="D142" s="735" t="s">
        <v>1375</v>
      </c>
      <c r="E142" s="744"/>
      <c r="F142" s="742"/>
      <c r="G142" s="742"/>
      <c r="H142" s="742"/>
      <c r="I142" s="745"/>
      <c r="J142" s="745"/>
      <c r="K142" s="745"/>
      <c r="L142" s="745"/>
      <c r="M142" s="742"/>
      <c r="N142" s="742"/>
      <c r="O142" s="742"/>
      <c r="P142" s="742"/>
      <c r="Q142" s="765">
        <v>791527.3</v>
      </c>
      <c r="R142" s="735"/>
      <c r="S142" s="744"/>
      <c r="T142" s="742"/>
      <c r="U142" s="742"/>
      <c r="V142" s="780"/>
      <c r="W142" s="745"/>
      <c r="X142" s="745"/>
      <c r="Y142" s="745"/>
      <c r="Z142" s="793"/>
      <c r="AA142" s="659"/>
      <c r="AB142" s="711"/>
    </row>
    <row r="143" spans="1:28" ht="409.5" x14ac:dyDescent="0.25">
      <c r="A143" s="644" t="s">
        <v>1246</v>
      </c>
      <c r="B143" s="644" t="s">
        <v>1361</v>
      </c>
      <c r="C143" s="645"/>
      <c r="D143" s="732" t="s">
        <v>1362</v>
      </c>
      <c r="E143" s="634" t="s">
        <v>1225</v>
      </c>
      <c r="F143" s="658">
        <v>0</v>
      </c>
      <c r="G143" s="658">
        <v>10000</v>
      </c>
      <c r="H143" s="658">
        <v>0</v>
      </c>
      <c r="I143" s="641">
        <f>G143+H143</f>
        <v>10000</v>
      </c>
      <c r="J143" s="641">
        <v>21325.200000000001</v>
      </c>
      <c r="K143" s="641">
        <v>0</v>
      </c>
      <c r="L143" s="641">
        <f>21325.2+13748.8</f>
        <v>35074</v>
      </c>
      <c r="M143" s="658">
        <v>11325.2</v>
      </c>
      <c r="N143" s="658">
        <f>697500*9.3/100</f>
        <v>64867.500000000007</v>
      </c>
      <c r="O143" s="658">
        <v>0</v>
      </c>
      <c r="P143" s="658">
        <v>0</v>
      </c>
      <c r="Q143" s="747">
        <f>35074+17803.8</f>
        <v>52877.8</v>
      </c>
      <c r="R143" s="728">
        <v>35074</v>
      </c>
      <c r="S143" s="641">
        <v>28059.3</v>
      </c>
      <c r="T143" s="658">
        <f>(600000*9.3/100)-M143</f>
        <v>44474.8</v>
      </c>
      <c r="U143" s="658">
        <v>-44474.8</v>
      </c>
      <c r="V143" s="777">
        <f>28059.3+5812.8</f>
        <v>33872.1</v>
      </c>
      <c r="W143" s="728">
        <v>28059.3</v>
      </c>
      <c r="X143" s="648">
        <v>0</v>
      </c>
      <c r="Y143" s="648"/>
      <c r="Z143" s="785"/>
      <c r="AA143" s="659"/>
      <c r="AB143" s="730" t="s">
        <v>1363</v>
      </c>
    </row>
    <row r="144" spans="1:28" ht="372" x14ac:dyDescent="0.25">
      <c r="A144" s="644" t="s">
        <v>1246</v>
      </c>
      <c r="B144" s="644" t="s">
        <v>1364</v>
      </c>
      <c r="C144" s="645"/>
      <c r="D144" s="732" t="s">
        <v>1365</v>
      </c>
      <c r="E144" s="634" t="s">
        <v>1366</v>
      </c>
      <c r="F144" s="658">
        <v>0</v>
      </c>
      <c r="G144" s="658">
        <v>0</v>
      </c>
      <c r="H144" s="658">
        <v>0</v>
      </c>
      <c r="I144" s="641">
        <f>G144+H144</f>
        <v>0</v>
      </c>
      <c r="J144" s="641">
        <v>0</v>
      </c>
      <c r="K144" s="641">
        <v>0</v>
      </c>
      <c r="L144" s="641">
        <f>J144+K144</f>
        <v>0</v>
      </c>
      <c r="M144" s="658"/>
      <c r="N144" s="658">
        <v>20554.599999999999</v>
      </c>
      <c r="O144" s="658">
        <v>26650.400000000001</v>
      </c>
      <c r="P144" s="658">
        <v>0</v>
      </c>
      <c r="Q144" s="746"/>
      <c r="R144" s="658"/>
      <c r="S144" s="641">
        <f>O144+P144</f>
        <v>26650.400000000001</v>
      </c>
      <c r="T144" s="658">
        <v>20554.599999999999</v>
      </c>
      <c r="U144" s="658"/>
      <c r="V144" s="771">
        <v>20554.599999999999</v>
      </c>
      <c r="W144" s="658"/>
      <c r="X144" s="658">
        <v>150000</v>
      </c>
      <c r="Y144" s="658"/>
      <c r="Z144" s="785">
        <v>91311.6</v>
      </c>
      <c r="AA144" s="659"/>
      <c r="AB144" s="660" t="s">
        <v>1367</v>
      </c>
    </row>
    <row r="145" spans="1:28" ht="165.75" x14ac:dyDescent="0.25">
      <c r="A145" s="644"/>
      <c r="B145" s="644"/>
      <c r="C145" s="645"/>
      <c r="D145" s="732" t="s">
        <v>1381</v>
      </c>
      <c r="E145" s="634"/>
      <c r="F145" s="658"/>
      <c r="G145" s="658"/>
      <c r="H145" s="658"/>
      <c r="I145" s="641"/>
      <c r="J145" s="641"/>
      <c r="K145" s="641"/>
      <c r="L145" s="641"/>
      <c r="M145" s="658"/>
      <c r="N145" s="658"/>
      <c r="O145" s="658"/>
      <c r="P145" s="658"/>
      <c r="Q145" s="747">
        <v>100</v>
      </c>
      <c r="R145" s="658"/>
      <c r="S145" s="641"/>
      <c r="T145" s="658"/>
      <c r="U145" s="658"/>
      <c r="V145" s="771"/>
      <c r="W145" s="658"/>
      <c r="X145" s="658"/>
      <c r="Y145" s="658"/>
      <c r="Z145" s="785"/>
      <c r="AA145" s="659"/>
      <c r="AB145" s="660"/>
    </row>
    <row r="146" spans="1:28" ht="409.5" x14ac:dyDescent="0.25">
      <c r="A146" s="644" t="s">
        <v>1246</v>
      </c>
      <c r="B146" s="644" t="s">
        <v>1368</v>
      </c>
      <c r="C146" s="645"/>
      <c r="D146" s="732" t="s">
        <v>1369</v>
      </c>
      <c r="E146" s="634" t="s">
        <v>1370</v>
      </c>
      <c r="F146" s="658">
        <v>0</v>
      </c>
      <c r="G146" s="658">
        <v>20</v>
      </c>
      <c r="H146" s="658">
        <v>0</v>
      </c>
      <c r="I146" s="641">
        <f>G146+H146</f>
        <v>20</v>
      </c>
      <c r="J146" s="641">
        <v>22174.9</v>
      </c>
      <c r="K146" s="641">
        <v>0</v>
      </c>
      <c r="L146" s="641">
        <f>22174.9-2715.4-1959.5</f>
        <v>17500</v>
      </c>
      <c r="M146" s="658">
        <v>19459.5</v>
      </c>
      <c r="N146" s="658"/>
      <c r="O146" s="658">
        <v>323393</v>
      </c>
      <c r="P146" s="658">
        <v>0</v>
      </c>
      <c r="Q146" s="746">
        <f>19459.5-1959.5</f>
        <v>17500</v>
      </c>
      <c r="R146" s="728">
        <v>-1959.5</v>
      </c>
      <c r="S146" s="641">
        <v>244445.6</v>
      </c>
      <c r="T146" s="658">
        <v>80361.899999999994</v>
      </c>
      <c r="U146" s="658"/>
      <c r="V146" s="771"/>
      <c r="W146" s="728">
        <v>17220.400000000001</v>
      </c>
      <c r="X146" s="658">
        <v>40180.9</v>
      </c>
      <c r="Y146" s="658"/>
      <c r="Z146" s="785"/>
      <c r="AA146" s="731">
        <v>12359.8</v>
      </c>
      <c r="AB146" s="660" t="s">
        <v>1371</v>
      </c>
    </row>
  </sheetData>
  <mergeCells count="3">
    <mergeCell ref="A2:AB2"/>
    <mergeCell ref="D3:Z3"/>
    <mergeCell ref="AB112:AB113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90"/>
  <sheetViews>
    <sheetView zoomScale="60" zoomScaleNormal="60" workbookViewId="0">
      <pane ySplit="3" topLeftCell="A37" activePane="bottomLeft" state="frozen"/>
      <selection activeCell="B201" sqref="B201"/>
      <selection pane="bottomLeft" activeCell="T57" sqref="T57"/>
    </sheetView>
  </sheetViews>
  <sheetFormatPr defaultColWidth="9.140625" defaultRowHeight="15" x14ac:dyDescent="0.2"/>
  <cols>
    <col min="1" max="1" width="9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5.85546875" style="81" customWidth="1"/>
    <col min="7" max="7" width="15.28515625" style="418" customWidth="1"/>
    <col min="8" max="8" width="13.140625" style="525" customWidth="1"/>
    <col min="9" max="13" width="14" style="77" customWidth="1"/>
    <col min="14" max="14" width="12.42578125" style="79" customWidth="1"/>
    <col min="15" max="15" width="17" style="4" customWidth="1"/>
    <col min="16" max="16" width="17" style="118" customWidth="1"/>
    <col min="17" max="17" width="15.7109375" style="130" customWidth="1"/>
    <col min="18" max="18" width="9.42578125" style="1" bestFit="1" customWidth="1"/>
    <col min="19" max="19" width="15.28515625" style="1" customWidth="1"/>
    <col min="20" max="16384" width="9.140625" style="1"/>
  </cols>
  <sheetData>
    <row r="1" spans="1:19" ht="20.25" x14ac:dyDescent="0.3">
      <c r="A1" s="111" t="s">
        <v>185</v>
      </c>
      <c r="B1" s="112"/>
      <c r="C1" s="34"/>
      <c r="D1" s="206"/>
      <c r="I1" s="81"/>
      <c r="J1" s="81"/>
      <c r="K1" s="81"/>
      <c r="L1" s="81"/>
      <c r="M1" s="81"/>
      <c r="N1" s="81"/>
      <c r="O1" s="82"/>
    </row>
    <row r="2" spans="1:19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9" ht="79.5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936</v>
      </c>
      <c r="H3" s="526"/>
      <c r="I3" s="440"/>
      <c r="J3" s="109"/>
      <c r="K3" s="417"/>
      <c r="L3" s="417"/>
      <c r="M3" s="109"/>
      <c r="N3" s="109"/>
      <c r="O3" s="110" t="s">
        <v>191</v>
      </c>
      <c r="P3" s="120" t="s">
        <v>37</v>
      </c>
      <c r="Q3" s="1300" t="s">
        <v>753</v>
      </c>
    </row>
    <row r="4" spans="1:19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527"/>
      <c r="I4" s="106"/>
      <c r="J4" s="106"/>
      <c r="K4" s="106"/>
      <c r="L4" s="106"/>
      <c r="M4" s="106"/>
      <c r="N4" s="106"/>
      <c r="O4" s="107"/>
      <c r="P4" s="261" t="s">
        <v>122</v>
      </c>
      <c r="Q4" s="1301"/>
    </row>
    <row r="5" spans="1:19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62"/>
      <c r="Q5" s="131"/>
      <c r="R5" s="1"/>
    </row>
    <row r="6" spans="1:19" ht="35.450000000000003" customHeight="1" x14ac:dyDescent="0.25">
      <c r="A6" s="1057" t="s">
        <v>808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63"/>
    </row>
    <row r="7" spans="1:19" ht="135" customHeight="1" x14ac:dyDescent="0.2">
      <c r="A7" s="290" t="s">
        <v>326</v>
      </c>
      <c r="B7" s="22" t="s">
        <v>649</v>
      </c>
      <c r="C7" s="283" t="s">
        <v>788</v>
      </c>
      <c r="D7" s="22" t="s">
        <v>528</v>
      </c>
      <c r="E7" s="23" t="s">
        <v>672</v>
      </c>
      <c r="F7" s="10">
        <v>17817.099999999999</v>
      </c>
      <c r="G7" s="420"/>
      <c r="H7" s="528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17817.099999999999</v>
      </c>
      <c r="Q7" s="196"/>
    </row>
    <row r="8" spans="1:19" ht="238.15" customHeight="1" x14ac:dyDescent="0.2">
      <c r="A8" s="290" t="s">
        <v>422</v>
      </c>
      <c r="B8" s="22" t="s">
        <v>631</v>
      </c>
      <c r="C8" s="8" t="s">
        <v>788</v>
      </c>
      <c r="D8" s="22" t="s">
        <v>225</v>
      </c>
      <c r="E8" s="23" t="s">
        <v>673</v>
      </c>
      <c r="F8" s="10">
        <v>364100</v>
      </c>
      <c r="G8" s="420"/>
      <c r="H8" s="528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364100</v>
      </c>
      <c r="Q8" s="196"/>
    </row>
    <row r="9" spans="1:19" ht="74.45" customHeight="1" x14ac:dyDescent="0.2">
      <c r="A9" s="290" t="s">
        <v>423</v>
      </c>
      <c r="B9" s="22" t="s">
        <v>621</v>
      </c>
      <c r="C9" s="8" t="s">
        <v>788</v>
      </c>
      <c r="D9" s="22" t="s">
        <v>528</v>
      </c>
      <c r="E9" s="23" t="s">
        <v>903</v>
      </c>
      <c r="F9" s="11">
        <v>494887.8</v>
      </c>
      <c r="G9" s="421"/>
      <c r="H9" s="529"/>
      <c r="I9" s="85"/>
      <c r="J9" s="85"/>
      <c r="K9" s="85"/>
      <c r="L9" s="85"/>
      <c r="M9" s="85"/>
      <c r="N9" s="85"/>
      <c r="O9" s="84">
        <f>SUM(G9:N9)</f>
        <v>0</v>
      </c>
      <c r="P9" s="122">
        <f>F9+O9</f>
        <v>494887.8</v>
      </c>
      <c r="Q9" s="372"/>
      <c r="S9" s="214"/>
    </row>
    <row r="10" spans="1:19" ht="103.15" customHeight="1" x14ac:dyDescent="0.2">
      <c r="A10" s="290" t="s">
        <v>424</v>
      </c>
      <c r="B10" s="22" t="s">
        <v>692</v>
      </c>
      <c r="C10" s="8" t="s">
        <v>0</v>
      </c>
      <c r="D10" s="22" t="s">
        <v>528</v>
      </c>
      <c r="E10" s="23" t="s">
        <v>686</v>
      </c>
      <c r="F10" s="11"/>
      <c r="G10" s="421"/>
      <c r="H10" s="529"/>
      <c r="I10" s="85"/>
      <c r="J10" s="85"/>
      <c r="K10" s="85"/>
      <c r="L10" s="85"/>
      <c r="M10" s="85"/>
      <c r="N10" s="85"/>
      <c r="O10" s="84">
        <f>SUM(G10:N10)</f>
        <v>0</v>
      </c>
      <c r="P10" s="122">
        <f>F10+O10</f>
        <v>0</v>
      </c>
      <c r="Q10" s="372"/>
      <c r="S10" s="214"/>
    </row>
    <row r="11" spans="1:19" ht="103.15" customHeight="1" x14ac:dyDescent="0.2">
      <c r="A11" s="290" t="s">
        <v>139</v>
      </c>
      <c r="B11" s="22" t="s">
        <v>728</v>
      </c>
      <c r="C11" s="8">
        <v>2014</v>
      </c>
      <c r="D11" s="22" t="s">
        <v>528</v>
      </c>
      <c r="E11" s="23" t="s">
        <v>729</v>
      </c>
      <c r="F11" s="11"/>
      <c r="G11" s="421"/>
      <c r="H11" s="529"/>
      <c r="I11" s="85"/>
      <c r="J11" s="85"/>
      <c r="K11" s="85"/>
      <c r="L11" s="85"/>
      <c r="M11" s="85"/>
      <c r="N11" s="85"/>
      <c r="O11" s="84">
        <f>SUM(G11:N11)</f>
        <v>0</v>
      </c>
      <c r="P11" s="122">
        <f>F11+O11</f>
        <v>0</v>
      </c>
      <c r="Q11" s="272"/>
      <c r="S11" s="214"/>
    </row>
    <row r="12" spans="1:19" s="37" customFormat="1" ht="76.150000000000006" hidden="1" customHeight="1" x14ac:dyDescent="0.2">
      <c r="A12" s="290" t="s">
        <v>109</v>
      </c>
      <c r="B12" s="22" t="s">
        <v>242</v>
      </c>
      <c r="C12" s="281">
        <v>2014</v>
      </c>
      <c r="D12" s="22" t="s">
        <v>47</v>
      </c>
      <c r="E12" s="23" t="s">
        <v>599</v>
      </c>
      <c r="F12" s="54">
        <v>0</v>
      </c>
      <c r="G12" s="421"/>
      <c r="H12" s="529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  <c r="Q12" s="132"/>
      <c r="R12" s="1"/>
    </row>
    <row r="13" spans="1:19" s="37" customFormat="1" ht="55.5" hidden="1" customHeight="1" x14ac:dyDescent="0.2">
      <c r="A13" s="290"/>
      <c r="B13" s="22"/>
      <c r="C13" s="281">
        <v>2014</v>
      </c>
      <c r="D13" s="22" t="s">
        <v>435</v>
      </c>
      <c r="E13" s="23" t="s">
        <v>599</v>
      </c>
      <c r="F13" s="54">
        <v>0</v>
      </c>
      <c r="G13" s="421"/>
      <c r="H13" s="529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  <c r="Q13" s="132"/>
      <c r="R13" s="1"/>
    </row>
    <row r="14" spans="1:19" s="37" customFormat="1" ht="87" hidden="1" customHeight="1" x14ac:dyDescent="0.2">
      <c r="A14" s="290" t="s">
        <v>112</v>
      </c>
      <c r="B14" s="22" t="s">
        <v>578</v>
      </c>
      <c r="C14" s="281">
        <v>2014</v>
      </c>
      <c r="D14" s="22" t="s">
        <v>47</v>
      </c>
      <c r="E14" s="23" t="s">
        <v>600</v>
      </c>
      <c r="F14" s="54">
        <v>0</v>
      </c>
      <c r="G14" s="421"/>
      <c r="H14" s="529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  <c r="Q14" s="132"/>
      <c r="R14" s="1"/>
    </row>
    <row r="15" spans="1:19" s="37" customFormat="1" ht="43.15" hidden="1" customHeight="1" x14ac:dyDescent="0.2">
      <c r="A15" s="290"/>
      <c r="B15" s="22"/>
      <c r="C15" s="281">
        <v>2014</v>
      </c>
      <c r="D15" s="22" t="s">
        <v>435</v>
      </c>
      <c r="E15" s="23" t="s">
        <v>600</v>
      </c>
      <c r="F15" s="54">
        <v>0</v>
      </c>
      <c r="G15" s="421"/>
      <c r="H15" s="529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  <c r="Q15" s="132"/>
      <c r="R15" s="1"/>
    </row>
    <row r="16" spans="1:19" s="37" customFormat="1" ht="56.25" customHeight="1" x14ac:dyDescent="0.2">
      <c r="A16" s="290" t="s">
        <v>140</v>
      </c>
      <c r="B16" s="22" t="s">
        <v>636</v>
      </c>
      <c r="C16" s="286">
        <v>2014</v>
      </c>
      <c r="D16" s="22" t="s">
        <v>47</v>
      </c>
      <c r="E16" s="23" t="s">
        <v>623</v>
      </c>
      <c r="F16" s="54">
        <v>0</v>
      </c>
      <c r="G16" s="421"/>
      <c r="H16" s="529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  <c r="Q16" s="132"/>
      <c r="R16" s="1"/>
    </row>
    <row r="17" spans="1:18" s="37" customFormat="1" ht="75.75" customHeight="1" x14ac:dyDescent="0.2">
      <c r="A17" s="290" t="s">
        <v>109</v>
      </c>
      <c r="B17" s="22" t="s">
        <v>675</v>
      </c>
      <c r="C17" s="286">
        <v>2014</v>
      </c>
      <c r="D17" s="22" t="s">
        <v>435</v>
      </c>
      <c r="E17" s="23" t="s">
        <v>677</v>
      </c>
      <c r="F17" s="54">
        <v>0</v>
      </c>
      <c r="G17" s="421"/>
      <c r="H17" s="529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  <c r="Q17" s="196"/>
      <c r="R17" s="1"/>
    </row>
    <row r="18" spans="1:18" s="37" customFormat="1" ht="71.45" customHeight="1" x14ac:dyDescent="0.2">
      <c r="A18" s="290" t="s">
        <v>112</v>
      </c>
      <c r="B18" s="22" t="s">
        <v>678</v>
      </c>
      <c r="C18" s="286">
        <v>2014</v>
      </c>
      <c r="D18" s="22" t="s">
        <v>435</v>
      </c>
      <c r="E18" s="23" t="s">
        <v>676</v>
      </c>
      <c r="F18" s="54">
        <v>0</v>
      </c>
      <c r="G18" s="421"/>
      <c r="H18" s="529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  <c r="Q18" s="196"/>
      <c r="R18" s="1"/>
    </row>
    <row r="19" spans="1:18" s="37" customFormat="1" ht="71.45" customHeight="1" x14ac:dyDescent="0.2">
      <c r="A19" s="290" t="s">
        <v>113</v>
      </c>
      <c r="B19" s="22" t="s">
        <v>760</v>
      </c>
      <c r="C19" s="286">
        <v>2015</v>
      </c>
      <c r="D19" s="22" t="s">
        <v>435</v>
      </c>
      <c r="E19" s="23" t="s">
        <v>764</v>
      </c>
      <c r="F19" s="54">
        <v>0</v>
      </c>
      <c r="G19" s="421"/>
      <c r="H19" s="529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  <c r="Q19" s="196"/>
      <c r="R19" s="1"/>
    </row>
    <row r="20" spans="1:18" s="37" customFormat="1" ht="44.45" customHeight="1" x14ac:dyDescent="0.2">
      <c r="A20" s="290" t="s">
        <v>114</v>
      </c>
      <c r="B20" s="22" t="s">
        <v>761</v>
      </c>
      <c r="C20" s="286">
        <v>2015</v>
      </c>
      <c r="D20" s="22" t="s">
        <v>435</v>
      </c>
      <c r="E20" s="23" t="s">
        <v>765</v>
      </c>
      <c r="F20" s="54"/>
      <c r="G20" s="421"/>
      <c r="H20" s="529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  <c r="Q20" s="196"/>
      <c r="R20" s="1"/>
    </row>
    <row r="21" spans="1:18" s="37" customFormat="1" ht="97.15" customHeight="1" x14ac:dyDescent="0.2">
      <c r="A21" s="290" t="s">
        <v>115</v>
      </c>
      <c r="B21" s="22" t="s">
        <v>518</v>
      </c>
      <c r="C21" s="286" t="s">
        <v>788</v>
      </c>
      <c r="D21" s="22" t="s">
        <v>147</v>
      </c>
      <c r="E21" s="23" t="s">
        <v>141</v>
      </c>
      <c r="F21" s="40"/>
      <c r="G21" s="421"/>
      <c r="H21" s="529"/>
      <c r="I21" s="85"/>
      <c r="J21" s="85"/>
      <c r="K21" s="85"/>
      <c r="L21" s="85"/>
      <c r="M21" s="85"/>
      <c r="N21" s="85"/>
      <c r="O21" s="84"/>
      <c r="P21" s="122"/>
      <c r="Q21" s="132"/>
      <c r="R21" s="1"/>
    </row>
    <row r="22" spans="1:18" ht="61.5" customHeight="1" x14ac:dyDescent="0.2">
      <c r="A22" s="290" t="s">
        <v>230</v>
      </c>
      <c r="B22" s="22" t="s">
        <v>305</v>
      </c>
      <c r="C22" s="286" t="s">
        <v>812</v>
      </c>
      <c r="D22" s="22" t="s">
        <v>529</v>
      </c>
      <c r="E22" s="23" t="s">
        <v>141</v>
      </c>
      <c r="F22" s="113"/>
      <c r="G22" s="422"/>
      <c r="H22" s="530"/>
      <c r="I22" s="86"/>
      <c r="J22" s="86"/>
      <c r="K22" s="86"/>
      <c r="L22" s="86"/>
      <c r="M22" s="86"/>
      <c r="N22" s="86"/>
      <c r="O22" s="84"/>
      <c r="P22" s="122"/>
    </row>
    <row r="23" spans="1:18" ht="114" customHeight="1" x14ac:dyDescent="0.2">
      <c r="A23" s="290" t="s">
        <v>26</v>
      </c>
      <c r="B23" s="22" t="s">
        <v>549</v>
      </c>
      <c r="C23" s="286" t="s">
        <v>812</v>
      </c>
      <c r="D23" s="22" t="s">
        <v>529</v>
      </c>
      <c r="E23" s="23" t="s">
        <v>141</v>
      </c>
      <c r="F23" s="113"/>
      <c r="G23" s="422"/>
      <c r="H23" s="530"/>
      <c r="I23" s="86"/>
      <c r="J23" s="86"/>
      <c r="K23" s="86"/>
      <c r="L23" s="86"/>
      <c r="M23" s="86"/>
      <c r="N23" s="86"/>
      <c r="O23" s="84"/>
      <c r="P23" s="122"/>
    </row>
    <row r="24" spans="1:18" ht="78" customHeight="1" x14ac:dyDescent="0.2">
      <c r="A24" s="290" t="s">
        <v>136</v>
      </c>
      <c r="B24" s="22" t="s">
        <v>563</v>
      </c>
      <c r="C24" s="286" t="s">
        <v>812</v>
      </c>
      <c r="D24" s="22" t="s">
        <v>529</v>
      </c>
      <c r="E24" s="23" t="s">
        <v>141</v>
      </c>
      <c r="F24" s="113"/>
      <c r="G24" s="422"/>
      <c r="H24" s="530"/>
      <c r="I24" s="86"/>
      <c r="J24" s="86"/>
      <c r="K24" s="86"/>
      <c r="L24" s="86"/>
      <c r="M24" s="86"/>
      <c r="N24" s="86"/>
      <c r="O24" s="84"/>
      <c r="P24" s="122"/>
    </row>
    <row r="25" spans="1:18" ht="61.5" customHeight="1" x14ac:dyDescent="0.2">
      <c r="A25" s="290" t="s">
        <v>622</v>
      </c>
      <c r="B25" s="22" t="s">
        <v>508</v>
      </c>
      <c r="C25" s="286" t="s">
        <v>812</v>
      </c>
      <c r="D25" s="22" t="s">
        <v>530</v>
      </c>
      <c r="E25" s="23" t="s">
        <v>141</v>
      </c>
      <c r="F25" s="113"/>
      <c r="G25" s="422"/>
      <c r="H25" s="530"/>
      <c r="I25" s="86"/>
      <c r="J25" s="86"/>
      <c r="K25" s="86"/>
      <c r="L25" s="86"/>
      <c r="M25" s="86"/>
      <c r="N25" s="86"/>
      <c r="O25" s="84"/>
      <c r="P25" s="122"/>
    </row>
    <row r="26" spans="1:18" ht="65.25" customHeight="1" x14ac:dyDescent="0.2">
      <c r="A26" s="290" t="s">
        <v>679</v>
      </c>
      <c r="B26" s="22" t="s">
        <v>202</v>
      </c>
      <c r="C26" s="5" t="s">
        <v>788</v>
      </c>
      <c r="D26" s="22" t="s">
        <v>529</v>
      </c>
      <c r="E26" s="23" t="s">
        <v>141</v>
      </c>
      <c r="F26" s="14"/>
      <c r="G26" s="422"/>
      <c r="H26" s="530"/>
      <c r="I26" s="86"/>
      <c r="J26" s="86"/>
      <c r="K26" s="86"/>
      <c r="L26" s="86"/>
      <c r="M26" s="86"/>
      <c r="N26" s="86"/>
      <c r="O26" s="84"/>
      <c r="P26" s="122"/>
    </row>
    <row r="27" spans="1:18" ht="110.45" customHeight="1" x14ac:dyDescent="0.2">
      <c r="A27" s="290" t="s">
        <v>727</v>
      </c>
      <c r="B27" s="22" t="s">
        <v>507</v>
      </c>
      <c r="C27" s="289" t="s">
        <v>788</v>
      </c>
      <c r="D27" s="22" t="s">
        <v>528</v>
      </c>
      <c r="E27" s="23" t="s">
        <v>141</v>
      </c>
      <c r="F27" s="11"/>
      <c r="G27" s="421"/>
      <c r="H27" s="529"/>
      <c r="I27" s="85"/>
      <c r="J27" s="85"/>
      <c r="K27" s="85"/>
      <c r="L27" s="85"/>
      <c r="M27" s="85"/>
      <c r="N27" s="85"/>
      <c r="O27" s="84"/>
      <c r="P27" s="122"/>
    </row>
    <row r="28" spans="1:18" ht="78.599999999999994" customHeight="1" x14ac:dyDescent="0.2">
      <c r="A28" s="290" t="s">
        <v>758</v>
      </c>
      <c r="B28" s="22" t="s">
        <v>568</v>
      </c>
      <c r="C28" s="289" t="s">
        <v>788</v>
      </c>
      <c r="D28" s="22" t="s">
        <v>528</v>
      </c>
      <c r="E28" s="23" t="s">
        <v>141</v>
      </c>
      <c r="F28" s="11"/>
      <c r="G28" s="421"/>
      <c r="H28" s="529"/>
      <c r="I28" s="85"/>
      <c r="J28" s="85"/>
      <c r="K28" s="85"/>
      <c r="L28" s="85"/>
      <c r="M28" s="85"/>
      <c r="N28" s="85"/>
      <c r="O28" s="84"/>
      <c r="P28" s="122"/>
    </row>
    <row r="29" spans="1:18" ht="111.6" customHeight="1" x14ac:dyDescent="0.2">
      <c r="A29" s="290" t="s">
        <v>759</v>
      </c>
      <c r="B29" s="22" t="s">
        <v>104</v>
      </c>
      <c r="C29" s="105" t="s">
        <v>788</v>
      </c>
      <c r="D29" s="22" t="s">
        <v>528</v>
      </c>
      <c r="E29" s="23" t="s">
        <v>141</v>
      </c>
      <c r="F29" s="11"/>
      <c r="G29" s="421"/>
      <c r="H29" s="529"/>
      <c r="I29" s="85"/>
      <c r="J29" s="85"/>
      <c r="K29" s="85"/>
      <c r="L29" s="85"/>
      <c r="M29" s="85"/>
      <c r="N29" s="85"/>
      <c r="O29" s="84"/>
      <c r="P29" s="122"/>
    </row>
    <row r="30" spans="1:18" ht="23.45" customHeight="1" x14ac:dyDescent="0.2">
      <c r="A30" s="1196" t="s">
        <v>910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8" ht="23.45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876804.89999999991</v>
      </c>
      <c r="G31" s="421"/>
      <c r="H31" s="529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876804.89999999991</v>
      </c>
      <c r="Q31" s="395">
        <f>Q32+Q33+Q34</f>
        <v>0</v>
      </c>
    </row>
    <row r="32" spans="1:18" ht="23.45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529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8" ht="23.45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381917.1</v>
      </c>
      <c r="G33" s="421"/>
      <c r="H33" s="529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381917.1</v>
      </c>
      <c r="Q33" s="395">
        <f>Q7+Q8+Q10+Q11+Q19</f>
        <v>0</v>
      </c>
    </row>
    <row r="34" spans="1:18" ht="23.45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F9+F18+F20</f>
        <v>494887.8</v>
      </c>
      <c r="G34" s="421"/>
      <c r="H34" s="529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494887.8</v>
      </c>
      <c r="Q34" s="395">
        <f>Q9+Q18+Q20</f>
        <v>0</v>
      </c>
    </row>
    <row r="35" spans="1:18" ht="23.45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876804.89999999991</v>
      </c>
      <c r="G35" s="421"/>
      <c r="H35" s="529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876804.89999999991</v>
      </c>
      <c r="Q35" s="395">
        <f>Q36+Q37+Q38</f>
        <v>0</v>
      </c>
    </row>
    <row r="36" spans="1:18" ht="23.45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529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8" ht="23.45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381917.1</v>
      </c>
      <c r="G37" s="421"/>
      <c r="H37" s="529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381917.1</v>
      </c>
      <c r="Q37" s="395">
        <f t="shared" si="2"/>
        <v>0</v>
      </c>
    </row>
    <row r="38" spans="1:18" ht="23.45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494887.8</v>
      </c>
      <c r="G38" s="421"/>
      <c r="H38" s="529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494887.8</v>
      </c>
      <c r="Q38" s="395">
        <f t="shared" si="2"/>
        <v>0</v>
      </c>
    </row>
    <row r="39" spans="1:18" s="37" customFormat="1" ht="36" customHeight="1" x14ac:dyDescent="0.2">
      <c r="A39" s="1057" t="s">
        <v>813</v>
      </c>
      <c r="B39" s="1058"/>
      <c r="C39" s="1058"/>
      <c r="D39" s="1058"/>
      <c r="E39" s="1058"/>
      <c r="F39" s="1058"/>
      <c r="G39" s="1058"/>
      <c r="H39" s="1058"/>
      <c r="I39" s="1058"/>
      <c r="J39" s="1058"/>
      <c r="K39" s="1058"/>
      <c r="L39" s="1058"/>
      <c r="M39" s="1058"/>
      <c r="N39" s="1058"/>
      <c r="O39" s="1058"/>
      <c r="P39" s="1058"/>
      <c r="Q39" s="1299"/>
      <c r="R39" s="1"/>
    </row>
    <row r="40" spans="1:18" ht="49.9" customHeight="1" x14ac:dyDescent="0.2">
      <c r="A40" s="1090" t="s">
        <v>462</v>
      </c>
      <c r="B40" s="1067" t="s">
        <v>695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528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8" ht="92.25" customHeight="1" x14ac:dyDescent="0.2">
      <c r="A41" s="1091"/>
      <c r="B41" s="1080"/>
      <c r="C41" s="5" t="s">
        <v>0</v>
      </c>
      <c r="D41" s="12" t="s">
        <v>530</v>
      </c>
      <c r="E41" s="5" t="s">
        <v>624</v>
      </c>
      <c r="F41" s="10">
        <v>2967.6</v>
      </c>
      <c r="G41" s="420"/>
      <c r="H41" s="528"/>
      <c r="I41" s="83"/>
      <c r="J41" s="83"/>
      <c r="K41" s="83"/>
      <c r="L41" s="83"/>
      <c r="M41" s="83"/>
      <c r="N41" s="83"/>
      <c r="O41" s="84">
        <f>SUM(G41:N41)</f>
        <v>0</v>
      </c>
      <c r="P41" s="122">
        <f>F41+O41</f>
        <v>2967.6</v>
      </c>
      <c r="Q41" s="196"/>
    </row>
    <row r="42" spans="1:18" ht="60.75" customHeight="1" x14ac:dyDescent="0.2">
      <c r="A42" s="5" t="s">
        <v>463</v>
      </c>
      <c r="B42" s="12" t="s">
        <v>569</v>
      </c>
      <c r="C42" s="5">
        <v>2014</v>
      </c>
      <c r="D42" s="12" t="s">
        <v>147</v>
      </c>
      <c r="E42" s="5" t="s">
        <v>141</v>
      </c>
      <c r="F42" s="10"/>
      <c r="G42" s="420"/>
      <c r="H42" s="528"/>
      <c r="I42" s="83"/>
      <c r="J42" s="83"/>
      <c r="K42" s="83"/>
      <c r="L42" s="83"/>
      <c r="M42" s="83"/>
      <c r="N42" s="83"/>
      <c r="O42" s="84"/>
      <c r="P42" s="122"/>
    </row>
    <row r="43" spans="1:18" ht="27.6" customHeight="1" x14ac:dyDescent="0.2">
      <c r="A43" s="1196" t="s">
        <v>911</v>
      </c>
      <c r="B43" s="1197"/>
      <c r="C43" s="1197"/>
      <c r="D43" s="1197"/>
      <c r="E43" s="1197"/>
      <c r="F43" s="1197"/>
      <c r="G43" s="1197"/>
      <c r="H43" s="1197"/>
      <c r="I43" s="1197"/>
      <c r="J43" s="1197"/>
      <c r="K43" s="1197"/>
      <c r="L43" s="1197"/>
      <c r="M43" s="1197"/>
      <c r="N43" s="1197"/>
      <c r="O43" s="1197"/>
      <c r="P43" s="1197"/>
      <c r="Q43" s="1198"/>
    </row>
    <row r="44" spans="1:18" ht="28.9" customHeight="1" x14ac:dyDescent="0.2">
      <c r="A44" s="16" t="s">
        <v>278</v>
      </c>
      <c r="B44" s="1076" t="s">
        <v>481</v>
      </c>
      <c r="C44" s="1076"/>
      <c r="D44" s="1076"/>
      <c r="E44" s="1076"/>
      <c r="F44" s="10">
        <f>F45+F46+F47</f>
        <v>2967.6</v>
      </c>
      <c r="G44" s="420"/>
      <c r="H44" s="528"/>
      <c r="I44" s="83"/>
      <c r="J44" s="83"/>
      <c r="K44" s="83"/>
      <c r="L44" s="83"/>
      <c r="M44" s="83"/>
      <c r="N44" s="83"/>
      <c r="O44" s="277">
        <f>O45+O46+O47</f>
        <v>0</v>
      </c>
      <c r="P44" s="122">
        <f>P45+P46+P47</f>
        <v>2967.6</v>
      </c>
      <c r="Q44" s="10">
        <f>Q45+Q46+Q47</f>
        <v>0</v>
      </c>
    </row>
    <row r="45" spans="1:18" ht="30.6" customHeight="1" x14ac:dyDescent="0.2">
      <c r="A45" s="16" t="s">
        <v>279</v>
      </c>
      <c r="B45" s="1075" t="s">
        <v>468</v>
      </c>
      <c r="C45" s="1075"/>
      <c r="D45" s="1075"/>
      <c r="E45" s="1075"/>
      <c r="F45" s="10">
        <v>0</v>
      </c>
      <c r="G45" s="420"/>
      <c r="H45" s="528"/>
      <c r="I45" s="83"/>
      <c r="J45" s="83"/>
      <c r="K45" s="83"/>
      <c r="L45" s="83"/>
      <c r="M45" s="83"/>
      <c r="N45" s="83"/>
      <c r="O45" s="277">
        <v>0</v>
      </c>
      <c r="P45" s="122">
        <f>O45+F45</f>
        <v>0</v>
      </c>
      <c r="Q45" s="10">
        <v>0</v>
      </c>
    </row>
    <row r="46" spans="1:18" ht="30.6" customHeight="1" x14ac:dyDescent="0.2">
      <c r="A46" s="16" t="s">
        <v>280</v>
      </c>
      <c r="B46" s="1075" t="s">
        <v>29</v>
      </c>
      <c r="C46" s="1075"/>
      <c r="D46" s="1075"/>
      <c r="E46" s="1075"/>
      <c r="F46" s="10">
        <v>0</v>
      </c>
      <c r="G46" s="420"/>
      <c r="H46" s="528"/>
      <c r="I46" s="83"/>
      <c r="J46" s="83"/>
      <c r="K46" s="83"/>
      <c r="L46" s="83"/>
      <c r="M46" s="83"/>
      <c r="N46" s="83"/>
      <c r="O46" s="277">
        <v>0</v>
      </c>
      <c r="P46" s="122">
        <f>O46+F46</f>
        <v>0</v>
      </c>
      <c r="Q46" s="10">
        <v>0</v>
      </c>
    </row>
    <row r="47" spans="1:18" ht="32.450000000000003" customHeight="1" x14ac:dyDescent="0.2">
      <c r="A47" s="16" t="s">
        <v>281</v>
      </c>
      <c r="B47" s="1075" t="s">
        <v>158</v>
      </c>
      <c r="C47" s="1075"/>
      <c r="D47" s="1075"/>
      <c r="E47" s="1075"/>
      <c r="F47" s="10">
        <f>F41</f>
        <v>2967.6</v>
      </c>
      <c r="G47" s="420"/>
      <c r="H47" s="528"/>
      <c r="I47" s="83"/>
      <c r="J47" s="83"/>
      <c r="K47" s="83"/>
      <c r="L47" s="83"/>
      <c r="M47" s="83"/>
      <c r="N47" s="83"/>
      <c r="O47" s="277">
        <f>O41</f>
        <v>0</v>
      </c>
      <c r="P47" s="122">
        <f>O47+F47</f>
        <v>2967.6</v>
      </c>
      <c r="Q47" s="10">
        <f>Q41</f>
        <v>0</v>
      </c>
    </row>
    <row r="48" spans="1:18" ht="28.9" customHeight="1" x14ac:dyDescent="0.2">
      <c r="A48" s="16" t="s">
        <v>286</v>
      </c>
      <c r="B48" s="1076" t="s">
        <v>914</v>
      </c>
      <c r="C48" s="1076"/>
      <c r="D48" s="1076"/>
      <c r="E48" s="1076"/>
      <c r="F48" s="10">
        <f>F49+F50+F51</f>
        <v>2967.6</v>
      </c>
      <c r="G48" s="420"/>
      <c r="H48" s="528"/>
      <c r="I48" s="83"/>
      <c r="J48" s="83"/>
      <c r="K48" s="83"/>
      <c r="L48" s="83"/>
      <c r="M48" s="83"/>
      <c r="N48" s="83"/>
      <c r="O48" s="277">
        <f>O49+O50+O51</f>
        <v>0</v>
      </c>
      <c r="P48" s="122">
        <f>P49+P50+P51</f>
        <v>2967.6</v>
      </c>
      <c r="Q48" s="10">
        <f>Q49+Q50+Q51</f>
        <v>0</v>
      </c>
    </row>
    <row r="49" spans="1:17" ht="29.45" customHeight="1" x14ac:dyDescent="0.2">
      <c r="A49" s="16" t="s">
        <v>287</v>
      </c>
      <c r="B49" s="1075" t="s">
        <v>468</v>
      </c>
      <c r="C49" s="1075"/>
      <c r="D49" s="1075"/>
      <c r="E49" s="1075"/>
      <c r="F49" s="10">
        <f>F45</f>
        <v>0</v>
      </c>
      <c r="G49" s="420"/>
      <c r="H49" s="528"/>
      <c r="I49" s="83"/>
      <c r="J49" s="83"/>
      <c r="K49" s="83"/>
      <c r="L49" s="83"/>
      <c r="M49" s="83"/>
      <c r="N49" s="83"/>
      <c r="O49" s="277">
        <f>O45</f>
        <v>0</v>
      </c>
      <c r="P49" s="122">
        <f>F49+O49</f>
        <v>0</v>
      </c>
      <c r="Q49" s="10">
        <f>Q45</f>
        <v>0</v>
      </c>
    </row>
    <row r="50" spans="1:17" ht="27" customHeight="1" x14ac:dyDescent="0.2">
      <c r="A50" s="16" t="s">
        <v>288</v>
      </c>
      <c r="B50" s="1075" t="s">
        <v>29</v>
      </c>
      <c r="C50" s="1075"/>
      <c r="D50" s="1075"/>
      <c r="E50" s="1075"/>
      <c r="F50" s="10">
        <f>F46</f>
        <v>0</v>
      </c>
      <c r="G50" s="420"/>
      <c r="H50" s="528"/>
      <c r="I50" s="83"/>
      <c r="J50" s="83"/>
      <c r="K50" s="83"/>
      <c r="L50" s="83"/>
      <c r="M50" s="83"/>
      <c r="N50" s="83"/>
      <c r="O50" s="277">
        <f>O46</f>
        <v>0</v>
      </c>
      <c r="P50" s="122">
        <f>F50+O50</f>
        <v>0</v>
      </c>
      <c r="Q50" s="10">
        <f>Q46</f>
        <v>0</v>
      </c>
    </row>
    <row r="51" spans="1:17" ht="33.6" customHeight="1" x14ac:dyDescent="0.2">
      <c r="A51" s="16" t="s">
        <v>289</v>
      </c>
      <c r="B51" s="1075" t="s">
        <v>158</v>
      </c>
      <c r="C51" s="1075"/>
      <c r="D51" s="1075"/>
      <c r="E51" s="1075"/>
      <c r="F51" s="10">
        <f>F47</f>
        <v>2967.6</v>
      </c>
      <c r="G51" s="420"/>
      <c r="H51" s="528"/>
      <c r="I51" s="83"/>
      <c r="J51" s="83"/>
      <c r="K51" s="83"/>
      <c r="L51" s="83"/>
      <c r="M51" s="83"/>
      <c r="N51" s="83"/>
      <c r="O51" s="277">
        <f>O47</f>
        <v>0</v>
      </c>
      <c r="P51" s="122">
        <f>F51+O51</f>
        <v>2967.6</v>
      </c>
      <c r="Q51" s="10">
        <f>Q47</f>
        <v>0</v>
      </c>
    </row>
    <row r="52" spans="1:17" ht="24.95" customHeight="1" x14ac:dyDescent="0.2">
      <c r="A52" s="1073" t="s">
        <v>235</v>
      </c>
      <c r="B52" s="1074"/>
      <c r="C52" s="1074"/>
      <c r="D52" s="1074"/>
      <c r="E52" s="1074"/>
      <c r="F52" s="1074"/>
      <c r="G52" s="1074"/>
      <c r="H52" s="1074"/>
      <c r="I52" s="1074"/>
      <c r="J52" s="1074"/>
      <c r="K52" s="1074"/>
      <c r="L52" s="1074"/>
      <c r="M52" s="1074"/>
      <c r="N52" s="1074"/>
      <c r="O52" s="1074"/>
      <c r="P52" s="213"/>
    </row>
    <row r="53" spans="1:17" ht="18" customHeight="1" x14ac:dyDescent="0.2">
      <c r="A53" s="16" t="s">
        <v>278</v>
      </c>
      <c r="B53" s="1076" t="s">
        <v>481</v>
      </c>
      <c r="C53" s="1076"/>
      <c r="D53" s="1076"/>
      <c r="E53" s="1076"/>
      <c r="F53" s="10">
        <f>F54+F55+F56</f>
        <v>879772.5</v>
      </c>
      <c r="G53" s="420"/>
      <c r="H53" s="528"/>
      <c r="I53" s="83"/>
      <c r="J53" s="83"/>
      <c r="K53" s="83"/>
      <c r="L53" s="83"/>
      <c r="M53" s="83"/>
      <c r="N53" s="83"/>
      <c r="O53" s="84">
        <f>O54+O55+O56</f>
        <v>0</v>
      </c>
      <c r="P53" s="122">
        <f t="shared" ref="P53:P64" si="3">F53+O53</f>
        <v>879772.5</v>
      </c>
      <c r="Q53" s="10">
        <f>Q54+Q55+Q56</f>
        <v>0</v>
      </c>
    </row>
    <row r="54" spans="1:17" ht="18" customHeight="1" x14ac:dyDescent="0.2">
      <c r="A54" s="16" t="s">
        <v>279</v>
      </c>
      <c r="B54" s="1075" t="s">
        <v>468</v>
      </c>
      <c r="C54" s="1075"/>
      <c r="D54" s="1075"/>
      <c r="E54" s="1075"/>
      <c r="F54" s="10">
        <f>F17</f>
        <v>0</v>
      </c>
      <c r="G54" s="420"/>
      <c r="H54" s="528"/>
      <c r="I54" s="83"/>
      <c r="J54" s="83"/>
      <c r="K54" s="83"/>
      <c r="L54" s="83"/>
      <c r="M54" s="83"/>
      <c r="N54" s="83"/>
      <c r="O54" s="84">
        <f>O17</f>
        <v>0</v>
      </c>
      <c r="P54" s="122">
        <f t="shared" si="3"/>
        <v>0</v>
      </c>
      <c r="Q54" s="10">
        <f>P17</f>
        <v>0</v>
      </c>
    </row>
    <row r="55" spans="1:17" ht="18" customHeight="1" x14ac:dyDescent="0.2">
      <c r="A55" s="16" t="s">
        <v>280</v>
      </c>
      <c r="B55" s="1075" t="s">
        <v>29</v>
      </c>
      <c r="C55" s="1075"/>
      <c r="D55" s="1075"/>
      <c r="E55" s="1075"/>
      <c r="F55" s="10">
        <f>F7+F8+F13+F10+F11+F19</f>
        <v>381917.1</v>
      </c>
      <c r="G55" s="420"/>
      <c r="H55" s="528"/>
      <c r="I55" s="83"/>
      <c r="J55" s="83"/>
      <c r="K55" s="83"/>
      <c r="L55" s="83"/>
      <c r="M55" s="83"/>
      <c r="N55" s="83"/>
      <c r="O55" s="10">
        <f>O7+O8+O13+O10+O11+O19</f>
        <v>0</v>
      </c>
      <c r="P55" s="122">
        <f t="shared" si="3"/>
        <v>381917.1</v>
      </c>
      <c r="Q55" s="10">
        <f>Q7+Q8+Q13+Q10+Q11+Q19</f>
        <v>0</v>
      </c>
    </row>
    <row r="56" spans="1:17" ht="18" customHeight="1" x14ac:dyDescent="0.2">
      <c r="A56" s="16" t="s">
        <v>281</v>
      </c>
      <c r="B56" s="1075" t="s">
        <v>158</v>
      </c>
      <c r="C56" s="1075"/>
      <c r="D56" s="1075"/>
      <c r="E56" s="1075"/>
      <c r="F56" s="10">
        <f>F9+F15+F18+F41+F20</f>
        <v>497855.39999999997</v>
      </c>
      <c r="G56" s="420"/>
      <c r="H56" s="528"/>
      <c r="I56" s="83"/>
      <c r="J56" s="83"/>
      <c r="K56" s="83"/>
      <c r="L56" s="83"/>
      <c r="M56" s="83"/>
      <c r="N56" s="83"/>
      <c r="O56" s="10">
        <f>O9+O15+O18+O41+O20</f>
        <v>0</v>
      </c>
      <c r="P56" s="122">
        <f t="shared" si="3"/>
        <v>497855.39999999997</v>
      </c>
      <c r="Q56" s="10">
        <f>Q9+Q15+Q18+Q41+Q20</f>
        <v>0</v>
      </c>
    </row>
    <row r="57" spans="1:17" ht="18" customHeight="1" x14ac:dyDescent="0.2">
      <c r="A57" s="16" t="s">
        <v>282</v>
      </c>
      <c r="B57" s="1076" t="s">
        <v>234</v>
      </c>
      <c r="C57" s="1076"/>
      <c r="D57" s="1076"/>
      <c r="E57" s="1076"/>
      <c r="F57" s="53">
        <f>F58+F59+F60</f>
        <v>0</v>
      </c>
      <c r="G57" s="423"/>
      <c r="H57" s="531"/>
      <c r="I57" s="89"/>
      <c r="J57" s="89"/>
      <c r="K57" s="89"/>
      <c r="L57" s="89"/>
      <c r="M57" s="89"/>
      <c r="N57" s="89"/>
      <c r="O57" s="90">
        <f>O58+O59+O60</f>
        <v>0</v>
      </c>
      <c r="P57" s="122">
        <f t="shared" si="3"/>
        <v>0</v>
      </c>
      <c r="Q57" s="53">
        <f>Q58+Q59+Q60</f>
        <v>0</v>
      </c>
    </row>
    <row r="58" spans="1:17" ht="18" customHeight="1" x14ac:dyDescent="0.2">
      <c r="A58" s="16" t="s">
        <v>283</v>
      </c>
      <c r="B58" s="1075" t="s">
        <v>468</v>
      </c>
      <c r="C58" s="1075"/>
      <c r="D58" s="1075"/>
      <c r="E58" s="1075"/>
      <c r="F58" s="53">
        <v>0</v>
      </c>
      <c r="G58" s="423"/>
      <c r="H58" s="531"/>
      <c r="I58" s="89"/>
      <c r="J58" s="89"/>
      <c r="K58" s="89"/>
      <c r="L58" s="89"/>
      <c r="M58" s="89"/>
      <c r="N58" s="89"/>
      <c r="O58" s="90">
        <v>0</v>
      </c>
      <c r="P58" s="122">
        <f t="shared" si="3"/>
        <v>0</v>
      </c>
      <c r="Q58" s="53">
        <v>0</v>
      </c>
    </row>
    <row r="59" spans="1:17" ht="18" customHeight="1" x14ac:dyDescent="0.2">
      <c r="A59" s="16" t="s">
        <v>284</v>
      </c>
      <c r="B59" s="1075" t="s">
        <v>29</v>
      </c>
      <c r="C59" s="1075"/>
      <c r="D59" s="1075"/>
      <c r="E59" s="1075"/>
      <c r="F59" s="53">
        <f>F12</f>
        <v>0</v>
      </c>
      <c r="G59" s="423"/>
      <c r="H59" s="531"/>
      <c r="I59" s="89"/>
      <c r="J59" s="89"/>
      <c r="K59" s="89"/>
      <c r="L59" s="89"/>
      <c r="M59" s="89"/>
      <c r="N59" s="89"/>
      <c r="O59" s="53">
        <f>O12</f>
        <v>0</v>
      </c>
      <c r="P59" s="122">
        <f t="shared" si="3"/>
        <v>0</v>
      </c>
      <c r="Q59" s="53">
        <f>Q12</f>
        <v>0</v>
      </c>
    </row>
    <row r="60" spans="1:17" ht="18" customHeight="1" x14ac:dyDescent="0.2">
      <c r="A60" s="16" t="s">
        <v>285</v>
      </c>
      <c r="B60" s="1075" t="s">
        <v>158</v>
      </c>
      <c r="C60" s="1075"/>
      <c r="D60" s="1075"/>
      <c r="E60" s="1075"/>
      <c r="F60" s="53">
        <f>F14+F16+F40</f>
        <v>0</v>
      </c>
      <c r="G60" s="423"/>
      <c r="H60" s="531"/>
      <c r="I60" s="89"/>
      <c r="J60" s="89"/>
      <c r="K60" s="89"/>
      <c r="L60" s="89"/>
      <c r="M60" s="89"/>
      <c r="N60" s="89"/>
      <c r="O60" s="53">
        <f>O14+O16+O40</f>
        <v>0</v>
      </c>
      <c r="P60" s="122">
        <f t="shared" si="3"/>
        <v>0</v>
      </c>
      <c r="Q60" s="53">
        <f>Q14+Q16+Q40</f>
        <v>0</v>
      </c>
    </row>
    <row r="61" spans="1:17" ht="18" customHeight="1" x14ac:dyDescent="0.2">
      <c r="A61" s="16" t="s">
        <v>286</v>
      </c>
      <c r="B61" s="1076" t="s">
        <v>483</v>
      </c>
      <c r="C61" s="1076"/>
      <c r="D61" s="1076"/>
      <c r="E61" s="1076"/>
      <c r="F61" s="53">
        <f>F53+F57</f>
        <v>879772.5</v>
      </c>
      <c r="G61" s="423"/>
      <c r="H61" s="531"/>
      <c r="I61" s="89"/>
      <c r="J61" s="89"/>
      <c r="K61" s="89"/>
      <c r="L61" s="89"/>
      <c r="M61" s="89"/>
      <c r="N61" s="89"/>
      <c r="O61" s="90">
        <f>O53+O57</f>
        <v>0</v>
      </c>
      <c r="P61" s="122">
        <f t="shared" si="3"/>
        <v>879772.5</v>
      </c>
      <c r="Q61" s="53">
        <f>Q53+Q57</f>
        <v>0</v>
      </c>
    </row>
    <row r="62" spans="1:17" ht="18" customHeight="1" x14ac:dyDescent="0.2">
      <c r="A62" s="16" t="s">
        <v>287</v>
      </c>
      <c r="B62" s="1075" t="s">
        <v>468</v>
      </c>
      <c r="C62" s="1075"/>
      <c r="D62" s="1075"/>
      <c r="E62" s="1075"/>
      <c r="F62" s="53">
        <f>F54+F58</f>
        <v>0</v>
      </c>
      <c r="G62" s="423"/>
      <c r="H62" s="531"/>
      <c r="I62" s="89"/>
      <c r="J62" s="89"/>
      <c r="K62" s="89"/>
      <c r="L62" s="89"/>
      <c r="M62" s="89"/>
      <c r="N62" s="89"/>
      <c r="O62" s="90">
        <f>O54+O58</f>
        <v>0</v>
      </c>
      <c r="P62" s="122">
        <f t="shared" si="3"/>
        <v>0</v>
      </c>
      <c r="Q62" s="53">
        <f>Q54+Q58</f>
        <v>0</v>
      </c>
    </row>
    <row r="63" spans="1:17" ht="18" customHeight="1" x14ac:dyDescent="0.2">
      <c r="A63" s="16" t="s">
        <v>288</v>
      </c>
      <c r="B63" s="1075" t="s">
        <v>29</v>
      </c>
      <c r="C63" s="1075"/>
      <c r="D63" s="1075"/>
      <c r="E63" s="1075"/>
      <c r="F63" s="53">
        <f>F55+F59</f>
        <v>381917.1</v>
      </c>
      <c r="G63" s="423"/>
      <c r="H63" s="531"/>
      <c r="I63" s="89"/>
      <c r="J63" s="89"/>
      <c r="K63" s="89"/>
      <c r="L63" s="89"/>
      <c r="M63" s="89"/>
      <c r="N63" s="89"/>
      <c r="O63" s="90">
        <f>O55+O59</f>
        <v>0</v>
      </c>
      <c r="P63" s="122">
        <f t="shared" si="3"/>
        <v>381917.1</v>
      </c>
      <c r="Q63" s="53">
        <f>Q55+Q59</f>
        <v>0</v>
      </c>
    </row>
    <row r="64" spans="1:17" ht="18" customHeight="1" x14ac:dyDescent="0.2">
      <c r="A64" s="16" t="s">
        <v>289</v>
      </c>
      <c r="B64" s="1075" t="s">
        <v>158</v>
      </c>
      <c r="C64" s="1075"/>
      <c r="D64" s="1075"/>
      <c r="E64" s="1075"/>
      <c r="F64" s="53">
        <f>F56+F60</f>
        <v>497855.39999999997</v>
      </c>
      <c r="G64" s="423"/>
      <c r="H64" s="531"/>
      <c r="I64" s="89"/>
      <c r="J64" s="89"/>
      <c r="K64" s="89"/>
      <c r="L64" s="89"/>
      <c r="M64" s="89"/>
      <c r="N64" s="89"/>
      <c r="O64" s="90">
        <f>O56+O60</f>
        <v>0</v>
      </c>
      <c r="P64" s="122">
        <f t="shared" si="3"/>
        <v>497855.39999999997</v>
      </c>
      <c r="Q64" s="53">
        <f>Q56+Q60</f>
        <v>0</v>
      </c>
    </row>
    <row r="65" spans="1:19" s="37" customFormat="1" ht="18.75" customHeight="1" x14ac:dyDescent="0.2">
      <c r="A65" s="1069" t="s">
        <v>142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205"/>
      <c r="Q65" s="132"/>
      <c r="R65" s="1"/>
    </row>
    <row r="66" spans="1:19" s="37" customFormat="1" ht="20.25" customHeight="1" x14ac:dyDescent="0.2">
      <c r="A66" s="1069" t="s">
        <v>841</v>
      </c>
      <c r="B66" s="1070"/>
      <c r="C66" s="1070"/>
      <c r="D66" s="1070"/>
      <c r="E66" s="1070"/>
      <c r="F66" s="1070"/>
      <c r="G66" s="1070"/>
      <c r="H66" s="1070"/>
      <c r="I66" s="1070"/>
      <c r="J66" s="1070"/>
      <c r="K66" s="1070"/>
      <c r="L66" s="1070"/>
      <c r="M66" s="1070"/>
      <c r="N66" s="1070"/>
      <c r="O66" s="1070"/>
      <c r="P66" s="1205"/>
      <c r="Q66" s="132"/>
      <c r="R66" s="1"/>
    </row>
    <row r="67" spans="1:19" ht="292.89999999999998" customHeight="1" x14ac:dyDescent="0.2">
      <c r="A67" s="20" t="s">
        <v>143</v>
      </c>
      <c r="B67" s="12" t="s">
        <v>648</v>
      </c>
      <c r="C67" s="8" t="s">
        <v>788</v>
      </c>
      <c r="D67" s="22" t="s">
        <v>147</v>
      </c>
      <c r="E67" s="5" t="s">
        <v>601</v>
      </c>
      <c r="F67" s="19">
        <v>713877.6</v>
      </c>
      <c r="G67" s="424"/>
      <c r="H67" s="532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713877.6</v>
      </c>
      <c r="Q67" s="196"/>
    </row>
    <row r="68" spans="1:19" ht="96.6" customHeight="1" x14ac:dyDescent="0.2">
      <c r="A68" s="20" t="s">
        <v>144</v>
      </c>
      <c r="B68" s="12" t="s">
        <v>621</v>
      </c>
      <c r="C68" s="8" t="s">
        <v>788</v>
      </c>
      <c r="D68" s="22" t="s">
        <v>147</v>
      </c>
      <c r="E68" s="5" t="s">
        <v>602</v>
      </c>
      <c r="F68" s="27">
        <v>418506.7</v>
      </c>
      <c r="G68" s="425"/>
      <c r="H68" s="532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418506.7</v>
      </c>
      <c r="Q68" s="196"/>
      <c r="S68" s="258"/>
    </row>
    <row r="69" spans="1:19" ht="112.9" customHeight="1" x14ac:dyDescent="0.2">
      <c r="A69" s="20" t="s">
        <v>32</v>
      </c>
      <c r="B69" s="12" t="s">
        <v>692</v>
      </c>
      <c r="C69" s="8">
        <v>2014</v>
      </c>
      <c r="D69" s="22" t="s">
        <v>147</v>
      </c>
      <c r="E69" s="5" t="s">
        <v>687</v>
      </c>
      <c r="F69" s="27">
        <v>1767.9</v>
      </c>
      <c r="G69" s="425"/>
      <c r="H69" s="532"/>
      <c r="I69" s="91"/>
      <c r="J69" s="91"/>
      <c r="K69" s="91"/>
      <c r="L69" s="91"/>
      <c r="M69" s="91"/>
      <c r="N69" s="91"/>
      <c r="O69" s="84">
        <f>SUM(G69:N69)</f>
        <v>0</v>
      </c>
      <c r="P69" s="122">
        <f>F69+O69</f>
        <v>1767.9</v>
      </c>
      <c r="Q69" s="196"/>
      <c r="S69" s="258"/>
    </row>
    <row r="70" spans="1:19" ht="138" customHeight="1" x14ac:dyDescent="0.2">
      <c r="A70" s="20" t="s">
        <v>311</v>
      </c>
      <c r="B70" s="12" t="s">
        <v>238</v>
      </c>
      <c r="C70" s="8" t="s">
        <v>788</v>
      </c>
      <c r="D70" s="22" t="s">
        <v>564</v>
      </c>
      <c r="E70" s="5" t="s">
        <v>141</v>
      </c>
      <c r="F70" s="19"/>
      <c r="G70" s="424"/>
      <c r="H70" s="532"/>
      <c r="I70" s="91"/>
      <c r="J70" s="91"/>
      <c r="K70" s="91"/>
      <c r="L70" s="91"/>
      <c r="M70" s="91"/>
      <c r="N70" s="91"/>
      <c r="O70" s="84"/>
      <c r="P70" s="122"/>
    </row>
    <row r="71" spans="1:19" ht="123.75" customHeight="1" x14ac:dyDescent="0.2">
      <c r="A71" s="20" t="s">
        <v>312</v>
      </c>
      <c r="B71" s="12" t="s">
        <v>10</v>
      </c>
      <c r="C71" s="8" t="s">
        <v>788</v>
      </c>
      <c r="D71" s="22" t="s">
        <v>531</v>
      </c>
      <c r="E71" s="5" t="s">
        <v>141</v>
      </c>
      <c r="F71" s="11"/>
      <c r="G71" s="421"/>
      <c r="H71" s="529"/>
      <c r="I71" s="85"/>
      <c r="J71" s="85"/>
      <c r="K71" s="85"/>
      <c r="L71" s="85"/>
      <c r="M71" s="85"/>
      <c r="N71" s="85"/>
      <c r="O71" s="84"/>
      <c r="P71" s="122"/>
    </row>
    <row r="72" spans="1:19" ht="110.25" customHeight="1" x14ac:dyDescent="0.2">
      <c r="A72" s="20" t="s">
        <v>313</v>
      </c>
      <c r="B72" s="12" t="s">
        <v>220</v>
      </c>
      <c r="C72" s="8" t="s">
        <v>788</v>
      </c>
      <c r="D72" s="22" t="s">
        <v>147</v>
      </c>
      <c r="E72" s="5" t="s">
        <v>141</v>
      </c>
      <c r="F72" s="11"/>
      <c r="G72" s="421"/>
      <c r="H72" s="529"/>
      <c r="I72" s="85"/>
      <c r="J72" s="85"/>
      <c r="K72" s="85"/>
      <c r="L72" s="85"/>
      <c r="M72" s="85"/>
      <c r="N72" s="85"/>
      <c r="O72" s="84"/>
      <c r="P72" s="122"/>
    </row>
    <row r="73" spans="1:19" ht="110.25" customHeight="1" x14ac:dyDescent="0.2">
      <c r="A73" s="20" t="s">
        <v>291</v>
      </c>
      <c r="B73" s="12" t="s">
        <v>396</v>
      </c>
      <c r="C73" s="8" t="s">
        <v>788</v>
      </c>
      <c r="D73" s="22" t="s">
        <v>533</v>
      </c>
      <c r="E73" s="5" t="s">
        <v>141</v>
      </c>
      <c r="F73" s="11"/>
      <c r="G73" s="421"/>
      <c r="H73" s="529"/>
      <c r="I73" s="85"/>
      <c r="J73" s="85"/>
      <c r="K73" s="85"/>
      <c r="L73" s="85"/>
      <c r="M73" s="85"/>
      <c r="N73" s="85"/>
      <c r="O73" s="84"/>
      <c r="P73" s="122"/>
    </row>
    <row r="74" spans="1:19" ht="129.75" hidden="1" customHeight="1" x14ac:dyDescent="0.2">
      <c r="A74" s="20" t="s">
        <v>110</v>
      </c>
      <c r="B74" s="12" t="s">
        <v>184</v>
      </c>
      <c r="C74" s="8" t="s">
        <v>0</v>
      </c>
      <c r="D74" s="22" t="s">
        <v>533</v>
      </c>
      <c r="E74" s="5" t="s">
        <v>603</v>
      </c>
      <c r="F74" s="11">
        <v>0</v>
      </c>
      <c r="G74" s="421"/>
      <c r="H74" s="529"/>
      <c r="I74" s="85"/>
      <c r="J74" s="85"/>
      <c r="K74" s="85"/>
      <c r="L74" s="85"/>
      <c r="M74" s="85"/>
      <c r="N74" s="85"/>
      <c r="O74" s="84">
        <f>SUM(G74:N74)</f>
        <v>0</v>
      </c>
      <c r="P74" s="122">
        <f>F74+O74</f>
        <v>0</v>
      </c>
    </row>
    <row r="75" spans="1:19" ht="150" hidden="1" customHeight="1" x14ac:dyDescent="0.2">
      <c r="A75" s="20" t="s">
        <v>124</v>
      </c>
      <c r="B75" s="12" t="s">
        <v>579</v>
      </c>
      <c r="C75" s="8" t="s">
        <v>0</v>
      </c>
      <c r="D75" s="22" t="s">
        <v>533</v>
      </c>
      <c r="E75" s="5" t="s">
        <v>604</v>
      </c>
      <c r="F75" s="11">
        <v>0</v>
      </c>
      <c r="G75" s="421"/>
      <c r="H75" s="529"/>
      <c r="I75" s="85"/>
      <c r="J75" s="85"/>
      <c r="K75" s="85"/>
      <c r="L75" s="85"/>
      <c r="M75" s="85"/>
      <c r="N75" s="85"/>
      <c r="O75" s="84">
        <f>SUM(G75:N75)</f>
        <v>0</v>
      </c>
      <c r="P75" s="122">
        <f>F75+O75</f>
        <v>0</v>
      </c>
    </row>
    <row r="76" spans="1:19" ht="75.75" customHeight="1" x14ac:dyDescent="0.2">
      <c r="A76" s="20" t="s">
        <v>110</v>
      </c>
      <c r="B76" s="12" t="s">
        <v>582</v>
      </c>
      <c r="C76" s="8" t="s">
        <v>36</v>
      </c>
      <c r="D76" s="22" t="s">
        <v>531</v>
      </c>
      <c r="E76" s="5" t="s">
        <v>834</v>
      </c>
      <c r="F76" s="11">
        <v>0</v>
      </c>
      <c r="G76" s="421"/>
      <c r="H76" s="529"/>
      <c r="I76" s="85"/>
      <c r="J76" s="85"/>
      <c r="K76" s="85"/>
      <c r="L76" s="85"/>
      <c r="M76" s="85"/>
      <c r="N76" s="85"/>
      <c r="O76" s="84">
        <f t="shared" ref="O76:O86" si="4">SUM(G76:N76)</f>
        <v>0</v>
      </c>
      <c r="P76" s="122">
        <f t="shared" ref="P76:P86" si="5">F76+O76</f>
        <v>0</v>
      </c>
      <c r="Q76" s="196"/>
    </row>
    <row r="77" spans="1:19" ht="77.45" customHeight="1" x14ac:dyDescent="0.2">
      <c r="A77" s="20" t="s">
        <v>124</v>
      </c>
      <c r="B77" s="12" t="s">
        <v>581</v>
      </c>
      <c r="C77" s="8">
        <v>2014</v>
      </c>
      <c r="D77" s="22" t="s">
        <v>531</v>
      </c>
      <c r="E77" s="5" t="s">
        <v>606</v>
      </c>
      <c r="F77" s="11">
        <v>0</v>
      </c>
      <c r="G77" s="421"/>
      <c r="H77" s="529"/>
      <c r="I77" s="85"/>
      <c r="J77" s="85"/>
      <c r="K77" s="85"/>
      <c r="L77" s="85"/>
      <c r="M77" s="85"/>
      <c r="N77" s="85"/>
      <c r="O77" s="84">
        <f t="shared" si="4"/>
        <v>0</v>
      </c>
      <c r="P77" s="122">
        <f t="shared" si="5"/>
        <v>0</v>
      </c>
      <c r="Q77" s="196"/>
    </row>
    <row r="78" spans="1:19" ht="62.45" hidden="1" customHeight="1" x14ac:dyDescent="0.2">
      <c r="A78" s="20" t="s">
        <v>124</v>
      </c>
      <c r="B78" s="12" t="s">
        <v>560</v>
      </c>
      <c r="C78" s="8" t="s">
        <v>36</v>
      </c>
      <c r="D78" s="22" t="s">
        <v>531</v>
      </c>
      <c r="E78" s="5" t="s">
        <v>515</v>
      </c>
      <c r="F78" s="11">
        <v>0</v>
      </c>
      <c r="G78" s="421"/>
      <c r="H78" s="529"/>
      <c r="I78" s="85"/>
      <c r="J78" s="85"/>
      <c r="K78" s="85"/>
      <c r="L78" s="85"/>
      <c r="M78" s="85"/>
      <c r="N78" s="85"/>
      <c r="O78" s="84">
        <f t="shared" si="4"/>
        <v>0</v>
      </c>
      <c r="P78" s="122">
        <f t="shared" si="5"/>
        <v>0</v>
      </c>
      <c r="Q78" s="196"/>
    </row>
    <row r="79" spans="1:19" ht="56.25" hidden="1" customHeight="1" x14ac:dyDescent="0.2">
      <c r="A79" s="20"/>
      <c r="B79" s="12"/>
      <c r="C79" s="8"/>
      <c r="D79" s="22"/>
      <c r="E79" s="5" t="s">
        <v>30</v>
      </c>
      <c r="F79" s="11">
        <v>0</v>
      </c>
      <c r="G79" s="421"/>
      <c r="H79" s="529"/>
      <c r="I79" s="85"/>
      <c r="J79" s="85"/>
      <c r="K79" s="85"/>
      <c r="L79" s="85"/>
      <c r="M79" s="85"/>
      <c r="N79" s="85"/>
      <c r="O79" s="84">
        <f t="shared" si="4"/>
        <v>0</v>
      </c>
      <c r="P79" s="122">
        <f t="shared" si="5"/>
        <v>0</v>
      </c>
      <c r="Q79" s="196"/>
    </row>
    <row r="80" spans="1:19" ht="72" customHeight="1" x14ac:dyDescent="0.2">
      <c r="A80" s="20" t="s">
        <v>554</v>
      </c>
      <c r="B80" s="12" t="s">
        <v>583</v>
      </c>
      <c r="C80" s="8" t="s">
        <v>788</v>
      </c>
      <c r="D80" s="22" t="s">
        <v>531</v>
      </c>
      <c r="E80" s="5" t="s">
        <v>835</v>
      </c>
      <c r="F80" s="126">
        <v>1780</v>
      </c>
      <c r="G80" s="426"/>
      <c r="H80" s="533"/>
      <c r="I80" s="209"/>
      <c r="J80" s="209"/>
      <c r="K80" s="209"/>
      <c r="L80" s="209"/>
      <c r="M80" s="209"/>
      <c r="N80" s="209"/>
      <c r="O80" s="84">
        <f t="shared" si="4"/>
        <v>0</v>
      </c>
      <c r="P80" s="122">
        <f t="shared" si="5"/>
        <v>1780</v>
      </c>
      <c r="Q80" s="373"/>
    </row>
    <row r="81" spans="1:17" ht="56.25" customHeight="1" x14ac:dyDescent="0.2">
      <c r="A81" s="20" t="s">
        <v>555</v>
      </c>
      <c r="B81" s="12" t="s">
        <v>584</v>
      </c>
      <c r="C81" s="8" t="s">
        <v>788</v>
      </c>
      <c r="D81" s="22" t="s">
        <v>531</v>
      </c>
      <c r="E81" s="5" t="s">
        <v>608</v>
      </c>
      <c r="F81" s="126">
        <v>1095.5999999999999</v>
      </c>
      <c r="G81" s="426"/>
      <c r="H81" s="533"/>
      <c r="I81" s="209"/>
      <c r="J81" s="209"/>
      <c r="K81" s="209"/>
      <c r="L81" s="209"/>
      <c r="M81" s="209"/>
      <c r="N81" s="209"/>
      <c r="O81" s="84">
        <f t="shared" si="4"/>
        <v>0</v>
      </c>
      <c r="P81" s="122">
        <f t="shared" si="5"/>
        <v>1095.5999999999999</v>
      </c>
      <c r="Q81" s="373"/>
    </row>
    <row r="82" spans="1:17" ht="80.45" hidden="1" customHeight="1" x14ac:dyDescent="0.2">
      <c r="A82" s="20" t="s">
        <v>580</v>
      </c>
      <c r="B82" s="12" t="s">
        <v>588</v>
      </c>
      <c r="C82" s="8" t="s">
        <v>36</v>
      </c>
      <c r="D82" s="22" t="s">
        <v>531</v>
      </c>
      <c r="E82" s="5" t="s">
        <v>836</v>
      </c>
      <c r="F82" s="126">
        <v>0</v>
      </c>
      <c r="G82" s="426"/>
      <c r="H82" s="533"/>
      <c r="I82" s="209"/>
      <c r="J82" s="209"/>
      <c r="K82" s="209"/>
      <c r="L82" s="209"/>
      <c r="M82" s="209"/>
      <c r="N82" s="209"/>
      <c r="O82" s="84">
        <f t="shared" si="4"/>
        <v>0</v>
      </c>
      <c r="P82" s="122">
        <f t="shared" si="5"/>
        <v>0</v>
      </c>
      <c r="Q82" s="373"/>
    </row>
    <row r="83" spans="1:17" ht="92.45" hidden="1" customHeight="1" x14ac:dyDescent="0.2">
      <c r="A83" s="20" t="s">
        <v>585</v>
      </c>
      <c r="B83" s="12" t="s">
        <v>589</v>
      </c>
      <c r="C83" s="8" t="s">
        <v>36</v>
      </c>
      <c r="D83" s="22" t="s">
        <v>531</v>
      </c>
      <c r="E83" s="5" t="s">
        <v>610</v>
      </c>
      <c r="F83" s="126">
        <v>0</v>
      </c>
      <c r="G83" s="426"/>
      <c r="H83" s="533"/>
      <c r="I83" s="209"/>
      <c r="J83" s="209"/>
      <c r="K83" s="209"/>
      <c r="L83" s="209"/>
      <c r="M83" s="209"/>
      <c r="N83" s="209"/>
      <c r="O83" s="84">
        <f t="shared" si="4"/>
        <v>0</v>
      </c>
      <c r="P83" s="122">
        <f t="shared" si="5"/>
        <v>0</v>
      </c>
      <c r="Q83" s="312"/>
    </row>
    <row r="84" spans="1:17" ht="76.150000000000006" customHeight="1" x14ac:dyDescent="0.2">
      <c r="A84" s="20" t="s">
        <v>556</v>
      </c>
      <c r="B84" s="12" t="s">
        <v>636</v>
      </c>
      <c r="C84" s="8" t="s">
        <v>0</v>
      </c>
      <c r="D84" s="22" t="s">
        <v>47</v>
      </c>
      <c r="E84" s="5" t="s">
        <v>667</v>
      </c>
      <c r="F84" s="126">
        <v>0</v>
      </c>
      <c r="G84" s="426"/>
      <c r="H84" s="533"/>
      <c r="I84" s="209"/>
      <c r="J84" s="209"/>
      <c r="K84" s="209"/>
      <c r="L84" s="209"/>
      <c r="M84" s="209"/>
      <c r="N84" s="209"/>
      <c r="O84" s="84">
        <f>SUM(G84:N84)</f>
        <v>0</v>
      </c>
      <c r="P84" s="122">
        <f>F84+O84</f>
        <v>0</v>
      </c>
      <c r="Q84" s="210"/>
    </row>
    <row r="85" spans="1:17" ht="79.150000000000006" customHeight="1" x14ac:dyDescent="0.2">
      <c r="A85" s="20" t="s">
        <v>561</v>
      </c>
      <c r="B85" s="12" t="s">
        <v>760</v>
      </c>
      <c r="C85" s="8">
        <v>2015</v>
      </c>
      <c r="D85" s="22" t="s">
        <v>435</v>
      </c>
      <c r="E85" s="5" t="s">
        <v>837</v>
      </c>
      <c r="F85" s="126"/>
      <c r="G85" s="426"/>
      <c r="H85" s="533"/>
      <c r="I85" s="209"/>
      <c r="J85" s="209"/>
      <c r="K85" s="209"/>
      <c r="L85" s="209"/>
      <c r="M85" s="209"/>
      <c r="N85" s="209"/>
      <c r="O85" s="84">
        <f t="shared" si="4"/>
        <v>0</v>
      </c>
      <c r="P85" s="122">
        <f t="shared" si="5"/>
        <v>0</v>
      </c>
      <c r="Q85" s="210"/>
    </row>
    <row r="86" spans="1:17" ht="75" customHeight="1" x14ac:dyDescent="0.2">
      <c r="A86" s="20" t="s">
        <v>580</v>
      </c>
      <c r="B86" s="12" t="s">
        <v>761</v>
      </c>
      <c r="C86" s="8">
        <v>2015</v>
      </c>
      <c r="D86" s="22" t="s">
        <v>435</v>
      </c>
      <c r="E86" s="5" t="s">
        <v>762</v>
      </c>
      <c r="F86" s="126"/>
      <c r="G86" s="426"/>
      <c r="H86" s="533"/>
      <c r="I86" s="209"/>
      <c r="J86" s="209"/>
      <c r="K86" s="209"/>
      <c r="L86" s="209"/>
      <c r="M86" s="209"/>
      <c r="N86" s="209"/>
      <c r="O86" s="84">
        <f t="shared" si="4"/>
        <v>0</v>
      </c>
      <c r="P86" s="122">
        <f t="shared" si="5"/>
        <v>0</v>
      </c>
      <c r="Q86" s="210"/>
    </row>
    <row r="87" spans="1:17" ht="85.5" customHeight="1" x14ac:dyDescent="0.2">
      <c r="A87" s="20" t="s">
        <v>585</v>
      </c>
      <c r="B87" s="12" t="s">
        <v>203</v>
      </c>
      <c r="C87" s="8" t="s">
        <v>788</v>
      </c>
      <c r="D87" s="22" t="s">
        <v>531</v>
      </c>
      <c r="E87" s="5" t="s">
        <v>141</v>
      </c>
      <c r="F87" s="126"/>
      <c r="G87" s="426"/>
      <c r="H87" s="533"/>
      <c r="I87" s="209"/>
      <c r="J87" s="209"/>
      <c r="K87" s="209"/>
      <c r="L87" s="209"/>
      <c r="M87" s="209"/>
      <c r="N87" s="209"/>
      <c r="O87" s="84"/>
      <c r="P87" s="122"/>
      <c r="Q87" s="210"/>
    </row>
    <row r="88" spans="1:17" ht="94.15" customHeight="1" x14ac:dyDescent="0.2">
      <c r="A88" s="20" t="s">
        <v>586</v>
      </c>
      <c r="B88" s="12" t="s">
        <v>116</v>
      </c>
      <c r="C88" s="8">
        <v>2014</v>
      </c>
      <c r="D88" s="22" t="s">
        <v>529</v>
      </c>
      <c r="E88" s="5" t="s">
        <v>141</v>
      </c>
      <c r="F88" s="126"/>
      <c r="G88" s="426"/>
      <c r="H88" s="533"/>
      <c r="I88" s="209"/>
      <c r="J88" s="209"/>
      <c r="K88" s="209"/>
      <c r="L88" s="209"/>
      <c r="M88" s="209"/>
      <c r="N88" s="209"/>
      <c r="O88" s="84"/>
      <c r="P88" s="122"/>
      <c r="Q88" s="210"/>
    </row>
    <row r="89" spans="1:17" ht="132" customHeight="1" x14ac:dyDescent="0.2">
      <c r="A89" s="20" t="s">
        <v>556</v>
      </c>
      <c r="B89" s="545" t="s">
        <v>520</v>
      </c>
      <c r="C89" s="8" t="s">
        <v>1</v>
      </c>
      <c r="D89" s="22" t="s">
        <v>530</v>
      </c>
      <c r="E89" s="5" t="s">
        <v>516</v>
      </c>
      <c r="F89" s="126">
        <v>0</v>
      </c>
      <c r="G89" s="426"/>
      <c r="H89" s="533"/>
      <c r="I89" s="209"/>
      <c r="J89" s="209"/>
      <c r="K89" s="209"/>
      <c r="L89" s="209"/>
      <c r="M89" s="209"/>
      <c r="N89" s="209"/>
      <c r="O89" s="84">
        <f>SUM(G89:N89)</f>
        <v>0</v>
      </c>
      <c r="P89" s="122">
        <f>F89+O89</f>
        <v>0</v>
      </c>
      <c r="Q89" s="210"/>
    </row>
    <row r="90" spans="1:17" ht="109.15" customHeight="1" x14ac:dyDescent="0.2">
      <c r="A90" s="20" t="s">
        <v>587</v>
      </c>
      <c r="B90" s="12" t="s">
        <v>521</v>
      </c>
      <c r="C90" s="8">
        <v>2014</v>
      </c>
      <c r="D90" s="22" t="s">
        <v>147</v>
      </c>
      <c r="E90" s="5" t="s">
        <v>141</v>
      </c>
      <c r="F90" s="126"/>
      <c r="G90" s="426"/>
      <c r="H90" s="533"/>
      <c r="I90" s="209"/>
      <c r="J90" s="209"/>
      <c r="K90" s="209"/>
      <c r="L90" s="209"/>
      <c r="M90" s="209"/>
      <c r="N90" s="209"/>
      <c r="O90" s="84"/>
      <c r="P90" s="122"/>
      <c r="Q90" s="210"/>
    </row>
    <row r="91" spans="1:17" ht="54" customHeight="1" x14ac:dyDescent="0.2">
      <c r="A91" s="1242" t="s">
        <v>988</v>
      </c>
      <c r="B91" s="1258" t="s">
        <v>984</v>
      </c>
      <c r="C91" s="1256" t="s">
        <v>987</v>
      </c>
      <c r="D91" s="1258" t="s">
        <v>147</v>
      </c>
      <c r="E91" s="493" t="s">
        <v>985</v>
      </c>
      <c r="F91" s="11">
        <v>0</v>
      </c>
      <c r="G91" s="421"/>
      <c r="H91" s="529"/>
      <c r="I91" s="85"/>
      <c r="J91" s="85"/>
      <c r="K91" s="85"/>
      <c r="L91" s="85"/>
      <c r="M91" s="85"/>
      <c r="N91" s="85"/>
      <c r="O91" s="84"/>
      <c r="P91" s="122"/>
      <c r="Q91" s="189"/>
    </row>
    <row r="92" spans="1:17" ht="67.150000000000006" customHeight="1" x14ac:dyDescent="0.2">
      <c r="A92" s="1243"/>
      <c r="B92" s="1259"/>
      <c r="C92" s="1257"/>
      <c r="D92" s="1259"/>
      <c r="E92" s="493" t="s">
        <v>986</v>
      </c>
      <c r="F92" s="11">
        <v>0</v>
      </c>
      <c r="G92" s="421"/>
      <c r="H92" s="529"/>
      <c r="I92" s="85"/>
      <c r="J92" s="85"/>
      <c r="K92" s="85"/>
      <c r="L92" s="85"/>
      <c r="M92" s="85"/>
      <c r="N92" s="85"/>
      <c r="O92" s="84"/>
      <c r="P92" s="122"/>
      <c r="Q92" s="189"/>
    </row>
    <row r="93" spans="1:17" ht="27" customHeight="1" x14ac:dyDescent="0.2">
      <c r="A93" s="1199" t="s">
        <v>912</v>
      </c>
      <c r="B93" s="1200"/>
      <c r="C93" s="1200"/>
      <c r="D93" s="1200"/>
      <c r="E93" s="1200"/>
      <c r="F93" s="1200"/>
      <c r="G93" s="1200"/>
      <c r="H93" s="1200"/>
      <c r="I93" s="1200"/>
      <c r="J93" s="1200"/>
      <c r="K93" s="1200"/>
      <c r="L93" s="1200"/>
      <c r="M93" s="1200"/>
      <c r="N93" s="1200"/>
      <c r="O93" s="1200"/>
      <c r="P93" s="1200"/>
      <c r="Q93" s="1201"/>
    </row>
    <row r="94" spans="1:17" ht="29.45" customHeight="1" x14ac:dyDescent="0.2">
      <c r="A94" s="16" t="s">
        <v>278</v>
      </c>
      <c r="B94" s="1076" t="s">
        <v>481</v>
      </c>
      <c r="C94" s="1076"/>
      <c r="D94" s="1076"/>
      <c r="E94" s="1076"/>
      <c r="F94" s="10">
        <f>F95+F96+F97</f>
        <v>1137027.8</v>
      </c>
      <c r="G94" s="426"/>
      <c r="H94" s="533"/>
      <c r="I94" s="209"/>
      <c r="J94" s="209"/>
      <c r="K94" s="209"/>
      <c r="L94" s="209"/>
      <c r="M94" s="209"/>
      <c r="N94" s="209"/>
      <c r="O94" s="277">
        <f>O95+O96+O97</f>
        <v>0</v>
      </c>
      <c r="P94" s="122">
        <f>P95+P96+P97</f>
        <v>1137027.8</v>
      </c>
      <c r="Q94" s="394">
        <f>Q95+Q96+Q97</f>
        <v>0</v>
      </c>
    </row>
    <row r="95" spans="1:17" ht="24" customHeight="1" x14ac:dyDescent="0.2">
      <c r="A95" s="16" t="s">
        <v>279</v>
      </c>
      <c r="B95" s="1075" t="s">
        <v>468</v>
      </c>
      <c r="C95" s="1075"/>
      <c r="D95" s="1075"/>
      <c r="E95" s="1075"/>
      <c r="F95" s="10">
        <v>0</v>
      </c>
      <c r="G95" s="426"/>
      <c r="H95" s="533"/>
      <c r="I95" s="209"/>
      <c r="J95" s="209"/>
      <c r="K95" s="209"/>
      <c r="L95" s="209"/>
      <c r="M95" s="209"/>
      <c r="N95" s="209"/>
      <c r="O95" s="277">
        <v>0</v>
      </c>
      <c r="P95" s="122">
        <f>O95+F95</f>
        <v>0</v>
      </c>
      <c r="Q95" s="394">
        <v>0</v>
      </c>
    </row>
    <row r="96" spans="1:17" ht="33" customHeight="1" x14ac:dyDescent="0.2">
      <c r="A96" s="16" t="s">
        <v>280</v>
      </c>
      <c r="B96" s="1075" t="s">
        <v>29</v>
      </c>
      <c r="C96" s="1075"/>
      <c r="D96" s="1075"/>
      <c r="E96" s="1075"/>
      <c r="F96" s="10">
        <f>F67+F69+F76+F80+F85</f>
        <v>717425.5</v>
      </c>
      <c r="G96" s="426"/>
      <c r="H96" s="533"/>
      <c r="I96" s="209"/>
      <c r="J96" s="209"/>
      <c r="K96" s="209"/>
      <c r="L96" s="209"/>
      <c r="M96" s="209"/>
      <c r="N96" s="209"/>
      <c r="O96" s="277">
        <f>O67+O69+O76+O80+O85</f>
        <v>0</v>
      </c>
      <c r="P96" s="122">
        <f>O96+F96</f>
        <v>717425.5</v>
      </c>
      <c r="Q96" s="394">
        <f>Q67+Q69+Q76+Q80+Q85</f>
        <v>0</v>
      </c>
    </row>
    <row r="97" spans="1:18" ht="32.450000000000003" customHeight="1" x14ac:dyDescent="0.2">
      <c r="A97" s="16" t="s">
        <v>281</v>
      </c>
      <c r="B97" s="1075" t="s">
        <v>158</v>
      </c>
      <c r="C97" s="1075"/>
      <c r="D97" s="1075"/>
      <c r="E97" s="1075"/>
      <c r="F97" s="10">
        <f>F68+F81+F86</f>
        <v>419602.3</v>
      </c>
      <c r="G97" s="426"/>
      <c r="H97" s="533"/>
      <c r="I97" s="209"/>
      <c r="J97" s="209"/>
      <c r="K97" s="209"/>
      <c r="L97" s="209"/>
      <c r="M97" s="209"/>
      <c r="N97" s="209"/>
      <c r="O97" s="277">
        <f>O68+O81+O86</f>
        <v>0</v>
      </c>
      <c r="P97" s="122">
        <f>O97+F97</f>
        <v>419602.3</v>
      </c>
      <c r="Q97" s="394">
        <f>Q68+Q81+Q86</f>
        <v>0</v>
      </c>
    </row>
    <row r="98" spans="1:18" ht="24.6" customHeight="1" x14ac:dyDescent="0.2">
      <c r="A98" s="16" t="s">
        <v>286</v>
      </c>
      <c r="B98" s="1076" t="s">
        <v>913</v>
      </c>
      <c r="C98" s="1076"/>
      <c r="D98" s="1076"/>
      <c r="E98" s="1076"/>
      <c r="F98" s="126">
        <f>F99+F100+F101</f>
        <v>1137027.8</v>
      </c>
      <c r="G98" s="426"/>
      <c r="H98" s="533"/>
      <c r="I98" s="209"/>
      <c r="J98" s="209"/>
      <c r="K98" s="209"/>
      <c r="L98" s="209"/>
      <c r="M98" s="209"/>
      <c r="N98" s="209"/>
      <c r="O98" s="393">
        <f>O99+O100+O101</f>
        <v>0</v>
      </c>
      <c r="P98" s="122">
        <f>P99+P100+P101</f>
        <v>1137027.8</v>
      </c>
      <c r="Q98" s="394">
        <f>Q99+Q100+Q101</f>
        <v>0</v>
      </c>
    </row>
    <row r="99" spans="1:18" ht="26.45" customHeight="1" x14ac:dyDescent="0.2">
      <c r="A99" s="16" t="s">
        <v>287</v>
      </c>
      <c r="B99" s="1075" t="s">
        <v>468</v>
      </c>
      <c r="C99" s="1075"/>
      <c r="D99" s="1075"/>
      <c r="E99" s="1075"/>
      <c r="F99" s="126">
        <f>F95</f>
        <v>0</v>
      </c>
      <c r="G99" s="426"/>
      <c r="H99" s="533"/>
      <c r="I99" s="209"/>
      <c r="J99" s="209"/>
      <c r="K99" s="209"/>
      <c r="L99" s="209"/>
      <c r="M99" s="209"/>
      <c r="N99" s="209"/>
      <c r="O99" s="277">
        <f>O95</f>
        <v>0</v>
      </c>
      <c r="P99" s="122">
        <f>P95</f>
        <v>0</v>
      </c>
      <c r="Q99" s="394">
        <f>Q95</f>
        <v>0</v>
      </c>
    </row>
    <row r="100" spans="1:18" ht="28.9" customHeight="1" x14ac:dyDescent="0.2">
      <c r="A100" s="16" t="s">
        <v>288</v>
      </c>
      <c r="B100" s="1075" t="s">
        <v>29</v>
      </c>
      <c r="C100" s="1075"/>
      <c r="D100" s="1075"/>
      <c r="E100" s="1075"/>
      <c r="F100" s="126">
        <f>F96</f>
        <v>717425.5</v>
      </c>
      <c r="G100" s="426"/>
      <c r="H100" s="533"/>
      <c r="I100" s="209"/>
      <c r="J100" s="209"/>
      <c r="K100" s="209"/>
      <c r="L100" s="209"/>
      <c r="M100" s="209"/>
      <c r="N100" s="209"/>
      <c r="O100" s="277">
        <f>O96</f>
        <v>0</v>
      </c>
      <c r="P100" s="122">
        <f>P96</f>
        <v>717425.5</v>
      </c>
      <c r="Q100" s="394">
        <f>Q95</f>
        <v>0</v>
      </c>
    </row>
    <row r="101" spans="1:18" ht="34.15" customHeight="1" x14ac:dyDescent="0.2">
      <c r="A101" s="16" t="s">
        <v>289</v>
      </c>
      <c r="B101" s="1075" t="s">
        <v>158</v>
      </c>
      <c r="C101" s="1075"/>
      <c r="D101" s="1075"/>
      <c r="E101" s="1075"/>
      <c r="F101" s="126">
        <f>F97</f>
        <v>419602.3</v>
      </c>
      <c r="G101" s="426"/>
      <c r="H101" s="533"/>
      <c r="I101" s="209"/>
      <c r="J101" s="209"/>
      <c r="K101" s="209"/>
      <c r="L101" s="209"/>
      <c r="M101" s="209"/>
      <c r="N101" s="209"/>
      <c r="O101" s="84">
        <f>O97</f>
        <v>0</v>
      </c>
      <c r="P101" s="122">
        <f>P97</f>
        <v>419602.3</v>
      </c>
      <c r="Q101" s="394">
        <f>Q97</f>
        <v>0</v>
      </c>
    </row>
    <row r="102" spans="1:18" s="37" customFormat="1" ht="24.95" customHeight="1" x14ac:dyDescent="0.2">
      <c r="A102" s="1073" t="s">
        <v>840</v>
      </c>
      <c r="B102" s="1077"/>
      <c r="C102" s="1077"/>
      <c r="D102" s="1077"/>
      <c r="E102" s="1077"/>
      <c r="F102" s="1077"/>
      <c r="G102" s="1077"/>
      <c r="H102" s="1077"/>
      <c r="I102" s="1077"/>
      <c r="J102" s="1077"/>
      <c r="K102" s="1077"/>
      <c r="L102" s="1077"/>
      <c r="M102" s="1077"/>
      <c r="N102" s="1077"/>
      <c r="O102" s="1077"/>
      <c r="P102" s="205"/>
      <c r="Q102" s="132"/>
      <c r="R102" s="1"/>
    </row>
    <row r="103" spans="1:18" ht="64.900000000000006" customHeight="1" x14ac:dyDescent="0.2">
      <c r="A103" s="289" t="s">
        <v>149</v>
      </c>
      <c r="B103" s="293" t="s">
        <v>558</v>
      </c>
      <c r="C103" s="5" t="s">
        <v>833</v>
      </c>
      <c r="D103" s="12" t="s">
        <v>47</v>
      </c>
      <c r="E103" s="5" t="s">
        <v>516</v>
      </c>
      <c r="F103" s="11">
        <v>0</v>
      </c>
      <c r="G103" s="421"/>
      <c r="H103" s="529"/>
      <c r="I103" s="85"/>
      <c r="J103" s="85"/>
      <c r="K103" s="85"/>
      <c r="L103" s="85"/>
      <c r="M103" s="85"/>
      <c r="N103" s="85"/>
      <c r="O103" s="84">
        <f>SUM(G103:N103)</f>
        <v>0</v>
      </c>
      <c r="P103" s="122">
        <f>F103+O103</f>
        <v>0</v>
      </c>
    </row>
    <row r="104" spans="1:18" ht="37.5" hidden="1" customHeight="1" x14ac:dyDescent="0.2">
      <c r="A104" s="289"/>
      <c r="B104" s="293"/>
      <c r="C104" s="5"/>
      <c r="D104" s="12" t="s">
        <v>652</v>
      </c>
      <c r="E104" s="281" t="s">
        <v>638</v>
      </c>
      <c r="F104" s="11">
        <v>0</v>
      </c>
      <c r="G104" s="421"/>
      <c r="H104" s="529"/>
      <c r="I104" s="85"/>
      <c r="J104" s="85"/>
      <c r="K104" s="85"/>
      <c r="L104" s="85"/>
      <c r="M104" s="85"/>
      <c r="N104" s="85"/>
      <c r="O104" s="84">
        <f>SUM(G104:N104)</f>
        <v>0</v>
      </c>
      <c r="P104" s="122">
        <f>F104+O104</f>
        <v>0</v>
      </c>
    </row>
    <row r="105" spans="1:18" ht="49.5" hidden="1" customHeight="1" x14ac:dyDescent="0.2">
      <c r="A105" s="289"/>
      <c r="B105" s="293"/>
      <c r="C105" s="5"/>
      <c r="D105" s="12" t="s">
        <v>652</v>
      </c>
      <c r="E105" s="281" t="s">
        <v>638</v>
      </c>
      <c r="F105" s="11">
        <v>0</v>
      </c>
      <c r="G105" s="421"/>
      <c r="H105" s="529"/>
      <c r="I105" s="85"/>
      <c r="J105" s="85"/>
      <c r="K105" s="85"/>
      <c r="L105" s="85"/>
      <c r="M105" s="85"/>
      <c r="N105" s="85"/>
      <c r="O105" s="84">
        <f>SUM(G105:N105)</f>
        <v>0</v>
      </c>
      <c r="P105" s="122">
        <f>F105+O105</f>
        <v>0</v>
      </c>
    </row>
    <row r="106" spans="1:18" ht="75.75" customHeight="1" x14ac:dyDescent="0.2">
      <c r="A106" s="5" t="s">
        <v>150</v>
      </c>
      <c r="B106" s="12" t="s">
        <v>67</v>
      </c>
      <c r="C106" s="5">
        <v>2014</v>
      </c>
      <c r="D106" s="12" t="s">
        <v>147</v>
      </c>
      <c r="E106" s="5" t="s">
        <v>141</v>
      </c>
      <c r="F106" s="11"/>
      <c r="G106" s="421"/>
      <c r="H106" s="529"/>
      <c r="I106" s="85"/>
      <c r="J106" s="85"/>
      <c r="K106" s="85"/>
      <c r="L106" s="85"/>
      <c r="M106" s="85"/>
      <c r="N106" s="85"/>
      <c r="O106" s="84"/>
      <c r="P106" s="122"/>
    </row>
    <row r="107" spans="1:18" s="37" customFormat="1" ht="24.95" customHeight="1" x14ac:dyDescent="0.2">
      <c r="A107" s="1072" t="s">
        <v>798</v>
      </c>
      <c r="B107" s="1072"/>
      <c r="C107" s="1072"/>
      <c r="D107" s="1072"/>
      <c r="E107" s="1072"/>
      <c r="F107" s="1072"/>
      <c r="G107" s="1072"/>
      <c r="H107" s="1072"/>
      <c r="I107" s="1072"/>
      <c r="J107" s="1072"/>
      <c r="K107" s="1072"/>
      <c r="L107" s="1072"/>
      <c r="M107" s="1072"/>
      <c r="N107" s="1072"/>
      <c r="O107" s="1072"/>
      <c r="P107" s="205"/>
      <c r="Q107" s="132"/>
      <c r="R107" s="1"/>
    </row>
    <row r="108" spans="1:18" s="37" customFormat="1" ht="88.5" customHeight="1" x14ac:dyDescent="0.2">
      <c r="A108" s="172" t="s">
        <v>153</v>
      </c>
      <c r="B108" s="12" t="s">
        <v>938</v>
      </c>
      <c r="C108" s="15">
        <v>2016</v>
      </c>
      <c r="D108" s="12" t="s">
        <v>435</v>
      </c>
      <c r="E108" s="5" t="s">
        <v>939</v>
      </c>
      <c r="F108" s="11"/>
      <c r="G108" s="85"/>
      <c r="H108" s="529"/>
      <c r="I108" s="85"/>
      <c r="J108" s="85"/>
      <c r="K108" s="85"/>
      <c r="L108" s="85"/>
      <c r="M108" s="85"/>
      <c r="N108" s="85"/>
      <c r="O108" s="84">
        <f>SUM(G108:N108)</f>
        <v>0</v>
      </c>
      <c r="P108" s="122">
        <f>F108+O108</f>
        <v>0</v>
      </c>
      <c r="Q108" s="273"/>
      <c r="R108" s="1"/>
    </row>
    <row r="109" spans="1:18" s="37" customFormat="1" ht="94.5" customHeight="1" x14ac:dyDescent="0.2">
      <c r="A109" s="172" t="s">
        <v>154</v>
      </c>
      <c r="B109" s="12" t="s">
        <v>940</v>
      </c>
      <c r="C109" s="15">
        <v>2016</v>
      </c>
      <c r="D109" s="12" t="s">
        <v>435</v>
      </c>
      <c r="E109" s="5" t="s">
        <v>941</v>
      </c>
      <c r="F109" s="11"/>
      <c r="G109" s="85"/>
      <c r="H109" s="529"/>
      <c r="I109" s="85"/>
      <c r="J109" s="85"/>
      <c r="K109" s="85"/>
      <c r="L109" s="85"/>
      <c r="M109" s="85"/>
      <c r="N109" s="85"/>
      <c r="O109" s="84">
        <f>SUM(G109:N109)</f>
        <v>0</v>
      </c>
      <c r="P109" s="122">
        <f>F109+O109</f>
        <v>0</v>
      </c>
      <c r="Q109" s="273"/>
      <c r="R109" s="1"/>
    </row>
    <row r="110" spans="1:18" ht="148.5" customHeight="1" x14ac:dyDescent="0.2">
      <c r="A110" s="172" t="s">
        <v>155</v>
      </c>
      <c r="B110" s="274" t="s">
        <v>522</v>
      </c>
      <c r="C110" s="5" t="s">
        <v>833</v>
      </c>
      <c r="D110" s="12" t="s">
        <v>532</v>
      </c>
      <c r="E110" s="5" t="s">
        <v>141</v>
      </c>
      <c r="F110" s="11"/>
      <c r="G110" s="421"/>
      <c r="H110" s="529"/>
      <c r="I110" s="85"/>
      <c r="J110" s="85"/>
      <c r="K110" s="85"/>
      <c r="L110" s="85"/>
      <c r="M110" s="85"/>
      <c r="N110" s="85"/>
      <c r="O110" s="84"/>
      <c r="P110" s="122"/>
    </row>
    <row r="111" spans="1:18" ht="74.25" customHeight="1" x14ac:dyDescent="0.2">
      <c r="A111" s="459" t="s">
        <v>309</v>
      </c>
      <c r="B111" s="274" t="s">
        <v>543</v>
      </c>
      <c r="C111" s="292" t="s">
        <v>833</v>
      </c>
      <c r="D111" s="12" t="s">
        <v>529</v>
      </c>
      <c r="E111" s="5" t="s">
        <v>141</v>
      </c>
      <c r="F111" s="11"/>
      <c r="G111" s="421"/>
      <c r="H111" s="529"/>
      <c r="I111" s="85"/>
      <c r="J111" s="85"/>
      <c r="K111" s="85"/>
      <c r="L111" s="85"/>
      <c r="M111" s="85"/>
      <c r="N111" s="85"/>
      <c r="O111" s="84"/>
      <c r="P111" s="122"/>
    </row>
    <row r="112" spans="1:18" ht="96" customHeight="1" x14ac:dyDescent="0.2">
      <c r="A112" s="172" t="s">
        <v>426</v>
      </c>
      <c r="B112" s="274" t="s">
        <v>131</v>
      </c>
      <c r="C112" s="292" t="s">
        <v>833</v>
      </c>
      <c r="D112" s="12" t="s">
        <v>529</v>
      </c>
      <c r="E112" s="5" t="s">
        <v>141</v>
      </c>
      <c r="F112" s="11"/>
      <c r="G112" s="421"/>
      <c r="H112" s="529"/>
      <c r="I112" s="85"/>
      <c r="J112" s="85"/>
      <c r="K112" s="85"/>
      <c r="L112" s="85"/>
      <c r="M112" s="85"/>
      <c r="N112" s="85"/>
      <c r="O112" s="84"/>
      <c r="P112" s="122"/>
    </row>
    <row r="113" spans="1:18" ht="63" customHeight="1" x14ac:dyDescent="0.2">
      <c r="A113" s="157" t="s">
        <v>427</v>
      </c>
      <c r="B113" s="274" t="s">
        <v>132</v>
      </c>
      <c r="C113" s="292" t="s">
        <v>833</v>
      </c>
      <c r="D113" s="12" t="s">
        <v>529</v>
      </c>
      <c r="E113" s="5" t="s">
        <v>141</v>
      </c>
      <c r="F113" s="11"/>
      <c r="G113" s="421"/>
      <c r="H113" s="529"/>
      <c r="I113" s="85"/>
      <c r="J113" s="85"/>
      <c r="K113" s="85"/>
      <c r="L113" s="85"/>
      <c r="M113" s="85"/>
      <c r="N113" s="85"/>
      <c r="O113" s="84"/>
      <c r="P113" s="122"/>
    </row>
    <row r="114" spans="1:18" ht="66" customHeight="1" x14ac:dyDescent="0.2">
      <c r="A114" s="157" t="s">
        <v>212</v>
      </c>
      <c r="B114" s="22" t="s">
        <v>133</v>
      </c>
      <c r="C114" s="292" t="s">
        <v>833</v>
      </c>
      <c r="D114" s="12" t="s">
        <v>529</v>
      </c>
      <c r="E114" s="5" t="s">
        <v>141</v>
      </c>
      <c r="F114" s="11"/>
      <c r="G114" s="421"/>
      <c r="H114" s="529"/>
      <c r="I114" s="85"/>
      <c r="J114" s="85"/>
      <c r="K114" s="85"/>
      <c r="L114" s="85"/>
      <c r="M114" s="85"/>
      <c r="N114" s="85"/>
      <c r="O114" s="84"/>
      <c r="P114" s="122"/>
    </row>
    <row r="115" spans="1:18" ht="126" customHeight="1" x14ac:dyDescent="0.2">
      <c r="A115" s="157" t="s">
        <v>214</v>
      </c>
      <c r="B115" s="22" t="s">
        <v>134</v>
      </c>
      <c r="C115" s="292" t="s">
        <v>833</v>
      </c>
      <c r="D115" s="12" t="s">
        <v>529</v>
      </c>
      <c r="E115" s="5" t="s">
        <v>141</v>
      </c>
      <c r="F115" s="11"/>
      <c r="G115" s="421"/>
      <c r="H115" s="529"/>
      <c r="I115" s="85"/>
      <c r="J115" s="85"/>
      <c r="K115" s="85"/>
      <c r="L115" s="85"/>
      <c r="M115" s="85"/>
      <c r="N115" s="85"/>
      <c r="O115" s="84"/>
      <c r="P115" s="122"/>
    </row>
    <row r="116" spans="1:18" ht="95.25" customHeight="1" x14ac:dyDescent="0.2">
      <c r="A116" s="157" t="s">
        <v>215</v>
      </c>
      <c r="B116" s="22" t="s">
        <v>135</v>
      </c>
      <c r="C116" s="292" t="s">
        <v>833</v>
      </c>
      <c r="D116" s="12" t="s">
        <v>529</v>
      </c>
      <c r="E116" s="5" t="s">
        <v>141</v>
      </c>
      <c r="F116" s="11"/>
      <c r="G116" s="421"/>
      <c r="H116" s="529"/>
      <c r="I116" s="85"/>
      <c r="J116" s="85"/>
      <c r="K116" s="85"/>
      <c r="L116" s="85"/>
      <c r="M116" s="85"/>
      <c r="N116" s="85"/>
      <c r="O116" s="84"/>
      <c r="P116" s="122"/>
    </row>
    <row r="117" spans="1:18" ht="60" customHeight="1" x14ac:dyDescent="0.2">
      <c r="A117" s="172" t="s">
        <v>942</v>
      </c>
      <c r="B117" s="22" t="s">
        <v>524</v>
      </c>
      <c r="C117" s="292" t="s">
        <v>788</v>
      </c>
      <c r="D117" s="12" t="s">
        <v>529</v>
      </c>
      <c r="E117" s="5" t="s">
        <v>141</v>
      </c>
      <c r="F117" s="11"/>
      <c r="G117" s="421"/>
      <c r="H117" s="529"/>
      <c r="I117" s="85"/>
      <c r="J117" s="85"/>
      <c r="K117" s="85"/>
      <c r="L117" s="85"/>
      <c r="M117" s="85"/>
      <c r="N117" s="85"/>
      <c r="O117" s="84"/>
      <c r="P117" s="122"/>
    </row>
    <row r="118" spans="1:18" ht="32.25" customHeight="1" x14ac:dyDescent="0.2">
      <c r="A118" s="1296" t="s">
        <v>917</v>
      </c>
      <c r="B118" s="1297"/>
      <c r="C118" s="1297"/>
      <c r="D118" s="1297"/>
      <c r="E118" s="1297"/>
      <c r="F118" s="1297"/>
      <c r="G118" s="1297"/>
      <c r="H118" s="1297"/>
      <c r="I118" s="1297"/>
      <c r="J118" s="1297"/>
      <c r="K118" s="1297"/>
      <c r="L118" s="1297"/>
      <c r="M118" s="1297"/>
      <c r="N118" s="1297"/>
      <c r="O118" s="1297"/>
      <c r="P118" s="1297"/>
      <c r="Q118" s="1298"/>
    </row>
    <row r="119" spans="1:18" ht="20.25" customHeight="1" x14ac:dyDescent="0.2">
      <c r="A119" s="22" t="s">
        <v>278</v>
      </c>
      <c r="B119" s="1202" t="s">
        <v>481</v>
      </c>
      <c r="C119" s="1203"/>
      <c r="D119" s="1203"/>
      <c r="E119" s="1204"/>
      <c r="F119" s="461">
        <f>F120+F121+F122</f>
        <v>0</v>
      </c>
      <c r="G119" s="421"/>
      <c r="H119" s="529"/>
      <c r="I119" s="85"/>
      <c r="J119" s="85"/>
      <c r="K119" s="85"/>
      <c r="L119" s="85"/>
      <c r="M119" s="85"/>
      <c r="N119" s="85"/>
      <c r="O119" s="277">
        <f>O120+O121+O122</f>
        <v>0</v>
      </c>
      <c r="P119" s="122">
        <f>F119+O119</f>
        <v>0</v>
      </c>
      <c r="Q119" s="461">
        <f>Q120+Q121+Q122</f>
        <v>0</v>
      </c>
    </row>
    <row r="120" spans="1:18" ht="20.25" customHeight="1" x14ac:dyDescent="0.2">
      <c r="A120" s="22" t="s">
        <v>279</v>
      </c>
      <c r="B120" s="1202" t="s">
        <v>468</v>
      </c>
      <c r="C120" s="1203"/>
      <c r="D120" s="1203"/>
      <c r="E120" s="1203"/>
      <c r="F120" s="461">
        <v>0</v>
      </c>
      <c r="G120" s="421"/>
      <c r="H120" s="529"/>
      <c r="I120" s="85"/>
      <c r="J120" s="85"/>
      <c r="K120" s="85"/>
      <c r="L120" s="85"/>
      <c r="M120" s="85"/>
      <c r="N120" s="85"/>
      <c r="O120" s="277">
        <v>0</v>
      </c>
      <c r="P120" s="122">
        <f t="shared" ref="P120:P126" si="6">F120+O120</f>
        <v>0</v>
      </c>
      <c r="Q120" s="461">
        <v>0</v>
      </c>
    </row>
    <row r="121" spans="1:18" ht="20.25" customHeight="1" x14ac:dyDescent="0.2">
      <c r="A121" s="22" t="s">
        <v>280</v>
      </c>
      <c r="B121" s="1202" t="s">
        <v>29</v>
      </c>
      <c r="C121" s="1203"/>
      <c r="D121" s="1203"/>
      <c r="E121" s="1204"/>
      <c r="F121" s="461">
        <f>F108</f>
        <v>0</v>
      </c>
      <c r="G121" s="421"/>
      <c r="H121" s="529"/>
      <c r="I121" s="85"/>
      <c r="J121" s="85"/>
      <c r="K121" s="85"/>
      <c r="L121" s="85"/>
      <c r="M121" s="85"/>
      <c r="N121" s="85"/>
      <c r="O121" s="277">
        <f>O108</f>
        <v>0</v>
      </c>
      <c r="P121" s="122">
        <f t="shared" si="6"/>
        <v>0</v>
      </c>
      <c r="Q121" s="461">
        <f>Q108</f>
        <v>0</v>
      </c>
    </row>
    <row r="122" spans="1:18" ht="20.25" customHeight="1" x14ac:dyDescent="0.2">
      <c r="A122" s="22" t="s">
        <v>281</v>
      </c>
      <c r="B122" s="1202" t="s">
        <v>158</v>
      </c>
      <c r="C122" s="1203"/>
      <c r="D122" s="1203"/>
      <c r="E122" s="1204"/>
      <c r="F122" s="461">
        <f>F109</f>
        <v>0</v>
      </c>
      <c r="G122" s="421"/>
      <c r="H122" s="529"/>
      <c r="I122" s="85"/>
      <c r="J122" s="85"/>
      <c r="K122" s="85"/>
      <c r="L122" s="85"/>
      <c r="M122" s="85"/>
      <c r="N122" s="85"/>
      <c r="O122" s="277">
        <f>O109</f>
        <v>0</v>
      </c>
      <c r="P122" s="122">
        <f t="shared" si="6"/>
        <v>0</v>
      </c>
      <c r="Q122" s="461">
        <f>Q109</f>
        <v>0</v>
      </c>
    </row>
    <row r="123" spans="1:18" ht="20.25" customHeight="1" x14ac:dyDescent="0.2">
      <c r="A123" s="22" t="s">
        <v>282</v>
      </c>
      <c r="B123" s="1235" t="s">
        <v>916</v>
      </c>
      <c r="C123" s="1236"/>
      <c r="D123" s="1236"/>
      <c r="E123" s="1237"/>
      <c r="F123" s="461">
        <f>F119</f>
        <v>0</v>
      </c>
      <c r="G123" s="421"/>
      <c r="H123" s="529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6"/>
        <v>0</v>
      </c>
      <c r="Q123" s="461">
        <f>Q119</f>
        <v>0</v>
      </c>
    </row>
    <row r="124" spans="1:18" ht="20.25" customHeight="1" x14ac:dyDescent="0.2">
      <c r="A124" s="22" t="s">
        <v>283</v>
      </c>
      <c r="B124" s="1202" t="s">
        <v>468</v>
      </c>
      <c r="C124" s="1203"/>
      <c r="D124" s="1203"/>
      <c r="E124" s="1204"/>
      <c r="F124" s="461">
        <f>F120</f>
        <v>0</v>
      </c>
      <c r="G124" s="421"/>
      <c r="H124" s="529"/>
      <c r="I124" s="85"/>
      <c r="J124" s="85"/>
      <c r="K124" s="85"/>
      <c r="L124" s="85"/>
      <c r="M124" s="85"/>
      <c r="N124" s="85"/>
      <c r="O124" s="277">
        <f>O120</f>
        <v>0</v>
      </c>
      <c r="P124" s="122">
        <f t="shared" si="6"/>
        <v>0</v>
      </c>
      <c r="Q124" s="461">
        <f>Q120</f>
        <v>0</v>
      </c>
    </row>
    <row r="125" spans="1:18" ht="20.25" customHeight="1" x14ac:dyDescent="0.2">
      <c r="A125" s="22" t="s">
        <v>284</v>
      </c>
      <c r="B125" s="1202" t="s">
        <v>29</v>
      </c>
      <c r="C125" s="1203"/>
      <c r="D125" s="1203"/>
      <c r="E125" s="1204"/>
      <c r="F125" s="461">
        <f>F121</f>
        <v>0</v>
      </c>
      <c r="G125" s="421"/>
      <c r="H125" s="529"/>
      <c r="I125" s="85"/>
      <c r="J125" s="85"/>
      <c r="K125" s="85"/>
      <c r="L125" s="85"/>
      <c r="M125" s="85"/>
      <c r="N125" s="85"/>
      <c r="O125" s="277">
        <f>O121</f>
        <v>0</v>
      </c>
      <c r="P125" s="122">
        <f t="shared" si="6"/>
        <v>0</v>
      </c>
      <c r="Q125" s="461">
        <f>Q121</f>
        <v>0</v>
      </c>
    </row>
    <row r="126" spans="1:18" ht="20.25" customHeight="1" x14ac:dyDescent="0.2">
      <c r="A126" s="22" t="s">
        <v>285</v>
      </c>
      <c r="B126" s="1202" t="s">
        <v>158</v>
      </c>
      <c r="C126" s="1203"/>
      <c r="D126" s="1203"/>
      <c r="E126" s="1204"/>
      <c r="F126" s="461">
        <f>F122</f>
        <v>0</v>
      </c>
      <c r="G126" s="421"/>
      <c r="H126" s="529"/>
      <c r="I126" s="85"/>
      <c r="J126" s="85"/>
      <c r="K126" s="85"/>
      <c r="L126" s="85"/>
      <c r="M126" s="85"/>
      <c r="N126" s="85"/>
      <c r="O126" s="277">
        <f>O122</f>
        <v>0</v>
      </c>
      <c r="P126" s="122">
        <f t="shared" si="6"/>
        <v>0</v>
      </c>
      <c r="Q126" s="461">
        <f>Q122</f>
        <v>0</v>
      </c>
    </row>
    <row r="127" spans="1:18" s="37" customFormat="1" ht="24.95" customHeight="1" x14ac:dyDescent="0.2">
      <c r="A127" s="1084" t="s">
        <v>832</v>
      </c>
      <c r="B127" s="1084"/>
      <c r="C127" s="1084"/>
      <c r="D127" s="1084"/>
      <c r="E127" s="1084"/>
      <c r="F127" s="1084"/>
      <c r="G127" s="1084"/>
      <c r="H127" s="1084"/>
      <c r="I127" s="1084"/>
      <c r="J127" s="1084"/>
      <c r="K127" s="1084"/>
      <c r="L127" s="1084"/>
      <c r="M127" s="1084"/>
      <c r="N127" s="1084"/>
      <c r="O127" s="1084"/>
      <c r="P127" s="205"/>
      <c r="Q127" s="132"/>
      <c r="R127" s="1"/>
    </row>
    <row r="128" spans="1:18" ht="111.75" customHeight="1" x14ac:dyDescent="0.2">
      <c r="A128" s="5" t="s">
        <v>156</v>
      </c>
      <c r="B128" s="12" t="s">
        <v>209</v>
      </c>
      <c r="C128" s="5" t="s">
        <v>788</v>
      </c>
      <c r="D128" s="12" t="s">
        <v>538</v>
      </c>
      <c r="E128" s="5" t="s">
        <v>141</v>
      </c>
      <c r="F128" s="11"/>
      <c r="G128" s="421"/>
      <c r="H128" s="529"/>
      <c r="I128" s="85"/>
      <c r="J128" s="85"/>
      <c r="K128" s="85"/>
      <c r="L128" s="85"/>
      <c r="M128" s="85"/>
      <c r="N128" s="85"/>
      <c r="O128" s="84"/>
      <c r="P128" s="122"/>
    </row>
    <row r="129" spans="1:17" ht="191.45" customHeight="1" x14ac:dyDescent="0.2">
      <c r="A129" s="33" t="s">
        <v>449</v>
      </c>
      <c r="B129" s="21" t="s">
        <v>210</v>
      </c>
      <c r="C129" s="5" t="s">
        <v>788</v>
      </c>
      <c r="D129" s="12" t="s">
        <v>538</v>
      </c>
      <c r="E129" s="5" t="s">
        <v>141</v>
      </c>
      <c r="F129" s="11"/>
      <c r="G129" s="421"/>
      <c r="H129" s="529"/>
      <c r="I129" s="85"/>
      <c r="J129" s="85"/>
      <c r="K129" s="85"/>
      <c r="L129" s="85"/>
      <c r="M129" s="85"/>
      <c r="N129" s="85"/>
      <c r="O129" s="84"/>
      <c r="P129" s="122"/>
    </row>
    <row r="130" spans="1:17" ht="109.9" customHeight="1" x14ac:dyDescent="0.2">
      <c r="A130" s="5" t="s">
        <v>314</v>
      </c>
      <c r="B130" s="50" t="s">
        <v>443</v>
      </c>
      <c r="C130" s="5" t="s">
        <v>788</v>
      </c>
      <c r="D130" s="12" t="s">
        <v>538</v>
      </c>
      <c r="E130" s="51" t="s">
        <v>141</v>
      </c>
      <c r="F130" s="11"/>
      <c r="G130" s="421"/>
      <c r="H130" s="529"/>
      <c r="I130" s="85"/>
      <c r="J130" s="85"/>
      <c r="K130" s="85"/>
      <c r="L130" s="85"/>
      <c r="M130" s="85"/>
      <c r="N130" s="85"/>
      <c r="O130" s="84"/>
      <c r="P130" s="122"/>
    </row>
    <row r="131" spans="1:17" ht="109.15" customHeight="1" x14ac:dyDescent="0.2">
      <c r="A131" s="5" t="s">
        <v>315</v>
      </c>
      <c r="B131" s="50" t="s">
        <v>444</v>
      </c>
      <c r="C131" s="5" t="s">
        <v>788</v>
      </c>
      <c r="D131" s="12" t="s">
        <v>538</v>
      </c>
      <c r="E131" s="51" t="s">
        <v>141</v>
      </c>
      <c r="F131" s="11"/>
      <c r="G131" s="421"/>
      <c r="H131" s="529"/>
      <c r="I131" s="85"/>
      <c r="J131" s="85"/>
      <c r="K131" s="85"/>
      <c r="L131" s="85"/>
      <c r="M131" s="85"/>
      <c r="N131" s="85"/>
      <c r="O131" s="84"/>
      <c r="P131" s="122"/>
    </row>
    <row r="132" spans="1:17" ht="109.15" customHeight="1" x14ac:dyDescent="0.2">
      <c r="A132" s="5" t="s">
        <v>316</v>
      </c>
      <c r="B132" s="50" t="s">
        <v>211</v>
      </c>
      <c r="C132" s="5" t="s">
        <v>788</v>
      </c>
      <c r="D132" s="12" t="s">
        <v>538</v>
      </c>
      <c r="E132" s="51" t="s">
        <v>141</v>
      </c>
      <c r="F132" s="11"/>
      <c r="G132" s="421"/>
      <c r="H132" s="529"/>
      <c r="I132" s="85"/>
      <c r="J132" s="85"/>
      <c r="K132" s="85"/>
      <c r="L132" s="85"/>
      <c r="M132" s="85"/>
      <c r="N132" s="85"/>
      <c r="O132" s="84"/>
      <c r="P132" s="122"/>
    </row>
    <row r="133" spans="1:17" ht="121.9" customHeight="1" x14ac:dyDescent="0.2">
      <c r="A133" s="5" t="s">
        <v>293</v>
      </c>
      <c r="B133" s="12" t="s">
        <v>445</v>
      </c>
      <c r="C133" s="5" t="s">
        <v>788</v>
      </c>
      <c r="D133" s="12" t="s">
        <v>538</v>
      </c>
      <c r="E133" s="51" t="s">
        <v>141</v>
      </c>
      <c r="F133" s="11"/>
      <c r="G133" s="421"/>
      <c r="H133" s="529"/>
      <c r="I133" s="85"/>
      <c r="J133" s="85"/>
      <c r="K133" s="85"/>
      <c r="L133" s="85"/>
      <c r="M133" s="85"/>
      <c r="N133" s="85"/>
      <c r="O133" s="84"/>
      <c r="P133" s="122"/>
    </row>
    <row r="134" spans="1:17" ht="77.25" customHeight="1" x14ac:dyDescent="0.2">
      <c r="A134" s="5" t="s">
        <v>128</v>
      </c>
      <c r="B134" s="28" t="s">
        <v>213</v>
      </c>
      <c r="C134" s="5" t="s">
        <v>788</v>
      </c>
      <c r="D134" s="12" t="s">
        <v>538</v>
      </c>
      <c r="E134" s="51" t="s">
        <v>141</v>
      </c>
      <c r="F134" s="11"/>
      <c r="G134" s="421"/>
      <c r="H134" s="529"/>
      <c r="I134" s="85"/>
      <c r="J134" s="85"/>
      <c r="K134" s="85"/>
      <c r="L134" s="85"/>
      <c r="M134" s="85"/>
      <c r="N134" s="85"/>
      <c r="O134" s="84"/>
      <c r="P134" s="122"/>
    </row>
    <row r="135" spans="1:17" ht="111.6" customHeight="1" x14ac:dyDescent="0.2">
      <c r="A135" s="5" t="s">
        <v>505</v>
      </c>
      <c r="B135" s="12" t="s">
        <v>31</v>
      </c>
      <c r="C135" s="5" t="s">
        <v>788</v>
      </c>
      <c r="D135" s="12" t="s">
        <v>538</v>
      </c>
      <c r="E135" s="51" t="s">
        <v>141</v>
      </c>
      <c r="F135" s="11"/>
      <c r="G135" s="421"/>
      <c r="H135" s="529"/>
      <c r="I135" s="85"/>
      <c r="J135" s="85"/>
      <c r="K135" s="85"/>
      <c r="L135" s="85"/>
      <c r="M135" s="85"/>
      <c r="N135" s="85"/>
      <c r="O135" s="84"/>
      <c r="P135" s="122"/>
    </row>
    <row r="136" spans="1:17" ht="24.95" customHeight="1" x14ac:dyDescent="0.2">
      <c r="A136" s="1073" t="s">
        <v>330</v>
      </c>
      <c r="B136" s="1074"/>
      <c r="C136" s="1074"/>
      <c r="D136" s="1074"/>
      <c r="E136" s="1074"/>
      <c r="F136" s="1074"/>
      <c r="G136" s="1074"/>
      <c r="H136" s="1074"/>
      <c r="I136" s="1074"/>
      <c r="J136" s="1074"/>
      <c r="K136" s="1074"/>
      <c r="L136" s="1074"/>
      <c r="M136" s="1074"/>
      <c r="N136" s="1074"/>
      <c r="O136" s="1074"/>
      <c r="P136" s="213"/>
    </row>
    <row r="137" spans="1:17" ht="18" customHeight="1" x14ac:dyDescent="0.2">
      <c r="A137" s="5" t="s">
        <v>278</v>
      </c>
      <c r="B137" s="1076" t="s">
        <v>481</v>
      </c>
      <c r="C137" s="1076"/>
      <c r="D137" s="1076"/>
      <c r="E137" s="1076"/>
      <c r="F137" s="10">
        <f>F138+F139+F140</f>
        <v>1137027.8</v>
      </c>
      <c r="G137" s="420"/>
      <c r="H137" s="528"/>
      <c r="I137" s="83"/>
      <c r="J137" s="83"/>
      <c r="K137" s="83"/>
      <c r="L137" s="83"/>
      <c r="M137" s="83"/>
      <c r="N137" s="83"/>
      <c r="O137" s="10">
        <f>O138+O139+O140</f>
        <v>0</v>
      </c>
      <c r="P137" s="122">
        <f t="shared" ref="P137:P148" si="7">F137+O137</f>
        <v>1137027.8</v>
      </c>
      <c r="Q137" s="10">
        <f>Q138+Q139+Q140</f>
        <v>0</v>
      </c>
    </row>
    <row r="138" spans="1:17" ht="18" customHeight="1" x14ac:dyDescent="0.2">
      <c r="A138" s="5" t="s">
        <v>279</v>
      </c>
      <c r="B138" s="1075" t="s">
        <v>468</v>
      </c>
      <c r="C138" s="1075"/>
      <c r="D138" s="1075"/>
      <c r="E138" s="1075"/>
      <c r="F138" s="10">
        <v>0</v>
      </c>
      <c r="G138" s="420"/>
      <c r="H138" s="528"/>
      <c r="I138" s="83"/>
      <c r="J138" s="83"/>
      <c r="K138" s="83"/>
      <c r="L138" s="83"/>
      <c r="M138" s="83"/>
      <c r="N138" s="83"/>
      <c r="O138" s="10">
        <v>0</v>
      </c>
      <c r="P138" s="122">
        <f t="shared" si="7"/>
        <v>0</v>
      </c>
      <c r="Q138" s="10">
        <v>0</v>
      </c>
    </row>
    <row r="139" spans="1:17" ht="18" customHeight="1" x14ac:dyDescent="0.2">
      <c r="A139" s="5" t="s">
        <v>280</v>
      </c>
      <c r="B139" s="1075" t="s">
        <v>29</v>
      </c>
      <c r="C139" s="1075"/>
      <c r="D139" s="1075"/>
      <c r="E139" s="1075"/>
      <c r="F139" s="10">
        <f>F67+F74+F76+F78+F80+F82+F69+F85+F108</f>
        <v>717425.5</v>
      </c>
      <c r="G139" s="420"/>
      <c r="H139" s="528"/>
      <c r="I139" s="83"/>
      <c r="J139" s="83"/>
      <c r="K139" s="83"/>
      <c r="L139" s="83"/>
      <c r="M139" s="83"/>
      <c r="N139" s="83"/>
      <c r="O139" s="10">
        <f>O67+O74+O76+O78+O80+O82+O69+O85+O108</f>
        <v>0</v>
      </c>
      <c r="P139" s="122">
        <f t="shared" si="7"/>
        <v>717425.5</v>
      </c>
      <c r="Q139" s="10">
        <f>Q67+Q74+Q76+Q78+Q80+Q82+Q69+Q85+Q108</f>
        <v>0</v>
      </c>
    </row>
    <row r="140" spans="1:17" ht="18" customHeight="1" x14ac:dyDescent="0.2">
      <c r="A140" s="5" t="s">
        <v>281</v>
      </c>
      <c r="B140" s="1075" t="s">
        <v>158</v>
      </c>
      <c r="C140" s="1075"/>
      <c r="D140" s="1075"/>
      <c r="E140" s="1075"/>
      <c r="F140" s="10">
        <f>F68+F75+F77+F79+F89+F81+F83+F104+F105+F86+F109</f>
        <v>419602.3</v>
      </c>
      <c r="G140" s="420"/>
      <c r="H140" s="528"/>
      <c r="I140" s="83"/>
      <c r="J140" s="83"/>
      <c r="K140" s="83"/>
      <c r="L140" s="83"/>
      <c r="M140" s="83"/>
      <c r="N140" s="83"/>
      <c r="O140" s="10">
        <f>O68+O75+O77+O79+O89+O81+O83+O104+O105+O86+O109</f>
        <v>0</v>
      </c>
      <c r="P140" s="122">
        <f t="shared" si="7"/>
        <v>419602.3</v>
      </c>
      <c r="Q140" s="10">
        <f>Q68+Q75+Q77+Q79+Q89+Q81+Q83+Q104+Q105+Q86+Q109</f>
        <v>0</v>
      </c>
    </row>
    <row r="141" spans="1:17" ht="18" customHeight="1" x14ac:dyDescent="0.2">
      <c r="A141" s="5" t="s">
        <v>282</v>
      </c>
      <c r="B141" s="1076" t="s">
        <v>234</v>
      </c>
      <c r="C141" s="1076"/>
      <c r="D141" s="1076"/>
      <c r="E141" s="1076"/>
      <c r="F141" s="10">
        <f>F142+F143+F144</f>
        <v>0</v>
      </c>
      <c r="G141" s="420"/>
      <c r="H141" s="528"/>
      <c r="I141" s="83"/>
      <c r="J141" s="83"/>
      <c r="K141" s="83"/>
      <c r="L141" s="83"/>
      <c r="M141" s="83"/>
      <c r="N141" s="83"/>
      <c r="O141" s="10">
        <f>O142+O143+O144</f>
        <v>0</v>
      </c>
      <c r="P141" s="122">
        <f t="shared" si="7"/>
        <v>0</v>
      </c>
      <c r="Q141" s="10">
        <f>Q142+Q143+Q144</f>
        <v>0</v>
      </c>
    </row>
    <row r="142" spans="1:17" ht="18" customHeight="1" x14ac:dyDescent="0.2">
      <c r="A142" s="5" t="s">
        <v>283</v>
      </c>
      <c r="B142" s="1075" t="s">
        <v>468</v>
      </c>
      <c r="C142" s="1075"/>
      <c r="D142" s="1075"/>
      <c r="E142" s="1075"/>
      <c r="F142" s="53">
        <v>0</v>
      </c>
      <c r="G142" s="423"/>
      <c r="H142" s="531"/>
      <c r="I142" s="89"/>
      <c r="J142" s="89"/>
      <c r="K142" s="89"/>
      <c r="L142" s="89"/>
      <c r="M142" s="89"/>
      <c r="N142" s="89"/>
      <c r="O142" s="53">
        <v>0</v>
      </c>
      <c r="P142" s="122">
        <f t="shared" si="7"/>
        <v>0</v>
      </c>
      <c r="Q142" s="53">
        <v>0</v>
      </c>
    </row>
    <row r="143" spans="1:17" ht="18" customHeight="1" x14ac:dyDescent="0.2">
      <c r="A143" s="5" t="s">
        <v>284</v>
      </c>
      <c r="B143" s="1075" t="s">
        <v>29</v>
      </c>
      <c r="C143" s="1075"/>
      <c r="D143" s="1075"/>
      <c r="E143" s="1075"/>
      <c r="F143" s="53">
        <v>0</v>
      </c>
      <c r="G143" s="423"/>
      <c r="H143" s="531"/>
      <c r="I143" s="89"/>
      <c r="J143" s="89"/>
      <c r="K143" s="89"/>
      <c r="L143" s="89"/>
      <c r="M143" s="89"/>
      <c r="N143" s="89"/>
      <c r="O143" s="53">
        <v>0</v>
      </c>
      <c r="P143" s="122">
        <f t="shared" si="7"/>
        <v>0</v>
      </c>
      <c r="Q143" s="53">
        <v>0</v>
      </c>
    </row>
    <row r="144" spans="1:17" ht="18" customHeight="1" x14ac:dyDescent="0.2">
      <c r="A144" s="5" t="s">
        <v>285</v>
      </c>
      <c r="B144" s="1075" t="s">
        <v>158</v>
      </c>
      <c r="C144" s="1075"/>
      <c r="D144" s="1075"/>
      <c r="E144" s="1075"/>
      <c r="F144" s="53">
        <f>F103</f>
        <v>0</v>
      </c>
      <c r="G144" s="423"/>
      <c r="H144" s="531"/>
      <c r="I144" s="89"/>
      <c r="J144" s="89"/>
      <c r="K144" s="89"/>
      <c r="L144" s="89"/>
      <c r="M144" s="89"/>
      <c r="N144" s="89"/>
      <c r="O144" s="53">
        <f>O103</f>
        <v>0</v>
      </c>
      <c r="P144" s="122">
        <f t="shared" si="7"/>
        <v>0</v>
      </c>
      <c r="Q144" s="53">
        <f>Q103</f>
        <v>0</v>
      </c>
    </row>
    <row r="145" spans="1:18" ht="18" customHeight="1" x14ac:dyDescent="0.2">
      <c r="A145" s="5" t="s">
        <v>286</v>
      </c>
      <c r="B145" s="1076" t="s">
        <v>484</v>
      </c>
      <c r="C145" s="1076"/>
      <c r="D145" s="1076"/>
      <c r="E145" s="1076"/>
      <c r="F145" s="53">
        <f>F137+F141</f>
        <v>1137027.8</v>
      </c>
      <c r="G145" s="423"/>
      <c r="H145" s="531"/>
      <c r="I145" s="89"/>
      <c r="J145" s="89"/>
      <c r="K145" s="89"/>
      <c r="L145" s="89"/>
      <c r="M145" s="89"/>
      <c r="N145" s="89"/>
      <c r="O145" s="53">
        <f>O137+O141</f>
        <v>0</v>
      </c>
      <c r="P145" s="122">
        <f t="shared" si="7"/>
        <v>1137027.8</v>
      </c>
      <c r="Q145" s="53">
        <f>Q137+Q141</f>
        <v>0</v>
      </c>
    </row>
    <row r="146" spans="1:18" ht="18" customHeight="1" x14ac:dyDescent="0.2">
      <c r="A146" s="5" t="s">
        <v>287</v>
      </c>
      <c r="B146" s="1075" t="s">
        <v>468</v>
      </c>
      <c r="C146" s="1075"/>
      <c r="D146" s="1075"/>
      <c r="E146" s="1075"/>
      <c r="F146" s="53">
        <f>F138+F142</f>
        <v>0</v>
      </c>
      <c r="G146" s="423"/>
      <c r="H146" s="531"/>
      <c r="I146" s="89"/>
      <c r="J146" s="89"/>
      <c r="K146" s="89"/>
      <c r="L146" s="89"/>
      <c r="M146" s="89"/>
      <c r="N146" s="89"/>
      <c r="O146" s="53">
        <f>O138+O142</f>
        <v>0</v>
      </c>
      <c r="P146" s="122">
        <f t="shared" si="7"/>
        <v>0</v>
      </c>
      <c r="Q146" s="53">
        <f>Q138+Q142</f>
        <v>0</v>
      </c>
    </row>
    <row r="147" spans="1:18" ht="18" customHeight="1" x14ac:dyDescent="0.2">
      <c r="A147" s="5" t="s">
        <v>288</v>
      </c>
      <c r="B147" s="1075" t="s">
        <v>29</v>
      </c>
      <c r="C147" s="1075"/>
      <c r="D147" s="1075"/>
      <c r="E147" s="1075"/>
      <c r="F147" s="53">
        <f>F139+F143</f>
        <v>717425.5</v>
      </c>
      <c r="G147" s="423"/>
      <c r="H147" s="531"/>
      <c r="I147" s="89"/>
      <c r="J147" s="89"/>
      <c r="K147" s="89"/>
      <c r="L147" s="89"/>
      <c r="M147" s="89"/>
      <c r="N147" s="89"/>
      <c r="O147" s="53">
        <f>O139+O143</f>
        <v>0</v>
      </c>
      <c r="P147" s="122">
        <f t="shared" si="7"/>
        <v>717425.5</v>
      </c>
      <c r="Q147" s="53">
        <f>Q139+Q143</f>
        <v>0</v>
      </c>
    </row>
    <row r="148" spans="1:18" ht="18" customHeight="1" x14ac:dyDescent="0.2">
      <c r="A148" s="5" t="s">
        <v>289</v>
      </c>
      <c r="B148" s="1075" t="s">
        <v>158</v>
      </c>
      <c r="C148" s="1075"/>
      <c r="D148" s="1075"/>
      <c r="E148" s="1075"/>
      <c r="F148" s="53">
        <f>F140+F144</f>
        <v>419602.3</v>
      </c>
      <c r="G148" s="423"/>
      <c r="H148" s="531"/>
      <c r="I148" s="89"/>
      <c r="J148" s="89"/>
      <c r="K148" s="89"/>
      <c r="L148" s="89"/>
      <c r="M148" s="89"/>
      <c r="N148" s="89"/>
      <c r="O148" s="53">
        <f>O140+O144</f>
        <v>0</v>
      </c>
      <c r="P148" s="122">
        <f t="shared" si="7"/>
        <v>419602.3</v>
      </c>
      <c r="Q148" s="53">
        <f>Q140+Q144</f>
        <v>0</v>
      </c>
    </row>
    <row r="149" spans="1:18" s="37" customFormat="1" ht="24.95" customHeight="1" x14ac:dyDescent="0.2">
      <c r="A149" s="1094" t="s">
        <v>406</v>
      </c>
      <c r="B149" s="1094"/>
      <c r="C149" s="1094"/>
      <c r="D149" s="1094"/>
      <c r="E149" s="1094"/>
      <c r="F149" s="1094"/>
      <c r="G149" s="1095"/>
      <c r="H149" s="1095"/>
      <c r="I149" s="1095"/>
      <c r="J149" s="1095"/>
      <c r="K149" s="1095"/>
      <c r="L149" s="1095"/>
      <c r="M149" s="1095"/>
      <c r="N149" s="1095"/>
      <c r="O149" s="1095"/>
      <c r="P149" s="205"/>
      <c r="Q149" s="132"/>
      <c r="R149" s="1"/>
    </row>
    <row r="150" spans="1:18" s="37" customFormat="1" ht="32.450000000000003" customHeight="1" x14ac:dyDescent="0.2">
      <c r="A150" s="1094" t="s">
        <v>838</v>
      </c>
      <c r="B150" s="1094"/>
      <c r="C150" s="1094"/>
      <c r="D150" s="1094"/>
      <c r="E150" s="1094"/>
      <c r="F150" s="1094"/>
      <c r="G150" s="1095"/>
      <c r="H150" s="1095"/>
      <c r="I150" s="1095"/>
      <c r="J150" s="1095"/>
      <c r="K150" s="1095"/>
      <c r="L150" s="1095"/>
      <c r="M150" s="1095"/>
      <c r="N150" s="1095"/>
      <c r="O150" s="1095"/>
      <c r="P150" s="205"/>
      <c r="Q150" s="132"/>
      <c r="R150" s="1"/>
    </row>
    <row r="151" spans="1:18" ht="87" customHeight="1" x14ac:dyDescent="0.2">
      <c r="A151" s="207" t="s">
        <v>162</v>
      </c>
      <c r="B151" s="21" t="s">
        <v>621</v>
      </c>
      <c r="C151" s="8" t="s">
        <v>788</v>
      </c>
      <c r="D151" s="328" t="s">
        <v>533</v>
      </c>
      <c r="E151" s="5" t="s">
        <v>611</v>
      </c>
      <c r="F151" s="10">
        <v>88988.800000000003</v>
      </c>
      <c r="G151" s="420"/>
      <c r="H151" s="528"/>
      <c r="I151" s="83"/>
      <c r="J151" s="83"/>
      <c r="K151" s="83"/>
      <c r="L151" s="83"/>
      <c r="M151" s="83"/>
      <c r="N151" s="83"/>
      <c r="O151" s="84">
        <f>SUM(G151:N151)</f>
        <v>0</v>
      </c>
      <c r="P151" s="122">
        <f>F151+O151</f>
        <v>88988.800000000003</v>
      </c>
      <c r="Q151" s="10"/>
    </row>
    <row r="152" spans="1:18" ht="82.9" customHeight="1" x14ac:dyDescent="0.2">
      <c r="A152" s="207" t="s">
        <v>163</v>
      </c>
      <c r="B152" s="21" t="s">
        <v>692</v>
      </c>
      <c r="C152" s="8">
        <v>2014</v>
      </c>
      <c r="D152" s="328" t="s">
        <v>533</v>
      </c>
      <c r="E152" s="5" t="s">
        <v>859</v>
      </c>
      <c r="F152" s="10">
        <v>0</v>
      </c>
      <c r="G152" s="420"/>
      <c r="H152" s="528"/>
      <c r="I152" s="83"/>
      <c r="J152" s="83"/>
      <c r="K152" s="83"/>
      <c r="L152" s="83"/>
      <c r="M152" s="83"/>
      <c r="N152" s="83"/>
      <c r="O152" s="84">
        <f>SUM(G152:N152)</f>
        <v>0</v>
      </c>
      <c r="P152" s="122">
        <f>F152+O152</f>
        <v>0</v>
      </c>
      <c r="Q152" s="10"/>
    </row>
    <row r="153" spans="1:18" ht="48" customHeight="1" x14ac:dyDescent="0.2">
      <c r="A153" s="5" t="s">
        <v>164</v>
      </c>
      <c r="B153" s="21" t="s">
        <v>332</v>
      </c>
      <c r="C153" s="8" t="s">
        <v>788</v>
      </c>
      <c r="D153" s="12" t="s">
        <v>310</v>
      </c>
      <c r="E153" s="5" t="s">
        <v>141</v>
      </c>
      <c r="F153" s="11"/>
      <c r="G153" s="421"/>
      <c r="H153" s="529"/>
      <c r="I153" s="85"/>
      <c r="J153" s="85"/>
      <c r="K153" s="85"/>
      <c r="L153" s="85"/>
      <c r="M153" s="85"/>
      <c r="N153" s="85"/>
      <c r="O153" s="84"/>
      <c r="P153" s="122"/>
    </row>
    <row r="154" spans="1:18" ht="63" customHeight="1" x14ac:dyDescent="0.2">
      <c r="A154" s="5" t="s">
        <v>430</v>
      </c>
      <c r="B154" s="21" t="s">
        <v>509</v>
      </c>
      <c r="C154" s="8" t="s">
        <v>788</v>
      </c>
      <c r="D154" s="12" t="s">
        <v>397</v>
      </c>
      <c r="E154" s="5" t="s">
        <v>141</v>
      </c>
      <c r="F154" s="11"/>
      <c r="G154" s="421"/>
      <c r="H154" s="529"/>
      <c r="I154" s="85"/>
      <c r="J154" s="85"/>
      <c r="K154" s="85"/>
      <c r="L154" s="85"/>
      <c r="M154" s="85"/>
      <c r="N154" s="85"/>
      <c r="O154" s="84"/>
      <c r="P154" s="122"/>
    </row>
    <row r="155" spans="1:18" ht="51.6" customHeight="1" x14ac:dyDescent="0.2">
      <c r="A155" s="5" t="s">
        <v>431</v>
      </c>
      <c r="B155" s="21" t="s">
        <v>510</v>
      </c>
      <c r="C155" s="8" t="s">
        <v>788</v>
      </c>
      <c r="D155" s="12" t="s">
        <v>450</v>
      </c>
      <c r="E155" s="5" t="s">
        <v>141</v>
      </c>
      <c r="F155" s="11"/>
      <c r="G155" s="421"/>
      <c r="H155" s="529"/>
      <c r="I155" s="85"/>
      <c r="J155" s="85"/>
      <c r="K155" s="85"/>
      <c r="L155" s="85"/>
      <c r="M155" s="85"/>
      <c r="N155" s="85"/>
      <c r="O155" s="84"/>
      <c r="P155" s="122"/>
    </row>
    <row r="156" spans="1:18" ht="63.75" customHeight="1" x14ac:dyDescent="0.2">
      <c r="A156" s="5" t="s">
        <v>469</v>
      </c>
      <c r="B156" s="21" t="s">
        <v>511</v>
      </c>
      <c r="C156" s="5" t="s">
        <v>788</v>
      </c>
      <c r="D156" s="12" t="s">
        <v>46</v>
      </c>
      <c r="E156" s="5" t="s">
        <v>141</v>
      </c>
      <c r="F156" s="11"/>
      <c r="G156" s="421"/>
      <c r="H156" s="529"/>
      <c r="I156" s="85"/>
      <c r="J156" s="85"/>
      <c r="K156" s="85"/>
      <c r="L156" s="85"/>
      <c r="M156" s="85"/>
      <c r="N156" s="85"/>
      <c r="O156" s="84"/>
      <c r="P156" s="122"/>
    </row>
    <row r="157" spans="1:18" ht="48.75" customHeight="1" x14ac:dyDescent="0.2">
      <c r="A157" s="5" t="s">
        <v>470</v>
      </c>
      <c r="B157" s="21" t="s">
        <v>104</v>
      </c>
      <c r="C157" s="5" t="s">
        <v>788</v>
      </c>
      <c r="D157" s="12" t="s">
        <v>528</v>
      </c>
      <c r="E157" s="5" t="s">
        <v>141</v>
      </c>
      <c r="F157" s="11"/>
      <c r="G157" s="421"/>
      <c r="H157" s="529"/>
      <c r="I157" s="85"/>
      <c r="J157" s="85"/>
      <c r="K157" s="85"/>
      <c r="L157" s="85"/>
      <c r="M157" s="85"/>
      <c r="N157" s="85"/>
      <c r="O157" s="84"/>
      <c r="P157" s="122"/>
    </row>
    <row r="158" spans="1:18" ht="99" customHeight="1" x14ac:dyDescent="0.2">
      <c r="A158" s="5" t="s">
        <v>470</v>
      </c>
      <c r="B158" s="21" t="s">
        <v>527</v>
      </c>
      <c r="C158" s="5" t="s">
        <v>788</v>
      </c>
      <c r="D158" s="12" t="s">
        <v>530</v>
      </c>
      <c r="E158" s="5" t="s">
        <v>141</v>
      </c>
      <c r="F158" s="11"/>
      <c r="G158" s="421"/>
      <c r="H158" s="529"/>
      <c r="I158" s="85"/>
      <c r="J158" s="85"/>
      <c r="K158" s="85"/>
      <c r="L158" s="85"/>
      <c r="M158" s="85"/>
      <c r="N158" s="85"/>
      <c r="O158" s="84"/>
      <c r="P158" s="122"/>
    </row>
    <row r="159" spans="1:18" ht="48.75" customHeight="1" x14ac:dyDescent="0.2">
      <c r="A159" s="5" t="s">
        <v>472</v>
      </c>
      <c r="B159" s="21" t="s">
        <v>534</v>
      </c>
      <c r="C159" s="5" t="s">
        <v>788</v>
      </c>
      <c r="D159" s="12" t="s">
        <v>147</v>
      </c>
      <c r="E159" s="5" t="s">
        <v>141</v>
      </c>
      <c r="F159" s="11"/>
      <c r="G159" s="421"/>
      <c r="H159" s="529"/>
      <c r="I159" s="85"/>
      <c r="J159" s="85"/>
      <c r="K159" s="85"/>
      <c r="L159" s="85"/>
      <c r="M159" s="85"/>
      <c r="N159" s="85"/>
      <c r="O159" s="84"/>
      <c r="P159" s="212"/>
    </row>
    <row r="160" spans="1:18" ht="25.9" customHeight="1" x14ac:dyDescent="0.2">
      <c r="A160" s="1307" t="s">
        <v>930</v>
      </c>
      <c r="B160" s="1308"/>
      <c r="C160" s="1308"/>
      <c r="D160" s="1308"/>
      <c r="E160" s="1308"/>
      <c r="F160" s="1308"/>
      <c r="G160" s="1308"/>
      <c r="H160" s="1308"/>
      <c r="I160" s="1308"/>
      <c r="J160" s="1308"/>
      <c r="K160" s="1308"/>
      <c r="L160" s="1308"/>
      <c r="M160" s="1308"/>
      <c r="N160" s="1308"/>
      <c r="O160" s="1308"/>
      <c r="P160" s="1308"/>
      <c r="Q160" s="1309"/>
    </row>
    <row r="161" spans="1:18" ht="22.9" customHeight="1" x14ac:dyDescent="0.2">
      <c r="A161" s="16" t="s">
        <v>278</v>
      </c>
      <c r="B161" s="1076" t="s">
        <v>481</v>
      </c>
      <c r="C161" s="1076"/>
      <c r="D161" s="1076"/>
      <c r="E161" s="1076"/>
      <c r="F161" s="11">
        <f>F162+F163+F164</f>
        <v>88988.800000000003</v>
      </c>
      <c r="G161" s="421"/>
      <c r="H161" s="529"/>
      <c r="I161" s="85"/>
      <c r="J161" s="85"/>
      <c r="K161" s="85"/>
      <c r="L161" s="85"/>
      <c r="M161" s="85"/>
      <c r="N161" s="85"/>
      <c r="O161" s="84">
        <f>O162+O163+O164</f>
        <v>0</v>
      </c>
      <c r="P161" s="122">
        <f>P162+P163+P164</f>
        <v>88988.800000000003</v>
      </c>
      <c r="Q161" s="395">
        <f>Q162+Q163+Q164</f>
        <v>0</v>
      </c>
    </row>
    <row r="162" spans="1:18" ht="20.45" customHeight="1" x14ac:dyDescent="0.2">
      <c r="A162" s="16" t="s">
        <v>279</v>
      </c>
      <c r="B162" s="1075" t="s">
        <v>468</v>
      </c>
      <c r="C162" s="1075"/>
      <c r="D162" s="1075"/>
      <c r="E162" s="1075"/>
      <c r="F162" s="11">
        <v>0</v>
      </c>
      <c r="G162" s="421"/>
      <c r="H162" s="529"/>
      <c r="I162" s="85"/>
      <c r="J162" s="85"/>
      <c r="K162" s="85"/>
      <c r="L162" s="85"/>
      <c r="M162" s="85"/>
      <c r="N162" s="85"/>
      <c r="O162" s="84">
        <v>0</v>
      </c>
      <c r="P162" s="122">
        <f>F162+O162</f>
        <v>0</v>
      </c>
      <c r="Q162" s="395">
        <v>0</v>
      </c>
    </row>
    <row r="163" spans="1:18" ht="26.45" customHeight="1" x14ac:dyDescent="0.2">
      <c r="A163" s="16" t="s">
        <v>280</v>
      </c>
      <c r="B163" s="1075" t="s">
        <v>29</v>
      </c>
      <c r="C163" s="1075"/>
      <c r="D163" s="1075"/>
      <c r="E163" s="1075"/>
      <c r="F163" s="11">
        <f>F152</f>
        <v>0</v>
      </c>
      <c r="G163" s="421"/>
      <c r="H163" s="529"/>
      <c r="I163" s="85"/>
      <c r="J163" s="85"/>
      <c r="K163" s="85"/>
      <c r="L163" s="85"/>
      <c r="M163" s="85"/>
      <c r="N163" s="85"/>
      <c r="O163" s="84">
        <f>O152</f>
        <v>0</v>
      </c>
      <c r="P163" s="122">
        <f>F163+O163</f>
        <v>0</v>
      </c>
      <c r="Q163" s="395">
        <f>Q152</f>
        <v>0</v>
      </c>
    </row>
    <row r="164" spans="1:18" ht="22.9" customHeight="1" x14ac:dyDescent="0.2">
      <c r="A164" s="16" t="s">
        <v>281</v>
      </c>
      <c r="B164" s="1075" t="s">
        <v>158</v>
      </c>
      <c r="C164" s="1075"/>
      <c r="D164" s="1075"/>
      <c r="E164" s="1075"/>
      <c r="F164" s="11">
        <f>F151</f>
        <v>88988.800000000003</v>
      </c>
      <c r="G164" s="421"/>
      <c r="H164" s="529"/>
      <c r="I164" s="85"/>
      <c r="J164" s="85"/>
      <c r="K164" s="85"/>
      <c r="L164" s="85"/>
      <c r="M164" s="85"/>
      <c r="N164" s="85"/>
      <c r="O164" s="84">
        <f>O151</f>
        <v>0</v>
      </c>
      <c r="P164" s="122">
        <f>F164+O164</f>
        <v>88988.800000000003</v>
      </c>
      <c r="Q164" s="395">
        <f>Q151</f>
        <v>0</v>
      </c>
    </row>
    <row r="165" spans="1:18" ht="24.6" customHeight="1" x14ac:dyDescent="0.2">
      <c r="A165" s="16" t="s">
        <v>286</v>
      </c>
      <c r="B165" s="1076" t="s">
        <v>918</v>
      </c>
      <c r="C165" s="1076"/>
      <c r="D165" s="1076"/>
      <c r="E165" s="1076"/>
      <c r="F165" s="11">
        <f>F166+F167+F168</f>
        <v>88988.800000000003</v>
      </c>
      <c r="G165" s="421"/>
      <c r="H165" s="529"/>
      <c r="I165" s="85"/>
      <c r="J165" s="85"/>
      <c r="K165" s="85"/>
      <c r="L165" s="85"/>
      <c r="M165" s="85"/>
      <c r="N165" s="85"/>
      <c r="O165" s="84">
        <f>O166+O167+O168</f>
        <v>0</v>
      </c>
      <c r="P165" s="122">
        <f>P166+P167+P168</f>
        <v>88988.800000000003</v>
      </c>
      <c r="Q165" s="395">
        <f>Q166+Q167+Q168</f>
        <v>0</v>
      </c>
    </row>
    <row r="166" spans="1:18" ht="23.45" customHeight="1" x14ac:dyDescent="0.2">
      <c r="A166" s="16" t="s">
        <v>287</v>
      </c>
      <c r="B166" s="1075" t="s">
        <v>468</v>
      </c>
      <c r="C166" s="1075"/>
      <c r="D166" s="1075"/>
      <c r="E166" s="1075"/>
      <c r="F166" s="11">
        <f>F162</f>
        <v>0</v>
      </c>
      <c r="G166" s="421"/>
      <c r="H166" s="529"/>
      <c r="I166" s="85"/>
      <c r="J166" s="85"/>
      <c r="K166" s="85"/>
      <c r="L166" s="85"/>
      <c r="M166" s="85"/>
      <c r="N166" s="85"/>
      <c r="O166" s="84">
        <f t="shared" ref="O166:Q168" si="8">O162</f>
        <v>0</v>
      </c>
      <c r="P166" s="122">
        <f t="shared" si="8"/>
        <v>0</v>
      </c>
      <c r="Q166" s="395">
        <f t="shared" si="8"/>
        <v>0</v>
      </c>
    </row>
    <row r="167" spans="1:18" ht="24.6" customHeight="1" x14ac:dyDescent="0.2">
      <c r="A167" s="16" t="s">
        <v>288</v>
      </c>
      <c r="B167" s="1075" t="s">
        <v>29</v>
      </c>
      <c r="C167" s="1075"/>
      <c r="D167" s="1075"/>
      <c r="E167" s="1075"/>
      <c r="F167" s="11">
        <f>F163</f>
        <v>0</v>
      </c>
      <c r="G167" s="421"/>
      <c r="H167" s="529"/>
      <c r="I167" s="85"/>
      <c r="J167" s="85"/>
      <c r="K167" s="85"/>
      <c r="L167" s="85"/>
      <c r="M167" s="85"/>
      <c r="N167" s="85"/>
      <c r="O167" s="84">
        <f t="shared" si="8"/>
        <v>0</v>
      </c>
      <c r="P167" s="122">
        <f t="shared" si="8"/>
        <v>0</v>
      </c>
      <c r="Q167" s="395">
        <f t="shared" si="8"/>
        <v>0</v>
      </c>
    </row>
    <row r="168" spans="1:18" ht="22.9" customHeight="1" x14ac:dyDescent="0.2">
      <c r="A168" s="16" t="s">
        <v>289</v>
      </c>
      <c r="B168" s="1075" t="s">
        <v>158</v>
      </c>
      <c r="C168" s="1075"/>
      <c r="D168" s="1075"/>
      <c r="E168" s="1075"/>
      <c r="F168" s="11">
        <f>F164</f>
        <v>88988.800000000003</v>
      </c>
      <c r="G168" s="421"/>
      <c r="H168" s="529"/>
      <c r="I168" s="85"/>
      <c r="J168" s="85"/>
      <c r="K168" s="85"/>
      <c r="L168" s="85"/>
      <c r="M168" s="85"/>
      <c r="N168" s="85"/>
      <c r="O168" s="84">
        <f t="shared" si="8"/>
        <v>0</v>
      </c>
      <c r="P168" s="122">
        <f t="shared" si="8"/>
        <v>88988.800000000003</v>
      </c>
      <c r="Q168" s="395">
        <f t="shared" si="8"/>
        <v>0</v>
      </c>
    </row>
    <row r="169" spans="1:18" s="37" customFormat="1" ht="24.95" customHeight="1" x14ac:dyDescent="0.2">
      <c r="A169" s="1072" t="s">
        <v>800</v>
      </c>
      <c r="B169" s="1072"/>
      <c r="C169" s="1072"/>
      <c r="D169" s="1072"/>
      <c r="E169" s="1072"/>
      <c r="F169" s="1072"/>
      <c r="G169" s="1072"/>
      <c r="H169" s="1072"/>
      <c r="I169" s="1072"/>
      <c r="J169" s="1072"/>
      <c r="K169" s="1072"/>
      <c r="L169" s="1072"/>
      <c r="M169" s="1072"/>
      <c r="N169" s="1072"/>
      <c r="O169" s="1072"/>
      <c r="P169" s="122"/>
      <c r="Q169" s="395"/>
      <c r="R169" s="1"/>
    </row>
    <row r="170" spans="1:18" ht="92.25" customHeight="1" x14ac:dyDescent="0.2">
      <c r="A170" s="5" t="s">
        <v>165</v>
      </c>
      <c r="B170" s="12" t="s">
        <v>559</v>
      </c>
      <c r="C170" s="5" t="s">
        <v>788</v>
      </c>
      <c r="D170" s="12" t="s">
        <v>47</v>
      </c>
      <c r="E170" s="5" t="s">
        <v>30</v>
      </c>
      <c r="F170" s="11">
        <v>0</v>
      </c>
      <c r="G170" s="421"/>
      <c r="H170" s="529"/>
      <c r="I170" s="85"/>
      <c r="J170" s="85"/>
      <c r="K170" s="85"/>
      <c r="L170" s="85"/>
      <c r="M170" s="85"/>
      <c r="N170" s="85"/>
      <c r="O170" s="84">
        <f>SUM(G170:N170)</f>
        <v>0</v>
      </c>
      <c r="P170" s="122">
        <f>F170+O170</f>
        <v>0</v>
      </c>
    </row>
    <row r="171" spans="1:18" ht="78.75" customHeight="1" x14ac:dyDescent="0.2">
      <c r="A171" s="5" t="s">
        <v>474</v>
      </c>
      <c r="B171" s="12" t="s">
        <v>194</v>
      </c>
      <c r="C171" s="5">
        <v>2014</v>
      </c>
      <c r="D171" s="12" t="s">
        <v>147</v>
      </c>
      <c r="E171" s="5" t="s">
        <v>141</v>
      </c>
      <c r="F171" s="11"/>
      <c r="G171" s="421"/>
      <c r="H171" s="529"/>
      <c r="I171" s="85"/>
      <c r="J171" s="85"/>
      <c r="K171" s="85"/>
      <c r="L171" s="85"/>
      <c r="M171" s="85"/>
      <c r="N171" s="85"/>
      <c r="O171" s="84"/>
      <c r="P171" s="122"/>
    </row>
    <row r="172" spans="1:18" ht="24.95" customHeight="1" x14ac:dyDescent="0.2">
      <c r="A172" s="1072" t="s">
        <v>341</v>
      </c>
      <c r="B172" s="1072"/>
      <c r="C172" s="1072"/>
      <c r="D172" s="1072"/>
      <c r="E172" s="1072"/>
      <c r="F172" s="1072"/>
      <c r="G172" s="1093"/>
      <c r="H172" s="1093"/>
      <c r="I172" s="1093"/>
      <c r="J172" s="1093"/>
      <c r="K172" s="1093"/>
      <c r="L172" s="1093"/>
      <c r="M172" s="1093"/>
      <c r="N172" s="1093"/>
      <c r="O172" s="1093"/>
      <c r="P172" s="213"/>
    </row>
    <row r="173" spans="1:18" ht="33" customHeight="1" x14ac:dyDescent="0.2">
      <c r="A173" s="5" t="s">
        <v>166</v>
      </c>
      <c r="B173" s="12" t="s">
        <v>337</v>
      </c>
      <c r="C173" s="5" t="s">
        <v>506</v>
      </c>
      <c r="D173" s="12" t="s">
        <v>310</v>
      </c>
      <c r="E173" s="5" t="s">
        <v>141</v>
      </c>
      <c r="F173" s="11"/>
      <c r="G173" s="421"/>
      <c r="H173" s="529"/>
      <c r="I173" s="85"/>
      <c r="J173" s="85"/>
      <c r="K173" s="85"/>
      <c r="L173" s="85"/>
      <c r="M173" s="85"/>
      <c r="N173" s="85"/>
      <c r="O173" s="84"/>
      <c r="P173" s="122"/>
    </row>
    <row r="174" spans="1:18" ht="48" customHeight="1" x14ac:dyDescent="0.2">
      <c r="A174" s="5" t="s">
        <v>167</v>
      </c>
      <c r="B174" s="21" t="s">
        <v>25</v>
      </c>
      <c r="C174" s="5" t="s">
        <v>506</v>
      </c>
      <c r="D174" s="12" t="s">
        <v>310</v>
      </c>
      <c r="E174" s="5" t="s">
        <v>141</v>
      </c>
      <c r="F174" s="11"/>
      <c r="G174" s="421"/>
      <c r="H174" s="529"/>
      <c r="I174" s="85"/>
      <c r="J174" s="85"/>
      <c r="K174" s="85"/>
      <c r="L174" s="85"/>
      <c r="M174" s="85"/>
      <c r="N174" s="85"/>
      <c r="O174" s="84"/>
      <c r="P174" s="122"/>
    </row>
    <row r="175" spans="1:18" ht="78.75" customHeight="1" x14ac:dyDescent="0.2">
      <c r="A175" s="33" t="s">
        <v>168</v>
      </c>
      <c r="B175" s="12" t="s">
        <v>65</v>
      </c>
      <c r="C175" s="5" t="s">
        <v>506</v>
      </c>
      <c r="D175" s="12" t="s">
        <v>540</v>
      </c>
      <c r="E175" s="5" t="s">
        <v>141</v>
      </c>
      <c r="F175" s="11"/>
      <c r="G175" s="421"/>
      <c r="H175" s="529"/>
      <c r="I175" s="85"/>
      <c r="J175" s="85"/>
      <c r="K175" s="85"/>
      <c r="L175" s="85"/>
      <c r="M175" s="85"/>
      <c r="N175" s="85"/>
      <c r="O175" s="84"/>
      <c r="P175" s="122"/>
    </row>
    <row r="176" spans="1:18" ht="33" customHeight="1" x14ac:dyDescent="0.2">
      <c r="A176" s="5" t="s">
        <v>342</v>
      </c>
      <c r="B176" s="12" t="s">
        <v>328</v>
      </c>
      <c r="C176" s="5" t="s">
        <v>506</v>
      </c>
      <c r="D176" s="12" t="s">
        <v>310</v>
      </c>
      <c r="E176" s="5" t="s">
        <v>141</v>
      </c>
      <c r="F176" s="11"/>
      <c r="G176" s="421"/>
      <c r="H176" s="529"/>
      <c r="I176" s="85"/>
      <c r="J176" s="85"/>
      <c r="K176" s="85"/>
      <c r="L176" s="85"/>
      <c r="M176" s="85"/>
      <c r="N176" s="85"/>
      <c r="O176" s="84"/>
      <c r="P176" s="122"/>
    </row>
    <row r="177" spans="1:17" ht="62.25" customHeight="1" x14ac:dyDescent="0.2">
      <c r="A177" s="5" t="s">
        <v>343</v>
      </c>
      <c r="B177" s="12" t="s">
        <v>401</v>
      </c>
      <c r="C177" s="5" t="s">
        <v>506</v>
      </c>
      <c r="D177" s="12" t="s">
        <v>310</v>
      </c>
      <c r="E177" s="5" t="s">
        <v>141</v>
      </c>
      <c r="F177" s="11"/>
      <c r="G177" s="421"/>
      <c r="H177" s="529"/>
      <c r="I177" s="85"/>
      <c r="J177" s="85"/>
      <c r="K177" s="85"/>
      <c r="L177" s="85"/>
      <c r="M177" s="85"/>
      <c r="N177" s="85"/>
      <c r="O177" s="84"/>
      <c r="P177" s="122"/>
    </row>
    <row r="178" spans="1:17" ht="108" customHeight="1" x14ac:dyDescent="0.2">
      <c r="A178" s="5" t="s">
        <v>344</v>
      </c>
      <c r="B178" s="12" t="s">
        <v>329</v>
      </c>
      <c r="C178" s="5" t="s">
        <v>506</v>
      </c>
      <c r="D178" s="12" t="s">
        <v>310</v>
      </c>
      <c r="E178" s="5" t="s">
        <v>141</v>
      </c>
      <c r="F178" s="11"/>
      <c r="G178" s="421"/>
      <c r="H178" s="529"/>
      <c r="I178" s="85"/>
      <c r="J178" s="85"/>
      <c r="K178" s="85"/>
      <c r="L178" s="85"/>
      <c r="M178" s="85"/>
      <c r="N178" s="85"/>
      <c r="O178" s="84"/>
      <c r="P178" s="122"/>
    </row>
    <row r="179" spans="1:17" ht="24.95" customHeight="1" x14ac:dyDescent="0.2">
      <c r="A179" s="1073" t="s">
        <v>349</v>
      </c>
      <c r="B179" s="1074"/>
      <c r="C179" s="1074"/>
      <c r="D179" s="1074"/>
      <c r="E179" s="1074"/>
      <c r="F179" s="1074"/>
      <c r="G179" s="1074"/>
      <c r="H179" s="1074"/>
      <c r="I179" s="1074"/>
      <c r="J179" s="1074"/>
      <c r="K179" s="1074"/>
      <c r="L179" s="1074"/>
      <c r="M179" s="1074"/>
      <c r="N179" s="1074"/>
      <c r="O179" s="1074"/>
      <c r="P179" s="213"/>
    </row>
    <row r="180" spans="1:17" ht="18" customHeight="1" x14ac:dyDescent="0.2">
      <c r="A180" s="5" t="s">
        <v>278</v>
      </c>
      <c r="B180" s="1076" t="s">
        <v>481</v>
      </c>
      <c r="C180" s="1076"/>
      <c r="D180" s="1076"/>
      <c r="E180" s="1076"/>
      <c r="F180" s="10">
        <f>F181+F182+F183</f>
        <v>88988.800000000003</v>
      </c>
      <c r="G180" s="420"/>
      <c r="H180" s="528"/>
      <c r="I180" s="83"/>
      <c r="J180" s="83"/>
      <c r="K180" s="83"/>
      <c r="L180" s="83"/>
      <c r="M180" s="83"/>
      <c r="N180" s="83"/>
      <c r="O180" s="84">
        <f>O181+O182+O183</f>
        <v>0</v>
      </c>
      <c r="P180" s="122">
        <f t="shared" ref="P180:P191" si="9">F180+O180</f>
        <v>88988.800000000003</v>
      </c>
      <c r="Q180" s="10">
        <f>Q181+Q182+Q183</f>
        <v>0</v>
      </c>
    </row>
    <row r="181" spans="1:17" ht="18" customHeight="1" x14ac:dyDescent="0.2">
      <c r="A181" s="5" t="s">
        <v>279</v>
      </c>
      <c r="B181" s="1075" t="s">
        <v>468</v>
      </c>
      <c r="C181" s="1075"/>
      <c r="D181" s="1075"/>
      <c r="E181" s="1075"/>
      <c r="F181" s="10">
        <v>0</v>
      </c>
      <c r="G181" s="420"/>
      <c r="H181" s="528"/>
      <c r="I181" s="83"/>
      <c r="J181" s="83"/>
      <c r="K181" s="83"/>
      <c r="L181" s="83"/>
      <c r="M181" s="83"/>
      <c r="N181" s="83"/>
      <c r="O181" s="84">
        <v>0</v>
      </c>
      <c r="P181" s="122">
        <f t="shared" si="9"/>
        <v>0</v>
      </c>
      <c r="Q181" s="10">
        <v>0</v>
      </c>
    </row>
    <row r="182" spans="1:17" ht="18" customHeight="1" x14ac:dyDescent="0.2">
      <c r="A182" s="5" t="s">
        <v>280</v>
      </c>
      <c r="B182" s="1075" t="s">
        <v>29</v>
      </c>
      <c r="C182" s="1075"/>
      <c r="D182" s="1075"/>
      <c r="E182" s="1075"/>
      <c r="F182" s="10">
        <v>0</v>
      </c>
      <c r="G182" s="420"/>
      <c r="H182" s="528"/>
      <c r="I182" s="83"/>
      <c r="J182" s="83"/>
      <c r="K182" s="83"/>
      <c r="L182" s="83"/>
      <c r="M182" s="83"/>
      <c r="N182" s="83"/>
      <c r="O182" s="84">
        <v>0</v>
      </c>
      <c r="P182" s="122">
        <f t="shared" si="9"/>
        <v>0</v>
      </c>
      <c r="Q182" s="10">
        <v>0</v>
      </c>
    </row>
    <row r="183" spans="1:17" ht="18" customHeight="1" x14ac:dyDescent="0.2">
      <c r="A183" s="5" t="s">
        <v>281</v>
      </c>
      <c r="B183" s="1075" t="s">
        <v>158</v>
      </c>
      <c r="C183" s="1075"/>
      <c r="D183" s="1075"/>
      <c r="E183" s="1075"/>
      <c r="F183" s="10">
        <f>F151</f>
        <v>88988.800000000003</v>
      </c>
      <c r="G183" s="420"/>
      <c r="H183" s="528"/>
      <c r="I183" s="83"/>
      <c r="J183" s="83"/>
      <c r="K183" s="83"/>
      <c r="L183" s="83"/>
      <c r="M183" s="83"/>
      <c r="N183" s="83"/>
      <c r="O183" s="277">
        <f>O151</f>
        <v>0</v>
      </c>
      <c r="P183" s="122">
        <f t="shared" si="9"/>
        <v>88988.800000000003</v>
      </c>
      <c r="Q183" s="10">
        <f>Q151</f>
        <v>0</v>
      </c>
    </row>
    <row r="184" spans="1:17" ht="18" customHeight="1" x14ac:dyDescent="0.2">
      <c r="A184" s="5" t="s">
        <v>282</v>
      </c>
      <c r="B184" s="1076" t="s">
        <v>234</v>
      </c>
      <c r="C184" s="1076"/>
      <c r="D184" s="1076"/>
      <c r="E184" s="1076"/>
      <c r="F184" s="10">
        <f>F185+F186+F187</f>
        <v>0</v>
      </c>
      <c r="G184" s="420"/>
      <c r="H184" s="528"/>
      <c r="I184" s="83"/>
      <c r="J184" s="83"/>
      <c r="K184" s="83"/>
      <c r="L184" s="83"/>
      <c r="M184" s="83"/>
      <c r="N184" s="83"/>
      <c r="O184" s="84">
        <f>O185+O186+O187</f>
        <v>0</v>
      </c>
      <c r="P184" s="122">
        <f t="shared" si="9"/>
        <v>0</v>
      </c>
      <c r="Q184" s="10">
        <f>Q185+Q186+Q187</f>
        <v>0</v>
      </c>
    </row>
    <row r="185" spans="1:17" ht="18" customHeight="1" x14ac:dyDescent="0.2">
      <c r="A185" s="5" t="s">
        <v>283</v>
      </c>
      <c r="B185" s="1075" t="s">
        <v>468</v>
      </c>
      <c r="C185" s="1075"/>
      <c r="D185" s="1075"/>
      <c r="E185" s="1075"/>
      <c r="F185" s="53">
        <v>0</v>
      </c>
      <c r="G185" s="423"/>
      <c r="H185" s="531"/>
      <c r="I185" s="89"/>
      <c r="J185" s="89"/>
      <c r="K185" s="89"/>
      <c r="L185" s="89"/>
      <c r="M185" s="89"/>
      <c r="N185" s="89"/>
      <c r="O185" s="90">
        <v>0</v>
      </c>
      <c r="P185" s="122">
        <f t="shared" si="9"/>
        <v>0</v>
      </c>
      <c r="Q185" s="53">
        <v>0</v>
      </c>
    </row>
    <row r="186" spans="1:17" ht="18" customHeight="1" x14ac:dyDescent="0.2">
      <c r="A186" s="5" t="s">
        <v>284</v>
      </c>
      <c r="B186" s="1075" t="s">
        <v>29</v>
      </c>
      <c r="C186" s="1075"/>
      <c r="D186" s="1075"/>
      <c r="E186" s="1075"/>
      <c r="F186" s="53">
        <f>F152</f>
        <v>0</v>
      </c>
      <c r="G186" s="423"/>
      <c r="H186" s="531"/>
      <c r="I186" s="89"/>
      <c r="J186" s="89"/>
      <c r="K186" s="89"/>
      <c r="L186" s="89"/>
      <c r="M186" s="89"/>
      <c r="N186" s="89"/>
      <c r="O186" s="53">
        <f>O152</f>
        <v>0</v>
      </c>
      <c r="P186" s="122">
        <f t="shared" si="9"/>
        <v>0</v>
      </c>
      <c r="Q186" s="53">
        <f>Q152</f>
        <v>0</v>
      </c>
    </row>
    <row r="187" spans="1:17" ht="18" customHeight="1" x14ac:dyDescent="0.2">
      <c r="A187" s="5" t="s">
        <v>285</v>
      </c>
      <c r="B187" s="1075" t="s">
        <v>158</v>
      </c>
      <c r="C187" s="1075"/>
      <c r="D187" s="1075"/>
      <c r="E187" s="1075"/>
      <c r="F187" s="53">
        <f>F170</f>
        <v>0</v>
      </c>
      <c r="G187" s="423"/>
      <c r="H187" s="531"/>
      <c r="I187" s="89"/>
      <c r="J187" s="89"/>
      <c r="K187" s="89"/>
      <c r="L187" s="89"/>
      <c r="M187" s="89"/>
      <c r="N187" s="89"/>
      <c r="O187" s="90">
        <f>O170</f>
        <v>0</v>
      </c>
      <c r="P187" s="122">
        <f t="shared" si="9"/>
        <v>0</v>
      </c>
      <c r="Q187" s="53">
        <f>Q170</f>
        <v>0</v>
      </c>
    </row>
    <row r="188" spans="1:17" ht="18" customHeight="1" x14ac:dyDescent="0.2">
      <c r="A188" s="5" t="s">
        <v>286</v>
      </c>
      <c r="B188" s="1076" t="s">
        <v>485</v>
      </c>
      <c r="C188" s="1076"/>
      <c r="D188" s="1076"/>
      <c r="E188" s="1076"/>
      <c r="F188" s="53">
        <f>F180+F184</f>
        <v>88988.800000000003</v>
      </c>
      <c r="G188" s="423"/>
      <c r="H188" s="531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9"/>
        <v>88988.800000000003</v>
      </c>
      <c r="Q188" s="53">
        <f>Q180+Q184</f>
        <v>0</v>
      </c>
    </row>
    <row r="189" spans="1:17" ht="18" customHeight="1" x14ac:dyDescent="0.2">
      <c r="A189" s="5" t="s">
        <v>287</v>
      </c>
      <c r="B189" s="1075" t="s">
        <v>468</v>
      </c>
      <c r="C189" s="1075"/>
      <c r="D189" s="1075"/>
      <c r="E189" s="1075"/>
      <c r="F189" s="53">
        <f>F181+F185</f>
        <v>0</v>
      </c>
      <c r="G189" s="423"/>
      <c r="H189" s="531"/>
      <c r="I189" s="89"/>
      <c r="J189" s="89"/>
      <c r="K189" s="89"/>
      <c r="L189" s="89"/>
      <c r="M189" s="89"/>
      <c r="N189" s="89"/>
      <c r="O189" s="90">
        <f>O181+O185</f>
        <v>0</v>
      </c>
      <c r="P189" s="122">
        <f t="shared" si="9"/>
        <v>0</v>
      </c>
      <c r="Q189" s="53">
        <f>Q181+Q185</f>
        <v>0</v>
      </c>
    </row>
    <row r="190" spans="1:17" ht="18" customHeight="1" x14ac:dyDescent="0.2">
      <c r="A190" s="5" t="s">
        <v>288</v>
      </c>
      <c r="B190" s="1075" t="s">
        <v>29</v>
      </c>
      <c r="C190" s="1075"/>
      <c r="D190" s="1075"/>
      <c r="E190" s="1075"/>
      <c r="F190" s="53">
        <f>F182+F186</f>
        <v>0</v>
      </c>
      <c r="G190" s="423"/>
      <c r="H190" s="531"/>
      <c r="I190" s="89"/>
      <c r="J190" s="89"/>
      <c r="K190" s="89"/>
      <c r="L190" s="89"/>
      <c r="M190" s="89"/>
      <c r="N190" s="89"/>
      <c r="O190" s="90">
        <f>O182+O186</f>
        <v>0</v>
      </c>
      <c r="P190" s="122">
        <f t="shared" si="9"/>
        <v>0</v>
      </c>
      <c r="Q190" s="53">
        <f>Q182+Q186</f>
        <v>0</v>
      </c>
    </row>
    <row r="191" spans="1:17" ht="18" customHeight="1" x14ac:dyDescent="0.2">
      <c r="A191" s="5" t="s">
        <v>289</v>
      </c>
      <c r="B191" s="1075" t="s">
        <v>158</v>
      </c>
      <c r="C191" s="1075"/>
      <c r="D191" s="1075"/>
      <c r="E191" s="1075"/>
      <c r="F191" s="53">
        <f>F183+F187</f>
        <v>88988.800000000003</v>
      </c>
      <c r="G191" s="423"/>
      <c r="H191" s="531"/>
      <c r="I191" s="89"/>
      <c r="J191" s="89"/>
      <c r="K191" s="89"/>
      <c r="L191" s="89"/>
      <c r="M191" s="89"/>
      <c r="N191" s="89"/>
      <c r="O191" s="90">
        <f>O183+O187</f>
        <v>0</v>
      </c>
      <c r="P191" s="122">
        <f t="shared" si="9"/>
        <v>88988.800000000003</v>
      </c>
      <c r="Q191" s="53">
        <f>Q183+Q187</f>
        <v>0</v>
      </c>
    </row>
    <row r="192" spans="1:17" ht="24.95" customHeight="1" x14ac:dyDescent="0.2">
      <c r="A192" s="1072" t="s">
        <v>545</v>
      </c>
      <c r="B192" s="1072"/>
      <c r="C192" s="1072"/>
      <c r="D192" s="1072"/>
      <c r="E192" s="1072"/>
      <c r="F192" s="1072"/>
      <c r="G192" s="1072"/>
      <c r="H192" s="1072"/>
      <c r="I192" s="1072"/>
      <c r="J192" s="1072"/>
      <c r="K192" s="1072"/>
      <c r="L192" s="1072"/>
      <c r="M192" s="1072"/>
      <c r="N192" s="1072"/>
      <c r="O192" s="1072"/>
      <c r="P192" s="213"/>
    </row>
    <row r="193" spans="1:17" ht="24.95" customHeight="1" x14ac:dyDescent="0.2">
      <c r="A193" s="1057" t="s">
        <v>802</v>
      </c>
      <c r="B193" s="1058"/>
      <c r="C193" s="1058"/>
      <c r="D193" s="1058"/>
      <c r="E193" s="1058"/>
      <c r="F193" s="1058"/>
      <c r="G193" s="1058"/>
      <c r="H193" s="1058"/>
      <c r="I193" s="1058"/>
      <c r="J193" s="1058"/>
      <c r="K193" s="1058"/>
      <c r="L193" s="1058"/>
      <c r="M193" s="1058"/>
      <c r="N193" s="1058"/>
      <c r="O193" s="1299"/>
      <c r="P193" s="213"/>
    </row>
    <row r="194" spans="1:17" ht="101.25" customHeight="1" x14ac:dyDescent="0.2">
      <c r="A194" s="309" t="s">
        <v>512</v>
      </c>
      <c r="B194" s="12" t="s">
        <v>625</v>
      </c>
      <c r="C194" s="292" t="s">
        <v>788</v>
      </c>
      <c r="D194" s="12" t="s">
        <v>466</v>
      </c>
      <c r="E194" s="5" t="s">
        <v>670</v>
      </c>
      <c r="F194" s="11">
        <v>3281.5</v>
      </c>
      <c r="G194" s="427"/>
      <c r="H194" s="534"/>
      <c r="I194" s="92"/>
      <c r="J194" s="92"/>
      <c r="K194" s="92"/>
      <c r="L194" s="92"/>
      <c r="M194" s="92"/>
      <c r="N194" s="92"/>
      <c r="O194" s="84">
        <f>SUM(G194:N194)</f>
        <v>0</v>
      </c>
      <c r="P194" s="122">
        <f>F194+O194</f>
        <v>3281.5</v>
      </c>
      <c r="Q194" s="196"/>
    </row>
    <row r="195" spans="1:17" ht="99.75" customHeight="1" x14ac:dyDescent="0.2">
      <c r="A195" s="313" t="s">
        <v>513</v>
      </c>
      <c r="B195" s="12" t="s">
        <v>626</v>
      </c>
      <c r="C195" s="292" t="s">
        <v>788</v>
      </c>
      <c r="D195" s="12" t="s">
        <v>466</v>
      </c>
      <c r="E195" s="5" t="s">
        <v>613</v>
      </c>
      <c r="F195" s="11">
        <f>2019.8-9769.7</f>
        <v>-7749.9000000000005</v>
      </c>
      <c r="G195" s="427"/>
      <c r="H195" s="534"/>
      <c r="I195" s="92"/>
      <c r="J195" s="92"/>
      <c r="K195" s="92"/>
      <c r="L195" s="92"/>
      <c r="M195" s="92"/>
      <c r="N195" s="92"/>
      <c r="O195" s="84">
        <f>SUM(G195:N195)</f>
        <v>0</v>
      </c>
      <c r="P195" s="122">
        <f>F195+O195</f>
        <v>-7749.9000000000005</v>
      </c>
      <c r="Q195" s="196"/>
    </row>
    <row r="196" spans="1:17" ht="138" customHeight="1" x14ac:dyDescent="0.2">
      <c r="A196" s="285" t="s">
        <v>514</v>
      </c>
      <c r="B196" s="12" t="s">
        <v>632</v>
      </c>
      <c r="C196" s="292" t="s">
        <v>788</v>
      </c>
      <c r="D196" s="12" t="s">
        <v>466</v>
      </c>
      <c r="E196" s="5" t="s">
        <v>627</v>
      </c>
      <c r="F196" s="11">
        <v>6788.5</v>
      </c>
      <c r="G196" s="421"/>
      <c r="H196" s="529"/>
      <c r="I196" s="85"/>
      <c r="J196" s="85"/>
      <c r="K196" s="85"/>
      <c r="L196" s="85"/>
      <c r="M196" s="85"/>
      <c r="N196" s="85"/>
      <c r="O196" s="84">
        <f>SUM(G196:N196)</f>
        <v>0</v>
      </c>
      <c r="P196" s="122">
        <f>F196+O196</f>
        <v>6788.5</v>
      </c>
      <c r="Q196" s="196"/>
    </row>
    <row r="197" spans="1:17" ht="76.900000000000006" customHeight="1" x14ac:dyDescent="0.2">
      <c r="A197" s="285" t="s">
        <v>562</v>
      </c>
      <c r="B197" s="22" t="s">
        <v>566</v>
      </c>
      <c r="C197" s="292" t="s">
        <v>788</v>
      </c>
      <c r="D197" s="12" t="s">
        <v>529</v>
      </c>
      <c r="E197" s="5" t="s">
        <v>141</v>
      </c>
      <c r="F197" s="11"/>
      <c r="G197" s="421"/>
      <c r="H197" s="529"/>
      <c r="I197" s="85"/>
      <c r="J197" s="85"/>
      <c r="K197" s="85"/>
      <c r="L197" s="85"/>
      <c r="M197" s="85"/>
      <c r="N197" s="85"/>
      <c r="O197" s="84"/>
      <c r="P197" s="122"/>
    </row>
    <row r="198" spans="1:17" ht="71.45" customHeight="1" x14ac:dyDescent="0.2">
      <c r="A198" s="285" t="s">
        <v>634</v>
      </c>
      <c r="B198" s="22" t="s">
        <v>27</v>
      </c>
      <c r="C198" s="292" t="s">
        <v>788</v>
      </c>
      <c r="D198" s="12" t="s">
        <v>529</v>
      </c>
      <c r="E198" s="5" t="s">
        <v>141</v>
      </c>
      <c r="F198" s="11"/>
      <c r="G198" s="421"/>
      <c r="H198" s="529"/>
      <c r="I198" s="85"/>
      <c r="J198" s="85"/>
      <c r="K198" s="85"/>
      <c r="L198" s="85"/>
      <c r="M198" s="85"/>
      <c r="N198" s="85"/>
      <c r="O198" s="84"/>
      <c r="P198" s="122"/>
    </row>
    <row r="199" spans="1:17" ht="33.6" customHeight="1" x14ac:dyDescent="0.2">
      <c r="A199" s="1304" t="s">
        <v>919</v>
      </c>
      <c r="B199" s="1305"/>
      <c r="C199" s="1305"/>
      <c r="D199" s="1305"/>
      <c r="E199" s="1305"/>
      <c r="F199" s="1305"/>
      <c r="G199" s="1305"/>
      <c r="H199" s="1305"/>
      <c r="I199" s="1305"/>
      <c r="J199" s="1305"/>
      <c r="K199" s="1305"/>
      <c r="L199" s="1305"/>
      <c r="M199" s="1305"/>
      <c r="N199" s="1305"/>
      <c r="O199" s="1305"/>
      <c r="P199" s="1305"/>
      <c r="Q199" s="1306"/>
    </row>
    <row r="200" spans="1:17" ht="35.450000000000003" customHeight="1" x14ac:dyDescent="0.2">
      <c r="A200" s="16" t="s">
        <v>278</v>
      </c>
      <c r="B200" s="1076" t="s">
        <v>481</v>
      </c>
      <c r="C200" s="1076"/>
      <c r="D200" s="1076"/>
      <c r="E200" s="1076"/>
      <c r="F200" s="11">
        <f>F201+F202+F203</f>
        <v>2320.0999999999995</v>
      </c>
      <c r="G200" s="421"/>
      <c r="H200" s="529"/>
      <c r="I200" s="85"/>
      <c r="J200" s="85"/>
      <c r="K200" s="85"/>
      <c r="L200" s="85"/>
      <c r="M200" s="85"/>
      <c r="N200" s="85"/>
      <c r="O200" s="84">
        <f>O201+O202+O203</f>
        <v>0</v>
      </c>
      <c r="P200" s="122">
        <f>P201+P202+P203</f>
        <v>2320.0999999999995</v>
      </c>
      <c r="Q200" s="395">
        <f>Q201+Q202+Q203</f>
        <v>0</v>
      </c>
    </row>
    <row r="201" spans="1:17" ht="17.45" customHeight="1" x14ac:dyDescent="0.2">
      <c r="A201" s="16" t="s">
        <v>279</v>
      </c>
      <c r="B201" s="1075" t="s">
        <v>468</v>
      </c>
      <c r="C201" s="1075"/>
      <c r="D201" s="1075"/>
      <c r="E201" s="1075"/>
      <c r="F201" s="11">
        <v>0</v>
      </c>
      <c r="G201" s="421"/>
      <c r="H201" s="529"/>
      <c r="I201" s="85"/>
      <c r="J201" s="85"/>
      <c r="K201" s="85"/>
      <c r="L201" s="85"/>
      <c r="M201" s="85"/>
      <c r="N201" s="85"/>
      <c r="O201" s="84">
        <v>0</v>
      </c>
      <c r="P201" s="122">
        <f>F201+O201</f>
        <v>0</v>
      </c>
      <c r="Q201" s="395">
        <v>0</v>
      </c>
    </row>
    <row r="202" spans="1:17" ht="19.149999999999999" customHeight="1" x14ac:dyDescent="0.2">
      <c r="A202" s="16" t="s">
        <v>280</v>
      </c>
      <c r="B202" s="1075" t="s">
        <v>29</v>
      </c>
      <c r="C202" s="1075"/>
      <c r="D202" s="1075"/>
      <c r="E202" s="1075"/>
      <c r="F202" s="11">
        <f>F194</f>
        <v>3281.5</v>
      </c>
      <c r="G202" s="421"/>
      <c r="H202" s="529"/>
      <c r="I202" s="85"/>
      <c r="J202" s="85"/>
      <c r="K202" s="85"/>
      <c r="L202" s="85"/>
      <c r="M202" s="85"/>
      <c r="N202" s="85"/>
      <c r="O202" s="84">
        <f>O194</f>
        <v>0</v>
      </c>
      <c r="P202" s="122">
        <f>F202+O202</f>
        <v>3281.5</v>
      </c>
      <c r="Q202" s="395">
        <f>Q194</f>
        <v>0</v>
      </c>
    </row>
    <row r="203" spans="1:17" ht="20.45" customHeight="1" x14ac:dyDescent="0.2">
      <c r="A203" s="16" t="s">
        <v>281</v>
      </c>
      <c r="B203" s="1075" t="s">
        <v>158</v>
      </c>
      <c r="C203" s="1075"/>
      <c r="D203" s="1075"/>
      <c r="E203" s="1075"/>
      <c r="F203" s="11">
        <f>F195+F196</f>
        <v>-961.40000000000055</v>
      </c>
      <c r="G203" s="421"/>
      <c r="H203" s="529"/>
      <c r="I203" s="85"/>
      <c r="J203" s="85"/>
      <c r="K203" s="85"/>
      <c r="L203" s="85"/>
      <c r="M203" s="85"/>
      <c r="N203" s="85"/>
      <c r="O203" s="84">
        <f>O195+O196</f>
        <v>0</v>
      </c>
      <c r="P203" s="122">
        <f>F203+O203</f>
        <v>-961.40000000000055</v>
      </c>
      <c r="Q203" s="395">
        <f>Q195+Q196</f>
        <v>0</v>
      </c>
    </row>
    <row r="204" spans="1:17" ht="15.6" customHeight="1" x14ac:dyDescent="0.2">
      <c r="A204" s="16" t="s">
        <v>286</v>
      </c>
      <c r="B204" s="1076" t="s">
        <v>920</v>
      </c>
      <c r="C204" s="1076"/>
      <c r="D204" s="1076"/>
      <c r="E204" s="1076"/>
      <c r="F204" s="11">
        <f>F205+F206+F207</f>
        <v>2320.0999999999995</v>
      </c>
      <c r="G204" s="421"/>
      <c r="H204" s="529"/>
      <c r="I204" s="85"/>
      <c r="J204" s="85"/>
      <c r="K204" s="85"/>
      <c r="L204" s="85"/>
      <c r="M204" s="85"/>
      <c r="N204" s="85"/>
      <c r="O204" s="84">
        <f>O205+O206+O207</f>
        <v>0</v>
      </c>
      <c r="P204" s="122">
        <f>P205+P206+P207</f>
        <v>2320.0999999999995</v>
      </c>
      <c r="Q204" s="395">
        <f>Q205+Q206+Q207</f>
        <v>0</v>
      </c>
    </row>
    <row r="205" spans="1:17" ht="18" customHeight="1" x14ac:dyDescent="0.2">
      <c r="A205" s="16" t="s">
        <v>287</v>
      </c>
      <c r="B205" s="1075" t="s">
        <v>468</v>
      </c>
      <c r="C205" s="1075"/>
      <c r="D205" s="1075"/>
      <c r="E205" s="1075"/>
      <c r="F205" s="11">
        <f>F201</f>
        <v>0</v>
      </c>
      <c r="G205" s="421"/>
      <c r="H205" s="529"/>
      <c r="I205" s="85"/>
      <c r="J205" s="85"/>
      <c r="K205" s="85"/>
      <c r="L205" s="85"/>
      <c r="M205" s="85"/>
      <c r="N205" s="85"/>
      <c r="O205" s="84">
        <f>O201</f>
        <v>0</v>
      </c>
      <c r="P205" s="122">
        <f>F205+O205</f>
        <v>0</v>
      </c>
      <c r="Q205" s="395">
        <f>Q201</f>
        <v>0</v>
      </c>
    </row>
    <row r="206" spans="1:17" ht="18.600000000000001" customHeight="1" x14ac:dyDescent="0.2">
      <c r="A206" s="16" t="s">
        <v>288</v>
      </c>
      <c r="B206" s="1075" t="s">
        <v>29</v>
      </c>
      <c r="C206" s="1075"/>
      <c r="D206" s="1075"/>
      <c r="E206" s="1075"/>
      <c r="F206" s="11">
        <f>F202</f>
        <v>3281.5</v>
      </c>
      <c r="G206" s="421"/>
      <c r="H206" s="529"/>
      <c r="I206" s="85"/>
      <c r="J206" s="85"/>
      <c r="K206" s="85"/>
      <c r="L206" s="85"/>
      <c r="M206" s="85"/>
      <c r="N206" s="85"/>
      <c r="O206" s="84">
        <f>O202</f>
        <v>0</v>
      </c>
      <c r="P206" s="122">
        <f>F206+O206</f>
        <v>3281.5</v>
      </c>
      <c r="Q206" s="395">
        <f>Q202</f>
        <v>0</v>
      </c>
    </row>
    <row r="207" spans="1:17" ht="19.899999999999999" customHeight="1" x14ac:dyDescent="0.2">
      <c r="A207" s="16" t="s">
        <v>289</v>
      </c>
      <c r="B207" s="1075" t="s">
        <v>158</v>
      </c>
      <c r="C207" s="1075"/>
      <c r="D207" s="1075"/>
      <c r="E207" s="1075"/>
      <c r="F207" s="11">
        <f>F203</f>
        <v>-961.40000000000055</v>
      </c>
      <c r="G207" s="421"/>
      <c r="H207" s="529"/>
      <c r="I207" s="85"/>
      <c r="J207" s="85"/>
      <c r="K207" s="85"/>
      <c r="L207" s="85"/>
      <c r="M207" s="85"/>
      <c r="N207" s="85"/>
      <c r="O207" s="84">
        <f>O203</f>
        <v>0</v>
      </c>
      <c r="P207" s="122">
        <f>F207+O207</f>
        <v>-961.40000000000055</v>
      </c>
      <c r="Q207" s="395">
        <f>Q203</f>
        <v>0</v>
      </c>
    </row>
    <row r="208" spans="1:17" ht="24.95" customHeight="1" x14ac:dyDescent="0.2">
      <c r="A208" s="1073" t="s">
        <v>359</v>
      </c>
      <c r="B208" s="1074"/>
      <c r="C208" s="1074"/>
      <c r="D208" s="1074"/>
      <c r="E208" s="1074"/>
      <c r="F208" s="1074"/>
      <c r="G208" s="1074"/>
      <c r="H208" s="1074"/>
      <c r="I208" s="1074"/>
      <c r="J208" s="1074"/>
      <c r="K208" s="1074"/>
      <c r="L208" s="1074"/>
      <c r="M208" s="1074"/>
      <c r="N208" s="1074"/>
      <c r="O208" s="1074"/>
      <c r="P208" s="213"/>
    </row>
    <row r="209" spans="1:18" ht="18" customHeight="1" x14ac:dyDescent="0.2">
      <c r="A209" s="5" t="s">
        <v>278</v>
      </c>
      <c r="B209" s="1076" t="s">
        <v>481</v>
      </c>
      <c r="C209" s="1076"/>
      <c r="D209" s="1076"/>
      <c r="E209" s="1076"/>
      <c r="F209" s="10">
        <f>F210+F211+F212</f>
        <v>2320.0999999999995</v>
      </c>
      <c r="G209" s="420"/>
      <c r="H209" s="528"/>
      <c r="I209" s="83"/>
      <c r="J209" s="83"/>
      <c r="K209" s="83"/>
      <c r="L209" s="83"/>
      <c r="M209" s="83"/>
      <c r="N209" s="83"/>
      <c r="O209" s="84">
        <f>O210+O211+O212</f>
        <v>0</v>
      </c>
      <c r="P209" s="122">
        <f>P210+P211+P212</f>
        <v>2320.0999999999995</v>
      </c>
      <c r="Q209" s="10">
        <f>Q210+Q211+Q212</f>
        <v>0</v>
      </c>
    </row>
    <row r="210" spans="1:18" ht="18" customHeight="1" x14ac:dyDescent="0.2">
      <c r="A210" s="5" t="s">
        <v>279</v>
      </c>
      <c r="B210" s="1075" t="s">
        <v>468</v>
      </c>
      <c r="C210" s="1075"/>
      <c r="D210" s="1075"/>
      <c r="E210" s="1075"/>
      <c r="F210" s="53">
        <v>0</v>
      </c>
      <c r="G210" s="423"/>
      <c r="H210" s="531"/>
      <c r="I210" s="89"/>
      <c r="J210" s="89"/>
      <c r="K210" s="89"/>
      <c r="L210" s="89"/>
      <c r="M210" s="89"/>
      <c r="N210" s="89"/>
      <c r="O210" s="84">
        <v>0</v>
      </c>
      <c r="P210" s="122">
        <f t="shared" ref="P210:P216" si="10">F210+O210</f>
        <v>0</v>
      </c>
      <c r="Q210" s="53">
        <v>0</v>
      </c>
    </row>
    <row r="211" spans="1:18" ht="18" customHeight="1" x14ac:dyDescent="0.2">
      <c r="A211" s="5" t="s">
        <v>280</v>
      </c>
      <c r="B211" s="1075" t="s">
        <v>29</v>
      </c>
      <c r="C211" s="1075"/>
      <c r="D211" s="1075"/>
      <c r="E211" s="1075"/>
      <c r="F211" s="53">
        <f>F194</f>
        <v>3281.5</v>
      </c>
      <c r="G211" s="423"/>
      <c r="H211" s="531"/>
      <c r="I211" s="89"/>
      <c r="J211" s="89"/>
      <c r="K211" s="89"/>
      <c r="L211" s="89"/>
      <c r="M211" s="89"/>
      <c r="N211" s="89"/>
      <c r="O211" s="84">
        <f>O194</f>
        <v>0</v>
      </c>
      <c r="P211" s="122">
        <f t="shared" si="10"/>
        <v>3281.5</v>
      </c>
      <c r="Q211" s="53">
        <f>Q194</f>
        <v>0</v>
      </c>
    </row>
    <row r="212" spans="1:18" ht="18" customHeight="1" x14ac:dyDescent="0.2">
      <c r="A212" s="5" t="s">
        <v>281</v>
      </c>
      <c r="B212" s="1075" t="s">
        <v>158</v>
      </c>
      <c r="C212" s="1075"/>
      <c r="D212" s="1075"/>
      <c r="E212" s="1075"/>
      <c r="F212" s="53">
        <f>F195+F196</f>
        <v>-961.40000000000055</v>
      </c>
      <c r="G212" s="420"/>
      <c r="H212" s="528"/>
      <c r="I212" s="83"/>
      <c r="J212" s="83"/>
      <c r="K212" s="83"/>
      <c r="L212" s="83"/>
      <c r="M212" s="83"/>
      <c r="N212" s="83"/>
      <c r="O212" s="84">
        <f>O195+O196</f>
        <v>0</v>
      </c>
      <c r="P212" s="122">
        <f t="shared" si="10"/>
        <v>-961.40000000000055</v>
      </c>
      <c r="Q212" s="53">
        <f>Q195+Q196</f>
        <v>0</v>
      </c>
    </row>
    <row r="213" spans="1:18" ht="18" customHeight="1" x14ac:dyDescent="0.2">
      <c r="A213" s="5" t="s">
        <v>282</v>
      </c>
      <c r="B213" s="1076" t="s">
        <v>492</v>
      </c>
      <c r="C213" s="1076"/>
      <c r="D213" s="1076"/>
      <c r="E213" s="1076"/>
      <c r="F213" s="10">
        <f>F209</f>
        <v>2320.0999999999995</v>
      </c>
      <c r="G213" s="420"/>
      <c r="H213" s="528"/>
      <c r="I213" s="83"/>
      <c r="J213" s="83"/>
      <c r="K213" s="83"/>
      <c r="L213" s="83"/>
      <c r="M213" s="83"/>
      <c r="N213" s="83"/>
      <c r="O213" s="84">
        <f>O209</f>
        <v>0</v>
      </c>
      <c r="P213" s="122">
        <f t="shared" si="10"/>
        <v>2320.0999999999995</v>
      </c>
      <c r="Q213" s="10">
        <f>Q209</f>
        <v>0</v>
      </c>
    </row>
    <row r="214" spans="1:18" ht="18" customHeight="1" x14ac:dyDescent="0.2">
      <c r="A214" s="5" t="s">
        <v>283</v>
      </c>
      <c r="B214" s="1075" t="s">
        <v>468</v>
      </c>
      <c r="C214" s="1075"/>
      <c r="D214" s="1075"/>
      <c r="E214" s="1075"/>
      <c r="F214" s="10">
        <f>F210</f>
        <v>0</v>
      </c>
      <c r="G214" s="420"/>
      <c r="H214" s="528"/>
      <c r="I214" s="83"/>
      <c r="J214" s="83"/>
      <c r="K214" s="83"/>
      <c r="L214" s="83"/>
      <c r="M214" s="83"/>
      <c r="N214" s="83"/>
      <c r="O214" s="84">
        <f>O210</f>
        <v>0</v>
      </c>
      <c r="P214" s="122">
        <f t="shared" si="10"/>
        <v>0</v>
      </c>
      <c r="Q214" s="10">
        <f>Q210</f>
        <v>0</v>
      </c>
    </row>
    <row r="215" spans="1:18" ht="18" customHeight="1" x14ac:dyDescent="0.2">
      <c r="A215" s="5" t="s">
        <v>284</v>
      </c>
      <c r="B215" s="1075" t="s">
        <v>29</v>
      </c>
      <c r="C215" s="1075"/>
      <c r="D215" s="1075"/>
      <c r="E215" s="1075"/>
      <c r="F215" s="10">
        <f>F211</f>
        <v>3281.5</v>
      </c>
      <c r="G215" s="420"/>
      <c r="H215" s="528"/>
      <c r="I215" s="83"/>
      <c r="J215" s="83"/>
      <c r="K215" s="83"/>
      <c r="L215" s="83"/>
      <c r="M215" s="83"/>
      <c r="N215" s="83"/>
      <c r="O215" s="84">
        <f>O211</f>
        <v>0</v>
      </c>
      <c r="P215" s="122">
        <f t="shared" si="10"/>
        <v>3281.5</v>
      </c>
      <c r="Q215" s="10">
        <f>Q211</f>
        <v>0</v>
      </c>
    </row>
    <row r="216" spans="1:18" ht="18" customHeight="1" x14ac:dyDescent="0.2">
      <c r="A216" s="5" t="s">
        <v>285</v>
      </c>
      <c r="B216" s="1075" t="s">
        <v>158</v>
      </c>
      <c r="C216" s="1075"/>
      <c r="D216" s="1075"/>
      <c r="E216" s="1075"/>
      <c r="F216" s="10">
        <f>F212</f>
        <v>-961.40000000000055</v>
      </c>
      <c r="G216" s="420"/>
      <c r="H216" s="528"/>
      <c r="I216" s="83"/>
      <c r="J216" s="83"/>
      <c r="K216" s="83"/>
      <c r="L216" s="83"/>
      <c r="M216" s="83"/>
      <c r="N216" s="83"/>
      <c r="O216" s="84">
        <f>O212</f>
        <v>0</v>
      </c>
      <c r="P216" s="122">
        <f t="shared" si="10"/>
        <v>-961.40000000000055</v>
      </c>
      <c r="Q216" s="10">
        <f>Q212</f>
        <v>0</v>
      </c>
    </row>
    <row r="217" spans="1:18" s="37" customFormat="1" ht="24.95" customHeight="1" x14ac:dyDescent="0.2">
      <c r="A217" s="1084" t="s">
        <v>476</v>
      </c>
      <c r="B217" s="1095"/>
      <c r="C217" s="1095"/>
      <c r="D217" s="1095"/>
      <c r="E217" s="1095"/>
      <c r="F217" s="1095"/>
      <c r="G217" s="1095"/>
      <c r="H217" s="1095"/>
      <c r="I217" s="1095"/>
      <c r="J217" s="1095"/>
      <c r="K217" s="1095"/>
      <c r="L217" s="1095"/>
      <c r="M217" s="1095"/>
      <c r="N217" s="1095"/>
      <c r="O217" s="1095"/>
      <c r="P217" s="205"/>
      <c r="Q217" s="132"/>
      <c r="R217" s="1"/>
    </row>
    <row r="218" spans="1:18" s="37" customFormat="1" ht="24.95" customHeight="1" x14ac:dyDescent="0.2">
      <c r="A218" s="1084" t="s">
        <v>806</v>
      </c>
      <c r="B218" s="1084"/>
      <c r="C218" s="1084"/>
      <c r="D218" s="1084"/>
      <c r="E218" s="1084"/>
      <c r="F218" s="1084"/>
      <c r="G218" s="1095"/>
      <c r="H218" s="1095"/>
      <c r="I218" s="1095"/>
      <c r="J218" s="1095"/>
      <c r="K218" s="1095"/>
      <c r="L218" s="1095"/>
      <c r="M218" s="1095"/>
      <c r="N218" s="1095"/>
      <c r="O218" s="1095"/>
      <c r="P218" s="205"/>
      <c r="Q218" s="132"/>
      <c r="R218" s="1"/>
    </row>
    <row r="219" spans="1:18" ht="87" customHeight="1" x14ac:dyDescent="0.2">
      <c r="A219" s="8" t="s">
        <v>171</v>
      </c>
      <c r="B219" s="9" t="s">
        <v>621</v>
      </c>
      <c r="C219" s="8" t="s">
        <v>788</v>
      </c>
      <c r="D219" s="9" t="s">
        <v>172</v>
      </c>
      <c r="E219" s="5" t="s">
        <v>614</v>
      </c>
      <c r="F219" s="11">
        <f>0</f>
        <v>0</v>
      </c>
      <c r="G219" s="421"/>
      <c r="H219" s="529"/>
      <c r="I219" s="85"/>
      <c r="J219" s="85"/>
      <c r="K219" s="85"/>
      <c r="L219" s="85"/>
      <c r="M219" s="85"/>
      <c r="N219" s="85"/>
      <c r="O219" s="84">
        <f>SUM(G219:N219)</f>
        <v>0</v>
      </c>
      <c r="P219" s="122">
        <f>F219+O219</f>
        <v>0</v>
      </c>
      <c r="Q219" s="11">
        <f>0</f>
        <v>0</v>
      </c>
    </row>
    <row r="220" spans="1:18" ht="87" customHeight="1" x14ac:dyDescent="0.2">
      <c r="A220" s="8" t="s">
        <v>176</v>
      </c>
      <c r="B220" s="9" t="s">
        <v>691</v>
      </c>
      <c r="C220" s="8">
        <v>2014</v>
      </c>
      <c r="D220" s="9" t="s">
        <v>172</v>
      </c>
      <c r="E220" s="281" t="s">
        <v>693</v>
      </c>
      <c r="F220" s="11">
        <v>0</v>
      </c>
      <c r="G220" s="421"/>
      <c r="H220" s="529"/>
      <c r="I220" s="85"/>
      <c r="J220" s="85"/>
      <c r="K220" s="85"/>
      <c r="L220" s="85"/>
      <c r="M220" s="85"/>
      <c r="N220" s="85"/>
      <c r="O220" s="84">
        <f>SUM(G220:N220)</f>
        <v>0</v>
      </c>
      <c r="P220" s="122">
        <f>F220+O220</f>
        <v>0</v>
      </c>
      <c r="Q220" s="11"/>
    </row>
    <row r="221" spans="1:18" ht="85.9" customHeight="1" x14ac:dyDescent="0.2">
      <c r="A221" s="5" t="s">
        <v>477</v>
      </c>
      <c r="B221" s="9" t="s">
        <v>446</v>
      </c>
      <c r="C221" s="8" t="s">
        <v>788</v>
      </c>
      <c r="D221" s="274" t="s">
        <v>48</v>
      </c>
      <c r="E221" s="5" t="s">
        <v>141</v>
      </c>
      <c r="F221" s="11"/>
      <c r="G221" s="421"/>
      <c r="H221" s="529"/>
      <c r="I221" s="85"/>
      <c r="J221" s="85"/>
      <c r="K221" s="85"/>
      <c r="L221" s="85"/>
      <c r="M221" s="85"/>
      <c r="N221" s="85"/>
      <c r="O221" s="84"/>
      <c r="P221" s="122"/>
    </row>
    <row r="222" spans="1:18" ht="81.599999999999994" customHeight="1" x14ac:dyDescent="0.2">
      <c r="A222" s="8" t="s">
        <v>478</v>
      </c>
      <c r="B222" s="9" t="s">
        <v>361</v>
      </c>
      <c r="C222" s="8" t="s">
        <v>788</v>
      </c>
      <c r="D222" s="12" t="s">
        <v>172</v>
      </c>
      <c r="E222" s="5" t="s">
        <v>141</v>
      </c>
      <c r="F222" s="11"/>
      <c r="G222" s="421"/>
      <c r="H222" s="529"/>
      <c r="I222" s="85"/>
      <c r="J222" s="85"/>
      <c r="K222" s="85"/>
      <c r="L222" s="85"/>
      <c r="M222" s="85"/>
      <c r="N222" s="85"/>
      <c r="O222" s="84"/>
      <c r="P222" s="122"/>
    </row>
    <row r="223" spans="1:18" ht="63" customHeight="1" x14ac:dyDescent="0.2">
      <c r="A223" s="5" t="s">
        <v>479</v>
      </c>
      <c r="B223" s="9" t="s">
        <v>362</v>
      </c>
      <c r="C223" s="8" t="s">
        <v>788</v>
      </c>
      <c r="D223" s="274" t="s">
        <v>172</v>
      </c>
      <c r="E223" s="5" t="s">
        <v>141</v>
      </c>
      <c r="F223" s="11"/>
      <c r="G223" s="421"/>
      <c r="H223" s="529"/>
      <c r="I223" s="85"/>
      <c r="J223" s="85"/>
      <c r="K223" s="85"/>
      <c r="L223" s="85"/>
      <c r="M223" s="85"/>
      <c r="N223" s="85"/>
      <c r="O223" s="84"/>
      <c r="P223" s="122"/>
    </row>
    <row r="224" spans="1:18" ht="44.25" customHeight="1" x14ac:dyDescent="0.2">
      <c r="A224" s="5" t="s">
        <v>480</v>
      </c>
      <c r="B224" s="9" t="s">
        <v>535</v>
      </c>
      <c r="C224" s="8" t="s">
        <v>788</v>
      </c>
      <c r="D224" s="12" t="s">
        <v>364</v>
      </c>
      <c r="E224" s="5" t="s">
        <v>141</v>
      </c>
      <c r="F224" s="11"/>
      <c r="G224" s="421"/>
      <c r="H224" s="529"/>
      <c r="I224" s="85"/>
      <c r="J224" s="85"/>
      <c r="K224" s="85"/>
      <c r="L224" s="85"/>
      <c r="M224" s="85"/>
      <c r="N224" s="85"/>
      <c r="O224" s="84"/>
      <c r="P224" s="122"/>
    </row>
    <row r="225" spans="1:18" ht="109.9" customHeight="1" x14ac:dyDescent="0.2">
      <c r="A225" s="5" t="s">
        <v>498</v>
      </c>
      <c r="B225" s="9" t="s">
        <v>366</v>
      </c>
      <c r="C225" s="8" t="s">
        <v>788</v>
      </c>
      <c r="D225" s="12" t="s">
        <v>173</v>
      </c>
      <c r="E225" s="5" t="s">
        <v>141</v>
      </c>
      <c r="F225" s="11"/>
      <c r="G225" s="421"/>
      <c r="H225" s="529"/>
      <c r="I225" s="85"/>
      <c r="J225" s="85"/>
      <c r="K225" s="85"/>
      <c r="L225" s="85"/>
      <c r="M225" s="85"/>
      <c r="N225" s="85"/>
      <c r="O225" s="84"/>
      <c r="P225" s="122"/>
    </row>
    <row r="226" spans="1:18" ht="92.25" customHeight="1" x14ac:dyDescent="0.2">
      <c r="A226" s="5" t="s">
        <v>5</v>
      </c>
      <c r="B226" s="9" t="s">
        <v>6</v>
      </c>
      <c r="C226" s="8" t="s">
        <v>788</v>
      </c>
      <c r="D226" s="12" t="s">
        <v>173</v>
      </c>
      <c r="E226" s="5" t="s">
        <v>141</v>
      </c>
      <c r="F226" s="11"/>
      <c r="G226" s="421"/>
      <c r="H226" s="529"/>
      <c r="I226" s="85"/>
      <c r="J226" s="85"/>
      <c r="K226" s="85"/>
      <c r="L226" s="85"/>
      <c r="M226" s="85"/>
      <c r="N226" s="85"/>
      <c r="O226" s="84"/>
      <c r="P226" s="122"/>
    </row>
    <row r="227" spans="1:18" ht="53.45" customHeight="1" x14ac:dyDescent="0.2">
      <c r="A227" s="5" t="s">
        <v>7</v>
      </c>
      <c r="B227" s="9" t="s">
        <v>8</v>
      </c>
      <c r="C227" s="8" t="s">
        <v>788</v>
      </c>
      <c r="D227" s="12" t="s">
        <v>173</v>
      </c>
      <c r="E227" s="5" t="s">
        <v>141</v>
      </c>
      <c r="F227" s="11"/>
      <c r="G227" s="421"/>
      <c r="H227" s="529"/>
      <c r="I227" s="85"/>
      <c r="J227" s="85"/>
      <c r="K227" s="85"/>
      <c r="L227" s="85"/>
      <c r="M227" s="85"/>
      <c r="N227" s="85"/>
      <c r="O227" s="84"/>
      <c r="P227" s="122"/>
    </row>
    <row r="228" spans="1:18" s="37" customFormat="1" ht="36" customHeight="1" x14ac:dyDescent="0.2">
      <c r="A228" s="1057" t="s">
        <v>870</v>
      </c>
      <c r="B228" s="1058"/>
      <c r="C228" s="1058"/>
      <c r="D228" s="1058"/>
      <c r="E228" s="1058"/>
      <c r="F228" s="1058"/>
      <c r="G228" s="1058"/>
      <c r="H228" s="1058"/>
      <c r="I228" s="1058"/>
      <c r="J228" s="1058"/>
      <c r="K228" s="1058"/>
      <c r="L228" s="1058"/>
      <c r="M228" s="1058"/>
      <c r="N228" s="1058"/>
      <c r="O228" s="1058"/>
      <c r="P228" s="1299"/>
      <c r="Q228" s="132"/>
      <c r="R228" s="1"/>
    </row>
    <row r="229" spans="1:18" ht="62.25" hidden="1" customHeight="1" x14ac:dyDescent="0.2">
      <c r="A229" s="1056" t="s">
        <v>175</v>
      </c>
      <c r="B229" s="9" t="s">
        <v>650</v>
      </c>
      <c r="C229" s="9" t="s">
        <v>506</v>
      </c>
      <c r="D229" s="9" t="s">
        <v>367</v>
      </c>
      <c r="E229" s="9" t="s">
        <v>206</v>
      </c>
      <c r="F229" s="56">
        <v>0</v>
      </c>
      <c r="G229" s="428"/>
      <c r="H229" s="535"/>
      <c r="I229" s="93"/>
      <c r="J229" s="93"/>
      <c r="K229" s="93"/>
      <c r="L229" s="93"/>
      <c r="M229" s="93"/>
      <c r="N229" s="93"/>
      <c r="O229" s="84">
        <f>SUM(G229:N229)</f>
        <v>0</v>
      </c>
      <c r="P229" s="122">
        <f t="shared" ref="P229:P234" si="11">F229+O229</f>
        <v>0</v>
      </c>
    </row>
    <row r="230" spans="1:18" ht="201" customHeight="1" x14ac:dyDescent="0.2">
      <c r="A230" s="1056"/>
      <c r="B230" s="390" t="s">
        <v>766</v>
      </c>
      <c r="C230" s="8" t="s">
        <v>788</v>
      </c>
      <c r="D230" s="9" t="s">
        <v>147</v>
      </c>
      <c r="E230" s="5" t="s">
        <v>668</v>
      </c>
      <c r="F230" s="53">
        <v>21380.799999999999</v>
      </c>
      <c r="G230" s="423"/>
      <c r="I230" s="89"/>
      <c r="J230" s="89"/>
      <c r="K230" s="89"/>
      <c r="L230" s="89"/>
      <c r="M230" s="89"/>
      <c r="N230" s="89"/>
      <c r="O230" s="84">
        <f>SUM(G230:N230)</f>
        <v>0</v>
      </c>
      <c r="P230" s="122">
        <f t="shared" si="11"/>
        <v>21380.799999999999</v>
      </c>
      <c r="Q230" s="196"/>
    </row>
    <row r="231" spans="1:18" ht="93" customHeight="1" x14ac:dyDescent="0.2">
      <c r="A231" s="301" t="s">
        <v>499</v>
      </c>
      <c r="B231" s="9" t="s">
        <v>633</v>
      </c>
      <c r="C231" s="8" t="s">
        <v>788</v>
      </c>
      <c r="D231" s="9" t="s">
        <v>147</v>
      </c>
      <c r="E231" s="5" t="s">
        <v>669</v>
      </c>
      <c r="F231" s="53">
        <v>553.9</v>
      </c>
      <c r="G231" s="423"/>
      <c r="H231" s="531"/>
      <c r="I231" s="89"/>
      <c r="J231" s="89"/>
      <c r="K231" s="89"/>
      <c r="L231" s="89"/>
      <c r="M231" s="89"/>
      <c r="N231" s="89"/>
      <c r="O231" s="84">
        <f>SUM(G231:N231)</f>
        <v>0</v>
      </c>
      <c r="P231" s="122">
        <f t="shared" si="11"/>
        <v>553.9</v>
      </c>
      <c r="Q231" s="196"/>
    </row>
    <row r="232" spans="1:18" ht="185.45" customHeight="1" x14ac:dyDescent="0.2">
      <c r="A232" s="301" t="s">
        <v>500</v>
      </c>
      <c r="B232" s="9" t="s">
        <v>657</v>
      </c>
      <c r="C232" s="8" t="s">
        <v>788</v>
      </c>
      <c r="D232" s="9" t="s">
        <v>367</v>
      </c>
      <c r="E232" s="5" t="s">
        <v>141</v>
      </c>
      <c r="F232" s="53"/>
      <c r="G232" s="423"/>
      <c r="H232" s="531"/>
      <c r="I232" s="89"/>
      <c r="J232" s="89"/>
      <c r="K232" s="89"/>
      <c r="L232" s="89"/>
      <c r="M232" s="89"/>
      <c r="N232" s="89"/>
      <c r="O232" s="84"/>
      <c r="P232" s="122"/>
    </row>
    <row r="233" spans="1:18" ht="219" customHeight="1" x14ac:dyDescent="0.2">
      <c r="A233" s="301" t="s">
        <v>371</v>
      </c>
      <c r="B233" s="9" t="s">
        <v>628</v>
      </c>
      <c r="C233" s="8" t="s">
        <v>788</v>
      </c>
      <c r="D233" s="9" t="s">
        <v>147</v>
      </c>
      <c r="E233" s="5" t="s">
        <v>616</v>
      </c>
      <c r="F233" s="11">
        <v>0</v>
      </c>
      <c r="G233" s="421"/>
      <c r="H233" s="529"/>
      <c r="I233" s="85"/>
      <c r="J233" s="85"/>
      <c r="K233" s="85"/>
      <c r="L233" s="85"/>
      <c r="M233" s="85"/>
      <c r="N233" s="85"/>
      <c r="O233" s="84">
        <f>SUM(G233:N233)</f>
        <v>0</v>
      </c>
      <c r="P233" s="122">
        <f t="shared" si="11"/>
        <v>0</v>
      </c>
    </row>
    <row r="234" spans="1:18" ht="120.75" customHeight="1" x14ac:dyDescent="0.2">
      <c r="A234" s="301" t="s">
        <v>201</v>
      </c>
      <c r="B234" s="9" t="s">
        <v>630</v>
      </c>
      <c r="C234" s="8" t="s">
        <v>788</v>
      </c>
      <c r="D234" s="9" t="s">
        <v>147</v>
      </c>
      <c r="E234" s="9" t="s">
        <v>617</v>
      </c>
      <c r="F234" s="11">
        <v>360</v>
      </c>
      <c r="G234" s="421"/>
      <c r="H234" s="529"/>
      <c r="I234" s="85"/>
      <c r="J234" s="85"/>
      <c r="K234" s="85"/>
      <c r="L234" s="85"/>
      <c r="M234" s="85"/>
      <c r="N234" s="85"/>
      <c r="O234" s="84">
        <f>SUM(G234:N234)</f>
        <v>0</v>
      </c>
      <c r="P234" s="122">
        <f t="shared" si="11"/>
        <v>360</v>
      </c>
      <c r="Q234" s="196"/>
    </row>
    <row r="235" spans="1:18" ht="26.45" customHeight="1" x14ac:dyDescent="0.2">
      <c r="A235" s="1293" t="s">
        <v>923</v>
      </c>
      <c r="B235" s="1294"/>
      <c r="C235" s="1294"/>
      <c r="D235" s="1294"/>
      <c r="E235" s="1294"/>
      <c r="F235" s="1294"/>
      <c r="G235" s="1294"/>
      <c r="H235" s="1294"/>
      <c r="I235" s="1294"/>
      <c r="J235" s="1294"/>
      <c r="K235" s="1294"/>
      <c r="L235" s="1294"/>
      <c r="M235" s="1294"/>
      <c r="N235" s="1294"/>
      <c r="O235" s="1294"/>
      <c r="P235" s="1294"/>
      <c r="Q235" s="1295"/>
    </row>
    <row r="236" spans="1:18" ht="19.149999999999999" customHeight="1" x14ac:dyDescent="0.2">
      <c r="A236" s="15" t="s">
        <v>278</v>
      </c>
      <c r="B236" s="1076" t="s">
        <v>481</v>
      </c>
      <c r="C236" s="1076"/>
      <c r="D236" s="1076"/>
      <c r="E236" s="1076"/>
      <c r="F236" s="11">
        <f>F237+F238+F239</f>
        <v>22294.7</v>
      </c>
      <c r="G236" s="421"/>
      <c r="H236" s="529"/>
      <c r="I236" s="85"/>
      <c r="J236" s="85"/>
      <c r="K236" s="85"/>
      <c r="L236" s="85"/>
      <c r="M236" s="85"/>
      <c r="N236" s="85"/>
      <c r="O236" s="84">
        <f>O237+O238+O239</f>
        <v>0</v>
      </c>
      <c r="P236" s="122">
        <f>P237+P238+P239</f>
        <v>22294.7</v>
      </c>
      <c r="Q236" s="395">
        <f>Q237+Q238+Q239</f>
        <v>0</v>
      </c>
    </row>
    <row r="237" spans="1:18" ht="21.6" customHeight="1" x14ac:dyDescent="0.2">
      <c r="A237" s="5" t="s">
        <v>279</v>
      </c>
      <c r="B237" s="1075" t="s">
        <v>468</v>
      </c>
      <c r="C237" s="1075"/>
      <c r="D237" s="1075"/>
      <c r="E237" s="1075"/>
      <c r="F237" s="11">
        <f>F231</f>
        <v>553.9</v>
      </c>
      <c r="G237" s="421"/>
      <c r="H237" s="529"/>
      <c r="I237" s="85"/>
      <c r="J237" s="85"/>
      <c r="K237" s="85"/>
      <c r="L237" s="85"/>
      <c r="M237" s="85"/>
      <c r="N237" s="85"/>
      <c r="O237" s="84">
        <f>O231</f>
        <v>0</v>
      </c>
      <c r="P237" s="122">
        <f>F237+O237</f>
        <v>553.9</v>
      </c>
      <c r="Q237" s="395">
        <f>Q231</f>
        <v>0</v>
      </c>
    </row>
    <row r="238" spans="1:18" ht="22.9" customHeight="1" x14ac:dyDescent="0.2">
      <c r="A238" s="5" t="s">
        <v>280</v>
      </c>
      <c r="B238" s="1075" t="s">
        <v>29</v>
      </c>
      <c r="C238" s="1075"/>
      <c r="D238" s="1075"/>
      <c r="E238" s="1075"/>
      <c r="F238" s="11">
        <f>F230+F234</f>
        <v>21740.799999999999</v>
      </c>
      <c r="G238" s="421"/>
      <c r="H238" s="529"/>
      <c r="I238" s="85"/>
      <c r="J238" s="85"/>
      <c r="K238" s="85"/>
      <c r="L238" s="85"/>
      <c r="M238" s="85"/>
      <c r="N238" s="85"/>
      <c r="O238" s="84">
        <f>O230+O234</f>
        <v>0</v>
      </c>
      <c r="P238" s="122">
        <f>F238+O238</f>
        <v>21740.799999999999</v>
      </c>
      <c r="Q238" s="395">
        <f>Q230+Q234</f>
        <v>0</v>
      </c>
    </row>
    <row r="239" spans="1:18" ht="18" customHeight="1" x14ac:dyDescent="0.2">
      <c r="A239" s="5" t="s">
        <v>281</v>
      </c>
      <c r="B239" s="1075" t="s">
        <v>158</v>
      </c>
      <c r="C239" s="1075"/>
      <c r="D239" s="1075"/>
      <c r="E239" s="1075"/>
      <c r="F239" s="11">
        <f>F233</f>
        <v>0</v>
      </c>
      <c r="G239" s="421"/>
      <c r="H239" s="529"/>
      <c r="I239" s="85"/>
      <c r="J239" s="85"/>
      <c r="K239" s="85"/>
      <c r="L239" s="85"/>
      <c r="M239" s="85"/>
      <c r="N239" s="85"/>
      <c r="O239" s="84">
        <f>O233</f>
        <v>0</v>
      </c>
      <c r="P239" s="122">
        <f>F239+O239</f>
        <v>0</v>
      </c>
      <c r="Q239" s="395">
        <f>Q233</f>
        <v>0</v>
      </c>
    </row>
    <row r="240" spans="1:18" ht="22.15" customHeight="1" x14ac:dyDescent="0.2">
      <c r="A240" s="392" t="s">
        <v>282</v>
      </c>
      <c r="B240" s="1076" t="s">
        <v>924</v>
      </c>
      <c r="C240" s="1076"/>
      <c r="D240" s="1076"/>
      <c r="E240" s="1076"/>
      <c r="F240" s="11">
        <f>F241+F242+F243</f>
        <v>22294.7</v>
      </c>
      <c r="G240" s="421"/>
      <c r="H240" s="529"/>
      <c r="I240" s="85"/>
      <c r="J240" s="85"/>
      <c r="K240" s="85"/>
      <c r="L240" s="85"/>
      <c r="M240" s="85"/>
      <c r="N240" s="85"/>
      <c r="O240" s="84">
        <f>O241+O242+O243</f>
        <v>0</v>
      </c>
      <c r="P240" s="122">
        <f>P241+P242+P243</f>
        <v>22294.7</v>
      </c>
      <c r="Q240" s="395">
        <f>Q241+Q242+Q243</f>
        <v>0</v>
      </c>
    </row>
    <row r="241" spans="1:18" ht="19.899999999999999" customHeight="1" x14ac:dyDescent="0.2">
      <c r="A241" s="5" t="s">
        <v>283</v>
      </c>
      <c r="B241" s="1075" t="s">
        <v>468</v>
      </c>
      <c r="C241" s="1075"/>
      <c r="D241" s="1075"/>
      <c r="E241" s="1075"/>
      <c r="F241" s="11">
        <f>F237</f>
        <v>553.9</v>
      </c>
      <c r="G241" s="421"/>
      <c r="H241" s="529"/>
      <c r="I241" s="85"/>
      <c r="J241" s="85"/>
      <c r="K241" s="85"/>
      <c r="L241" s="85"/>
      <c r="M241" s="85"/>
      <c r="N241" s="85"/>
      <c r="O241" s="84">
        <f t="shared" ref="O241:Q243" si="12">O237</f>
        <v>0</v>
      </c>
      <c r="P241" s="122">
        <f t="shared" si="12"/>
        <v>553.9</v>
      </c>
      <c r="Q241" s="395">
        <f t="shared" si="12"/>
        <v>0</v>
      </c>
    </row>
    <row r="242" spans="1:18" ht="18.600000000000001" customHeight="1" x14ac:dyDescent="0.2">
      <c r="A242" s="5" t="s">
        <v>284</v>
      </c>
      <c r="B242" s="1075" t="s">
        <v>29</v>
      </c>
      <c r="C242" s="1075"/>
      <c r="D242" s="1075"/>
      <c r="E242" s="1075"/>
      <c r="F242" s="11">
        <f>F238</f>
        <v>21740.799999999999</v>
      </c>
      <c r="G242" s="421"/>
      <c r="H242" s="529"/>
      <c r="I242" s="85"/>
      <c r="J242" s="85"/>
      <c r="K242" s="85"/>
      <c r="L242" s="85"/>
      <c r="M242" s="85"/>
      <c r="N242" s="85"/>
      <c r="O242" s="84">
        <f t="shared" si="12"/>
        <v>0</v>
      </c>
      <c r="P242" s="122">
        <f t="shared" si="12"/>
        <v>21740.799999999999</v>
      </c>
      <c r="Q242" s="395">
        <f t="shared" si="12"/>
        <v>0</v>
      </c>
    </row>
    <row r="243" spans="1:18" ht="18.600000000000001" customHeight="1" x14ac:dyDescent="0.2">
      <c r="A243" s="5" t="s">
        <v>285</v>
      </c>
      <c r="B243" s="1075" t="s">
        <v>158</v>
      </c>
      <c r="C243" s="1075"/>
      <c r="D243" s="1075"/>
      <c r="E243" s="1075"/>
      <c r="F243" s="11">
        <f>F239</f>
        <v>0</v>
      </c>
      <c r="G243" s="421"/>
      <c r="H243" s="529"/>
      <c r="I243" s="85"/>
      <c r="J243" s="85"/>
      <c r="K243" s="85"/>
      <c r="L243" s="85"/>
      <c r="M243" s="85"/>
      <c r="N243" s="85"/>
      <c r="O243" s="84">
        <f t="shared" si="12"/>
        <v>0</v>
      </c>
      <c r="P243" s="122">
        <f t="shared" si="12"/>
        <v>0</v>
      </c>
      <c r="Q243" s="395">
        <f t="shared" si="12"/>
        <v>0</v>
      </c>
    </row>
    <row r="244" spans="1:18" ht="24.95" customHeight="1" x14ac:dyDescent="0.2">
      <c r="A244" s="1073" t="s">
        <v>372</v>
      </c>
      <c r="B244" s="1074"/>
      <c r="C244" s="1074"/>
      <c r="D244" s="1074"/>
      <c r="E244" s="1074"/>
      <c r="F244" s="1074"/>
      <c r="G244" s="1074"/>
      <c r="H244" s="1074"/>
      <c r="I244" s="1074"/>
      <c r="J244" s="1074"/>
      <c r="K244" s="1074"/>
      <c r="L244" s="1074"/>
      <c r="M244" s="1074"/>
      <c r="N244" s="1074"/>
      <c r="O244" s="1074"/>
      <c r="P244" s="213"/>
    </row>
    <row r="245" spans="1:18" ht="18" customHeight="1" x14ac:dyDescent="0.2">
      <c r="A245" s="15" t="s">
        <v>278</v>
      </c>
      <c r="B245" s="1076" t="s">
        <v>481</v>
      </c>
      <c r="C245" s="1076"/>
      <c r="D245" s="1076"/>
      <c r="E245" s="1076"/>
      <c r="F245" s="10">
        <f>F246+F247+F248</f>
        <v>22294.7</v>
      </c>
      <c r="G245" s="420"/>
      <c r="H245" s="528"/>
      <c r="I245" s="83"/>
      <c r="J245" s="83"/>
      <c r="K245" s="83"/>
      <c r="L245" s="83"/>
      <c r="M245" s="83"/>
      <c r="N245" s="83"/>
      <c r="O245" s="84">
        <f>O246+O247+O248</f>
        <v>0</v>
      </c>
      <c r="P245" s="277">
        <f t="shared" ref="P245:P252" si="13">F245+O245</f>
        <v>22294.7</v>
      </c>
      <c r="Q245" s="10">
        <f>Q246+Q247+Q248</f>
        <v>0</v>
      </c>
    </row>
    <row r="246" spans="1:18" ht="24" customHeight="1" x14ac:dyDescent="0.2">
      <c r="A246" s="5" t="s">
        <v>279</v>
      </c>
      <c r="B246" s="1075" t="s">
        <v>468</v>
      </c>
      <c r="C246" s="1075"/>
      <c r="D246" s="1075"/>
      <c r="E246" s="1075"/>
      <c r="F246" s="10">
        <f>F231</f>
        <v>553.9</v>
      </c>
      <c r="G246" s="420"/>
      <c r="H246" s="528"/>
      <c r="I246" s="83"/>
      <c r="J246" s="83"/>
      <c r="K246" s="83"/>
      <c r="L246" s="83"/>
      <c r="M246" s="83"/>
      <c r="N246" s="83"/>
      <c r="O246" s="10">
        <f>O231</f>
        <v>0</v>
      </c>
      <c r="P246" s="122">
        <f t="shared" si="13"/>
        <v>553.9</v>
      </c>
      <c r="Q246" s="10">
        <f>Q231</f>
        <v>0</v>
      </c>
    </row>
    <row r="247" spans="1:18" ht="17.25" customHeight="1" x14ac:dyDescent="0.2">
      <c r="A247" s="5" t="s">
        <v>280</v>
      </c>
      <c r="B247" s="1075" t="s">
        <v>29</v>
      </c>
      <c r="C247" s="1075"/>
      <c r="D247" s="1075"/>
      <c r="E247" s="1075"/>
      <c r="F247" s="10">
        <f>F230+F234+F220</f>
        <v>21740.799999999999</v>
      </c>
      <c r="G247" s="420"/>
      <c r="H247" s="528"/>
      <c r="I247" s="83"/>
      <c r="J247" s="83"/>
      <c r="K247" s="83"/>
      <c r="L247" s="83"/>
      <c r="M247" s="83"/>
      <c r="N247" s="83"/>
      <c r="O247" s="10">
        <f>O230+O234+O220</f>
        <v>0</v>
      </c>
      <c r="P247" s="122">
        <f t="shared" si="13"/>
        <v>21740.799999999999</v>
      </c>
      <c r="Q247" s="10">
        <f>Q230+Q234+Q220</f>
        <v>0</v>
      </c>
    </row>
    <row r="248" spans="1:18" x14ac:dyDescent="0.2">
      <c r="A248" s="5" t="s">
        <v>281</v>
      </c>
      <c r="B248" s="1075" t="s">
        <v>158</v>
      </c>
      <c r="C248" s="1075"/>
      <c r="D248" s="1075"/>
      <c r="E248" s="1075"/>
      <c r="F248" s="10">
        <f>F219+F233</f>
        <v>0</v>
      </c>
      <c r="G248" s="420"/>
      <c r="H248" s="528"/>
      <c r="I248" s="83"/>
      <c r="J248" s="83"/>
      <c r="K248" s="83"/>
      <c r="L248" s="83"/>
      <c r="M248" s="83"/>
      <c r="N248" s="83"/>
      <c r="O248" s="10">
        <f>O219+O233</f>
        <v>0</v>
      </c>
      <c r="P248" s="122">
        <f t="shared" si="13"/>
        <v>0</v>
      </c>
      <c r="Q248" s="10">
        <f>Q219+Q233</f>
        <v>0</v>
      </c>
    </row>
    <row r="249" spans="1:18" ht="15" customHeight="1" x14ac:dyDescent="0.2">
      <c r="A249" s="16" t="s">
        <v>282</v>
      </c>
      <c r="B249" s="1076" t="s">
        <v>493</v>
      </c>
      <c r="C249" s="1076"/>
      <c r="D249" s="1076"/>
      <c r="E249" s="1076"/>
      <c r="F249" s="10">
        <f>F250+F251+F252</f>
        <v>22294.7</v>
      </c>
      <c r="G249" s="420"/>
      <c r="H249" s="528"/>
      <c r="I249" s="83"/>
      <c r="J249" s="83"/>
      <c r="K249" s="83"/>
      <c r="L249" s="83"/>
      <c r="M249" s="83"/>
      <c r="N249" s="83"/>
      <c r="O249" s="84">
        <f>O250+O251+O252</f>
        <v>0</v>
      </c>
      <c r="P249" s="122">
        <f t="shared" si="13"/>
        <v>22294.7</v>
      </c>
      <c r="Q249" s="10">
        <f>Q250+Q251+Q252</f>
        <v>0</v>
      </c>
    </row>
    <row r="250" spans="1:18" ht="15.75" customHeight="1" x14ac:dyDescent="0.2">
      <c r="A250" s="15" t="s">
        <v>283</v>
      </c>
      <c r="B250" s="1075" t="s">
        <v>468</v>
      </c>
      <c r="C250" s="1075"/>
      <c r="D250" s="1075"/>
      <c r="E250" s="1075"/>
      <c r="F250" s="10">
        <f>F246</f>
        <v>553.9</v>
      </c>
      <c r="G250" s="420"/>
      <c r="H250" s="528"/>
      <c r="I250" s="83"/>
      <c r="J250" s="83"/>
      <c r="K250" s="83"/>
      <c r="L250" s="83"/>
      <c r="M250" s="83"/>
      <c r="N250" s="83"/>
      <c r="O250" s="84">
        <f>O246</f>
        <v>0</v>
      </c>
      <c r="P250" s="122">
        <f t="shared" si="13"/>
        <v>553.9</v>
      </c>
      <c r="Q250" s="10">
        <f>Q246</f>
        <v>0</v>
      </c>
    </row>
    <row r="251" spans="1:18" x14ac:dyDescent="0.2">
      <c r="A251" s="5" t="s">
        <v>284</v>
      </c>
      <c r="B251" s="1075" t="s">
        <v>29</v>
      </c>
      <c r="C251" s="1075"/>
      <c r="D251" s="1075"/>
      <c r="E251" s="1075"/>
      <c r="F251" s="10">
        <f>F247</f>
        <v>21740.799999999999</v>
      </c>
      <c r="G251" s="420"/>
      <c r="H251" s="528"/>
      <c r="I251" s="83"/>
      <c r="J251" s="83"/>
      <c r="K251" s="83"/>
      <c r="L251" s="83"/>
      <c r="M251" s="83"/>
      <c r="N251" s="83"/>
      <c r="O251" s="84">
        <f>O247</f>
        <v>0</v>
      </c>
      <c r="P251" s="122">
        <f t="shared" si="13"/>
        <v>21740.799999999999</v>
      </c>
      <c r="Q251" s="10">
        <f>Q247</f>
        <v>0</v>
      </c>
    </row>
    <row r="252" spans="1:18" x14ac:dyDescent="0.2">
      <c r="A252" s="5" t="s">
        <v>285</v>
      </c>
      <c r="B252" s="1075" t="s">
        <v>158</v>
      </c>
      <c r="C252" s="1075"/>
      <c r="D252" s="1075"/>
      <c r="E252" s="1075"/>
      <c r="F252" s="10">
        <f>F248</f>
        <v>0</v>
      </c>
      <c r="G252" s="420"/>
      <c r="H252" s="528"/>
      <c r="I252" s="83"/>
      <c r="J252" s="83"/>
      <c r="K252" s="83"/>
      <c r="L252" s="83"/>
      <c r="M252" s="83"/>
      <c r="N252" s="83"/>
      <c r="O252" s="84">
        <f>O248</f>
        <v>0</v>
      </c>
      <c r="P252" s="122">
        <f t="shared" si="13"/>
        <v>0</v>
      </c>
      <c r="Q252" s="10">
        <f>Q248</f>
        <v>0</v>
      </c>
    </row>
    <row r="253" spans="1:18" s="37" customFormat="1" ht="24.95" customHeight="1" x14ac:dyDescent="0.2">
      <c r="A253" s="1084" t="s">
        <v>546</v>
      </c>
      <c r="B253" s="1084"/>
      <c r="C253" s="1084"/>
      <c r="D253" s="1084"/>
      <c r="E253" s="1084"/>
      <c r="F253" s="1084"/>
      <c r="G253" s="1084"/>
      <c r="H253" s="1084"/>
      <c r="I253" s="1084"/>
      <c r="J253" s="1084"/>
      <c r="K253" s="1084"/>
      <c r="L253" s="1084"/>
      <c r="M253" s="1084"/>
      <c r="N253" s="1084"/>
      <c r="O253" s="1084"/>
      <c r="P253" s="205"/>
      <c r="Q253" s="132"/>
      <c r="R253" s="1"/>
    </row>
    <row r="254" spans="1:18" s="37" customFormat="1" ht="24.95" customHeight="1" x14ac:dyDescent="0.2">
      <c r="A254" s="1084" t="s">
        <v>886</v>
      </c>
      <c r="B254" s="1084"/>
      <c r="C254" s="1084"/>
      <c r="D254" s="1084"/>
      <c r="E254" s="1084"/>
      <c r="F254" s="1084"/>
      <c r="G254" s="1084"/>
      <c r="H254" s="1084"/>
      <c r="I254" s="1084"/>
      <c r="J254" s="1084"/>
      <c r="K254" s="1084"/>
      <c r="L254" s="1084"/>
      <c r="M254" s="1084"/>
      <c r="N254" s="1084"/>
      <c r="O254" s="1084"/>
      <c r="P254" s="205"/>
      <c r="Q254" s="132"/>
      <c r="R254" s="1"/>
    </row>
    <row r="255" spans="1:18" ht="175.9" customHeight="1" x14ac:dyDescent="0.2">
      <c r="A255" s="281" t="s">
        <v>453</v>
      </c>
      <c r="B255" s="9" t="s">
        <v>373</v>
      </c>
      <c r="C255" s="8" t="s">
        <v>788</v>
      </c>
      <c r="D255" s="9" t="s">
        <v>541</v>
      </c>
      <c r="E255" s="8" t="s">
        <v>141</v>
      </c>
      <c r="F255" s="11"/>
      <c r="G255" s="421"/>
      <c r="H255" s="529"/>
      <c r="I255" s="85"/>
      <c r="J255" s="85"/>
      <c r="K255" s="85"/>
      <c r="L255" s="85"/>
      <c r="M255" s="85"/>
      <c r="N255" s="85"/>
      <c r="O255" s="84"/>
      <c r="P255" s="122"/>
    </row>
    <row r="256" spans="1:18" ht="148.5" customHeight="1" x14ac:dyDescent="0.2">
      <c r="A256" s="281" t="s">
        <v>454</v>
      </c>
      <c r="B256" s="9" t="s">
        <v>374</v>
      </c>
      <c r="C256" s="8" t="s">
        <v>788</v>
      </c>
      <c r="D256" s="9" t="s">
        <v>541</v>
      </c>
      <c r="E256" s="8" t="s">
        <v>141</v>
      </c>
      <c r="F256" s="11"/>
      <c r="G256" s="421"/>
      <c r="H256" s="529"/>
      <c r="I256" s="85"/>
      <c r="J256" s="85"/>
      <c r="K256" s="85"/>
      <c r="L256" s="85"/>
      <c r="M256" s="85"/>
      <c r="N256" s="85"/>
      <c r="O256" s="84"/>
      <c r="P256" s="122"/>
    </row>
    <row r="257" spans="1:18" ht="62.25" customHeight="1" x14ac:dyDescent="0.2">
      <c r="A257" s="281" t="s">
        <v>455</v>
      </c>
      <c r="B257" s="9" t="s">
        <v>377</v>
      </c>
      <c r="C257" s="8" t="s">
        <v>788</v>
      </c>
      <c r="D257" s="9" t="s">
        <v>471</v>
      </c>
      <c r="E257" s="8" t="s">
        <v>141</v>
      </c>
      <c r="F257" s="11"/>
      <c r="G257" s="421"/>
      <c r="H257" s="529"/>
      <c r="I257" s="85"/>
      <c r="J257" s="85"/>
      <c r="K257" s="85"/>
      <c r="L257" s="85"/>
      <c r="M257" s="85"/>
      <c r="N257" s="85"/>
      <c r="O257" s="84"/>
      <c r="P257" s="122"/>
    </row>
    <row r="258" spans="1:18" ht="75" customHeight="1" x14ac:dyDescent="0.2">
      <c r="A258" s="281" t="s">
        <v>456</v>
      </c>
      <c r="B258" s="9" t="s">
        <v>42</v>
      </c>
      <c r="C258" s="8" t="s">
        <v>788</v>
      </c>
      <c r="D258" s="9" t="s">
        <v>471</v>
      </c>
      <c r="E258" s="8" t="s">
        <v>141</v>
      </c>
      <c r="F258" s="11"/>
      <c r="G258" s="421"/>
      <c r="H258" s="529"/>
      <c r="I258" s="85"/>
      <c r="J258" s="85"/>
      <c r="K258" s="85"/>
      <c r="L258" s="85"/>
      <c r="M258" s="85"/>
      <c r="N258" s="85"/>
      <c r="O258" s="84"/>
      <c r="P258" s="122"/>
    </row>
    <row r="259" spans="1:18" ht="83.45" customHeight="1" x14ac:dyDescent="0.2">
      <c r="A259" s="280" t="s">
        <v>457</v>
      </c>
      <c r="B259" s="9" t="s">
        <v>621</v>
      </c>
      <c r="C259" s="8" t="s">
        <v>788</v>
      </c>
      <c r="D259" s="9" t="s">
        <v>540</v>
      </c>
      <c r="E259" s="8" t="s">
        <v>618</v>
      </c>
      <c r="F259" s="11">
        <v>0</v>
      </c>
      <c r="G259" s="421"/>
      <c r="H259" s="529"/>
      <c r="I259" s="85"/>
      <c r="J259" s="85"/>
      <c r="K259" s="85"/>
      <c r="L259" s="85"/>
      <c r="M259" s="85"/>
      <c r="N259" s="85"/>
      <c r="O259" s="84">
        <f>SUM(G259:N259)</f>
        <v>0</v>
      </c>
      <c r="P259" s="122">
        <f>F259+O259</f>
        <v>0</v>
      </c>
    </row>
    <row r="260" spans="1:18" ht="79.900000000000006" customHeight="1" x14ac:dyDescent="0.2">
      <c r="A260" s="280" t="s">
        <v>458</v>
      </c>
      <c r="B260" s="9" t="s">
        <v>557</v>
      </c>
      <c r="C260" s="8" t="s">
        <v>788</v>
      </c>
      <c r="D260" s="9" t="s">
        <v>540</v>
      </c>
      <c r="E260" s="8" t="s">
        <v>141</v>
      </c>
      <c r="F260" s="11"/>
      <c r="G260" s="421"/>
      <c r="H260" s="529"/>
      <c r="I260" s="85"/>
      <c r="J260" s="85"/>
      <c r="K260" s="85"/>
      <c r="L260" s="85"/>
      <c r="M260" s="85"/>
      <c r="N260" s="85"/>
      <c r="O260" s="84"/>
      <c r="P260" s="122"/>
    </row>
    <row r="261" spans="1:18" ht="93" customHeight="1" x14ac:dyDescent="0.2">
      <c r="A261" s="281" t="s">
        <v>547</v>
      </c>
      <c r="B261" s="9" t="s">
        <v>9</v>
      </c>
      <c r="C261" s="8" t="s">
        <v>788</v>
      </c>
      <c r="D261" s="9" t="s">
        <v>540</v>
      </c>
      <c r="E261" s="8" t="s">
        <v>141</v>
      </c>
      <c r="F261" s="11"/>
      <c r="G261" s="421"/>
      <c r="H261" s="529"/>
      <c r="I261" s="85"/>
      <c r="J261" s="85"/>
      <c r="K261" s="85"/>
      <c r="L261" s="85"/>
      <c r="M261" s="85"/>
      <c r="N261" s="85"/>
      <c r="O261" s="84"/>
      <c r="P261" s="122"/>
    </row>
    <row r="262" spans="1:18" ht="139.5" hidden="1" customHeight="1" x14ac:dyDescent="0.2">
      <c r="A262" s="281" t="s">
        <v>548</v>
      </c>
      <c r="B262" s="9" t="s">
        <v>537</v>
      </c>
      <c r="C262" s="8" t="s">
        <v>506</v>
      </c>
      <c r="D262" s="9" t="s">
        <v>540</v>
      </c>
      <c r="E262" s="8" t="s">
        <v>516</v>
      </c>
      <c r="F262" s="11">
        <v>0</v>
      </c>
      <c r="G262" s="421"/>
      <c r="H262" s="529"/>
      <c r="I262" s="85"/>
      <c r="J262" s="85"/>
      <c r="K262" s="85"/>
      <c r="L262" s="85"/>
      <c r="M262" s="85"/>
      <c r="N262" s="85"/>
      <c r="O262" s="84">
        <f>SUM(G262:N262)</f>
        <v>0</v>
      </c>
      <c r="P262" s="122">
        <f>F262+O262</f>
        <v>0</v>
      </c>
    </row>
    <row r="263" spans="1:18" ht="90" customHeight="1" x14ac:dyDescent="0.2">
      <c r="A263" s="281" t="s">
        <v>548</v>
      </c>
      <c r="B263" s="9" t="s">
        <v>43</v>
      </c>
      <c r="C263" s="8" t="s">
        <v>788</v>
      </c>
      <c r="D263" s="9" t="s">
        <v>540</v>
      </c>
      <c r="E263" s="8" t="s">
        <v>141</v>
      </c>
      <c r="F263" s="11"/>
      <c r="G263" s="421"/>
      <c r="H263" s="529"/>
      <c r="I263" s="85"/>
      <c r="J263" s="85"/>
      <c r="K263" s="85"/>
      <c r="L263" s="85"/>
      <c r="M263" s="85"/>
      <c r="N263" s="85"/>
      <c r="O263" s="84"/>
      <c r="P263" s="122"/>
    </row>
    <row r="264" spans="1:18" s="37" customFormat="1" ht="24.95" customHeight="1" x14ac:dyDescent="0.2">
      <c r="A264" s="1084" t="s">
        <v>805</v>
      </c>
      <c r="B264" s="1084"/>
      <c r="C264" s="1084"/>
      <c r="D264" s="1084"/>
      <c r="E264" s="1084"/>
      <c r="F264" s="1084"/>
      <c r="G264" s="1084"/>
      <c r="H264" s="1084"/>
      <c r="I264" s="1084"/>
      <c r="J264" s="1084"/>
      <c r="K264" s="1084"/>
      <c r="L264" s="1084"/>
      <c r="M264" s="1084"/>
      <c r="N264" s="1084"/>
      <c r="O264" s="1084"/>
      <c r="P264" s="205"/>
      <c r="Q264" s="132"/>
      <c r="R264" s="1"/>
    </row>
    <row r="265" spans="1:18" s="37" customFormat="1" ht="42" customHeight="1" x14ac:dyDescent="0.2">
      <c r="A265" s="1310" t="s">
        <v>378</v>
      </c>
      <c r="B265" s="1302" t="s">
        <v>544</v>
      </c>
      <c r="C265" s="8" t="s">
        <v>788</v>
      </c>
      <c r="D265" s="9" t="s">
        <v>435</v>
      </c>
      <c r="E265" s="8" t="s">
        <v>756</v>
      </c>
      <c r="F265" s="11">
        <v>12675.5</v>
      </c>
      <c r="G265" s="421"/>
      <c r="H265" s="529"/>
      <c r="I265" s="85"/>
      <c r="J265" s="85"/>
      <c r="K265" s="85"/>
      <c r="L265" s="85"/>
      <c r="M265" s="85"/>
      <c r="N265" s="85"/>
      <c r="O265" s="84">
        <f t="shared" ref="O265:O270" si="14">SUM(G265:N265)</f>
        <v>0</v>
      </c>
      <c r="P265" s="122">
        <f t="shared" ref="P265:P270" si="15">F265+O265</f>
        <v>12675.5</v>
      </c>
      <c r="Q265" s="196"/>
      <c r="R265" s="1"/>
    </row>
    <row r="266" spans="1:18" s="37" customFormat="1" ht="40.9" customHeight="1" x14ac:dyDescent="0.2">
      <c r="A266" s="1311"/>
      <c r="B266" s="1303"/>
      <c r="C266" s="8" t="s">
        <v>788</v>
      </c>
      <c r="D266" s="9" t="s">
        <v>435</v>
      </c>
      <c r="E266" s="8" t="s">
        <v>757</v>
      </c>
      <c r="F266" s="11">
        <v>4633.8999999999996</v>
      </c>
      <c r="G266" s="421"/>
      <c r="H266" s="529"/>
      <c r="I266" s="85"/>
      <c r="J266" s="85"/>
      <c r="K266" s="85"/>
      <c r="L266" s="85"/>
      <c r="M266" s="85"/>
      <c r="N266" s="85"/>
      <c r="O266" s="84">
        <f t="shared" si="14"/>
        <v>0</v>
      </c>
      <c r="P266" s="122">
        <f t="shared" si="15"/>
        <v>4633.8999999999996</v>
      </c>
      <c r="Q266" s="196"/>
      <c r="R266" s="1"/>
    </row>
    <row r="267" spans="1:18" ht="48.75" customHeight="1" x14ac:dyDescent="0.2">
      <c r="A267" s="278" t="s">
        <v>379</v>
      </c>
      <c r="B267" s="9" t="s">
        <v>552</v>
      </c>
      <c r="C267" s="8" t="s">
        <v>788</v>
      </c>
      <c r="D267" s="9" t="s">
        <v>435</v>
      </c>
      <c r="E267" s="8" t="s">
        <v>619</v>
      </c>
      <c r="F267" s="11">
        <v>608.4</v>
      </c>
      <c r="G267" s="421"/>
      <c r="H267" s="529"/>
      <c r="I267" s="85"/>
      <c r="J267" s="85"/>
      <c r="K267" s="85"/>
      <c r="L267" s="85"/>
      <c r="M267" s="85"/>
      <c r="N267" s="85"/>
      <c r="O267" s="84">
        <f t="shared" si="14"/>
        <v>0</v>
      </c>
      <c r="P267" s="122">
        <f t="shared" si="15"/>
        <v>608.4</v>
      </c>
      <c r="Q267" s="196"/>
    </row>
    <row r="268" spans="1:18" ht="79.150000000000006" customHeight="1" x14ac:dyDescent="0.2">
      <c r="A268" s="278" t="s">
        <v>381</v>
      </c>
      <c r="B268" s="9" t="s">
        <v>691</v>
      </c>
      <c r="C268" s="8">
        <v>2014</v>
      </c>
      <c r="D268" s="9" t="s">
        <v>435</v>
      </c>
      <c r="E268" s="8" t="s">
        <v>689</v>
      </c>
      <c r="F268" s="11">
        <v>0</v>
      </c>
      <c r="G268" s="421"/>
      <c r="H268" s="529"/>
      <c r="I268" s="85"/>
      <c r="J268" s="85"/>
      <c r="K268" s="85"/>
      <c r="L268" s="85"/>
      <c r="M268" s="85"/>
      <c r="N268" s="85"/>
      <c r="O268" s="84">
        <f t="shared" si="14"/>
        <v>0</v>
      </c>
      <c r="P268" s="122">
        <f t="shared" si="15"/>
        <v>0</v>
      </c>
      <c r="Q268" s="196"/>
    </row>
    <row r="269" spans="1:18" ht="73.150000000000006" customHeight="1" x14ac:dyDescent="0.2">
      <c r="A269" s="278" t="s">
        <v>383</v>
      </c>
      <c r="B269" s="9" t="s">
        <v>590</v>
      </c>
      <c r="C269" s="8" t="s">
        <v>506</v>
      </c>
      <c r="D269" s="9" t="s">
        <v>435</v>
      </c>
      <c r="E269" s="8" t="s">
        <v>629</v>
      </c>
      <c r="F269" s="11">
        <v>0</v>
      </c>
      <c r="G269" s="421"/>
      <c r="H269" s="529"/>
      <c r="I269" s="85"/>
      <c r="J269" s="85"/>
      <c r="K269" s="85"/>
      <c r="L269" s="85"/>
      <c r="M269" s="85"/>
      <c r="N269" s="85"/>
      <c r="O269" s="84">
        <f t="shared" si="14"/>
        <v>0</v>
      </c>
      <c r="P269" s="122">
        <f t="shared" si="15"/>
        <v>0</v>
      </c>
      <c r="Q269" s="196"/>
    </row>
    <row r="270" spans="1:18" ht="130.5" customHeight="1" x14ac:dyDescent="0.2">
      <c r="A270" s="278" t="s">
        <v>384</v>
      </c>
      <c r="B270" s="9" t="s">
        <v>550</v>
      </c>
      <c r="C270" s="8" t="s">
        <v>506</v>
      </c>
      <c r="D270" s="9" t="s">
        <v>435</v>
      </c>
      <c r="E270" s="8" t="s">
        <v>671</v>
      </c>
      <c r="F270" s="11">
        <v>4154.7</v>
      </c>
      <c r="G270" s="421"/>
      <c r="H270" s="529"/>
      <c r="I270" s="85"/>
      <c r="J270" s="85"/>
      <c r="K270" s="85"/>
      <c r="L270" s="85"/>
      <c r="M270" s="85"/>
      <c r="N270" s="85"/>
      <c r="O270" s="84">
        <f t="shared" si="14"/>
        <v>0</v>
      </c>
      <c r="P270" s="122">
        <f t="shared" si="15"/>
        <v>4154.7</v>
      </c>
      <c r="Q270" s="196"/>
    </row>
    <row r="271" spans="1:18" ht="22.9" customHeight="1" x14ac:dyDescent="0.2">
      <c r="A271" s="1213" t="s">
        <v>927</v>
      </c>
      <c r="B271" s="1214"/>
      <c r="C271" s="1214"/>
      <c r="D271" s="1214"/>
      <c r="E271" s="1214"/>
      <c r="F271" s="1214"/>
      <c r="G271" s="1214"/>
      <c r="H271" s="1214"/>
      <c r="I271" s="1214"/>
      <c r="J271" s="1214"/>
      <c r="K271" s="1214"/>
      <c r="L271" s="1214"/>
      <c r="M271" s="1214"/>
      <c r="N271" s="1214"/>
      <c r="O271" s="1214"/>
      <c r="P271" s="1214"/>
      <c r="Q271" s="1215"/>
    </row>
    <row r="272" spans="1:18" ht="21.6" customHeight="1" x14ac:dyDescent="0.2">
      <c r="A272" s="15" t="s">
        <v>278</v>
      </c>
      <c r="B272" s="1076" t="s">
        <v>481</v>
      </c>
      <c r="C272" s="1076"/>
      <c r="D272" s="1076"/>
      <c r="E272" s="1076"/>
      <c r="F272" s="11">
        <f>F273+F274+F275</f>
        <v>22072.500000000004</v>
      </c>
      <c r="G272" s="421"/>
      <c r="H272" s="529"/>
      <c r="I272" s="85"/>
      <c r="J272" s="85"/>
      <c r="K272" s="85"/>
      <c r="L272" s="85"/>
      <c r="M272" s="85"/>
      <c r="N272" s="85"/>
      <c r="O272" s="84">
        <f>O273+O274+O275</f>
        <v>0</v>
      </c>
      <c r="P272" s="122">
        <f>P273+P274+P275</f>
        <v>22072.500000000004</v>
      </c>
      <c r="Q272" s="395">
        <f>Q273+Q274+Q275</f>
        <v>0</v>
      </c>
    </row>
    <row r="273" spans="1:17" ht="22.9" customHeight="1" x14ac:dyDescent="0.2">
      <c r="A273" s="5" t="s">
        <v>279</v>
      </c>
      <c r="B273" s="1075" t="s">
        <v>468</v>
      </c>
      <c r="C273" s="1075"/>
      <c r="D273" s="1075"/>
      <c r="E273" s="1075"/>
      <c r="F273" s="11">
        <v>0</v>
      </c>
      <c r="G273" s="421"/>
      <c r="H273" s="529"/>
      <c r="I273" s="85"/>
      <c r="J273" s="85"/>
      <c r="K273" s="85"/>
      <c r="L273" s="85"/>
      <c r="M273" s="85"/>
      <c r="N273" s="85"/>
      <c r="O273" s="84">
        <v>0</v>
      </c>
      <c r="P273" s="122">
        <f>F273+O273</f>
        <v>0</v>
      </c>
      <c r="Q273" s="395">
        <v>0</v>
      </c>
    </row>
    <row r="274" spans="1:17" ht="22.15" customHeight="1" x14ac:dyDescent="0.2">
      <c r="A274" s="5" t="s">
        <v>280</v>
      </c>
      <c r="B274" s="1075" t="s">
        <v>29</v>
      </c>
      <c r="C274" s="1075"/>
      <c r="D274" s="1075"/>
      <c r="E274" s="1075"/>
      <c r="F274" s="11">
        <f>F268+F270</f>
        <v>4154.7</v>
      </c>
      <c r="G274" s="421"/>
      <c r="H274" s="529"/>
      <c r="I274" s="85"/>
      <c r="J274" s="85"/>
      <c r="K274" s="85"/>
      <c r="L274" s="85"/>
      <c r="M274" s="85"/>
      <c r="N274" s="85"/>
      <c r="O274" s="305">
        <f>O268+O270</f>
        <v>0</v>
      </c>
      <c r="P274" s="122">
        <f>F274+O274</f>
        <v>4154.7</v>
      </c>
      <c r="Q274" s="395">
        <f>Q268+Q270</f>
        <v>0</v>
      </c>
    </row>
    <row r="275" spans="1:17" ht="24" customHeight="1" x14ac:dyDescent="0.2">
      <c r="A275" s="5" t="s">
        <v>281</v>
      </c>
      <c r="B275" s="1075" t="s">
        <v>158</v>
      </c>
      <c r="C275" s="1075"/>
      <c r="D275" s="1075"/>
      <c r="E275" s="1075"/>
      <c r="F275" s="11">
        <f>F265+F266+F267+F269</f>
        <v>17917.800000000003</v>
      </c>
      <c r="G275" s="421"/>
      <c r="H275" s="529"/>
      <c r="I275" s="85"/>
      <c r="J275" s="85"/>
      <c r="K275" s="85"/>
      <c r="L275" s="85"/>
      <c r="M275" s="85"/>
      <c r="N275" s="85"/>
      <c r="O275" s="305">
        <f>O265+O266+O267+O269</f>
        <v>0</v>
      </c>
      <c r="P275" s="122">
        <f>F275+O275</f>
        <v>17917.800000000003</v>
      </c>
      <c r="Q275" s="395">
        <f>Q265+Q266+Q267+Q269</f>
        <v>0</v>
      </c>
    </row>
    <row r="276" spans="1:17" ht="21" customHeight="1" x14ac:dyDescent="0.2">
      <c r="A276" s="392" t="s">
        <v>282</v>
      </c>
      <c r="B276" s="1076" t="s">
        <v>924</v>
      </c>
      <c r="C276" s="1076"/>
      <c r="D276" s="1076"/>
      <c r="E276" s="1076"/>
      <c r="F276" s="11">
        <f>F277+F278+F279</f>
        <v>22072.500000000004</v>
      </c>
      <c r="G276" s="421"/>
      <c r="H276" s="529"/>
      <c r="I276" s="85"/>
      <c r="J276" s="85"/>
      <c r="K276" s="85"/>
      <c r="L276" s="85"/>
      <c r="M276" s="85"/>
      <c r="N276" s="85"/>
      <c r="O276" s="84">
        <f>O277+O278+O279</f>
        <v>0</v>
      </c>
      <c r="P276" s="122">
        <f>P277+P278+P279</f>
        <v>22072.500000000004</v>
      </c>
      <c r="Q276" s="395">
        <f>Q277+Q278+Q279</f>
        <v>0</v>
      </c>
    </row>
    <row r="277" spans="1:17" ht="21" customHeight="1" x14ac:dyDescent="0.2">
      <c r="A277" s="5" t="s">
        <v>283</v>
      </c>
      <c r="B277" s="1075" t="s">
        <v>468</v>
      </c>
      <c r="C277" s="1075"/>
      <c r="D277" s="1075"/>
      <c r="E277" s="1075"/>
      <c r="F277" s="11">
        <f>F273</f>
        <v>0</v>
      </c>
      <c r="G277" s="421"/>
      <c r="H277" s="529"/>
      <c r="I277" s="85"/>
      <c r="J277" s="85"/>
      <c r="K277" s="85"/>
      <c r="L277" s="85"/>
      <c r="M277" s="85"/>
      <c r="N277" s="85"/>
      <c r="O277" s="84">
        <f t="shared" ref="O277:Q279" si="16">O273</f>
        <v>0</v>
      </c>
      <c r="P277" s="122">
        <f t="shared" si="16"/>
        <v>0</v>
      </c>
      <c r="Q277" s="395">
        <f t="shared" si="16"/>
        <v>0</v>
      </c>
    </row>
    <row r="278" spans="1:17" ht="25.15" customHeight="1" x14ac:dyDescent="0.2">
      <c r="A278" s="5" t="s">
        <v>284</v>
      </c>
      <c r="B278" s="1075" t="s">
        <v>29</v>
      </c>
      <c r="C278" s="1075"/>
      <c r="D278" s="1075"/>
      <c r="E278" s="1075"/>
      <c r="F278" s="11">
        <f>F274</f>
        <v>4154.7</v>
      </c>
      <c r="G278" s="421"/>
      <c r="H278" s="529"/>
      <c r="I278" s="85"/>
      <c r="J278" s="85"/>
      <c r="K278" s="85"/>
      <c r="L278" s="85"/>
      <c r="M278" s="85"/>
      <c r="N278" s="85"/>
      <c r="O278" s="84">
        <f t="shared" si="16"/>
        <v>0</v>
      </c>
      <c r="P278" s="122">
        <f t="shared" si="16"/>
        <v>4154.7</v>
      </c>
      <c r="Q278" s="395">
        <f t="shared" si="16"/>
        <v>0</v>
      </c>
    </row>
    <row r="279" spans="1:17" ht="22.9" customHeight="1" x14ac:dyDescent="0.2">
      <c r="A279" s="5" t="s">
        <v>285</v>
      </c>
      <c r="B279" s="1075" t="s">
        <v>158</v>
      </c>
      <c r="C279" s="1075"/>
      <c r="D279" s="1075"/>
      <c r="E279" s="1075"/>
      <c r="F279" s="11">
        <f>F275</f>
        <v>17917.800000000003</v>
      </c>
      <c r="G279" s="421"/>
      <c r="H279" s="529"/>
      <c r="I279" s="85"/>
      <c r="J279" s="85"/>
      <c r="K279" s="85"/>
      <c r="L279" s="85"/>
      <c r="M279" s="85"/>
      <c r="N279" s="85"/>
      <c r="O279" s="277">
        <f t="shared" si="16"/>
        <v>0</v>
      </c>
      <c r="P279" s="122">
        <f t="shared" si="16"/>
        <v>17917.800000000003</v>
      </c>
      <c r="Q279" s="395">
        <f t="shared" si="16"/>
        <v>0</v>
      </c>
    </row>
    <row r="280" spans="1:17" ht="24.95" customHeight="1" x14ac:dyDescent="0.2">
      <c r="A280" s="1073" t="s">
        <v>395</v>
      </c>
      <c r="B280" s="1074"/>
      <c r="C280" s="1074"/>
      <c r="D280" s="1074"/>
      <c r="E280" s="1074"/>
      <c r="F280" s="1074"/>
      <c r="G280" s="1074"/>
      <c r="H280" s="1074"/>
      <c r="I280" s="1074"/>
      <c r="J280" s="1074"/>
      <c r="K280" s="1074"/>
      <c r="L280" s="1074"/>
      <c r="M280" s="1074"/>
      <c r="N280" s="1074"/>
      <c r="O280" s="1074"/>
      <c r="P280" s="213"/>
    </row>
    <row r="281" spans="1:17" ht="18" customHeight="1" x14ac:dyDescent="0.2">
      <c r="A281" s="5" t="s">
        <v>278</v>
      </c>
      <c r="B281" s="1076" t="s">
        <v>481</v>
      </c>
      <c r="C281" s="1076"/>
      <c r="D281" s="1076"/>
      <c r="E281" s="1076"/>
      <c r="F281" s="10">
        <f>F282+F283+F284</f>
        <v>22072.5</v>
      </c>
      <c r="G281" s="420"/>
      <c r="H281" s="528"/>
      <c r="I281" s="83"/>
      <c r="J281" s="83"/>
      <c r="K281" s="83"/>
      <c r="L281" s="83"/>
      <c r="M281" s="83"/>
      <c r="N281" s="83"/>
      <c r="O281" s="84">
        <f>O282+O283+O284</f>
        <v>0</v>
      </c>
      <c r="P281" s="122">
        <f t="shared" ref="P281:P288" si="17">F281+O281</f>
        <v>22072.5</v>
      </c>
      <c r="Q281" s="10">
        <f>Q282+Q283+Q284</f>
        <v>0</v>
      </c>
    </row>
    <row r="282" spans="1:17" ht="18" customHeight="1" x14ac:dyDescent="0.2">
      <c r="A282" s="5" t="s">
        <v>279</v>
      </c>
      <c r="B282" s="1075" t="s">
        <v>468</v>
      </c>
      <c r="C282" s="1075"/>
      <c r="D282" s="1075"/>
      <c r="E282" s="1075"/>
      <c r="F282" s="10">
        <v>0</v>
      </c>
      <c r="G282" s="420"/>
      <c r="H282" s="528"/>
      <c r="I282" s="83"/>
      <c r="J282" s="83"/>
      <c r="K282" s="83"/>
      <c r="L282" s="83"/>
      <c r="M282" s="83"/>
      <c r="N282" s="83"/>
      <c r="O282" s="84">
        <v>0</v>
      </c>
      <c r="P282" s="122">
        <f t="shared" si="17"/>
        <v>0</v>
      </c>
      <c r="Q282" s="10">
        <v>0</v>
      </c>
    </row>
    <row r="283" spans="1:17" ht="18" customHeight="1" x14ac:dyDescent="0.2">
      <c r="A283" s="5" t="s">
        <v>280</v>
      </c>
      <c r="B283" s="1075" t="s">
        <v>29</v>
      </c>
      <c r="C283" s="1075"/>
      <c r="D283" s="1075"/>
      <c r="E283" s="1075"/>
      <c r="F283" s="10">
        <f>F270+F268</f>
        <v>4154.7</v>
      </c>
      <c r="G283" s="420"/>
      <c r="H283" s="528"/>
      <c r="I283" s="83"/>
      <c r="J283" s="83"/>
      <c r="K283" s="83"/>
      <c r="L283" s="83"/>
      <c r="M283" s="83"/>
      <c r="N283" s="83"/>
      <c r="O283" s="277">
        <f>O270+O268</f>
        <v>0</v>
      </c>
      <c r="P283" s="122">
        <f t="shared" si="17"/>
        <v>4154.7</v>
      </c>
      <c r="Q283" s="10">
        <f>Q270+Q268</f>
        <v>0</v>
      </c>
    </row>
    <row r="284" spans="1:17" ht="18" customHeight="1" x14ac:dyDescent="0.2">
      <c r="A284" s="5" t="s">
        <v>281</v>
      </c>
      <c r="B284" s="1075" t="s">
        <v>158</v>
      </c>
      <c r="C284" s="1075"/>
      <c r="D284" s="1075"/>
      <c r="E284" s="1075"/>
      <c r="F284" s="10">
        <f>F259+F262+F265+F267+F269+F266</f>
        <v>17917.8</v>
      </c>
      <c r="G284" s="420"/>
      <c r="H284" s="528"/>
      <c r="I284" s="83"/>
      <c r="J284" s="83"/>
      <c r="K284" s="83"/>
      <c r="L284" s="83"/>
      <c r="M284" s="83"/>
      <c r="N284" s="83"/>
      <c r="O284" s="84">
        <f>O259+O262+O265+O267+O269+O266</f>
        <v>0</v>
      </c>
      <c r="P284" s="122">
        <f t="shared" si="17"/>
        <v>17917.8</v>
      </c>
      <c r="Q284" s="10">
        <f>Q259+Q262+Q265+Q267+Q269+Q266</f>
        <v>0</v>
      </c>
    </row>
    <row r="285" spans="1:17" ht="18" customHeight="1" x14ac:dyDescent="0.2">
      <c r="A285" s="15" t="s">
        <v>282</v>
      </c>
      <c r="B285" s="1076" t="s">
        <v>494</v>
      </c>
      <c r="C285" s="1076"/>
      <c r="D285" s="1076"/>
      <c r="E285" s="1076"/>
      <c r="F285" s="10">
        <f>F281</f>
        <v>22072.5</v>
      </c>
      <c r="G285" s="420"/>
      <c r="H285" s="528"/>
      <c r="I285" s="83"/>
      <c r="J285" s="83"/>
      <c r="K285" s="83"/>
      <c r="L285" s="83"/>
      <c r="M285" s="83"/>
      <c r="N285" s="83"/>
      <c r="O285" s="84">
        <f>O281</f>
        <v>0</v>
      </c>
      <c r="P285" s="122">
        <f t="shared" si="17"/>
        <v>22072.5</v>
      </c>
      <c r="Q285" s="10">
        <f>Q281</f>
        <v>0</v>
      </c>
    </row>
    <row r="286" spans="1:17" ht="18" customHeight="1" x14ac:dyDescent="0.2">
      <c r="A286" s="5" t="s">
        <v>283</v>
      </c>
      <c r="B286" s="1075" t="s">
        <v>468</v>
      </c>
      <c r="C286" s="1075"/>
      <c r="D286" s="1075"/>
      <c r="E286" s="1075"/>
      <c r="F286" s="53">
        <f>F282</f>
        <v>0</v>
      </c>
      <c r="G286" s="423"/>
      <c r="H286" s="531"/>
      <c r="I286" s="89"/>
      <c r="J286" s="89"/>
      <c r="K286" s="89"/>
      <c r="L286" s="89"/>
      <c r="M286" s="89"/>
      <c r="N286" s="89"/>
      <c r="O286" s="90">
        <f>O282</f>
        <v>0</v>
      </c>
      <c r="P286" s="122">
        <f t="shared" si="17"/>
        <v>0</v>
      </c>
      <c r="Q286" s="53">
        <f>Q282</f>
        <v>0</v>
      </c>
    </row>
    <row r="287" spans="1:17" ht="18" customHeight="1" x14ac:dyDescent="0.2">
      <c r="A287" s="5" t="s">
        <v>284</v>
      </c>
      <c r="B287" s="1075" t="s">
        <v>29</v>
      </c>
      <c r="C287" s="1075"/>
      <c r="D287" s="1075"/>
      <c r="E287" s="1075"/>
      <c r="F287" s="53">
        <f>F283</f>
        <v>4154.7</v>
      </c>
      <c r="G287" s="423"/>
      <c r="H287" s="531"/>
      <c r="I287" s="89"/>
      <c r="J287" s="89"/>
      <c r="K287" s="89"/>
      <c r="L287" s="89"/>
      <c r="M287" s="89"/>
      <c r="N287" s="89"/>
      <c r="O287" s="90">
        <f>O283</f>
        <v>0</v>
      </c>
      <c r="P287" s="122">
        <f t="shared" si="17"/>
        <v>4154.7</v>
      </c>
      <c r="Q287" s="53">
        <f>Q283</f>
        <v>0</v>
      </c>
    </row>
    <row r="288" spans="1:17" ht="18" customHeight="1" x14ac:dyDescent="0.2">
      <c r="A288" s="5" t="s">
        <v>285</v>
      </c>
      <c r="B288" s="1075" t="s">
        <v>158</v>
      </c>
      <c r="C288" s="1075"/>
      <c r="D288" s="1075"/>
      <c r="E288" s="1075"/>
      <c r="F288" s="53">
        <f>F284</f>
        <v>17917.8</v>
      </c>
      <c r="G288" s="423"/>
      <c r="H288" s="531"/>
      <c r="I288" s="89"/>
      <c r="J288" s="89"/>
      <c r="K288" s="89"/>
      <c r="L288" s="89"/>
      <c r="M288" s="89"/>
      <c r="N288" s="89"/>
      <c r="O288" s="90">
        <f>O284</f>
        <v>0</v>
      </c>
      <c r="P288" s="122">
        <f t="shared" si="17"/>
        <v>17917.8</v>
      </c>
      <c r="Q288" s="53">
        <f>Q284</f>
        <v>0</v>
      </c>
    </row>
    <row r="289" spans="1:18" ht="18" customHeight="1" x14ac:dyDescent="0.2">
      <c r="A289" s="39"/>
      <c r="B289" s="41"/>
      <c r="C289" s="41"/>
      <c r="D289" s="41"/>
      <c r="E289" s="41"/>
      <c r="F289" s="114"/>
      <c r="G289" s="429"/>
      <c r="H289" s="536"/>
      <c r="I289" s="78"/>
      <c r="J289" s="78"/>
      <c r="K289" s="78"/>
      <c r="L289" s="78"/>
      <c r="M289" s="78"/>
      <c r="N289" s="78"/>
      <c r="O289" s="94"/>
      <c r="P289" s="230"/>
      <c r="Q289" s="396"/>
    </row>
    <row r="290" spans="1:18" ht="18" customHeight="1" x14ac:dyDescent="0.2">
      <c r="A290" s="39"/>
      <c r="B290" s="41"/>
      <c r="C290" s="41"/>
      <c r="D290" s="41"/>
      <c r="E290" s="41"/>
      <c r="F290" s="114"/>
      <c r="G290" s="429"/>
      <c r="H290" s="536"/>
      <c r="I290" s="78"/>
      <c r="J290" s="78"/>
      <c r="K290" s="78"/>
      <c r="L290" s="78"/>
      <c r="M290" s="78"/>
      <c r="N290" s="78"/>
      <c r="O290" s="94"/>
      <c r="P290" s="230"/>
      <c r="Q290" s="396"/>
    </row>
    <row r="291" spans="1:18" ht="18" customHeight="1" x14ac:dyDescent="0.2">
      <c r="A291" s="39"/>
      <c r="B291" s="41"/>
      <c r="C291" s="41"/>
      <c r="D291" s="41"/>
      <c r="E291" s="41"/>
      <c r="F291" s="114"/>
      <c r="G291" s="429"/>
      <c r="H291" s="536"/>
      <c r="I291" s="78"/>
      <c r="J291" s="78"/>
      <c r="K291" s="78"/>
      <c r="L291" s="78"/>
      <c r="M291" s="78"/>
      <c r="N291" s="78"/>
      <c r="O291" s="94"/>
      <c r="P291" s="230"/>
      <c r="Q291" s="396"/>
    </row>
    <row r="292" spans="1:18" ht="15" customHeight="1" x14ac:dyDescent="0.2">
      <c r="A292" s="1101" t="s">
        <v>411</v>
      </c>
      <c r="B292" s="1101"/>
      <c r="C292" s="1101"/>
      <c r="D292" s="1101"/>
      <c r="E292" s="1101"/>
      <c r="F292" s="1101"/>
      <c r="G292" s="1101"/>
      <c r="H292" s="1101"/>
      <c r="I292" s="1101"/>
      <c r="J292" s="1101"/>
      <c r="K292" s="1101"/>
      <c r="L292" s="1101"/>
      <c r="M292" s="1101"/>
      <c r="N292" s="1101"/>
      <c r="O292" s="1101"/>
      <c r="P292" s="1101"/>
      <c r="Q292" s="396"/>
    </row>
    <row r="293" spans="1:18" ht="15" customHeight="1" x14ac:dyDescent="0.2">
      <c r="A293" s="1292" t="s">
        <v>567</v>
      </c>
      <c r="B293" s="1292"/>
      <c r="C293" s="1292"/>
      <c r="D293" s="1292"/>
      <c r="E293" s="1292"/>
      <c r="F293" s="1292"/>
      <c r="G293" s="1292"/>
      <c r="H293" s="1292"/>
      <c r="I293" s="1292"/>
      <c r="J293" s="1292"/>
      <c r="K293" s="1292"/>
      <c r="L293" s="1292"/>
      <c r="M293" s="1292"/>
      <c r="N293" s="1292"/>
      <c r="O293" s="1292"/>
      <c r="P293" s="1292"/>
      <c r="Q293" s="396"/>
    </row>
    <row r="294" spans="1:18" ht="15" customHeight="1" x14ac:dyDescent="0.2">
      <c r="A294" s="1100" t="s">
        <v>413</v>
      </c>
      <c r="B294" s="1099"/>
      <c r="C294" s="1099"/>
      <c r="D294" s="1099"/>
      <c r="E294" s="1099"/>
      <c r="F294" s="1099"/>
      <c r="G294" s="1099"/>
      <c r="H294" s="1099"/>
      <c r="I294" s="1099"/>
      <c r="J294" s="1099"/>
      <c r="K294" s="1099"/>
      <c r="L294" s="1099"/>
      <c r="M294" s="1099"/>
      <c r="N294" s="1099"/>
      <c r="O294" s="1099"/>
      <c r="P294" s="260"/>
      <c r="Q294" s="396"/>
    </row>
    <row r="295" spans="1:18" ht="15" customHeight="1" x14ac:dyDescent="0.2">
      <c r="A295" s="1110"/>
      <c r="B295" s="1110"/>
      <c r="C295" s="1110"/>
      <c r="D295" s="1110"/>
      <c r="E295" s="1110"/>
      <c r="F295" s="1110"/>
      <c r="G295" s="1110"/>
      <c r="H295" s="1110"/>
      <c r="I295" s="1110"/>
      <c r="J295" s="1110"/>
      <c r="K295" s="1110"/>
      <c r="L295" s="1110"/>
      <c r="M295" s="1110"/>
      <c r="N295" s="1110"/>
      <c r="O295" s="1110"/>
      <c r="P295" s="260"/>
      <c r="Q295" s="396"/>
    </row>
    <row r="296" spans="1:18" s="37" customFormat="1" ht="20.100000000000001" customHeight="1" x14ac:dyDescent="0.2">
      <c r="A296" s="1096" t="s">
        <v>414</v>
      </c>
      <c r="B296" s="1096"/>
      <c r="C296" s="1096"/>
      <c r="D296" s="1096"/>
      <c r="E296" s="1096"/>
      <c r="F296" s="117"/>
      <c r="G296" s="1096"/>
      <c r="H296" s="1096"/>
      <c r="I296" s="1096"/>
      <c r="J296" s="1096"/>
      <c r="K296" s="1096"/>
      <c r="L296" s="1096"/>
      <c r="M296" s="1096"/>
      <c r="N296" s="1096"/>
      <c r="O296" s="1096"/>
      <c r="P296" s="205"/>
      <c r="Q296" s="132"/>
      <c r="R296" s="1"/>
    </row>
    <row r="297" spans="1:18" s="37" customFormat="1" ht="20.100000000000001" customHeight="1" x14ac:dyDescent="0.2">
      <c r="A297" s="1096"/>
      <c r="B297" s="1096"/>
      <c r="C297" s="1096"/>
      <c r="D297" s="1096"/>
      <c r="E297" s="1096"/>
      <c r="F297" s="44" t="s">
        <v>37</v>
      </c>
      <c r="G297" s="430"/>
      <c r="H297" s="537"/>
      <c r="I297" s="95"/>
      <c r="J297" s="95"/>
      <c r="K297" s="95"/>
      <c r="L297" s="95"/>
      <c r="M297" s="95"/>
      <c r="N297" s="95"/>
      <c r="O297" s="102">
        <v>2015</v>
      </c>
      <c r="P297" s="164">
        <v>2015</v>
      </c>
      <c r="Q297" s="132"/>
      <c r="R297" s="1"/>
    </row>
    <row r="298" spans="1:18" s="37" customFormat="1" ht="20.100000000000001" customHeight="1" x14ac:dyDescent="0.2">
      <c r="A298" s="1108" t="s">
        <v>325</v>
      </c>
      <c r="B298" s="1096"/>
      <c r="C298" s="1096"/>
      <c r="D298" s="1096"/>
      <c r="E298" s="1096"/>
      <c r="F298" s="1096"/>
      <c r="G298" s="1096"/>
      <c r="H298" s="1096"/>
      <c r="I298" s="1096"/>
      <c r="J298" s="1096"/>
      <c r="K298" s="1096"/>
      <c r="L298" s="1096"/>
      <c r="M298" s="1096"/>
      <c r="N298" s="1096"/>
      <c r="O298" s="1096"/>
      <c r="P298" s="205"/>
      <c r="Q298" s="132"/>
      <c r="R298" s="1"/>
    </row>
    <row r="299" spans="1:18" s="37" customFormat="1" ht="20.100000000000001" customHeight="1" x14ac:dyDescent="0.2">
      <c r="A299" s="16" t="s">
        <v>278</v>
      </c>
      <c r="B299" s="1109" t="s">
        <v>481</v>
      </c>
      <c r="C299" s="1104"/>
      <c r="D299" s="1104"/>
      <c r="E299" s="1105"/>
      <c r="F299" s="73">
        <f>F300+F301+F302</f>
        <v>879772.5</v>
      </c>
      <c r="G299" s="431"/>
      <c r="H299" s="538"/>
      <c r="I299" s="96"/>
      <c r="J299" s="96"/>
      <c r="K299" s="96"/>
      <c r="L299" s="96"/>
      <c r="M299" s="96"/>
      <c r="N299" s="96"/>
      <c r="O299" s="100">
        <f>O300+O301+O302</f>
        <v>0</v>
      </c>
      <c r="P299" s="122">
        <f t="shared" ref="P299:P310" si="18">F299+O299</f>
        <v>879772.5</v>
      </c>
      <c r="Q299" s="73">
        <f>Q300+Q301+Q302</f>
        <v>0</v>
      </c>
      <c r="R299" s="1"/>
    </row>
    <row r="300" spans="1:18" s="37" customFormat="1" ht="20.100000000000001" customHeight="1" x14ac:dyDescent="0.2">
      <c r="A300" s="16" t="s">
        <v>279</v>
      </c>
      <c r="B300" s="1103" t="s">
        <v>468</v>
      </c>
      <c r="C300" s="1104"/>
      <c r="D300" s="1104"/>
      <c r="E300" s="1105"/>
      <c r="F300" s="73">
        <f>F54</f>
        <v>0</v>
      </c>
      <c r="G300" s="431"/>
      <c r="H300" s="538"/>
      <c r="I300" s="96"/>
      <c r="J300" s="96"/>
      <c r="K300" s="96"/>
      <c r="L300" s="96"/>
      <c r="M300" s="96"/>
      <c r="N300" s="96"/>
      <c r="O300" s="100">
        <f>O54</f>
        <v>0</v>
      </c>
      <c r="P300" s="122">
        <f t="shared" si="18"/>
        <v>0</v>
      </c>
      <c r="Q300" s="73">
        <f>Q54</f>
        <v>0</v>
      </c>
      <c r="R300" s="1"/>
    </row>
    <row r="301" spans="1:18" s="37" customFormat="1" ht="20.100000000000001" customHeight="1" x14ac:dyDescent="0.2">
      <c r="A301" s="16" t="s">
        <v>280</v>
      </c>
      <c r="B301" s="1103" t="s">
        <v>29</v>
      </c>
      <c r="C301" s="1104"/>
      <c r="D301" s="1104"/>
      <c r="E301" s="1105"/>
      <c r="F301" s="73">
        <f>F55</f>
        <v>381917.1</v>
      </c>
      <c r="G301" s="431"/>
      <c r="H301" s="538"/>
      <c r="I301" s="96"/>
      <c r="J301" s="96"/>
      <c r="K301" s="96"/>
      <c r="L301" s="96"/>
      <c r="M301" s="96"/>
      <c r="N301" s="96"/>
      <c r="O301" s="100">
        <f>O55</f>
        <v>0</v>
      </c>
      <c r="P301" s="122">
        <f t="shared" si="18"/>
        <v>381917.1</v>
      </c>
      <c r="Q301" s="73">
        <f>Q55</f>
        <v>0</v>
      </c>
      <c r="R301" s="1"/>
    </row>
    <row r="302" spans="1:18" s="37" customFormat="1" ht="20.100000000000001" customHeight="1" x14ac:dyDescent="0.2">
      <c r="A302" s="16" t="s">
        <v>281</v>
      </c>
      <c r="B302" s="1103" t="s">
        <v>158</v>
      </c>
      <c r="C302" s="1104"/>
      <c r="D302" s="1104"/>
      <c r="E302" s="1105"/>
      <c r="F302" s="73">
        <f>F56</f>
        <v>497855.39999999997</v>
      </c>
      <c r="G302" s="431"/>
      <c r="H302" s="538"/>
      <c r="I302" s="96"/>
      <c r="J302" s="96"/>
      <c r="K302" s="96"/>
      <c r="L302" s="96"/>
      <c r="M302" s="96"/>
      <c r="N302" s="96"/>
      <c r="O302" s="100">
        <f>O56</f>
        <v>0</v>
      </c>
      <c r="P302" s="122">
        <f t="shared" si="18"/>
        <v>497855.39999999997</v>
      </c>
      <c r="Q302" s="73">
        <f>Q56</f>
        <v>0</v>
      </c>
      <c r="R302" s="1"/>
    </row>
    <row r="303" spans="1:18" s="37" customFormat="1" ht="20.100000000000001" customHeight="1" x14ac:dyDescent="0.2">
      <c r="A303" s="16" t="s">
        <v>282</v>
      </c>
      <c r="B303" s="1109" t="s">
        <v>482</v>
      </c>
      <c r="C303" s="1104"/>
      <c r="D303" s="1104"/>
      <c r="E303" s="1105"/>
      <c r="F303" s="74">
        <f>F304+F305+F306</f>
        <v>0</v>
      </c>
      <c r="G303" s="432"/>
      <c r="H303" s="539"/>
      <c r="I303" s="97"/>
      <c r="J303" s="97"/>
      <c r="K303" s="97"/>
      <c r="L303" s="97"/>
      <c r="M303" s="97"/>
      <c r="N303" s="97"/>
      <c r="O303" s="101">
        <f>O304+O305+O306</f>
        <v>0</v>
      </c>
      <c r="P303" s="122">
        <f t="shared" si="18"/>
        <v>0</v>
      </c>
      <c r="Q303" s="74">
        <f>Q304+Q305+Q306</f>
        <v>0</v>
      </c>
      <c r="R303" s="1"/>
    </row>
    <row r="304" spans="1:18" s="37" customFormat="1" ht="20.100000000000001" customHeight="1" x14ac:dyDescent="0.2">
      <c r="A304" s="16" t="s">
        <v>283</v>
      </c>
      <c r="B304" s="1103" t="s">
        <v>468</v>
      </c>
      <c r="C304" s="1104"/>
      <c r="D304" s="1104"/>
      <c r="E304" s="1105"/>
      <c r="F304" s="74">
        <f>F58</f>
        <v>0</v>
      </c>
      <c r="G304" s="432"/>
      <c r="H304" s="539"/>
      <c r="I304" s="97"/>
      <c r="J304" s="97"/>
      <c r="K304" s="97"/>
      <c r="L304" s="97"/>
      <c r="M304" s="97"/>
      <c r="N304" s="97"/>
      <c r="O304" s="101">
        <f>O58</f>
        <v>0</v>
      </c>
      <c r="P304" s="122">
        <f t="shared" si="18"/>
        <v>0</v>
      </c>
      <c r="Q304" s="74">
        <f>Q58</f>
        <v>0</v>
      </c>
      <c r="R304" s="1"/>
    </row>
    <row r="305" spans="1:18" s="37" customFormat="1" ht="20.100000000000001" customHeight="1" x14ac:dyDescent="0.2">
      <c r="A305" s="16" t="s">
        <v>284</v>
      </c>
      <c r="B305" s="1103" t="s">
        <v>29</v>
      </c>
      <c r="C305" s="1104"/>
      <c r="D305" s="1104"/>
      <c r="E305" s="1105"/>
      <c r="F305" s="74">
        <f>F59</f>
        <v>0</v>
      </c>
      <c r="G305" s="432"/>
      <c r="H305" s="539"/>
      <c r="I305" s="97"/>
      <c r="J305" s="97"/>
      <c r="K305" s="97"/>
      <c r="L305" s="97"/>
      <c r="M305" s="97"/>
      <c r="N305" s="97"/>
      <c r="O305" s="101">
        <f>O59</f>
        <v>0</v>
      </c>
      <c r="P305" s="122">
        <f t="shared" si="18"/>
        <v>0</v>
      </c>
      <c r="Q305" s="74">
        <f>Q59</f>
        <v>0</v>
      </c>
      <c r="R305" s="1"/>
    </row>
    <row r="306" spans="1:18" s="37" customFormat="1" ht="20.100000000000001" customHeight="1" x14ac:dyDescent="0.2">
      <c r="A306" s="16" t="s">
        <v>285</v>
      </c>
      <c r="B306" s="1103" t="s">
        <v>158</v>
      </c>
      <c r="C306" s="1104"/>
      <c r="D306" s="1104"/>
      <c r="E306" s="1105"/>
      <c r="F306" s="74">
        <f>F60</f>
        <v>0</v>
      </c>
      <c r="G306" s="432"/>
      <c r="H306" s="539"/>
      <c r="I306" s="97"/>
      <c r="J306" s="97"/>
      <c r="K306" s="97"/>
      <c r="L306" s="97"/>
      <c r="M306" s="97"/>
      <c r="N306" s="97"/>
      <c r="O306" s="101">
        <f>O60</f>
        <v>0</v>
      </c>
      <c r="P306" s="122">
        <f t="shared" si="18"/>
        <v>0</v>
      </c>
      <c r="Q306" s="74">
        <f>Q60</f>
        <v>0</v>
      </c>
      <c r="R306" s="1"/>
    </row>
    <row r="307" spans="1:18" s="37" customFormat="1" ht="20.100000000000001" customHeight="1" x14ac:dyDescent="0.2">
      <c r="A307" s="16" t="s">
        <v>286</v>
      </c>
      <c r="B307" s="1109" t="s">
        <v>415</v>
      </c>
      <c r="C307" s="1104"/>
      <c r="D307" s="1104"/>
      <c r="E307" s="1105"/>
      <c r="F307" s="74">
        <f>F308+F309+F310</f>
        <v>879772.5</v>
      </c>
      <c r="G307" s="432"/>
      <c r="H307" s="539"/>
      <c r="I307" s="97"/>
      <c r="J307" s="97"/>
      <c r="K307" s="97"/>
      <c r="L307" s="97"/>
      <c r="M307" s="97"/>
      <c r="N307" s="97"/>
      <c r="O307" s="101">
        <f>O308+O309+O310</f>
        <v>0</v>
      </c>
      <c r="P307" s="122">
        <f t="shared" si="18"/>
        <v>879772.5</v>
      </c>
      <c r="Q307" s="74">
        <f>Q308+Q309+Q310</f>
        <v>0</v>
      </c>
      <c r="R307" s="1"/>
    </row>
    <row r="308" spans="1:18" s="37" customFormat="1" ht="20.100000000000001" customHeight="1" x14ac:dyDescent="0.2">
      <c r="A308" s="16" t="s">
        <v>287</v>
      </c>
      <c r="B308" s="1103" t="s">
        <v>468</v>
      </c>
      <c r="C308" s="1104"/>
      <c r="D308" s="1104"/>
      <c r="E308" s="1105"/>
      <c r="F308" s="74">
        <f>F300+F304</f>
        <v>0</v>
      </c>
      <c r="G308" s="432"/>
      <c r="H308" s="539"/>
      <c r="I308" s="97"/>
      <c r="J308" s="97"/>
      <c r="K308" s="97"/>
      <c r="L308" s="97"/>
      <c r="M308" s="97"/>
      <c r="N308" s="97"/>
      <c r="O308" s="101">
        <f>O300+O304</f>
        <v>0</v>
      </c>
      <c r="P308" s="122">
        <f t="shared" si="18"/>
        <v>0</v>
      </c>
      <c r="Q308" s="74">
        <f>Q300+Q304</f>
        <v>0</v>
      </c>
      <c r="R308" s="1"/>
    </row>
    <row r="309" spans="1:18" s="37" customFormat="1" ht="20.100000000000001" customHeight="1" x14ac:dyDescent="0.2">
      <c r="A309" s="16" t="s">
        <v>288</v>
      </c>
      <c r="B309" s="1103" t="s">
        <v>29</v>
      </c>
      <c r="C309" s="1104"/>
      <c r="D309" s="1104"/>
      <c r="E309" s="1105"/>
      <c r="F309" s="74">
        <f>F301+F305</f>
        <v>381917.1</v>
      </c>
      <c r="G309" s="432"/>
      <c r="H309" s="539"/>
      <c r="I309" s="97"/>
      <c r="J309" s="97"/>
      <c r="K309" s="97"/>
      <c r="L309" s="97"/>
      <c r="M309" s="97"/>
      <c r="N309" s="97"/>
      <c r="O309" s="101">
        <f>O301+O305</f>
        <v>0</v>
      </c>
      <c r="P309" s="122">
        <f t="shared" si="18"/>
        <v>381917.1</v>
      </c>
      <c r="Q309" s="74">
        <f>Q301+Q305</f>
        <v>0</v>
      </c>
      <c r="R309" s="1"/>
    </row>
    <row r="310" spans="1:18" s="37" customFormat="1" ht="20.100000000000001" customHeight="1" x14ac:dyDescent="0.2">
      <c r="A310" s="16" t="s">
        <v>289</v>
      </c>
      <c r="B310" s="1103" t="s">
        <v>158</v>
      </c>
      <c r="C310" s="1104"/>
      <c r="D310" s="1104"/>
      <c r="E310" s="1105"/>
      <c r="F310" s="74">
        <f>F302+F306</f>
        <v>497855.39999999997</v>
      </c>
      <c r="G310" s="432"/>
      <c r="H310" s="539"/>
      <c r="I310" s="97"/>
      <c r="J310" s="97"/>
      <c r="K310" s="97"/>
      <c r="L310" s="97"/>
      <c r="M310" s="97"/>
      <c r="N310" s="97"/>
      <c r="O310" s="101">
        <f>O302+O306</f>
        <v>0</v>
      </c>
      <c r="P310" s="122">
        <f t="shared" si="18"/>
        <v>497855.39999999997</v>
      </c>
      <c r="Q310" s="74">
        <f>Q302+Q306</f>
        <v>0</v>
      </c>
      <c r="R310" s="1"/>
    </row>
    <row r="311" spans="1:18" s="37" customFormat="1" ht="20.100000000000001" customHeight="1" x14ac:dyDescent="0.2">
      <c r="A311" s="1112" t="s">
        <v>142</v>
      </c>
      <c r="B311" s="1112"/>
      <c r="C311" s="1112"/>
      <c r="D311" s="1112"/>
      <c r="E311" s="1112"/>
      <c r="F311" s="1112"/>
      <c r="G311" s="1112"/>
      <c r="H311" s="1112"/>
      <c r="I311" s="1112"/>
      <c r="J311" s="1112"/>
      <c r="K311" s="1112"/>
      <c r="L311" s="1112"/>
      <c r="M311" s="1112"/>
      <c r="N311" s="1112"/>
      <c r="O311" s="1112"/>
      <c r="P311" s="205"/>
      <c r="Q311" s="132"/>
      <c r="R311" s="1"/>
    </row>
    <row r="312" spans="1:18" s="37" customFormat="1" ht="20.100000000000001" customHeight="1" x14ac:dyDescent="0.2">
      <c r="A312" s="69" t="s">
        <v>278</v>
      </c>
      <c r="B312" s="1109" t="s">
        <v>481</v>
      </c>
      <c r="C312" s="1104"/>
      <c r="D312" s="1104"/>
      <c r="E312" s="1105"/>
      <c r="F312" s="71">
        <f>F313+F314+F315</f>
        <v>1137027.8</v>
      </c>
      <c r="G312" s="433"/>
      <c r="H312" s="540"/>
      <c r="I312" s="98"/>
      <c r="J312" s="98"/>
      <c r="K312" s="98"/>
      <c r="L312" s="98"/>
      <c r="M312" s="98"/>
      <c r="N312" s="98"/>
      <c r="O312" s="103">
        <f>O313+O314+O315</f>
        <v>0</v>
      </c>
      <c r="P312" s="122">
        <f t="shared" ref="P312:P323" si="19">F312+O312</f>
        <v>1137027.8</v>
      </c>
      <c r="Q312" s="71">
        <f>Q313+Q314+Q315</f>
        <v>0</v>
      </c>
      <c r="R312" s="1"/>
    </row>
    <row r="313" spans="1:18" s="37" customFormat="1" ht="20.100000000000001" customHeight="1" x14ac:dyDescent="0.2">
      <c r="A313" s="69" t="s">
        <v>279</v>
      </c>
      <c r="B313" s="1103" t="s">
        <v>468</v>
      </c>
      <c r="C313" s="1104"/>
      <c r="D313" s="1104"/>
      <c r="E313" s="1105"/>
      <c r="F313" s="71">
        <f>F138</f>
        <v>0</v>
      </c>
      <c r="G313" s="433"/>
      <c r="H313" s="540"/>
      <c r="I313" s="98"/>
      <c r="J313" s="98"/>
      <c r="K313" s="98"/>
      <c r="L313" s="98"/>
      <c r="M313" s="98"/>
      <c r="N313" s="98"/>
      <c r="O313" s="103">
        <f>O138</f>
        <v>0</v>
      </c>
      <c r="P313" s="122">
        <f t="shared" si="19"/>
        <v>0</v>
      </c>
      <c r="Q313" s="71">
        <f>Q138</f>
        <v>0</v>
      </c>
      <c r="R313" s="1"/>
    </row>
    <row r="314" spans="1:18" s="37" customFormat="1" ht="20.100000000000001" customHeight="1" x14ac:dyDescent="0.2">
      <c r="A314" s="69" t="s">
        <v>280</v>
      </c>
      <c r="B314" s="1103" t="s">
        <v>29</v>
      </c>
      <c r="C314" s="1104"/>
      <c r="D314" s="1104"/>
      <c r="E314" s="1105"/>
      <c r="F314" s="71">
        <f>F139</f>
        <v>717425.5</v>
      </c>
      <c r="G314" s="433"/>
      <c r="H314" s="540"/>
      <c r="I314" s="98"/>
      <c r="J314" s="98"/>
      <c r="K314" s="98"/>
      <c r="L314" s="98"/>
      <c r="M314" s="98"/>
      <c r="N314" s="98"/>
      <c r="O314" s="103">
        <f>O139</f>
        <v>0</v>
      </c>
      <c r="P314" s="122">
        <f t="shared" si="19"/>
        <v>717425.5</v>
      </c>
      <c r="Q314" s="71">
        <f>Q139</f>
        <v>0</v>
      </c>
      <c r="R314" s="1"/>
    </row>
    <row r="315" spans="1:18" s="37" customFormat="1" ht="20.100000000000001" customHeight="1" x14ac:dyDescent="0.2">
      <c r="A315" s="69" t="s">
        <v>281</v>
      </c>
      <c r="B315" s="1103" t="s">
        <v>158</v>
      </c>
      <c r="C315" s="1104"/>
      <c r="D315" s="1104"/>
      <c r="E315" s="1105"/>
      <c r="F315" s="71">
        <f>F140</f>
        <v>419602.3</v>
      </c>
      <c r="G315" s="433"/>
      <c r="H315" s="540"/>
      <c r="I315" s="98"/>
      <c r="J315" s="98"/>
      <c r="K315" s="98"/>
      <c r="L315" s="98"/>
      <c r="M315" s="98"/>
      <c r="N315" s="98"/>
      <c r="O315" s="103">
        <f>O140</f>
        <v>0</v>
      </c>
      <c r="P315" s="122">
        <f t="shared" si="19"/>
        <v>419602.3</v>
      </c>
      <c r="Q315" s="71">
        <f>Q140</f>
        <v>0</v>
      </c>
      <c r="R315" s="1"/>
    </row>
    <row r="316" spans="1:18" s="37" customFormat="1" ht="20.100000000000001" customHeight="1" x14ac:dyDescent="0.2">
      <c r="A316" s="69" t="s">
        <v>282</v>
      </c>
      <c r="B316" s="1109" t="s">
        <v>482</v>
      </c>
      <c r="C316" s="1104"/>
      <c r="D316" s="1104"/>
      <c r="E316" s="1105"/>
      <c r="F316" s="72">
        <f>F317+F318+F319</f>
        <v>0</v>
      </c>
      <c r="G316" s="434"/>
      <c r="H316" s="541"/>
      <c r="I316" s="99"/>
      <c r="J316" s="99"/>
      <c r="K316" s="99"/>
      <c r="L316" s="99"/>
      <c r="M316" s="99"/>
      <c r="N316" s="99"/>
      <c r="O316" s="104">
        <f>O317+O318+O319</f>
        <v>0</v>
      </c>
      <c r="P316" s="122">
        <f t="shared" si="19"/>
        <v>0</v>
      </c>
      <c r="Q316" s="72">
        <f>Q317+Q318+Q319</f>
        <v>0</v>
      </c>
      <c r="R316" s="1"/>
    </row>
    <row r="317" spans="1:18" s="37" customFormat="1" ht="20.100000000000001" customHeight="1" x14ac:dyDescent="0.2">
      <c r="A317" s="69" t="s">
        <v>283</v>
      </c>
      <c r="B317" s="1103" t="s">
        <v>468</v>
      </c>
      <c r="C317" s="1104"/>
      <c r="D317" s="1104"/>
      <c r="E317" s="1105"/>
      <c r="F317" s="72">
        <f>F142</f>
        <v>0</v>
      </c>
      <c r="G317" s="434"/>
      <c r="H317" s="541"/>
      <c r="I317" s="99"/>
      <c r="J317" s="99"/>
      <c r="K317" s="99"/>
      <c r="L317" s="99"/>
      <c r="M317" s="99"/>
      <c r="N317" s="99"/>
      <c r="O317" s="104">
        <f>O142</f>
        <v>0</v>
      </c>
      <c r="P317" s="122">
        <f t="shared" si="19"/>
        <v>0</v>
      </c>
      <c r="Q317" s="72">
        <f>Q142</f>
        <v>0</v>
      </c>
      <c r="R317" s="1"/>
    </row>
    <row r="318" spans="1:18" s="37" customFormat="1" ht="20.100000000000001" customHeight="1" x14ac:dyDescent="0.2">
      <c r="A318" s="69" t="s">
        <v>284</v>
      </c>
      <c r="B318" s="1103" t="s">
        <v>29</v>
      </c>
      <c r="C318" s="1104"/>
      <c r="D318" s="1104"/>
      <c r="E318" s="1105"/>
      <c r="F318" s="72">
        <f>F143</f>
        <v>0</v>
      </c>
      <c r="G318" s="434"/>
      <c r="H318" s="541"/>
      <c r="I318" s="99"/>
      <c r="J318" s="99"/>
      <c r="K318" s="99"/>
      <c r="L318" s="99"/>
      <c r="M318" s="99"/>
      <c r="N318" s="99"/>
      <c r="O318" s="104">
        <f>O143</f>
        <v>0</v>
      </c>
      <c r="P318" s="122">
        <f t="shared" si="19"/>
        <v>0</v>
      </c>
      <c r="Q318" s="72">
        <f>Q143</f>
        <v>0</v>
      </c>
      <c r="R318" s="1"/>
    </row>
    <row r="319" spans="1:18" s="37" customFormat="1" ht="20.100000000000001" customHeight="1" x14ac:dyDescent="0.2">
      <c r="A319" s="69" t="s">
        <v>285</v>
      </c>
      <c r="B319" s="1103" t="s">
        <v>158</v>
      </c>
      <c r="C319" s="1104"/>
      <c r="D319" s="1104"/>
      <c r="E319" s="1105"/>
      <c r="F319" s="72">
        <f>F144</f>
        <v>0</v>
      </c>
      <c r="G319" s="434"/>
      <c r="H319" s="541"/>
      <c r="I319" s="99"/>
      <c r="J319" s="99"/>
      <c r="K319" s="99"/>
      <c r="L319" s="99"/>
      <c r="M319" s="99"/>
      <c r="N319" s="99"/>
      <c r="O319" s="104">
        <f>O144</f>
        <v>0</v>
      </c>
      <c r="P319" s="122">
        <f t="shared" si="19"/>
        <v>0</v>
      </c>
      <c r="Q319" s="72">
        <f>Q144</f>
        <v>0</v>
      </c>
      <c r="R319" s="1"/>
    </row>
    <row r="320" spans="1:18" s="37" customFormat="1" ht="20.100000000000001" customHeight="1" x14ac:dyDescent="0.2">
      <c r="A320" s="69" t="s">
        <v>286</v>
      </c>
      <c r="B320" s="1109" t="s">
        <v>416</v>
      </c>
      <c r="C320" s="1104"/>
      <c r="D320" s="1104"/>
      <c r="E320" s="1105"/>
      <c r="F320" s="72">
        <f>F321+F322+F323</f>
        <v>1137027.8</v>
      </c>
      <c r="G320" s="434"/>
      <c r="H320" s="541"/>
      <c r="I320" s="99"/>
      <c r="J320" s="99"/>
      <c r="K320" s="99"/>
      <c r="L320" s="99"/>
      <c r="M320" s="99"/>
      <c r="N320" s="99"/>
      <c r="O320" s="104">
        <f>O321+O322+O323</f>
        <v>0</v>
      </c>
      <c r="P320" s="122">
        <f t="shared" si="19"/>
        <v>1137027.8</v>
      </c>
      <c r="Q320" s="72">
        <f>Q321+Q322+Q323</f>
        <v>0</v>
      </c>
      <c r="R320" s="1"/>
    </row>
    <row r="321" spans="1:18" s="37" customFormat="1" ht="20.100000000000001" customHeight="1" x14ac:dyDescent="0.2">
      <c r="A321" s="69" t="s">
        <v>287</v>
      </c>
      <c r="B321" s="1103" t="s">
        <v>468</v>
      </c>
      <c r="C321" s="1104"/>
      <c r="D321" s="1104"/>
      <c r="E321" s="1105"/>
      <c r="F321" s="72">
        <f>F313+F317</f>
        <v>0</v>
      </c>
      <c r="G321" s="434"/>
      <c r="H321" s="541"/>
      <c r="I321" s="99"/>
      <c r="J321" s="99"/>
      <c r="K321" s="99"/>
      <c r="L321" s="99"/>
      <c r="M321" s="99"/>
      <c r="N321" s="99"/>
      <c r="O321" s="104">
        <f>O313+O317</f>
        <v>0</v>
      </c>
      <c r="P321" s="122">
        <f t="shared" si="19"/>
        <v>0</v>
      </c>
      <c r="Q321" s="72">
        <f>Q313+Q317</f>
        <v>0</v>
      </c>
      <c r="R321" s="1"/>
    </row>
    <row r="322" spans="1:18" s="37" customFormat="1" ht="20.100000000000001" customHeight="1" x14ac:dyDescent="0.2">
      <c r="A322" s="69" t="s">
        <v>288</v>
      </c>
      <c r="B322" s="1103" t="s">
        <v>29</v>
      </c>
      <c r="C322" s="1104"/>
      <c r="D322" s="1104"/>
      <c r="E322" s="1105"/>
      <c r="F322" s="72">
        <f>F314+F318</f>
        <v>717425.5</v>
      </c>
      <c r="G322" s="434"/>
      <c r="H322" s="541"/>
      <c r="I322" s="99"/>
      <c r="J322" s="99"/>
      <c r="K322" s="99"/>
      <c r="L322" s="99"/>
      <c r="M322" s="99"/>
      <c r="N322" s="99"/>
      <c r="O322" s="104">
        <f>O314+O318</f>
        <v>0</v>
      </c>
      <c r="P322" s="122">
        <f t="shared" si="19"/>
        <v>717425.5</v>
      </c>
      <c r="Q322" s="72">
        <f>Q314+Q318</f>
        <v>0</v>
      </c>
      <c r="R322" s="1"/>
    </row>
    <row r="323" spans="1:18" s="37" customFormat="1" ht="20.100000000000001" customHeight="1" x14ac:dyDescent="0.2">
      <c r="A323" s="69" t="s">
        <v>289</v>
      </c>
      <c r="B323" s="1103" t="s">
        <v>158</v>
      </c>
      <c r="C323" s="1104"/>
      <c r="D323" s="1104"/>
      <c r="E323" s="1105"/>
      <c r="F323" s="72">
        <f>F315+F319</f>
        <v>419602.3</v>
      </c>
      <c r="G323" s="434"/>
      <c r="H323" s="541"/>
      <c r="I323" s="99"/>
      <c r="J323" s="99"/>
      <c r="K323" s="99"/>
      <c r="L323" s="99"/>
      <c r="M323" s="99"/>
      <c r="N323" s="99"/>
      <c r="O323" s="104">
        <f>O315+O319</f>
        <v>0</v>
      </c>
      <c r="P323" s="122">
        <f t="shared" si="19"/>
        <v>419602.3</v>
      </c>
      <c r="Q323" s="72">
        <f>Q315+Q319</f>
        <v>0</v>
      </c>
      <c r="R323" s="1"/>
    </row>
    <row r="324" spans="1:18" s="37" customFormat="1" ht="20.100000000000001" customHeight="1" x14ac:dyDescent="0.2">
      <c r="A324" s="1108" t="s">
        <v>160</v>
      </c>
      <c r="B324" s="1111"/>
      <c r="C324" s="1111"/>
      <c r="D324" s="1111"/>
      <c r="E324" s="1111"/>
      <c r="F324" s="1111"/>
      <c r="G324" s="1111"/>
      <c r="H324" s="1111"/>
      <c r="I324" s="1111"/>
      <c r="J324" s="1111"/>
      <c r="K324" s="1111"/>
      <c r="L324" s="1111"/>
      <c r="M324" s="1111"/>
      <c r="N324" s="1111"/>
      <c r="O324" s="1111"/>
      <c r="P324" s="205"/>
      <c r="Q324" s="132"/>
      <c r="R324" s="1"/>
    </row>
    <row r="325" spans="1:18" s="37" customFormat="1" ht="20.100000000000001" customHeight="1" x14ac:dyDescent="0.2">
      <c r="A325" s="69" t="s">
        <v>278</v>
      </c>
      <c r="B325" s="1109" t="s">
        <v>481</v>
      </c>
      <c r="C325" s="1104"/>
      <c r="D325" s="1104"/>
      <c r="E325" s="1105"/>
      <c r="F325" s="71">
        <f>F326+F327+F328</f>
        <v>88988.800000000003</v>
      </c>
      <c r="G325" s="433"/>
      <c r="H325" s="540"/>
      <c r="I325" s="98"/>
      <c r="J325" s="98"/>
      <c r="K325" s="98"/>
      <c r="L325" s="98"/>
      <c r="M325" s="98"/>
      <c r="N325" s="98"/>
      <c r="O325" s="103">
        <f>O326+O327+O328</f>
        <v>0</v>
      </c>
      <c r="P325" s="122">
        <f t="shared" ref="P325:P336" si="20">F325+O325</f>
        <v>88988.800000000003</v>
      </c>
      <c r="Q325" s="71">
        <f>Q326+Q327+Q328</f>
        <v>0</v>
      </c>
      <c r="R325" s="1"/>
    </row>
    <row r="326" spans="1:18" s="37" customFormat="1" ht="20.100000000000001" customHeight="1" x14ac:dyDescent="0.2">
      <c r="A326" s="69" t="s">
        <v>279</v>
      </c>
      <c r="B326" s="1103" t="s">
        <v>468</v>
      </c>
      <c r="C326" s="1104"/>
      <c r="D326" s="1104"/>
      <c r="E326" s="1105"/>
      <c r="F326" s="71">
        <f>F181</f>
        <v>0</v>
      </c>
      <c r="G326" s="433"/>
      <c r="H326" s="540"/>
      <c r="I326" s="98"/>
      <c r="J326" s="98"/>
      <c r="K326" s="98"/>
      <c r="L326" s="98"/>
      <c r="M326" s="98"/>
      <c r="N326" s="98"/>
      <c r="O326" s="103">
        <f>O181</f>
        <v>0</v>
      </c>
      <c r="P326" s="122">
        <f t="shared" si="20"/>
        <v>0</v>
      </c>
      <c r="Q326" s="71">
        <f>Q181</f>
        <v>0</v>
      </c>
      <c r="R326" s="1"/>
    </row>
    <row r="327" spans="1:18" s="37" customFormat="1" ht="20.100000000000001" customHeight="1" x14ac:dyDescent="0.2">
      <c r="A327" s="69" t="s">
        <v>280</v>
      </c>
      <c r="B327" s="1103" t="s">
        <v>29</v>
      </c>
      <c r="C327" s="1104"/>
      <c r="D327" s="1104"/>
      <c r="E327" s="1105"/>
      <c r="F327" s="71">
        <f>F182</f>
        <v>0</v>
      </c>
      <c r="G327" s="433"/>
      <c r="H327" s="540"/>
      <c r="I327" s="98"/>
      <c r="J327" s="98"/>
      <c r="K327" s="98"/>
      <c r="L327" s="98"/>
      <c r="M327" s="98"/>
      <c r="N327" s="98"/>
      <c r="O327" s="103">
        <f>O182</f>
        <v>0</v>
      </c>
      <c r="P327" s="122">
        <f t="shared" si="20"/>
        <v>0</v>
      </c>
      <c r="Q327" s="71">
        <f>Q182</f>
        <v>0</v>
      </c>
      <c r="R327" s="1"/>
    </row>
    <row r="328" spans="1:18" s="37" customFormat="1" ht="20.100000000000001" customHeight="1" x14ac:dyDescent="0.2">
      <c r="A328" s="69" t="s">
        <v>281</v>
      </c>
      <c r="B328" s="1103" t="s">
        <v>158</v>
      </c>
      <c r="C328" s="1104"/>
      <c r="D328" s="1104"/>
      <c r="E328" s="1105"/>
      <c r="F328" s="71">
        <f>F183</f>
        <v>88988.800000000003</v>
      </c>
      <c r="G328" s="433"/>
      <c r="H328" s="540"/>
      <c r="I328" s="98"/>
      <c r="J328" s="98"/>
      <c r="K328" s="98"/>
      <c r="L328" s="98"/>
      <c r="M328" s="98"/>
      <c r="N328" s="98"/>
      <c r="O328" s="103">
        <f>O183</f>
        <v>0</v>
      </c>
      <c r="P328" s="122">
        <f t="shared" si="20"/>
        <v>88988.800000000003</v>
      </c>
      <c r="Q328" s="71">
        <f>Q183</f>
        <v>0</v>
      </c>
      <c r="R328" s="1"/>
    </row>
    <row r="329" spans="1:18" s="37" customFormat="1" ht="20.100000000000001" customHeight="1" x14ac:dyDescent="0.2">
      <c r="A329" s="69" t="s">
        <v>282</v>
      </c>
      <c r="B329" s="1109" t="s">
        <v>482</v>
      </c>
      <c r="C329" s="1104"/>
      <c r="D329" s="1104"/>
      <c r="E329" s="1105"/>
      <c r="F329" s="72">
        <f>F330+F331+F332</f>
        <v>0</v>
      </c>
      <c r="G329" s="434"/>
      <c r="H329" s="541"/>
      <c r="I329" s="99"/>
      <c r="J329" s="99"/>
      <c r="K329" s="99"/>
      <c r="L329" s="99"/>
      <c r="M329" s="99"/>
      <c r="N329" s="99"/>
      <c r="O329" s="104">
        <f>O330+O331+O332</f>
        <v>0</v>
      </c>
      <c r="P329" s="122">
        <f t="shared" si="20"/>
        <v>0</v>
      </c>
      <c r="Q329" s="72">
        <f>Q330+Q331+Q332</f>
        <v>0</v>
      </c>
      <c r="R329" s="1"/>
    </row>
    <row r="330" spans="1:18" s="37" customFormat="1" ht="20.100000000000001" customHeight="1" x14ac:dyDescent="0.2">
      <c r="A330" s="69" t="s">
        <v>283</v>
      </c>
      <c r="B330" s="1103" t="s">
        <v>468</v>
      </c>
      <c r="C330" s="1104"/>
      <c r="D330" s="1104"/>
      <c r="E330" s="1105"/>
      <c r="F330" s="72">
        <f>F185</f>
        <v>0</v>
      </c>
      <c r="G330" s="434"/>
      <c r="H330" s="541"/>
      <c r="I330" s="99"/>
      <c r="J330" s="99"/>
      <c r="K330" s="99"/>
      <c r="L330" s="99"/>
      <c r="M330" s="99"/>
      <c r="N330" s="99"/>
      <c r="O330" s="104">
        <f>O185</f>
        <v>0</v>
      </c>
      <c r="P330" s="122">
        <f t="shared" si="20"/>
        <v>0</v>
      </c>
      <c r="Q330" s="72">
        <f>Q185</f>
        <v>0</v>
      </c>
      <c r="R330" s="1"/>
    </row>
    <row r="331" spans="1:18" s="37" customFormat="1" ht="20.100000000000001" customHeight="1" x14ac:dyDescent="0.2">
      <c r="A331" s="69" t="s">
        <v>284</v>
      </c>
      <c r="B331" s="1103" t="s">
        <v>29</v>
      </c>
      <c r="C331" s="1104"/>
      <c r="D331" s="1104"/>
      <c r="E331" s="1105"/>
      <c r="F331" s="72">
        <f>F186</f>
        <v>0</v>
      </c>
      <c r="G331" s="434"/>
      <c r="H331" s="541"/>
      <c r="I331" s="99"/>
      <c r="J331" s="99"/>
      <c r="K331" s="99"/>
      <c r="L331" s="99"/>
      <c r="M331" s="99"/>
      <c r="N331" s="99"/>
      <c r="O331" s="104">
        <f>O186</f>
        <v>0</v>
      </c>
      <c r="P331" s="122">
        <f t="shared" si="20"/>
        <v>0</v>
      </c>
      <c r="Q331" s="72">
        <f>Q186</f>
        <v>0</v>
      </c>
      <c r="R331" s="1"/>
    </row>
    <row r="332" spans="1:18" s="37" customFormat="1" ht="20.100000000000001" customHeight="1" x14ac:dyDescent="0.2">
      <c r="A332" s="69" t="s">
        <v>285</v>
      </c>
      <c r="B332" s="1103" t="s">
        <v>158</v>
      </c>
      <c r="C332" s="1104"/>
      <c r="D332" s="1104"/>
      <c r="E332" s="1105"/>
      <c r="F332" s="72">
        <f>F187</f>
        <v>0</v>
      </c>
      <c r="G332" s="434"/>
      <c r="H332" s="541"/>
      <c r="I332" s="99"/>
      <c r="J332" s="99"/>
      <c r="K332" s="99"/>
      <c r="L332" s="99"/>
      <c r="M332" s="99"/>
      <c r="N332" s="99"/>
      <c r="O332" s="104">
        <f>O187</f>
        <v>0</v>
      </c>
      <c r="P332" s="122">
        <f t="shared" si="20"/>
        <v>0</v>
      </c>
      <c r="Q332" s="72">
        <f>Q187</f>
        <v>0</v>
      </c>
      <c r="R332" s="1"/>
    </row>
    <row r="333" spans="1:18" s="37" customFormat="1" ht="20.100000000000001" customHeight="1" x14ac:dyDescent="0.2">
      <c r="A333" s="69" t="s">
        <v>286</v>
      </c>
      <c r="B333" s="1109" t="s">
        <v>417</v>
      </c>
      <c r="C333" s="1104"/>
      <c r="D333" s="1104"/>
      <c r="E333" s="1105"/>
      <c r="F333" s="72">
        <f>F334+F335+F336</f>
        <v>88988.800000000003</v>
      </c>
      <c r="G333" s="434"/>
      <c r="H333" s="541"/>
      <c r="I333" s="99"/>
      <c r="J333" s="99"/>
      <c r="K333" s="99"/>
      <c r="L333" s="99"/>
      <c r="M333" s="99"/>
      <c r="N333" s="99"/>
      <c r="O333" s="104">
        <f>O334+O335+O336</f>
        <v>0</v>
      </c>
      <c r="P333" s="122">
        <f t="shared" si="20"/>
        <v>88988.800000000003</v>
      </c>
      <c r="Q333" s="72">
        <f>Q334+Q335+Q336</f>
        <v>0</v>
      </c>
      <c r="R333" s="1"/>
    </row>
    <row r="334" spans="1:18" s="37" customFormat="1" ht="20.100000000000001" customHeight="1" x14ac:dyDescent="0.2">
      <c r="A334" s="69" t="s">
        <v>287</v>
      </c>
      <c r="B334" s="1103" t="s">
        <v>468</v>
      </c>
      <c r="C334" s="1104"/>
      <c r="D334" s="1104"/>
      <c r="E334" s="1105"/>
      <c r="F334" s="72">
        <f>F326+F330</f>
        <v>0</v>
      </c>
      <c r="G334" s="434"/>
      <c r="H334" s="541"/>
      <c r="I334" s="99"/>
      <c r="J334" s="99"/>
      <c r="K334" s="99"/>
      <c r="L334" s="99"/>
      <c r="M334" s="99"/>
      <c r="N334" s="99"/>
      <c r="O334" s="104">
        <f>O326+O330</f>
        <v>0</v>
      </c>
      <c r="P334" s="122">
        <f t="shared" si="20"/>
        <v>0</v>
      </c>
      <c r="Q334" s="72">
        <f>Q326+Q330</f>
        <v>0</v>
      </c>
      <c r="R334" s="1"/>
    </row>
    <row r="335" spans="1:18" s="37" customFormat="1" ht="20.100000000000001" customHeight="1" x14ac:dyDescent="0.2">
      <c r="A335" s="69" t="s">
        <v>288</v>
      </c>
      <c r="B335" s="1103" t="s">
        <v>29</v>
      </c>
      <c r="C335" s="1104"/>
      <c r="D335" s="1104"/>
      <c r="E335" s="1105"/>
      <c r="F335" s="72">
        <f>F327+F331</f>
        <v>0</v>
      </c>
      <c r="G335" s="434"/>
      <c r="H335" s="541"/>
      <c r="I335" s="99"/>
      <c r="J335" s="99"/>
      <c r="K335" s="99"/>
      <c r="L335" s="99"/>
      <c r="M335" s="99"/>
      <c r="N335" s="99"/>
      <c r="O335" s="104">
        <f>O327+O331</f>
        <v>0</v>
      </c>
      <c r="P335" s="122">
        <f t="shared" si="20"/>
        <v>0</v>
      </c>
      <c r="Q335" s="72">
        <f>Q327+Q331</f>
        <v>0</v>
      </c>
      <c r="R335" s="1"/>
    </row>
    <row r="336" spans="1:18" s="37" customFormat="1" ht="20.100000000000001" customHeight="1" x14ac:dyDescent="0.2">
      <c r="A336" s="69" t="s">
        <v>289</v>
      </c>
      <c r="B336" s="1103" t="s">
        <v>158</v>
      </c>
      <c r="C336" s="1104"/>
      <c r="D336" s="1104"/>
      <c r="E336" s="1105"/>
      <c r="F336" s="72">
        <f>F328+F332</f>
        <v>88988.800000000003</v>
      </c>
      <c r="G336" s="434"/>
      <c r="H336" s="541"/>
      <c r="I336" s="99"/>
      <c r="J336" s="99"/>
      <c r="K336" s="99"/>
      <c r="L336" s="99"/>
      <c r="M336" s="99"/>
      <c r="N336" s="99"/>
      <c r="O336" s="104">
        <f>O328+O332</f>
        <v>0</v>
      </c>
      <c r="P336" s="122">
        <f t="shared" si="20"/>
        <v>88988.800000000003</v>
      </c>
      <c r="Q336" s="72">
        <f>Q328+Q332</f>
        <v>0</v>
      </c>
      <c r="R336" s="1"/>
    </row>
    <row r="337" spans="1:18" s="37" customFormat="1" ht="20.100000000000001" customHeight="1" x14ac:dyDescent="0.2">
      <c r="A337" s="1108" t="s">
        <v>545</v>
      </c>
      <c r="B337" s="1108"/>
      <c r="C337" s="1108"/>
      <c r="D337" s="1108"/>
      <c r="E337" s="1108"/>
      <c r="F337" s="1108"/>
      <c r="G337" s="1108"/>
      <c r="H337" s="1108"/>
      <c r="I337" s="1108"/>
      <c r="J337" s="1108"/>
      <c r="K337" s="1108"/>
      <c r="L337" s="1108"/>
      <c r="M337" s="1108"/>
      <c r="N337" s="1108"/>
      <c r="O337" s="1108"/>
      <c r="P337" s="205"/>
      <c r="Q337" s="132"/>
      <c r="R337" s="1"/>
    </row>
    <row r="338" spans="1:18" s="37" customFormat="1" ht="20.100000000000001" customHeight="1" x14ac:dyDescent="0.2">
      <c r="A338" s="69" t="s">
        <v>278</v>
      </c>
      <c r="B338" s="1109" t="s">
        <v>481</v>
      </c>
      <c r="C338" s="1104"/>
      <c r="D338" s="1104"/>
      <c r="E338" s="1105"/>
      <c r="F338" s="71">
        <f>F339+F340+F341</f>
        <v>2320.0999999999995</v>
      </c>
      <c r="G338" s="433"/>
      <c r="H338" s="540"/>
      <c r="I338" s="98"/>
      <c r="J338" s="98"/>
      <c r="K338" s="98"/>
      <c r="L338" s="98"/>
      <c r="M338" s="98"/>
      <c r="N338" s="98"/>
      <c r="O338" s="103">
        <f>O339+O340+O341</f>
        <v>0</v>
      </c>
      <c r="P338" s="122">
        <f t="shared" ref="P338:P345" si="21">F338+O338</f>
        <v>2320.0999999999995</v>
      </c>
      <c r="Q338" s="71">
        <f>Q339+Q340+Q341</f>
        <v>0</v>
      </c>
      <c r="R338" s="1"/>
    </row>
    <row r="339" spans="1:18" s="37" customFormat="1" ht="20.100000000000001" customHeight="1" x14ac:dyDescent="0.2">
      <c r="A339" s="69" t="s">
        <v>279</v>
      </c>
      <c r="B339" s="1103" t="s">
        <v>468</v>
      </c>
      <c r="C339" s="1104"/>
      <c r="D339" s="1104"/>
      <c r="E339" s="1105"/>
      <c r="F339" s="71">
        <f>F210</f>
        <v>0</v>
      </c>
      <c r="G339" s="433"/>
      <c r="H339" s="540"/>
      <c r="I339" s="98"/>
      <c r="J339" s="98"/>
      <c r="K339" s="98"/>
      <c r="L339" s="98"/>
      <c r="M339" s="98"/>
      <c r="N339" s="98"/>
      <c r="O339" s="103">
        <f>O210</f>
        <v>0</v>
      </c>
      <c r="P339" s="122">
        <f t="shared" si="21"/>
        <v>0</v>
      </c>
      <c r="Q339" s="71">
        <f>Q210</f>
        <v>0</v>
      </c>
      <c r="R339" s="1"/>
    </row>
    <row r="340" spans="1:18" s="37" customFormat="1" ht="20.100000000000001" customHeight="1" x14ac:dyDescent="0.2">
      <c r="A340" s="69" t="s">
        <v>280</v>
      </c>
      <c r="B340" s="1103" t="s">
        <v>29</v>
      </c>
      <c r="C340" s="1104"/>
      <c r="D340" s="1104"/>
      <c r="E340" s="1105"/>
      <c r="F340" s="71">
        <f>F211</f>
        <v>3281.5</v>
      </c>
      <c r="G340" s="433"/>
      <c r="H340" s="540"/>
      <c r="I340" s="98"/>
      <c r="J340" s="98"/>
      <c r="K340" s="98"/>
      <c r="L340" s="98"/>
      <c r="M340" s="98"/>
      <c r="N340" s="98"/>
      <c r="O340" s="103">
        <f>O211</f>
        <v>0</v>
      </c>
      <c r="P340" s="122">
        <f t="shared" si="21"/>
        <v>3281.5</v>
      </c>
      <c r="Q340" s="71">
        <f>Q211</f>
        <v>0</v>
      </c>
      <c r="R340" s="1"/>
    </row>
    <row r="341" spans="1:18" s="37" customFormat="1" ht="20.100000000000001" customHeight="1" x14ac:dyDescent="0.2">
      <c r="A341" s="69" t="s">
        <v>281</v>
      </c>
      <c r="B341" s="1103" t="s">
        <v>158</v>
      </c>
      <c r="C341" s="1104"/>
      <c r="D341" s="1104"/>
      <c r="E341" s="1105"/>
      <c r="F341" s="71">
        <f>F212</f>
        <v>-961.40000000000055</v>
      </c>
      <c r="G341" s="433"/>
      <c r="H341" s="540"/>
      <c r="I341" s="98"/>
      <c r="J341" s="98"/>
      <c r="K341" s="98"/>
      <c r="L341" s="98"/>
      <c r="M341" s="98"/>
      <c r="N341" s="98"/>
      <c r="O341" s="103">
        <f>O212</f>
        <v>0</v>
      </c>
      <c r="P341" s="122">
        <f t="shared" si="21"/>
        <v>-961.40000000000055</v>
      </c>
      <c r="Q341" s="71">
        <f>Q212</f>
        <v>0</v>
      </c>
      <c r="R341" s="1"/>
    </row>
    <row r="342" spans="1:18" s="37" customFormat="1" ht="20.100000000000001" customHeight="1" x14ac:dyDescent="0.2">
      <c r="A342" s="69" t="s">
        <v>282</v>
      </c>
      <c r="B342" s="1109" t="s">
        <v>418</v>
      </c>
      <c r="C342" s="1104"/>
      <c r="D342" s="1104"/>
      <c r="E342" s="1105"/>
      <c r="F342" s="72">
        <f>F338</f>
        <v>2320.0999999999995</v>
      </c>
      <c r="G342" s="434"/>
      <c r="H342" s="541"/>
      <c r="I342" s="99"/>
      <c r="J342" s="99"/>
      <c r="K342" s="99"/>
      <c r="L342" s="99"/>
      <c r="M342" s="99"/>
      <c r="N342" s="99"/>
      <c r="O342" s="104">
        <f>O338</f>
        <v>0</v>
      </c>
      <c r="P342" s="122">
        <f t="shared" si="21"/>
        <v>2320.0999999999995</v>
      </c>
      <c r="Q342" s="72">
        <f>Q338</f>
        <v>0</v>
      </c>
      <c r="R342" s="1"/>
    </row>
    <row r="343" spans="1:18" s="37" customFormat="1" ht="20.100000000000001" customHeight="1" x14ac:dyDescent="0.2">
      <c r="A343" s="69" t="s">
        <v>283</v>
      </c>
      <c r="B343" s="1103" t="s">
        <v>468</v>
      </c>
      <c r="C343" s="1104"/>
      <c r="D343" s="1104"/>
      <c r="E343" s="1105"/>
      <c r="F343" s="72">
        <f>F339</f>
        <v>0</v>
      </c>
      <c r="G343" s="434"/>
      <c r="H343" s="541"/>
      <c r="I343" s="99"/>
      <c r="J343" s="99"/>
      <c r="K343" s="99"/>
      <c r="L343" s="99"/>
      <c r="M343" s="99"/>
      <c r="N343" s="99"/>
      <c r="O343" s="104">
        <f>O339</f>
        <v>0</v>
      </c>
      <c r="P343" s="122">
        <f t="shared" si="21"/>
        <v>0</v>
      </c>
      <c r="Q343" s="72">
        <f>Q339</f>
        <v>0</v>
      </c>
      <c r="R343" s="1"/>
    </row>
    <row r="344" spans="1:18" s="37" customFormat="1" ht="20.100000000000001" customHeight="1" x14ac:dyDescent="0.2">
      <c r="A344" s="69" t="s">
        <v>284</v>
      </c>
      <c r="B344" s="1103" t="s">
        <v>29</v>
      </c>
      <c r="C344" s="1104"/>
      <c r="D344" s="1104"/>
      <c r="E344" s="1105"/>
      <c r="F344" s="72">
        <f>F340</f>
        <v>3281.5</v>
      </c>
      <c r="G344" s="434"/>
      <c r="H344" s="541"/>
      <c r="I344" s="99"/>
      <c r="J344" s="99"/>
      <c r="K344" s="99"/>
      <c r="L344" s="99"/>
      <c r="M344" s="99"/>
      <c r="N344" s="99"/>
      <c r="O344" s="104">
        <f>O340</f>
        <v>0</v>
      </c>
      <c r="P344" s="122">
        <f t="shared" si="21"/>
        <v>3281.5</v>
      </c>
      <c r="Q344" s="72">
        <f>Q340</f>
        <v>0</v>
      </c>
      <c r="R344" s="1"/>
    </row>
    <row r="345" spans="1:18" s="37" customFormat="1" ht="20.100000000000001" customHeight="1" x14ac:dyDescent="0.2">
      <c r="A345" s="69" t="s">
        <v>285</v>
      </c>
      <c r="B345" s="1103" t="s">
        <v>158</v>
      </c>
      <c r="C345" s="1104"/>
      <c r="D345" s="1104"/>
      <c r="E345" s="1105"/>
      <c r="F345" s="72">
        <f>F341</f>
        <v>-961.40000000000055</v>
      </c>
      <c r="G345" s="434"/>
      <c r="H345" s="541"/>
      <c r="I345" s="99"/>
      <c r="J345" s="99"/>
      <c r="K345" s="99"/>
      <c r="L345" s="99"/>
      <c r="M345" s="99"/>
      <c r="N345" s="99"/>
      <c r="O345" s="104">
        <f>O341</f>
        <v>0</v>
      </c>
      <c r="P345" s="122">
        <f t="shared" si="21"/>
        <v>-961.40000000000055</v>
      </c>
      <c r="Q345" s="72">
        <f>Q341</f>
        <v>0</v>
      </c>
      <c r="R345" s="1"/>
    </row>
    <row r="346" spans="1:18" s="37" customFormat="1" ht="20.100000000000001" customHeight="1" x14ac:dyDescent="0.2">
      <c r="A346" s="1112" t="s">
        <v>476</v>
      </c>
      <c r="B346" s="1112"/>
      <c r="C346" s="1112"/>
      <c r="D346" s="1112"/>
      <c r="E346" s="1112"/>
      <c r="F346" s="1112"/>
      <c r="G346" s="1112"/>
      <c r="H346" s="1112"/>
      <c r="I346" s="1112"/>
      <c r="J346" s="1112"/>
      <c r="K346" s="1112"/>
      <c r="L346" s="1112"/>
      <c r="M346" s="1112"/>
      <c r="N346" s="1112"/>
      <c r="O346" s="1112"/>
      <c r="P346" s="205"/>
      <c r="Q346" s="132"/>
      <c r="R346" s="1"/>
    </row>
    <row r="347" spans="1:18" s="37" customFormat="1" ht="20.100000000000001" customHeight="1" x14ac:dyDescent="0.2">
      <c r="A347" s="69" t="s">
        <v>278</v>
      </c>
      <c r="B347" s="1109" t="s">
        <v>481</v>
      </c>
      <c r="C347" s="1104"/>
      <c r="D347" s="1104"/>
      <c r="E347" s="1105"/>
      <c r="F347" s="71">
        <f>F348+F349+F350</f>
        <v>22294.7</v>
      </c>
      <c r="G347" s="433"/>
      <c r="H347" s="540"/>
      <c r="I347" s="98"/>
      <c r="J347" s="98"/>
      <c r="K347" s="98"/>
      <c r="L347" s="98"/>
      <c r="M347" s="98"/>
      <c r="N347" s="98"/>
      <c r="O347" s="103">
        <f>O348+O349+O350</f>
        <v>0</v>
      </c>
      <c r="P347" s="122">
        <f t="shared" ref="P347:P354" si="22">F347+O347</f>
        <v>22294.7</v>
      </c>
      <c r="Q347" s="71">
        <f>Q348+Q349+Q350</f>
        <v>0</v>
      </c>
      <c r="R347" s="1"/>
    </row>
    <row r="348" spans="1:18" s="37" customFormat="1" ht="20.100000000000001" customHeight="1" x14ac:dyDescent="0.2">
      <c r="A348" s="69" t="s">
        <v>279</v>
      </c>
      <c r="B348" s="1103" t="s">
        <v>468</v>
      </c>
      <c r="C348" s="1104"/>
      <c r="D348" s="1104"/>
      <c r="E348" s="1105"/>
      <c r="F348" s="71">
        <f>F246</f>
        <v>553.9</v>
      </c>
      <c r="G348" s="433"/>
      <c r="H348" s="540"/>
      <c r="I348" s="98"/>
      <c r="J348" s="98"/>
      <c r="K348" s="98"/>
      <c r="L348" s="98"/>
      <c r="M348" s="98"/>
      <c r="N348" s="98"/>
      <c r="O348" s="103">
        <f>O246</f>
        <v>0</v>
      </c>
      <c r="P348" s="122">
        <f t="shared" si="22"/>
        <v>553.9</v>
      </c>
      <c r="Q348" s="71">
        <f>Q246</f>
        <v>0</v>
      </c>
      <c r="R348" s="1"/>
    </row>
    <row r="349" spans="1:18" s="37" customFormat="1" ht="20.100000000000001" customHeight="1" x14ac:dyDescent="0.2">
      <c r="A349" s="69" t="s">
        <v>280</v>
      </c>
      <c r="B349" s="1103" t="s">
        <v>29</v>
      </c>
      <c r="C349" s="1104"/>
      <c r="D349" s="1104"/>
      <c r="E349" s="1105"/>
      <c r="F349" s="71">
        <f>F247</f>
        <v>21740.799999999999</v>
      </c>
      <c r="G349" s="433"/>
      <c r="H349" s="540"/>
      <c r="I349" s="98"/>
      <c r="J349" s="98"/>
      <c r="K349" s="98"/>
      <c r="L349" s="98"/>
      <c r="M349" s="98"/>
      <c r="N349" s="98"/>
      <c r="O349" s="103">
        <f>O247</f>
        <v>0</v>
      </c>
      <c r="P349" s="122">
        <f t="shared" si="22"/>
        <v>21740.799999999999</v>
      </c>
      <c r="Q349" s="71">
        <f>Q247</f>
        <v>0</v>
      </c>
      <c r="R349" s="1"/>
    </row>
    <row r="350" spans="1:18" s="37" customFormat="1" ht="20.100000000000001" customHeight="1" x14ac:dyDescent="0.2">
      <c r="A350" s="69" t="s">
        <v>281</v>
      </c>
      <c r="B350" s="1103" t="s">
        <v>158</v>
      </c>
      <c r="C350" s="1104"/>
      <c r="D350" s="1104"/>
      <c r="E350" s="1105"/>
      <c r="F350" s="71">
        <f>F248</f>
        <v>0</v>
      </c>
      <c r="G350" s="433"/>
      <c r="H350" s="540"/>
      <c r="I350" s="98"/>
      <c r="J350" s="98"/>
      <c r="K350" s="98"/>
      <c r="L350" s="98"/>
      <c r="M350" s="98"/>
      <c r="N350" s="98"/>
      <c r="O350" s="103">
        <f>O248</f>
        <v>0</v>
      </c>
      <c r="P350" s="122">
        <f t="shared" si="22"/>
        <v>0</v>
      </c>
      <c r="Q350" s="71">
        <f>Q248</f>
        <v>0</v>
      </c>
      <c r="R350" s="1"/>
    </row>
    <row r="351" spans="1:18" s="37" customFormat="1" ht="20.100000000000001" customHeight="1" x14ac:dyDescent="0.2">
      <c r="A351" s="69" t="s">
        <v>282</v>
      </c>
      <c r="B351" s="1109" t="s">
        <v>84</v>
      </c>
      <c r="C351" s="1104"/>
      <c r="D351" s="1104"/>
      <c r="E351" s="1105"/>
      <c r="F351" s="72">
        <f>F347</f>
        <v>22294.7</v>
      </c>
      <c r="G351" s="434"/>
      <c r="H351" s="54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2"/>
        <v>22294.7</v>
      </c>
      <c r="Q351" s="72">
        <f>Q347</f>
        <v>0</v>
      </c>
      <c r="R351" s="1"/>
    </row>
    <row r="352" spans="1:18" s="37" customFormat="1" ht="20.100000000000001" customHeight="1" x14ac:dyDescent="0.2">
      <c r="A352" s="69" t="s">
        <v>283</v>
      </c>
      <c r="B352" s="1103" t="s">
        <v>468</v>
      </c>
      <c r="C352" s="1104"/>
      <c r="D352" s="1104"/>
      <c r="E352" s="1105"/>
      <c r="F352" s="72">
        <f>F348</f>
        <v>553.9</v>
      </c>
      <c r="G352" s="434"/>
      <c r="H352" s="541"/>
      <c r="I352" s="99"/>
      <c r="J352" s="99"/>
      <c r="K352" s="99"/>
      <c r="L352" s="99"/>
      <c r="M352" s="99"/>
      <c r="N352" s="99"/>
      <c r="O352" s="104">
        <f>O348</f>
        <v>0</v>
      </c>
      <c r="P352" s="122">
        <f t="shared" si="22"/>
        <v>553.9</v>
      </c>
      <c r="Q352" s="72">
        <f>Q348</f>
        <v>0</v>
      </c>
      <c r="R352" s="1"/>
    </row>
    <row r="353" spans="1:18" s="37" customFormat="1" ht="20.100000000000001" customHeight="1" x14ac:dyDescent="0.2">
      <c r="A353" s="69" t="s">
        <v>284</v>
      </c>
      <c r="B353" s="1103" t="s">
        <v>29</v>
      </c>
      <c r="C353" s="1104"/>
      <c r="D353" s="1104"/>
      <c r="E353" s="1105"/>
      <c r="F353" s="72">
        <f>F349</f>
        <v>21740.799999999999</v>
      </c>
      <c r="G353" s="434"/>
      <c r="H353" s="541"/>
      <c r="I353" s="99"/>
      <c r="J353" s="99"/>
      <c r="K353" s="99"/>
      <c r="L353" s="99"/>
      <c r="M353" s="99"/>
      <c r="N353" s="99"/>
      <c r="O353" s="104">
        <f>O349</f>
        <v>0</v>
      </c>
      <c r="P353" s="122">
        <f t="shared" si="22"/>
        <v>21740.799999999999</v>
      </c>
      <c r="Q353" s="72">
        <f>Q349</f>
        <v>0</v>
      </c>
      <c r="R353" s="1"/>
    </row>
    <row r="354" spans="1:18" s="37" customFormat="1" ht="20.100000000000001" customHeight="1" x14ac:dyDescent="0.2">
      <c r="A354" s="69" t="s">
        <v>285</v>
      </c>
      <c r="B354" s="1103" t="s">
        <v>158</v>
      </c>
      <c r="C354" s="1104"/>
      <c r="D354" s="1104"/>
      <c r="E354" s="1105"/>
      <c r="F354" s="72">
        <f>F350</f>
        <v>0</v>
      </c>
      <c r="G354" s="434"/>
      <c r="H354" s="541"/>
      <c r="I354" s="99"/>
      <c r="J354" s="99"/>
      <c r="K354" s="99"/>
      <c r="L354" s="99"/>
      <c r="M354" s="99"/>
      <c r="N354" s="99"/>
      <c r="O354" s="104">
        <f>O350</f>
        <v>0</v>
      </c>
      <c r="P354" s="122">
        <f t="shared" si="22"/>
        <v>0</v>
      </c>
      <c r="Q354" s="72">
        <f>Q350</f>
        <v>0</v>
      </c>
      <c r="R354" s="1"/>
    </row>
    <row r="355" spans="1:18" s="37" customFormat="1" ht="20.100000000000001" customHeight="1" x14ac:dyDescent="0.2">
      <c r="A355" s="1084" t="s">
        <v>546</v>
      </c>
      <c r="B355" s="1084"/>
      <c r="C355" s="1084"/>
      <c r="D355" s="1084"/>
      <c r="E355" s="1084"/>
      <c r="F355" s="1084"/>
      <c r="G355" s="1084"/>
      <c r="H355" s="1084"/>
      <c r="I355" s="1084"/>
      <c r="J355" s="1084"/>
      <c r="K355" s="1084"/>
      <c r="L355" s="1084"/>
      <c r="M355" s="1084"/>
      <c r="N355" s="1084"/>
      <c r="O355" s="1084"/>
      <c r="P355" s="205"/>
      <c r="Q355" s="132"/>
      <c r="R355" s="1"/>
    </row>
    <row r="356" spans="1:18" s="37" customFormat="1" ht="20.100000000000001" customHeight="1" x14ac:dyDescent="0.2">
      <c r="A356" s="69" t="s">
        <v>278</v>
      </c>
      <c r="B356" s="1109" t="s">
        <v>481</v>
      </c>
      <c r="C356" s="1104"/>
      <c r="D356" s="1104"/>
      <c r="E356" s="1105"/>
      <c r="F356" s="71">
        <f>F357+F358+F359</f>
        <v>22072.5</v>
      </c>
      <c r="G356" s="433"/>
      <c r="H356" s="540"/>
      <c r="I356" s="98"/>
      <c r="J356" s="98"/>
      <c r="K356" s="98"/>
      <c r="L356" s="98"/>
      <c r="M356" s="98"/>
      <c r="N356" s="98"/>
      <c r="O356" s="103">
        <f>O357+O358+O359</f>
        <v>0</v>
      </c>
      <c r="P356" s="122">
        <f t="shared" ref="P356:P363" si="23">F356+O356</f>
        <v>22072.5</v>
      </c>
      <c r="Q356" s="71">
        <f>Q357+Q358+Q359</f>
        <v>0</v>
      </c>
      <c r="R356" s="1"/>
    </row>
    <row r="357" spans="1:18" s="37" customFormat="1" ht="20.100000000000001" customHeight="1" x14ac:dyDescent="0.2">
      <c r="A357" s="69" t="s">
        <v>279</v>
      </c>
      <c r="B357" s="1103" t="s">
        <v>468</v>
      </c>
      <c r="C357" s="1104"/>
      <c r="D357" s="1104"/>
      <c r="E357" s="1105"/>
      <c r="F357" s="71">
        <f>F282</f>
        <v>0</v>
      </c>
      <c r="G357" s="433"/>
      <c r="H357" s="540"/>
      <c r="I357" s="98"/>
      <c r="J357" s="98"/>
      <c r="K357" s="98"/>
      <c r="L357" s="98"/>
      <c r="M357" s="98"/>
      <c r="N357" s="98"/>
      <c r="O357" s="103">
        <f>O282</f>
        <v>0</v>
      </c>
      <c r="P357" s="122">
        <f t="shared" si="23"/>
        <v>0</v>
      </c>
      <c r="Q357" s="71">
        <f>Q282</f>
        <v>0</v>
      </c>
      <c r="R357" s="1"/>
    </row>
    <row r="358" spans="1:18" s="37" customFormat="1" ht="20.100000000000001" customHeight="1" x14ac:dyDescent="0.2">
      <c r="A358" s="69" t="s">
        <v>280</v>
      </c>
      <c r="B358" s="1103" t="s">
        <v>29</v>
      </c>
      <c r="C358" s="1104"/>
      <c r="D358" s="1104"/>
      <c r="E358" s="1105"/>
      <c r="F358" s="71">
        <f>F283</f>
        <v>4154.7</v>
      </c>
      <c r="G358" s="433"/>
      <c r="H358" s="540"/>
      <c r="I358" s="98"/>
      <c r="J358" s="98"/>
      <c r="K358" s="98"/>
      <c r="L358" s="98"/>
      <c r="M358" s="98"/>
      <c r="N358" s="98"/>
      <c r="O358" s="103">
        <f>O283</f>
        <v>0</v>
      </c>
      <c r="P358" s="122">
        <f t="shared" si="23"/>
        <v>4154.7</v>
      </c>
      <c r="Q358" s="71">
        <f>Q283</f>
        <v>0</v>
      </c>
      <c r="R358" s="1"/>
    </row>
    <row r="359" spans="1:18" s="37" customFormat="1" ht="20.100000000000001" customHeight="1" x14ac:dyDescent="0.2">
      <c r="A359" s="69" t="s">
        <v>281</v>
      </c>
      <c r="B359" s="1103" t="s">
        <v>158</v>
      </c>
      <c r="C359" s="1104"/>
      <c r="D359" s="1104"/>
      <c r="E359" s="1105"/>
      <c r="F359" s="71">
        <f>F284</f>
        <v>17917.8</v>
      </c>
      <c r="G359" s="433"/>
      <c r="H359" s="540"/>
      <c r="I359" s="98"/>
      <c r="J359" s="98"/>
      <c r="K359" s="98"/>
      <c r="L359" s="98"/>
      <c r="M359" s="98"/>
      <c r="N359" s="98"/>
      <c r="O359" s="103">
        <f>O284</f>
        <v>0</v>
      </c>
      <c r="P359" s="122">
        <f t="shared" si="23"/>
        <v>17917.8</v>
      </c>
      <c r="Q359" s="71">
        <f>Q284</f>
        <v>0</v>
      </c>
      <c r="R359" s="1"/>
    </row>
    <row r="360" spans="1:18" s="37" customFormat="1" ht="20.100000000000001" customHeight="1" x14ac:dyDescent="0.2">
      <c r="A360" s="69" t="s">
        <v>282</v>
      </c>
      <c r="B360" s="1109" t="s">
        <v>419</v>
      </c>
      <c r="C360" s="1104"/>
      <c r="D360" s="1104"/>
      <c r="E360" s="1105"/>
      <c r="F360" s="71">
        <f>F356</f>
        <v>22072.5</v>
      </c>
      <c r="G360" s="433"/>
      <c r="H360" s="540"/>
      <c r="I360" s="98"/>
      <c r="J360" s="98"/>
      <c r="K360" s="98"/>
      <c r="L360" s="98"/>
      <c r="M360" s="98"/>
      <c r="N360" s="98"/>
      <c r="O360" s="103">
        <f>O356</f>
        <v>0</v>
      </c>
      <c r="P360" s="122">
        <f t="shared" si="23"/>
        <v>22072.5</v>
      </c>
      <c r="Q360" s="71">
        <f>Q356</f>
        <v>0</v>
      </c>
      <c r="R360" s="1"/>
    </row>
    <row r="361" spans="1:18" s="37" customFormat="1" ht="20.100000000000001" customHeight="1" x14ac:dyDescent="0.2">
      <c r="A361" s="69" t="s">
        <v>283</v>
      </c>
      <c r="B361" s="1103" t="s">
        <v>468</v>
      </c>
      <c r="C361" s="1104"/>
      <c r="D361" s="1104"/>
      <c r="E361" s="1105"/>
      <c r="F361" s="71">
        <f>F357</f>
        <v>0</v>
      </c>
      <c r="G361" s="433"/>
      <c r="H361" s="540"/>
      <c r="I361" s="98"/>
      <c r="J361" s="98"/>
      <c r="K361" s="98"/>
      <c r="L361" s="98"/>
      <c r="M361" s="98"/>
      <c r="N361" s="98"/>
      <c r="O361" s="103">
        <f>O357</f>
        <v>0</v>
      </c>
      <c r="P361" s="122">
        <f t="shared" si="23"/>
        <v>0</v>
      </c>
      <c r="Q361" s="71">
        <f>Q357</f>
        <v>0</v>
      </c>
      <c r="R361" s="1"/>
    </row>
    <row r="362" spans="1:18" s="37" customFormat="1" ht="20.100000000000001" customHeight="1" x14ac:dyDescent="0.2">
      <c r="A362" s="69" t="s">
        <v>284</v>
      </c>
      <c r="B362" s="1103" t="s">
        <v>29</v>
      </c>
      <c r="C362" s="1104"/>
      <c r="D362" s="1104"/>
      <c r="E362" s="1105"/>
      <c r="F362" s="71">
        <f>F358</f>
        <v>4154.7</v>
      </c>
      <c r="G362" s="433"/>
      <c r="H362" s="540"/>
      <c r="I362" s="98"/>
      <c r="J362" s="98"/>
      <c r="K362" s="98"/>
      <c r="L362" s="98"/>
      <c r="M362" s="98"/>
      <c r="N362" s="98"/>
      <c r="O362" s="103">
        <f>O358</f>
        <v>0</v>
      </c>
      <c r="P362" s="122">
        <f t="shared" si="23"/>
        <v>4154.7</v>
      </c>
      <c r="Q362" s="71">
        <f>Q358</f>
        <v>0</v>
      </c>
      <c r="R362" s="1"/>
    </row>
    <row r="363" spans="1:18" s="37" customFormat="1" ht="20.100000000000001" customHeight="1" x14ac:dyDescent="0.2">
      <c r="A363" s="69" t="s">
        <v>285</v>
      </c>
      <c r="B363" s="1103" t="s">
        <v>158</v>
      </c>
      <c r="C363" s="1104"/>
      <c r="D363" s="1104"/>
      <c r="E363" s="1105"/>
      <c r="F363" s="71">
        <f>F359</f>
        <v>17917.8</v>
      </c>
      <c r="G363" s="433"/>
      <c r="H363" s="540"/>
      <c r="I363" s="98"/>
      <c r="J363" s="98"/>
      <c r="K363" s="98"/>
      <c r="L363" s="98"/>
      <c r="M363" s="98"/>
      <c r="N363" s="98"/>
      <c r="O363" s="103">
        <f>O359</f>
        <v>0</v>
      </c>
      <c r="P363" s="122">
        <f t="shared" si="23"/>
        <v>17917.8</v>
      </c>
      <c r="Q363" s="71">
        <f>Q359</f>
        <v>0</v>
      </c>
      <c r="R363" s="1"/>
    </row>
    <row r="364" spans="1:18" s="37" customFormat="1" ht="20.100000000000001" customHeight="1" x14ac:dyDescent="0.2">
      <c r="A364" s="1118" t="s">
        <v>495</v>
      </c>
      <c r="B364" s="1118"/>
      <c r="C364" s="1118"/>
      <c r="D364" s="1118"/>
      <c r="E364" s="1118"/>
      <c r="F364" s="1118"/>
      <c r="G364" s="1118"/>
      <c r="H364" s="1118"/>
      <c r="I364" s="1118"/>
      <c r="J364" s="1118"/>
      <c r="K364" s="1118"/>
      <c r="L364" s="1118"/>
      <c r="M364" s="1118"/>
      <c r="N364" s="1118"/>
      <c r="O364" s="1118"/>
      <c r="P364" s="205"/>
      <c r="Q364" s="132"/>
      <c r="R364" s="1"/>
    </row>
    <row r="365" spans="1:18" s="37" customFormat="1" ht="20.100000000000001" customHeight="1" x14ac:dyDescent="0.2">
      <c r="A365" s="69" t="s">
        <v>278</v>
      </c>
      <c r="B365" s="1109" t="s">
        <v>481</v>
      </c>
      <c r="C365" s="1104"/>
      <c r="D365" s="1104"/>
      <c r="E365" s="1105"/>
      <c r="F365" s="71">
        <f>F366+F367+F368</f>
        <v>2152476.4</v>
      </c>
      <c r="G365" s="433"/>
      <c r="H365" s="540"/>
      <c r="I365" s="98"/>
      <c r="J365" s="98"/>
      <c r="K365" s="98"/>
      <c r="L365" s="98"/>
      <c r="M365" s="98"/>
      <c r="N365" s="98"/>
      <c r="O365" s="414">
        <f>O366+O367+O368</f>
        <v>0</v>
      </c>
      <c r="P365" s="122">
        <f t="shared" ref="P365:P376" si="24">F365+O365</f>
        <v>2152476.4</v>
      </c>
      <c r="Q365" s="71">
        <f>Q366+Q367+Q368</f>
        <v>0</v>
      </c>
      <c r="R365" s="1"/>
    </row>
    <row r="366" spans="1:18" s="37" customFormat="1" ht="20.100000000000001" customHeight="1" x14ac:dyDescent="0.2">
      <c r="A366" s="69" t="s">
        <v>279</v>
      </c>
      <c r="B366" s="1103" t="s">
        <v>468</v>
      </c>
      <c r="C366" s="1104"/>
      <c r="D366" s="1104"/>
      <c r="E366" s="1105"/>
      <c r="F366" s="71">
        <f>F300+F313+F326+F339+F348+F357</f>
        <v>553.9</v>
      </c>
      <c r="G366" s="433"/>
      <c r="H366" s="540"/>
      <c r="I366" s="98"/>
      <c r="J366" s="98"/>
      <c r="K366" s="98"/>
      <c r="L366" s="98"/>
      <c r="M366" s="98"/>
      <c r="N366" s="98"/>
      <c r="O366" s="414">
        <f>O300+O313+O326+O339+O348+O357</f>
        <v>0</v>
      </c>
      <c r="P366" s="122">
        <f t="shared" si="24"/>
        <v>553.9</v>
      </c>
      <c r="Q366" s="71">
        <f>Q300+Q313+Q326+Q339+Q348+Q357</f>
        <v>0</v>
      </c>
      <c r="R366" s="1"/>
    </row>
    <row r="367" spans="1:18" s="37" customFormat="1" ht="20.100000000000001" customHeight="1" x14ac:dyDescent="0.2">
      <c r="A367" s="69" t="s">
        <v>280</v>
      </c>
      <c r="B367" s="1103" t="s">
        <v>29</v>
      </c>
      <c r="C367" s="1104"/>
      <c r="D367" s="1104"/>
      <c r="E367" s="1105"/>
      <c r="F367" s="71">
        <f>F301+F314+F327+F340+F349+F358</f>
        <v>1128519.6000000001</v>
      </c>
      <c r="G367" s="433"/>
      <c r="H367" s="540"/>
      <c r="I367" s="98"/>
      <c r="J367" s="98"/>
      <c r="K367" s="98"/>
      <c r="L367" s="98"/>
      <c r="M367" s="98"/>
      <c r="N367" s="98"/>
      <c r="O367" s="414">
        <f>O301+O314+O327+O340+O349+O358</f>
        <v>0</v>
      </c>
      <c r="P367" s="122">
        <f t="shared" si="24"/>
        <v>1128519.6000000001</v>
      </c>
      <c r="Q367" s="71">
        <f>Q301+Q314+Q327+Q340+Q349+Q358</f>
        <v>0</v>
      </c>
      <c r="R367" s="1"/>
    </row>
    <row r="368" spans="1:18" s="37" customFormat="1" ht="20.100000000000001" customHeight="1" x14ac:dyDescent="0.2">
      <c r="A368" s="69" t="s">
        <v>281</v>
      </c>
      <c r="B368" s="1103" t="s">
        <v>158</v>
      </c>
      <c r="C368" s="1104"/>
      <c r="D368" s="1104"/>
      <c r="E368" s="1105"/>
      <c r="F368" s="71">
        <f>F302+F315+F328+F341+F350+F359</f>
        <v>1023402.9</v>
      </c>
      <c r="G368" s="433"/>
      <c r="H368" s="540"/>
      <c r="I368" s="98"/>
      <c r="J368" s="98"/>
      <c r="K368" s="98"/>
      <c r="L368" s="98"/>
      <c r="M368" s="98"/>
      <c r="N368" s="98"/>
      <c r="O368" s="414">
        <f>O302+O315+O328+O341+O350+O359</f>
        <v>0</v>
      </c>
      <c r="P368" s="122">
        <f t="shared" si="24"/>
        <v>1023402.9</v>
      </c>
      <c r="Q368" s="71">
        <f>Q302+Q315+Q328+Q341+Q350+Q359</f>
        <v>0</v>
      </c>
      <c r="R368" s="1"/>
    </row>
    <row r="369" spans="1:18" s="37" customFormat="1" ht="20.100000000000001" customHeight="1" x14ac:dyDescent="0.2">
      <c r="A369" s="69" t="s">
        <v>282</v>
      </c>
      <c r="B369" s="1109" t="s">
        <v>482</v>
      </c>
      <c r="C369" s="1104"/>
      <c r="D369" s="1104"/>
      <c r="E369" s="1105"/>
      <c r="F369" s="72">
        <f>F370+F371+F372</f>
        <v>0</v>
      </c>
      <c r="G369" s="434"/>
      <c r="H369" s="541"/>
      <c r="I369" s="99"/>
      <c r="J369" s="99"/>
      <c r="K369" s="99"/>
      <c r="L369" s="99"/>
      <c r="M369" s="99"/>
      <c r="N369" s="99"/>
      <c r="O369" s="104">
        <f>O370+O371+O372</f>
        <v>0</v>
      </c>
      <c r="P369" s="122">
        <f t="shared" si="24"/>
        <v>0</v>
      </c>
      <c r="Q369" s="72">
        <f>Q370+Q371+Q372</f>
        <v>0</v>
      </c>
      <c r="R369" s="1"/>
    </row>
    <row r="370" spans="1:18" s="37" customFormat="1" ht="20.100000000000001" customHeight="1" x14ac:dyDescent="0.2">
      <c r="A370" s="69" t="s">
        <v>283</v>
      </c>
      <c r="B370" s="1103" t="s">
        <v>468</v>
      </c>
      <c r="C370" s="1104"/>
      <c r="D370" s="1104"/>
      <c r="E370" s="1105"/>
      <c r="F370" s="72">
        <f>F304+F317+F330</f>
        <v>0</v>
      </c>
      <c r="G370" s="434"/>
      <c r="H370" s="541"/>
      <c r="I370" s="99"/>
      <c r="J370" s="99"/>
      <c r="K370" s="99"/>
      <c r="L370" s="99"/>
      <c r="M370" s="99"/>
      <c r="N370" s="99"/>
      <c r="O370" s="104">
        <f>O304+O317+O330</f>
        <v>0</v>
      </c>
      <c r="P370" s="122">
        <f t="shared" si="24"/>
        <v>0</v>
      </c>
      <c r="Q370" s="72">
        <f>Q304+Q317+Q330</f>
        <v>0</v>
      </c>
      <c r="R370" s="1"/>
    </row>
    <row r="371" spans="1:18" s="37" customFormat="1" ht="20.100000000000001" customHeight="1" x14ac:dyDescent="0.2">
      <c r="A371" s="69" t="s">
        <v>284</v>
      </c>
      <c r="B371" s="1103" t="s">
        <v>29</v>
      </c>
      <c r="C371" s="1104"/>
      <c r="D371" s="1104"/>
      <c r="E371" s="1105"/>
      <c r="F371" s="72">
        <f>F305+F318+F331</f>
        <v>0</v>
      </c>
      <c r="G371" s="434"/>
      <c r="H371" s="541"/>
      <c r="I371" s="99"/>
      <c r="J371" s="99"/>
      <c r="K371" s="99"/>
      <c r="L371" s="99"/>
      <c r="M371" s="99"/>
      <c r="N371" s="99"/>
      <c r="O371" s="104">
        <f>O305+O318+O331</f>
        <v>0</v>
      </c>
      <c r="P371" s="122">
        <f t="shared" si="24"/>
        <v>0</v>
      </c>
      <c r="Q371" s="72">
        <f>Q305+Q318+Q331</f>
        <v>0</v>
      </c>
      <c r="R371" s="1"/>
    </row>
    <row r="372" spans="1:18" s="37" customFormat="1" ht="20.100000000000001" customHeight="1" x14ac:dyDescent="0.2">
      <c r="A372" s="69" t="s">
        <v>285</v>
      </c>
      <c r="B372" s="1103" t="s">
        <v>158</v>
      </c>
      <c r="C372" s="1104"/>
      <c r="D372" s="1104"/>
      <c r="E372" s="1105"/>
      <c r="F372" s="72">
        <f>F306+F319+F332</f>
        <v>0</v>
      </c>
      <c r="G372" s="434"/>
      <c r="H372" s="541"/>
      <c r="I372" s="99"/>
      <c r="J372" s="99"/>
      <c r="K372" s="99"/>
      <c r="L372" s="99"/>
      <c r="M372" s="99"/>
      <c r="N372" s="99"/>
      <c r="O372" s="104">
        <f>O306+O319+O332</f>
        <v>0</v>
      </c>
      <c r="P372" s="122">
        <f t="shared" si="24"/>
        <v>0</v>
      </c>
      <c r="Q372" s="72">
        <f>Q306+Q319+Q332</f>
        <v>0</v>
      </c>
      <c r="R372" s="1"/>
    </row>
    <row r="373" spans="1:18" s="37" customFormat="1" ht="20.100000000000001" customHeight="1" x14ac:dyDescent="0.2">
      <c r="A373" s="69" t="s">
        <v>286</v>
      </c>
      <c r="B373" s="1109" t="s">
        <v>420</v>
      </c>
      <c r="C373" s="1104"/>
      <c r="D373" s="1104"/>
      <c r="E373" s="1105"/>
      <c r="F373" s="72">
        <f>F374+F375+F376</f>
        <v>2152476.4</v>
      </c>
      <c r="G373" s="434"/>
      <c r="H373" s="541"/>
      <c r="I373" s="99"/>
      <c r="J373" s="99"/>
      <c r="K373" s="99"/>
      <c r="L373" s="99"/>
      <c r="M373" s="99"/>
      <c r="N373" s="99"/>
      <c r="O373" s="104">
        <f>O374+O375+O376</f>
        <v>0</v>
      </c>
      <c r="P373" s="122">
        <f t="shared" si="24"/>
        <v>2152476.4</v>
      </c>
      <c r="Q373" s="72">
        <f>Q374+Q375+Q376</f>
        <v>0</v>
      </c>
      <c r="R373" s="1"/>
    </row>
    <row r="374" spans="1:18" s="37" customFormat="1" ht="20.100000000000001" customHeight="1" x14ac:dyDescent="0.2">
      <c r="A374" s="69" t="s">
        <v>287</v>
      </c>
      <c r="B374" s="1103" t="s">
        <v>468</v>
      </c>
      <c r="C374" s="1104"/>
      <c r="D374" s="1104"/>
      <c r="E374" s="1105"/>
      <c r="F374" s="72">
        <f>F366+F370</f>
        <v>553.9</v>
      </c>
      <c r="G374" s="434"/>
      <c r="H374" s="541"/>
      <c r="I374" s="99"/>
      <c r="J374" s="99"/>
      <c r="K374" s="99"/>
      <c r="L374" s="99"/>
      <c r="M374" s="99"/>
      <c r="N374" s="99"/>
      <c r="O374" s="104">
        <f>O366+O370</f>
        <v>0</v>
      </c>
      <c r="P374" s="122">
        <f t="shared" si="24"/>
        <v>553.9</v>
      </c>
      <c r="Q374" s="72">
        <f>Q366+Q370</f>
        <v>0</v>
      </c>
      <c r="R374" s="1"/>
    </row>
    <row r="375" spans="1:18" s="37" customFormat="1" ht="20.100000000000001" customHeight="1" x14ac:dyDescent="0.2">
      <c r="A375" s="69" t="s">
        <v>288</v>
      </c>
      <c r="B375" s="1103" t="s">
        <v>29</v>
      </c>
      <c r="C375" s="1104"/>
      <c r="D375" s="1104"/>
      <c r="E375" s="1105"/>
      <c r="F375" s="72">
        <f>F367+F371</f>
        <v>1128519.6000000001</v>
      </c>
      <c r="G375" s="434"/>
      <c r="H375" s="541"/>
      <c r="I375" s="99"/>
      <c r="J375" s="99"/>
      <c r="K375" s="99"/>
      <c r="L375" s="99"/>
      <c r="M375" s="99"/>
      <c r="N375" s="99"/>
      <c r="O375" s="104">
        <f>O367+O371</f>
        <v>0</v>
      </c>
      <c r="P375" s="122">
        <f t="shared" si="24"/>
        <v>1128519.6000000001</v>
      </c>
      <c r="Q375" s="72">
        <f>Q367+Q371</f>
        <v>0</v>
      </c>
      <c r="R375" s="1"/>
    </row>
    <row r="376" spans="1:18" s="37" customFormat="1" ht="20.100000000000001" customHeight="1" x14ac:dyDescent="0.2">
      <c r="A376" s="69" t="s">
        <v>289</v>
      </c>
      <c r="B376" s="1103" t="s">
        <v>158</v>
      </c>
      <c r="C376" s="1104"/>
      <c r="D376" s="1104"/>
      <c r="E376" s="1105"/>
      <c r="F376" s="72">
        <f>F368+F372</f>
        <v>1023402.9</v>
      </c>
      <c r="G376" s="434"/>
      <c r="H376" s="541"/>
      <c r="I376" s="99"/>
      <c r="J376" s="99"/>
      <c r="K376" s="99"/>
      <c r="L376" s="99"/>
      <c r="M376" s="99"/>
      <c r="N376" s="99"/>
      <c r="O376" s="104">
        <f>O368+O372</f>
        <v>0</v>
      </c>
      <c r="P376" s="122">
        <f t="shared" si="24"/>
        <v>1023402.9</v>
      </c>
      <c r="Q376" s="72">
        <f>Q368+Q372</f>
        <v>0</v>
      </c>
      <c r="R376" s="1"/>
    </row>
    <row r="377" spans="1:18" ht="33.6" customHeight="1" x14ac:dyDescent="0.2">
      <c r="A377" s="1114" t="s">
        <v>421</v>
      </c>
      <c r="B377" s="1115"/>
      <c r="C377" s="1115"/>
      <c r="D377" s="1115"/>
      <c r="E377" s="1115"/>
      <c r="F377" s="1115"/>
      <c r="G377" s="1115"/>
      <c r="H377" s="1115"/>
      <c r="I377" s="1115"/>
      <c r="J377" s="1115"/>
      <c r="K377" s="1115"/>
      <c r="L377" s="1115"/>
      <c r="M377" s="1115"/>
      <c r="N377" s="1115"/>
      <c r="O377" s="1115"/>
      <c r="P377" s="119"/>
    </row>
    <row r="378" spans="1:18" x14ac:dyDescent="0.2">
      <c r="A378" s="62"/>
      <c r="B378" s="59"/>
      <c r="C378" s="60"/>
      <c r="D378" s="61"/>
      <c r="E378" s="62"/>
    </row>
    <row r="379" spans="1:18" ht="15.75" x14ac:dyDescent="0.2">
      <c r="A379" s="1116"/>
      <c r="B379" s="1117"/>
      <c r="C379" s="1117"/>
      <c r="D379" s="1117"/>
      <c r="E379" s="1117"/>
    </row>
    <row r="380" spans="1:18" x14ac:dyDescent="0.2">
      <c r="P380" s="229"/>
    </row>
    <row r="381" spans="1:18" x14ac:dyDescent="0.2">
      <c r="B381" s="59"/>
      <c r="C381" s="60"/>
      <c r="D381" s="61"/>
      <c r="E381" s="62"/>
      <c r="F381" s="114"/>
      <c r="G381" s="429"/>
      <c r="H381" s="536"/>
      <c r="I381" s="78"/>
      <c r="J381" s="78"/>
      <c r="K381" s="78"/>
      <c r="L381" s="78"/>
      <c r="M381" s="78"/>
      <c r="N381" s="80"/>
      <c r="O381" s="43"/>
      <c r="P381" s="230"/>
    </row>
    <row r="382" spans="1:18" x14ac:dyDescent="0.2">
      <c r="B382" s="59"/>
      <c r="C382" s="60"/>
      <c r="D382" s="61"/>
      <c r="E382" s="62"/>
      <c r="F382" s="114"/>
      <c r="G382" s="429"/>
      <c r="H382" s="536"/>
      <c r="I382" s="78"/>
      <c r="J382" s="78"/>
      <c r="K382" s="78"/>
      <c r="L382" s="78"/>
      <c r="M382" s="78"/>
      <c r="N382" s="80"/>
      <c r="O382" s="43"/>
      <c r="P382" s="230"/>
    </row>
    <row r="383" spans="1:18" x14ac:dyDescent="0.2">
      <c r="B383" s="59"/>
      <c r="C383" s="60"/>
      <c r="D383" s="61"/>
      <c r="E383" s="62"/>
      <c r="F383" s="114"/>
      <c r="G383" s="429"/>
      <c r="H383" s="536"/>
      <c r="I383" s="78"/>
      <c r="J383" s="78"/>
      <c r="K383" s="78"/>
      <c r="L383" s="78"/>
      <c r="M383" s="78"/>
      <c r="N383" s="80"/>
      <c r="O383" s="43"/>
      <c r="P383" s="230"/>
    </row>
    <row r="384" spans="1:18" x14ac:dyDescent="0.2">
      <c r="B384" s="59"/>
      <c r="C384" s="60"/>
      <c r="D384" s="61"/>
      <c r="E384" s="62"/>
      <c r="F384" s="114"/>
      <c r="G384" s="429"/>
      <c r="H384" s="536"/>
      <c r="I384" s="78"/>
      <c r="J384" s="78"/>
      <c r="K384" s="78"/>
      <c r="L384" s="78"/>
      <c r="M384" s="78"/>
      <c r="N384" s="80"/>
      <c r="O384" s="43"/>
      <c r="P384" s="230"/>
    </row>
    <row r="385" spans="2:16" x14ac:dyDescent="0.2">
      <c r="B385" s="59"/>
      <c r="C385" s="60"/>
      <c r="D385" s="61"/>
      <c r="E385" s="62"/>
      <c r="F385" s="114"/>
      <c r="G385" s="429"/>
      <c r="H385" s="536"/>
      <c r="I385" s="78"/>
      <c r="J385" s="78"/>
      <c r="K385" s="78"/>
      <c r="L385" s="78"/>
      <c r="M385" s="78"/>
      <c r="N385" s="80"/>
      <c r="O385" s="43"/>
      <c r="P385" s="230"/>
    </row>
    <row r="386" spans="2:16" x14ac:dyDescent="0.2">
      <c r="B386" s="59"/>
      <c r="C386" s="60"/>
      <c r="D386" s="61"/>
      <c r="E386" s="62"/>
      <c r="F386" s="114"/>
      <c r="G386" s="429"/>
      <c r="H386" s="536"/>
      <c r="I386" s="78"/>
      <c r="J386" s="78"/>
      <c r="K386" s="78"/>
      <c r="L386" s="78"/>
      <c r="M386" s="78"/>
      <c r="N386" s="80"/>
      <c r="O386" s="43"/>
      <c r="P386" s="230"/>
    </row>
    <row r="387" spans="2:16" x14ac:dyDescent="0.2">
      <c r="B387" s="59"/>
      <c r="C387" s="60"/>
      <c r="D387" s="61"/>
      <c r="E387" s="62"/>
      <c r="F387" s="114"/>
      <c r="G387" s="429"/>
      <c r="H387" s="536"/>
      <c r="I387" s="78"/>
      <c r="J387" s="78"/>
      <c r="K387" s="78"/>
      <c r="L387" s="78"/>
      <c r="M387" s="78"/>
      <c r="N387" s="80"/>
      <c r="O387" s="43"/>
      <c r="P387" s="230"/>
    </row>
    <row r="388" spans="2:16" x14ac:dyDescent="0.2">
      <c r="B388" s="59"/>
      <c r="C388" s="60"/>
      <c r="D388" s="61"/>
      <c r="E388" s="62"/>
      <c r="F388" s="114"/>
      <c r="G388" s="429"/>
      <c r="H388" s="536"/>
      <c r="I388" s="78"/>
      <c r="J388" s="78"/>
      <c r="K388" s="78"/>
      <c r="L388" s="78"/>
      <c r="M388" s="78"/>
      <c r="N388" s="80"/>
      <c r="O388" s="43"/>
      <c r="P388" s="230"/>
    </row>
    <row r="389" spans="2:16" x14ac:dyDescent="0.2">
      <c r="B389" s="59"/>
      <c r="C389" s="60"/>
      <c r="D389" s="61"/>
      <c r="E389" s="62"/>
      <c r="F389" s="114"/>
      <c r="G389" s="429"/>
      <c r="H389" s="536"/>
      <c r="I389" s="78"/>
      <c r="J389" s="78"/>
      <c r="K389" s="78"/>
      <c r="L389" s="78"/>
      <c r="M389" s="78"/>
      <c r="N389" s="80"/>
      <c r="O389" s="43"/>
      <c r="P389" s="230"/>
    </row>
    <row r="390" spans="2:16" x14ac:dyDescent="0.2">
      <c r="B390" s="59"/>
      <c r="C390" s="60"/>
      <c r="D390" s="61"/>
      <c r="E390" s="62"/>
      <c r="F390" s="114"/>
      <c r="G390" s="429"/>
      <c r="H390" s="536"/>
      <c r="I390" s="78"/>
      <c r="J390" s="78"/>
      <c r="K390" s="78"/>
      <c r="L390" s="78"/>
      <c r="M390" s="78"/>
      <c r="N390" s="80"/>
      <c r="O390" s="43"/>
      <c r="P390" s="230"/>
    </row>
  </sheetData>
  <mergeCells count="261">
    <mergeCell ref="B275:E275"/>
    <mergeCell ref="B189:E189"/>
    <mergeCell ref="A192:O192"/>
    <mergeCell ref="B204:E204"/>
    <mergeCell ref="B205:E205"/>
    <mergeCell ref="B206:E206"/>
    <mergeCell ref="B207:E207"/>
    <mergeCell ref="A193:O193"/>
    <mergeCell ref="B164:E164"/>
    <mergeCell ref="B165:E165"/>
    <mergeCell ref="B166:E166"/>
    <mergeCell ref="A229:A230"/>
    <mergeCell ref="B216:E216"/>
    <mergeCell ref="B213:E213"/>
    <mergeCell ref="A228:P228"/>
    <mergeCell ref="A265:A266"/>
    <mergeCell ref="B211:E211"/>
    <mergeCell ref="B215:E215"/>
    <mergeCell ref="B185:E185"/>
    <mergeCell ref="B186:E186"/>
    <mergeCell ref="B187:E187"/>
    <mergeCell ref="A169:O169"/>
    <mergeCell ref="A208:O208"/>
    <mergeCell ref="B210:E210"/>
    <mergeCell ref="B265:B266"/>
    <mergeCell ref="B252:E252"/>
    <mergeCell ref="B246:E246"/>
    <mergeCell ref="B250:E250"/>
    <mergeCell ref="B124:E124"/>
    <mergeCell ref="B125:E125"/>
    <mergeCell ref="A199:Q199"/>
    <mergeCell ref="B191:E191"/>
    <mergeCell ref="B190:E190"/>
    <mergeCell ref="B180:E180"/>
    <mergeCell ref="A179:O179"/>
    <mergeCell ref="B140:E140"/>
    <mergeCell ref="B188:E188"/>
    <mergeCell ref="B183:E183"/>
    <mergeCell ref="B182:E182"/>
    <mergeCell ref="B181:E181"/>
    <mergeCell ref="B184:E184"/>
    <mergeCell ref="A149:O149"/>
    <mergeCell ref="B146:E146"/>
    <mergeCell ref="B147:E147"/>
    <mergeCell ref="A150:O150"/>
    <mergeCell ref="B148:E148"/>
    <mergeCell ref="A172:O172"/>
    <mergeCell ref="A160:Q160"/>
    <mergeCell ref="A5:O5"/>
    <mergeCell ref="D2:D3"/>
    <mergeCell ref="A2:A3"/>
    <mergeCell ref="B2:B3"/>
    <mergeCell ref="C2:C3"/>
    <mergeCell ref="A6:O6"/>
    <mergeCell ref="B56:E56"/>
    <mergeCell ref="A39:Q39"/>
    <mergeCell ref="B55:E55"/>
    <mergeCell ref="A30:Q30"/>
    <mergeCell ref="B31:E31"/>
    <mergeCell ref="B32:E32"/>
    <mergeCell ref="B33:E33"/>
    <mergeCell ref="B34:E34"/>
    <mergeCell ref="B35:E35"/>
    <mergeCell ref="B50:E50"/>
    <mergeCell ref="B51:E51"/>
    <mergeCell ref="B53:E53"/>
    <mergeCell ref="A52:O52"/>
    <mergeCell ref="B54:E54"/>
    <mergeCell ref="Q3:Q4"/>
    <mergeCell ref="B47:E47"/>
    <mergeCell ref="B48:E48"/>
    <mergeCell ref="A43:Q43"/>
    <mergeCell ref="A107:O107"/>
    <mergeCell ref="A127:O127"/>
    <mergeCell ref="A102:O102"/>
    <mergeCell ref="B62:E62"/>
    <mergeCell ref="B64:E64"/>
    <mergeCell ref="B59:E59"/>
    <mergeCell ref="B61:E61"/>
    <mergeCell ref="A93:Q93"/>
    <mergeCell ref="B60:E60"/>
    <mergeCell ref="B126:E126"/>
    <mergeCell ref="A118:Q118"/>
    <mergeCell ref="B119:E119"/>
    <mergeCell ref="B120:E120"/>
    <mergeCell ref="B121:E121"/>
    <mergeCell ref="B122:E122"/>
    <mergeCell ref="B123:E123"/>
    <mergeCell ref="B44:E44"/>
    <mergeCell ref="B45:E45"/>
    <mergeCell ref="A40:A41"/>
    <mergeCell ref="B40:B41"/>
    <mergeCell ref="B46:E46"/>
    <mergeCell ref="B36:E36"/>
    <mergeCell ref="B37:E37"/>
    <mergeCell ref="B38:E38"/>
    <mergeCell ref="B49:E49"/>
    <mergeCell ref="E2:E3"/>
    <mergeCell ref="G2:O2"/>
    <mergeCell ref="A66:P66"/>
    <mergeCell ref="B141:E141"/>
    <mergeCell ref="B145:E145"/>
    <mergeCell ref="A136:O136"/>
    <mergeCell ref="B138:E138"/>
    <mergeCell ref="B137:E137"/>
    <mergeCell ref="B144:E144"/>
    <mergeCell ref="B143:E143"/>
    <mergeCell ref="B139:E139"/>
    <mergeCell ref="B142:E142"/>
    <mergeCell ref="B97:E97"/>
    <mergeCell ref="B98:E98"/>
    <mergeCell ref="B99:E99"/>
    <mergeCell ref="B100:E100"/>
    <mergeCell ref="B101:E101"/>
    <mergeCell ref="C91:C92"/>
    <mergeCell ref="D91:D92"/>
    <mergeCell ref="B96:E96"/>
    <mergeCell ref="B94:E94"/>
    <mergeCell ref="B95:E95"/>
    <mergeCell ref="A91:A92"/>
    <mergeCell ref="B91:B92"/>
    <mergeCell ref="B161:E161"/>
    <mergeCell ref="B162:E162"/>
    <mergeCell ref="B163:E163"/>
    <mergeCell ref="B167:E167"/>
    <mergeCell ref="B168:E168"/>
    <mergeCell ref="B214:E214"/>
    <mergeCell ref="B200:E200"/>
    <mergeCell ref="B201:E201"/>
    <mergeCell ref="B202:E202"/>
    <mergeCell ref="B203:E203"/>
    <mergeCell ref="A244:O244"/>
    <mergeCell ref="B251:E251"/>
    <mergeCell ref="B245:E245"/>
    <mergeCell ref="B249:E249"/>
    <mergeCell ref="B237:E237"/>
    <mergeCell ref="B238:E238"/>
    <mergeCell ref="B239:E239"/>
    <mergeCell ref="B243:E243"/>
    <mergeCell ref="B209:E209"/>
    <mergeCell ref="B240:E240"/>
    <mergeCell ref="B241:E241"/>
    <mergeCell ref="B242:E242"/>
    <mergeCell ref="A235:Q235"/>
    <mergeCell ref="B236:E236"/>
    <mergeCell ref="B212:E212"/>
    <mergeCell ref="A217:O217"/>
    <mergeCell ref="A218:O218"/>
    <mergeCell ref="A253:O253"/>
    <mergeCell ref="B247:E247"/>
    <mergeCell ref="B248:E248"/>
    <mergeCell ref="A292:P292"/>
    <mergeCell ref="A293:P293"/>
    <mergeCell ref="A264:O264"/>
    <mergeCell ref="B281:E281"/>
    <mergeCell ref="A254:O254"/>
    <mergeCell ref="B287:E287"/>
    <mergeCell ref="B288:E288"/>
    <mergeCell ref="B282:E282"/>
    <mergeCell ref="B286:E286"/>
    <mergeCell ref="B284:E284"/>
    <mergeCell ref="A280:O280"/>
    <mergeCell ref="B285:E285"/>
    <mergeCell ref="B283:E283"/>
    <mergeCell ref="B279:E279"/>
    <mergeCell ref="A271:Q271"/>
    <mergeCell ref="B272:E272"/>
    <mergeCell ref="B273:E273"/>
    <mergeCell ref="B274:E274"/>
    <mergeCell ref="B276:E276"/>
    <mergeCell ref="B278:E278"/>
    <mergeCell ref="B277:E277"/>
    <mergeCell ref="A298:O298"/>
    <mergeCell ref="B300:E300"/>
    <mergeCell ref="B305:E305"/>
    <mergeCell ref="G296:O296"/>
    <mergeCell ref="A294:O294"/>
    <mergeCell ref="A295:O295"/>
    <mergeCell ref="B331:E331"/>
    <mergeCell ref="B330:E330"/>
    <mergeCell ref="B318:E318"/>
    <mergeCell ref="B322:E322"/>
    <mergeCell ref="B317:E317"/>
    <mergeCell ref="B303:E303"/>
    <mergeCell ref="B319:E319"/>
    <mergeCell ref="B326:E326"/>
    <mergeCell ref="B309:E309"/>
    <mergeCell ref="B310:E310"/>
    <mergeCell ref="B308:E308"/>
    <mergeCell ref="B307:E307"/>
    <mergeCell ref="B302:E302"/>
    <mergeCell ref="B306:E306"/>
    <mergeCell ref="B304:E304"/>
    <mergeCell ref="B299:E299"/>
    <mergeCell ref="A296:E297"/>
    <mergeCell ref="B301:E301"/>
    <mergeCell ref="B325:E325"/>
    <mergeCell ref="A311:O311"/>
    <mergeCell ref="B316:E316"/>
    <mergeCell ref="B313:E313"/>
    <mergeCell ref="B314:E314"/>
    <mergeCell ref="B312:E312"/>
    <mergeCell ref="B336:E336"/>
    <mergeCell ref="B323:E323"/>
    <mergeCell ref="B327:E327"/>
    <mergeCell ref="A324:O324"/>
    <mergeCell ref="B335:E335"/>
    <mergeCell ref="B334:E334"/>
    <mergeCell ref="B328:E328"/>
    <mergeCell ref="B329:E329"/>
    <mergeCell ref="B332:E332"/>
    <mergeCell ref="B333:E333"/>
    <mergeCell ref="B315:E315"/>
    <mergeCell ref="A379:E379"/>
    <mergeCell ref="B374:E374"/>
    <mergeCell ref="B375:E375"/>
    <mergeCell ref="B376:E376"/>
    <mergeCell ref="A377:O377"/>
    <mergeCell ref="B373:E373"/>
    <mergeCell ref="A346:O346"/>
    <mergeCell ref="B347:E347"/>
    <mergeCell ref="B344:E344"/>
    <mergeCell ref="B345:E345"/>
    <mergeCell ref="A364:O364"/>
    <mergeCell ref="B365:E365"/>
    <mergeCell ref="B363:E363"/>
    <mergeCell ref="B351:E351"/>
    <mergeCell ref="B352:E352"/>
    <mergeCell ref="B348:E348"/>
    <mergeCell ref="B356:E356"/>
    <mergeCell ref="B368:E368"/>
    <mergeCell ref="B357:E357"/>
    <mergeCell ref="B359:E359"/>
    <mergeCell ref="B358:E358"/>
    <mergeCell ref="B350:E350"/>
    <mergeCell ref="B354:E354"/>
    <mergeCell ref="B367:E367"/>
    <mergeCell ref="B57:E57"/>
    <mergeCell ref="A65:O65"/>
    <mergeCell ref="B63:E63"/>
    <mergeCell ref="B58:E58"/>
    <mergeCell ref="B372:E372"/>
    <mergeCell ref="B342:E342"/>
    <mergeCell ref="B371:E371"/>
    <mergeCell ref="B370:E370"/>
    <mergeCell ref="B369:E369"/>
    <mergeCell ref="B360:E360"/>
    <mergeCell ref="B362:E362"/>
    <mergeCell ref="B343:E343"/>
    <mergeCell ref="A337:O337"/>
    <mergeCell ref="B338:E338"/>
    <mergeCell ref="B340:E340"/>
    <mergeCell ref="B353:E353"/>
    <mergeCell ref="B366:E366"/>
    <mergeCell ref="B339:E339"/>
    <mergeCell ref="B341:E341"/>
    <mergeCell ref="B349:E349"/>
    <mergeCell ref="B361:E361"/>
    <mergeCell ref="A355:O355"/>
    <mergeCell ref="B321:E321"/>
    <mergeCell ref="B320:E320"/>
  </mergeCells>
  <phoneticPr fontId="2" type="noConversion"/>
  <conditionalFormatting sqref="F1:F11 F22:F25 F27:F29 F31:F38 O32:O34 F40:F42 Q44:Q51 F44:F65 O45:O47 O49:O51 Q53:Q64 O55:O56 O59:O60 F67:F92 O94:P94 F94:F117 O95:O97 O98:P98 F127:F159 O137:O148 Q137:Q148 Q151:Q152 F161:F198 Q180:Q191 O183 O186 F200:F227 Q209:Q212 Q214:Q216 Q219:Q220 F229:F234 F236:F270 Q245:Q252 O246:O248 F272:F291 O274:O275 Q281:Q288 O283 F294:F65536 Q299:Q310 Q312:Q323 Q325:Q336 Q338:Q345 Q347:Q354 Q356:Q363 Q365:Q376">
    <cfRule type="cellIs" dxfId="35" priority="44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2"/>
  <sheetViews>
    <sheetView zoomScale="60" zoomScaleNormal="60" workbookViewId="0">
      <pane ySplit="3" topLeftCell="A234" activePane="bottomLeft" state="frozen"/>
      <selection pane="bottomLeft" activeCell="G231" sqref="G231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1" style="1" customWidth="1"/>
    <col min="4" max="4" width="23" style="2" customWidth="1"/>
    <col min="5" max="5" width="21.7109375" style="3" customWidth="1"/>
    <col min="6" max="6" width="15.85546875" style="442" customWidth="1"/>
    <col min="7" max="7" width="13.140625" style="418" customWidth="1"/>
    <col min="8" max="8" width="13.140625" style="400" customWidth="1"/>
    <col min="9" max="9" width="11.7109375" style="77" customWidth="1"/>
    <col min="10" max="13" width="14" style="77" customWidth="1"/>
    <col min="14" max="14" width="12.42578125" style="79" customWidth="1"/>
    <col min="15" max="15" width="17" style="4" customWidth="1"/>
    <col min="16" max="16" width="17" style="118" customWidth="1"/>
    <col min="17" max="17" width="15.7109375" style="316" customWidth="1"/>
    <col min="18" max="18" width="9.140625" style="1"/>
    <col min="19" max="19" width="13.28515625" style="1" customWidth="1"/>
    <col min="20" max="20" width="12.140625" style="1" customWidth="1"/>
    <col min="21" max="16384" width="9.140625" style="1"/>
  </cols>
  <sheetData>
    <row r="1" spans="1:18" ht="20.25" x14ac:dyDescent="0.3">
      <c r="A1" s="111" t="s">
        <v>186</v>
      </c>
      <c r="B1" s="112"/>
      <c r="D1" s="202"/>
      <c r="E1" s="203"/>
      <c r="I1" s="81"/>
      <c r="J1" s="81"/>
      <c r="K1" s="81"/>
      <c r="L1" s="81"/>
      <c r="M1" s="81"/>
      <c r="N1" s="81"/>
      <c r="O1" s="82"/>
      <c r="Q1" s="189"/>
    </row>
    <row r="2" spans="1:18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316" t="s">
        <v>37</v>
      </c>
      <c r="G2" s="1054"/>
      <c r="H2" s="1054"/>
      <c r="I2" s="1054"/>
      <c r="J2" s="1054"/>
      <c r="K2" s="1054"/>
      <c r="L2" s="1054"/>
      <c r="M2" s="1054"/>
      <c r="N2" s="1054"/>
      <c r="O2" s="1054"/>
      <c r="P2" s="119"/>
      <c r="Q2" s="189"/>
    </row>
    <row r="3" spans="1:18" ht="79.5" customHeight="1" thickBot="1" x14ac:dyDescent="0.25">
      <c r="A3" s="1056"/>
      <c r="B3" s="1056"/>
      <c r="C3" s="1262"/>
      <c r="D3" s="1262"/>
      <c r="E3" s="1262"/>
      <c r="F3" s="1317"/>
      <c r="G3" s="440" t="s">
        <v>937</v>
      </c>
      <c r="H3" s="441"/>
      <c r="I3" s="440"/>
      <c r="J3" s="108"/>
      <c r="K3" s="108"/>
      <c r="L3" s="108"/>
      <c r="M3" s="108"/>
      <c r="N3" s="109"/>
      <c r="O3" s="110" t="s">
        <v>191</v>
      </c>
      <c r="P3" s="120" t="s">
        <v>754</v>
      </c>
      <c r="Q3" s="1314" t="s">
        <v>753</v>
      </c>
    </row>
    <row r="4" spans="1:18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443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 t="s">
        <v>122</v>
      </c>
      <c r="Q4" s="1315"/>
    </row>
    <row r="5" spans="1:18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0"/>
      <c r="R5" s="1"/>
    </row>
    <row r="6" spans="1:18" ht="31.9" customHeight="1" x14ac:dyDescent="0.25">
      <c r="A6" s="1057" t="s">
        <v>808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  <c r="Q6" s="189"/>
    </row>
    <row r="7" spans="1:18" ht="120.6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5" t="s">
        <v>672</v>
      </c>
      <c r="F7" s="444">
        <v>9962.6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9962.6</v>
      </c>
      <c r="Q7" s="189"/>
    </row>
    <row r="8" spans="1:18" ht="232.9" customHeight="1" x14ac:dyDescent="0.2">
      <c r="A8" s="290" t="s">
        <v>422</v>
      </c>
      <c r="B8" s="290" t="s">
        <v>631</v>
      </c>
      <c r="C8" s="8" t="s">
        <v>788</v>
      </c>
      <c r="D8" s="294" t="s">
        <v>528</v>
      </c>
      <c r="E8" s="5" t="s">
        <v>961</v>
      </c>
      <c r="F8" s="444">
        <v>153398.79999999999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153398.79999999999</v>
      </c>
      <c r="Q8" s="189"/>
    </row>
    <row r="9" spans="1:18" ht="72" customHeight="1" x14ac:dyDescent="0.2">
      <c r="A9" s="21" t="s">
        <v>423</v>
      </c>
      <c r="B9" s="282" t="s">
        <v>621</v>
      </c>
      <c r="C9" s="8" t="s">
        <v>788</v>
      </c>
      <c r="D9" s="207" t="s">
        <v>528</v>
      </c>
      <c r="E9" s="5" t="s">
        <v>964</v>
      </c>
      <c r="F9" s="445">
        <v>111579.8</v>
      </c>
      <c r="G9" s="421"/>
      <c r="H9" s="305"/>
      <c r="I9" s="85"/>
      <c r="J9" s="85"/>
      <c r="K9" s="85"/>
      <c r="L9" s="85"/>
      <c r="M9" s="85"/>
      <c r="N9" s="85"/>
      <c r="O9" s="84">
        <f>SUM(G9:N9)</f>
        <v>0</v>
      </c>
      <c r="P9" s="122">
        <f>F9+O9</f>
        <v>111579.8</v>
      </c>
      <c r="Q9" s="273"/>
    </row>
    <row r="10" spans="1:18" ht="88.15" customHeight="1" x14ac:dyDescent="0.2">
      <c r="A10" s="21" t="s">
        <v>424</v>
      </c>
      <c r="B10" s="326" t="s">
        <v>692</v>
      </c>
      <c r="C10" s="8" t="s">
        <v>0</v>
      </c>
      <c r="D10" s="207" t="s">
        <v>528</v>
      </c>
      <c r="E10" s="5" t="s">
        <v>963</v>
      </c>
      <c r="F10" s="445">
        <v>880.9</v>
      </c>
      <c r="G10" s="421"/>
      <c r="H10" s="305"/>
      <c r="I10" s="85" t="s">
        <v>770</v>
      </c>
      <c r="J10" s="85"/>
      <c r="K10" s="85"/>
      <c r="L10" s="85"/>
      <c r="M10" s="85"/>
      <c r="N10" s="85"/>
      <c r="O10" s="84">
        <f>SUM(G10:N10)</f>
        <v>0</v>
      </c>
      <c r="P10" s="122">
        <f>F10+O10</f>
        <v>880.9</v>
      </c>
      <c r="Q10" s="273"/>
    </row>
    <row r="11" spans="1:18" ht="88.15" customHeight="1" x14ac:dyDescent="0.2">
      <c r="A11" s="329" t="s">
        <v>139</v>
      </c>
      <c r="B11" s="326" t="s">
        <v>728</v>
      </c>
      <c r="C11" s="8">
        <v>2014</v>
      </c>
      <c r="D11" s="207" t="s">
        <v>528</v>
      </c>
      <c r="E11" s="5" t="s">
        <v>729</v>
      </c>
      <c r="F11" s="445"/>
      <c r="G11" s="421"/>
      <c r="H11" s="305"/>
      <c r="I11" s="85"/>
      <c r="J11" s="85"/>
      <c r="K11" s="85"/>
      <c r="L11" s="85"/>
      <c r="M11" s="85"/>
      <c r="N11" s="85"/>
      <c r="O11" s="84">
        <f>SUM(G11:N11)</f>
        <v>0</v>
      </c>
      <c r="P11" s="122">
        <f>F11+O11</f>
        <v>0</v>
      </c>
      <c r="Q11" s="273"/>
    </row>
    <row r="12" spans="1:18" ht="81.75" hidden="1" customHeight="1" x14ac:dyDescent="0.2">
      <c r="A12" s="1324" t="s">
        <v>109</v>
      </c>
      <c r="B12" s="1326" t="s">
        <v>242</v>
      </c>
      <c r="C12" s="8">
        <v>2014</v>
      </c>
      <c r="D12" s="308" t="s">
        <v>47</v>
      </c>
      <c r="E12" s="5" t="s">
        <v>599</v>
      </c>
      <c r="F12" s="445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  <c r="Q12" s="189"/>
    </row>
    <row r="13" spans="1:18" ht="80.25" hidden="1" customHeight="1" x14ac:dyDescent="0.2">
      <c r="A13" s="1325"/>
      <c r="B13" s="1327"/>
      <c r="C13" s="8">
        <v>2014</v>
      </c>
      <c r="D13" s="282" t="s">
        <v>435</v>
      </c>
      <c r="E13" s="5" t="s">
        <v>599</v>
      </c>
      <c r="F13" s="445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  <c r="Q13" s="189"/>
    </row>
    <row r="14" spans="1:18" ht="99.75" hidden="1" customHeight="1" x14ac:dyDescent="0.2">
      <c r="A14" s="1324" t="s">
        <v>112</v>
      </c>
      <c r="B14" s="1326" t="s">
        <v>578</v>
      </c>
      <c r="C14" s="8">
        <v>2014</v>
      </c>
      <c r="D14" s="307" t="s">
        <v>47</v>
      </c>
      <c r="E14" s="5" t="s">
        <v>600</v>
      </c>
      <c r="F14" s="445">
        <v>0</v>
      </c>
      <c r="G14" s="421"/>
      <c r="H14" s="305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  <c r="Q14" s="189"/>
    </row>
    <row r="15" spans="1:18" ht="60.75" hidden="1" customHeight="1" x14ac:dyDescent="0.2">
      <c r="A15" s="1325"/>
      <c r="B15" s="1327"/>
      <c r="C15" s="8">
        <v>2014</v>
      </c>
      <c r="D15" s="282" t="s">
        <v>435</v>
      </c>
      <c r="E15" s="5" t="s">
        <v>600</v>
      </c>
      <c r="F15" s="445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  <c r="Q15" s="189"/>
    </row>
    <row r="16" spans="1:18" ht="53.45" customHeight="1" x14ac:dyDescent="0.2">
      <c r="A16" s="315" t="s">
        <v>140</v>
      </c>
      <c r="B16" s="287" t="s">
        <v>636</v>
      </c>
      <c r="C16" s="8" t="s">
        <v>0</v>
      </c>
      <c r="D16" s="207" t="s">
        <v>47</v>
      </c>
      <c r="E16" s="5" t="s">
        <v>623</v>
      </c>
      <c r="F16" s="445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  <c r="Q16" s="189"/>
    </row>
    <row r="17" spans="1:17" ht="75.599999999999994" customHeight="1" x14ac:dyDescent="0.2">
      <c r="A17" s="280" t="s">
        <v>109</v>
      </c>
      <c r="B17" s="321" t="s">
        <v>675</v>
      </c>
      <c r="C17" s="8" t="s">
        <v>0</v>
      </c>
      <c r="D17" s="207" t="s">
        <v>435</v>
      </c>
      <c r="E17" s="5" t="s">
        <v>815</v>
      </c>
      <c r="F17" s="445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  <c r="Q17" s="189"/>
    </row>
    <row r="18" spans="1:17" ht="69.599999999999994" customHeight="1" x14ac:dyDescent="0.2">
      <c r="A18" s="281" t="s">
        <v>112</v>
      </c>
      <c r="B18" s="321" t="s">
        <v>678</v>
      </c>
      <c r="C18" s="8" t="s">
        <v>0</v>
      </c>
      <c r="D18" s="207" t="s">
        <v>435</v>
      </c>
      <c r="E18" s="5" t="s">
        <v>676</v>
      </c>
      <c r="F18" s="445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  <c r="Q18" s="189"/>
    </row>
    <row r="19" spans="1:17" ht="75" customHeight="1" x14ac:dyDescent="0.2">
      <c r="A19" s="322" t="s">
        <v>113</v>
      </c>
      <c r="B19" s="376" t="s">
        <v>760</v>
      </c>
      <c r="C19" s="8">
        <v>2015</v>
      </c>
      <c r="D19" s="207" t="s">
        <v>435</v>
      </c>
      <c r="E19" s="5" t="s">
        <v>764</v>
      </c>
      <c r="F19" s="445"/>
      <c r="G19" s="421"/>
      <c r="H19" s="305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  <c r="Q19" s="189"/>
    </row>
    <row r="20" spans="1:17" ht="57.6" customHeight="1" x14ac:dyDescent="0.2">
      <c r="A20" s="322" t="s">
        <v>114</v>
      </c>
      <c r="B20" s="376" t="s">
        <v>761</v>
      </c>
      <c r="C20" s="8">
        <v>2015</v>
      </c>
      <c r="D20" s="207" t="s">
        <v>435</v>
      </c>
      <c r="E20" s="5" t="s">
        <v>765</v>
      </c>
      <c r="F20" s="445"/>
      <c r="G20" s="421"/>
      <c r="H20" s="305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  <c r="Q20" s="189"/>
    </row>
    <row r="21" spans="1:17" ht="96.75" customHeight="1" x14ac:dyDescent="0.2">
      <c r="A21" s="33" t="s">
        <v>115</v>
      </c>
      <c r="B21" s="290" t="s">
        <v>518</v>
      </c>
      <c r="C21" s="8" t="s">
        <v>788</v>
      </c>
      <c r="D21" s="207" t="s">
        <v>147</v>
      </c>
      <c r="E21" s="5" t="s">
        <v>141</v>
      </c>
      <c r="F21" s="445"/>
      <c r="G21" s="421"/>
      <c r="H21" s="305"/>
      <c r="I21" s="85"/>
      <c r="J21" s="85"/>
      <c r="K21" s="85"/>
      <c r="L21" s="85"/>
      <c r="M21" s="85"/>
      <c r="N21" s="85"/>
      <c r="O21" s="84"/>
      <c r="P21" s="122"/>
      <c r="Q21" s="189"/>
    </row>
    <row r="22" spans="1:17" ht="61.5" customHeight="1" x14ac:dyDescent="0.2">
      <c r="A22" s="5" t="s">
        <v>230</v>
      </c>
      <c r="B22" s="12" t="s">
        <v>305</v>
      </c>
      <c r="C22" s="8" t="s">
        <v>812</v>
      </c>
      <c r="D22" s="12" t="s">
        <v>529</v>
      </c>
      <c r="E22" s="5" t="s">
        <v>141</v>
      </c>
      <c r="F22" s="446"/>
      <c r="G22" s="422"/>
      <c r="H22" s="402"/>
      <c r="I22" s="86"/>
      <c r="J22" s="86"/>
      <c r="K22" s="86"/>
      <c r="L22" s="86"/>
      <c r="M22" s="86"/>
      <c r="N22" s="86"/>
      <c r="O22" s="84"/>
      <c r="P22" s="122"/>
      <c r="Q22" s="189"/>
    </row>
    <row r="23" spans="1:17" ht="107.25" customHeight="1" x14ac:dyDescent="0.2">
      <c r="A23" s="5" t="s">
        <v>26</v>
      </c>
      <c r="B23" s="290" t="s">
        <v>549</v>
      </c>
      <c r="C23" s="8" t="s">
        <v>812</v>
      </c>
      <c r="D23" s="12" t="s">
        <v>529</v>
      </c>
      <c r="E23" s="5" t="s">
        <v>141</v>
      </c>
      <c r="F23" s="446"/>
      <c r="G23" s="422"/>
      <c r="H23" s="402"/>
      <c r="I23" s="86"/>
      <c r="J23" s="86"/>
      <c r="K23" s="86"/>
      <c r="L23" s="86"/>
      <c r="M23" s="86"/>
      <c r="N23" s="86"/>
      <c r="O23" s="84"/>
      <c r="P23" s="122"/>
      <c r="Q23" s="189"/>
    </row>
    <row r="24" spans="1:17" ht="83.45" customHeight="1" x14ac:dyDescent="0.2">
      <c r="A24" s="5" t="s">
        <v>136</v>
      </c>
      <c r="B24" s="12" t="s">
        <v>563</v>
      </c>
      <c r="C24" s="8" t="s">
        <v>812</v>
      </c>
      <c r="D24" s="12" t="s">
        <v>529</v>
      </c>
      <c r="E24" s="5" t="s">
        <v>141</v>
      </c>
      <c r="F24" s="446"/>
      <c r="G24" s="422"/>
      <c r="H24" s="402"/>
      <c r="I24" s="86"/>
      <c r="J24" s="86"/>
      <c r="K24" s="86"/>
      <c r="L24" s="86"/>
      <c r="M24" s="86"/>
      <c r="N24" s="86"/>
      <c r="O24" s="84"/>
      <c r="P24" s="122"/>
      <c r="Q24" s="189"/>
    </row>
    <row r="25" spans="1:17" ht="61.5" customHeight="1" x14ac:dyDescent="0.2">
      <c r="A25" s="5" t="s">
        <v>622</v>
      </c>
      <c r="B25" s="12" t="s">
        <v>508</v>
      </c>
      <c r="C25" s="8" t="s">
        <v>812</v>
      </c>
      <c r="D25" s="12" t="s">
        <v>530</v>
      </c>
      <c r="E25" s="5" t="s">
        <v>141</v>
      </c>
      <c r="F25" s="446"/>
      <c r="G25" s="422"/>
      <c r="H25" s="402"/>
      <c r="I25" s="86"/>
      <c r="J25" s="86"/>
      <c r="K25" s="86"/>
      <c r="L25" s="86"/>
      <c r="M25" s="86"/>
      <c r="N25" s="86"/>
      <c r="O25" s="84"/>
      <c r="P25" s="122"/>
      <c r="Q25" s="189"/>
    </row>
    <row r="26" spans="1:17" ht="67.150000000000006" customHeight="1" x14ac:dyDescent="0.2">
      <c r="A26" s="5" t="s">
        <v>679</v>
      </c>
      <c r="B26" s="22" t="s">
        <v>202</v>
      </c>
      <c r="C26" s="8" t="s">
        <v>788</v>
      </c>
      <c r="D26" s="12" t="s">
        <v>529</v>
      </c>
      <c r="E26" s="5" t="s">
        <v>141</v>
      </c>
      <c r="F26" s="446"/>
      <c r="G26" s="422"/>
      <c r="H26" s="402"/>
      <c r="I26" s="86"/>
      <c r="J26" s="86"/>
      <c r="K26" s="86"/>
      <c r="L26" s="86"/>
      <c r="M26" s="86"/>
      <c r="N26" s="86"/>
      <c r="O26" s="84"/>
      <c r="P26" s="122"/>
      <c r="Q26" s="189"/>
    </row>
    <row r="27" spans="1:17" ht="90.6" customHeight="1" x14ac:dyDescent="0.2">
      <c r="A27" s="290" t="s">
        <v>727</v>
      </c>
      <c r="B27" s="290" t="s">
        <v>507</v>
      </c>
      <c r="C27" s="8" t="s">
        <v>788</v>
      </c>
      <c r="D27" s="207" t="s">
        <v>528</v>
      </c>
      <c r="E27" s="5" t="s">
        <v>141</v>
      </c>
      <c r="F27" s="445"/>
      <c r="G27" s="421"/>
      <c r="H27" s="305"/>
      <c r="I27" s="85"/>
      <c r="J27" s="85"/>
      <c r="K27" s="85"/>
      <c r="L27" s="85"/>
      <c r="M27" s="85"/>
      <c r="N27" s="85"/>
      <c r="O27" s="84"/>
      <c r="P27" s="122"/>
      <c r="Q27" s="189"/>
    </row>
    <row r="28" spans="1:17" ht="82.15" customHeight="1" x14ac:dyDescent="0.2">
      <c r="A28" s="290" t="s">
        <v>758</v>
      </c>
      <c r="B28" s="290" t="s">
        <v>542</v>
      </c>
      <c r="C28" s="8" t="s">
        <v>788</v>
      </c>
      <c r="D28" s="207" t="s">
        <v>528</v>
      </c>
      <c r="E28" s="5" t="s">
        <v>141</v>
      </c>
      <c r="F28" s="445"/>
      <c r="G28" s="421"/>
      <c r="H28" s="305"/>
      <c r="I28" s="85"/>
      <c r="J28" s="85"/>
      <c r="K28" s="85"/>
      <c r="L28" s="85"/>
      <c r="M28" s="85"/>
      <c r="N28" s="85"/>
      <c r="O28" s="84"/>
      <c r="P28" s="122"/>
      <c r="Q28" s="189"/>
    </row>
    <row r="29" spans="1:17" ht="91.9" customHeight="1" x14ac:dyDescent="0.2">
      <c r="A29" s="290" t="s">
        <v>759</v>
      </c>
      <c r="B29" s="290" t="s">
        <v>104</v>
      </c>
      <c r="C29" s="8" t="s">
        <v>788</v>
      </c>
      <c r="D29" s="207" t="s">
        <v>528</v>
      </c>
      <c r="E29" s="105" t="s">
        <v>141</v>
      </c>
      <c r="F29" s="445"/>
      <c r="G29" s="421"/>
      <c r="H29" s="305"/>
      <c r="I29" s="85"/>
      <c r="J29" s="85"/>
      <c r="K29" s="85"/>
      <c r="L29" s="85"/>
      <c r="M29" s="85"/>
      <c r="N29" s="85"/>
      <c r="O29" s="84"/>
      <c r="P29" s="122"/>
      <c r="Q29" s="189"/>
    </row>
    <row r="30" spans="1:17" ht="25.9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25.9" customHeight="1" x14ac:dyDescent="0.2">
      <c r="A31" s="16" t="s">
        <v>278</v>
      </c>
      <c r="B31" s="1318" t="s">
        <v>481</v>
      </c>
      <c r="C31" s="1319"/>
      <c r="D31" s="1319"/>
      <c r="E31" s="1320"/>
      <c r="F31" s="445">
        <f>F32+F33+F34</f>
        <v>275822.09999999998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275822.09999999998</v>
      </c>
      <c r="Q31" s="395">
        <f>Q32+Q33+Q34</f>
        <v>0</v>
      </c>
    </row>
    <row r="32" spans="1:17" ht="25.9" customHeight="1" x14ac:dyDescent="0.2">
      <c r="A32" s="16" t="s">
        <v>279</v>
      </c>
      <c r="B32" s="1321" t="s">
        <v>468</v>
      </c>
      <c r="C32" s="1322"/>
      <c r="D32" s="1322"/>
      <c r="E32" s="1323"/>
      <c r="F32" s="445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8" ht="25.9" customHeight="1" x14ac:dyDescent="0.2">
      <c r="A33" s="16" t="s">
        <v>280</v>
      </c>
      <c r="B33" s="1321" t="s">
        <v>29</v>
      </c>
      <c r="C33" s="1322"/>
      <c r="D33" s="1322"/>
      <c r="E33" s="1323"/>
      <c r="F33" s="445">
        <f>F7+F8+F10+F11+F19</f>
        <v>164242.29999999999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164242.29999999999</v>
      </c>
      <c r="Q33" s="395">
        <f>Q7+Q8+Q10+Q11+Q19</f>
        <v>0</v>
      </c>
    </row>
    <row r="34" spans="1:18" ht="25.9" customHeight="1" x14ac:dyDescent="0.2">
      <c r="A34" s="16" t="s">
        <v>281</v>
      </c>
      <c r="B34" s="1321" t="s">
        <v>158</v>
      </c>
      <c r="C34" s="1322"/>
      <c r="D34" s="1322"/>
      <c r="E34" s="1323"/>
      <c r="F34" s="445">
        <f>F9+F18+F20</f>
        <v>111579.8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111579.8</v>
      </c>
      <c r="Q34" s="395">
        <f>Q9+Q18+Q20</f>
        <v>0</v>
      </c>
    </row>
    <row r="35" spans="1:18" ht="25.9" customHeight="1" x14ac:dyDescent="0.2">
      <c r="A35" s="16" t="s">
        <v>286</v>
      </c>
      <c r="B35" s="1318" t="s">
        <v>915</v>
      </c>
      <c r="C35" s="1319"/>
      <c r="D35" s="1319"/>
      <c r="E35" s="1320"/>
      <c r="F35" s="445">
        <f>F36+F37+F38</f>
        <v>275822.09999999998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275822.09999999998</v>
      </c>
      <c r="Q35" s="395">
        <f>Q36+Q37+Q38</f>
        <v>0</v>
      </c>
    </row>
    <row r="36" spans="1:18" ht="25.9" customHeight="1" x14ac:dyDescent="0.2">
      <c r="A36" s="16" t="s">
        <v>287</v>
      </c>
      <c r="B36" s="1321" t="s">
        <v>468</v>
      </c>
      <c r="C36" s="1322"/>
      <c r="D36" s="1322"/>
      <c r="E36" s="1323"/>
      <c r="F36" s="445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8" ht="25.9" customHeight="1" x14ac:dyDescent="0.2">
      <c r="A37" s="16" t="s">
        <v>288</v>
      </c>
      <c r="B37" s="1321" t="s">
        <v>29</v>
      </c>
      <c r="C37" s="1322"/>
      <c r="D37" s="1322"/>
      <c r="E37" s="1323"/>
      <c r="F37" s="445">
        <f>F33</f>
        <v>164242.29999999999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164242.29999999999</v>
      </c>
      <c r="Q37" s="395">
        <f t="shared" si="2"/>
        <v>0</v>
      </c>
    </row>
    <row r="38" spans="1:18" ht="25.9" customHeight="1" x14ac:dyDescent="0.2">
      <c r="A38" s="16" t="s">
        <v>289</v>
      </c>
      <c r="B38" s="1321" t="s">
        <v>158</v>
      </c>
      <c r="C38" s="1322"/>
      <c r="D38" s="1322"/>
      <c r="E38" s="1323"/>
      <c r="F38" s="445">
        <f>F34</f>
        <v>111579.8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111579.8</v>
      </c>
      <c r="Q38" s="395">
        <f t="shared" si="2"/>
        <v>0</v>
      </c>
    </row>
    <row r="39" spans="1:18" s="37" customFormat="1" ht="24.95" customHeight="1" x14ac:dyDescent="0.2">
      <c r="A39" s="1248" t="s">
        <v>813</v>
      </c>
      <c r="B39" s="1249"/>
      <c r="C39" s="1249"/>
      <c r="D39" s="1249"/>
      <c r="E39" s="1249"/>
      <c r="F39" s="1249"/>
      <c r="G39" s="1249"/>
      <c r="H39" s="1249"/>
      <c r="I39" s="1249"/>
      <c r="J39" s="1249"/>
      <c r="K39" s="1249"/>
      <c r="L39" s="1249"/>
      <c r="M39" s="1249"/>
      <c r="N39" s="1249"/>
      <c r="O39" s="1249"/>
      <c r="P39" s="205"/>
      <c r="Q39" s="395"/>
      <c r="R39" s="1"/>
    </row>
    <row r="40" spans="1:18" ht="92.25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444">
        <v>0</v>
      </c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  <c r="Q40" s="189"/>
    </row>
    <row r="41" spans="1:18" ht="60.7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444"/>
      <c r="G41" s="420"/>
      <c r="H41" s="277"/>
      <c r="I41" s="83"/>
      <c r="J41" s="83"/>
      <c r="K41" s="83"/>
      <c r="L41" s="83"/>
      <c r="M41" s="83"/>
      <c r="N41" s="83"/>
      <c r="O41" s="84"/>
      <c r="P41" s="122"/>
      <c r="Q41" s="189"/>
    </row>
    <row r="42" spans="1:18" ht="24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8" ht="25.9" customHeight="1" x14ac:dyDescent="0.2">
      <c r="A43" s="16" t="s">
        <v>278</v>
      </c>
      <c r="B43" s="1076" t="s">
        <v>481</v>
      </c>
      <c r="C43" s="1076"/>
      <c r="D43" s="1076"/>
      <c r="E43" s="1076"/>
      <c r="F43" s="444">
        <f>F44+F45+F46</f>
        <v>0</v>
      </c>
      <c r="G43" s="420"/>
      <c r="H43" s="277"/>
      <c r="I43" s="83"/>
      <c r="J43" s="83"/>
      <c r="K43" s="83"/>
      <c r="L43" s="83"/>
      <c r="M43" s="83"/>
      <c r="N43" s="83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8" ht="24.6" customHeight="1" x14ac:dyDescent="0.2">
      <c r="A44" s="16" t="s">
        <v>279</v>
      </c>
      <c r="B44" s="1075" t="s">
        <v>468</v>
      </c>
      <c r="C44" s="1075"/>
      <c r="D44" s="1075"/>
      <c r="E44" s="1075"/>
      <c r="F44" s="444">
        <v>0</v>
      </c>
      <c r="G44" s="420"/>
      <c r="H44" s="277"/>
      <c r="I44" s="83"/>
      <c r="J44" s="83"/>
      <c r="K44" s="83"/>
      <c r="L44" s="83"/>
      <c r="M44" s="83"/>
      <c r="N44" s="83"/>
      <c r="O44" s="84">
        <v>0</v>
      </c>
      <c r="P44" s="122">
        <v>0</v>
      </c>
      <c r="Q44" s="395">
        <v>0</v>
      </c>
    </row>
    <row r="45" spans="1:18" ht="27.6" customHeight="1" x14ac:dyDescent="0.2">
      <c r="A45" s="16" t="s">
        <v>280</v>
      </c>
      <c r="B45" s="1075" t="s">
        <v>29</v>
      </c>
      <c r="C45" s="1075"/>
      <c r="D45" s="1075"/>
      <c r="E45" s="1075"/>
      <c r="F45" s="444">
        <v>0</v>
      </c>
      <c r="G45" s="420"/>
      <c r="H45" s="277"/>
      <c r="I45" s="83"/>
      <c r="J45" s="83"/>
      <c r="K45" s="83"/>
      <c r="L45" s="83"/>
      <c r="M45" s="83"/>
      <c r="N45" s="83"/>
      <c r="O45" s="84">
        <v>0</v>
      </c>
      <c r="P45" s="122">
        <v>0</v>
      </c>
      <c r="Q45" s="395">
        <v>0</v>
      </c>
    </row>
    <row r="46" spans="1:18" ht="21.6" customHeight="1" x14ac:dyDescent="0.2">
      <c r="A46" s="16" t="s">
        <v>281</v>
      </c>
      <c r="B46" s="1075" t="s">
        <v>158</v>
      </c>
      <c r="C46" s="1075"/>
      <c r="D46" s="1075"/>
      <c r="E46" s="1075"/>
      <c r="F46" s="444">
        <v>0</v>
      </c>
      <c r="G46" s="420"/>
      <c r="H46" s="277"/>
      <c r="I46" s="83"/>
      <c r="J46" s="83"/>
      <c r="K46" s="83"/>
      <c r="L46" s="83"/>
      <c r="M46" s="83"/>
      <c r="N46" s="83"/>
      <c r="O46" s="84">
        <v>0</v>
      </c>
      <c r="P46" s="122">
        <v>0</v>
      </c>
      <c r="Q46" s="395">
        <v>0</v>
      </c>
    </row>
    <row r="47" spans="1:18" ht="27.6" customHeight="1" x14ac:dyDescent="0.2">
      <c r="A47" s="16" t="s">
        <v>286</v>
      </c>
      <c r="B47" s="1076" t="s">
        <v>914</v>
      </c>
      <c r="C47" s="1076"/>
      <c r="D47" s="1076"/>
      <c r="E47" s="1076"/>
      <c r="F47" s="444">
        <f>F48+F49+F50</f>
        <v>0</v>
      </c>
      <c r="G47" s="420"/>
      <c r="H47" s="277"/>
      <c r="I47" s="83"/>
      <c r="J47" s="83"/>
      <c r="K47" s="83"/>
      <c r="L47" s="83"/>
      <c r="M47" s="83"/>
      <c r="N47" s="83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8" ht="27.6" customHeight="1" x14ac:dyDescent="0.2">
      <c r="A48" s="16" t="s">
        <v>287</v>
      </c>
      <c r="B48" s="1075" t="s">
        <v>468</v>
      </c>
      <c r="C48" s="1075"/>
      <c r="D48" s="1075"/>
      <c r="E48" s="1075"/>
      <c r="F48" s="444">
        <f>F44</f>
        <v>0</v>
      </c>
      <c r="G48" s="420"/>
      <c r="H48" s="277"/>
      <c r="I48" s="83"/>
      <c r="J48" s="83"/>
      <c r="K48" s="83"/>
      <c r="L48" s="83"/>
      <c r="M48" s="83"/>
      <c r="N48" s="83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8" ht="24" customHeight="1" x14ac:dyDescent="0.2">
      <c r="A49" s="16" t="s">
        <v>288</v>
      </c>
      <c r="B49" s="1075" t="s">
        <v>29</v>
      </c>
      <c r="C49" s="1075"/>
      <c r="D49" s="1075"/>
      <c r="E49" s="1075"/>
      <c r="F49" s="444">
        <f>F45</f>
        <v>0</v>
      </c>
      <c r="G49" s="420"/>
      <c r="H49" s="277"/>
      <c r="I49" s="83"/>
      <c r="J49" s="83"/>
      <c r="K49" s="83"/>
      <c r="L49" s="83"/>
      <c r="M49" s="83"/>
      <c r="N49" s="83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8" ht="22.9" customHeight="1" x14ac:dyDescent="0.2">
      <c r="A50" s="16" t="s">
        <v>289</v>
      </c>
      <c r="B50" s="1075" t="s">
        <v>158</v>
      </c>
      <c r="C50" s="1075"/>
      <c r="D50" s="1075"/>
      <c r="E50" s="1075"/>
      <c r="F50" s="444">
        <f>F46</f>
        <v>0</v>
      </c>
      <c r="G50" s="420"/>
      <c r="H50" s="277"/>
      <c r="I50" s="83"/>
      <c r="J50" s="83"/>
      <c r="K50" s="83"/>
      <c r="L50" s="83"/>
      <c r="M50" s="83"/>
      <c r="N50" s="83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8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074"/>
      <c r="P51" s="213"/>
      <c r="Q51" s="189"/>
    </row>
    <row r="52" spans="1:18" ht="18" customHeight="1" x14ac:dyDescent="0.2">
      <c r="A52" s="16" t="s">
        <v>278</v>
      </c>
      <c r="B52" s="1076" t="s">
        <v>481</v>
      </c>
      <c r="C52" s="1076"/>
      <c r="D52" s="1076"/>
      <c r="E52" s="1076"/>
      <c r="F52" s="444">
        <f>F53+F54+F55</f>
        <v>275822.09999999998</v>
      </c>
      <c r="G52" s="420"/>
      <c r="H52" s="277"/>
      <c r="I52" s="83"/>
      <c r="J52" s="83"/>
      <c r="K52" s="83"/>
      <c r="L52" s="83"/>
      <c r="M52" s="83"/>
      <c r="N52" s="83"/>
      <c r="O52" s="84">
        <f>O53+O54+O55</f>
        <v>0</v>
      </c>
      <c r="P52" s="122">
        <f t="shared" ref="P52:P63" si="4">F52+O52</f>
        <v>275822.09999999998</v>
      </c>
      <c r="Q52" s="193">
        <f>Q53+Q54+Q55</f>
        <v>0</v>
      </c>
    </row>
    <row r="53" spans="1:18" ht="18" customHeight="1" x14ac:dyDescent="0.2">
      <c r="A53" s="16" t="s">
        <v>279</v>
      </c>
      <c r="B53" s="1075" t="s">
        <v>468</v>
      </c>
      <c r="C53" s="1075"/>
      <c r="D53" s="1075"/>
      <c r="E53" s="1075"/>
      <c r="F53" s="444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84">
        <f>O17</f>
        <v>0</v>
      </c>
      <c r="P53" s="122">
        <f t="shared" si="4"/>
        <v>0</v>
      </c>
      <c r="Q53" s="193">
        <f>Q17</f>
        <v>0</v>
      </c>
    </row>
    <row r="54" spans="1:18" ht="18" customHeight="1" x14ac:dyDescent="0.2">
      <c r="A54" s="16" t="s">
        <v>280</v>
      </c>
      <c r="B54" s="1075" t="s">
        <v>29</v>
      </c>
      <c r="C54" s="1075"/>
      <c r="D54" s="1075"/>
      <c r="E54" s="1075"/>
      <c r="F54" s="444">
        <f>F7+F8+F13+F10+F11+F19</f>
        <v>164242.29999999999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4"/>
        <v>164242.29999999999</v>
      </c>
      <c r="Q54" s="10">
        <f>Q7+Q8+Q13+Q10+Q11+Q19</f>
        <v>0</v>
      </c>
    </row>
    <row r="55" spans="1:18" ht="18" customHeight="1" x14ac:dyDescent="0.2">
      <c r="A55" s="16" t="s">
        <v>281</v>
      </c>
      <c r="B55" s="1075" t="s">
        <v>158</v>
      </c>
      <c r="C55" s="1075"/>
      <c r="D55" s="1075"/>
      <c r="E55" s="1075"/>
      <c r="F55" s="444">
        <f>F9+F15+F18+F20</f>
        <v>111579.8</v>
      </c>
      <c r="G55" s="420"/>
      <c r="H55" s="277"/>
      <c r="I55" s="83"/>
      <c r="J55" s="83"/>
      <c r="K55" s="83"/>
      <c r="L55" s="83"/>
      <c r="M55" s="83"/>
      <c r="N55" s="83"/>
      <c r="O55" s="10">
        <f>O9+O15+O18+O20</f>
        <v>0</v>
      </c>
      <c r="P55" s="122">
        <f t="shared" si="4"/>
        <v>111579.8</v>
      </c>
      <c r="Q55" s="10">
        <f>Q9+Q15+Q18+Q20</f>
        <v>0</v>
      </c>
    </row>
    <row r="56" spans="1:18" ht="18" customHeight="1" x14ac:dyDescent="0.2">
      <c r="A56" s="16" t="s">
        <v>282</v>
      </c>
      <c r="B56" s="1076" t="s">
        <v>234</v>
      </c>
      <c r="C56" s="1076"/>
      <c r="D56" s="1076"/>
      <c r="E56" s="1076"/>
      <c r="F56" s="447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90">
        <f>O57+O58+O59</f>
        <v>0</v>
      </c>
      <c r="P56" s="122">
        <f t="shared" si="4"/>
        <v>0</v>
      </c>
      <c r="Q56" s="194">
        <f>Q57+Q58+Q59</f>
        <v>0</v>
      </c>
    </row>
    <row r="57" spans="1:18" ht="18" customHeight="1" x14ac:dyDescent="0.2">
      <c r="A57" s="16" t="s">
        <v>283</v>
      </c>
      <c r="B57" s="1075" t="s">
        <v>468</v>
      </c>
      <c r="C57" s="1075"/>
      <c r="D57" s="1075"/>
      <c r="E57" s="1075"/>
      <c r="F57" s="447">
        <v>0</v>
      </c>
      <c r="G57" s="423"/>
      <c r="H57" s="397"/>
      <c r="I57" s="89"/>
      <c r="J57" s="89"/>
      <c r="K57" s="89"/>
      <c r="L57" s="89"/>
      <c r="M57" s="89"/>
      <c r="N57" s="89"/>
      <c r="O57" s="90">
        <v>0</v>
      </c>
      <c r="P57" s="122">
        <f t="shared" si="4"/>
        <v>0</v>
      </c>
      <c r="Q57" s="194">
        <v>0</v>
      </c>
    </row>
    <row r="58" spans="1:18" ht="18" customHeight="1" x14ac:dyDescent="0.2">
      <c r="A58" s="16" t="s">
        <v>284</v>
      </c>
      <c r="B58" s="1075" t="s">
        <v>29</v>
      </c>
      <c r="C58" s="1075"/>
      <c r="D58" s="1075"/>
      <c r="E58" s="1075"/>
      <c r="F58" s="447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53">
        <f>O12</f>
        <v>0</v>
      </c>
      <c r="P58" s="122">
        <f t="shared" si="4"/>
        <v>0</v>
      </c>
      <c r="Q58" s="194">
        <f>Q12</f>
        <v>0</v>
      </c>
    </row>
    <row r="59" spans="1:18" ht="18" customHeight="1" x14ac:dyDescent="0.2">
      <c r="A59" s="16" t="s">
        <v>285</v>
      </c>
      <c r="B59" s="1075" t="s">
        <v>158</v>
      </c>
      <c r="C59" s="1075"/>
      <c r="D59" s="1075"/>
      <c r="E59" s="1075"/>
      <c r="F59" s="447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53">
        <f>O14+O16+O40</f>
        <v>0</v>
      </c>
      <c r="P59" s="122">
        <f t="shared" si="4"/>
        <v>0</v>
      </c>
      <c r="Q59" s="194">
        <f>Q14+Q16+Q40</f>
        <v>0</v>
      </c>
    </row>
    <row r="60" spans="1:18" ht="18" customHeight="1" x14ac:dyDescent="0.2">
      <c r="A60" s="16" t="s">
        <v>286</v>
      </c>
      <c r="B60" s="1076" t="s">
        <v>483</v>
      </c>
      <c r="C60" s="1076"/>
      <c r="D60" s="1076"/>
      <c r="E60" s="1076"/>
      <c r="F60" s="447">
        <f>F52+F56</f>
        <v>275822.09999999998</v>
      </c>
      <c r="G60" s="423"/>
      <c r="H60" s="397"/>
      <c r="I60" s="89"/>
      <c r="J60" s="89"/>
      <c r="K60" s="89"/>
      <c r="L60" s="89"/>
      <c r="M60" s="89"/>
      <c r="N60" s="89"/>
      <c r="O60" s="90">
        <f>O52+O56</f>
        <v>0</v>
      </c>
      <c r="P60" s="122">
        <f t="shared" si="4"/>
        <v>275822.09999999998</v>
      </c>
      <c r="Q60" s="194">
        <f>Q52+Q56</f>
        <v>0</v>
      </c>
    </row>
    <row r="61" spans="1:18" ht="18" customHeight="1" x14ac:dyDescent="0.2">
      <c r="A61" s="16" t="s">
        <v>287</v>
      </c>
      <c r="B61" s="1075" t="s">
        <v>468</v>
      </c>
      <c r="C61" s="1075"/>
      <c r="D61" s="1075"/>
      <c r="E61" s="1075"/>
      <c r="F61" s="447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90">
        <f>O53+O57</f>
        <v>0</v>
      </c>
      <c r="P61" s="122">
        <f t="shared" si="4"/>
        <v>0</v>
      </c>
      <c r="Q61" s="194">
        <f>Q53+Q57</f>
        <v>0</v>
      </c>
    </row>
    <row r="62" spans="1:18" ht="18" customHeight="1" x14ac:dyDescent="0.2">
      <c r="A62" s="16" t="s">
        <v>288</v>
      </c>
      <c r="B62" s="1075" t="s">
        <v>29</v>
      </c>
      <c r="C62" s="1075"/>
      <c r="D62" s="1075"/>
      <c r="E62" s="1075"/>
      <c r="F62" s="447">
        <f>F54+F58</f>
        <v>164242.29999999999</v>
      </c>
      <c r="G62" s="423"/>
      <c r="H62" s="397"/>
      <c r="I62" s="89"/>
      <c r="J62" s="89"/>
      <c r="K62" s="89"/>
      <c r="L62" s="89"/>
      <c r="M62" s="89"/>
      <c r="N62" s="89"/>
      <c r="O62" s="90">
        <f>O54+O58</f>
        <v>0</v>
      </c>
      <c r="P62" s="122">
        <f t="shared" si="4"/>
        <v>164242.29999999999</v>
      </c>
      <c r="Q62" s="194">
        <f>Q54+Q58</f>
        <v>0</v>
      </c>
    </row>
    <row r="63" spans="1:18" ht="18" customHeight="1" x14ac:dyDescent="0.2">
      <c r="A63" s="16" t="s">
        <v>289</v>
      </c>
      <c r="B63" s="1075" t="s">
        <v>158</v>
      </c>
      <c r="C63" s="1075"/>
      <c r="D63" s="1075"/>
      <c r="E63" s="1075"/>
      <c r="F63" s="447">
        <f>F55+F59</f>
        <v>111579.8</v>
      </c>
      <c r="G63" s="423"/>
      <c r="H63" s="397"/>
      <c r="I63" s="89"/>
      <c r="J63" s="89"/>
      <c r="K63" s="89"/>
      <c r="L63" s="89"/>
      <c r="M63" s="89"/>
      <c r="N63" s="89"/>
      <c r="O63" s="90">
        <f>O55+O59</f>
        <v>0</v>
      </c>
      <c r="P63" s="122">
        <f t="shared" si="4"/>
        <v>111579.8</v>
      </c>
      <c r="Q63" s="194">
        <f>Q55+Q59</f>
        <v>0</v>
      </c>
    </row>
    <row r="64" spans="1:18" s="37" customFormat="1" ht="18.75" customHeight="1" x14ac:dyDescent="0.2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89"/>
      <c r="R64" s="1"/>
    </row>
    <row r="65" spans="1:18" s="37" customFormat="1" ht="20.25" customHeight="1" x14ac:dyDescent="0.2">
      <c r="A65" s="1069" t="s">
        <v>793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205"/>
      <c r="Q65" s="189"/>
      <c r="R65" s="1"/>
    </row>
    <row r="66" spans="1:18" ht="291.60000000000002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601</v>
      </c>
      <c r="F66" s="448">
        <v>233757.6</v>
      </c>
      <c r="G66" s="424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233757.6</v>
      </c>
      <c r="Q66" s="189"/>
    </row>
    <row r="67" spans="1:18" ht="77.45" customHeight="1" x14ac:dyDescent="0.2">
      <c r="A67" s="20" t="s">
        <v>144</v>
      </c>
      <c r="B67" s="18" t="s">
        <v>621</v>
      </c>
      <c r="C67" s="8" t="s">
        <v>788</v>
      </c>
      <c r="D67" s="21" t="s">
        <v>147</v>
      </c>
      <c r="E67" s="285" t="s">
        <v>905</v>
      </c>
      <c r="F67" s="448">
        <v>132004.9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132004.9</v>
      </c>
      <c r="Q67" s="189"/>
    </row>
    <row r="68" spans="1:18" ht="101.45" customHeight="1" x14ac:dyDescent="0.2">
      <c r="A68" s="20" t="s">
        <v>32</v>
      </c>
      <c r="B68" s="18" t="s">
        <v>692</v>
      </c>
      <c r="C68" s="8" t="s">
        <v>0</v>
      </c>
      <c r="D68" s="21" t="s">
        <v>147</v>
      </c>
      <c r="E68" s="283" t="s">
        <v>965</v>
      </c>
      <c r="F68" s="448">
        <v>11003.9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11003.9</v>
      </c>
      <c r="Q68" s="189"/>
    </row>
    <row r="69" spans="1:18" ht="164.45" customHeight="1" x14ac:dyDescent="0.2">
      <c r="A69" s="20" t="s">
        <v>311</v>
      </c>
      <c r="B69" s="18" t="s">
        <v>238</v>
      </c>
      <c r="C69" s="8" t="s">
        <v>788</v>
      </c>
      <c r="D69" s="274" t="s">
        <v>564</v>
      </c>
      <c r="E69" s="5" t="s">
        <v>141</v>
      </c>
      <c r="F69" s="448"/>
      <c r="G69" s="424"/>
      <c r="H69" s="403"/>
      <c r="I69" s="91"/>
      <c r="J69" s="91"/>
      <c r="K69" s="91"/>
      <c r="L69" s="91"/>
      <c r="M69" s="91"/>
      <c r="N69" s="91"/>
      <c r="O69" s="84"/>
      <c r="P69" s="122"/>
      <c r="Q69" s="189"/>
    </row>
    <row r="70" spans="1:18" ht="123" customHeight="1" x14ac:dyDescent="0.2">
      <c r="A70" s="20" t="s">
        <v>312</v>
      </c>
      <c r="B70" s="18" t="s">
        <v>10</v>
      </c>
      <c r="C70" s="8" t="s">
        <v>788</v>
      </c>
      <c r="D70" s="274" t="s">
        <v>531</v>
      </c>
      <c r="E70" s="5" t="s">
        <v>141</v>
      </c>
      <c r="F70" s="448"/>
      <c r="G70" s="424"/>
      <c r="H70" s="403"/>
      <c r="I70" s="91"/>
      <c r="J70" s="91"/>
      <c r="K70" s="91"/>
      <c r="L70" s="91"/>
      <c r="M70" s="91"/>
      <c r="N70" s="91"/>
      <c r="O70" s="84"/>
      <c r="P70" s="122"/>
      <c r="Q70" s="189"/>
    </row>
    <row r="71" spans="1:18" ht="125.45" customHeight="1" x14ac:dyDescent="0.2">
      <c r="A71" s="20" t="s">
        <v>313</v>
      </c>
      <c r="B71" s="18" t="s">
        <v>220</v>
      </c>
      <c r="C71" s="8" t="s">
        <v>788</v>
      </c>
      <c r="D71" s="12" t="s">
        <v>147</v>
      </c>
      <c r="E71" s="5" t="s">
        <v>141</v>
      </c>
      <c r="F71" s="445"/>
      <c r="G71" s="421"/>
      <c r="H71" s="305"/>
      <c r="I71" s="85"/>
      <c r="J71" s="85"/>
      <c r="K71" s="85"/>
      <c r="L71" s="85"/>
      <c r="M71" s="85"/>
      <c r="N71" s="85"/>
      <c r="O71" s="84"/>
      <c r="P71" s="122"/>
      <c r="Q71" s="189"/>
    </row>
    <row r="72" spans="1:18" ht="145.5" customHeight="1" x14ac:dyDescent="0.2">
      <c r="A72" s="20" t="s">
        <v>291</v>
      </c>
      <c r="B72" s="18" t="s">
        <v>396</v>
      </c>
      <c r="C72" s="8" t="s">
        <v>788</v>
      </c>
      <c r="D72" s="12" t="s">
        <v>533</v>
      </c>
      <c r="E72" s="5" t="s">
        <v>141</v>
      </c>
      <c r="F72" s="445"/>
      <c r="G72" s="421"/>
      <c r="H72" s="305"/>
      <c r="I72" s="85"/>
      <c r="J72" s="85"/>
      <c r="K72" s="85"/>
      <c r="L72" s="85"/>
      <c r="M72" s="85"/>
      <c r="N72" s="85"/>
      <c r="O72" s="84"/>
      <c r="P72" s="122"/>
      <c r="Q72" s="189"/>
    </row>
    <row r="73" spans="1:18" ht="115.9" hidden="1" customHeight="1" x14ac:dyDescent="0.2">
      <c r="A73" s="20" t="s">
        <v>110</v>
      </c>
      <c r="B73" s="18" t="s">
        <v>184</v>
      </c>
      <c r="C73" s="8" t="s">
        <v>0</v>
      </c>
      <c r="D73" s="310" t="s">
        <v>533</v>
      </c>
      <c r="E73" s="281" t="s">
        <v>603</v>
      </c>
      <c r="F73" s="445">
        <v>0</v>
      </c>
      <c r="G73" s="421"/>
      <c r="H73" s="305"/>
      <c r="I73" s="85"/>
      <c r="J73" s="85"/>
      <c r="K73" s="85"/>
      <c r="L73" s="85"/>
      <c r="M73" s="85"/>
      <c r="N73" s="85"/>
      <c r="O73" s="84">
        <f t="shared" ref="O73:O85" si="5">SUM(G73:N73)</f>
        <v>0</v>
      </c>
      <c r="P73" s="122">
        <f t="shared" ref="P73:P85" si="6">F73+O73</f>
        <v>0</v>
      </c>
      <c r="Q73" s="189"/>
    </row>
    <row r="74" spans="1:18" ht="120.6" hidden="1" customHeight="1" x14ac:dyDescent="0.2">
      <c r="A74" s="20" t="s">
        <v>124</v>
      </c>
      <c r="B74" s="18" t="s">
        <v>579</v>
      </c>
      <c r="C74" s="8" t="s">
        <v>0</v>
      </c>
      <c r="D74" s="310" t="s">
        <v>533</v>
      </c>
      <c r="E74" s="281" t="s">
        <v>604</v>
      </c>
      <c r="F74" s="445">
        <v>0</v>
      </c>
      <c r="G74" s="421"/>
      <c r="H74" s="305"/>
      <c r="I74" s="85"/>
      <c r="J74" s="85"/>
      <c r="K74" s="85"/>
      <c r="L74" s="85"/>
      <c r="M74" s="85"/>
      <c r="N74" s="85"/>
      <c r="O74" s="84">
        <f t="shared" si="5"/>
        <v>0</v>
      </c>
      <c r="P74" s="122">
        <f t="shared" si="6"/>
        <v>0</v>
      </c>
      <c r="Q74" s="189"/>
    </row>
    <row r="75" spans="1:18" ht="90" customHeight="1" x14ac:dyDescent="0.2">
      <c r="A75" s="20" t="s">
        <v>110</v>
      </c>
      <c r="B75" s="18" t="s">
        <v>582</v>
      </c>
      <c r="C75" s="8" t="s">
        <v>36</v>
      </c>
      <c r="D75" s="311" t="s">
        <v>531</v>
      </c>
      <c r="E75" s="281" t="s">
        <v>605</v>
      </c>
      <c r="F75" s="445">
        <v>0</v>
      </c>
      <c r="G75" s="421"/>
      <c r="H75" s="305"/>
      <c r="I75" s="85"/>
      <c r="J75" s="85"/>
      <c r="K75" s="85"/>
      <c r="L75" s="85"/>
      <c r="M75" s="85"/>
      <c r="N75" s="85"/>
      <c r="O75" s="84">
        <f t="shared" si="5"/>
        <v>0</v>
      </c>
      <c r="P75" s="122">
        <f t="shared" si="6"/>
        <v>0</v>
      </c>
      <c r="Q75" s="189"/>
    </row>
    <row r="76" spans="1:18" ht="80.45" customHeight="1" x14ac:dyDescent="0.2">
      <c r="A76" s="20" t="s">
        <v>124</v>
      </c>
      <c r="B76" s="18" t="s">
        <v>581</v>
      </c>
      <c r="C76" s="8">
        <v>2014</v>
      </c>
      <c r="D76" s="311" t="s">
        <v>531</v>
      </c>
      <c r="E76" s="281" t="s">
        <v>606</v>
      </c>
      <c r="F76" s="445">
        <v>0</v>
      </c>
      <c r="G76" s="421"/>
      <c r="H76" s="305"/>
      <c r="I76" s="85"/>
      <c r="J76" s="85"/>
      <c r="K76" s="85"/>
      <c r="L76" s="85"/>
      <c r="M76" s="85"/>
      <c r="N76" s="85"/>
      <c r="O76" s="84">
        <f t="shared" si="5"/>
        <v>0</v>
      </c>
      <c r="P76" s="122">
        <f t="shared" si="6"/>
        <v>0</v>
      </c>
      <c r="Q76" s="189"/>
    </row>
    <row r="77" spans="1:18" ht="63" hidden="1" customHeight="1" x14ac:dyDescent="0.2">
      <c r="A77" s="20" t="s">
        <v>124</v>
      </c>
      <c r="B77" s="18" t="s">
        <v>560</v>
      </c>
      <c r="C77" s="8" t="s">
        <v>37</v>
      </c>
      <c r="D77" s="1081" t="s">
        <v>531</v>
      </c>
      <c r="E77" s="281" t="s">
        <v>515</v>
      </c>
      <c r="F77" s="445">
        <v>0</v>
      </c>
      <c r="G77" s="421"/>
      <c r="H77" s="305"/>
      <c r="I77" s="85"/>
      <c r="J77" s="85"/>
      <c r="K77" s="85"/>
      <c r="L77" s="85"/>
      <c r="M77" s="85"/>
      <c r="N77" s="85"/>
      <c r="O77" s="84">
        <f t="shared" si="5"/>
        <v>0</v>
      </c>
      <c r="P77" s="122">
        <f t="shared" si="6"/>
        <v>0</v>
      </c>
      <c r="Q77" s="189"/>
    </row>
    <row r="78" spans="1:18" ht="36" hidden="1" customHeight="1" x14ac:dyDescent="0.2">
      <c r="A78" s="20"/>
      <c r="B78" s="18"/>
      <c r="C78" s="8"/>
      <c r="D78" s="1328"/>
      <c r="E78" s="281" t="s">
        <v>30</v>
      </c>
      <c r="F78" s="445">
        <v>0</v>
      </c>
      <c r="G78" s="421"/>
      <c r="H78" s="305"/>
      <c r="I78" s="85"/>
      <c r="J78" s="85"/>
      <c r="K78" s="85"/>
      <c r="L78" s="85"/>
      <c r="M78" s="85"/>
      <c r="N78" s="85"/>
      <c r="O78" s="84">
        <f t="shared" si="5"/>
        <v>0</v>
      </c>
      <c r="P78" s="122">
        <f t="shared" si="6"/>
        <v>0</v>
      </c>
      <c r="Q78" s="189"/>
    </row>
    <row r="79" spans="1:18" ht="77.45" customHeight="1" x14ac:dyDescent="0.2">
      <c r="A79" s="20" t="s">
        <v>554</v>
      </c>
      <c r="B79" s="18" t="s">
        <v>583</v>
      </c>
      <c r="C79" s="8" t="s">
        <v>788</v>
      </c>
      <c r="D79" s="311" t="s">
        <v>531</v>
      </c>
      <c r="E79" s="281" t="s">
        <v>607</v>
      </c>
      <c r="F79" s="445">
        <v>322.8</v>
      </c>
      <c r="G79" s="421"/>
      <c r="H79" s="305"/>
      <c r="I79" s="85"/>
      <c r="J79" s="85"/>
      <c r="K79" s="85"/>
      <c r="L79" s="85"/>
      <c r="M79" s="85"/>
      <c r="N79" s="85"/>
      <c r="O79" s="84">
        <f t="shared" si="5"/>
        <v>0</v>
      </c>
      <c r="P79" s="122">
        <f t="shared" si="6"/>
        <v>322.8</v>
      </c>
      <c r="Q79" s="189"/>
    </row>
    <row r="80" spans="1:18" ht="77.45" customHeight="1" x14ac:dyDescent="0.2">
      <c r="A80" s="20" t="s">
        <v>555</v>
      </c>
      <c r="B80" s="18" t="s">
        <v>584</v>
      </c>
      <c r="C80" s="8" t="s">
        <v>788</v>
      </c>
      <c r="D80" s="311" t="s">
        <v>531</v>
      </c>
      <c r="E80" s="281" t="s">
        <v>608</v>
      </c>
      <c r="F80" s="445">
        <v>198.7</v>
      </c>
      <c r="G80" s="421"/>
      <c r="H80" s="305"/>
      <c r="I80" s="85"/>
      <c r="J80" s="85"/>
      <c r="K80" s="85"/>
      <c r="L80" s="85"/>
      <c r="M80" s="85"/>
      <c r="N80" s="85"/>
      <c r="O80" s="84">
        <f t="shared" si="5"/>
        <v>0</v>
      </c>
      <c r="P80" s="122">
        <f t="shared" si="6"/>
        <v>198.7</v>
      </c>
      <c r="Q80" s="189"/>
    </row>
    <row r="81" spans="1:17" ht="77.45" hidden="1" customHeight="1" x14ac:dyDescent="0.2">
      <c r="A81" s="20" t="s">
        <v>580</v>
      </c>
      <c r="B81" s="18" t="s">
        <v>588</v>
      </c>
      <c r="C81" s="8" t="s">
        <v>36</v>
      </c>
      <c r="D81" s="311" t="s">
        <v>531</v>
      </c>
      <c r="E81" s="281" t="s">
        <v>609</v>
      </c>
      <c r="F81" s="445">
        <v>0</v>
      </c>
      <c r="G81" s="421"/>
      <c r="H81" s="305"/>
      <c r="I81" s="85"/>
      <c r="J81" s="85"/>
      <c r="K81" s="85"/>
      <c r="L81" s="85"/>
      <c r="M81" s="85"/>
      <c r="N81" s="85"/>
      <c r="O81" s="84">
        <f t="shared" si="5"/>
        <v>0</v>
      </c>
      <c r="P81" s="122">
        <f t="shared" si="6"/>
        <v>0</v>
      </c>
      <c r="Q81" s="189"/>
    </row>
    <row r="82" spans="1:17" ht="77.45" hidden="1" customHeight="1" x14ac:dyDescent="0.2">
      <c r="A82" s="20" t="s">
        <v>585</v>
      </c>
      <c r="B82" s="18" t="s">
        <v>589</v>
      </c>
      <c r="C82" s="8" t="s">
        <v>36</v>
      </c>
      <c r="D82" s="311" t="s">
        <v>531</v>
      </c>
      <c r="E82" s="281" t="s">
        <v>610</v>
      </c>
      <c r="F82" s="445">
        <v>0</v>
      </c>
      <c r="G82" s="421"/>
      <c r="H82" s="305"/>
      <c r="I82" s="85"/>
      <c r="J82" s="85"/>
      <c r="K82" s="85"/>
      <c r="L82" s="85"/>
      <c r="M82" s="85"/>
      <c r="N82" s="85"/>
      <c r="O82" s="84">
        <f t="shared" si="5"/>
        <v>0</v>
      </c>
      <c r="P82" s="122">
        <f t="shared" si="6"/>
        <v>0</v>
      </c>
      <c r="Q82" s="189"/>
    </row>
    <row r="83" spans="1:17" ht="67.150000000000006" customHeight="1" x14ac:dyDescent="0.2">
      <c r="A83" s="20" t="s">
        <v>556</v>
      </c>
      <c r="B83" s="18" t="s">
        <v>636</v>
      </c>
      <c r="C83" s="8" t="s">
        <v>0</v>
      </c>
      <c r="D83" s="311" t="s">
        <v>47</v>
      </c>
      <c r="E83" s="283" t="s">
        <v>667</v>
      </c>
      <c r="F83" s="445"/>
      <c r="G83" s="421"/>
      <c r="H83" s="305"/>
      <c r="I83" s="85"/>
      <c r="J83" s="85"/>
      <c r="K83" s="85"/>
      <c r="L83" s="85"/>
      <c r="M83" s="85"/>
      <c r="N83" s="85"/>
      <c r="O83" s="84">
        <f t="shared" si="5"/>
        <v>0</v>
      </c>
      <c r="P83" s="122">
        <f t="shared" si="6"/>
        <v>0</v>
      </c>
      <c r="Q83" s="189"/>
    </row>
    <row r="84" spans="1:17" ht="93" customHeight="1" x14ac:dyDescent="0.2">
      <c r="A84" s="20" t="s">
        <v>561</v>
      </c>
      <c r="B84" s="18" t="s">
        <v>760</v>
      </c>
      <c r="C84" s="8">
        <v>2015</v>
      </c>
      <c r="D84" s="311" t="s">
        <v>435</v>
      </c>
      <c r="E84" s="281" t="s">
        <v>763</v>
      </c>
      <c r="F84" s="445"/>
      <c r="G84" s="421"/>
      <c r="H84" s="305"/>
      <c r="I84" s="85"/>
      <c r="J84" s="85"/>
      <c r="K84" s="85"/>
      <c r="L84" s="85"/>
      <c r="M84" s="85"/>
      <c r="N84" s="85"/>
      <c r="O84" s="84">
        <f t="shared" si="5"/>
        <v>0</v>
      </c>
      <c r="P84" s="122">
        <f t="shared" si="6"/>
        <v>0</v>
      </c>
      <c r="Q84" s="189"/>
    </row>
    <row r="85" spans="1:17" ht="72" customHeight="1" x14ac:dyDescent="0.2">
      <c r="A85" s="20" t="s">
        <v>580</v>
      </c>
      <c r="B85" s="18" t="s">
        <v>761</v>
      </c>
      <c r="C85" s="8">
        <v>2015</v>
      </c>
      <c r="D85" s="311" t="s">
        <v>435</v>
      </c>
      <c r="E85" s="283" t="s">
        <v>762</v>
      </c>
      <c r="F85" s="445"/>
      <c r="G85" s="421"/>
      <c r="H85" s="305"/>
      <c r="I85" s="85"/>
      <c r="J85" s="85"/>
      <c r="K85" s="85"/>
      <c r="L85" s="85"/>
      <c r="M85" s="85"/>
      <c r="N85" s="85"/>
      <c r="O85" s="84">
        <f t="shared" si="5"/>
        <v>0</v>
      </c>
      <c r="P85" s="122">
        <f t="shared" si="6"/>
        <v>0</v>
      </c>
      <c r="Q85" s="189"/>
    </row>
    <row r="86" spans="1:17" ht="72" customHeight="1" x14ac:dyDescent="0.2">
      <c r="A86" s="20" t="s">
        <v>585</v>
      </c>
      <c r="B86" s="18" t="s">
        <v>203</v>
      </c>
      <c r="C86" s="8" t="s">
        <v>788</v>
      </c>
      <c r="D86" s="311" t="s">
        <v>531</v>
      </c>
      <c r="E86" s="5" t="s">
        <v>141</v>
      </c>
      <c r="F86" s="445"/>
      <c r="G86" s="421"/>
      <c r="H86" s="305"/>
      <c r="I86" s="85"/>
      <c r="J86" s="85"/>
      <c r="K86" s="85"/>
      <c r="L86" s="85"/>
      <c r="M86" s="85"/>
      <c r="N86" s="85"/>
      <c r="O86" s="84"/>
      <c r="P86" s="122"/>
      <c r="Q86" s="189"/>
    </row>
    <row r="87" spans="1:17" ht="109.5" customHeight="1" x14ac:dyDescent="0.2">
      <c r="A87" s="20" t="s">
        <v>586</v>
      </c>
      <c r="B87" s="18" t="s">
        <v>116</v>
      </c>
      <c r="C87" s="8">
        <v>2014</v>
      </c>
      <c r="D87" s="311" t="s">
        <v>529</v>
      </c>
      <c r="E87" s="5" t="s">
        <v>141</v>
      </c>
      <c r="F87" s="445"/>
      <c r="G87" s="421"/>
      <c r="H87" s="305"/>
      <c r="I87" s="85"/>
      <c r="J87" s="85"/>
      <c r="K87" s="85"/>
      <c r="L87" s="85"/>
      <c r="M87" s="85"/>
      <c r="N87" s="85"/>
      <c r="O87" s="84"/>
      <c r="P87" s="122"/>
      <c r="Q87" s="189"/>
    </row>
    <row r="88" spans="1:17" ht="122.25" customHeight="1" x14ac:dyDescent="0.2">
      <c r="A88" s="20" t="s">
        <v>556</v>
      </c>
      <c r="B88" s="546" t="s">
        <v>520</v>
      </c>
      <c r="C88" s="8" t="s">
        <v>1</v>
      </c>
      <c r="D88" s="12" t="s">
        <v>530</v>
      </c>
      <c r="E88" s="5" t="s">
        <v>516</v>
      </c>
      <c r="F88" s="445">
        <v>0</v>
      </c>
      <c r="G88" s="421"/>
      <c r="H88" s="305"/>
      <c r="I88" s="85"/>
      <c r="J88" s="85"/>
      <c r="K88" s="85"/>
      <c r="L88" s="85"/>
      <c r="M88" s="85"/>
      <c r="N88" s="85"/>
      <c r="O88" s="84"/>
      <c r="P88" s="122"/>
      <c r="Q88" s="189"/>
    </row>
    <row r="89" spans="1:17" ht="108" customHeight="1" x14ac:dyDescent="0.2">
      <c r="A89" s="20" t="s">
        <v>587</v>
      </c>
      <c r="B89" s="18" t="s">
        <v>521</v>
      </c>
      <c r="C89" s="8">
        <v>2014</v>
      </c>
      <c r="D89" s="12" t="s">
        <v>147</v>
      </c>
      <c r="E89" s="5" t="s">
        <v>141</v>
      </c>
      <c r="F89" s="445"/>
      <c r="G89" s="421"/>
      <c r="H89" s="305"/>
      <c r="I89" s="85"/>
      <c r="J89" s="85"/>
      <c r="K89" s="85"/>
      <c r="L89" s="85"/>
      <c r="M89" s="85"/>
      <c r="N89" s="85"/>
      <c r="O89" s="84"/>
      <c r="P89" s="122"/>
      <c r="Q89" s="189"/>
    </row>
    <row r="90" spans="1:17" ht="21.6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17.45" customHeight="1" x14ac:dyDescent="0.2">
      <c r="A91" s="16" t="s">
        <v>278</v>
      </c>
      <c r="B91" s="1076" t="s">
        <v>481</v>
      </c>
      <c r="C91" s="1076"/>
      <c r="D91" s="1076"/>
      <c r="E91" s="1076"/>
      <c r="F91" s="444">
        <f>F92+F93+F94</f>
        <v>377287.9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377287.9</v>
      </c>
      <c r="Q91" s="394">
        <f>Q92+Q93+Q94</f>
        <v>0</v>
      </c>
    </row>
    <row r="92" spans="1:17" ht="18.600000000000001" customHeight="1" x14ac:dyDescent="0.2">
      <c r="A92" s="16" t="s">
        <v>279</v>
      </c>
      <c r="B92" s="1075" t="s">
        <v>468</v>
      </c>
      <c r="C92" s="1075"/>
      <c r="D92" s="1075"/>
      <c r="E92" s="1075"/>
      <c r="F92" s="444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4">
        <v>0</v>
      </c>
    </row>
    <row r="93" spans="1:17" ht="22.9" customHeight="1" x14ac:dyDescent="0.2">
      <c r="A93" s="16" t="s">
        <v>280</v>
      </c>
      <c r="B93" s="1075" t="s">
        <v>29</v>
      </c>
      <c r="C93" s="1075"/>
      <c r="D93" s="1075"/>
      <c r="E93" s="1075"/>
      <c r="F93" s="444">
        <f>F66+F68+F75+F79+F84</f>
        <v>245084.3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245084.3</v>
      </c>
      <c r="Q93" s="394">
        <f>Q66+Q68+Q75+Q79+Q84</f>
        <v>0</v>
      </c>
    </row>
    <row r="94" spans="1:17" ht="21" customHeight="1" x14ac:dyDescent="0.2">
      <c r="A94" s="16" t="s">
        <v>281</v>
      </c>
      <c r="B94" s="1075" t="s">
        <v>158</v>
      </c>
      <c r="C94" s="1075"/>
      <c r="D94" s="1075"/>
      <c r="E94" s="1075"/>
      <c r="F94" s="444">
        <f>F67+F80+F85</f>
        <v>132203.6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132203.6</v>
      </c>
      <c r="Q94" s="394">
        <f>Q67+Q80+Q85</f>
        <v>0</v>
      </c>
    </row>
    <row r="95" spans="1:17" ht="22.9" customHeight="1" x14ac:dyDescent="0.2">
      <c r="A95" s="16" t="s">
        <v>286</v>
      </c>
      <c r="B95" s="1076" t="s">
        <v>913</v>
      </c>
      <c r="C95" s="1076"/>
      <c r="D95" s="1076"/>
      <c r="E95" s="1076"/>
      <c r="F95" s="449">
        <f>F96+F97+F98</f>
        <v>377287.9</v>
      </c>
      <c r="G95" s="421"/>
      <c r="H95" s="305"/>
      <c r="I95" s="85"/>
      <c r="J95" s="85"/>
      <c r="K95" s="85"/>
      <c r="L95" s="85"/>
      <c r="M95" s="85"/>
      <c r="N95" s="85"/>
      <c r="O95" s="393">
        <f>O96+O97+O98</f>
        <v>0</v>
      </c>
      <c r="P95" s="122">
        <f>P96+P97+P98</f>
        <v>377287.9</v>
      </c>
      <c r="Q95" s="394">
        <f>Q96+Q97+Q98</f>
        <v>0</v>
      </c>
    </row>
    <row r="96" spans="1:17" ht="24" customHeight="1" x14ac:dyDescent="0.2">
      <c r="A96" s="16" t="s">
        <v>287</v>
      </c>
      <c r="B96" s="1075" t="s">
        <v>468</v>
      </c>
      <c r="C96" s="1075"/>
      <c r="D96" s="1075"/>
      <c r="E96" s="1075"/>
      <c r="F96" s="449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4">
        <f>Q92</f>
        <v>0</v>
      </c>
    </row>
    <row r="97" spans="1:18" ht="21.6" customHeight="1" x14ac:dyDescent="0.2">
      <c r="A97" s="16" t="s">
        <v>288</v>
      </c>
      <c r="B97" s="1075" t="s">
        <v>29</v>
      </c>
      <c r="C97" s="1075"/>
      <c r="D97" s="1075"/>
      <c r="E97" s="1075"/>
      <c r="F97" s="449">
        <f>F93</f>
        <v>245084.3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245084.3</v>
      </c>
      <c r="Q97" s="394">
        <f>Q92</f>
        <v>0</v>
      </c>
    </row>
    <row r="98" spans="1:18" ht="21" customHeight="1" x14ac:dyDescent="0.2">
      <c r="A98" s="16" t="s">
        <v>289</v>
      </c>
      <c r="B98" s="1075" t="s">
        <v>158</v>
      </c>
      <c r="C98" s="1075"/>
      <c r="D98" s="1075"/>
      <c r="E98" s="1075"/>
      <c r="F98" s="449">
        <f>F94</f>
        <v>132203.6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132203.6</v>
      </c>
      <c r="Q98" s="394">
        <f>Q94</f>
        <v>0</v>
      </c>
    </row>
    <row r="99" spans="1:18" s="37" customFormat="1" ht="24.95" customHeight="1" x14ac:dyDescent="0.2">
      <c r="A99" s="1073" t="s">
        <v>794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89"/>
      <c r="R99" s="1"/>
    </row>
    <row r="100" spans="1:18" ht="91.5" customHeight="1" x14ac:dyDescent="0.2">
      <c r="A100" s="289" t="s">
        <v>149</v>
      </c>
      <c r="B100" s="12" t="s">
        <v>558</v>
      </c>
      <c r="C100" s="5" t="s">
        <v>788</v>
      </c>
      <c r="D100" s="12" t="s">
        <v>47</v>
      </c>
      <c r="E100" s="5" t="s">
        <v>516</v>
      </c>
      <c r="F100" s="445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  <c r="Q100" s="189"/>
    </row>
    <row r="101" spans="1:18" ht="89.25" customHeight="1" x14ac:dyDescent="0.2">
      <c r="A101" s="289"/>
      <c r="B101" s="18" t="s">
        <v>659</v>
      </c>
      <c r="C101" s="5"/>
      <c r="D101" s="12" t="s">
        <v>652</v>
      </c>
      <c r="E101" s="281" t="s">
        <v>638</v>
      </c>
      <c r="F101" s="445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  <c r="Q101" s="189"/>
    </row>
    <row r="102" spans="1:18" ht="97.15" hidden="1" customHeight="1" x14ac:dyDescent="0.2">
      <c r="A102" s="289"/>
      <c r="B102" s="18" t="s">
        <v>660</v>
      </c>
      <c r="C102" s="5"/>
      <c r="D102" s="12" t="s">
        <v>652</v>
      </c>
      <c r="E102" s="281" t="s">
        <v>638</v>
      </c>
      <c r="F102" s="445"/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  <c r="Q102" s="189"/>
    </row>
    <row r="103" spans="1:18" ht="83.2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445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  <c r="Q103" s="189"/>
    </row>
    <row r="104" spans="1:18" s="37" customFormat="1" ht="24.95" customHeight="1" x14ac:dyDescent="0.2">
      <c r="A104" s="1072" t="s">
        <v>798</v>
      </c>
      <c r="B104" s="1072"/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2"/>
      <c r="M104" s="1072"/>
      <c r="N104" s="1072"/>
      <c r="O104" s="1254"/>
      <c r="P104" s="205"/>
      <c r="Q104" s="189"/>
      <c r="R104" s="1"/>
    </row>
    <row r="105" spans="1:18" s="37" customFormat="1" ht="82.5" customHeight="1" x14ac:dyDescent="0.2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486"/>
      <c r="G105" s="88"/>
      <c r="H105" s="88"/>
      <c r="I105" s="88"/>
      <c r="J105" s="88"/>
      <c r="K105" s="88"/>
      <c r="L105" s="88"/>
      <c r="M105" s="88"/>
      <c r="N105" s="88"/>
      <c r="O105" s="412">
        <f>SUM(G105:N105)</f>
        <v>0</v>
      </c>
      <c r="P105" s="122">
        <f>F105+O105</f>
        <v>0</v>
      </c>
      <c r="Q105" s="189"/>
      <c r="R105" s="1"/>
    </row>
    <row r="106" spans="1:18" s="37" customFormat="1" ht="82.5" customHeight="1" x14ac:dyDescent="0.2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486"/>
      <c r="G106" s="88"/>
      <c r="H106" s="88"/>
      <c r="I106" s="88"/>
      <c r="J106" s="88"/>
      <c r="K106" s="88"/>
      <c r="L106" s="88"/>
      <c r="M106" s="88"/>
      <c r="N106" s="88"/>
      <c r="O106" s="412">
        <f>SUM(G106:N106)</f>
        <v>0</v>
      </c>
      <c r="P106" s="122">
        <f>F106+O106</f>
        <v>0</v>
      </c>
      <c r="Q106" s="189"/>
      <c r="R106" s="1"/>
    </row>
    <row r="107" spans="1:18" ht="139.5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445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  <c r="Q107" s="189"/>
    </row>
    <row r="108" spans="1:18" ht="108.6" customHeight="1" x14ac:dyDescent="0.2">
      <c r="A108" s="459" t="s">
        <v>309</v>
      </c>
      <c r="B108" s="274" t="s">
        <v>543</v>
      </c>
      <c r="C108" s="5" t="s">
        <v>833</v>
      </c>
      <c r="D108" s="12" t="s">
        <v>529</v>
      </c>
      <c r="E108" s="5" t="s">
        <v>141</v>
      </c>
      <c r="F108" s="445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  <c r="Q108" s="189"/>
    </row>
    <row r="109" spans="1:18" ht="130.5" customHeight="1" x14ac:dyDescent="0.2">
      <c r="A109" s="172" t="s">
        <v>426</v>
      </c>
      <c r="B109" s="274" t="s">
        <v>131</v>
      </c>
      <c r="C109" s="5" t="s">
        <v>833</v>
      </c>
      <c r="D109" s="12" t="s">
        <v>529</v>
      </c>
      <c r="E109" s="5" t="s">
        <v>141</v>
      </c>
      <c r="F109" s="445"/>
      <c r="G109" s="421"/>
      <c r="H109" s="305"/>
      <c r="I109" s="85"/>
      <c r="J109" s="85"/>
      <c r="K109" s="85"/>
      <c r="L109" s="85"/>
      <c r="M109" s="85"/>
      <c r="N109" s="85"/>
      <c r="O109" s="84">
        <f>SUM(G109:N109)</f>
        <v>0</v>
      </c>
      <c r="P109" s="122">
        <f>F109+O109</f>
        <v>0</v>
      </c>
      <c r="Q109" s="189"/>
    </row>
    <row r="110" spans="1:18" ht="111.75" customHeight="1" x14ac:dyDescent="0.2">
      <c r="A110" s="157" t="s">
        <v>427</v>
      </c>
      <c r="B110" s="274" t="s">
        <v>132</v>
      </c>
      <c r="C110" s="5" t="s">
        <v>833</v>
      </c>
      <c r="D110" s="12" t="s">
        <v>529</v>
      </c>
      <c r="E110" s="5" t="s">
        <v>141</v>
      </c>
      <c r="F110" s="445"/>
      <c r="G110" s="421"/>
      <c r="H110" s="305"/>
      <c r="I110" s="85"/>
      <c r="J110" s="85"/>
      <c r="K110" s="85"/>
      <c r="L110" s="85"/>
      <c r="M110" s="85"/>
      <c r="N110" s="85"/>
      <c r="O110" s="84">
        <f>SUM(G110:N110)</f>
        <v>0</v>
      </c>
      <c r="P110" s="122">
        <f>F110+O110</f>
        <v>0</v>
      </c>
      <c r="Q110" s="189"/>
    </row>
    <row r="111" spans="1:18" ht="92.25" customHeight="1" x14ac:dyDescent="0.2">
      <c r="A111" s="157" t="s">
        <v>212</v>
      </c>
      <c r="B111" s="22" t="s">
        <v>133</v>
      </c>
      <c r="C111" s="5" t="s">
        <v>833</v>
      </c>
      <c r="D111" s="12" t="s">
        <v>529</v>
      </c>
      <c r="E111" s="5" t="s">
        <v>141</v>
      </c>
      <c r="F111" s="445"/>
      <c r="G111" s="421"/>
      <c r="H111" s="305"/>
      <c r="I111" s="85"/>
      <c r="J111" s="85"/>
      <c r="K111" s="85"/>
      <c r="L111" s="85"/>
      <c r="M111" s="85"/>
      <c r="N111" s="85"/>
      <c r="O111" s="84">
        <f>SUM(G111:N111)</f>
        <v>0</v>
      </c>
      <c r="P111" s="122">
        <f>F111+O111</f>
        <v>0</v>
      </c>
      <c r="Q111" s="189"/>
    </row>
    <row r="112" spans="1:18" ht="77.25" customHeight="1" x14ac:dyDescent="0.2">
      <c r="A112" s="157" t="s">
        <v>214</v>
      </c>
      <c r="B112" s="22" t="s">
        <v>134</v>
      </c>
      <c r="C112" s="5" t="s">
        <v>833</v>
      </c>
      <c r="D112" s="12" t="s">
        <v>529</v>
      </c>
      <c r="E112" s="5" t="s">
        <v>141</v>
      </c>
      <c r="F112" s="445"/>
      <c r="G112" s="421"/>
      <c r="H112" s="305"/>
      <c r="I112" s="85"/>
      <c r="J112" s="85"/>
      <c r="K112" s="85"/>
      <c r="L112" s="85"/>
      <c r="M112" s="85"/>
      <c r="N112" s="85"/>
      <c r="O112" s="84">
        <f>SUM(G112:N112)</f>
        <v>0</v>
      </c>
      <c r="P112" s="122">
        <f>F112+O112</f>
        <v>0</v>
      </c>
      <c r="Q112" s="189"/>
    </row>
    <row r="113" spans="1:18" ht="78" customHeight="1" x14ac:dyDescent="0.2">
      <c r="A113" s="157" t="s">
        <v>215</v>
      </c>
      <c r="B113" s="22" t="s">
        <v>135</v>
      </c>
      <c r="C113" s="5" t="s">
        <v>833</v>
      </c>
      <c r="D113" s="12" t="s">
        <v>529</v>
      </c>
      <c r="E113" s="5" t="s">
        <v>141</v>
      </c>
      <c r="F113" s="445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  <c r="Q113" s="189"/>
    </row>
    <row r="114" spans="1:18" ht="93" customHeight="1" x14ac:dyDescent="0.2">
      <c r="A114" s="172" t="s">
        <v>942</v>
      </c>
      <c r="B114" s="22" t="s">
        <v>524</v>
      </c>
      <c r="C114" s="5" t="s">
        <v>788</v>
      </c>
      <c r="D114" s="12" t="s">
        <v>529</v>
      </c>
      <c r="E114" s="5" t="s">
        <v>141</v>
      </c>
      <c r="F114" s="445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  <c r="Q114" s="189"/>
    </row>
    <row r="115" spans="1:18" ht="27.75" customHeight="1" x14ac:dyDescent="0.2">
      <c r="A115" s="1329" t="s">
        <v>917</v>
      </c>
      <c r="B115" s="1330"/>
      <c r="C115" s="1330"/>
      <c r="D115" s="1330"/>
      <c r="E115" s="1330"/>
      <c r="F115" s="1330"/>
      <c r="G115" s="1330"/>
      <c r="H115" s="1330"/>
      <c r="I115" s="1330"/>
      <c r="J115" s="1330"/>
      <c r="K115" s="1330"/>
      <c r="L115" s="1330"/>
      <c r="M115" s="1330"/>
      <c r="N115" s="1330"/>
      <c r="O115" s="1330"/>
      <c r="P115" s="1330"/>
      <c r="Q115" s="1331"/>
    </row>
    <row r="116" spans="1:18" ht="24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8" ht="24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7">F117+O117</f>
        <v>0</v>
      </c>
      <c r="Q117" s="461">
        <v>0</v>
      </c>
    </row>
    <row r="118" spans="1:18" ht="24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7"/>
        <v>0</v>
      </c>
      <c r="Q118" s="461">
        <f>Q105</f>
        <v>0</v>
      </c>
    </row>
    <row r="119" spans="1:18" ht="24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7"/>
        <v>0</v>
      </c>
      <c r="Q119" s="461">
        <f>Q106</f>
        <v>0</v>
      </c>
    </row>
    <row r="120" spans="1:18" ht="24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7"/>
        <v>0</v>
      </c>
      <c r="Q120" s="461">
        <f>Q116</f>
        <v>0</v>
      </c>
    </row>
    <row r="121" spans="1:18" ht="24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8" ht="24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8" ht="24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8" s="37" customFormat="1" ht="24.95" customHeight="1" x14ac:dyDescent="0.2">
      <c r="A124" s="1084" t="s">
        <v>799</v>
      </c>
      <c r="B124" s="1084"/>
      <c r="C124" s="1084"/>
      <c r="D124" s="1084"/>
      <c r="E124" s="1084"/>
      <c r="F124" s="1084"/>
      <c r="G124" s="1084"/>
      <c r="H124" s="1084"/>
      <c r="I124" s="1084"/>
      <c r="J124" s="1084"/>
      <c r="K124" s="1084"/>
      <c r="L124" s="1084"/>
      <c r="M124" s="1084"/>
      <c r="N124" s="1084"/>
      <c r="O124" s="1084"/>
      <c r="P124" s="205"/>
      <c r="Q124" s="189"/>
      <c r="R124" s="1"/>
    </row>
    <row r="125" spans="1:18" ht="61.5" customHeight="1" x14ac:dyDescent="0.2">
      <c r="A125" s="5" t="s">
        <v>156</v>
      </c>
      <c r="B125" s="12" t="s">
        <v>209</v>
      </c>
      <c r="C125" s="5" t="s">
        <v>788</v>
      </c>
      <c r="D125" s="12" t="s">
        <v>538</v>
      </c>
      <c r="E125" s="5" t="s">
        <v>141</v>
      </c>
      <c r="F125" s="445"/>
      <c r="G125" s="421"/>
      <c r="H125" s="305"/>
      <c r="I125" s="85"/>
      <c r="J125" s="85"/>
      <c r="K125" s="85"/>
      <c r="L125" s="85"/>
      <c r="M125" s="85"/>
      <c r="N125" s="85"/>
      <c r="O125" s="84"/>
      <c r="P125" s="122"/>
      <c r="Q125" s="189"/>
    </row>
    <row r="126" spans="1:18" ht="186" customHeight="1" x14ac:dyDescent="0.2">
      <c r="A126" s="33" t="s">
        <v>449</v>
      </c>
      <c r="B126" s="21" t="s">
        <v>210</v>
      </c>
      <c r="C126" s="5" t="s">
        <v>788</v>
      </c>
      <c r="D126" s="12" t="s">
        <v>538</v>
      </c>
      <c r="E126" s="5" t="s">
        <v>141</v>
      </c>
      <c r="F126" s="445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  <c r="Q126" s="189"/>
    </row>
    <row r="127" spans="1:18" ht="109.5" customHeight="1" x14ac:dyDescent="0.2">
      <c r="A127" s="5" t="s">
        <v>314</v>
      </c>
      <c r="B127" s="50" t="s">
        <v>443</v>
      </c>
      <c r="C127" s="5" t="s">
        <v>788</v>
      </c>
      <c r="D127" s="12" t="s">
        <v>538</v>
      </c>
      <c r="E127" s="51" t="s">
        <v>141</v>
      </c>
      <c r="F127" s="445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  <c r="Q127" s="189"/>
    </row>
    <row r="128" spans="1:18" ht="113.25" customHeight="1" x14ac:dyDescent="0.2">
      <c r="A128" s="5" t="s">
        <v>315</v>
      </c>
      <c r="B128" s="50" t="s">
        <v>444</v>
      </c>
      <c r="C128" s="5" t="s">
        <v>788</v>
      </c>
      <c r="D128" s="12" t="s">
        <v>538</v>
      </c>
      <c r="E128" s="51" t="s">
        <v>141</v>
      </c>
      <c r="F128" s="445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  <c r="Q128" s="189"/>
    </row>
    <row r="129" spans="1:17" ht="117.75" customHeight="1" x14ac:dyDescent="0.2">
      <c r="A129" s="5" t="s">
        <v>316</v>
      </c>
      <c r="B129" s="50" t="s">
        <v>211</v>
      </c>
      <c r="C129" s="5" t="s">
        <v>788</v>
      </c>
      <c r="D129" s="12" t="s">
        <v>538</v>
      </c>
      <c r="E129" s="51" t="s">
        <v>141</v>
      </c>
      <c r="F129" s="445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  <c r="Q129" s="189"/>
    </row>
    <row r="130" spans="1:17" ht="122.25" customHeight="1" x14ac:dyDescent="0.2">
      <c r="A130" s="5" t="s">
        <v>293</v>
      </c>
      <c r="B130" s="12" t="s">
        <v>445</v>
      </c>
      <c r="C130" s="5" t="s">
        <v>788</v>
      </c>
      <c r="D130" s="12" t="s">
        <v>538</v>
      </c>
      <c r="E130" s="51" t="s">
        <v>141</v>
      </c>
      <c r="F130" s="445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  <c r="Q130" s="189"/>
    </row>
    <row r="131" spans="1:17" ht="77.25" customHeight="1" x14ac:dyDescent="0.2">
      <c r="A131" s="5" t="s">
        <v>128</v>
      </c>
      <c r="B131" s="28" t="s">
        <v>213</v>
      </c>
      <c r="C131" s="5" t="s">
        <v>788</v>
      </c>
      <c r="D131" s="12" t="s">
        <v>538</v>
      </c>
      <c r="E131" s="51" t="s">
        <v>141</v>
      </c>
      <c r="F131" s="445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  <c r="Q131" s="189"/>
    </row>
    <row r="132" spans="1:17" ht="105" x14ac:dyDescent="0.2">
      <c r="A132" s="5" t="s">
        <v>505</v>
      </c>
      <c r="B132" s="12" t="s">
        <v>31</v>
      </c>
      <c r="C132" s="5" t="s">
        <v>788</v>
      </c>
      <c r="D132" s="12" t="s">
        <v>538</v>
      </c>
      <c r="E132" s="51" t="s">
        <v>141</v>
      </c>
      <c r="F132" s="445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  <c r="Q132" s="189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  <c r="Q133" s="189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461">
        <f>F135+F136+F137</f>
        <v>377287.9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8">F134+O134</f>
        <v>377287.9</v>
      </c>
      <c r="Q134" s="461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461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8"/>
        <v>0</v>
      </c>
      <c r="Q135" s="461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461">
        <f>F66+F73+F75+F77+F79+F81+F68+F84+F105</f>
        <v>245084.3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O66+O73+O75+O77+O79+O81+O68+O84+O105</f>
        <v>0</v>
      </c>
      <c r="P136" s="122">
        <f t="shared" si="8"/>
        <v>245084.3</v>
      </c>
      <c r="Q136" s="461">
        <f>Q66+Q73+Q75+Q77+Q79+Q81+Q68+Q84+Q105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461">
        <f>F67+F74+F76+F78+F88+F80+F82+F101+F102+F85+F106</f>
        <v>132203.6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O67+O74+O76+O78+O88+O80+O82+O101+O102+O85+O106</f>
        <v>0</v>
      </c>
      <c r="P137" s="122">
        <f t="shared" si="8"/>
        <v>132203.6</v>
      </c>
      <c r="Q137" s="461">
        <f>Q67+Q74+Q76+Q78+Q88+Q80+Q82+Q101+Q102+Q85+Q106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461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8"/>
        <v>0</v>
      </c>
      <c r="Q138" s="461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490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8"/>
        <v>0</v>
      </c>
      <c r="Q139" s="490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490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490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490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8"/>
        <v>0</v>
      </c>
      <c r="Q141" s="490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490">
        <f>F134+F138</f>
        <v>377287.9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8"/>
        <v>377287.9</v>
      </c>
      <c r="Q142" s="490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490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0</v>
      </c>
      <c r="Q143" s="490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490">
        <f>F136+F140</f>
        <v>245084.3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245084.3</v>
      </c>
      <c r="Q144" s="490">
        <f>Q136+Q140</f>
        <v>0</v>
      </c>
    </row>
    <row r="145" spans="1:18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490">
        <f>F137+F141</f>
        <v>132203.6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8"/>
        <v>132203.6</v>
      </c>
      <c r="Q145" s="490">
        <f>Q137+Q141</f>
        <v>0</v>
      </c>
    </row>
    <row r="146" spans="1:18" s="37" customFormat="1" ht="24.95" customHeight="1" x14ac:dyDescent="0.2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89"/>
      <c r="R146" s="1"/>
    </row>
    <row r="147" spans="1:18" s="37" customFormat="1" ht="24.95" customHeight="1" x14ac:dyDescent="0.2">
      <c r="A147" s="1094" t="s">
        <v>838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89"/>
      <c r="R147" s="1"/>
    </row>
    <row r="148" spans="1:18" ht="75.599999999999994" customHeight="1" x14ac:dyDescent="0.2">
      <c r="A148" s="207" t="s">
        <v>162</v>
      </c>
      <c r="B148" s="381" t="s">
        <v>621</v>
      </c>
      <c r="C148" s="8" t="s">
        <v>788</v>
      </c>
      <c r="D148" s="328" t="s">
        <v>533</v>
      </c>
      <c r="E148" s="542" t="s">
        <v>907</v>
      </c>
      <c r="F148" s="444">
        <v>94719.8</v>
      </c>
      <c r="G148" s="420"/>
      <c r="H148" s="277"/>
      <c r="I148" s="83"/>
      <c r="J148" s="83"/>
      <c r="K148" s="83"/>
      <c r="L148" s="83"/>
      <c r="M148" s="83"/>
      <c r="N148" s="83"/>
      <c r="O148" s="84">
        <f>SUM(G148:N148)</f>
        <v>0</v>
      </c>
      <c r="P148" s="122">
        <f>F148+O148</f>
        <v>94719.8</v>
      </c>
      <c r="Q148" s="193"/>
    </row>
    <row r="149" spans="1:18" ht="77.45" customHeight="1" x14ac:dyDescent="0.2">
      <c r="A149" s="207" t="s">
        <v>163</v>
      </c>
      <c r="B149" s="381" t="s">
        <v>692</v>
      </c>
      <c r="C149" s="8" t="s">
        <v>0</v>
      </c>
      <c r="D149" s="328" t="s">
        <v>533</v>
      </c>
      <c r="E149" s="388" t="s">
        <v>862</v>
      </c>
      <c r="F149" s="444"/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0</v>
      </c>
      <c r="Q149" s="193"/>
    </row>
    <row r="150" spans="1:18" ht="64.5" customHeight="1" x14ac:dyDescent="0.2">
      <c r="A150" s="5" t="s">
        <v>164</v>
      </c>
      <c r="B150" s="381" t="s">
        <v>332</v>
      </c>
      <c r="C150" s="8" t="s">
        <v>788</v>
      </c>
      <c r="D150" s="12" t="s">
        <v>310</v>
      </c>
      <c r="E150" s="388" t="s">
        <v>141</v>
      </c>
      <c r="F150" s="445"/>
      <c r="G150" s="421"/>
      <c r="H150" s="305"/>
      <c r="I150" s="85"/>
      <c r="J150" s="85"/>
      <c r="K150" s="85"/>
      <c r="L150" s="85"/>
      <c r="M150" s="85"/>
      <c r="N150" s="85"/>
      <c r="O150" s="84"/>
      <c r="P150" s="122"/>
      <c r="Q150" s="189"/>
    </row>
    <row r="151" spans="1:18" ht="63" customHeight="1" x14ac:dyDescent="0.2">
      <c r="A151" s="5" t="s">
        <v>430</v>
      </c>
      <c r="B151" s="381" t="s">
        <v>509</v>
      </c>
      <c r="C151" s="8" t="s">
        <v>788</v>
      </c>
      <c r="D151" s="12" t="s">
        <v>397</v>
      </c>
      <c r="E151" s="388" t="s">
        <v>141</v>
      </c>
      <c r="F151" s="445"/>
      <c r="G151" s="421"/>
      <c r="H151" s="305"/>
      <c r="I151" s="85"/>
      <c r="J151" s="85"/>
      <c r="K151" s="85"/>
      <c r="L151" s="85"/>
      <c r="M151" s="85"/>
      <c r="N151" s="85"/>
      <c r="O151" s="84"/>
      <c r="P151" s="122"/>
      <c r="Q151" s="189"/>
    </row>
    <row r="152" spans="1:18" ht="35.25" customHeight="1" x14ac:dyDescent="0.2">
      <c r="A152" s="5" t="s">
        <v>431</v>
      </c>
      <c r="B152" s="381" t="s">
        <v>510</v>
      </c>
      <c r="C152" s="8" t="s">
        <v>788</v>
      </c>
      <c r="D152" s="12" t="s">
        <v>450</v>
      </c>
      <c r="E152" s="388" t="s">
        <v>141</v>
      </c>
      <c r="F152" s="445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  <c r="Q152" s="189"/>
    </row>
    <row r="153" spans="1:18" ht="63.75" customHeight="1" x14ac:dyDescent="0.2">
      <c r="A153" s="5" t="s">
        <v>469</v>
      </c>
      <c r="B153" s="381" t="s">
        <v>511</v>
      </c>
      <c r="C153" s="5" t="s">
        <v>788</v>
      </c>
      <c r="D153" s="12" t="s">
        <v>46</v>
      </c>
      <c r="E153" s="388" t="s">
        <v>141</v>
      </c>
      <c r="F153" s="445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  <c r="Q153" s="189"/>
    </row>
    <row r="154" spans="1:18" ht="48.75" customHeight="1" x14ac:dyDescent="0.2">
      <c r="A154" s="5" t="s">
        <v>470</v>
      </c>
      <c r="B154" s="12" t="s">
        <v>104</v>
      </c>
      <c r="C154" s="5" t="s">
        <v>788</v>
      </c>
      <c r="D154" s="12" t="s">
        <v>528</v>
      </c>
      <c r="E154" s="388" t="s">
        <v>141</v>
      </c>
      <c r="F154" s="445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  <c r="Q154" s="189"/>
    </row>
    <row r="155" spans="1:18" ht="111.75" customHeight="1" x14ac:dyDescent="0.2">
      <c r="A155" s="5" t="s">
        <v>470</v>
      </c>
      <c r="B155" s="274" t="s">
        <v>527</v>
      </c>
      <c r="C155" s="5" t="s">
        <v>788</v>
      </c>
      <c r="D155" s="12" t="s">
        <v>530</v>
      </c>
      <c r="E155" s="5" t="s">
        <v>516</v>
      </c>
      <c r="F155" s="445">
        <v>0</v>
      </c>
      <c r="G155" s="421"/>
      <c r="H155" s="305"/>
      <c r="I155" s="85"/>
      <c r="J155" s="85"/>
      <c r="K155" s="85"/>
      <c r="L155" s="85"/>
      <c r="M155" s="85"/>
      <c r="N155" s="85"/>
      <c r="O155" s="84">
        <f>SUM(G155:N155)</f>
        <v>0</v>
      </c>
      <c r="P155" s="122">
        <f>F155+O155</f>
        <v>0</v>
      </c>
      <c r="Q155" s="189"/>
    </row>
    <row r="156" spans="1:18" ht="96" customHeight="1" x14ac:dyDescent="0.2">
      <c r="A156" s="5" t="s">
        <v>472</v>
      </c>
      <c r="B156" s="12" t="s">
        <v>860</v>
      </c>
      <c r="C156" s="8" t="s">
        <v>788</v>
      </c>
      <c r="D156" s="12" t="s">
        <v>147</v>
      </c>
      <c r="E156" s="5" t="s">
        <v>141</v>
      </c>
      <c r="F156" s="445"/>
      <c r="G156" s="421"/>
      <c r="H156" s="305"/>
      <c r="I156" s="85"/>
      <c r="J156" s="85"/>
      <c r="K156" s="85"/>
      <c r="L156" s="85"/>
      <c r="M156" s="85"/>
      <c r="N156" s="85"/>
      <c r="O156" s="84"/>
      <c r="P156" s="122"/>
      <c r="Q156" s="189"/>
    </row>
    <row r="157" spans="1:18" ht="31.9" customHeight="1" x14ac:dyDescent="0.2">
      <c r="A157" s="1196" t="s">
        <v>930</v>
      </c>
      <c r="B157" s="1197"/>
      <c r="C157" s="1197"/>
      <c r="D157" s="1197"/>
      <c r="E157" s="1197"/>
      <c r="F157" s="1197"/>
      <c r="G157" s="1197"/>
      <c r="H157" s="1197"/>
      <c r="I157" s="1197"/>
      <c r="J157" s="1197"/>
      <c r="K157" s="1197"/>
      <c r="L157" s="1197"/>
      <c r="M157" s="1197"/>
      <c r="N157" s="1197"/>
      <c r="O157" s="1197"/>
      <c r="P157" s="1197"/>
      <c r="Q157" s="1198"/>
    </row>
    <row r="158" spans="1:18" ht="31.9" customHeight="1" x14ac:dyDescent="0.2">
      <c r="A158" s="16" t="s">
        <v>278</v>
      </c>
      <c r="B158" s="1076" t="s">
        <v>481</v>
      </c>
      <c r="C158" s="1076"/>
      <c r="D158" s="1076"/>
      <c r="E158" s="1076"/>
      <c r="F158" s="445">
        <f>F159+F160+F161</f>
        <v>94719.8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94719.8</v>
      </c>
      <c r="Q158" s="395">
        <f>Q159+Q160+Q161</f>
        <v>0</v>
      </c>
    </row>
    <row r="159" spans="1:18" ht="31.9" customHeight="1" x14ac:dyDescent="0.2">
      <c r="A159" s="16" t="s">
        <v>279</v>
      </c>
      <c r="B159" s="1075" t="s">
        <v>468</v>
      </c>
      <c r="C159" s="1075"/>
      <c r="D159" s="1075"/>
      <c r="E159" s="1075"/>
      <c r="F159" s="445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8" ht="31.9" customHeight="1" x14ac:dyDescent="0.2">
      <c r="A160" s="16" t="s">
        <v>280</v>
      </c>
      <c r="B160" s="1075" t="s">
        <v>29</v>
      </c>
      <c r="C160" s="1075"/>
      <c r="D160" s="1075"/>
      <c r="E160" s="1075"/>
      <c r="F160" s="445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8" ht="31.9" customHeight="1" x14ac:dyDescent="0.2">
      <c r="A161" s="16" t="s">
        <v>281</v>
      </c>
      <c r="B161" s="1075" t="s">
        <v>158</v>
      </c>
      <c r="C161" s="1075"/>
      <c r="D161" s="1075"/>
      <c r="E161" s="1075"/>
      <c r="F161" s="445">
        <f>F148</f>
        <v>94719.8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94719.8</v>
      </c>
      <c r="Q161" s="395">
        <f>Q148</f>
        <v>0</v>
      </c>
    </row>
    <row r="162" spans="1:18" ht="31.9" customHeight="1" x14ac:dyDescent="0.2">
      <c r="A162" s="16" t="s">
        <v>286</v>
      </c>
      <c r="B162" s="1076" t="s">
        <v>918</v>
      </c>
      <c r="C162" s="1076"/>
      <c r="D162" s="1076"/>
      <c r="E162" s="1076"/>
      <c r="F162" s="445">
        <f>F163+F164+F165</f>
        <v>94719.8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94719.8</v>
      </c>
      <c r="Q162" s="395">
        <f>Q163+Q164+Q165</f>
        <v>0</v>
      </c>
    </row>
    <row r="163" spans="1:18" ht="31.9" customHeight="1" x14ac:dyDescent="0.2">
      <c r="A163" s="16" t="s">
        <v>287</v>
      </c>
      <c r="B163" s="1075" t="s">
        <v>468</v>
      </c>
      <c r="C163" s="1075"/>
      <c r="D163" s="1075"/>
      <c r="E163" s="1075"/>
      <c r="F163" s="445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9">P159</f>
        <v>0</v>
      </c>
      <c r="Q163" s="395">
        <f t="shared" si="9"/>
        <v>0</v>
      </c>
    </row>
    <row r="164" spans="1:18" ht="31.9" customHeight="1" x14ac:dyDescent="0.2">
      <c r="A164" s="16" t="s">
        <v>288</v>
      </c>
      <c r="B164" s="1075" t="s">
        <v>29</v>
      </c>
      <c r="C164" s="1075"/>
      <c r="D164" s="1075"/>
      <c r="E164" s="1075"/>
      <c r="F164" s="445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9"/>
        <v>0</v>
      </c>
      <c r="Q164" s="395">
        <f t="shared" si="9"/>
        <v>0</v>
      </c>
    </row>
    <row r="165" spans="1:18" ht="31.9" customHeight="1" x14ac:dyDescent="0.2">
      <c r="A165" s="16" t="s">
        <v>289</v>
      </c>
      <c r="B165" s="1075" t="s">
        <v>158</v>
      </c>
      <c r="C165" s="1075"/>
      <c r="D165" s="1075"/>
      <c r="E165" s="1075"/>
      <c r="F165" s="445">
        <f>F161</f>
        <v>94719.8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94719.8</v>
      </c>
      <c r="Q165" s="395">
        <f t="shared" si="9"/>
        <v>0</v>
      </c>
    </row>
    <row r="166" spans="1:18" s="37" customFormat="1" ht="26.25" customHeight="1" x14ac:dyDescent="0.2">
      <c r="A166" s="1072" t="s">
        <v>861</v>
      </c>
      <c r="B166" s="1072"/>
      <c r="C166" s="1072"/>
      <c r="D166" s="1072"/>
      <c r="E166" s="1072"/>
      <c r="F166" s="1072"/>
      <c r="G166" s="1072"/>
      <c r="H166" s="1072"/>
      <c r="I166" s="1072"/>
      <c r="J166" s="1072"/>
      <c r="K166" s="1072"/>
      <c r="L166" s="1072"/>
      <c r="M166" s="1072"/>
      <c r="N166" s="1072"/>
      <c r="O166" s="1072"/>
      <c r="P166" s="205"/>
      <c r="Q166" s="189"/>
      <c r="R166" s="1"/>
    </row>
    <row r="167" spans="1:18" ht="92.25" customHeight="1" x14ac:dyDescent="0.2">
      <c r="A167" s="5" t="s">
        <v>165</v>
      </c>
      <c r="B167" s="12" t="s">
        <v>559</v>
      </c>
      <c r="C167" s="5" t="s">
        <v>788</v>
      </c>
      <c r="D167" s="12" t="s">
        <v>47</v>
      </c>
      <c r="E167" s="5" t="s">
        <v>30</v>
      </c>
      <c r="F167" s="445">
        <v>0</v>
      </c>
      <c r="G167" s="421"/>
      <c r="H167" s="305"/>
      <c r="I167" s="85"/>
      <c r="J167" s="85"/>
      <c r="K167" s="85"/>
      <c r="L167" s="85"/>
      <c r="M167" s="85"/>
      <c r="N167" s="85"/>
      <c r="O167" s="84">
        <f>SUM(G167:N167)</f>
        <v>0</v>
      </c>
      <c r="P167" s="122">
        <f>F167+O167</f>
        <v>0</v>
      </c>
      <c r="Q167" s="189"/>
    </row>
    <row r="168" spans="1:18" ht="78.75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445"/>
      <c r="G168" s="421"/>
      <c r="H168" s="305"/>
      <c r="I168" s="85"/>
      <c r="J168" s="85"/>
      <c r="K168" s="85"/>
      <c r="L168" s="85"/>
      <c r="M168" s="85"/>
      <c r="N168" s="85"/>
      <c r="O168" s="84"/>
      <c r="P168" s="122"/>
      <c r="Q168" s="189"/>
    </row>
    <row r="169" spans="1:18" ht="24.95" customHeight="1" x14ac:dyDescent="0.2">
      <c r="A169" s="1072" t="s">
        <v>801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  <c r="Q169" s="189"/>
    </row>
    <row r="170" spans="1:18" ht="33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445"/>
      <c r="G170" s="421"/>
      <c r="H170" s="305"/>
      <c r="I170" s="85"/>
      <c r="J170" s="85"/>
      <c r="K170" s="85"/>
      <c r="L170" s="85"/>
      <c r="M170" s="85"/>
      <c r="N170" s="85"/>
      <c r="O170" s="84"/>
      <c r="P170" s="122"/>
      <c r="Q170" s="189"/>
    </row>
    <row r="171" spans="1:18" ht="48" customHeight="1" x14ac:dyDescent="0.2">
      <c r="A171" s="5" t="s">
        <v>167</v>
      </c>
      <c r="B171" s="21" t="s">
        <v>25</v>
      </c>
      <c r="C171" s="5" t="s">
        <v>788</v>
      </c>
      <c r="D171" s="12" t="s">
        <v>310</v>
      </c>
      <c r="E171" s="5" t="s">
        <v>141</v>
      </c>
      <c r="F171" s="445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  <c r="Q171" s="189"/>
    </row>
    <row r="172" spans="1:18" ht="78.7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445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  <c r="Q172" s="189"/>
    </row>
    <row r="173" spans="1:18" ht="33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445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  <c r="Q173" s="189"/>
    </row>
    <row r="174" spans="1:18" ht="62.2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445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  <c r="Q174" s="189"/>
    </row>
    <row r="175" spans="1:18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445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  <c r="Q175" s="189"/>
    </row>
    <row r="176" spans="1:18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  <c r="Q176" s="189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444">
        <f>F178+F179+F180</f>
        <v>94719.8</v>
      </c>
      <c r="G177" s="420"/>
      <c r="H177" s="277"/>
      <c r="I177" s="83"/>
      <c r="J177" s="83"/>
      <c r="K177" s="83"/>
      <c r="L177" s="83"/>
      <c r="M177" s="83"/>
      <c r="N177" s="83"/>
      <c r="O177" s="84">
        <f>O178+O179+O180</f>
        <v>0</v>
      </c>
      <c r="P177" s="122">
        <f t="shared" ref="P177:P188" si="10">F177+O177</f>
        <v>94719.8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444">
        <v>0</v>
      </c>
      <c r="G178" s="420"/>
      <c r="H178" s="277"/>
      <c r="I178" s="83"/>
      <c r="J178" s="83"/>
      <c r="K178" s="83"/>
      <c r="L178" s="83"/>
      <c r="M178" s="83"/>
      <c r="N178" s="83"/>
      <c r="O178" s="84">
        <v>0</v>
      </c>
      <c r="P178" s="122">
        <f t="shared" si="10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444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10">
        <f>O149</f>
        <v>0</v>
      </c>
      <c r="P179" s="122">
        <f t="shared" si="10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444">
        <f>F148+F155</f>
        <v>94719.8</v>
      </c>
      <c r="G180" s="420"/>
      <c r="H180" s="277"/>
      <c r="I180" s="83"/>
      <c r="J180" s="83"/>
      <c r="K180" s="83"/>
      <c r="L180" s="83"/>
      <c r="M180" s="83"/>
      <c r="N180" s="83"/>
      <c r="O180" s="277">
        <f>O148+O155</f>
        <v>0</v>
      </c>
      <c r="P180" s="122">
        <f t="shared" si="10"/>
        <v>94719.8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444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84">
        <f>O182+O183+O184</f>
        <v>0</v>
      </c>
      <c r="P181" s="122">
        <f t="shared" si="10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447">
        <v>0</v>
      </c>
      <c r="G182" s="423"/>
      <c r="H182" s="397"/>
      <c r="I182" s="89"/>
      <c r="J182" s="89"/>
      <c r="K182" s="89"/>
      <c r="L182" s="89"/>
      <c r="M182" s="89"/>
      <c r="N182" s="89"/>
      <c r="O182" s="90">
        <v>0</v>
      </c>
      <c r="P182" s="122">
        <f t="shared" si="10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447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447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f>O167</f>
        <v>0</v>
      </c>
      <c r="P184" s="122">
        <f t="shared" si="10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447">
        <f>F177+F181</f>
        <v>94719.8</v>
      </c>
      <c r="G185" s="423"/>
      <c r="H185" s="397"/>
      <c r="I185" s="89"/>
      <c r="J185" s="89"/>
      <c r="K185" s="89"/>
      <c r="L185" s="89"/>
      <c r="M185" s="89"/>
      <c r="N185" s="89"/>
      <c r="O185" s="90">
        <f>O177+O181</f>
        <v>0</v>
      </c>
      <c r="P185" s="122">
        <f t="shared" si="10"/>
        <v>94719.8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447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0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447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447">
        <f>F180+F184</f>
        <v>94719.8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0"/>
        <v>94719.8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  <c r="Q189" s="189"/>
    </row>
    <row r="190" spans="1:17" ht="24.95" customHeight="1" x14ac:dyDescent="0.2">
      <c r="A190" s="1057" t="s">
        <v>802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  <c r="Q190" s="189"/>
    </row>
    <row r="191" spans="1:17" ht="99" customHeight="1" x14ac:dyDescent="0.2">
      <c r="A191" s="12" t="s">
        <v>512</v>
      </c>
      <c r="B191" s="12" t="s">
        <v>625</v>
      </c>
      <c r="C191" s="5" t="s">
        <v>788</v>
      </c>
      <c r="D191" s="22" t="s">
        <v>466</v>
      </c>
      <c r="E191" s="23" t="s">
        <v>871</v>
      </c>
      <c r="F191" s="447">
        <v>1276.5</v>
      </c>
      <c r="G191" s="427"/>
      <c r="H191" s="404"/>
      <c r="I191" s="92"/>
      <c r="J191" s="92"/>
      <c r="K191" s="92"/>
      <c r="L191" s="92"/>
      <c r="M191" s="92"/>
      <c r="N191" s="92"/>
      <c r="O191" s="84">
        <f>SUM(G191:N191)</f>
        <v>0</v>
      </c>
      <c r="P191" s="122">
        <f>F191+O191</f>
        <v>1276.5</v>
      </c>
      <c r="Q191" s="189"/>
    </row>
    <row r="192" spans="1:17" ht="96.75" customHeight="1" x14ac:dyDescent="0.2">
      <c r="A192" s="12" t="s">
        <v>513</v>
      </c>
      <c r="B192" s="12" t="s">
        <v>626</v>
      </c>
      <c r="C192" s="5" t="s">
        <v>788</v>
      </c>
      <c r="D192" s="22" t="s">
        <v>466</v>
      </c>
      <c r="E192" s="23" t="s">
        <v>613</v>
      </c>
      <c r="F192" s="447">
        <v>785.7</v>
      </c>
      <c r="G192" s="427"/>
      <c r="H192" s="404"/>
      <c r="I192" s="92"/>
      <c r="J192" s="92"/>
      <c r="K192" s="92"/>
      <c r="L192" s="92"/>
      <c r="M192" s="92"/>
      <c r="N192" s="92"/>
      <c r="O192" s="84">
        <f>SUM(G192:N192)</f>
        <v>0</v>
      </c>
      <c r="P192" s="122">
        <f>F192+O192</f>
        <v>785.7</v>
      </c>
      <c r="Q192" s="189"/>
    </row>
    <row r="193" spans="1:17" ht="134.25" customHeight="1" x14ac:dyDescent="0.2">
      <c r="A193" s="12" t="s">
        <v>514</v>
      </c>
      <c r="B193" s="12" t="s">
        <v>632</v>
      </c>
      <c r="C193" s="5" t="s">
        <v>788</v>
      </c>
      <c r="D193" s="22" t="s">
        <v>466</v>
      </c>
      <c r="E193" s="23" t="s">
        <v>627</v>
      </c>
      <c r="F193" s="445">
        <v>3104.1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3104.1</v>
      </c>
      <c r="Q193" s="189"/>
    </row>
    <row r="194" spans="1:17" ht="85.5" customHeight="1" x14ac:dyDescent="0.2">
      <c r="A194" s="12" t="s">
        <v>562</v>
      </c>
      <c r="B194" s="12" t="s">
        <v>566</v>
      </c>
      <c r="C194" s="5" t="s">
        <v>788</v>
      </c>
      <c r="D194" s="12" t="s">
        <v>529</v>
      </c>
      <c r="E194" s="23" t="s">
        <v>141</v>
      </c>
      <c r="F194" s="445"/>
      <c r="G194" s="421"/>
      <c r="H194" s="305"/>
      <c r="I194" s="85"/>
      <c r="J194" s="85"/>
      <c r="K194" s="85"/>
      <c r="L194" s="85"/>
      <c r="M194" s="85"/>
      <c r="N194" s="85"/>
      <c r="O194" s="84"/>
      <c r="P194" s="122"/>
      <c r="Q194" s="189"/>
    </row>
    <row r="195" spans="1:17" ht="100.5" customHeight="1" x14ac:dyDescent="0.2">
      <c r="A195" s="12" t="s">
        <v>634</v>
      </c>
      <c r="B195" s="12" t="s">
        <v>27</v>
      </c>
      <c r="C195" s="5" t="s">
        <v>788</v>
      </c>
      <c r="D195" s="12" t="s">
        <v>529</v>
      </c>
      <c r="E195" s="23" t="s">
        <v>141</v>
      </c>
      <c r="F195" s="445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  <c r="Q195" s="189"/>
    </row>
    <row r="196" spans="1:17" ht="29.45" customHeight="1" x14ac:dyDescent="0.2">
      <c r="A196" s="1196" t="s">
        <v>919</v>
      </c>
      <c r="B196" s="1197"/>
      <c r="C196" s="1197"/>
      <c r="D196" s="1197"/>
      <c r="E196" s="1197"/>
      <c r="F196" s="1197"/>
      <c r="G196" s="1197"/>
      <c r="H196" s="1197"/>
      <c r="I196" s="1197"/>
      <c r="J196" s="1197"/>
      <c r="K196" s="1197"/>
      <c r="L196" s="1197"/>
      <c r="M196" s="1197"/>
      <c r="N196" s="1197"/>
      <c r="O196" s="1197"/>
      <c r="P196" s="1197"/>
      <c r="Q196" s="1198"/>
    </row>
    <row r="197" spans="1:17" ht="21.6" customHeight="1" x14ac:dyDescent="0.2">
      <c r="A197" s="16" t="s">
        <v>278</v>
      </c>
      <c r="B197" s="1076" t="s">
        <v>481</v>
      </c>
      <c r="C197" s="1076"/>
      <c r="D197" s="1076"/>
      <c r="E197" s="1076"/>
      <c r="F197" s="445">
        <f>F198+F199+F200</f>
        <v>5166.3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5166.3</v>
      </c>
      <c r="Q197" s="395">
        <f>Q198+Q199+Q200</f>
        <v>0</v>
      </c>
    </row>
    <row r="198" spans="1:17" ht="19.149999999999999" customHeight="1" x14ac:dyDescent="0.2">
      <c r="A198" s="16" t="s">
        <v>279</v>
      </c>
      <c r="B198" s="1075" t="s">
        <v>468</v>
      </c>
      <c r="C198" s="1075"/>
      <c r="D198" s="1075"/>
      <c r="E198" s="1075"/>
      <c r="F198" s="445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19.149999999999999" customHeight="1" x14ac:dyDescent="0.2">
      <c r="A199" s="16" t="s">
        <v>280</v>
      </c>
      <c r="B199" s="1075" t="s">
        <v>29</v>
      </c>
      <c r="C199" s="1075"/>
      <c r="D199" s="1075"/>
      <c r="E199" s="1075"/>
      <c r="F199" s="445">
        <f>F191</f>
        <v>1276.5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1276.5</v>
      </c>
      <c r="Q199" s="395">
        <f>Q191</f>
        <v>0</v>
      </c>
    </row>
    <row r="200" spans="1:17" ht="19.149999999999999" customHeight="1" x14ac:dyDescent="0.2">
      <c r="A200" s="16" t="s">
        <v>281</v>
      </c>
      <c r="B200" s="1075" t="s">
        <v>158</v>
      </c>
      <c r="C200" s="1075"/>
      <c r="D200" s="1075"/>
      <c r="E200" s="1075"/>
      <c r="F200" s="445">
        <f>F192+F193</f>
        <v>3889.8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3889.8</v>
      </c>
      <c r="Q200" s="395">
        <f>Q192+Q193</f>
        <v>0</v>
      </c>
    </row>
    <row r="201" spans="1:17" ht="19.149999999999999" customHeight="1" x14ac:dyDescent="0.2">
      <c r="A201" s="16" t="s">
        <v>286</v>
      </c>
      <c r="B201" s="1076" t="s">
        <v>920</v>
      </c>
      <c r="C201" s="1076"/>
      <c r="D201" s="1076"/>
      <c r="E201" s="1076"/>
      <c r="F201" s="445">
        <f>F202+F203+F204</f>
        <v>5166.3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5166.3</v>
      </c>
      <c r="Q201" s="395">
        <f>Q202+Q203+Q204</f>
        <v>0</v>
      </c>
    </row>
    <row r="202" spans="1:17" ht="19.149999999999999" customHeight="1" x14ac:dyDescent="0.2">
      <c r="A202" s="16" t="s">
        <v>287</v>
      </c>
      <c r="B202" s="1075" t="s">
        <v>468</v>
      </c>
      <c r="C202" s="1075"/>
      <c r="D202" s="1075"/>
      <c r="E202" s="1075"/>
      <c r="F202" s="445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20.45" customHeight="1" x14ac:dyDescent="0.2">
      <c r="A203" s="16" t="s">
        <v>288</v>
      </c>
      <c r="B203" s="1075" t="s">
        <v>29</v>
      </c>
      <c r="C203" s="1075"/>
      <c r="D203" s="1075"/>
      <c r="E203" s="1075"/>
      <c r="F203" s="445">
        <f>F199</f>
        <v>1276.5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1276.5</v>
      </c>
      <c r="Q203" s="395">
        <f>Q199</f>
        <v>0</v>
      </c>
    </row>
    <row r="204" spans="1:17" ht="17.45" customHeight="1" x14ac:dyDescent="0.2">
      <c r="A204" s="16" t="s">
        <v>289</v>
      </c>
      <c r="B204" s="1075" t="s">
        <v>158</v>
      </c>
      <c r="C204" s="1075"/>
      <c r="D204" s="1075"/>
      <c r="E204" s="1075"/>
      <c r="F204" s="445">
        <f>F200</f>
        <v>3889.8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3889.8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  <c r="Q205" s="189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444">
        <f>F207+F208+F209</f>
        <v>5166.3</v>
      </c>
      <c r="G206" s="420"/>
      <c r="H206" s="277"/>
      <c r="I206" s="83"/>
      <c r="J206" s="83"/>
      <c r="K206" s="83"/>
      <c r="L206" s="83"/>
      <c r="M206" s="83"/>
      <c r="N206" s="83"/>
      <c r="O206" s="10">
        <f>O207+O208+O209</f>
        <v>0</v>
      </c>
      <c r="P206" s="122">
        <f>P207+P208+P209</f>
        <v>5166.3</v>
      </c>
      <c r="Q206" s="193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447">
        <v>0</v>
      </c>
      <c r="G207" s="423"/>
      <c r="H207" s="397"/>
      <c r="I207" s="89"/>
      <c r="J207" s="89"/>
      <c r="K207" s="89"/>
      <c r="L207" s="89"/>
      <c r="M207" s="89"/>
      <c r="N207" s="89"/>
      <c r="O207" s="53">
        <v>0</v>
      </c>
      <c r="P207" s="122">
        <f t="shared" ref="P207:P213" si="11">F207+O207</f>
        <v>0</v>
      </c>
      <c r="Q207" s="194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447">
        <f>F191</f>
        <v>1276.5</v>
      </c>
      <c r="G208" s="423"/>
      <c r="H208" s="397"/>
      <c r="I208" s="89"/>
      <c r="J208" s="89"/>
      <c r="K208" s="89"/>
      <c r="L208" s="89"/>
      <c r="M208" s="89"/>
      <c r="N208" s="89"/>
      <c r="O208" s="53">
        <f>O191</f>
        <v>0</v>
      </c>
      <c r="P208" s="122">
        <f t="shared" si="11"/>
        <v>1276.5</v>
      </c>
      <c r="Q208" s="194">
        <f>Q191</f>
        <v>0</v>
      </c>
    </row>
    <row r="209" spans="1:18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447">
        <f>F192+F193</f>
        <v>3889.8</v>
      </c>
      <c r="G209" s="420"/>
      <c r="H209" s="277"/>
      <c r="I209" s="83"/>
      <c r="J209" s="83"/>
      <c r="K209" s="83"/>
      <c r="L209" s="83"/>
      <c r="M209" s="83"/>
      <c r="N209" s="83"/>
      <c r="O209" s="53">
        <f>O192+O193</f>
        <v>0</v>
      </c>
      <c r="P209" s="122">
        <f t="shared" si="11"/>
        <v>3889.8</v>
      </c>
      <c r="Q209" s="194">
        <f>Q192+Q193</f>
        <v>0</v>
      </c>
    </row>
    <row r="210" spans="1:18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444">
        <f>F206</f>
        <v>5166.3</v>
      </c>
      <c r="G210" s="420"/>
      <c r="H210" s="277"/>
      <c r="I210" s="83"/>
      <c r="J210" s="83"/>
      <c r="K210" s="83"/>
      <c r="L210" s="83"/>
      <c r="M210" s="83"/>
      <c r="N210" s="83"/>
      <c r="O210" s="10">
        <f>O206</f>
        <v>0</v>
      </c>
      <c r="P210" s="122">
        <f t="shared" si="11"/>
        <v>5166.3</v>
      </c>
      <c r="Q210" s="193">
        <f>Q206</f>
        <v>0</v>
      </c>
    </row>
    <row r="211" spans="1:18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444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10">
        <f>O207</f>
        <v>0</v>
      </c>
      <c r="P211" s="122">
        <f t="shared" si="11"/>
        <v>0</v>
      </c>
      <c r="Q211" s="193">
        <f>Q207</f>
        <v>0</v>
      </c>
    </row>
    <row r="212" spans="1:18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444">
        <f>F208</f>
        <v>1276.5</v>
      </c>
      <c r="G212" s="420"/>
      <c r="H212" s="277"/>
      <c r="I212" s="83"/>
      <c r="J212" s="83"/>
      <c r="K212" s="83"/>
      <c r="L212" s="83"/>
      <c r="M212" s="83"/>
      <c r="N212" s="83"/>
      <c r="O212" s="10">
        <f>O208</f>
        <v>0</v>
      </c>
      <c r="P212" s="122">
        <f t="shared" si="11"/>
        <v>1276.5</v>
      </c>
      <c r="Q212" s="193">
        <f>Q208</f>
        <v>0</v>
      </c>
    </row>
    <row r="213" spans="1:18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444">
        <f>F209</f>
        <v>3889.8</v>
      </c>
      <c r="G213" s="420"/>
      <c r="H213" s="277"/>
      <c r="I213" s="83"/>
      <c r="J213" s="83"/>
      <c r="K213" s="83"/>
      <c r="L213" s="83"/>
      <c r="M213" s="83"/>
      <c r="N213" s="83"/>
      <c r="O213" s="10">
        <f>O209</f>
        <v>0</v>
      </c>
      <c r="P213" s="122">
        <f t="shared" si="11"/>
        <v>3889.8</v>
      </c>
      <c r="Q213" s="193">
        <f>Q209</f>
        <v>0</v>
      </c>
    </row>
    <row r="214" spans="1:18" s="37" customFormat="1" ht="24.95" customHeight="1" x14ac:dyDescent="0.2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189"/>
      <c r="R214" s="1"/>
    </row>
    <row r="215" spans="1:18" s="37" customFormat="1" ht="24.95" customHeight="1" x14ac:dyDescent="0.2">
      <c r="A215" s="1084" t="s">
        <v>876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89"/>
      <c r="R215" s="1"/>
    </row>
    <row r="216" spans="1:18" ht="64.150000000000006" customHeight="1" x14ac:dyDescent="0.2">
      <c r="A216" s="8" t="s">
        <v>171</v>
      </c>
      <c r="B216" s="12" t="s">
        <v>621</v>
      </c>
      <c r="C216" s="8" t="s">
        <v>788</v>
      </c>
      <c r="D216" s="9" t="s">
        <v>172</v>
      </c>
      <c r="E216" s="388" t="s">
        <v>614</v>
      </c>
      <c r="F216" s="445">
        <v>36</v>
      </c>
      <c r="H216" s="305"/>
      <c r="I216" s="85"/>
      <c r="J216" s="85"/>
      <c r="K216" s="85"/>
      <c r="L216" s="85"/>
      <c r="M216" s="85"/>
      <c r="N216" s="85"/>
      <c r="O216" s="84">
        <f>SUM(G216:N216)</f>
        <v>0</v>
      </c>
      <c r="P216" s="122">
        <f>F216+O216</f>
        <v>36</v>
      </c>
      <c r="Q216" s="191">
        <f>0</f>
        <v>0</v>
      </c>
    </row>
    <row r="217" spans="1:18" ht="80.45" customHeight="1" x14ac:dyDescent="0.2">
      <c r="A217" s="8" t="s">
        <v>176</v>
      </c>
      <c r="B217" s="9" t="s">
        <v>691</v>
      </c>
      <c r="C217" s="8">
        <v>2014</v>
      </c>
      <c r="D217" s="9" t="s">
        <v>172</v>
      </c>
      <c r="E217" s="388" t="s">
        <v>874</v>
      </c>
      <c r="F217" s="445"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  <c r="Q217" s="191"/>
    </row>
    <row r="218" spans="1:18" ht="63.75" customHeight="1" x14ac:dyDescent="0.2">
      <c r="A218" s="5" t="s">
        <v>477</v>
      </c>
      <c r="B218" s="274" t="s">
        <v>446</v>
      </c>
      <c r="C218" s="8" t="s">
        <v>788</v>
      </c>
      <c r="D218" s="274" t="s">
        <v>48</v>
      </c>
      <c r="E218" s="5" t="s">
        <v>141</v>
      </c>
      <c r="F218" s="445"/>
      <c r="G218" s="421"/>
      <c r="H218" s="305"/>
      <c r="I218" s="85"/>
      <c r="J218" s="85"/>
      <c r="K218" s="85"/>
      <c r="L218" s="85"/>
      <c r="M218" s="85"/>
      <c r="N218" s="85"/>
      <c r="O218" s="84"/>
      <c r="P218" s="122"/>
      <c r="Q218" s="189"/>
    </row>
    <row r="219" spans="1:18" ht="63.75" customHeight="1" x14ac:dyDescent="0.2">
      <c r="A219" s="8" t="s">
        <v>478</v>
      </c>
      <c r="B219" s="12" t="s">
        <v>361</v>
      </c>
      <c r="C219" s="8" t="s">
        <v>788</v>
      </c>
      <c r="D219" s="12" t="s">
        <v>172</v>
      </c>
      <c r="E219" s="5" t="s">
        <v>141</v>
      </c>
      <c r="F219" s="445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  <c r="Q219" s="189"/>
    </row>
    <row r="220" spans="1:18" ht="33.75" customHeight="1" x14ac:dyDescent="0.2">
      <c r="A220" s="5" t="s">
        <v>479</v>
      </c>
      <c r="B220" s="274" t="s">
        <v>362</v>
      </c>
      <c r="C220" s="8" t="s">
        <v>788</v>
      </c>
      <c r="D220" s="274" t="s">
        <v>172</v>
      </c>
      <c r="E220" s="5" t="s">
        <v>141</v>
      </c>
      <c r="F220" s="445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  <c r="Q220" s="189"/>
    </row>
    <row r="221" spans="1:18" ht="44.25" customHeight="1" x14ac:dyDescent="0.2">
      <c r="A221" s="5" t="s">
        <v>480</v>
      </c>
      <c r="B221" s="12" t="s">
        <v>535</v>
      </c>
      <c r="C221" s="8" t="s">
        <v>788</v>
      </c>
      <c r="D221" s="12" t="s">
        <v>364</v>
      </c>
      <c r="E221" s="5" t="s">
        <v>141</v>
      </c>
      <c r="F221" s="445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  <c r="Q221" s="189"/>
    </row>
    <row r="222" spans="1:18" ht="33.75" customHeight="1" x14ac:dyDescent="0.2">
      <c r="A222" s="5" t="s">
        <v>498</v>
      </c>
      <c r="B222" s="12" t="s">
        <v>366</v>
      </c>
      <c r="C222" s="8" t="s">
        <v>788</v>
      </c>
      <c r="D222" s="12" t="s">
        <v>173</v>
      </c>
      <c r="E222" s="5" t="s">
        <v>141</v>
      </c>
      <c r="F222" s="445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  <c r="Q222" s="189"/>
    </row>
    <row r="223" spans="1:18" ht="92.25" customHeight="1" x14ac:dyDescent="0.2">
      <c r="A223" s="5" t="s">
        <v>5</v>
      </c>
      <c r="B223" s="12" t="s">
        <v>6</v>
      </c>
      <c r="C223" s="8" t="s">
        <v>788</v>
      </c>
      <c r="D223" s="12" t="s">
        <v>173</v>
      </c>
      <c r="E223" s="5" t="s">
        <v>141</v>
      </c>
      <c r="F223" s="445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  <c r="Q223" s="189"/>
    </row>
    <row r="224" spans="1:18" ht="55.9" customHeight="1" x14ac:dyDescent="0.2">
      <c r="A224" s="5" t="s">
        <v>7</v>
      </c>
      <c r="B224" s="12" t="s">
        <v>8</v>
      </c>
      <c r="C224" s="8" t="s">
        <v>788</v>
      </c>
      <c r="D224" s="12" t="s">
        <v>173</v>
      </c>
      <c r="E224" s="5" t="s">
        <v>141</v>
      </c>
      <c r="F224" s="445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  <c r="Q224" s="189"/>
    </row>
    <row r="225" spans="1:18" s="37" customFormat="1" ht="40.9" customHeight="1" x14ac:dyDescent="0.2">
      <c r="A225" s="1057" t="s">
        <v>870</v>
      </c>
      <c r="B225" s="1062"/>
      <c r="C225" s="1062"/>
      <c r="D225" s="1062"/>
      <c r="E225" s="1062"/>
      <c r="F225" s="1062"/>
      <c r="G225" s="1062"/>
      <c r="H225" s="1062"/>
      <c r="I225" s="1062"/>
      <c r="J225" s="1062"/>
      <c r="K225" s="1062"/>
      <c r="L225" s="1062"/>
      <c r="M225" s="1062"/>
      <c r="N225" s="1062"/>
      <c r="O225" s="1061"/>
      <c r="P225" s="205"/>
      <c r="Q225" s="189"/>
      <c r="R225" s="1"/>
    </row>
    <row r="226" spans="1:18" ht="63.75" hidden="1" customHeight="1" x14ac:dyDescent="0.2">
      <c r="A226" s="1056" t="s">
        <v>175</v>
      </c>
      <c r="B226" s="314" t="s">
        <v>650</v>
      </c>
      <c r="C226" s="1056" t="s">
        <v>788</v>
      </c>
      <c r="D226" s="18" t="s">
        <v>367</v>
      </c>
      <c r="E226" s="18" t="s">
        <v>206</v>
      </c>
      <c r="F226" s="450">
        <v>0</v>
      </c>
      <c r="G226" s="428"/>
      <c r="H226" s="405"/>
      <c r="I226" s="93"/>
      <c r="J226" s="93"/>
      <c r="K226" s="93"/>
      <c r="L226" s="93"/>
      <c r="M226" s="93"/>
      <c r="N226" s="93"/>
      <c r="O226" s="84">
        <f t="shared" ref="O226:O231" si="12">SUM(G226:N226)</f>
        <v>0</v>
      </c>
      <c r="P226" s="122">
        <f t="shared" ref="P226:P231" si="13">F226+O226</f>
        <v>0</v>
      </c>
      <c r="Q226" s="189"/>
    </row>
    <row r="227" spans="1:18" ht="208.9" customHeight="1" x14ac:dyDescent="0.2">
      <c r="A227" s="1056"/>
      <c r="B227" s="18" t="s">
        <v>766</v>
      </c>
      <c r="C227" s="1056"/>
      <c r="D227" s="18" t="s">
        <v>147</v>
      </c>
      <c r="E227" s="30" t="s">
        <v>878</v>
      </c>
      <c r="F227" s="447">
        <v>19325.400000000001</v>
      </c>
      <c r="G227" s="531"/>
      <c r="H227" s="397"/>
      <c r="I227" s="89"/>
      <c r="J227" s="89"/>
      <c r="K227" s="89"/>
      <c r="L227" s="89"/>
      <c r="M227" s="89"/>
      <c r="N227" s="89"/>
      <c r="O227" s="84">
        <f>SUM(G227:N227)</f>
        <v>0</v>
      </c>
      <c r="P227" s="122">
        <f t="shared" si="13"/>
        <v>19325.400000000001</v>
      </c>
      <c r="Q227" s="189"/>
    </row>
    <row r="228" spans="1:18" ht="104.25" customHeight="1" x14ac:dyDescent="0.2">
      <c r="A228" s="5" t="s">
        <v>499</v>
      </c>
      <c r="B228" s="12" t="s">
        <v>633</v>
      </c>
      <c r="C228" s="5" t="s">
        <v>788</v>
      </c>
      <c r="D228" s="18" t="s">
        <v>147</v>
      </c>
      <c r="E228" s="30" t="s">
        <v>615</v>
      </c>
      <c r="F228" s="447">
        <v>311.7</v>
      </c>
      <c r="G228" s="423"/>
      <c r="H228" s="397"/>
      <c r="I228" s="89"/>
      <c r="J228" s="89"/>
      <c r="K228" s="89"/>
      <c r="L228" s="89"/>
      <c r="M228" s="89"/>
      <c r="N228" s="89"/>
      <c r="O228" s="84">
        <f t="shared" si="12"/>
        <v>0</v>
      </c>
      <c r="P228" s="122">
        <f t="shared" si="13"/>
        <v>311.7</v>
      </c>
      <c r="Q228" s="189"/>
    </row>
    <row r="229" spans="1:18" ht="185.45" customHeight="1" x14ac:dyDescent="0.2">
      <c r="A229" s="282" t="s">
        <v>500</v>
      </c>
      <c r="B229" s="12" t="s">
        <v>657</v>
      </c>
      <c r="C229" s="291" t="s">
        <v>788</v>
      </c>
      <c r="D229" s="18" t="s">
        <v>367</v>
      </c>
      <c r="E229" s="30" t="s">
        <v>141</v>
      </c>
      <c r="F229" s="447"/>
      <c r="G229" s="423"/>
      <c r="H229" s="397"/>
      <c r="I229" s="89"/>
      <c r="J229" s="89"/>
      <c r="K229" s="89"/>
      <c r="L229" s="89"/>
      <c r="M229" s="89"/>
      <c r="N229" s="89"/>
      <c r="O229" s="84"/>
      <c r="P229" s="122"/>
      <c r="Q229" s="189"/>
    </row>
    <row r="230" spans="1:18" ht="224.25" customHeight="1" x14ac:dyDescent="0.2">
      <c r="A230" s="301" t="s">
        <v>371</v>
      </c>
      <c r="B230" s="12" t="s">
        <v>628</v>
      </c>
      <c r="C230" s="291" t="s">
        <v>788</v>
      </c>
      <c r="D230" s="18" t="s">
        <v>147</v>
      </c>
      <c r="E230" s="30" t="s">
        <v>616</v>
      </c>
      <c r="F230" s="445">
        <v>0</v>
      </c>
      <c r="G230" s="421"/>
      <c r="H230" s="305"/>
      <c r="I230" s="85"/>
      <c r="J230" s="85"/>
      <c r="K230" s="85"/>
      <c r="L230" s="85"/>
      <c r="M230" s="85"/>
      <c r="N230" s="85"/>
      <c r="O230" s="84">
        <f t="shared" si="12"/>
        <v>0</v>
      </c>
      <c r="P230" s="122">
        <f t="shared" si="13"/>
        <v>0</v>
      </c>
      <c r="Q230" s="189"/>
    </row>
    <row r="231" spans="1:18" ht="117" customHeight="1" x14ac:dyDescent="0.2">
      <c r="A231" s="8" t="s">
        <v>201</v>
      </c>
      <c r="B231" s="12" t="s">
        <v>630</v>
      </c>
      <c r="C231" s="8" t="s">
        <v>788</v>
      </c>
      <c r="D231" s="18" t="s">
        <v>147</v>
      </c>
      <c r="E231" s="30" t="s">
        <v>995</v>
      </c>
      <c r="F231" s="445">
        <v>30</v>
      </c>
      <c r="G231" s="421"/>
      <c r="H231" s="305"/>
      <c r="I231" s="85"/>
      <c r="J231" s="85"/>
      <c r="K231" s="85"/>
      <c r="L231" s="85"/>
      <c r="M231" s="85"/>
      <c r="N231" s="85"/>
      <c r="O231" s="84">
        <f t="shared" si="12"/>
        <v>0</v>
      </c>
      <c r="P231" s="122">
        <f t="shared" si="13"/>
        <v>30</v>
      </c>
      <c r="Q231" s="189"/>
    </row>
    <row r="232" spans="1:18" ht="33" customHeight="1" x14ac:dyDescent="0.2">
      <c r="A232" s="1293" t="s">
        <v>923</v>
      </c>
      <c r="B232" s="1294"/>
      <c r="C232" s="1294"/>
      <c r="D232" s="1294"/>
      <c r="E232" s="1294"/>
      <c r="F232" s="1294"/>
      <c r="G232" s="1294"/>
      <c r="H232" s="1294"/>
      <c r="I232" s="1294"/>
      <c r="J232" s="1294"/>
      <c r="K232" s="1294"/>
      <c r="L232" s="1294"/>
      <c r="M232" s="1294"/>
      <c r="N232" s="1294"/>
      <c r="O232" s="1294"/>
      <c r="P232" s="1294"/>
      <c r="Q232" s="1295"/>
    </row>
    <row r="233" spans="1:18" ht="19.899999999999999" customHeight="1" x14ac:dyDescent="0.2">
      <c r="A233" s="15" t="s">
        <v>278</v>
      </c>
      <c r="B233" s="1076" t="s">
        <v>481</v>
      </c>
      <c r="C233" s="1076"/>
      <c r="D233" s="1076"/>
      <c r="E233" s="1076"/>
      <c r="F233" s="445">
        <f>F234+F235+F236</f>
        <v>19667.100000000002</v>
      </c>
      <c r="G233" s="421"/>
      <c r="H233" s="305"/>
      <c r="I233" s="85"/>
      <c r="J233" s="85"/>
      <c r="K233" s="85"/>
      <c r="L233" s="85"/>
      <c r="M233" s="85"/>
      <c r="N233" s="85"/>
      <c r="O233" s="84">
        <f>O234+O235+O236</f>
        <v>0</v>
      </c>
      <c r="P233" s="122">
        <f>P234+P235+P236</f>
        <v>19667.100000000002</v>
      </c>
      <c r="Q233" s="395">
        <f>Q234+Q235+Q236</f>
        <v>0</v>
      </c>
    </row>
    <row r="234" spans="1:18" ht="21" customHeight="1" x14ac:dyDescent="0.2">
      <c r="A234" s="5" t="s">
        <v>279</v>
      </c>
      <c r="B234" s="1075" t="s">
        <v>468</v>
      </c>
      <c r="C234" s="1075"/>
      <c r="D234" s="1075"/>
      <c r="E234" s="1075"/>
      <c r="F234" s="445">
        <f>F228</f>
        <v>311.7</v>
      </c>
      <c r="G234" s="421"/>
      <c r="H234" s="305"/>
      <c r="I234" s="85"/>
      <c r="J234" s="85"/>
      <c r="K234" s="85"/>
      <c r="L234" s="85"/>
      <c r="M234" s="85"/>
      <c r="N234" s="85"/>
      <c r="O234" s="84">
        <f>O228</f>
        <v>0</v>
      </c>
      <c r="P234" s="122">
        <f>F234+O234</f>
        <v>311.7</v>
      </c>
      <c r="Q234" s="395">
        <f>Q228</f>
        <v>0</v>
      </c>
    </row>
    <row r="235" spans="1:18" ht="22.15" customHeight="1" x14ac:dyDescent="0.2">
      <c r="A235" s="5" t="s">
        <v>280</v>
      </c>
      <c r="B235" s="1075" t="s">
        <v>29</v>
      </c>
      <c r="C235" s="1075"/>
      <c r="D235" s="1075"/>
      <c r="E235" s="1075"/>
      <c r="F235" s="445">
        <f>F227+F231</f>
        <v>19355.400000000001</v>
      </c>
      <c r="G235" s="421"/>
      <c r="H235" s="305"/>
      <c r="I235" s="85"/>
      <c r="J235" s="85"/>
      <c r="K235" s="85"/>
      <c r="L235" s="85"/>
      <c r="M235" s="85"/>
      <c r="N235" s="85"/>
      <c r="O235" s="84">
        <f>O227+O231</f>
        <v>0</v>
      </c>
      <c r="P235" s="122">
        <f>F235+O235</f>
        <v>19355.400000000001</v>
      </c>
      <c r="Q235" s="395">
        <f>Q227+Q231</f>
        <v>0</v>
      </c>
    </row>
    <row r="236" spans="1:18" ht="19.149999999999999" customHeight="1" x14ac:dyDescent="0.2">
      <c r="A236" s="5" t="s">
        <v>281</v>
      </c>
      <c r="B236" s="1075" t="s">
        <v>158</v>
      </c>
      <c r="C236" s="1075"/>
      <c r="D236" s="1075"/>
      <c r="E236" s="1075"/>
      <c r="F236" s="445">
        <f>F230</f>
        <v>0</v>
      </c>
      <c r="G236" s="421"/>
      <c r="H236" s="305"/>
      <c r="I236" s="85"/>
      <c r="J236" s="85"/>
      <c r="K236" s="85"/>
      <c r="L236" s="85"/>
      <c r="M236" s="85"/>
      <c r="N236" s="85"/>
      <c r="O236" s="84">
        <f>O230</f>
        <v>0</v>
      </c>
      <c r="P236" s="122">
        <f>F236+O236</f>
        <v>0</v>
      </c>
      <c r="Q236" s="395">
        <f>Q230</f>
        <v>0</v>
      </c>
    </row>
    <row r="237" spans="1:18" ht="18" customHeight="1" x14ac:dyDescent="0.2">
      <c r="A237" s="392" t="s">
        <v>282</v>
      </c>
      <c r="B237" s="1076" t="s">
        <v>924</v>
      </c>
      <c r="C237" s="1076"/>
      <c r="D237" s="1076"/>
      <c r="E237" s="1076"/>
      <c r="F237" s="445">
        <f>F238+F239+F240</f>
        <v>19667.100000000002</v>
      </c>
      <c r="G237" s="421"/>
      <c r="H237" s="305"/>
      <c r="I237" s="85"/>
      <c r="J237" s="85"/>
      <c r="K237" s="85"/>
      <c r="L237" s="85"/>
      <c r="M237" s="85"/>
      <c r="N237" s="85"/>
      <c r="O237" s="84">
        <f>O238+O239+O240</f>
        <v>0</v>
      </c>
      <c r="P237" s="122">
        <f>P238+P239+P240</f>
        <v>19667.100000000002</v>
      </c>
      <c r="Q237" s="395">
        <f>Q238+Q239+Q240</f>
        <v>0</v>
      </c>
    </row>
    <row r="238" spans="1:18" ht="22.15" customHeight="1" x14ac:dyDescent="0.2">
      <c r="A238" s="5" t="s">
        <v>283</v>
      </c>
      <c r="B238" s="1075" t="s">
        <v>468</v>
      </c>
      <c r="C238" s="1075"/>
      <c r="D238" s="1075"/>
      <c r="E238" s="1075"/>
      <c r="F238" s="445">
        <f>F234</f>
        <v>311.7</v>
      </c>
      <c r="G238" s="421"/>
      <c r="H238" s="305"/>
      <c r="I238" s="85"/>
      <c r="J238" s="85"/>
      <c r="K238" s="85"/>
      <c r="L238" s="85"/>
      <c r="M238" s="85"/>
      <c r="N238" s="85"/>
      <c r="O238" s="84">
        <f t="shared" ref="O238:Q240" si="14">O234</f>
        <v>0</v>
      </c>
      <c r="P238" s="122">
        <f t="shared" si="14"/>
        <v>311.7</v>
      </c>
      <c r="Q238" s="395">
        <f t="shared" si="14"/>
        <v>0</v>
      </c>
    </row>
    <row r="239" spans="1:18" ht="21" customHeight="1" x14ac:dyDescent="0.2">
      <c r="A239" s="5" t="s">
        <v>284</v>
      </c>
      <c r="B239" s="1075" t="s">
        <v>29</v>
      </c>
      <c r="C239" s="1075"/>
      <c r="D239" s="1075"/>
      <c r="E239" s="1075"/>
      <c r="F239" s="445">
        <f>F235</f>
        <v>19355.400000000001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si="14"/>
        <v>0</v>
      </c>
      <c r="P239" s="122">
        <f t="shared" si="14"/>
        <v>19355.400000000001</v>
      </c>
      <c r="Q239" s="395">
        <f t="shared" si="14"/>
        <v>0</v>
      </c>
    </row>
    <row r="240" spans="1:18" ht="21" customHeight="1" x14ac:dyDescent="0.2">
      <c r="A240" s="5" t="s">
        <v>285</v>
      </c>
      <c r="B240" s="1075" t="s">
        <v>158</v>
      </c>
      <c r="C240" s="1075"/>
      <c r="D240" s="1075"/>
      <c r="E240" s="1075"/>
      <c r="F240" s="445">
        <f>F236</f>
        <v>0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4"/>
        <v>0</v>
      </c>
      <c r="P240" s="122">
        <f t="shared" si="14"/>
        <v>0</v>
      </c>
      <c r="Q240" s="395">
        <f t="shared" si="14"/>
        <v>0</v>
      </c>
    </row>
    <row r="241" spans="1:18" ht="24.95" customHeight="1" x14ac:dyDescent="0.2">
      <c r="A241" s="1073" t="s">
        <v>372</v>
      </c>
      <c r="B241" s="1074"/>
      <c r="C241" s="1074"/>
      <c r="D241" s="1074"/>
      <c r="E241" s="1074"/>
      <c r="F241" s="1074"/>
      <c r="G241" s="1074"/>
      <c r="H241" s="1074"/>
      <c r="I241" s="1074"/>
      <c r="J241" s="1074"/>
      <c r="K241" s="1074"/>
      <c r="L241" s="1074"/>
      <c r="M241" s="1074"/>
      <c r="N241" s="1074"/>
      <c r="O241" s="1074"/>
      <c r="P241" s="213"/>
      <c r="Q241" s="189"/>
    </row>
    <row r="242" spans="1:18" ht="18" customHeight="1" x14ac:dyDescent="0.2">
      <c r="A242" s="15" t="s">
        <v>278</v>
      </c>
      <c r="B242" s="1076" t="s">
        <v>481</v>
      </c>
      <c r="C242" s="1076"/>
      <c r="D242" s="1076"/>
      <c r="E242" s="1076"/>
      <c r="F242" s="444">
        <f>F243+F244+F245</f>
        <v>19703.100000000002</v>
      </c>
      <c r="G242" s="420"/>
      <c r="H242" s="277"/>
      <c r="I242" s="83"/>
      <c r="J242" s="83"/>
      <c r="K242" s="83"/>
      <c r="L242" s="83"/>
      <c r="M242" s="83"/>
      <c r="N242" s="83"/>
      <c r="O242" s="84">
        <f>O243+O244+O245</f>
        <v>0</v>
      </c>
      <c r="P242" s="122">
        <f t="shared" ref="P242:P249" si="15">F242+O242</f>
        <v>19703.100000000002</v>
      </c>
      <c r="Q242" s="193">
        <f>Q243+Q244+Q245</f>
        <v>0</v>
      </c>
    </row>
    <row r="243" spans="1:18" ht="15" customHeight="1" x14ac:dyDescent="0.2">
      <c r="A243" s="5" t="s">
        <v>279</v>
      </c>
      <c r="B243" s="1075" t="s">
        <v>468</v>
      </c>
      <c r="C243" s="1075"/>
      <c r="D243" s="1075"/>
      <c r="E243" s="1075"/>
      <c r="F243" s="444">
        <f>F228</f>
        <v>311.7</v>
      </c>
      <c r="G243" s="420"/>
      <c r="H243" s="277"/>
      <c r="I243" s="83"/>
      <c r="J243" s="83"/>
      <c r="K243" s="83"/>
      <c r="L243" s="83"/>
      <c r="M243" s="83"/>
      <c r="N243" s="83"/>
      <c r="O243" s="10">
        <f>O228</f>
        <v>0</v>
      </c>
      <c r="P243" s="122">
        <f t="shared" si="15"/>
        <v>311.7</v>
      </c>
      <c r="Q243" s="193">
        <f>Q228</f>
        <v>0</v>
      </c>
    </row>
    <row r="244" spans="1:18" x14ac:dyDescent="0.2">
      <c r="A244" s="5" t="s">
        <v>280</v>
      </c>
      <c r="B244" s="1075" t="s">
        <v>29</v>
      </c>
      <c r="C244" s="1075"/>
      <c r="D244" s="1075"/>
      <c r="E244" s="1075"/>
      <c r="F244" s="444">
        <f>F227+F231+F217</f>
        <v>19355.400000000001</v>
      </c>
      <c r="G244" s="420"/>
      <c r="H244" s="277"/>
      <c r="I244" s="83"/>
      <c r="J244" s="83"/>
      <c r="K244" s="83"/>
      <c r="L244" s="83"/>
      <c r="M244" s="83"/>
      <c r="N244" s="83"/>
      <c r="O244" s="10">
        <f>O227+O231+O217</f>
        <v>0</v>
      </c>
      <c r="P244" s="122">
        <f t="shared" si="15"/>
        <v>19355.400000000001</v>
      </c>
      <c r="Q244" s="193">
        <f>Q227+Q231+Q217</f>
        <v>0</v>
      </c>
    </row>
    <row r="245" spans="1:18" x14ac:dyDescent="0.2">
      <c r="A245" s="5" t="s">
        <v>281</v>
      </c>
      <c r="B245" s="1075" t="s">
        <v>158</v>
      </c>
      <c r="C245" s="1075"/>
      <c r="D245" s="1075"/>
      <c r="E245" s="1075"/>
      <c r="F245" s="444">
        <f>F216+F230</f>
        <v>36</v>
      </c>
      <c r="G245" s="420"/>
      <c r="H245" s="277"/>
      <c r="I245" s="83"/>
      <c r="J245" s="83"/>
      <c r="K245" s="83"/>
      <c r="L245" s="83"/>
      <c r="M245" s="83"/>
      <c r="N245" s="83"/>
      <c r="O245" s="10">
        <f>O216+O230</f>
        <v>0</v>
      </c>
      <c r="P245" s="122">
        <f t="shared" si="15"/>
        <v>36</v>
      </c>
      <c r="Q245" s="193">
        <f>Q216+Q230</f>
        <v>0</v>
      </c>
    </row>
    <row r="246" spans="1:18" ht="15" customHeight="1" x14ac:dyDescent="0.2">
      <c r="A246" s="16" t="s">
        <v>282</v>
      </c>
      <c r="B246" s="1076" t="s">
        <v>493</v>
      </c>
      <c r="C246" s="1076"/>
      <c r="D246" s="1076"/>
      <c r="E246" s="1076"/>
      <c r="F246" s="444">
        <f>F247+F248+F249</f>
        <v>19703.100000000002</v>
      </c>
      <c r="G246" s="420"/>
      <c r="H246" s="277"/>
      <c r="I246" s="83"/>
      <c r="J246" s="83"/>
      <c r="K246" s="83"/>
      <c r="L246" s="83"/>
      <c r="M246" s="83"/>
      <c r="N246" s="83"/>
      <c r="O246" s="277">
        <f>O247+O248+O249</f>
        <v>0</v>
      </c>
      <c r="P246" s="122">
        <f t="shared" si="15"/>
        <v>19703.100000000002</v>
      </c>
      <c r="Q246" s="193">
        <f>Q247+Q248+Q249</f>
        <v>0</v>
      </c>
    </row>
    <row r="247" spans="1:18" ht="15.75" customHeight="1" x14ac:dyDescent="0.2">
      <c r="A247" s="15" t="s">
        <v>283</v>
      </c>
      <c r="B247" s="1075" t="s">
        <v>468</v>
      </c>
      <c r="C247" s="1075"/>
      <c r="D247" s="1075"/>
      <c r="E247" s="1075"/>
      <c r="F247" s="444">
        <f>F243</f>
        <v>311.7</v>
      </c>
      <c r="G247" s="420"/>
      <c r="H247" s="277"/>
      <c r="I247" s="83"/>
      <c r="J247" s="83"/>
      <c r="K247" s="83"/>
      <c r="L247" s="83"/>
      <c r="M247" s="83"/>
      <c r="N247" s="83"/>
      <c r="O247" s="84">
        <f>O243</f>
        <v>0</v>
      </c>
      <c r="P247" s="122">
        <f t="shared" si="15"/>
        <v>311.7</v>
      </c>
      <c r="Q247" s="193">
        <f>Q243</f>
        <v>0</v>
      </c>
    </row>
    <row r="248" spans="1:18" x14ac:dyDescent="0.2">
      <c r="A248" s="5" t="s">
        <v>284</v>
      </c>
      <c r="B248" s="1075" t="s">
        <v>29</v>
      </c>
      <c r="C248" s="1075"/>
      <c r="D248" s="1075"/>
      <c r="E248" s="1075"/>
      <c r="F248" s="444">
        <f>F244</f>
        <v>19355.400000000001</v>
      </c>
      <c r="G248" s="420"/>
      <c r="H248" s="277"/>
      <c r="I248" s="83"/>
      <c r="J248" s="83"/>
      <c r="K248" s="83"/>
      <c r="L248" s="83"/>
      <c r="M248" s="83"/>
      <c r="N248" s="83"/>
      <c r="O248" s="84">
        <f>O244</f>
        <v>0</v>
      </c>
      <c r="P248" s="122">
        <f t="shared" si="15"/>
        <v>19355.400000000001</v>
      </c>
      <c r="Q248" s="193">
        <f>Q244</f>
        <v>0</v>
      </c>
    </row>
    <row r="249" spans="1:18" x14ac:dyDescent="0.2">
      <c r="A249" s="5" t="s">
        <v>285</v>
      </c>
      <c r="B249" s="1075" t="s">
        <v>158</v>
      </c>
      <c r="C249" s="1075"/>
      <c r="D249" s="1075"/>
      <c r="E249" s="1075"/>
      <c r="F249" s="444">
        <f>F245</f>
        <v>36</v>
      </c>
      <c r="G249" s="420"/>
      <c r="H249" s="277"/>
      <c r="I249" s="83"/>
      <c r="J249" s="83"/>
      <c r="K249" s="83"/>
      <c r="L249" s="83"/>
      <c r="M249" s="83"/>
      <c r="N249" s="83"/>
      <c r="O249" s="84">
        <f>O245</f>
        <v>0</v>
      </c>
      <c r="P249" s="122">
        <f t="shared" si="15"/>
        <v>36</v>
      </c>
      <c r="Q249" s="193">
        <f>Q245</f>
        <v>0</v>
      </c>
    </row>
    <row r="250" spans="1:18" s="37" customFormat="1" ht="24.95" customHeight="1" x14ac:dyDescent="0.2">
      <c r="A250" s="1084" t="s">
        <v>432</v>
      </c>
      <c r="B250" s="1084"/>
      <c r="C250" s="1084"/>
      <c r="D250" s="1084"/>
      <c r="E250" s="1084"/>
      <c r="F250" s="1084"/>
      <c r="G250" s="1084"/>
      <c r="H250" s="1084"/>
      <c r="I250" s="1084"/>
      <c r="J250" s="1084"/>
      <c r="K250" s="1084"/>
      <c r="L250" s="1084"/>
      <c r="M250" s="1084"/>
      <c r="N250" s="1084"/>
      <c r="O250" s="1084"/>
      <c r="P250" s="205"/>
      <c r="Q250" s="189"/>
      <c r="R250" s="1"/>
    </row>
    <row r="251" spans="1:18" s="37" customFormat="1" ht="24.95" customHeight="1" x14ac:dyDescent="0.2">
      <c r="A251" s="1084" t="s">
        <v>889</v>
      </c>
      <c r="B251" s="1084"/>
      <c r="C251" s="1084"/>
      <c r="D251" s="1084"/>
      <c r="E251" s="1084"/>
      <c r="F251" s="1084"/>
      <c r="G251" s="1084"/>
      <c r="H251" s="1084"/>
      <c r="I251" s="1084"/>
      <c r="J251" s="1084"/>
      <c r="K251" s="1084"/>
      <c r="L251" s="1084"/>
      <c r="M251" s="1084"/>
      <c r="N251" s="1084"/>
      <c r="O251" s="1084"/>
      <c r="P251" s="205"/>
      <c r="Q251" s="189"/>
      <c r="R251" s="1"/>
    </row>
    <row r="252" spans="1:18" ht="91.5" customHeight="1" x14ac:dyDescent="0.2">
      <c r="A252" s="5" t="s">
        <v>453</v>
      </c>
      <c r="B252" s="12" t="s">
        <v>373</v>
      </c>
      <c r="C252" s="5" t="s">
        <v>788</v>
      </c>
      <c r="D252" s="12" t="s">
        <v>541</v>
      </c>
      <c r="E252" s="5" t="s">
        <v>141</v>
      </c>
      <c r="F252" s="445"/>
      <c r="G252" s="421"/>
      <c r="H252" s="305"/>
      <c r="I252" s="85"/>
      <c r="J252" s="85"/>
      <c r="K252" s="85"/>
      <c r="L252" s="85"/>
      <c r="M252" s="85"/>
      <c r="N252" s="85"/>
      <c r="O252" s="84"/>
      <c r="P252" s="122"/>
      <c r="Q252" s="189"/>
    </row>
    <row r="253" spans="1:18" ht="138.75" customHeight="1" x14ac:dyDescent="0.2">
      <c r="A253" s="5" t="s">
        <v>454</v>
      </c>
      <c r="B253" s="12" t="s">
        <v>374</v>
      </c>
      <c r="C253" s="5" t="s">
        <v>788</v>
      </c>
      <c r="D253" s="12" t="s">
        <v>541</v>
      </c>
      <c r="E253" s="5" t="s">
        <v>141</v>
      </c>
      <c r="F253" s="445"/>
      <c r="G253" s="421"/>
      <c r="H253" s="305"/>
      <c r="I253" s="85"/>
      <c r="J253" s="85"/>
      <c r="K253" s="85"/>
      <c r="L253" s="85"/>
      <c r="M253" s="85"/>
      <c r="N253" s="85"/>
      <c r="O253" s="84"/>
      <c r="P253" s="122"/>
      <c r="Q253" s="189"/>
    </row>
    <row r="254" spans="1:18" ht="62.25" customHeight="1" x14ac:dyDescent="0.2">
      <c r="A254" s="5" t="s">
        <v>455</v>
      </c>
      <c r="B254" s="12" t="s">
        <v>377</v>
      </c>
      <c r="C254" s="5" t="s">
        <v>788</v>
      </c>
      <c r="D254" s="12" t="s">
        <v>471</v>
      </c>
      <c r="E254" s="5" t="s">
        <v>141</v>
      </c>
      <c r="F254" s="445"/>
      <c r="G254" s="421"/>
      <c r="H254" s="305"/>
      <c r="I254" s="85"/>
      <c r="J254" s="85"/>
      <c r="K254" s="85"/>
      <c r="L254" s="85"/>
      <c r="M254" s="85"/>
      <c r="N254" s="85"/>
      <c r="O254" s="84"/>
      <c r="P254" s="122"/>
      <c r="Q254" s="189"/>
    </row>
    <row r="255" spans="1:18" ht="75" customHeight="1" x14ac:dyDescent="0.2">
      <c r="A255" s="5" t="s">
        <v>456</v>
      </c>
      <c r="B255" s="12" t="s">
        <v>42</v>
      </c>
      <c r="C255" s="5" t="s">
        <v>788</v>
      </c>
      <c r="D255" s="12" t="s">
        <v>471</v>
      </c>
      <c r="E255" s="5" t="s">
        <v>141</v>
      </c>
      <c r="F255" s="445"/>
      <c r="G255" s="421"/>
      <c r="H255" s="305"/>
      <c r="I255" s="85"/>
      <c r="J255" s="85"/>
      <c r="K255" s="85"/>
      <c r="L255" s="85"/>
      <c r="M255" s="85"/>
      <c r="N255" s="85"/>
      <c r="O255" s="84"/>
      <c r="P255" s="122"/>
      <c r="Q255" s="189"/>
    </row>
    <row r="256" spans="1:18" ht="101.25" customHeight="1" x14ac:dyDescent="0.2">
      <c r="A256" s="33" t="s">
        <v>457</v>
      </c>
      <c r="B256" s="12" t="s">
        <v>621</v>
      </c>
      <c r="C256" s="5" t="s">
        <v>788</v>
      </c>
      <c r="D256" s="12" t="s">
        <v>540</v>
      </c>
      <c r="E256" s="5" t="s">
        <v>618</v>
      </c>
      <c r="F256" s="445">
        <v>0</v>
      </c>
      <c r="G256" s="421"/>
      <c r="H256" s="305"/>
      <c r="I256" s="85"/>
      <c r="J256" s="85"/>
      <c r="K256" s="85"/>
      <c r="L256" s="85"/>
      <c r="M256" s="85"/>
      <c r="N256" s="85"/>
      <c r="O256" s="84">
        <f>SUM(G256:N256)</f>
        <v>0</v>
      </c>
      <c r="P256" s="122">
        <f>F256+O256</f>
        <v>0</v>
      </c>
      <c r="Q256" s="189"/>
    </row>
    <row r="257" spans="1:18" ht="131.25" customHeight="1" x14ac:dyDescent="0.2">
      <c r="A257" s="33" t="s">
        <v>458</v>
      </c>
      <c r="B257" s="12" t="s">
        <v>557</v>
      </c>
      <c r="C257" s="5" t="s">
        <v>788</v>
      </c>
      <c r="D257" s="12" t="s">
        <v>540</v>
      </c>
      <c r="E257" s="5" t="s">
        <v>141</v>
      </c>
      <c r="F257" s="445"/>
      <c r="G257" s="421"/>
      <c r="H257" s="305"/>
      <c r="I257" s="85"/>
      <c r="J257" s="85"/>
      <c r="K257" s="85"/>
      <c r="L257" s="85"/>
      <c r="M257" s="85"/>
      <c r="N257" s="85"/>
      <c r="O257" s="302"/>
      <c r="P257" s="122"/>
      <c r="Q257" s="189"/>
    </row>
    <row r="258" spans="1:18" ht="84.75" customHeight="1" x14ac:dyDescent="0.2">
      <c r="A258" s="5" t="s">
        <v>547</v>
      </c>
      <c r="B258" s="12" t="s">
        <v>9</v>
      </c>
      <c r="C258" s="5" t="s">
        <v>788</v>
      </c>
      <c r="D258" s="12" t="s">
        <v>540</v>
      </c>
      <c r="E258" s="5" t="s">
        <v>141</v>
      </c>
      <c r="F258" s="445"/>
      <c r="G258" s="421"/>
      <c r="H258" s="305"/>
      <c r="I258" s="85"/>
      <c r="J258" s="85"/>
      <c r="K258" s="85"/>
      <c r="L258" s="85"/>
      <c r="M258" s="85"/>
      <c r="N258" s="85"/>
      <c r="O258" s="302"/>
      <c r="P258" s="122"/>
      <c r="Q258" s="189"/>
    </row>
    <row r="259" spans="1:18" ht="151.5" hidden="1" customHeight="1" x14ac:dyDescent="0.2">
      <c r="A259" s="5" t="s">
        <v>548</v>
      </c>
      <c r="B259" s="12" t="s">
        <v>537</v>
      </c>
      <c r="C259" s="5" t="s">
        <v>506</v>
      </c>
      <c r="D259" s="12" t="s">
        <v>540</v>
      </c>
      <c r="E259" s="5" t="s">
        <v>516</v>
      </c>
      <c r="F259" s="445">
        <v>0</v>
      </c>
      <c r="G259" s="421"/>
      <c r="H259" s="305"/>
      <c r="I259" s="85"/>
      <c r="J259" s="85"/>
      <c r="K259" s="85"/>
      <c r="L259" s="85"/>
      <c r="M259" s="85"/>
      <c r="N259" s="85"/>
      <c r="O259" s="84">
        <f>SUM(G259:N259)</f>
        <v>0</v>
      </c>
      <c r="P259" s="122">
        <f>F259+O259</f>
        <v>0</v>
      </c>
      <c r="Q259" s="189"/>
    </row>
    <row r="260" spans="1:18" ht="84.75" customHeight="1" x14ac:dyDescent="0.2">
      <c r="A260" s="5" t="s">
        <v>548</v>
      </c>
      <c r="B260" s="12" t="s">
        <v>43</v>
      </c>
      <c r="C260" s="5" t="s">
        <v>788</v>
      </c>
      <c r="D260" s="12" t="s">
        <v>540</v>
      </c>
      <c r="E260" s="5" t="s">
        <v>141</v>
      </c>
      <c r="F260" s="445"/>
      <c r="G260" s="421"/>
      <c r="H260" s="305"/>
      <c r="I260" s="85"/>
      <c r="J260" s="85"/>
      <c r="K260" s="85"/>
      <c r="L260" s="85"/>
      <c r="M260" s="85"/>
      <c r="N260" s="85"/>
      <c r="O260" s="84"/>
      <c r="P260" s="122"/>
      <c r="Q260" s="189"/>
    </row>
    <row r="261" spans="1:18" s="37" customFormat="1" ht="24.95" customHeight="1" x14ac:dyDescent="0.2">
      <c r="A261" s="1069" t="s">
        <v>890</v>
      </c>
      <c r="B261" s="1070"/>
      <c r="C261" s="1070"/>
      <c r="D261" s="1070"/>
      <c r="E261" s="1070"/>
      <c r="F261" s="1070"/>
      <c r="G261" s="1070"/>
      <c r="H261" s="1070"/>
      <c r="I261" s="1070"/>
      <c r="J261" s="1070"/>
      <c r="K261" s="1070"/>
      <c r="L261" s="1070"/>
      <c r="M261" s="1070"/>
      <c r="N261" s="1070"/>
      <c r="O261" s="1205"/>
      <c r="P261" s="205"/>
      <c r="Q261" s="189"/>
      <c r="R261" s="1"/>
    </row>
    <row r="262" spans="1:18" s="37" customFormat="1" ht="39.6" customHeight="1" x14ac:dyDescent="0.2">
      <c r="A262" s="1310" t="s">
        <v>378</v>
      </c>
      <c r="B262" s="1067" t="s">
        <v>544</v>
      </c>
      <c r="C262" s="5" t="s">
        <v>788</v>
      </c>
      <c r="D262" s="12" t="s">
        <v>435</v>
      </c>
      <c r="E262" s="5" t="s">
        <v>756</v>
      </c>
      <c r="F262" s="445">
        <v>10512.5</v>
      </c>
      <c r="G262" s="421"/>
      <c r="H262" s="305"/>
      <c r="I262" s="85"/>
      <c r="J262" s="85"/>
      <c r="K262" s="85"/>
      <c r="L262" s="85"/>
      <c r="M262" s="85"/>
      <c r="N262" s="85"/>
      <c r="O262" s="84">
        <f t="shared" ref="O262:O267" si="16">SUM(G262:N262)</f>
        <v>0</v>
      </c>
      <c r="P262" s="122">
        <f t="shared" ref="P262:P267" si="17">F262+O262</f>
        <v>10512.5</v>
      </c>
      <c r="Q262" s="189"/>
      <c r="R262" s="1"/>
    </row>
    <row r="263" spans="1:18" s="37" customFormat="1" ht="40.9" customHeight="1" x14ac:dyDescent="0.2">
      <c r="A263" s="1311"/>
      <c r="B263" s="1080"/>
      <c r="C263" s="5" t="s">
        <v>788</v>
      </c>
      <c r="D263" s="12" t="s">
        <v>435</v>
      </c>
      <c r="E263" s="5" t="s">
        <v>757</v>
      </c>
      <c r="F263" s="445">
        <v>3004.3</v>
      </c>
      <c r="G263" s="421"/>
      <c r="H263" s="305"/>
      <c r="I263" s="85"/>
      <c r="J263" s="85"/>
      <c r="K263" s="85"/>
      <c r="L263" s="85"/>
      <c r="M263" s="85"/>
      <c r="N263" s="85"/>
      <c r="O263" s="84">
        <f t="shared" si="16"/>
        <v>0</v>
      </c>
      <c r="P263" s="122">
        <f t="shared" si="17"/>
        <v>3004.3</v>
      </c>
      <c r="Q263" s="189"/>
      <c r="R263" s="1"/>
    </row>
    <row r="264" spans="1:18" ht="48" customHeight="1" x14ac:dyDescent="0.2">
      <c r="A264" s="278" t="s">
        <v>379</v>
      </c>
      <c r="B264" s="12" t="s">
        <v>552</v>
      </c>
      <c r="C264" s="5" t="s">
        <v>788</v>
      </c>
      <c r="D264" s="12" t="s">
        <v>435</v>
      </c>
      <c r="E264" s="5" t="s">
        <v>619</v>
      </c>
      <c r="F264" s="445">
        <v>35.5</v>
      </c>
      <c r="G264" s="421"/>
      <c r="H264" s="305"/>
      <c r="I264" s="85"/>
      <c r="J264" s="85"/>
      <c r="K264" s="85"/>
      <c r="L264" s="85"/>
      <c r="M264" s="85"/>
      <c r="N264" s="85"/>
      <c r="O264" s="84">
        <f t="shared" si="16"/>
        <v>0</v>
      </c>
      <c r="P264" s="122">
        <f t="shared" si="17"/>
        <v>35.5</v>
      </c>
      <c r="Q264" s="189"/>
    </row>
    <row r="265" spans="1:18" ht="72" customHeight="1" x14ac:dyDescent="0.2">
      <c r="A265" s="278" t="s">
        <v>381</v>
      </c>
      <c r="B265" s="12" t="s">
        <v>691</v>
      </c>
      <c r="C265" s="5">
        <v>2014</v>
      </c>
      <c r="D265" s="12" t="s">
        <v>435</v>
      </c>
      <c r="E265" s="5" t="s">
        <v>887</v>
      </c>
      <c r="F265" s="445">
        <v>0</v>
      </c>
      <c r="G265" s="421"/>
      <c r="H265" s="305"/>
      <c r="I265" s="85"/>
      <c r="J265" s="85"/>
      <c r="K265" s="85"/>
      <c r="L265" s="85"/>
      <c r="M265" s="85"/>
      <c r="N265" s="85"/>
      <c r="O265" s="84">
        <f t="shared" si="16"/>
        <v>0</v>
      </c>
      <c r="P265" s="122">
        <f t="shared" si="17"/>
        <v>0</v>
      </c>
      <c r="Q265" s="189"/>
    </row>
    <row r="266" spans="1:18" ht="74.45" customHeight="1" x14ac:dyDescent="0.2">
      <c r="A266" s="278" t="s">
        <v>383</v>
      </c>
      <c r="B266" s="12" t="s">
        <v>590</v>
      </c>
      <c r="C266" s="5" t="s">
        <v>788</v>
      </c>
      <c r="D266" s="12" t="s">
        <v>435</v>
      </c>
      <c r="E266" s="5" t="s">
        <v>629</v>
      </c>
      <c r="F266" s="445">
        <v>0</v>
      </c>
      <c r="G266" s="421"/>
      <c r="H266" s="305"/>
      <c r="I266" s="85"/>
      <c r="J266" s="85"/>
      <c r="K266" s="85"/>
      <c r="L266" s="85"/>
      <c r="M266" s="85"/>
      <c r="N266" s="85"/>
      <c r="O266" s="84">
        <f t="shared" si="16"/>
        <v>0</v>
      </c>
      <c r="P266" s="122">
        <f t="shared" si="17"/>
        <v>0</v>
      </c>
      <c r="Q266" s="189"/>
    </row>
    <row r="267" spans="1:18" ht="125.25" customHeight="1" x14ac:dyDescent="0.2">
      <c r="A267" s="278" t="s">
        <v>384</v>
      </c>
      <c r="B267" s="12" t="s">
        <v>550</v>
      </c>
      <c r="C267" s="5" t="s">
        <v>788</v>
      </c>
      <c r="D267" s="12" t="s">
        <v>435</v>
      </c>
      <c r="E267" s="5" t="s">
        <v>674</v>
      </c>
      <c r="F267" s="445">
        <v>2307.4</v>
      </c>
      <c r="G267" s="421"/>
      <c r="H267" s="305"/>
      <c r="I267" s="85"/>
      <c r="J267" s="85"/>
      <c r="K267" s="85"/>
      <c r="L267" s="85"/>
      <c r="M267" s="85"/>
      <c r="N267" s="85"/>
      <c r="O267" s="84">
        <f t="shared" si="16"/>
        <v>0</v>
      </c>
      <c r="P267" s="122">
        <f t="shared" si="17"/>
        <v>2307.4</v>
      </c>
      <c r="Q267" s="189"/>
    </row>
    <row r="268" spans="1:18" ht="25.9" customHeight="1" x14ac:dyDescent="0.2">
      <c r="A268" s="1213" t="s">
        <v>927</v>
      </c>
      <c r="B268" s="1214"/>
      <c r="C268" s="1214"/>
      <c r="D268" s="1214"/>
      <c r="E268" s="1214"/>
      <c r="F268" s="1214"/>
      <c r="G268" s="1214"/>
      <c r="H268" s="1214"/>
      <c r="I268" s="1214"/>
      <c r="J268" s="1214"/>
      <c r="K268" s="1214"/>
      <c r="L268" s="1214"/>
      <c r="M268" s="1214"/>
      <c r="N268" s="1214"/>
      <c r="O268" s="1214"/>
      <c r="P268" s="1214"/>
      <c r="Q268" s="1215"/>
    </row>
    <row r="269" spans="1:18" ht="22.9" customHeight="1" x14ac:dyDescent="0.2">
      <c r="A269" s="15" t="s">
        <v>278</v>
      </c>
      <c r="B269" s="1076" t="s">
        <v>481</v>
      </c>
      <c r="C269" s="1076"/>
      <c r="D269" s="1076"/>
      <c r="E269" s="1076"/>
      <c r="F269" s="445">
        <f>F270+F271+F272</f>
        <v>15859.699999999999</v>
      </c>
      <c r="G269" s="421"/>
      <c r="H269" s="305"/>
      <c r="I269" s="85"/>
      <c r="J269" s="85"/>
      <c r="K269" s="85"/>
      <c r="L269" s="85"/>
      <c r="M269" s="85"/>
      <c r="N269" s="85"/>
      <c r="O269" s="84">
        <f>O270+O271+O272</f>
        <v>0</v>
      </c>
      <c r="P269" s="122">
        <f>P270+P271+P272</f>
        <v>15859.699999999999</v>
      </c>
      <c r="Q269" s="395">
        <f>Q270+Q271+Q272</f>
        <v>0</v>
      </c>
    </row>
    <row r="270" spans="1:18" ht="21.6" customHeight="1" x14ac:dyDescent="0.2">
      <c r="A270" s="5" t="s">
        <v>279</v>
      </c>
      <c r="B270" s="1075" t="s">
        <v>468</v>
      </c>
      <c r="C270" s="1075"/>
      <c r="D270" s="1075"/>
      <c r="E270" s="1075"/>
      <c r="F270" s="445">
        <v>0</v>
      </c>
      <c r="G270" s="421"/>
      <c r="H270" s="305"/>
      <c r="I270" s="85"/>
      <c r="J270" s="85"/>
      <c r="K270" s="85"/>
      <c r="L270" s="85"/>
      <c r="M270" s="85"/>
      <c r="N270" s="85"/>
      <c r="O270" s="84">
        <v>0</v>
      </c>
      <c r="P270" s="122">
        <f>F270+O270</f>
        <v>0</v>
      </c>
      <c r="Q270" s="395">
        <v>0</v>
      </c>
    </row>
    <row r="271" spans="1:18" ht="18.600000000000001" customHeight="1" x14ac:dyDescent="0.2">
      <c r="A271" s="5" t="s">
        <v>280</v>
      </c>
      <c r="B271" s="1075" t="s">
        <v>29</v>
      </c>
      <c r="C271" s="1075"/>
      <c r="D271" s="1075"/>
      <c r="E271" s="1075"/>
      <c r="F271" s="445">
        <f>F265+F267</f>
        <v>2307.4</v>
      </c>
      <c r="G271" s="421"/>
      <c r="H271" s="305"/>
      <c r="I271" s="85"/>
      <c r="J271" s="85"/>
      <c r="K271" s="85"/>
      <c r="L271" s="85"/>
      <c r="M271" s="85"/>
      <c r="N271" s="85"/>
      <c r="O271" s="305">
        <f>O265+O267</f>
        <v>0</v>
      </c>
      <c r="P271" s="122">
        <f>F271+O271</f>
        <v>2307.4</v>
      </c>
      <c r="Q271" s="395">
        <f>Q265+Q267</f>
        <v>0</v>
      </c>
    </row>
    <row r="272" spans="1:18" ht="18.600000000000001" customHeight="1" x14ac:dyDescent="0.2">
      <c r="A272" s="5" t="s">
        <v>281</v>
      </c>
      <c r="B272" s="1075" t="s">
        <v>158</v>
      </c>
      <c r="C272" s="1075"/>
      <c r="D272" s="1075"/>
      <c r="E272" s="1075"/>
      <c r="F272" s="445">
        <f>F262+F263+F264+F266</f>
        <v>13552.3</v>
      </c>
      <c r="G272" s="421"/>
      <c r="H272" s="305"/>
      <c r="I272" s="85"/>
      <c r="J272" s="85"/>
      <c r="K272" s="85"/>
      <c r="L272" s="85"/>
      <c r="M272" s="85"/>
      <c r="N272" s="85"/>
      <c r="O272" s="305">
        <f>O262+O263+O264+O266</f>
        <v>0</v>
      </c>
      <c r="P272" s="122">
        <f>F272+O272</f>
        <v>13552.3</v>
      </c>
      <c r="Q272" s="395">
        <f>Q262+Q263+Q264+Q266</f>
        <v>0</v>
      </c>
    </row>
    <row r="273" spans="1:17" ht="19.899999999999999" customHeight="1" x14ac:dyDescent="0.2">
      <c r="A273" s="392" t="s">
        <v>282</v>
      </c>
      <c r="B273" s="1076" t="s">
        <v>928</v>
      </c>
      <c r="C273" s="1076"/>
      <c r="D273" s="1076"/>
      <c r="E273" s="1076"/>
      <c r="F273" s="445">
        <f>F274+F275+F276</f>
        <v>15859.699999999999</v>
      </c>
      <c r="G273" s="421"/>
      <c r="H273" s="305"/>
      <c r="I273" s="85"/>
      <c r="J273" s="85"/>
      <c r="K273" s="85"/>
      <c r="L273" s="85"/>
      <c r="M273" s="85"/>
      <c r="N273" s="85"/>
      <c r="O273" s="84">
        <f>O274+O275+O276</f>
        <v>0</v>
      </c>
      <c r="P273" s="122">
        <f>P274+P275+P276</f>
        <v>15859.699999999999</v>
      </c>
      <c r="Q273" s="395">
        <f>Q274+Q275+Q276</f>
        <v>0</v>
      </c>
    </row>
    <row r="274" spans="1:17" ht="21" customHeight="1" x14ac:dyDescent="0.2">
      <c r="A274" s="5" t="s">
        <v>283</v>
      </c>
      <c r="B274" s="1075" t="s">
        <v>468</v>
      </c>
      <c r="C274" s="1075"/>
      <c r="D274" s="1075"/>
      <c r="E274" s="1075"/>
      <c r="F274" s="445">
        <f>F270</f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ref="O274:Q276" si="18">O270</f>
        <v>0</v>
      </c>
      <c r="P274" s="122">
        <f t="shared" si="18"/>
        <v>0</v>
      </c>
      <c r="Q274" s="395">
        <f t="shared" si="18"/>
        <v>0</v>
      </c>
    </row>
    <row r="275" spans="1:17" ht="21.6" customHeight="1" x14ac:dyDescent="0.2">
      <c r="A275" s="5" t="s">
        <v>284</v>
      </c>
      <c r="B275" s="1075" t="s">
        <v>29</v>
      </c>
      <c r="C275" s="1075"/>
      <c r="D275" s="1075"/>
      <c r="E275" s="1075"/>
      <c r="F275" s="445">
        <f>F271</f>
        <v>2307.4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8"/>
        <v>0</v>
      </c>
      <c r="P275" s="122">
        <f t="shared" si="18"/>
        <v>2307.4</v>
      </c>
      <c r="Q275" s="395">
        <f t="shared" si="18"/>
        <v>0</v>
      </c>
    </row>
    <row r="276" spans="1:17" ht="18.600000000000001" customHeight="1" x14ac:dyDescent="0.2">
      <c r="A276" s="5" t="s">
        <v>285</v>
      </c>
      <c r="B276" s="1075" t="s">
        <v>158</v>
      </c>
      <c r="C276" s="1075"/>
      <c r="D276" s="1075"/>
      <c r="E276" s="1075"/>
      <c r="F276" s="445">
        <f>F272</f>
        <v>13552.3</v>
      </c>
      <c r="G276" s="421"/>
      <c r="H276" s="305"/>
      <c r="I276" s="85"/>
      <c r="J276" s="85"/>
      <c r="K276" s="85"/>
      <c r="L276" s="85"/>
      <c r="M276" s="85"/>
      <c r="N276" s="85"/>
      <c r="O276" s="277">
        <f t="shared" si="18"/>
        <v>0</v>
      </c>
      <c r="P276" s="122">
        <f t="shared" si="18"/>
        <v>13552.3</v>
      </c>
      <c r="Q276" s="395">
        <f t="shared" si="18"/>
        <v>0</v>
      </c>
    </row>
    <row r="277" spans="1:17" ht="24.95" customHeight="1" x14ac:dyDescent="0.2">
      <c r="A277" s="1073" t="s">
        <v>395</v>
      </c>
      <c r="B277" s="1074"/>
      <c r="C277" s="1074"/>
      <c r="D277" s="1074"/>
      <c r="E277" s="1074"/>
      <c r="F277" s="1074"/>
      <c r="G277" s="1074"/>
      <c r="H277" s="1074"/>
      <c r="I277" s="1074"/>
      <c r="J277" s="1074"/>
      <c r="K277" s="1074"/>
      <c r="L277" s="1074"/>
      <c r="M277" s="1074"/>
      <c r="N277" s="1074"/>
      <c r="O277" s="1074"/>
      <c r="P277" s="213"/>
      <c r="Q277" s="189"/>
    </row>
    <row r="278" spans="1:17" ht="18" customHeight="1" x14ac:dyDescent="0.2">
      <c r="A278" s="5" t="s">
        <v>278</v>
      </c>
      <c r="B278" s="1076" t="s">
        <v>481</v>
      </c>
      <c r="C278" s="1076"/>
      <c r="D278" s="1076"/>
      <c r="E278" s="1076"/>
      <c r="F278" s="444">
        <f>F279+F280+F281</f>
        <v>15859.699999999999</v>
      </c>
      <c r="G278" s="420"/>
      <c r="H278" s="277"/>
      <c r="I278" s="83"/>
      <c r="J278" s="83"/>
      <c r="K278" s="83"/>
      <c r="L278" s="83"/>
      <c r="M278" s="83"/>
      <c r="N278" s="83"/>
      <c r="O278" s="84">
        <f>O279+O280+O281</f>
        <v>0</v>
      </c>
      <c r="P278" s="122">
        <f t="shared" ref="P278:P285" si="19">F278+O278</f>
        <v>15859.699999999999</v>
      </c>
      <c r="Q278" s="395">
        <f>Q279+Q280+Q281</f>
        <v>0</v>
      </c>
    </row>
    <row r="279" spans="1:17" ht="18" customHeight="1" x14ac:dyDescent="0.2">
      <c r="A279" s="5" t="s">
        <v>279</v>
      </c>
      <c r="B279" s="1075" t="s">
        <v>468</v>
      </c>
      <c r="C279" s="1075"/>
      <c r="D279" s="1075"/>
      <c r="E279" s="1075"/>
      <c r="F279" s="444">
        <v>0</v>
      </c>
      <c r="G279" s="420"/>
      <c r="H279" s="277"/>
      <c r="I279" s="83"/>
      <c r="J279" s="83"/>
      <c r="K279" s="83"/>
      <c r="L279" s="83"/>
      <c r="M279" s="83"/>
      <c r="N279" s="83"/>
      <c r="O279" s="84">
        <v>0</v>
      </c>
      <c r="P279" s="122">
        <f t="shared" si="19"/>
        <v>0</v>
      </c>
      <c r="Q279" s="395">
        <v>0</v>
      </c>
    </row>
    <row r="280" spans="1:17" ht="18" customHeight="1" x14ac:dyDescent="0.2">
      <c r="A280" s="5" t="s">
        <v>280</v>
      </c>
      <c r="B280" s="1075" t="s">
        <v>29</v>
      </c>
      <c r="C280" s="1075"/>
      <c r="D280" s="1075"/>
      <c r="E280" s="1075"/>
      <c r="F280" s="444">
        <f>F267+F265</f>
        <v>2307.4</v>
      </c>
      <c r="G280" s="420"/>
      <c r="H280" s="277"/>
      <c r="I280" s="83"/>
      <c r="J280" s="83"/>
      <c r="K280" s="83"/>
      <c r="L280" s="83"/>
      <c r="M280" s="83"/>
      <c r="N280" s="83"/>
      <c r="O280" s="10">
        <f>O267+O265</f>
        <v>0</v>
      </c>
      <c r="P280" s="122">
        <f t="shared" si="19"/>
        <v>2307.4</v>
      </c>
      <c r="Q280" s="395">
        <f>Q267+Q265</f>
        <v>0</v>
      </c>
    </row>
    <row r="281" spans="1:17" ht="18" customHeight="1" x14ac:dyDescent="0.2">
      <c r="A281" s="5" t="s">
        <v>281</v>
      </c>
      <c r="B281" s="1075" t="s">
        <v>158</v>
      </c>
      <c r="C281" s="1075"/>
      <c r="D281" s="1075"/>
      <c r="E281" s="1075"/>
      <c r="F281" s="444">
        <f>F256+F259+F262+F264+F266+F263</f>
        <v>13552.3</v>
      </c>
      <c r="G281" s="420"/>
      <c r="H281" s="277"/>
      <c r="I281" s="83"/>
      <c r="J281" s="83"/>
      <c r="K281" s="83"/>
      <c r="L281" s="83"/>
      <c r="M281" s="83"/>
      <c r="N281" s="83"/>
      <c r="O281" s="277">
        <f>O256+O259+O262+O264+O266+O263</f>
        <v>0</v>
      </c>
      <c r="P281" s="122">
        <f t="shared" si="19"/>
        <v>13552.3</v>
      </c>
      <c r="Q281" s="395">
        <f>Q256+Q259+Q262+Q264+Q266+Q263</f>
        <v>0</v>
      </c>
    </row>
    <row r="282" spans="1:17" ht="18" customHeight="1" x14ac:dyDescent="0.2">
      <c r="A282" s="15" t="s">
        <v>282</v>
      </c>
      <c r="B282" s="1076" t="s">
        <v>494</v>
      </c>
      <c r="C282" s="1076"/>
      <c r="D282" s="1076"/>
      <c r="E282" s="1076"/>
      <c r="F282" s="444">
        <f>F278</f>
        <v>15859.699999999999</v>
      </c>
      <c r="G282" s="420"/>
      <c r="H282" s="277"/>
      <c r="I282" s="83"/>
      <c r="J282" s="83"/>
      <c r="K282" s="83"/>
      <c r="L282" s="83"/>
      <c r="M282" s="83"/>
      <c r="N282" s="83"/>
      <c r="O282" s="84">
        <f>O278</f>
        <v>0</v>
      </c>
      <c r="P282" s="122">
        <f t="shared" si="19"/>
        <v>15859.699999999999</v>
      </c>
      <c r="Q282" s="395">
        <f>Q278</f>
        <v>0</v>
      </c>
    </row>
    <row r="283" spans="1:17" ht="18" customHeight="1" x14ac:dyDescent="0.2">
      <c r="A283" s="5" t="s">
        <v>283</v>
      </c>
      <c r="B283" s="1075" t="s">
        <v>468</v>
      </c>
      <c r="C283" s="1075"/>
      <c r="D283" s="1075"/>
      <c r="E283" s="1075"/>
      <c r="F283" s="447">
        <f>F279</f>
        <v>0</v>
      </c>
      <c r="G283" s="423"/>
      <c r="H283" s="397"/>
      <c r="I283" s="89"/>
      <c r="J283" s="89"/>
      <c r="K283" s="89"/>
      <c r="L283" s="89"/>
      <c r="M283" s="89"/>
      <c r="N283" s="89"/>
      <c r="O283" s="90">
        <f>O279</f>
        <v>0</v>
      </c>
      <c r="P283" s="122">
        <f t="shared" si="19"/>
        <v>0</v>
      </c>
      <c r="Q283" s="395">
        <f>Q279</f>
        <v>0</v>
      </c>
    </row>
    <row r="284" spans="1:17" ht="18" customHeight="1" x14ac:dyDescent="0.2">
      <c r="A284" s="5" t="s">
        <v>284</v>
      </c>
      <c r="B284" s="1075" t="s">
        <v>29</v>
      </c>
      <c r="C284" s="1075"/>
      <c r="D284" s="1075"/>
      <c r="E284" s="1075"/>
      <c r="F284" s="447">
        <f>F280</f>
        <v>2307.4</v>
      </c>
      <c r="G284" s="423"/>
      <c r="H284" s="397"/>
      <c r="I284" s="89"/>
      <c r="J284" s="89"/>
      <c r="K284" s="89"/>
      <c r="L284" s="89"/>
      <c r="M284" s="89"/>
      <c r="N284" s="89"/>
      <c r="O284" s="90">
        <f>O280</f>
        <v>0</v>
      </c>
      <c r="P284" s="122">
        <f t="shared" si="19"/>
        <v>2307.4</v>
      </c>
      <c r="Q284" s="395">
        <f>Q280</f>
        <v>0</v>
      </c>
    </row>
    <row r="285" spans="1:17" ht="18" customHeight="1" x14ac:dyDescent="0.2">
      <c r="A285" s="5" t="s">
        <v>285</v>
      </c>
      <c r="B285" s="1075" t="s">
        <v>158</v>
      </c>
      <c r="C285" s="1075"/>
      <c r="D285" s="1075"/>
      <c r="E285" s="1075"/>
      <c r="F285" s="447">
        <f>F281</f>
        <v>13552.3</v>
      </c>
      <c r="G285" s="423"/>
      <c r="H285" s="397"/>
      <c r="I285" s="89"/>
      <c r="J285" s="89"/>
      <c r="K285" s="89"/>
      <c r="L285" s="89"/>
      <c r="M285" s="89"/>
      <c r="N285" s="89"/>
      <c r="O285" s="90">
        <f>O281</f>
        <v>0</v>
      </c>
      <c r="P285" s="122">
        <f t="shared" si="19"/>
        <v>13552.3</v>
      </c>
      <c r="Q285" s="395">
        <f>Q281</f>
        <v>0</v>
      </c>
    </row>
    <row r="286" spans="1:17" ht="18" customHeight="1" x14ac:dyDescent="0.2">
      <c r="A286" s="39"/>
      <c r="B286" s="41"/>
      <c r="C286" s="41"/>
      <c r="D286" s="41"/>
      <c r="E286" s="41"/>
      <c r="F286" s="451"/>
      <c r="G286" s="429"/>
      <c r="H286" s="406"/>
      <c r="I286" s="78"/>
      <c r="J286" s="78"/>
      <c r="K286" s="78"/>
      <c r="L286" s="78"/>
      <c r="M286" s="78"/>
      <c r="N286" s="78"/>
      <c r="O286" s="94"/>
      <c r="P286" s="124"/>
      <c r="Q286" s="395"/>
    </row>
    <row r="287" spans="1:17" ht="18" customHeight="1" x14ac:dyDescent="0.2">
      <c r="A287" s="39"/>
      <c r="B287" s="41"/>
      <c r="C287" s="41"/>
      <c r="D287" s="41"/>
      <c r="E287" s="41"/>
      <c r="F287" s="451"/>
      <c r="G287" s="429"/>
      <c r="H287" s="406"/>
      <c r="I287" s="78"/>
      <c r="J287" s="78"/>
      <c r="K287" s="78"/>
      <c r="L287" s="78"/>
      <c r="M287" s="78"/>
      <c r="N287" s="78"/>
      <c r="O287" s="94"/>
      <c r="P287" s="124"/>
      <c r="Q287" s="189"/>
    </row>
    <row r="288" spans="1:17" ht="18" customHeight="1" x14ac:dyDescent="0.2">
      <c r="A288" s="39"/>
      <c r="B288" s="41"/>
      <c r="C288" s="41"/>
      <c r="D288" s="41"/>
      <c r="E288" s="41"/>
      <c r="F288" s="451"/>
      <c r="G288" s="429"/>
      <c r="H288" s="406"/>
      <c r="I288" s="78"/>
      <c r="J288" s="78"/>
      <c r="K288" s="78"/>
      <c r="L288" s="78"/>
      <c r="M288" s="78"/>
      <c r="N288" s="78"/>
      <c r="O288" s="94"/>
      <c r="P288" s="124"/>
      <c r="Q288" s="189"/>
    </row>
    <row r="289" spans="1:18" ht="15" customHeight="1" x14ac:dyDescent="0.2">
      <c r="A289" s="1101" t="s">
        <v>411</v>
      </c>
      <c r="B289" s="1101"/>
      <c r="C289" s="1101"/>
      <c r="D289" s="1101"/>
      <c r="E289" s="1101"/>
      <c r="F289" s="1101"/>
      <c r="G289" s="1101"/>
      <c r="H289" s="1101"/>
      <c r="I289" s="1101"/>
      <c r="J289" s="1101"/>
      <c r="K289" s="1101"/>
      <c r="L289" s="1101"/>
      <c r="M289" s="1101"/>
      <c r="N289" s="1101"/>
      <c r="O289" s="1101"/>
      <c r="P289" s="1313"/>
      <c r="Q289" s="189"/>
    </row>
    <row r="290" spans="1:18" ht="31.9" customHeight="1" x14ac:dyDescent="0.2">
      <c r="A290" s="1292" t="s">
        <v>412</v>
      </c>
      <c r="B290" s="1292"/>
      <c r="C290" s="1292"/>
      <c r="D290" s="1292"/>
      <c r="E290" s="1292"/>
      <c r="F290" s="1292"/>
      <c r="G290" s="1292"/>
      <c r="H290" s="1292"/>
      <c r="I290" s="1292"/>
      <c r="J290" s="1292"/>
      <c r="K290" s="1292"/>
      <c r="L290" s="1292"/>
      <c r="M290" s="1292"/>
      <c r="N290" s="1292"/>
      <c r="O290" s="1292"/>
      <c r="P290" s="1312"/>
      <c r="Q290" s="189"/>
    </row>
    <row r="291" spans="1:18" ht="15" customHeight="1" x14ac:dyDescent="0.2">
      <c r="A291" s="1100" t="s">
        <v>413</v>
      </c>
      <c r="B291" s="1099"/>
      <c r="C291" s="1099"/>
      <c r="D291" s="1099"/>
      <c r="E291" s="1099"/>
      <c r="F291" s="1099"/>
      <c r="G291" s="1099"/>
      <c r="H291" s="1099"/>
      <c r="I291" s="1099"/>
      <c r="J291" s="1099"/>
      <c r="K291" s="1099"/>
      <c r="L291" s="1099"/>
      <c r="M291" s="1099"/>
      <c r="N291" s="1099"/>
      <c r="O291" s="1099"/>
      <c r="P291" s="119"/>
      <c r="Q291" s="189"/>
    </row>
    <row r="292" spans="1:18" ht="15" customHeight="1" x14ac:dyDescent="0.2">
      <c r="A292" s="1110"/>
      <c r="B292" s="1110"/>
      <c r="C292" s="1110"/>
      <c r="D292" s="1110"/>
      <c r="E292" s="1110"/>
      <c r="F292" s="1110"/>
      <c r="G292" s="1110"/>
      <c r="H292" s="1110"/>
      <c r="I292" s="1110"/>
      <c r="J292" s="1110"/>
      <c r="K292" s="1110"/>
      <c r="L292" s="1110"/>
      <c r="M292" s="1110"/>
      <c r="N292" s="1110"/>
      <c r="O292" s="1110"/>
      <c r="P292" s="119"/>
      <c r="Q292" s="189"/>
    </row>
    <row r="293" spans="1:18" s="37" customFormat="1" ht="20.100000000000001" customHeight="1" x14ac:dyDescent="0.2">
      <c r="A293" s="1096" t="s">
        <v>414</v>
      </c>
      <c r="B293" s="1096"/>
      <c r="C293" s="1096"/>
      <c r="D293" s="1096"/>
      <c r="E293" s="1096"/>
      <c r="F293" s="452"/>
      <c r="G293" s="1096"/>
      <c r="H293" s="1096"/>
      <c r="I293" s="1096"/>
      <c r="J293" s="1096"/>
      <c r="K293" s="1096"/>
      <c r="L293" s="1096"/>
      <c r="M293" s="1096"/>
      <c r="N293" s="1096"/>
      <c r="O293" s="1096"/>
      <c r="P293" s="205"/>
      <c r="Q293" s="189"/>
      <c r="R293" s="1"/>
    </row>
    <row r="294" spans="1:18" s="37" customFormat="1" ht="20.100000000000001" customHeight="1" x14ac:dyDescent="0.2">
      <c r="A294" s="1096"/>
      <c r="B294" s="1096"/>
      <c r="C294" s="1096"/>
      <c r="D294" s="1096"/>
      <c r="E294" s="1096"/>
      <c r="F294" s="453" t="s">
        <v>37</v>
      </c>
      <c r="G294" s="430"/>
      <c r="H294" s="407"/>
      <c r="I294" s="95"/>
      <c r="J294" s="95"/>
      <c r="K294" s="95"/>
      <c r="L294" s="95"/>
      <c r="M294" s="95"/>
      <c r="N294" s="95"/>
      <c r="O294" s="102">
        <v>2015</v>
      </c>
      <c r="P294" s="164">
        <v>2015</v>
      </c>
      <c r="Q294" s="189"/>
      <c r="R294" s="1"/>
    </row>
    <row r="295" spans="1:18" s="37" customFormat="1" ht="20.100000000000001" customHeight="1" x14ac:dyDescent="0.2">
      <c r="A295" s="1108" t="s">
        <v>325</v>
      </c>
      <c r="B295" s="1096"/>
      <c r="C295" s="1096"/>
      <c r="D295" s="1096"/>
      <c r="E295" s="1096"/>
      <c r="F295" s="1096"/>
      <c r="G295" s="1096"/>
      <c r="H295" s="1096"/>
      <c r="I295" s="1096"/>
      <c r="J295" s="1096"/>
      <c r="K295" s="1096"/>
      <c r="L295" s="1096"/>
      <c r="M295" s="1096"/>
      <c r="N295" s="1096"/>
      <c r="O295" s="1096"/>
      <c r="P295" s="205"/>
      <c r="Q295" s="189"/>
      <c r="R295" s="1"/>
    </row>
    <row r="296" spans="1:18" s="37" customFormat="1" ht="20.100000000000001" customHeight="1" x14ac:dyDescent="0.2">
      <c r="A296" s="16" t="s">
        <v>278</v>
      </c>
      <c r="B296" s="1109" t="s">
        <v>481</v>
      </c>
      <c r="C296" s="1104"/>
      <c r="D296" s="1104"/>
      <c r="E296" s="1105"/>
      <c r="F296" s="454">
        <f>F297+F298+F299</f>
        <v>275822.09999999998</v>
      </c>
      <c r="G296" s="431"/>
      <c r="H296" s="408"/>
      <c r="I296" s="96"/>
      <c r="J296" s="96"/>
      <c r="K296" s="96"/>
      <c r="L296" s="96"/>
      <c r="M296" s="96"/>
      <c r="N296" s="96"/>
      <c r="O296" s="100">
        <f>O297+O298+O299</f>
        <v>0</v>
      </c>
      <c r="P296" s="122">
        <f t="shared" ref="P296:P307" si="20">F296+O296</f>
        <v>275822.09999999998</v>
      </c>
      <c r="Q296" s="193">
        <f>Q297+Q298+Q299</f>
        <v>0</v>
      </c>
      <c r="R296" s="1"/>
    </row>
    <row r="297" spans="1:18" s="37" customFormat="1" ht="20.100000000000001" customHeight="1" x14ac:dyDescent="0.2">
      <c r="A297" s="16" t="s">
        <v>279</v>
      </c>
      <c r="B297" s="1103" t="s">
        <v>468</v>
      </c>
      <c r="C297" s="1104"/>
      <c r="D297" s="1104"/>
      <c r="E297" s="1105"/>
      <c r="F297" s="454">
        <f>F53</f>
        <v>0</v>
      </c>
      <c r="G297" s="431"/>
      <c r="H297" s="408"/>
      <c r="I297" s="96"/>
      <c r="J297" s="96"/>
      <c r="K297" s="96"/>
      <c r="L297" s="96"/>
      <c r="M297" s="96"/>
      <c r="N297" s="96"/>
      <c r="O297" s="100">
        <f>O53</f>
        <v>0</v>
      </c>
      <c r="P297" s="122">
        <f t="shared" si="20"/>
        <v>0</v>
      </c>
      <c r="Q297" s="193">
        <f>Q53</f>
        <v>0</v>
      </c>
      <c r="R297" s="1"/>
    </row>
    <row r="298" spans="1:18" s="37" customFormat="1" ht="20.100000000000001" customHeight="1" x14ac:dyDescent="0.2">
      <c r="A298" s="16" t="s">
        <v>280</v>
      </c>
      <c r="B298" s="1103" t="s">
        <v>29</v>
      </c>
      <c r="C298" s="1104"/>
      <c r="D298" s="1104"/>
      <c r="E298" s="1105"/>
      <c r="F298" s="454">
        <f>F54</f>
        <v>164242.29999999999</v>
      </c>
      <c r="G298" s="431"/>
      <c r="H298" s="408"/>
      <c r="I298" s="96"/>
      <c r="J298" s="96"/>
      <c r="K298" s="96"/>
      <c r="L298" s="96"/>
      <c r="M298" s="96"/>
      <c r="N298" s="96"/>
      <c r="O298" s="100">
        <f>O54</f>
        <v>0</v>
      </c>
      <c r="P298" s="122">
        <f t="shared" si="20"/>
        <v>164242.29999999999</v>
      </c>
      <c r="Q298" s="193">
        <f>Q54</f>
        <v>0</v>
      </c>
      <c r="R298" s="1"/>
    </row>
    <row r="299" spans="1:18" s="37" customFormat="1" ht="20.100000000000001" customHeight="1" x14ac:dyDescent="0.2">
      <c r="A299" s="16" t="s">
        <v>281</v>
      </c>
      <c r="B299" s="1103" t="s">
        <v>158</v>
      </c>
      <c r="C299" s="1104"/>
      <c r="D299" s="1104"/>
      <c r="E299" s="1105"/>
      <c r="F299" s="454">
        <f>F55</f>
        <v>111579.8</v>
      </c>
      <c r="G299" s="431"/>
      <c r="H299" s="408"/>
      <c r="I299" s="96"/>
      <c r="J299" s="96"/>
      <c r="K299" s="96"/>
      <c r="L299" s="96"/>
      <c r="M299" s="96"/>
      <c r="N299" s="96"/>
      <c r="O299" s="100">
        <f>O55</f>
        <v>0</v>
      </c>
      <c r="P299" s="122">
        <f t="shared" si="20"/>
        <v>111579.8</v>
      </c>
      <c r="Q299" s="193">
        <f>Q55</f>
        <v>0</v>
      </c>
      <c r="R299" s="1"/>
    </row>
    <row r="300" spans="1:18" s="37" customFormat="1" ht="20.100000000000001" customHeight="1" x14ac:dyDescent="0.2">
      <c r="A300" s="16" t="s">
        <v>282</v>
      </c>
      <c r="B300" s="1109" t="s">
        <v>482</v>
      </c>
      <c r="C300" s="1104"/>
      <c r="D300" s="1104"/>
      <c r="E300" s="1105"/>
      <c r="F300" s="455">
        <f>F301+F302+F303</f>
        <v>0</v>
      </c>
      <c r="G300" s="432"/>
      <c r="H300" s="409"/>
      <c r="I300" s="97"/>
      <c r="J300" s="97"/>
      <c r="K300" s="97"/>
      <c r="L300" s="97"/>
      <c r="M300" s="97"/>
      <c r="N300" s="97"/>
      <c r="O300" s="101">
        <f>O301+O302+O303</f>
        <v>0</v>
      </c>
      <c r="P300" s="122">
        <f t="shared" si="20"/>
        <v>0</v>
      </c>
      <c r="Q300" s="194">
        <f>Q301+Q302+Q303</f>
        <v>0</v>
      </c>
      <c r="R300" s="1"/>
    </row>
    <row r="301" spans="1:18" s="37" customFormat="1" ht="20.100000000000001" customHeight="1" x14ac:dyDescent="0.2">
      <c r="A301" s="16" t="s">
        <v>283</v>
      </c>
      <c r="B301" s="1103" t="s">
        <v>468</v>
      </c>
      <c r="C301" s="1104"/>
      <c r="D301" s="1104"/>
      <c r="E301" s="1105"/>
      <c r="F301" s="455">
        <f>F57</f>
        <v>0</v>
      </c>
      <c r="G301" s="432"/>
      <c r="H301" s="409"/>
      <c r="I301" s="97"/>
      <c r="J301" s="97"/>
      <c r="K301" s="97"/>
      <c r="L301" s="97"/>
      <c r="M301" s="97"/>
      <c r="N301" s="97"/>
      <c r="O301" s="101">
        <f>O57</f>
        <v>0</v>
      </c>
      <c r="P301" s="122">
        <f t="shared" si="20"/>
        <v>0</v>
      </c>
      <c r="Q301" s="194">
        <f>Q57</f>
        <v>0</v>
      </c>
      <c r="R301" s="1"/>
    </row>
    <row r="302" spans="1:18" s="37" customFormat="1" ht="20.100000000000001" customHeight="1" x14ac:dyDescent="0.2">
      <c r="A302" s="16" t="s">
        <v>284</v>
      </c>
      <c r="B302" s="1103" t="s">
        <v>29</v>
      </c>
      <c r="C302" s="1104"/>
      <c r="D302" s="1104"/>
      <c r="E302" s="1105"/>
      <c r="F302" s="455">
        <f>F58</f>
        <v>0</v>
      </c>
      <c r="G302" s="432"/>
      <c r="H302" s="409"/>
      <c r="I302" s="97"/>
      <c r="J302" s="97"/>
      <c r="K302" s="97"/>
      <c r="L302" s="97"/>
      <c r="M302" s="97"/>
      <c r="N302" s="97"/>
      <c r="O302" s="101">
        <f>O58</f>
        <v>0</v>
      </c>
      <c r="P302" s="122">
        <f t="shared" si="20"/>
        <v>0</v>
      </c>
      <c r="Q302" s="194">
        <f>Q58</f>
        <v>0</v>
      </c>
      <c r="R302" s="1"/>
    </row>
    <row r="303" spans="1:18" s="37" customFormat="1" ht="20.100000000000001" customHeight="1" x14ac:dyDescent="0.2">
      <c r="A303" s="16" t="s">
        <v>285</v>
      </c>
      <c r="B303" s="1103" t="s">
        <v>158</v>
      </c>
      <c r="C303" s="1104"/>
      <c r="D303" s="1104"/>
      <c r="E303" s="1105"/>
      <c r="F303" s="455">
        <f>F59</f>
        <v>0</v>
      </c>
      <c r="G303" s="432"/>
      <c r="H303" s="409"/>
      <c r="I303" s="97"/>
      <c r="J303" s="97"/>
      <c r="K303" s="97"/>
      <c r="L303" s="97"/>
      <c r="M303" s="97"/>
      <c r="N303" s="97"/>
      <c r="O303" s="101">
        <f>O59</f>
        <v>0</v>
      </c>
      <c r="P303" s="122">
        <f t="shared" si="20"/>
        <v>0</v>
      </c>
      <c r="Q303" s="194">
        <f>Q59</f>
        <v>0</v>
      </c>
      <c r="R303" s="1"/>
    </row>
    <row r="304" spans="1:18" s="37" customFormat="1" ht="20.100000000000001" customHeight="1" x14ac:dyDescent="0.2">
      <c r="A304" s="16" t="s">
        <v>286</v>
      </c>
      <c r="B304" s="1109" t="s">
        <v>415</v>
      </c>
      <c r="C304" s="1104"/>
      <c r="D304" s="1104"/>
      <c r="E304" s="1105"/>
      <c r="F304" s="455">
        <f>F305+F306+F307</f>
        <v>275822.09999999998</v>
      </c>
      <c r="G304" s="432"/>
      <c r="H304" s="409"/>
      <c r="I304" s="97"/>
      <c r="J304" s="97"/>
      <c r="K304" s="97"/>
      <c r="L304" s="97"/>
      <c r="M304" s="97"/>
      <c r="N304" s="97"/>
      <c r="O304" s="101">
        <f>O305+O306+O307</f>
        <v>0</v>
      </c>
      <c r="P304" s="122">
        <f t="shared" si="20"/>
        <v>275822.09999999998</v>
      </c>
      <c r="Q304" s="194">
        <f>Q305+Q306+Q307</f>
        <v>0</v>
      </c>
      <c r="R304" s="1"/>
    </row>
    <row r="305" spans="1:18" s="37" customFormat="1" ht="20.100000000000001" customHeight="1" x14ac:dyDescent="0.2">
      <c r="A305" s="16" t="s">
        <v>287</v>
      </c>
      <c r="B305" s="1103" t="s">
        <v>468</v>
      </c>
      <c r="C305" s="1104"/>
      <c r="D305" s="1104"/>
      <c r="E305" s="1105"/>
      <c r="F305" s="455">
        <f>F297+F301</f>
        <v>0</v>
      </c>
      <c r="G305" s="432"/>
      <c r="H305" s="409"/>
      <c r="I305" s="97"/>
      <c r="J305" s="97"/>
      <c r="K305" s="97"/>
      <c r="L305" s="97"/>
      <c r="M305" s="97"/>
      <c r="N305" s="97"/>
      <c r="O305" s="101">
        <f>O297+O301</f>
        <v>0</v>
      </c>
      <c r="P305" s="122">
        <f t="shared" si="20"/>
        <v>0</v>
      </c>
      <c r="Q305" s="194">
        <f>Q297+Q301</f>
        <v>0</v>
      </c>
      <c r="R305" s="1"/>
    </row>
    <row r="306" spans="1:18" s="37" customFormat="1" ht="20.100000000000001" customHeight="1" x14ac:dyDescent="0.2">
      <c r="A306" s="16" t="s">
        <v>288</v>
      </c>
      <c r="B306" s="1103" t="s">
        <v>29</v>
      </c>
      <c r="C306" s="1104"/>
      <c r="D306" s="1104"/>
      <c r="E306" s="1105"/>
      <c r="F306" s="455">
        <f>F298+F302</f>
        <v>164242.29999999999</v>
      </c>
      <c r="G306" s="432"/>
      <c r="H306" s="409"/>
      <c r="I306" s="97"/>
      <c r="J306" s="97"/>
      <c r="K306" s="97"/>
      <c r="L306" s="97"/>
      <c r="M306" s="97"/>
      <c r="N306" s="97"/>
      <c r="O306" s="101">
        <f>O298+O302</f>
        <v>0</v>
      </c>
      <c r="P306" s="122">
        <f t="shared" si="20"/>
        <v>164242.29999999999</v>
      </c>
      <c r="Q306" s="194">
        <f>Q298+Q302</f>
        <v>0</v>
      </c>
      <c r="R306" s="1"/>
    </row>
    <row r="307" spans="1:18" s="37" customFormat="1" ht="20.100000000000001" customHeight="1" x14ac:dyDescent="0.2">
      <c r="A307" s="16" t="s">
        <v>289</v>
      </c>
      <c r="B307" s="1103" t="s">
        <v>158</v>
      </c>
      <c r="C307" s="1104"/>
      <c r="D307" s="1104"/>
      <c r="E307" s="1105"/>
      <c r="F307" s="455">
        <f>F299+F303</f>
        <v>111579.8</v>
      </c>
      <c r="G307" s="432"/>
      <c r="H307" s="409"/>
      <c r="I307" s="97"/>
      <c r="J307" s="97"/>
      <c r="K307" s="97"/>
      <c r="L307" s="97"/>
      <c r="M307" s="97"/>
      <c r="N307" s="97"/>
      <c r="O307" s="101">
        <f>O299+O303</f>
        <v>0</v>
      </c>
      <c r="P307" s="122">
        <f t="shared" si="20"/>
        <v>111579.8</v>
      </c>
      <c r="Q307" s="194">
        <f>Q299+Q303</f>
        <v>0</v>
      </c>
      <c r="R307" s="1"/>
    </row>
    <row r="308" spans="1:18" s="37" customFormat="1" ht="20.100000000000001" customHeight="1" x14ac:dyDescent="0.2">
      <c r="A308" s="1112" t="s">
        <v>142</v>
      </c>
      <c r="B308" s="1112"/>
      <c r="C308" s="1112"/>
      <c r="D308" s="1112"/>
      <c r="E308" s="1112"/>
      <c r="F308" s="1112"/>
      <c r="G308" s="1112"/>
      <c r="H308" s="1112"/>
      <c r="I308" s="1112"/>
      <c r="J308" s="1112"/>
      <c r="K308" s="1112"/>
      <c r="L308" s="1112"/>
      <c r="M308" s="1112"/>
      <c r="N308" s="1112"/>
      <c r="O308" s="1112"/>
      <c r="P308" s="205"/>
      <c r="Q308" s="189"/>
      <c r="R308" s="1"/>
    </row>
    <row r="309" spans="1:18" s="37" customFormat="1" ht="20.100000000000001" customHeight="1" x14ac:dyDescent="0.2">
      <c r="A309" s="69" t="s">
        <v>278</v>
      </c>
      <c r="B309" s="1109" t="s">
        <v>481</v>
      </c>
      <c r="C309" s="1104"/>
      <c r="D309" s="1104"/>
      <c r="E309" s="1105"/>
      <c r="F309" s="414">
        <f>F310+F311+F312</f>
        <v>377287.9</v>
      </c>
      <c r="G309" s="433"/>
      <c r="H309" s="410"/>
      <c r="I309" s="98"/>
      <c r="J309" s="98"/>
      <c r="K309" s="98"/>
      <c r="L309" s="98"/>
      <c r="M309" s="98"/>
      <c r="N309" s="98"/>
      <c r="O309" s="103">
        <f>O310+O311+O312</f>
        <v>0</v>
      </c>
      <c r="P309" s="122">
        <f t="shared" ref="P309:P320" si="21">F309+O309</f>
        <v>377287.9</v>
      </c>
      <c r="Q309" s="193">
        <f>Q310+Q311+Q312</f>
        <v>0</v>
      </c>
      <c r="R309" s="1"/>
    </row>
    <row r="310" spans="1:18" s="37" customFormat="1" ht="20.100000000000001" customHeight="1" x14ac:dyDescent="0.2">
      <c r="A310" s="69" t="s">
        <v>279</v>
      </c>
      <c r="B310" s="1103" t="s">
        <v>468</v>
      </c>
      <c r="C310" s="1104"/>
      <c r="D310" s="1104"/>
      <c r="E310" s="1105"/>
      <c r="F310" s="414">
        <f>F135</f>
        <v>0</v>
      </c>
      <c r="G310" s="433"/>
      <c r="H310" s="410"/>
      <c r="I310" s="98"/>
      <c r="J310" s="98"/>
      <c r="K310" s="98"/>
      <c r="L310" s="98"/>
      <c r="M310" s="98"/>
      <c r="N310" s="98"/>
      <c r="O310" s="103">
        <f>O135</f>
        <v>0</v>
      </c>
      <c r="P310" s="122">
        <f t="shared" si="21"/>
        <v>0</v>
      </c>
      <c r="Q310" s="193">
        <f>Q135</f>
        <v>0</v>
      </c>
      <c r="R310" s="1"/>
    </row>
    <row r="311" spans="1:18" s="37" customFormat="1" ht="20.100000000000001" customHeight="1" x14ac:dyDescent="0.2">
      <c r="A311" s="69" t="s">
        <v>280</v>
      </c>
      <c r="B311" s="1103" t="s">
        <v>29</v>
      </c>
      <c r="C311" s="1104"/>
      <c r="D311" s="1104"/>
      <c r="E311" s="1105"/>
      <c r="F311" s="414">
        <f>F136</f>
        <v>245084.3</v>
      </c>
      <c r="G311" s="433"/>
      <c r="H311" s="410"/>
      <c r="I311" s="98"/>
      <c r="J311" s="98"/>
      <c r="K311" s="98"/>
      <c r="L311" s="98"/>
      <c r="M311" s="98"/>
      <c r="N311" s="98"/>
      <c r="O311" s="103">
        <f>O136</f>
        <v>0</v>
      </c>
      <c r="P311" s="122">
        <f t="shared" si="21"/>
        <v>245084.3</v>
      </c>
      <c r="Q311" s="193">
        <f>Q136</f>
        <v>0</v>
      </c>
      <c r="R311" s="1"/>
    </row>
    <row r="312" spans="1:18" s="37" customFormat="1" ht="20.100000000000001" customHeight="1" x14ac:dyDescent="0.2">
      <c r="A312" s="69" t="s">
        <v>281</v>
      </c>
      <c r="B312" s="1103" t="s">
        <v>158</v>
      </c>
      <c r="C312" s="1104"/>
      <c r="D312" s="1104"/>
      <c r="E312" s="1105"/>
      <c r="F312" s="414">
        <f>F137</f>
        <v>132203.6</v>
      </c>
      <c r="G312" s="433"/>
      <c r="H312" s="410"/>
      <c r="I312" s="98"/>
      <c r="J312" s="98"/>
      <c r="K312" s="98"/>
      <c r="L312" s="98"/>
      <c r="M312" s="98"/>
      <c r="N312" s="98"/>
      <c r="O312" s="103">
        <f>O137</f>
        <v>0</v>
      </c>
      <c r="P312" s="122">
        <f t="shared" si="21"/>
        <v>132203.6</v>
      </c>
      <c r="Q312" s="193">
        <f>Q137</f>
        <v>0</v>
      </c>
      <c r="R312" s="1"/>
    </row>
    <row r="313" spans="1:18" s="37" customFormat="1" ht="20.100000000000001" customHeight="1" x14ac:dyDescent="0.2">
      <c r="A313" s="69" t="s">
        <v>282</v>
      </c>
      <c r="B313" s="1109" t="s">
        <v>482</v>
      </c>
      <c r="C313" s="1104"/>
      <c r="D313" s="1104"/>
      <c r="E313" s="1105"/>
      <c r="F313" s="456">
        <f>F314+F315+F316</f>
        <v>0</v>
      </c>
      <c r="G313" s="434"/>
      <c r="H313" s="411"/>
      <c r="I313" s="99"/>
      <c r="J313" s="99"/>
      <c r="K313" s="99"/>
      <c r="L313" s="99"/>
      <c r="M313" s="99"/>
      <c r="N313" s="99"/>
      <c r="O313" s="104">
        <f>O314+O315+O316</f>
        <v>0</v>
      </c>
      <c r="P313" s="122">
        <f t="shared" si="21"/>
        <v>0</v>
      </c>
      <c r="Q313" s="194">
        <f>Q314+Q315+Q316</f>
        <v>0</v>
      </c>
      <c r="R313" s="1"/>
    </row>
    <row r="314" spans="1:18" s="37" customFormat="1" ht="20.100000000000001" customHeight="1" x14ac:dyDescent="0.2">
      <c r="A314" s="69" t="s">
        <v>283</v>
      </c>
      <c r="B314" s="1103" t="s">
        <v>468</v>
      </c>
      <c r="C314" s="1104"/>
      <c r="D314" s="1104"/>
      <c r="E314" s="1105"/>
      <c r="F314" s="456">
        <f>F139</f>
        <v>0</v>
      </c>
      <c r="G314" s="434"/>
      <c r="H314" s="411"/>
      <c r="I314" s="99"/>
      <c r="J314" s="99"/>
      <c r="K314" s="99"/>
      <c r="L314" s="99"/>
      <c r="M314" s="99"/>
      <c r="N314" s="99"/>
      <c r="O314" s="104">
        <f>O139</f>
        <v>0</v>
      </c>
      <c r="P314" s="122">
        <f t="shared" si="21"/>
        <v>0</v>
      </c>
      <c r="Q314" s="194">
        <f>Q139</f>
        <v>0</v>
      </c>
      <c r="R314" s="1"/>
    </row>
    <row r="315" spans="1:18" s="37" customFormat="1" ht="20.100000000000001" customHeight="1" x14ac:dyDescent="0.2">
      <c r="A315" s="69" t="s">
        <v>284</v>
      </c>
      <c r="B315" s="1103" t="s">
        <v>29</v>
      </c>
      <c r="C315" s="1104"/>
      <c r="D315" s="1104"/>
      <c r="E315" s="1105"/>
      <c r="F315" s="456">
        <f>F140</f>
        <v>0</v>
      </c>
      <c r="G315" s="434"/>
      <c r="H315" s="411"/>
      <c r="I315" s="99"/>
      <c r="J315" s="99"/>
      <c r="K315" s="99"/>
      <c r="L315" s="99"/>
      <c r="M315" s="99"/>
      <c r="N315" s="99"/>
      <c r="O315" s="104">
        <f>O140</f>
        <v>0</v>
      </c>
      <c r="P315" s="122">
        <f t="shared" si="21"/>
        <v>0</v>
      </c>
      <c r="Q315" s="194">
        <f>Q140</f>
        <v>0</v>
      </c>
      <c r="R315" s="1"/>
    </row>
    <row r="316" spans="1:18" s="37" customFormat="1" ht="20.100000000000001" customHeight="1" x14ac:dyDescent="0.2">
      <c r="A316" s="69" t="s">
        <v>285</v>
      </c>
      <c r="B316" s="1103" t="s">
        <v>158</v>
      </c>
      <c r="C316" s="1104"/>
      <c r="D316" s="1104"/>
      <c r="E316" s="1105"/>
      <c r="F316" s="456">
        <f>F141</f>
        <v>0</v>
      </c>
      <c r="G316" s="434"/>
      <c r="H316" s="411"/>
      <c r="I316" s="99"/>
      <c r="J316" s="99"/>
      <c r="K316" s="99"/>
      <c r="L316" s="99"/>
      <c r="M316" s="99"/>
      <c r="N316" s="99"/>
      <c r="O316" s="104">
        <f>O141</f>
        <v>0</v>
      </c>
      <c r="P316" s="122">
        <f t="shared" si="21"/>
        <v>0</v>
      </c>
      <c r="Q316" s="194">
        <f>Q141</f>
        <v>0</v>
      </c>
      <c r="R316" s="1"/>
    </row>
    <row r="317" spans="1:18" s="37" customFormat="1" ht="20.100000000000001" customHeight="1" x14ac:dyDescent="0.2">
      <c r="A317" s="69" t="s">
        <v>286</v>
      </c>
      <c r="B317" s="1109" t="s">
        <v>416</v>
      </c>
      <c r="C317" s="1104"/>
      <c r="D317" s="1104"/>
      <c r="E317" s="1105"/>
      <c r="F317" s="456">
        <f>F318+F319+F320</f>
        <v>377287.9</v>
      </c>
      <c r="G317" s="434"/>
      <c r="H317" s="411"/>
      <c r="I317" s="99"/>
      <c r="J317" s="99"/>
      <c r="K317" s="99"/>
      <c r="L317" s="99"/>
      <c r="M317" s="99"/>
      <c r="N317" s="99"/>
      <c r="O317" s="104">
        <f>O318+O319+O320</f>
        <v>0</v>
      </c>
      <c r="P317" s="122">
        <f t="shared" si="21"/>
        <v>377287.9</v>
      </c>
      <c r="Q317" s="194">
        <f>Q318+Q319+Q320</f>
        <v>0</v>
      </c>
      <c r="R317" s="1"/>
    </row>
    <row r="318" spans="1:18" s="37" customFormat="1" ht="20.100000000000001" customHeight="1" x14ac:dyDescent="0.2">
      <c r="A318" s="69" t="s">
        <v>287</v>
      </c>
      <c r="B318" s="1103" t="s">
        <v>468</v>
      </c>
      <c r="C318" s="1104"/>
      <c r="D318" s="1104"/>
      <c r="E318" s="1105"/>
      <c r="F318" s="456">
        <f>F310+F314</f>
        <v>0</v>
      </c>
      <c r="G318" s="434"/>
      <c r="H318" s="411"/>
      <c r="I318" s="99"/>
      <c r="J318" s="99"/>
      <c r="K318" s="99"/>
      <c r="L318" s="99"/>
      <c r="M318" s="99"/>
      <c r="N318" s="99"/>
      <c r="O318" s="104">
        <f>O310+O314</f>
        <v>0</v>
      </c>
      <c r="P318" s="122">
        <f t="shared" si="21"/>
        <v>0</v>
      </c>
      <c r="Q318" s="194">
        <f>Q310+Q314</f>
        <v>0</v>
      </c>
      <c r="R318" s="1"/>
    </row>
    <row r="319" spans="1:18" s="37" customFormat="1" ht="20.100000000000001" customHeight="1" x14ac:dyDescent="0.2">
      <c r="A319" s="69" t="s">
        <v>288</v>
      </c>
      <c r="B319" s="1103" t="s">
        <v>29</v>
      </c>
      <c r="C319" s="1104"/>
      <c r="D319" s="1104"/>
      <c r="E319" s="1105"/>
      <c r="F319" s="456">
        <f>F311+F315</f>
        <v>245084.3</v>
      </c>
      <c r="G319" s="434"/>
      <c r="H319" s="411"/>
      <c r="I319" s="99"/>
      <c r="J319" s="99"/>
      <c r="K319" s="99"/>
      <c r="L319" s="99"/>
      <c r="M319" s="99"/>
      <c r="N319" s="99"/>
      <c r="O319" s="104">
        <f>O311+O315</f>
        <v>0</v>
      </c>
      <c r="P319" s="122">
        <f t="shared" si="21"/>
        <v>245084.3</v>
      </c>
      <c r="Q319" s="194">
        <f>Q311+Q315</f>
        <v>0</v>
      </c>
      <c r="R319" s="1"/>
    </row>
    <row r="320" spans="1:18" s="37" customFormat="1" ht="20.100000000000001" customHeight="1" x14ac:dyDescent="0.2">
      <c r="A320" s="69" t="s">
        <v>289</v>
      </c>
      <c r="B320" s="1103" t="s">
        <v>158</v>
      </c>
      <c r="C320" s="1104"/>
      <c r="D320" s="1104"/>
      <c r="E320" s="1105"/>
      <c r="F320" s="456">
        <f>F312+F316</f>
        <v>132203.6</v>
      </c>
      <c r="G320" s="434"/>
      <c r="H320" s="411"/>
      <c r="I320" s="99"/>
      <c r="J320" s="99"/>
      <c r="K320" s="99"/>
      <c r="L320" s="99"/>
      <c r="M320" s="99"/>
      <c r="N320" s="99"/>
      <c r="O320" s="104">
        <f>O312+O316</f>
        <v>0</v>
      </c>
      <c r="P320" s="122">
        <f t="shared" si="21"/>
        <v>132203.6</v>
      </c>
      <c r="Q320" s="194">
        <f>Q312+Q316</f>
        <v>0</v>
      </c>
      <c r="R320" s="1"/>
    </row>
    <row r="321" spans="1:18" s="37" customFormat="1" ht="20.100000000000001" customHeight="1" x14ac:dyDescent="0.2">
      <c r="A321" s="1108" t="s">
        <v>160</v>
      </c>
      <c r="B321" s="1111"/>
      <c r="C321" s="1111"/>
      <c r="D321" s="1111"/>
      <c r="E321" s="1111"/>
      <c r="F321" s="1111"/>
      <c r="G321" s="1111"/>
      <c r="H321" s="1111"/>
      <c r="I321" s="1111"/>
      <c r="J321" s="1111"/>
      <c r="K321" s="1111"/>
      <c r="L321" s="1111"/>
      <c r="M321" s="1111"/>
      <c r="N321" s="1111"/>
      <c r="O321" s="1111"/>
      <c r="P321" s="205"/>
      <c r="Q321" s="189"/>
      <c r="R321" s="1"/>
    </row>
    <row r="322" spans="1:18" s="37" customFormat="1" ht="20.100000000000001" customHeight="1" x14ac:dyDescent="0.2">
      <c r="A322" s="69" t="s">
        <v>278</v>
      </c>
      <c r="B322" s="1109" t="s">
        <v>481</v>
      </c>
      <c r="C322" s="1104"/>
      <c r="D322" s="1104"/>
      <c r="E322" s="1105"/>
      <c r="F322" s="414">
        <f>F323+F324+F325</f>
        <v>94719.8</v>
      </c>
      <c r="G322" s="433"/>
      <c r="H322" s="410"/>
      <c r="I322" s="98"/>
      <c r="J322" s="98"/>
      <c r="K322" s="98"/>
      <c r="L322" s="98"/>
      <c r="M322" s="98"/>
      <c r="N322" s="98"/>
      <c r="O322" s="103">
        <f>O323+O324+O325</f>
        <v>0</v>
      </c>
      <c r="P322" s="122">
        <f t="shared" ref="P322:P333" si="22">F322+O322</f>
        <v>94719.8</v>
      </c>
      <c r="Q322" s="193">
        <f>Q323+Q324+Q325</f>
        <v>0</v>
      </c>
      <c r="R322" s="1"/>
    </row>
    <row r="323" spans="1:18" s="37" customFormat="1" ht="20.100000000000001" customHeight="1" x14ac:dyDescent="0.2">
      <c r="A323" s="69" t="s">
        <v>279</v>
      </c>
      <c r="B323" s="1103" t="s">
        <v>468</v>
      </c>
      <c r="C323" s="1104"/>
      <c r="D323" s="1104"/>
      <c r="E323" s="1105"/>
      <c r="F323" s="414">
        <f>F178</f>
        <v>0</v>
      </c>
      <c r="G323" s="433"/>
      <c r="H323" s="410"/>
      <c r="I323" s="98"/>
      <c r="J323" s="98"/>
      <c r="K323" s="98"/>
      <c r="L323" s="98"/>
      <c r="M323" s="98"/>
      <c r="N323" s="98"/>
      <c r="O323" s="103">
        <f>O178</f>
        <v>0</v>
      </c>
      <c r="P323" s="122">
        <f t="shared" si="22"/>
        <v>0</v>
      </c>
      <c r="Q323" s="193">
        <f>Q178</f>
        <v>0</v>
      </c>
      <c r="R323" s="1"/>
    </row>
    <row r="324" spans="1:18" s="37" customFormat="1" ht="20.100000000000001" customHeight="1" x14ac:dyDescent="0.2">
      <c r="A324" s="69" t="s">
        <v>280</v>
      </c>
      <c r="B324" s="1103" t="s">
        <v>29</v>
      </c>
      <c r="C324" s="1104"/>
      <c r="D324" s="1104"/>
      <c r="E324" s="1105"/>
      <c r="F324" s="414">
        <f>F179</f>
        <v>0</v>
      </c>
      <c r="G324" s="433"/>
      <c r="H324" s="410"/>
      <c r="I324" s="98"/>
      <c r="J324" s="98"/>
      <c r="K324" s="98"/>
      <c r="L324" s="98"/>
      <c r="M324" s="98"/>
      <c r="N324" s="98"/>
      <c r="O324" s="103">
        <f>O179</f>
        <v>0</v>
      </c>
      <c r="P324" s="122">
        <f t="shared" si="22"/>
        <v>0</v>
      </c>
      <c r="Q324" s="193">
        <f>Q179</f>
        <v>0</v>
      </c>
      <c r="R324" s="1"/>
    </row>
    <row r="325" spans="1:18" s="37" customFormat="1" ht="20.100000000000001" customHeight="1" x14ac:dyDescent="0.2">
      <c r="A325" s="69" t="s">
        <v>281</v>
      </c>
      <c r="B325" s="1103" t="s">
        <v>158</v>
      </c>
      <c r="C325" s="1104"/>
      <c r="D325" s="1104"/>
      <c r="E325" s="1105"/>
      <c r="F325" s="414">
        <f>F180</f>
        <v>94719.8</v>
      </c>
      <c r="G325" s="433"/>
      <c r="H325" s="410"/>
      <c r="I325" s="98"/>
      <c r="J325" s="98"/>
      <c r="K325" s="98"/>
      <c r="L325" s="98"/>
      <c r="M325" s="98"/>
      <c r="N325" s="98"/>
      <c r="O325" s="103">
        <f>O180</f>
        <v>0</v>
      </c>
      <c r="P325" s="122">
        <f t="shared" si="22"/>
        <v>94719.8</v>
      </c>
      <c r="Q325" s="193">
        <f>Q180</f>
        <v>0</v>
      </c>
      <c r="R325" s="1"/>
    </row>
    <row r="326" spans="1:18" s="37" customFormat="1" ht="20.100000000000001" customHeight="1" x14ac:dyDescent="0.2">
      <c r="A326" s="69" t="s">
        <v>282</v>
      </c>
      <c r="B326" s="1109" t="s">
        <v>482</v>
      </c>
      <c r="C326" s="1104"/>
      <c r="D326" s="1104"/>
      <c r="E326" s="1105"/>
      <c r="F326" s="456">
        <f>F327+F328+F329</f>
        <v>0</v>
      </c>
      <c r="G326" s="434"/>
      <c r="H326" s="411"/>
      <c r="I326" s="99"/>
      <c r="J326" s="99"/>
      <c r="K326" s="99"/>
      <c r="L326" s="99"/>
      <c r="M326" s="99"/>
      <c r="N326" s="99"/>
      <c r="O326" s="104">
        <f>O327+O328+O329</f>
        <v>0</v>
      </c>
      <c r="P326" s="122">
        <f t="shared" si="22"/>
        <v>0</v>
      </c>
      <c r="Q326" s="194">
        <f>Q327+Q328+Q329</f>
        <v>0</v>
      </c>
      <c r="R326" s="1"/>
    </row>
    <row r="327" spans="1:18" s="37" customFormat="1" ht="20.100000000000001" customHeight="1" x14ac:dyDescent="0.2">
      <c r="A327" s="69" t="s">
        <v>283</v>
      </c>
      <c r="B327" s="1103" t="s">
        <v>468</v>
      </c>
      <c r="C327" s="1104"/>
      <c r="D327" s="1104"/>
      <c r="E327" s="1105"/>
      <c r="F327" s="456">
        <f>F182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O182</f>
        <v>0</v>
      </c>
      <c r="P327" s="122">
        <f t="shared" si="22"/>
        <v>0</v>
      </c>
      <c r="Q327" s="194">
        <f>Q182</f>
        <v>0</v>
      </c>
      <c r="R327" s="1"/>
    </row>
    <row r="328" spans="1:18" s="37" customFormat="1" ht="20.100000000000001" customHeight="1" x14ac:dyDescent="0.2">
      <c r="A328" s="69" t="s">
        <v>284</v>
      </c>
      <c r="B328" s="1103" t="s">
        <v>29</v>
      </c>
      <c r="C328" s="1104"/>
      <c r="D328" s="1104"/>
      <c r="E328" s="1105"/>
      <c r="F328" s="456">
        <f>F183</f>
        <v>0</v>
      </c>
      <c r="G328" s="434"/>
      <c r="H328" s="411"/>
      <c r="I328" s="99"/>
      <c r="J328" s="99"/>
      <c r="K328" s="99"/>
      <c r="L328" s="99"/>
      <c r="M328" s="99"/>
      <c r="N328" s="99"/>
      <c r="O328" s="104">
        <f>O183</f>
        <v>0</v>
      </c>
      <c r="P328" s="122">
        <f t="shared" si="22"/>
        <v>0</v>
      </c>
      <c r="Q328" s="194">
        <f>Q183</f>
        <v>0</v>
      </c>
      <c r="R328" s="1"/>
    </row>
    <row r="329" spans="1:18" s="37" customFormat="1" ht="20.100000000000001" customHeight="1" x14ac:dyDescent="0.2">
      <c r="A329" s="69" t="s">
        <v>285</v>
      </c>
      <c r="B329" s="1103" t="s">
        <v>158</v>
      </c>
      <c r="C329" s="1104"/>
      <c r="D329" s="1104"/>
      <c r="E329" s="1105"/>
      <c r="F329" s="456">
        <f>F184</f>
        <v>0</v>
      </c>
      <c r="G329" s="434"/>
      <c r="H329" s="411"/>
      <c r="I329" s="99"/>
      <c r="J329" s="99"/>
      <c r="K329" s="99"/>
      <c r="L329" s="99"/>
      <c r="M329" s="99"/>
      <c r="N329" s="99"/>
      <c r="O329" s="104">
        <f>O184</f>
        <v>0</v>
      </c>
      <c r="P329" s="122">
        <f t="shared" si="22"/>
        <v>0</v>
      </c>
      <c r="Q329" s="194">
        <f>Q184</f>
        <v>0</v>
      </c>
      <c r="R329" s="1"/>
    </row>
    <row r="330" spans="1:18" s="37" customFormat="1" ht="20.100000000000001" customHeight="1" x14ac:dyDescent="0.2">
      <c r="A330" s="69" t="s">
        <v>286</v>
      </c>
      <c r="B330" s="1109" t="s">
        <v>417</v>
      </c>
      <c r="C330" s="1104"/>
      <c r="D330" s="1104"/>
      <c r="E330" s="1105"/>
      <c r="F330" s="456">
        <f>F331+F332+F333</f>
        <v>94719.8</v>
      </c>
      <c r="G330" s="434"/>
      <c r="H330" s="411"/>
      <c r="I330" s="99"/>
      <c r="J330" s="99"/>
      <c r="K330" s="99"/>
      <c r="L330" s="99"/>
      <c r="M330" s="99"/>
      <c r="N330" s="99"/>
      <c r="O330" s="104">
        <f>O331+O332+O333</f>
        <v>0</v>
      </c>
      <c r="P330" s="122">
        <f t="shared" si="22"/>
        <v>94719.8</v>
      </c>
      <c r="Q330" s="194">
        <f>Q331+Q332+Q333</f>
        <v>0</v>
      </c>
      <c r="R330" s="1"/>
    </row>
    <row r="331" spans="1:18" s="37" customFormat="1" ht="20.100000000000001" customHeight="1" x14ac:dyDescent="0.2">
      <c r="A331" s="69" t="s">
        <v>287</v>
      </c>
      <c r="B331" s="1103" t="s">
        <v>468</v>
      </c>
      <c r="C331" s="1104"/>
      <c r="D331" s="1104"/>
      <c r="E331" s="1105"/>
      <c r="F331" s="456">
        <f>F323+F327</f>
        <v>0</v>
      </c>
      <c r="G331" s="434"/>
      <c r="H331" s="411"/>
      <c r="I331" s="99"/>
      <c r="J331" s="99"/>
      <c r="K331" s="99"/>
      <c r="L331" s="99"/>
      <c r="M331" s="99"/>
      <c r="N331" s="99"/>
      <c r="O331" s="104">
        <f>O323+O327</f>
        <v>0</v>
      </c>
      <c r="P331" s="122">
        <f t="shared" si="22"/>
        <v>0</v>
      </c>
      <c r="Q331" s="194">
        <f>Q323+Q327</f>
        <v>0</v>
      </c>
      <c r="R331" s="1"/>
    </row>
    <row r="332" spans="1:18" s="37" customFormat="1" ht="20.100000000000001" customHeight="1" x14ac:dyDescent="0.2">
      <c r="A332" s="69" t="s">
        <v>288</v>
      </c>
      <c r="B332" s="1103" t="s">
        <v>29</v>
      </c>
      <c r="C332" s="1104"/>
      <c r="D332" s="1104"/>
      <c r="E332" s="1105"/>
      <c r="F332" s="456">
        <f>F324+F328</f>
        <v>0</v>
      </c>
      <c r="G332" s="434"/>
      <c r="H332" s="411"/>
      <c r="I332" s="99"/>
      <c r="J332" s="99"/>
      <c r="K332" s="99"/>
      <c r="L332" s="99"/>
      <c r="M332" s="99"/>
      <c r="N332" s="99"/>
      <c r="O332" s="104">
        <f>O324+O328</f>
        <v>0</v>
      </c>
      <c r="P332" s="122">
        <f t="shared" si="22"/>
        <v>0</v>
      </c>
      <c r="Q332" s="194">
        <f>Q324+Q328</f>
        <v>0</v>
      </c>
      <c r="R332" s="1"/>
    </row>
    <row r="333" spans="1:18" s="37" customFormat="1" ht="20.100000000000001" customHeight="1" x14ac:dyDescent="0.2">
      <c r="A333" s="69" t="s">
        <v>289</v>
      </c>
      <c r="B333" s="1103" t="s">
        <v>158</v>
      </c>
      <c r="C333" s="1104"/>
      <c r="D333" s="1104"/>
      <c r="E333" s="1105"/>
      <c r="F333" s="456">
        <f>F325+F329</f>
        <v>94719.8</v>
      </c>
      <c r="G333" s="434"/>
      <c r="H333" s="411"/>
      <c r="I333" s="99"/>
      <c r="J333" s="99"/>
      <c r="K333" s="99"/>
      <c r="L333" s="99"/>
      <c r="M333" s="99"/>
      <c r="N333" s="99"/>
      <c r="O333" s="104">
        <f>O325+O329</f>
        <v>0</v>
      </c>
      <c r="P333" s="122">
        <f t="shared" si="22"/>
        <v>94719.8</v>
      </c>
      <c r="Q333" s="194">
        <f>Q325+Q329</f>
        <v>0</v>
      </c>
      <c r="R333" s="1"/>
    </row>
    <row r="334" spans="1:18" s="37" customFormat="1" ht="20.100000000000001" customHeight="1" x14ac:dyDescent="0.2">
      <c r="A334" s="1108" t="s">
        <v>545</v>
      </c>
      <c r="B334" s="1108"/>
      <c r="C334" s="1108"/>
      <c r="D334" s="1108"/>
      <c r="E334" s="1108"/>
      <c r="F334" s="1108"/>
      <c r="G334" s="1108"/>
      <c r="H334" s="1108"/>
      <c r="I334" s="1108"/>
      <c r="J334" s="1108"/>
      <c r="K334" s="1108"/>
      <c r="L334" s="1108"/>
      <c r="M334" s="1108"/>
      <c r="N334" s="1108"/>
      <c r="O334" s="1108"/>
      <c r="P334" s="205"/>
      <c r="Q334" s="189"/>
      <c r="R334" s="1"/>
    </row>
    <row r="335" spans="1:18" s="37" customFormat="1" ht="20.100000000000001" customHeight="1" x14ac:dyDescent="0.2">
      <c r="A335" s="69" t="s">
        <v>278</v>
      </c>
      <c r="B335" s="1109" t="s">
        <v>481</v>
      </c>
      <c r="C335" s="1104"/>
      <c r="D335" s="1104"/>
      <c r="E335" s="1105"/>
      <c r="F335" s="414">
        <f>F336+F337+F338</f>
        <v>5166.3</v>
      </c>
      <c r="G335" s="433"/>
      <c r="H335" s="410"/>
      <c r="I335" s="98"/>
      <c r="J335" s="98"/>
      <c r="K335" s="98"/>
      <c r="L335" s="98"/>
      <c r="M335" s="98"/>
      <c r="N335" s="98"/>
      <c r="O335" s="103">
        <f>O336+O337+O338</f>
        <v>0</v>
      </c>
      <c r="P335" s="122">
        <f t="shared" ref="P335:P342" si="23">F335+O335</f>
        <v>5166.3</v>
      </c>
      <c r="Q335" s="193">
        <f>Q336+Q337+Q338</f>
        <v>0</v>
      </c>
      <c r="R335" s="1"/>
    </row>
    <row r="336" spans="1:18" s="37" customFormat="1" ht="20.100000000000001" customHeight="1" x14ac:dyDescent="0.2">
      <c r="A336" s="69" t="s">
        <v>279</v>
      </c>
      <c r="B336" s="1103" t="s">
        <v>468</v>
      </c>
      <c r="C336" s="1104"/>
      <c r="D336" s="1104"/>
      <c r="E336" s="1105"/>
      <c r="F336" s="414">
        <f>F207</f>
        <v>0</v>
      </c>
      <c r="G336" s="433"/>
      <c r="H336" s="410"/>
      <c r="I336" s="98"/>
      <c r="J336" s="98"/>
      <c r="K336" s="98"/>
      <c r="L336" s="98"/>
      <c r="M336" s="98"/>
      <c r="N336" s="98"/>
      <c r="O336" s="103">
        <f>O207</f>
        <v>0</v>
      </c>
      <c r="P336" s="122">
        <f t="shared" si="23"/>
        <v>0</v>
      </c>
      <c r="Q336" s="193">
        <f>Q207</f>
        <v>0</v>
      </c>
      <c r="R336" s="1"/>
    </row>
    <row r="337" spans="1:18" s="37" customFormat="1" ht="20.100000000000001" customHeight="1" x14ac:dyDescent="0.2">
      <c r="A337" s="69" t="s">
        <v>280</v>
      </c>
      <c r="B337" s="1103" t="s">
        <v>29</v>
      </c>
      <c r="C337" s="1104"/>
      <c r="D337" s="1104"/>
      <c r="E337" s="1105"/>
      <c r="F337" s="414">
        <f>F208</f>
        <v>1276.5</v>
      </c>
      <c r="G337" s="433"/>
      <c r="H337" s="410"/>
      <c r="I337" s="98"/>
      <c r="J337" s="98"/>
      <c r="K337" s="98"/>
      <c r="L337" s="98"/>
      <c r="M337" s="98"/>
      <c r="N337" s="98"/>
      <c r="O337" s="103">
        <f>O208</f>
        <v>0</v>
      </c>
      <c r="P337" s="122">
        <f t="shared" si="23"/>
        <v>1276.5</v>
      </c>
      <c r="Q337" s="193">
        <f>Q208</f>
        <v>0</v>
      </c>
      <c r="R337" s="1"/>
    </row>
    <row r="338" spans="1:18" s="37" customFormat="1" ht="20.100000000000001" customHeight="1" x14ac:dyDescent="0.2">
      <c r="A338" s="69" t="s">
        <v>281</v>
      </c>
      <c r="B338" s="1103" t="s">
        <v>158</v>
      </c>
      <c r="C338" s="1104"/>
      <c r="D338" s="1104"/>
      <c r="E338" s="1105"/>
      <c r="F338" s="414">
        <f>F209</f>
        <v>3889.8</v>
      </c>
      <c r="G338" s="433"/>
      <c r="H338" s="410"/>
      <c r="I338" s="98"/>
      <c r="J338" s="98"/>
      <c r="K338" s="98"/>
      <c r="L338" s="98"/>
      <c r="M338" s="98"/>
      <c r="N338" s="98"/>
      <c r="O338" s="103">
        <f>O209</f>
        <v>0</v>
      </c>
      <c r="P338" s="122">
        <f t="shared" si="23"/>
        <v>3889.8</v>
      </c>
      <c r="Q338" s="193">
        <f>Q209</f>
        <v>0</v>
      </c>
      <c r="R338" s="1"/>
    </row>
    <row r="339" spans="1:18" s="37" customFormat="1" ht="20.100000000000001" customHeight="1" x14ac:dyDescent="0.2">
      <c r="A339" s="69" t="s">
        <v>282</v>
      </c>
      <c r="B339" s="1109" t="s">
        <v>418</v>
      </c>
      <c r="C339" s="1104"/>
      <c r="D339" s="1104"/>
      <c r="E339" s="1105"/>
      <c r="F339" s="456">
        <f>F335</f>
        <v>5166.3</v>
      </c>
      <c r="G339" s="434"/>
      <c r="H339" s="411"/>
      <c r="I339" s="99"/>
      <c r="J339" s="99"/>
      <c r="K339" s="99"/>
      <c r="L339" s="99"/>
      <c r="M339" s="99"/>
      <c r="N339" s="99"/>
      <c r="O339" s="104">
        <f>O335</f>
        <v>0</v>
      </c>
      <c r="P339" s="122">
        <f t="shared" si="23"/>
        <v>5166.3</v>
      </c>
      <c r="Q339" s="194">
        <f>Q335</f>
        <v>0</v>
      </c>
      <c r="R339" s="1"/>
    </row>
    <row r="340" spans="1:18" s="37" customFormat="1" ht="20.100000000000001" customHeight="1" x14ac:dyDescent="0.2">
      <c r="A340" s="69" t="s">
        <v>283</v>
      </c>
      <c r="B340" s="1103" t="s">
        <v>468</v>
      </c>
      <c r="C340" s="1104"/>
      <c r="D340" s="1104"/>
      <c r="E340" s="1105"/>
      <c r="F340" s="456">
        <f>F336</f>
        <v>0</v>
      </c>
      <c r="G340" s="434"/>
      <c r="H340" s="411"/>
      <c r="I340" s="99"/>
      <c r="J340" s="99"/>
      <c r="K340" s="99"/>
      <c r="L340" s="99"/>
      <c r="M340" s="99"/>
      <c r="N340" s="99"/>
      <c r="O340" s="104">
        <f>O336</f>
        <v>0</v>
      </c>
      <c r="P340" s="122">
        <f t="shared" si="23"/>
        <v>0</v>
      </c>
      <c r="Q340" s="194">
        <f>Q336</f>
        <v>0</v>
      </c>
      <c r="R340" s="1"/>
    </row>
    <row r="341" spans="1:18" s="37" customFormat="1" ht="20.100000000000001" customHeight="1" x14ac:dyDescent="0.2">
      <c r="A341" s="69" t="s">
        <v>284</v>
      </c>
      <c r="B341" s="1103" t="s">
        <v>29</v>
      </c>
      <c r="C341" s="1104"/>
      <c r="D341" s="1104"/>
      <c r="E341" s="1105"/>
      <c r="F341" s="456">
        <f>F337</f>
        <v>1276.5</v>
      </c>
      <c r="G341" s="434"/>
      <c r="H341" s="411"/>
      <c r="I341" s="99"/>
      <c r="J341" s="99"/>
      <c r="K341" s="99"/>
      <c r="L341" s="99"/>
      <c r="M341" s="99"/>
      <c r="N341" s="99"/>
      <c r="O341" s="104">
        <f>O337</f>
        <v>0</v>
      </c>
      <c r="P341" s="122">
        <f t="shared" si="23"/>
        <v>1276.5</v>
      </c>
      <c r="Q341" s="194">
        <f>Q337</f>
        <v>0</v>
      </c>
      <c r="R341" s="1"/>
    </row>
    <row r="342" spans="1:18" s="37" customFormat="1" ht="20.100000000000001" customHeight="1" x14ac:dyDescent="0.2">
      <c r="A342" s="69" t="s">
        <v>285</v>
      </c>
      <c r="B342" s="1103" t="s">
        <v>158</v>
      </c>
      <c r="C342" s="1104"/>
      <c r="D342" s="1104"/>
      <c r="E342" s="1105"/>
      <c r="F342" s="456">
        <f>F338</f>
        <v>3889.8</v>
      </c>
      <c r="G342" s="434"/>
      <c r="H342" s="411"/>
      <c r="I342" s="99"/>
      <c r="J342" s="99"/>
      <c r="K342" s="99"/>
      <c r="L342" s="99"/>
      <c r="M342" s="99"/>
      <c r="N342" s="99"/>
      <c r="O342" s="104">
        <f>O338</f>
        <v>0</v>
      </c>
      <c r="P342" s="122">
        <f t="shared" si="23"/>
        <v>3889.8</v>
      </c>
      <c r="Q342" s="194">
        <f>Q338</f>
        <v>0</v>
      </c>
      <c r="R342" s="1"/>
    </row>
    <row r="343" spans="1:18" s="37" customFormat="1" ht="20.100000000000001" customHeight="1" x14ac:dyDescent="0.2">
      <c r="A343" s="1112" t="s">
        <v>476</v>
      </c>
      <c r="B343" s="1112"/>
      <c r="C343" s="1112"/>
      <c r="D343" s="1112"/>
      <c r="E343" s="1112"/>
      <c r="F343" s="1112"/>
      <c r="G343" s="1112"/>
      <c r="H343" s="1112"/>
      <c r="I343" s="1112"/>
      <c r="J343" s="1112"/>
      <c r="K343" s="1112"/>
      <c r="L343" s="1112"/>
      <c r="M343" s="1112"/>
      <c r="N343" s="1112"/>
      <c r="O343" s="1112"/>
      <c r="P343" s="205"/>
      <c r="Q343" s="189"/>
      <c r="R343" s="1"/>
    </row>
    <row r="344" spans="1:18" s="37" customFormat="1" ht="20.100000000000001" customHeight="1" x14ac:dyDescent="0.2">
      <c r="A344" s="69" t="s">
        <v>278</v>
      </c>
      <c r="B344" s="1109" t="s">
        <v>481</v>
      </c>
      <c r="C344" s="1104"/>
      <c r="D344" s="1104"/>
      <c r="E344" s="1105"/>
      <c r="F344" s="414">
        <f>F345+F346+F347</f>
        <v>19703.100000000002</v>
      </c>
      <c r="G344" s="433"/>
      <c r="H344" s="410"/>
      <c r="I344" s="98"/>
      <c r="J344" s="98"/>
      <c r="K344" s="98"/>
      <c r="L344" s="98"/>
      <c r="M344" s="98"/>
      <c r="N344" s="98"/>
      <c r="O344" s="103">
        <f>O345+O346+O347</f>
        <v>0</v>
      </c>
      <c r="P344" s="122">
        <f t="shared" ref="P344:P351" si="24">F344+O344</f>
        <v>19703.100000000002</v>
      </c>
      <c r="Q344" s="193">
        <f>Q345+Q346+Q347</f>
        <v>0</v>
      </c>
      <c r="R344" s="1"/>
    </row>
    <row r="345" spans="1:18" s="37" customFormat="1" ht="20.100000000000001" customHeight="1" x14ac:dyDescent="0.2">
      <c r="A345" s="69" t="s">
        <v>279</v>
      </c>
      <c r="B345" s="1103" t="s">
        <v>468</v>
      </c>
      <c r="C345" s="1104"/>
      <c r="D345" s="1104"/>
      <c r="E345" s="1105"/>
      <c r="F345" s="414">
        <f>F243</f>
        <v>311.7</v>
      </c>
      <c r="G345" s="433"/>
      <c r="H345" s="410"/>
      <c r="I345" s="98"/>
      <c r="J345" s="98"/>
      <c r="K345" s="98"/>
      <c r="L345" s="98"/>
      <c r="M345" s="98"/>
      <c r="N345" s="98"/>
      <c r="O345" s="103">
        <f>O243</f>
        <v>0</v>
      </c>
      <c r="P345" s="122">
        <f t="shared" si="24"/>
        <v>311.7</v>
      </c>
      <c r="Q345" s="193">
        <f>Q243</f>
        <v>0</v>
      </c>
      <c r="R345" s="1"/>
    </row>
    <row r="346" spans="1:18" s="37" customFormat="1" ht="20.100000000000001" customHeight="1" x14ac:dyDescent="0.2">
      <c r="A346" s="69" t="s">
        <v>280</v>
      </c>
      <c r="B346" s="1103" t="s">
        <v>29</v>
      </c>
      <c r="C346" s="1104"/>
      <c r="D346" s="1104"/>
      <c r="E346" s="1105"/>
      <c r="F346" s="414">
        <f>F244</f>
        <v>19355.400000000001</v>
      </c>
      <c r="G346" s="433"/>
      <c r="H346" s="410"/>
      <c r="I346" s="98"/>
      <c r="J346" s="98"/>
      <c r="K346" s="98"/>
      <c r="L346" s="98"/>
      <c r="M346" s="98"/>
      <c r="N346" s="98"/>
      <c r="O346" s="103">
        <f>O244</f>
        <v>0</v>
      </c>
      <c r="P346" s="122">
        <f t="shared" si="24"/>
        <v>19355.400000000001</v>
      </c>
      <c r="Q346" s="193">
        <f>Q244</f>
        <v>0</v>
      </c>
      <c r="R346" s="1"/>
    </row>
    <row r="347" spans="1:18" s="37" customFormat="1" ht="20.100000000000001" customHeight="1" x14ac:dyDescent="0.2">
      <c r="A347" s="69" t="s">
        <v>281</v>
      </c>
      <c r="B347" s="1103" t="s">
        <v>158</v>
      </c>
      <c r="C347" s="1104"/>
      <c r="D347" s="1104"/>
      <c r="E347" s="1105"/>
      <c r="F347" s="414">
        <f>F245</f>
        <v>36</v>
      </c>
      <c r="G347" s="433"/>
      <c r="H347" s="410"/>
      <c r="I347" s="98"/>
      <c r="J347" s="98"/>
      <c r="K347" s="98"/>
      <c r="L347" s="98"/>
      <c r="M347" s="98"/>
      <c r="N347" s="98"/>
      <c r="O347" s="103">
        <f>O245</f>
        <v>0</v>
      </c>
      <c r="P347" s="122">
        <f t="shared" si="24"/>
        <v>36</v>
      </c>
      <c r="Q347" s="193">
        <f>Q245</f>
        <v>0</v>
      </c>
      <c r="R347" s="1"/>
    </row>
    <row r="348" spans="1:18" s="37" customFormat="1" ht="20.100000000000001" customHeight="1" x14ac:dyDescent="0.2">
      <c r="A348" s="69" t="s">
        <v>282</v>
      </c>
      <c r="B348" s="1109" t="s">
        <v>84</v>
      </c>
      <c r="C348" s="1104"/>
      <c r="D348" s="1104"/>
      <c r="E348" s="1105"/>
      <c r="F348" s="456">
        <f>F344</f>
        <v>19703.100000000002</v>
      </c>
      <c r="G348" s="434"/>
      <c r="H348" s="411"/>
      <c r="I348" s="99"/>
      <c r="J348" s="99"/>
      <c r="K348" s="99"/>
      <c r="L348" s="99"/>
      <c r="M348" s="99"/>
      <c r="N348" s="99"/>
      <c r="O348" s="104">
        <f>O344</f>
        <v>0</v>
      </c>
      <c r="P348" s="122">
        <f t="shared" si="24"/>
        <v>19703.100000000002</v>
      </c>
      <c r="Q348" s="194">
        <f>Q344</f>
        <v>0</v>
      </c>
      <c r="R348" s="1"/>
    </row>
    <row r="349" spans="1:18" s="37" customFormat="1" ht="20.100000000000001" customHeight="1" x14ac:dyDescent="0.2">
      <c r="A349" s="69" t="s">
        <v>283</v>
      </c>
      <c r="B349" s="1103" t="s">
        <v>468</v>
      </c>
      <c r="C349" s="1104"/>
      <c r="D349" s="1104"/>
      <c r="E349" s="1105"/>
      <c r="F349" s="456">
        <f>F345</f>
        <v>311.7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4"/>
        <v>311.7</v>
      </c>
      <c r="Q349" s="194">
        <f>Q345</f>
        <v>0</v>
      </c>
      <c r="R349" s="1"/>
    </row>
    <row r="350" spans="1:18" s="37" customFormat="1" ht="20.100000000000001" customHeight="1" x14ac:dyDescent="0.2">
      <c r="A350" s="69" t="s">
        <v>284</v>
      </c>
      <c r="B350" s="1103" t="s">
        <v>29</v>
      </c>
      <c r="C350" s="1104"/>
      <c r="D350" s="1104"/>
      <c r="E350" s="1105"/>
      <c r="F350" s="456">
        <f>F346</f>
        <v>19355.400000000001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4"/>
        <v>19355.400000000001</v>
      </c>
      <c r="Q350" s="194">
        <f>Q346</f>
        <v>0</v>
      </c>
      <c r="R350" s="1"/>
    </row>
    <row r="351" spans="1:18" s="37" customFormat="1" ht="20.100000000000001" customHeight="1" x14ac:dyDescent="0.2">
      <c r="A351" s="69" t="s">
        <v>285</v>
      </c>
      <c r="B351" s="1103" t="s">
        <v>158</v>
      </c>
      <c r="C351" s="1104"/>
      <c r="D351" s="1104"/>
      <c r="E351" s="1105"/>
      <c r="F351" s="456">
        <f>F347</f>
        <v>36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4"/>
        <v>36</v>
      </c>
      <c r="Q351" s="194">
        <f>Q347</f>
        <v>0</v>
      </c>
      <c r="R351" s="1"/>
    </row>
    <row r="352" spans="1:18" s="37" customFormat="1" ht="20.100000000000001" customHeight="1" x14ac:dyDescent="0.2">
      <c r="A352" s="1084" t="s">
        <v>546</v>
      </c>
      <c r="B352" s="1084"/>
      <c r="C352" s="1084"/>
      <c r="D352" s="1084"/>
      <c r="E352" s="1084"/>
      <c r="F352" s="1084"/>
      <c r="G352" s="1084"/>
      <c r="H352" s="1084"/>
      <c r="I352" s="1084"/>
      <c r="J352" s="1084"/>
      <c r="K352" s="1084"/>
      <c r="L352" s="1084"/>
      <c r="M352" s="1084"/>
      <c r="N352" s="1084"/>
      <c r="O352" s="1084"/>
      <c r="P352" s="205"/>
      <c r="Q352" s="189"/>
      <c r="R352" s="1"/>
    </row>
    <row r="353" spans="1:18" s="37" customFormat="1" ht="20.100000000000001" customHeight="1" x14ac:dyDescent="0.2">
      <c r="A353" s="69" t="s">
        <v>278</v>
      </c>
      <c r="B353" s="1109" t="s">
        <v>481</v>
      </c>
      <c r="C353" s="1104"/>
      <c r="D353" s="1104"/>
      <c r="E353" s="1105"/>
      <c r="F353" s="414">
        <f>F354+F355+F356</f>
        <v>15859.699999999999</v>
      </c>
      <c r="G353" s="433"/>
      <c r="H353" s="410"/>
      <c r="I353" s="98"/>
      <c r="J353" s="98"/>
      <c r="K353" s="98"/>
      <c r="L353" s="98"/>
      <c r="M353" s="98"/>
      <c r="N353" s="98"/>
      <c r="O353" s="103">
        <f>O354+O355+O356</f>
        <v>0</v>
      </c>
      <c r="P353" s="122">
        <f t="shared" ref="P353:P360" si="25">F353+O353</f>
        <v>15859.699999999999</v>
      </c>
      <c r="Q353" s="193">
        <f>Q354+Q355+Q356</f>
        <v>0</v>
      </c>
      <c r="R353" s="1"/>
    </row>
    <row r="354" spans="1:18" s="37" customFormat="1" ht="20.100000000000001" customHeight="1" x14ac:dyDescent="0.2">
      <c r="A354" s="69" t="s">
        <v>279</v>
      </c>
      <c r="B354" s="1103" t="s">
        <v>468</v>
      </c>
      <c r="C354" s="1104"/>
      <c r="D354" s="1104"/>
      <c r="E354" s="1105"/>
      <c r="F354" s="414">
        <f>F279</f>
        <v>0</v>
      </c>
      <c r="G354" s="433"/>
      <c r="H354" s="410"/>
      <c r="I354" s="98"/>
      <c r="J354" s="98"/>
      <c r="K354" s="98"/>
      <c r="L354" s="98"/>
      <c r="M354" s="98"/>
      <c r="N354" s="98"/>
      <c r="O354" s="103">
        <f>O279</f>
        <v>0</v>
      </c>
      <c r="P354" s="122">
        <f t="shared" si="25"/>
        <v>0</v>
      </c>
      <c r="Q354" s="193">
        <f>Q279</f>
        <v>0</v>
      </c>
      <c r="R354" s="1"/>
    </row>
    <row r="355" spans="1:18" s="37" customFormat="1" ht="20.100000000000001" customHeight="1" x14ac:dyDescent="0.2">
      <c r="A355" s="69" t="s">
        <v>280</v>
      </c>
      <c r="B355" s="1103" t="s">
        <v>29</v>
      </c>
      <c r="C355" s="1104"/>
      <c r="D355" s="1104"/>
      <c r="E355" s="1105"/>
      <c r="F355" s="414">
        <f>F280</f>
        <v>2307.4</v>
      </c>
      <c r="G355" s="433"/>
      <c r="H355" s="410"/>
      <c r="I355" s="98"/>
      <c r="J355" s="98"/>
      <c r="K355" s="98"/>
      <c r="L355" s="98"/>
      <c r="M355" s="98"/>
      <c r="N355" s="98"/>
      <c r="O355" s="103">
        <f>O280</f>
        <v>0</v>
      </c>
      <c r="P355" s="122">
        <f t="shared" si="25"/>
        <v>2307.4</v>
      </c>
      <c r="Q355" s="193">
        <f>Q280</f>
        <v>0</v>
      </c>
      <c r="R355" s="1"/>
    </row>
    <row r="356" spans="1:18" s="37" customFormat="1" ht="20.100000000000001" customHeight="1" x14ac:dyDescent="0.2">
      <c r="A356" s="69" t="s">
        <v>281</v>
      </c>
      <c r="B356" s="1103" t="s">
        <v>158</v>
      </c>
      <c r="C356" s="1104"/>
      <c r="D356" s="1104"/>
      <c r="E356" s="1105"/>
      <c r="F356" s="414">
        <f>F281</f>
        <v>13552.3</v>
      </c>
      <c r="G356" s="433"/>
      <c r="H356" s="410"/>
      <c r="I356" s="98"/>
      <c r="J356" s="98"/>
      <c r="K356" s="98"/>
      <c r="L356" s="98"/>
      <c r="M356" s="98"/>
      <c r="N356" s="98"/>
      <c r="O356" s="103">
        <f>O281</f>
        <v>0</v>
      </c>
      <c r="P356" s="122">
        <f t="shared" si="25"/>
        <v>13552.3</v>
      </c>
      <c r="Q356" s="193">
        <f>Q281</f>
        <v>0</v>
      </c>
      <c r="R356" s="1"/>
    </row>
    <row r="357" spans="1:18" s="37" customFormat="1" ht="20.100000000000001" customHeight="1" x14ac:dyDescent="0.2">
      <c r="A357" s="69" t="s">
        <v>282</v>
      </c>
      <c r="B357" s="1109" t="s">
        <v>419</v>
      </c>
      <c r="C357" s="1104"/>
      <c r="D357" s="1104"/>
      <c r="E357" s="1105"/>
      <c r="F357" s="414">
        <f>F353</f>
        <v>15859.699999999999</v>
      </c>
      <c r="G357" s="433"/>
      <c r="H357" s="410"/>
      <c r="I357" s="98"/>
      <c r="J357" s="98"/>
      <c r="K357" s="98"/>
      <c r="L357" s="98"/>
      <c r="M357" s="98"/>
      <c r="N357" s="98"/>
      <c r="O357" s="103">
        <f>O353</f>
        <v>0</v>
      </c>
      <c r="P357" s="122">
        <f t="shared" si="25"/>
        <v>15859.699999999999</v>
      </c>
      <c r="Q357" s="193">
        <f>Q353</f>
        <v>0</v>
      </c>
      <c r="R357" s="1"/>
    </row>
    <row r="358" spans="1:18" s="37" customFormat="1" ht="20.100000000000001" customHeight="1" x14ac:dyDescent="0.2">
      <c r="A358" s="69" t="s">
        <v>283</v>
      </c>
      <c r="B358" s="1103" t="s">
        <v>468</v>
      </c>
      <c r="C358" s="1104"/>
      <c r="D358" s="1104"/>
      <c r="E358" s="1105"/>
      <c r="F358" s="414">
        <f>F354</f>
        <v>0</v>
      </c>
      <c r="G358" s="433"/>
      <c r="H358" s="410"/>
      <c r="I358" s="98"/>
      <c r="J358" s="98"/>
      <c r="K358" s="98"/>
      <c r="L358" s="98"/>
      <c r="M358" s="98"/>
      <c r="N358" s="98"/>
      <c r="O358" s="103">
        <f>O354</f>
        <v>0</v>
      </c>
      <c r="P358" s="122">
        <f t="shared" si="25"/>
        <v>0</v>
      </c>
      <c r="Q358" s="193">
        <f>Q354</f>
        <v>0</v>
      </c>
      <c r="R358" s="1"/>
    </row>
    <row r="359" spans="1:18" s="37" customFormat="1" ht="20.100000000000001" customHeight="1" x14ac:dyDescent="0.2">
      <c r="A359" s="69" t="s">
        <v>284</v>
      </c>
      <c r="B359" s="1103" t="s">
        <v>29</v>
      </c>
      <c r="C359" s="1104"/>
      <c r="D359" s="1104"/>
      <c r="E359" s="1105"/>
      <c r="F359" s="414">
        <f>F355</f>
        <v>2307.4</v>
      </c>
      <c r="G359" s="433"/>
      <c r="H359" s="410"/>
      <c r="I359" s="98"/>
      <c r="J359" s="98"/>
      <c r="K359" s="98"/>
      <c r="L359" s="98"/>
      <c r="M359" s="98"/>
      <c r="N359" s="98"/>
      <c r="O359" s="103">
        <f>O355</f>
        <v>0</v>
      </c>
      <c r="P359" s="122">
        <f t="shared" si="25"/>
        <v>2307.4</v>
      </c>
      <c r="Q359" s="193">
        <f>Q355</f>
        <v>0</v>
      </c>
      <c r="R359" s="1"/>
    </row>
    <row r="360" spans="1:18" s="37" customFormat="1" ht="20.100000000000001" customHeight="1" x14ac:dyDescent="0.2">
      <c r="A360" s="69" t="s">
        <v>285</v>
      </c>
      <c r="B360" s="1103" t="s">
        <v>158</v>
      </c>
      <c r="C360" s="1104"/>
      <c r="D360" s="1104"/>
      <c r="E360" s="1105"/>
      <c r="F360" s="414">
        <f>F356</f>
        <v>13552.3</v>
      </c>
      <c r="G360" s="433"/>
      <c r="H360" s="410"/>
      <c r="I360" s="98"/>
      <c r="J360" s="98"/>
      <c r="K360" s="98"/>
      <c r="L360" s="98"/>
      <c r="M360" s="98"/>
      <c r="N360" s="98"/>
      <c r="O360" s="103">
        <f>O356</f>
        <v>0</v>
      </c>
      <c r="P360" s="122">
        <f t="shared" si="25"/>
        <v>13552.3</v>
      </c>
      <c r="Q360" s="193">
        <f>Q356</f>
        <v>0</v>
      </c>
      <c r="R360" s="1"/>
    </row>
    <row r="361" spans="1:18" s="37" customFormat="1" ht="20.100000000000001" customHeight="1" x14ac:dyDescent="0.2">
      <c r="A361" s="1118" t="s">
        <v>495</v>
      </c>
      <c r="B361" s="1118"/>
      <c r="C361" s="1118"/>
      <c r="D361" s="1118"/>
      <c r="E361" s="1118"/>
      <c r="F361" s="1118"/>
      <c r="G361" s="1118"/>
      <c r="H361" s="1118"/>
      <c r="I361" s="1118"/>
      <c r="J361" s="1118"/>
      <c r="K361" s="1118"/>
      <c r="L361" s="1118"/>
      <c r="M361" s="1118"/>
      <c r="N361" s="1118"/>
      <c r="O361" s="1118"/>
      <c r="P361" s="205"/>
      <c r="Q361" s="189"/>
      <c r="R361" s="1"/>
    </row>
    <row r="362" spans="1:18" s="37" customFormat="1" ht="20.100000000000001" customHeight="1" x14ac:dyDescent="0.2">
      <c r="A362" s="69" t="s">
        <v>278</v>
      </c>
      <c r="B362" s="1109" t="s">
        <v>481</v>
      </c>
      <c r="C362" s="1104"/>
      <c r="D362" s="1104"/>
      <c r="E362" s="1105"/>
      <c r="F362" s="414">
        <f>F363+F364+F365</f>
        <v>788558.9</v>
      </c>
      <c r="G362" s="433"/>
      <c r="H362" s="410"/>
      <c r="I362" s="98"/>
      <c r="J362" s="98"/>
      <c r="K362" s="98"/>
      <c r="L362" s="98"/>
      <c r="M362" s="98"/>
      <c r="N362" s="98"/>
      <c r="O362" s="414">
        <f>O363+O364+O365</f>
        <v>0</v>
      </c>
      <c r="P362" s="122">
        <f t="shared" ref="P362:P373" si="26">F362+O362</f>
        <v>788558.9</v>
      </c>
      <c r="Q362" s="193">
        <f>Q363+Q364+Q365</f>
        <v>0</v>
      </c>
      <c r="R362" s="1"/>
    </row>
    <row r="363" spans="1:18" s="37" customFormat="1" ht="20.100000000000001" customHeight="1" x14ac:dyDescent="0.2">
      <c r="A363" s="69" t="s">
        <v>279</v>
      </c>
      <c r="B363" s="1103" t="s">
        <v>468</v>
      </c>
      <c r="C363" s="1104"/>
      <c r="D363" s="1104"/>
      <c r="E363" s="1105"/>
      <c r="F363" s="414">
        <f>F297+F310+F323+F336+F345+F354</f>
        <v>311.7</v>
      </c>
      <c r="G363" s="433"/>
      <c r="H363" s="410"/>
      <c r="I363" s="98"/>
      <c r="J363" s="98"/>
      <c r="K363" s="98"/>
      <c r="L363" s="98"/>
      <c r="M363" s="98"/>
      <c r="N363" s="98"/>
      <c r="O363" s="414">
        <f>O297+O310+O323+O336+O345+O354</f>
        <v>0</v>
      </c>
      <c r="P363" s="122">
        <f t="shared" si="26"/>
        <v>311.7</v>
      </c>
      <c r="Q363" s="193">
        <f>Q297+Q310+Q323+Q336+Q345+Q354</f>
        <v>0</v>
      </c>
      <c r="R363" s="1"/>
    </row>
    <row r="364" spans="1:18" s="37" customFormat="1" ht="20.100000000000001" customHeight="1" x14ac:dyDescent="0.2">
      <c r="A364" s="69" t="s">
        <v>280</v>
      </c>
      <c r="B364" s="1103" t="s">
        <v>29</v>
      </c>
      <c r="C364" s="1104"/>
      <c r="D364" s="1104"/>
      <c r="E364" s="1105"/>
      <c r="F364" s="414">
        <f>F298+F311+F324+F337+F346+F355</f>
        <v>432265.9</v>
      </c>
      <c r="G364" s="433"/>
      <c r="H364" s="410"/>
      <c r="I364" s="98"/>
      <c r="J364" s="98"/>
      <c r="K364" s="98"/>
      <c r="L364" s="98"/>
      <c r="M364" s="98"/>
      <c r="N364" s="98"/>
      <c r="O364" s="414">
        <f>O298+O311+O324+O337+O346+O355</f>
        <v>0</v>
      </c>
      <c r="P364" s="122">
        <f t="shared" si="26"/>
        <v>432265.9</v>
      </c>
      <c r="Q364" s="193">
        <f>Q298+Q311+Q324+Q337+Q346+Q355</f>
        <v>0</v>
      </c>
      <c r="R364" s="1"/>
    </row>
    <row r="365" spans="1:18" s="37" customFormat="1" ht="20.100000000000001" customHeight="1" x14ac:dyDescent="0.2">
      <c r="A365" s="69" t="s">
        <v>281</v>
      </c>
      <c r="B365" s="1103" t="s">
        <v>158</v>
      </c>
      <c r="C365" s="1104"/>
      <c r="D365" s="1104"/>
      <c r="E365" s="1105"/>
      <c r="F365" s="414">
        <f>F299+F312+F325+F338+F347+F356</f>
        <v>355981.3</v>
      </c>
      <c r="G365" s="433"/>
      <c r="H365" s="410"/>
      <c r="I365" s="98"/>
      <c r="J365" s="98"/>
      <c r="K365" s="98"/>
      <c r="L365" s="98"/>
      <c r="M365" s="98"/>
      <c r="N365" s="98"/>
      <c r="O365" s="414">
        <f>O299+O312+O325+O338+O347+O356</f>
        <v>0</v>
      </c>
      <c r="P365" s="122">
        <f t="shared" si="26"/>
        <v>355981.3</v>
      </c>
      <c r="Q365" s="193">
        <f>Q299+Q312+Q325+Q338+Q347+Q356</f>
        <v>0</v>
      </c>
      <c r="R365" s="1"/>
    </row>
    <row r="366" spans="1:18" s="37" customFormat="1" ht="20.100000000000001" customHeight="1" x14ac:dyDescent="0.2">
      <c r="A366" s="69" t="s">
        <v>282</v>
      </c>
      <c r="B366" s="1109" t="s">
        <v>482</v>
      </c>
      <c r="C366" s="1104"/>
      <c r="D366" s="1104"/>
      <c r="E366" s="1105"/>
      <c r="F366" s="456">
        <f>F367+F368+F369</f>
        <v>0</v>
      </c>
      <c r="G366" s="434"/>
      <c r="H366" s="411"/>
      <c r="I366" s="99"/>
      <c r="J366" s="99"/>
      <c r="K366" s="99"/>
      <c r="L366" s="99"/>
      <c r="M366" s="99"/>
      <c r="N366" s="99"/>
      <c r="O366" s="104">
        <f>O367+O368+O369</f>
        <v>0</v>
      </c>
      <c r="P366" s="122">
        <f t="shared" si="26"/>
        <v>0</v>
      </c>
      <c r="Q366" s="194">
        <f>Q367+Q368+Q369</f>
        <v>0</v>
      </c>
      <c r="R366" s="1"/>
    </row>
    <row r="367" spans="1:18" s="37" customFormat="1" ht="20.100000000000001" customHeight="1" x14ac:dyDescent="0.2">
      <c r="A367" s="69" t="s">
        <v>283</v>
      </c>
      <c r="B367" s="1103" t="s">
        <v>468</v>
      </c>
      <c r="C367" s="1104"/>
      <c r="D367" s="1104"/>
      <c r="E367" s="1105"/>
      <c r="F367" s="456">
        <f>F301+F314+F327</f>
        <v>0</v>
      </c>
      <c r="G367" s="434"/>
      <c r="H367" s="411"/>
      <c r="I367" s="99"/>
      <c r="J367" s="99"/>
      <c r="K367" s="99"/>
      <c r="L367" s="99"/>
      <c r="M367" s="99"/>
      <c r="N367" s="99"/>
      <c r="O367" s="104">
        <f>O301+O314+O327</f>
        <v>0</v>
      </c>
      <c r="P367" s="122">
        <f t="shared" si="26"/>
        <v>0</v>
      </c>
      <c r="Q367" s="194">
        <f>Q301+Q314+Q327</f>
        <v>0</v>
      </c>
      <c r="R367" s="1"/>
    </row>
    <row r="368" spans="1:18" s="37" customFormat="1" ht="20.100000000000001" customHeight="1" x14ac:dyDescent="0.2">
      <c r="A368" s="69" t="s">
        <v>284</v>
      </c>
      <c r="B368" s="1103" t="s">
        <v>29</v>
      </c>
      <c r="C368" s="1104"/>
      <c r="D368" s="1104"/>
      <c r="E368" s="1105"/>
      <c r="F368" s="456">
        <f>F302+F315+F328</f>
        <v>0</v>
      </c>
      <c r="G368" s="434"/>
      <c r="H368" s="411"/>
      <c r="I368" s="99"/>
      <c r="J368" s="99"/>
      <c r="K368" s="99"/>
      <c r="L368" s="99"/>
      <c r="M368" s="99"/>
      <c r="N368" s="99"/>
      <c r="O368" s="104">
        <f>O302+O315+O328</f>
        <v>0</v>
      </c>
      <c r="P368" s="122">
        <f t="shared" si="26"/>
        <v>0</v>
      </c>
      <c r="Q368" s="194">
        <f>Q302+Q315+Q328</f>
        <v>0</v>
      </c>
      <c r="R368" s="1"/>
    </row>
    <row r="369" spans="1:18" s="37" customFormat="1" ht="20.100000000000001" customHeight="1" x14ac:dyDescent="0.2">
      <c r="A369" s="69" t="s">
        <v>285</v>
      </c>
      <c r="B369" s="1103" t="s">
        <v>158</v>
      </c>
      <c r="C369" s="1104"/>
      <c r="D369" s="1104"/>
      <c r="E369" s="1105"/>
      <c r="F369" s="456">
        <f>F303+F316+F329</f>
        <v>0</v>
      </c>
      <c r="G369" s="434"/>
      <c r="H369" s="411"/>
      <c r="I369" s="99"/>
      <c r="J369" s="99"/>
      <c r="K369" s="99"/>
      <c r="L369" s="99"/>
      <c r="M369" s="99"/>
      <c r="N369" s="99"/>
      <c r="O369" s="104">
        <f>O303+O316+O329</f>
        <v>0</v>
      </c>
      <c r="P369" s="122">
        <f t="shared" si="26"/>
        <v>0</v>
      </c>
      <c r="Q369" s="194">
        <f>Q303+Q316+Q329</f>
        <v>0</v>
      </c>
      <c r="R369" s="1"/>
    </row>
    <row r="370" spans="1:18" s="37" customFormat="1" ht="20.100000000000001" customHeight="1" x14ac:dyDescent="0.2">
      <c r="A370" s="69" t="s">
        <v>286</v>
      </c>
      <c r="B370" s="1109" t="s">
        <v>420</v>
      </c>
      <c r="C370" s="1104"/>
      <c r="D370" s="1104"/>
      <c r="E370" s="1105"/>
      <c r="F370" s="456">
        <f>F371+F372+F373</f>
        <v>788558.9</v>
      </c>
      <c r="G370" s="434"/>
      <c r="H370" s="411"/>
      <c r="I370" s="99"/>
      <c r="J370" s="99"/>
      <c r="K370" s="99"/>
      <c r="L370" s="99"/>
      <c r="M370" s="99"/>
      <c r="N370" s="99"/>
      <c r="O370" s="104">
        <f>O371+O372+O373</f>
        <v>0</v>
      </c>
      <c r="P370" s="122">
        <f t="shared" si="26"/>
        <v>788558.9</v>
      </c>
      <c r="Q370" s="194">
        <f>Q371+Q372+Q373</f>
        <v>0</v>
      </c>
      <c r="R370" s="1"/>
    </row>
    <row r="371" spans="1:18" s="37" customFormat="1" ht="20.100000000000001" customHeight="1" x14ac:dyDescent="0.2">
      <c r="A371" s="69" t="s">
        <v>287</v>
      </c>
      <c r="B371" s="1103" t="s">
        <v>468</v>
      </c>
      <c r="C371" s="1104"/>
      <c r="D371" s="1104"/>
      <c r="E371" s="1105"/>
      <c r="F371" s="456">
        <f>F363+F367</f>
        <v>311.7</v>
      </c>
      <c r="G371" s="434"/>
      <c r="H371" s="411"/>
      <c r="I371" s="99"/>
      <c r="J371" s="99"/>
      <c r="K371" s="99"/>
      <c r="L371" s="99"/>
      <c r="M371" s="99"/>
      <c r="N371" s="99"/>
      <c r="O371" s="104">
        <f>O363+O367</f>
        <v>0</v>
      </c>
      <c r="P371" s="122">
        <f t="shared" si="26"/>
        <v>311.7</v>
      </c>
      <c r="Q371" s="194">
        <f>Q363+Q367</f>
        <v>0</v>
      </c>
      <c r="R371" s="1"/>
    </row>
    <row r="372" spans="1:18" s="37" customFormat="1" ht="20.100000000000001" customHeight="1" x14ac:dyDescent="0.2">
      <c r="A372" s="69" t="s">
        <v>288</v>
      </c>
      <c r="B372" s="1103" t="s">
        <v>29</v>
      </c>
      <c r="C372" s="1104"/>
      <c r="D372" s="1104"/>
      <c r="E372" s="1105"/>
      <c r="F372" s="456">
        <f>F364+F368</f>
        <v>432265.9</v>
      </c>
      <c r="G372" s="434"/>
      <c r="H372" s="411"/>
      <c r="I372" s="99"/>
      <c r="J372" s="99"/>
      <c r="K372" s="99"/>
      <c r="L372" s="99"/>
      <c r="M372" s="99"/>
      <c r="N372" s="99"/>
      <c r="O372" s="104">
        <f>O364+O368</f>
        <v>0</v>
      </c>
      <c r="P372" s="122">
        <f t="shared" si="26"/>
        <v>432265.9</v>
      </c>
      <c r="Q372" s="194">
        <f>Q364+Q368</f>
        <v>0</v>
      </c>
      <c r="R372" s="1"/>
    </row>
    <row r="373" spans="1:18" s="37" customFormat="1" ht="20.100000000000001" customHeight="1" x14ac:dyDescent="0.2">
      <c r="A373" s="69" t="s">
        <v>289</v>
      </c>
      <c r="B373" s="1103" t="s">
        <v>158</v>
      </c>
      <c r="C373" s="1104"/>
      <c r="D373" s="1104"/>
      <c r="E373" s="1105"/>
      <c r="F373" s="456">
        <f>F365+F369</f>
        <v>355981.3</v>
      </c>
      <c r="G373" s="434"/>
      <c r="H373" s="411"/>
      <c r="I373" s="99"/>
      <c r="J373" s="99"/>
      <c r="K373" s="99"/>
      <c r="L373" s="99"/>
      <c r="M373" s="99"/>
      <c r="N373" s="99"/>
      <c r="O373" s="104">
        <f>O365+O369</f>
        <v>0</v>
      </c>
      <c r="P373" s="122">
        <f t="shared" si="26"/>
        <v>355981.3</v>
      </c>
      <c r="Q373" s="194">
        <f>Q365+Q369</f>
        <v>0</v>
      </c>
      <c r="R373" s="1"/>
    </row>
    <row r="374" spans="1:18" ht="30.6" customHeight="1" x14ac:dyDescent="0.2">
      <c r="A374" s="1114" t="s">
        <v>421</v>
      </c>
      <c r="B374" s="1115"/>
      <c r="C374" s="1115"/>
      <c r="D374" s="1115"/>
      <c r="E374" s="1115"/>
      <c r="F374" s="1115"/>
      <c r="G374" s="1115"/>
      <c r="H374" s="1115"/>
      <c r="I374" s="1115"/>
      <c r="J374" s="1115"/>
      <c r="K374" s="1115"/>
      <c r="L374" s="1115"/>
      <c r="M374" s="1115"/>
      <c r="N374" s="1115"/>
      <c r="O374" s="1115"/>
      <c r="P374" s="260"/>
    </row>
    <row r="375" spans="1:18" x14ac:dyDescent="0.2">
      <c r="A375" s="62"/>
      <c r="B375" s="59"/>
      <c r="C375" s="60"/>
      <c r="D375" s="61"/>
      <c r="E375" s="62"/>
      <c r="P375" s="229"/>
    </row>
    <row r="376" spans="1:18" ht="15.75" x14ac:dyDescent="0.2">
      <c r="A376" s="1116"/>
      <c r="B376" s="1117"/>
      <c r="C376" s="1117"/>
      <c r="D376" s="1117"/>
      <c r="E376" s="1117"/>
      <c r="P376" s="229"/>
    </row>
    <row r="377" spans="1:18" x14ac:dyDescent="0.2">
      <c r="P377" s="229"/>
    </row>
    <row r="378" spans="1:18" x14ac:dyDescent="0.2">
      <c r="B378" s="59"/>
      <c r="C378" s="60"/>
      <c r="D378" s="61"/>
      <c r="E378" s="62"/>
      <c r="F378" s="451"/>
      <c r="G378" s="429"/>
      <c r="H378" s="406"/>
      <c r="I378" s="78"/>
      <c r="J378" s="78"/>
      <c r="K378" s="78"/>
      <c r="L378" s="78"/>
      <c r="M378" s="78"/>
      <c r="N378" s="80"/>
      <c r="O378" s="43"/>
      <c r="P378" s="230"/>
    </row>
    <row r="379" spans="1:18" x14ac:dyDescent="0.2">
      <c r="B379" s="59"/>
      <c r="C379" s="60"/>
      <c r="D379" s="61"/>
      <c r="E379" s="62"/>
      <c r="F379" s="451"/>
      <c r="G379" s="429"/>
      <c r="H379" s="406"/>
      <c r="I379" s="78"/>
      <c r="J379" s="78"/>
      <c r="K379" s="78"/>
      <c r="L379" s="78"/>
      <c r="M379" s="78"/>
      <c r="N379" s="80"/>
      <c r="O379" s="43"/>
      <c r="P379" s="230"/>
    </row>
    <row r="380" spans="1:18" x14ac:dyDescent="0.2">
      <c r="B380" s="59"/>
      <c r="C380" s="60"/>
      <c r="D380" s="61"/>
      <c r="E380" s="62"/>
      <c r="F380" s="451"/>
      <c r="G380" s="429"/>
      <c r="H380" s="406"/>
      <c r="I380" s="78"/>
      <c r="J380" s="78"/>
      <c r="K380" s="78"/>
      <c r="L380" s="78"/>
      <c r="M380" s="78"/>
      <c r="N380" s="80"/>
      <c r="O380" s="43"/>
      <c r="P380" s="230"/>
    </row>
    <row r="381" spans="1:18" x14ac:dyDescent="0.2">
      <c r="B381" s="59"/>
      <c r="C381" s="60"/>
      <c r="D381" s="61"/>
      <c r="E381" s="62"/>
      <c r="F381" s="451"/>
      <c r="G381" s="429"/>
      <c r="H381" s="406"/>
      <c r="I381" s="78"/>
      <c r="J381" s="78"/>
      <c r="K381" s="78"/>
      <c r="L381" s="78"/>
      <c r="M381" s="78"/>
      <c r="N381" s="80"/>
      <c r="O381" s="43"/>
      <c r="P381" s="230"/>
    </row>
    <row r="382" spans="1:18" x14ac:dyDescent="0.2">
      <c r="B382" s="59"/>
      <c r="C382" s="60"/>
      <c r="D382" s="61"/>
      <c r="E382" s="62"/>
      <c r="F382" s="451"/>
      <c r="G382" s="429"/>
      <c r="H382" s="406"/>
      <c r="I382" s="78"/>
      <c r="J382" s="78"/>
      <c r="K382" s="78"/>
      <c r="L382" s="78"/>
      <c r="M382" s="78"/>
      <c r="N382" s="80"/>
      <c r="O382" s="43"/>
      <c r="P382" s="230"/>
    </row>
    <row r="383" spans="1:18" x14ac:dyDescent="0.2">
      <c r="B383" s="59"/>
      <c r="C383" s="60"/>
      <c r="D383" s="61"/>
      <c r="E383" s="62"/>
      <c r="F383" s="451"/>
      <c r="G383" s="429"/>
      <c r="H383" s="406"/>
      <c r="I383" s="78"/>
      <c r="J383" s="78"/>
      <c r="K383" s="78"/>
      <c r="L383" s="78"/>
      <c r="M383" s="78"/>
      <c r="N383" s="80"/>
      <c r="O383" s="43"/>
      <c r="P383" s="230"/>
    </row>
    <row r="384" spans="1:18" x14ac:dyDescent="0.2">
      <c r="B384" s="59"/>
      <c r="C384" s="60"/>
      <c r="D384" s="61"/>
      <c r="E384" s="62"/>
      <c r="F384" s="451"/>
      <c r="G384" s="429"/>
      <c r="H384" s="406"/>
      <c r="I384" s="78"/>
      <c r="J384" s="78"/>
      <c r="K384" s="78"/>
      <c r="L384" s="78"/>
      <c r="M384" s="78"/>
      <c r="N384" s="80"/>
      <c r="O384" s="43"/>
      <c r="P384" s="230"/>
    </row>
    <row r="385" spans="2:16" x14ac:dyDescent="0.2">
      <c r="B385" s="59"/>
      <c r="C385" s="60"/>
      <c r="D385" s="61"/>
      <c r="E385" s="62"/>
      <c r="F385" s="451"/>
      <c r="G385" s="429"/>
      <c r="H385" s="406"/>
      <c r="I385" s="78"/>
      <c r="J385" s="78"/>
      <c r="K385" s="78"/>
      <c r="L385" s="78"/>
      <c r="M385" s="78"/>
      <c r="N385" s="80"/>
      <c r="O385" s="43"/>
      <c r="P385" s="230"/>
    </row>
    <row r="386" spans="2:16" x14ac:dyDescent="0.2">
      <c r="B386" s="59"/>
      <c r="C386" s="60"/>
      <c r="D386" s="61"/>
      <c r="E386" s="62"/>
      <c r="F386" s="451"/>
      <c r="G386" s="429"/>
      <c r="H386" s="406"/>
      <c r="I386" s="78"/>
      <c r="J386" s="78"/>
      <c r="K386" s="78"/>
      <c r="L386" s="78"/>
      <c r="M386" s="78"/>
      <c r="N386" s="80"/>
      <c r="O386" s="43"/>
      <c r="P386" s="230"/>
    </row>
    <row r="387" spans="2:16" x14ac:dyDescent="0.2">
      <c r="B387" s="59"/>
      <c r="C387" s="60"/>
      <c r="D387" s="61"/>
      <c r="E387" s="62"/>
      <c r="F387" s="451"/>
      <c r="G387" s="429"/>
      <c r="H387" s="406"/>
      <c r="I387" s="78"/>
      <c r="J387" s="78"/>
      <c r="K387" s="78"/>
      <c r="L387" s="78"/>
      <c r="M387" s="78"/>
      <c r="N387" s="80"/>
      <c r="O387" s="43"/>
      <c r="P387" s="230"/>
    </row>
    <row r="388" spans="2:16" x14ac:dyDescent="0.2">
      <c r="P388" s="229"/>
    </row>
    <row r="389" spans="2:16" x14ac:dyDescent="0.2">
      <c r="P389" s="229"/>
    </row>
    <row r="390" spans="2:16" x14ac:dyDescent="0.2">
      <c r="P390" s="229"/>
    </row>
    <row r="391" spans="2:16" x14ac:dyDescent="0.2">
      <c r="P391" s="229"/>
    </row>
    <row r="392" spans="2:16" x14ac:dyDescent="0.2">
      <c r="P392" s="229"/>
    </row>
  </sheetData>
  <mergeCells count="262">
    <mergeCell ref="A176:O176"/>
    <mergeCell ref="B237:E237"/>
    <mergeCell ref="B119:E119"/>
    <mergeCell ref="B120:E120"/>
    <mergeCell ref="B239:E239"/>
    <mergeCell ref="B233:E233"/>
    <mergeCell ref="A232:Q232"/>
    <mergeCell ref="B273:E273"/>
    <mergeCell ref="B240:E240"/>
    <mergeCell ref="A268:Q268"/>
    <mergeCell ref="B269:E269"/>
    <mergeCell ref="B270:E270"/>
    <mergeCell ref="B271:E271"/>
    <mergeCell ref="B272:E272"/>
    <mergeCell ref="A241:O241"/>
    <mergeCell ref="B243:E243"/>
    <mergeCell ref="B245:E245"/>
    <mergeCell ref="B247:E247"/>
    <mergeCell ref="A166:O166"/>
    <mergeCell ref="B177:E177"/>
    <mergeCell ref="B188:E188"/>
    <mergeCell ref="B181:E181"/>
    <mergeCell ref="B186:E186"/>
    <mergeCell ref="B187:E187"/>
    <mergeCell ref="A169:O169"/>
    <mergeCell ref="A115:Q115"/>
    <mergeCell ref="B116:E116"/>
    <mergeCell ref="B274:E274"/>
    <mergeCell ref="B275:E275"/>
    <mergeCell ref="B276:E276"/>
    <mergeCell ref="A250:O250"/>
    <mergeCell ref="B244:E244"/>
    <mergeCell ref="B246:E246"/>
    <mergeCell ref="B242:E242"/>
    <mergeCell ref="B199:E199"/>
    <mergeCell ref="B200:E200"/>
    <mergeCell ref="B201:E201"/>
    <mergeCell ref="B202:E202"/>
    <mergeCell ref="B203:E203"/>
    <mergeCell ref="B204:E204"/>
    <mergeCell ref="A214:O214"/>
    <mergeCell ref="A215:O215"/>
    <mergeCell ref="A225:O225"/>
    <mergeCell ref="A226:A227"/>
    <mergeCell ref="C226:C227"/>
    <mergeCell ref="B213:E213"/>
    <mergeCell ref="B234:E234"/>
    <mergeCell ref="B235:E235"/>
    <mergeCell ref="B236:E236"/>
    <mergeCell ref="A90:Q90"/>
    <mergeCell ref="B52:E52"/>
    <mergeCell ref="B180:E180"/>
    <mergeCell ref="B182:E182"/>
    <mergeCell ref="A64:O64"/>
    <mergeCell ref="B97:E97"/>
    <mergeCell ref="B98:E98"/>
    <mergeCell ref="A157:Q157"/>
    <mergeCell ref="B158:E158"/>
    <mergeCell ref="B159:E159"/>
    <mergeCell ref="B160:E160"/>
    <mergeCell ref="A124:O124"/>
    <mergeCell ref="B141:E141"/>
    <mergeCell ref="B143:E143"/>
    <mergeCell ref="A146:O146"/>
    <mergeCell ref="B137:E137"/>
    <mergeCell ref="B138:E138"/>
    <mergeCell ref="B136:E136"/>
    <mergeCell ref="B144:E144"/>
    <mergeCell ref="B140:E140"/>
    <mergeCell ref="B139:E139"/>
    <mergeCell ref="B121:E121"/>
    <mergeCell ref="B122:E122"/>
    <mergeCell ref="B123:E123"/>
    <mergeCell ref="A99:O99"/>
    <mergeCell ref="D77:D78"/>
    <mergeCell ref="B117:E117"/>
    <mergeCell ref="B118:E118"/>
    <mergeCell ref="B134:E134"/>
    <mergeCell ref="A133:O133"/>
    <mergeCell ref="A104:O104"/>
    <mergeCell ref="B37:E37"/>
    <mergeCell ref="B38:E38"/>
    <mergeCell ref="A42:Q42"/>
    <mergeCell ref="B43:E43"/>
    <mergeCell ref="B44:E44"/>
    <mergeCell ref="B45:E45"/>
    <mergeCell ref="B91:E91"/>
    <mergeCell ref="B92:E92"/>
    <mergeCell ref="B93:E93"/>
    <mergeCell ref="B94:E94"/>
    <mergeCell ref="B95:E95"/>
    <mergeCell ref="B96:E96"/>
    <mergeCell ref="B46:E46"/>
    <mergeCell ref="B47:E47"/>
    <mergeCell ref="B48:E48"/>
    <mergeCell ref="B49:E49"/>
    <mergeCell ref="B60:E60"/>
    <mergeCell ref="B62:E62"/>
    <mergeCell ref="A65:O65"/>
    <mergeCell ref="B61:E61"/>
    <mergeCell ref="B55:E55"/>
    <mergeCell ref="B56:E56"/>
    <mergeCell ref="C2:C3"/>
    <mergeCell ref="A5:O5"/>
    <mergeCell ref="G2:O2"/>
    <mergeCell ref="B31:E31"/>
    <mergeCell ref="B32:E32"/>
    <mergeCell ref="B33:E33"/>
    <mergeCell ref="B34:E34"/>
    <mergeCell ref="B35:E35"/>
    <mergeCell ref="B36:E36"/>
    <mergeCell ref="B57:E57"/>
    <mergeCell ref="B59:E59"/>
    <mergeCell ref="B58:E58"/>
    <mergeCell ref="A12:A13"/>
    <mergeCell ref="B12:B13"/>
    <mergeCell ref="A14:A15"/>
    <mergeCell ref="B14:B15"/>
    <mergeCell ref="B63:E63"/>
    <mergeCell ref="Q3:Q4"/>
    <mergeCell ref="B53:E53"/>
    <mergeCell ref="B54:E54"/>
    <mergeCell ref="A6:O6"/>
    <mergeCell ref="A2:A3"/>
    <mergeCell ref="A51:O51"/>
    <mergeCell ref="A30:Q30"/>
    <mergeCell ref="F2:F3"/>
    <mergeCell ref="E2:E3"/>
    <mergeCell ref="A39:O39"/>
    <mergeCell ref="D2:D3"/>
    <mergeCell ref="B2:B3"/>
    <mergeCell ref="B50:E50"/>
    <mergeCell ref="B325:E325"/>
    <mergeCell ref="B161:E161"/>
    <mergeCell ref="B162:E162"/>
    <mergeCell ref="B163:E163"/>
    <mergeCell ref="B135:E135"/>
    <mergeCell ref="B212:E212"/>
    <mergeCell ref="B142:E142"/>
    <mergeCell ref="B145:E145"/>
    <mergeCell ref="A147:O147"/>
    <mergeCell ref="B206:E206"/>
    <mergeCell ref="B210:E210"/>
    <mergeCell ref="B209:E209"/>
    <mergeCell ref="B208:E208"/>
    <mergeCell ref="A189:O189"/>
    <mergeCell ref="A205:O205"/>
    <mergeCell ref="B207:E207"/>
    <mergeCell ref="B211:E211"/>
    <mergeCell ref="A262:A263"/>
    <mergeCell ref="B262:B263"/>
    <mergeCell ref="B164:E164"/>
    <mergeCell ref="B165:E165"/>
    <mergeCell ref="A196:Q196"/>
    <mergeCell ref="B197:E197"/>
    <mergeCell ref="B198:E198"/>
    <mergeCell ref="B329:E329"/>
    <mergeCell ref="B331:E331"/>
    <mergeCell ref="B338:E338"/>
    <mergeCell ref="B281:E281"/>
    <mergeCell ref="B278:E278"/>
    <mergeCell ref="B279:E279"/>
    <mergeCell ref="B280:E280"/>
    <mergeCell ref="A261:O261"/>
    <mergeCell ref="B249:E249"/>
    <mergeCell ref="A277:O277"/>
    <mergeCell ref="A251:O251"/>
    <mergeCell ref="B318:E318"/>
    <mergeCell ref="B324:E324"/>
    <mergeCell ref="B323:E323"/>
    <mergeCell ref="B327:E327"/>
    <mergeCell ref="B332:E332"/>
    <mergeCell ref="B326:E326"/>
    <mergeCell ref="A292:O292"/>
    <mergeCell ref="B322:E322"/>
    <mergeCell ref="A289:P289"/>
    <mergeCell ref="B319:E319"/>
    <mergeCell ref="B313:E313"/>
    <mergeCell ref="B316:E316"/>
    <mergeCell ref="A321:O321"/>
    <mergeCell ref="B350:E350"/>
    <mergeCell ref="B340:E340"/>
    <mergeCell ref="B349:E349"/>
    <mergeCell ref="A361:O361"/>
    <mergeCell ref="B282:E282"/>
    <mergeCell ref="B283:E283"/>
    <mergeCell ref="A291:O291"/>
    <mergeCell ref="B285:E285"/>
    <mergeCell ref="B284:E284"/>
    <mergeCell ref="B315:E315"/>
    <mergeCell ref="B302:E302"/>
    <mergeCell ref="B312:E312"/>
    <mergeCell ref="B328:E328"/>
    <mergeCell ref="B335:E335"/>
    <mergeCell ref="B333:E333"/>
    <mergeCell ref="B330:E330"/>
    <mergeCell ref="B298:E298"/>
    <mergeCell ref="B300:E300"/>
    <mergeCell ref="B301:E301"/>
    <mergeCell ref="B305:E305"/>
    <mergeCell ref="B304:E304"/>
    <mergeCell ref="B309:E309"/>
    <mergeCell ref="B339:E339"/>
    <mergeCell ref="A334:O334"/>
    <mergeCell ref="B348:E348"/>
    <mergeCell ref="B347:E347"/>
    <mergeCell ref="B346:E346"/>
    <mergeCell ref="B344:E344"/>
    <mergeCell ref="B336:E336"/>
    <mergeCell ref="B342:E342"/>
    <mergeCell ref="B341:E341"/>
    <mergeCell ref="B345:E345"/>
    <mergeCell ref="B337:E337"/>
    <mergeCell ref="A343:O343"/>
    <mergeCell ref="A376:E376"/>
    <mergeCell ref="B371:E371"/>
    <mergeCell ref="B372:E372"/>
    <mergeCell ref="B373:E373"/>
    <mergeCell ref="A374:O374"/>
    <mergeCell ref="B351:E351"/>
    <mergeCell ref="A352:O352"/>
    <mergeCell ref="B354:E354"/>
    <mergeCell ref="B370:E370"/>
    <mergeCell ref="B365:E365"/>
    <mergeCell ref="B366:E366"/>
    <mergeCell ref="B362:E362"/>
    <mergeCell ref="B360:E360"/>
    <mergeCell ref="B355:E355"/>
    <mergeCell ref="B369:E369"/>
    <mergeCell ref="B368:E368"/>
    <mergeCell ref="B363:E363"/>
    <mergeCell ref="B364:E364"/>
    <mergeCell ref="B356:E356"/>
    <mergeCell ref="B357:E357"/>
    <mergeCell ref="B367:E367"/>
    <mergeCell ref="B358:E358"/>
    <mergeCell ref="B353:E353"/>
    <mergeCell ref="B359:E359"/>
    <mergeCell ref="B320:E320"/>
    <mergeCell ref="B178:E178"/>
    <mergeCell ref="B317:E317"/>
    <mergeCell ref="A290:P290"/>
    <mergeCell ref="B297:E297"/>
    <mergeCell ref="A308:O308"/>
    <mergeCell ref="B314:E314"/>
    <mergeCell ref="A295:O295"/>
    <mergeCell ref="A190:O190"/>
    <mergeCell ref="B303:E303"/>
    <mergeCell ref="A293:E294"/>
    <mergeCell ref="B311:E311"/>
    <mergeCell ref="B299:E299"/>
    <mergeCell ref="G293:O293"/>
    <mergeCell ref="B179:E179"/>
    <mergeCell ref="B307:E307"/>
    <mergeCell ref="B306:E306"/>
    <mergeCell ref="B296:E296"/>
    <mergeCell ref="B310:E310"/>
    <mergeCell ref="B184:E184"/>
    <mergeCell ref="B248:E248"/>
    <mergeCell ref="B183:E183"/>
    <mergeCell ref="B185:E185"/>
    <mergeCell ref="B238:E238"/>
  </mergeCells>
  <phoneticPr fontId="2" type="noConversion"/>
  <conditionalFormatting sqref="F1:F29 F31:F41 O32:O34 F43:F89 Q52:Q63 O54:O55 O58:O59 O91:P91 F91:F114 O92:O94 O95:P95 F124:F156 O134:O145 Q134:Q145 Q148:Q149 F158:F189 Q177:Q188 O179:O180 F191:F195 F197:F231 Q206:Q213 O208:O209 Q216:Q217 F233:F267 Q242:Q249 O243:O245 F269:F288 O271:O272 O280:O281 F291:F65524 Q296:Q307 Q309:Q320 Q322:Q333 Q335:Q342 Q344:Q351 Q353:Q360 Q362:Q373">
    <cfRule type="cellIs" dxfId="34" priority="37" stopIfTrue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7"/>
  <sheetViews>
    <sheetView zoomScale="60" zoomScaleNormal="60" workbookViewId="0">
      <pane ySplit="3" topLeftCell="A264" activePane="bottomLeft" state="frozen"/>
      <selection pane="bottomLeft" activeCell="G227" sqref="G227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5.85546875" style="81" customWidth="1"/>
    <col min="7" max="7" width="13.140625" style="418" customWidth="1"/>
    <col min="8" max="8" width="13" style="400" customWidth="1"/>
    <col min="9" max="9" width="13.140625" style="77" customWidth="1"/>
    <col min="10" max="11" width="11.7109375" style="77" customWidth="1"/>
    <col min="12" max="12" width="13.85546875" style="77" customWidth="1"/>
    <col min="13" max="13" width="14" style="77" customWidth="1"/>
    <col min="14" max="14" width="12.42578125" style="79" customWidth="1"/>
    <col min="15" max="15" width="15.5703125" style="4" customWidth="1"/>
    <col min="16" max="16" width="17" style="369" customWidth="1"/>
    <col min="17" max="17" width="15.7109375" style="189" customWidth="1"/>
    <col min="18" max="18" width="9.140625" style="1"/>
    <col min="19" max="19" width="12.7109375" style="1" customWidth="1"/>
    <col min="20" max="16384" width="9.140625" style="1"/>
  </cols>
  <sheetData>
    <row r="1" spans="1:18" ht="20.25" x14ac:dyDescent="0.3">
      <c r="A1" s="111" t="s">
        <v>205</v>
      </c>
      <c r="B1" s="112"/>
      <c r="I1" s="81"/>
      <c r="J1" s="81"/>
      <c r="K1" s="81"/>
      <c r="L1" s="81"/>
      <c r="M1" s="81"/>
      <c r="N1" s="81"/>
      <c r="O1" s="82"/>
    </row>
    <row r="2" spans="1:18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8" ht="67.150000000000006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937</v>
      </c>
      <c r="H3" s="441"/>
      <c r="I3" s="440"/>
      <c r="J3" s="108"/>
      <c r="K3" s="109"/>
      <c r="L3" s="109"/>
      <c r="M3" s="109"/>
      <c r="N3" s="109"/>
      <c r="O3" s="359" t="s">
        <v>191</v>
      </c>
      <c r="P3" s="370" t="s">
        <v>754</v>
      </c>
      <c r="Q3" s="1314" t="s">
        <v>753</v>
      </c>
    </row>
    <row r="4" spans="1:18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360"/>
      <c r="P4" s="371"/>
      <c r="Q4" s="1315"/>
    </row>
    <row r="5" spans="1:18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0"/>
      <c r="R5" s="1"/>
    </row>
    <row r="6" spans="1:18" ht="34.9" customHeight="1" x14ac:dyDescent="0.25">
      <c r="A6" s="1057" t="s">
        <v>808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8" ht="121.9" customHeight="1" x14ac:dyDescent="0.2">
      <c r="A7" s="290" t="s">
        <v>326</v>
      </c>
      <c r="B7" s="12" t="s">
        <v>649</v>
      </c>
      <c r="C7" s="8" t="s">
        <v>788</v>
      </c>
      <c r="D7" s="207" t="s">
        <v>528</v>
      </c>
      <c r="E7" s="283" t="s">
        <v>596</v>
      </c>
      <c r="F7" s="10">
        <v>5861.1</v>
      </c>
      <c r="G7" s="420"/>
      <c r="H7" s="277"/>
      <c r="I7" s="83"/>
      <c r="J7" s="83"/>
      <c r="K7" s="83"/>
      <c r="L7" s="83"/>
      <c r="M7" s="83"/>
      <c r="N7" s="83"/>
      <c r="O7" s="264">
        <f>SUM(G7:N7)</f>
        <v>0</v>
      </c>
      <c r="P7" s="122">
        <f>F7+O7</f>
        <v>5861.1</v>
      </c>
    </row>
    <row r="8" spans="1:18" ht="232.15" customHeight="1" x14ac:dyDescent="0.2">
      <c r="A8" s="290" t="s">
        <v>422</v>
      </c>
      <c r="B8" s="12" t="s">
        <v>631</v>
      </c>
      <c r="C8" s="8" t="s">
        <v>788</v>
      </c>
      <c r="D8" s="294" t="s">
        <v>528</v>
      </c>
      <c r="E8" s="283" t="s">
        <v>972</v>
      </c>
      <c r="F8" s="300">
        <v>122477.4</v>
      </c>
      <c r="G8" s="420"/>
      <c r="H8" s="277"/>
      <c r="I8" s="83"/>
      <c r="J8" s="83"/>
      <c r="K8" s="83"/>
      <c r="L8" s="83"/>
      <c r="M8" s="83"/>
      <c r="N8" s="83"/>
      <c r="O8" s="264">
        <f>SUM(G8:N8)</f>
        <v>0</v>
      </c>
      <c r="P8" s="122">
        <f>F8+O8</f>
        <v>122477.4</v>
      </c>
    </row>
    <row r="9" spans="1:18" ht="79.150000000000006" customHeight="1" x14ac:dyDescent="0.2">
      <c r="A9" s="21" t="s">
        <v>423</v>
      </c>
      <c r="B9" s="12" t="s">
        <v>621</v>
      </c>
      <c r="C9" s="8" t="s">
        <v>788</v>
      </c>
      <c r="D9" s="207" t="s">
        <v>528</v>
      </c>
      <c r="E9" s="283" t="s">
        <v>1000</v>
      </c>
      <c r="F9" s="11">
        <v>105598.5</v>
      </c>
      <c r="G9" s="421"/>
      <c r="H9" s="305"/>
      <c r="I9" s="85"/>
      <c r="J9" s="85"/>
      <c r="K9" s="85"/>
      <c r="L9" s="85"/>
      <c r="M9" s="85"/>
      <c r="N9" s="85"/>
      <c r="O9" s="264">
        <f>SUM(G9:N9)</f>
        <v>0</v>
      </c>
      <c r="P9" s="122">
        <f>F9+O9</f>
        <v>105598.5</v>
      </c>
    </row>
    <row r="10" spans="1:18" ht="93.6" customHeight="1" x14ac:dyDescent="0.2">
      <c r="A10" s="21" t="s">
        <v>424</v>
      </c>
      <c r="B10" s="12" t="s">
        <v>692</v>
      </c>
      <c r="C10" s="8" t="s">
        <v>0</v>
      </c>
      <c r="D10" s="207" t="s">
        <v>528</v>
      </c>
      <c r="E10" s="283" t="s">
        <v>997</v>
      </c>
      <c r="F10" s="11">
        <v>670</v>
      </c>
      <c r="G10" s="421"/>
      <c r="H10" s="305"/>
      <c r="I10" s="85"/>
      <c r="J10" s="85"/>
      <c r="K10" s="85"/>
      <c r="L10" s="85"/>
      <c r="M10" s="85"/>
      <c r="N10" s="85"/>
      <c r="O10" s="264">
        <f>SUM(G10:N10)</f>
        <v>0</v>
      </c>
      <c r="P10" s="122">
        <f>F10+O10</f>
        <v>670</v>
      </c>
    </row>
    <row r="11" spans="1:18" ht="82.9" customHeight="1" x14ac:dyDescent="0.2">
      <c r="A11" s="329" t="s">
        <v>139</v>
      </c>
      <c r="B11" s="12" t="s">
        <v>728</v>
      </c>
      <c r="C11" s="8">
        <v>2014</v>
      </c>
      <c r="D11" s="207" t="s">
        <v>528</v>
      </c>
      <c r="E11" s="283" t="s">
        <v>996</v>
      </c>
      <c r="F11" s="11"/>
      <c r="G11" s="421"/>
      <c r="H11" s="305"/>
      <c r="I11" s="85"/>
      <c r="J11" s="85"/>
      <c r="K11" s="85"/>
      <c r="L11" s="85"/>
      <c r="M11" s="85"/>
      <c r="N11" s="85"/>
      <c r="O11" s="264">
        <f>SUM(G11:N11)</f>
        <v>0</v>
      </c>
      <c r="P11" s="122">
        <f>F11+O11</f>
        <v>0</v>
      </c>
    </row>
    <row r="12" spans="1:18" ht="82.5" hidden="1" customHeight="1" x14ac:dyDescent="0.2">
      <c r="A12" s="1324" t="s">
        <v>109</v>
      </c>
      <c r="B12" s="12" t="s">
        <v>242</v>
      </c>
      <c r="C12" s="8">
        <v>2014</v>
      </c>
      <c r="D12" s="308" t="s">
        <v>47</v>
      </c>
      <c r="E12" s="283" t="s">
        <v>599</v>
      </c>
      <c r="F12" s="303">
        <v>0</v>
      </c>
      <c r="G12" s="422"/>
      <c r="H12" s="402"/>
      <c r="I12" s="86"/>
      <c r="J12" s="86"/>
      <c r="K12" s="86"/>
      <c r="L12" s="86"/>
      <c r="M12" s="86"/>
      <c r="N12" s="86"/>
      <c r="O12" s="264">
        <f t="shared" ref="O12:O20" si="0">SUM(G12:N12)</f>
        <v>0</v>
      </c>
      <c r="P12" s="122">
        <f t="shared" ref="P12:P20" si="1">F12+O12</f>
        <v>0</v>
      </c>
    </row>
    <row r="13" spans="1:18" ht="75.75" hidden="1" customHeight="1" x14ac:dyDescent="0.2">
      <c r="A13" s="1325"/>
      <c r="B13" s="12"/>
      <c r="C13" s="8">
        <v>2014</v>
      </c>
      <c r="D13" s="282" t="s">
        <v>435</v>
      </c>
      <c r="E13" s="283" t="s">
        <v>599</v>
      </c>
      <c r="F13" s="303">
        <v>0</v>
      </c>
      <c r="G13" s="422"/>
      <c r="H13" s="402"/>
      <c r="I13" s="86"/>
      <c r="J13" s="86"/>
      <c r="K13" s="86"/>
      <c r="L13" s="86"/>
      <c r="M13" s="86"/>
      <c r="N13" s="86"/>
      <c r="O13" s="264">
        <f t="shared" si="0"/>
        <v>0</v>
      </c>
      <c r="P13" s="122">
        <f t="shared" si="1"/>
        <v>0</v>
      </c>
    </row>
    <row r="14" spans="1:18" ht="107.25" hidden="1" customHeight="1" x14ac:dyDescent="0.2">
      <c r="A14" s="1324" t="s">
        <v>112</v>
      </c>
      <c r="B14" s="12" t="s">
        <v>578</v>
      </c>
      <c r="C14" s="8">
        <v>2014</v>
      </c>
      <c r="D14" s="307" t="s">
        <v>47</v>
      </c>
      <c r="E14" s="283" t="s">
        <v>600</v>
      </c>
      <c r="F14" s="303">
        <v>0</v>
      </c>
      <c r="G14" s="422"/>
      <c r="H14" s="402"/>
      <c r="I14" s="86"/>
      <c r="J14" s="86"/>
      <c r="K14" s="86"/>
      <c r="L14" s="86"/>
      <c r="M14" s="86"/>
      <c r="N14" s="86"/>
      <c r="O14" s="264">
        <f t="shared" si="0"/>
        <v>0</v>
      </c>
      <c r="P14" s="122">
        <f t="shared" si="1"/>
        <v>0</v>
      </c>
    </row>
    <row r="15" spans="1:18" ht="66" hidden="1" customHeight="1" x14ac:dyDescent="0.2">
      <c r="A15" s="1325"/>
      <c r="B15" s="12"/>
      <c r="C15" s="8">
        <v>2014</v>
      </c>
      <c r="D15" s="282" t="s">
        <v>435</v>
      </c>
      <c r="E15" s="283" t="s">
        <v>600</v>
      </c>
      <c r="F15" s="303">
        <v>0</v>
      </c>
      <c r="G15" s="422"/>
      <c r="H15" s="402"/>
      <c r="I15" s="86"/>
      <c r="J15" s="86"/>
      <c r="K15" s="86"/>
      <c r="L15" s="86"/>
      <c r="M15" s="86"/>
      <c r="N15" s="86"/>
      <c r="O15" s="264">
        <f t="shared" si="0"/>
        <v>0</v>
      </c>
      <c r="P15" s="122">
        <f t="shared" si="1"/>
        <v>0</v>
      </c>
    </row>
    <row r="16" spans="1:18" ht="60" customHeight="1" x14ac:dyDescent="0.2">
      <c r="A16" s="315" t="s">
        <v>140</v>
      </c>
      <c r="B16" s="12" t="s">
        <v>636</v>
      </c>
      <c r="C16" s="8" t="s">
        <v>0</v>
      </c>
      <c r="D16" s="380" t="s">
        <v>47</v>
      </c>
      <c r="E16" s="283" t="s">
        <v>623</v>
      </c>
      <c r="F16" s="303">
        <v>0</v>
      </c>
      <c r="G16" s="422"/>
      <c r="H16" s="402"/>
      <c r="I16" s="86"/>
      <c r="J16" s="86"/>
      <c r="K16" s="86"/>
      <c r="L16" s="86"/>
      <c r="M16" s="86"/>
      <c r="N16" s="86"/>
      <c r="O16" s="264">
        <f t="shared" si="0"/>
        <v>0</v>
      </c>
      <c r="P16" s="122">
        <f t="shared" si="1"/>
        <v>0</v>
      </c>
    </row>
    <row r="17" spans="1:17" ht="56.45" customHeight="1" x14ac:dyDescent="0.2">
      <c r="A17" s="280" t="s">
        <v>109</v>
      </c>
      <c r="B17" s="12" t="s">
        <v>675</v>
      </c>
      <c r="C17" s="8" t="s">
        <v>0</v>
      </c>
      <c r="D17" s="282" t="s">
        <v>435</v>
      </c>
      <c r="E17" s="281" t="s">
        <v>677</v>
      </c>
      <c r="F17" s="303">
        <v>0</v>
      </c>
      <c r="G17" s="420"/>
      <c r="H17" s="412"/>
      <c r="I17" s="86"/>
      <c r="J17" s="358"/>
      <c r="K17" s="86"/>
      <c r="L17" s="86"/>
      <c r="M17" s="86"/>
      <c r="N17" s="86"/>
      <c r="O17" s="264">
        <f t="shared" si="0"/>
        <v>0</v>
      </c>
      <c r="P17" s="122">
        <f t="shared" si="1"/>
        <v>0</v>
      </c>
    </row>
    <row r="18" spans="1:17" ht="59.45" customHeight="1" x14ac:dyDescent="0.2">
      <c r="A18" s="281" t="s">
        <v>112</v>
      </c>
      <c r="B18" s="12" t="s">
        <v>678</v>
      </c>
      <c r="C18" s="8" t="s">
        <v>0</v>
      </c>
      <c r="D18" s="282" t="s">
        <v>435</v>
      </c>
      <c r="E18" s="283" t="s">
        <v>676</v>
      </c>
      <c r="F18" s="303">
        <v>0</v>
      </c>
      <c r="G18" s="435"/>
      <c r="H18" s="402"/>
      <c r="I18" s="86"/>
      <c r="J18" s="358"/>
      <c r="K18" s="86"/>
      <c r="L18" s="86"/>
      <c r="M18" s="86"/>
      <c r="N18" s="86"/>
      <c r="O18" s="264">
        <f t="shared" si="0"/>
        <v>0</v>
      </c>
      <c r="P18" s="122">
        <f t="shared" si="1"/>
        <v>0</v>
      </c>
    </row>
    <row r="19" spans="1:17" ht="80.45" customHeight="1" x14ac:dyDescent="0.2">
      <c r="A19" s="322" t="s">
        <v>113</v>
      </c>
      <c r="B19" s="12" t="s">
        <v>760</v>
      </c>
      <c r="C19" s="8">
        <v>2015</v>
      </c>
      <c r="D19" s="282" t="s">
        <v>435</v>
      </c>
      <c r="E19" s="286" t="s">
        <v>764</v>
      </c>
      <c r="F19" s="303"/>
      <c r="G19" s="422"/>
      <c r="H19" s="402"/>
      <c r="I19" s="86"/>
      <c r="J19" s="358"/>
      <c r="K19" s="86"/>
      <c r="L19" s="86"/>
      <c r="M19" s="86"/>
      <c r="N19" s="86"/>
      <c r="O19" s="264">
        <f t="shared" si="0"/>
        <v>0</v>
      </c>
      <c r="P19" s="122">
        <f t="shared" si="1"/>
        <v>0</v>
      </c>
    </row>
    <row r="20" spans="1:17" ht="53.45" customHeight="1" x14ac:dyDescent="0.2">
      <c r="A20" s="322" t="s">
        <v>114</v>
      </c>
      <c r="B20" s="12" t="s">
        <v>761</v>
      </c>
      <c r="C20" s="8">
        <v>2015</v>
      </c>
      <c r="D20" s="282" t="s">
        <v>435</v>
      </c>
      <c r="E20" s="283" t="s">
        <v>765</v>
      </c>
      <c r="F20" s="303"/>
      <c r="G20" s="422"/>
      <c r="H20" s="402"/>
      <c r="I20" s="86"/>
      <c r="J20" s="358"/>
      <c r="K20" s="86"/>
      <c r="L20" s="86"/>
      <c r="M20" s="86"/>
      <c r="N20" s="86"/>
      <c r="O20" s="264">
        <f t="shared" si="0"/>
        <v>0</v>
      </c>
      <c r="P20" s="122">
        <f t="shared" si="1"/>
        <v>0</v>
      </c>
    </row>
    <row r="21" spans="1:17" ht="61.5" customHeight="1" x14ac:dyDescent="0.2">
      <c r="A21" s="33" t="s">
        <v>115</v>
      </c>
      <c r="B21" s="12" t="s">
        <v>518</v>
      </c>
      <c r="C21" s="8" t="s">
        <v>788</v>
      </c>
      <c r="D21" s="12" t="s">
        <v>147</v>
      </c>
      <c r="E21" s="5" t="s">
        <v>141</v>
      </c>
      <c r="F21" s="113"/>
      <c r="G21" s="422"/>
      <c r="H21" s="402"/>
      <c r="I21" s="86"/>
      <c r="J21" s="86"/>
      <c r="K21" s="86"/>
      <c r="L21" s="86"/>
      <c r="M21" s="86"/>
      <c r="N21" s="86"/>
      <c r="O21" s="264"/>
      <c r="P21" s="122"/>
    </row>
    <row r="22" spans="1:17" ht="61.5" customHeight="1" x14ac:dyDescent="0.2">
      <c r="A22" s="5" t="s">
        <v>230</v>
      </c>
      <c r="B22" s="12" t="s">
        <v>305</v>
      </c>
      <c r="C22" s="8" t="s">
        <v>812</v>
      </c>
      <c r="D22" s="12" t="s">
        <v>529</v>
      </c>
      <c r="E22" s="5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264"/>
      <c r="P22" s="122"/>
    </row>
    <row r="23" spans="1:17" ht="61.5" customHeight="1" x14ac:dyDescent="0.2">
      <c r="A23" s="5" t="s">
        <v>26</v>
      </c>
      <c r="B23" s="12" t="s">
        <v>549</v>
      </c>
      <c r="C23" s="8" t="s">
        <v>812</v>
      </c>
      <c r="D23" s="12" t="s">
        <v>529</v>
      </c>
      <c r="E23" s="5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264"/>
      <c r="P23" s="122"/>
    </row>
    <row r="24" spans="1:17" ht="93" customHeight="1" x14ac:dyDescent="0.2">
      <c r="A24" s="5" t="s">
        <v>136</v>
      </c>
      <c r="B24" s="12" t="s">
        <v>563</v>
      </c>
      <c r="C24" s="8" t="s">
        <v>812</v>
      </c>
      <c r="D24" s="12" t="s">
        <v>529</v>
      </c>
      <c r="E24" s="5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264"/>
      <c r="P24" s="122"/>
    </row>
    <row r="25" spans="1:17" ht="93" customHeight="1" x14ac:dyDescent="0.2">
      <c r="A25" s="5" t="s">
        <v>622</v>
      </c>
      <c r="B25" s="12" t="s">
        <v>508</v>
      </c>
      <c r="C25" s="8" t="s">
        <v>812</v>
      </c>
      <c r="D25" s="12" t="s">
        <v>530</v>
      </c>
      <c r="E25" s="5" t="s">
        <v>141</v>
      </c>
      <c r="F25" s="14"/>
      <c r="G25" s="421"/>
      <c r="H25" s="305"/>
      <c r="I25" s="85"/>
      <c r="J25" s="85"/>
      <c r="K25" s="85"/>
      <c r="L25" s="85"/>
      <c r="M25" s="85"/>
      <c r="N25" s="85"/>
      <c r="O25" s="264"/>
      <c r="P25" s="122"/>
    </row>
    <row r="26" spans="1:17" ht="73.5" customHeight="1" x14ac:dyDescent="0.2">
      <c r="A26" s="5" t="s">
        <v>679</v>
      </c>
      <c r="B26" s="12" t="s">
        <v>202</v>
      </c>
      <c r="C26" s="8" t="s">
        <v>788</v>
      </c>
      <c r="D26" s="12" t="s">
        <v>529</v>
      </c>
      <c r="E26" s="5" t="s">
        <v>141</v>
      </c>
      <c r="F26" s="14"/>
      <c r="G26" s="421"/>
      <c r="H26" s="305"/>
      <c r="I26" s="85"/>
      <c r="J26" s="85"/>
      <c r="K26" s="85"/>
      <c r="L26" s="85"/>
      <c r="M26" s="85"/>
      <c r="N26" s="85"/>
      <c r="O26" s="264"/>
      <c r="P26" s="122"/>
    </row>
    <row r="27" spans="1:17" ht="110.25" customHeight="1" x14ac:dyDescent="0.2">
      <c r="A27" s="290" t="s">
        <v>727</v>
      </c>
      <c r="B27" s="12" t="s">
        <v>507</v>
      </c>
      <c r="C27" s="8" t="s">
        <v>788</v>
      </c>
      <c r="D27" s="207" t="s">
        <v>528</v>
      </c>
      <c r="E27" s="5" t="s">
        <v>141</v>
      </c>
      <c r="F27" s="11"/>
      <c r="G27" s="421"/>
      <c r="H27" s="305"/>
      <c r="I27" s="85"/>
      <c r="J27" s="85"/>
      <c r="K27" s="85"/>
      <c r="L27" s="85"/>
      <c r="M27" s="85"/>
      <c r="N27" s="85"/>
      <c r="O27" s="264"/>
      <c r="P27" s="122"/>
    </row>
    <row r="28" spans="1:17" ht="80.25" customHeight="1" x14ac:dyDescent="0.2">
      <c r="A28" s="290" t="s">
        <v>758</v>
      </c>
      <c r="B28" s="12" t="s">
        <v>542</v>
      </c>
      <c r="C28" s="8" t="s">
        <v>788</v>
      </c>
      <c r="D28" s="207" t="s">
        <v>528</v>
      </c>
      <c r="E28" s="5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264"/>
      <c r="P28" s="122"/>
    </row>
    <row r="29" spans="1:17" ht="112.5" customHeight="1" x14ac:dyDescent="0.2">
      <c r="A29" s="290" t="s">
        <v>759</v>
      </c>
      <c r="B29" s="12" t="s">
        <v>104</v>
      </c>
      <c r="C29" s="8" t="s">
        <v>788</v>
      </c>
      <c r="D29" s="207" t="s">
        <v>528</v>
      </c>
      <c r="E29" s="5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264"/>
      <c r="P29" s="122"/>
      <c r="Q29" s="210"/>
    </row>
    <row r="30" spans="1:17" ht="26.45" customHeight="1" x14ac:dyDescent="0.2">
      <c r="A30" s="1307" t="s">
        <v>929</v>
      </c>
      <c r="B30" s="1308"/>
      <c r="C30" s="1308"/>
      <c r="D30" s="1308"/>
      <c r="E30" s="1308"/>
      <c r="F30" s="1308"/>
      <c r="G30" s="1308"/>
      <c r="H30" s="1308"/>
      <c r="I30" s="1308"/>
      <c r="J30" s="1308"/>
      <c r="K30" s="1308"/>
      <c r="L30" s="1308"/>
      <c r="M30" s="1308"/>
      <c r="N30" s="1308"/>
      <c r="O30" s="1308"/>
      <c r="P30" s="1308"/>
      <c r="Q30" s="1309"/>
    </row>
    <row r="31" spans="1:17" ht="26.45" customHeight="1" x14ac:dyDescent="0.2">
      <c r="A31" s="16" t="s">
        <v>278</v>
      </c>
      <c r="B31" s="1318" t="s">
        <v>481</v>
      </c>
      <c r="C31" s="1319"/>
      <c r="D31" s="1319"/>
      <c r="E31" s="1320"/>
      <c r="F31" s="11">
        <f>F32+F33+F34</f>
        <v>234607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234607</v>
      </c>
      <c r="Q31" s="395">
        <f>Q32+Q33+Q34</f>
        <v>0</v>
      </c>
    </row>
    <row r="32" spans="1:17" ht="26.45" customHeight="1" x14ac:dyDescent="0.2">
      <c r="A32" s="16" t="s">
        <v>279</v>
      </c>
      <c r="B32" s="1321" t="s">
        <v>468</v>
      </c>
      <c r="C32" s="1322"/>
      <c r="D32" s="1322"/>
      <c r="E32" s="1323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8" ht="26.45" customHeight="1" x14ac:dyDescent="0.2">
      <c r="A33" s="16" t="s">
        <v>280</v>
      </c>
      <c r="B33" s="1321" t="s">
        <v>29</v>
      </c>
      <c r="C33" s="1322"/>
      <c r="D33" s="1322"/>
      <c r="E33" s="1323"/>
      <c r="F33" s="11">
        <f>F7+F8+F10+F11+F19</f>
        <v>129008.5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129008.5</v>
      </c>
      <c r="Q33" s="395">
        <f>Q7+Q8+Q10+Q11+Q19</f>
        <v>0</v>
      </c>
    </row>
    <row r="34" spans="1:18" ht="25.15" customHeight="1" x14ac:dyDescent="0.2">
      <c r="A34" s="16" t="s">
        <v>281</v>
      </c>
      <c r="B34" s="1321" t="s">
        <v>158</v>
      </c>
      <c r="C34" s="1322"/>
      <c r="D34" s="1322"/>
      <c r="E34" s="1323"/>
      <c r="F34" s="11">
        <f>F9+F18+F20</f>
        <v>105598.5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105598.5</v>
      </c>
      <c r="Q34" s="395">
        <f>Q9+Q18+Q20</f>
        <v>0</v>
      </c>
    </row>
    <row r="35" spans="1:18" ht="25.15" customHeight="1" x14ac:dyDescent="0.2">
      <c r="A35" s="16" t="s">
        <v>286</v>
      </c>
      <c r="B35" s="1318" t="s">
        <v>915</v>
      </c>
      <c r="C35" s="1319"/>
      <c r="D35" s="1319"/>
      <c r="E35" s="1320"/>
      <c r="F35" s="11">
        <f>F36+F37+F38</f>
        <v>234607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234607</v>
      </c>
      <c r="Q35" s="395">
        <f>Q36+Q37+Q38</f>
        <v>0</v>
      </c>
    </row>
    <row r="36" spans="1:18" ht="25.15" customHeight="1" x14ac:dyDescent="0.2">
      <c r="A36" s="16" t="s">
        <v>287</v>
      </c>
      <c r="B36" s="1321" t="s">
        <v>468</v>
      </c>
      <c r="C36" s="1322"/>
      <c r="D36" s="1322"/>
      <c r="E36" s="1323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8" ht="25.15" customHeight="1" x14ac:dyDescent="0.2">
      <c r="A37" s="16" t="s">
        <v>288</v>
      </c>
      <c r="B37" s="1321" t="s">
        <v>29</v>
      </c>
      <c r="C37" s="1322"/>
      <c r="D37" s="1322"/>
      <c r="E37" s="1323"/>
      <c r="F37" s="11">
        <f>F33</f>
        <v>129008.5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129008.5</v>
      </c>
      <c r="Q37" s="395">
        <f t="shared" si="2"/>
        <v>0</v>
      </c>
    </row>
    <row r="38" spans="1:18" ht="27" customHeight="1" x14ac:dyDescent="0.2">
      <c r="A38" s="16" t="s">
        <v>289</v>
      </c>
      <c r="B38" s="1321" t="s">
        <v>158</v>
      </c>
      <c r="C38" s="1322"/>
      <c r="D38" s="1322"/>
      <c r="E38" s="1323"/>
      <c r="F38" s="11">
        <f>F34</f>
        <v>105598.5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105598.5</v>
      </c>
      <c r="Q38" s="395">
        <f t="shared" si="2"/>
        <v>0</v>
      </c>
    </row>
    <row r="39" spans="1:18" s="37" customFormat="1" ht="24.95" customHeight="1" x14ac:dyDescent="0.2">
      <c r="A39" s="1057" t="s">
        <v>811</v>
      </c>
      <c r="B39" s="1058"/>
      <c r="C39" s="1058"/>
      <c r="D39" s="1058"/>
      <c r="E39" s="1058"/>
      <c r="F39" s="1058"/>
      <c r="G39" s="1058"/>
      <c r="H39" s="1058"/>
      <c r="I39" s="1058"/>
      <c r="J39" s="1058"/>
      <c r="K39" s="1058"/>
      <c r="L39" s="1058"/>
      <c r="M39" s="1058"/>
      <c r="N39" s="1058"/>
      <c r="O39" s="1299"/>
      <c r="P39" s="205"/>
      <c r="Q39" s="192"/>
      <c r="R39" s="1"/>
    </row>
    <row r="40" spans="1:18" ht="92.25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277"/>
      <c r="I40" s="83"/>
      <c r="J40" s="83"/>
      <c r="K40" s="83"/>
      <c r="L40" s="83"/>
      <c r="M40" s="83"/>
      <c r="N40" s="83"/>
      <c r="O40" s="264">
        <f>SUM(G40:N40)</f>
        <v>0</v>
      </c>
      <c r="P40" s="122">
        <f>F40+O40</f>
        <v>0</v>
      </c>
    </row>
    <row r="41" spans="1:18" ht="80.2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10"/>
      <c r="G41" s="420"/>
      <c r="H41" s="277"/>
      <c r="I41" s="83"/>
      <c r="J41" s="83"/>
      <c r="K41" s="83"/>
      <c r="L41" s="83"/>
      <c r="M41" s="83"/>
      <c r="N41" s="83"/>
      <c r="O41" s="264"/>
      <c r="P41" s="122"/>
    </row>
    <row r="42" spans="1:18" ht="27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8" ht="27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20"/>
      <c r="H43" s="277"/>
      <c r="I43" s="83"/>
      <c r="J43" s="83"/>
      <c r="K43" s="83"/>
      <c r="L43" s="83"/>
      <c r="M43" s="83"/>
      <c r="N43" s="83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8" ht="27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20"/>
      <c r="H44" s="277"/>
      <c r="I44" s="83"/>
      <c r="J44" s="83"/>
      <c r="K44" s="83"/>
      <c r="L44" s="83"/>
      <c r="M44" s="83"/>
      <c r="N44" s="83"/>
      <c r="O44" s="84">
        <v>0</v>
      </c>
      <c r="P44" s="122">
        <v>0</v>
      </c>
      <c r="Q44" s="395">
        <v>0</v>
      </c>
    </row>
    <row r="45" spans="1:18" ht="27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20"/>
      <c r="H45" s="277"/>
      <c r="I45" s="83"/>
      <c r="J45" s="83"/>
      <c r="K45" s="83"/>
      <c r="L45" s="83"/>
      <c r="M45" s="83"/>
      <c r="N45" s="83"/>
      <c r="O45" s="84">
        <v>0</v>
      </c>
      <c r="P45" s="122">
        <v>0</v>
      </c>
      <c r="Q45" s="395">
        <v>0</v>
      </c>
    </row>
    <row r="46" spans="1:18" ht="24.6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20"/>
      <c r="H46" s="277"/>
      <c r="I46" s="83"/>
      <c r="J46" s="83"/>
      <c r="K46" s="83"/>
      <c r="L46" s="83"/>
      <c r="M46" s="83"/>
      <c r="N46" s="83"/>
      <c r="O46" s="84">
        <v>0</v>
      </c>
      <c r="P46" s="122">
        <v>0</v>
      </c>
      <c r="Q46" s="395">
        <v>0</v>
      </c>
    </row>
    <row r="47" spans="1:18" ht="24.6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20"/>
      <c r="H47" s="277"/>
      <c r="I47" s="83"/>
      <c r="J47" s="83"/>
      <c r="K47" s="83"/>
      <c r="L47" s="83"/>
      <c r="M47" s="83"/>
      <c r="N47" s="83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8" ht="24.6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20"/>
      <c r="H48" s="277"/>
      <c r="I48" s="83"/>
      <c r="J48" s="83"/>
      <c r="K48" s="83"/>
      <c r="L48" s="83"/>
      <c r="M48" s="83"/>
      <c r="N48" s="83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8" ht="24.6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20"/>
      <c r="H49" s="277"/>
      <c r="I49" s="83"/>
      <c r="J49" s="83"/>
      <c r="K49" s="83"/>
      <c r="L49" s="83"/>
      <c r="M49" s="83"/>
      <c r="N49" s="83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8" ht="24.6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20"/>
      <c r="H50" s="277"/>
      <c r="I50" s="83"/>
      <c r="J50" s="83"/>
      <c r="K50" s="83"/>
      <c r="L50" s="83"/>
      <c r="M50" s="83"/>
      <c r="N50" s="83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8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074"/>
      <c r="P51" s="213"/>
    </row>
    <row r="52" spans="1:18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234607</v>
      </c>
      <c r="G52" s="420"/>
      <c r="H52" s="277"/>
      <c r="I52" s="83"/>
      <c r="J52" s="83"/>
      <c r="K52" s="83"/>
      <c r="L52" s="83"/>
      <c r="M52" s="83"/>
      <c r="N52" s="83"/>
      <c r="O52" s="264">
        <f>O53+O54+O55</f>
        <v>0</v>
      </c>
      <c r="P52" s="122">
        <f t="shared" ref="P52:P63" si="4">F52+O52</f>
        <v>234607</v>
      </c>
      <c r="Q52" s="10">
        <f>Q53+Q54+Q55</f>
        <v>0</v>
      </c>
    </row>
    <row r="53" spans="1:18" ht="18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264">
        <f>O17</f>
        <v>0</v>
      </c>
      <c r="P53" s="122">
        <f t="shared" si="4"/>
        <v>0</v>
      </c>
      <c r="Q53" s="10">
        <f>Q17</f>
        <v>0</v>
      </c>
    </row>
    <row r="54" spans="1:18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129008.5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4"/>
        <v>129008.5</v>
      </c>
      <c r="Q54" s="10">
        <f>Q7+Q8+Q13+Q10+Q11+Q19</f>
        <v>0</v>
      </c>
    </row>
    <row r="55" spans="1:18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F9+F15+F18+F20</f>
        <v>105598.5</v>
      </c>
      <c r="G55" s="420"/>
      <c r="H55" s="277"/>
      <c r="I55" s="83"/>
      <c r="J55" s="83"/>
      <c r="K55" s="83"/>
      <c r="L55" s="83"/>
      <c r="M55" s="83"/>
      <c r="N55" s="83"/>
      <c r="O55" s="10">
        <f>O9+O15+O18+O20</f>
        <v>0</v>
      </c>
      <c r="P55" s="122">
        <f t="shared" si="4"/>
        <v>105598.5</v>
      </c>
      <c r="Q55" s="10">
        <f>Q9+Q15+Q18+Q20</f>
        <v>0</v>
      </c>
    </row>
    <row r="56" spans="1:18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265">
        <f>O57+O58+O59</f>
        <v>0</v>
      </c>
      <c r="P56" s="122">
        <f t="shared" si="4"/>
        <v>0</v>
      </c>
      <c r="Q56" s="53">
        <f>Q57+Q58+Q59</f>
        <v>0</v>
      </c>
    </row>
    <row r="57" spans="1:18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265">
        <v>0</v>
      </c>
      <c r="P57" s="122">
        <f t="shared" si="4"/>
        <v>0</v>
      </c>
      <c r="Q57" s="53">
        <v>0</v>
      </c>
    </row>
    <row r="58" spans="1:18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362">
        <f>O12</f>
        <v>0</v>
      </c>
      <c r="P58" s="122">
        <f t="shared" si="4"/>
        <v>0</v>
      </c>
      <c r="Q58" s="53">
        <f>Q12</f>
        <v>0</v>
      </c>
    </row>
    <row r="59" spans="1:18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362">
        <f>O14+O16+O40</f>
        <v>0</v>
      </c>
      <c r="P59" s="122">
        <f t="shared" si="4"/>
        <v>0</v>
      </c>
      <c r="Q59" s="53">
        <f>Q14+Q16+Q40</f>
        <v>0</v>
      </c>
    </row>
    <row r="60" spans="1:18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234607</v>
      </c>
      <c r="G60" s="423"/>
      <c r="H60" s="397"/>
      <c r="I60" s="89"/>
      <c r="J60" s="89"/>
      <c r="K60" s="89"/>
      <c r="L60" s="89"/>
      <c r="M60" s="89"/>
      <c r="N60" s="89"/>
      <c r="O60" s="265">
        <f>O52+O56</f>
        <v>0</v>
      </c>
      <c r="P60" s="122">
        <f t="shared" si="4"/>
        <v>234607</v>
      </c>
      <c r="Q60" s="53">
        <f>Q52+Q56</f>
        <v>0</v>
      </c>
    </row>
    <row r="61" spans="1:18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265">
        <f>O53+O57</f>
        <v>0</v>
      </c>
      <c r="P61" s="122">
        <f t="shared" si="4"/>
        <v>0</v>
      </c>
      <c r="Q61" s="53">
        <f>Q53+Q57</f>
        <v>0</v>
      </c>
    </row>
    <row r="62" spans="1:18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129008.5</v>
      </c>
      <c r="G62" s="423"/>
      <c r="H62" s="397"/>
      <c r="I62" s="89"/>
      <c r="J62" s="89"/>
      <c r="K62" s="89"/>
      <c r="L62" s="89"/>
      <c r="M62" s="89"/>
      <c r="N62" s="89"/>
      <c r="O62" s="265">
        <f>O54+O58</f>
        <v>0</v>
      </c>
      <c r="P62" s="122">
        <f t="shared" si="4"/>
        <v>129008.5</v>
      </c>
      <c r="Q62" s="53">
        <f>Q54+Q58</f>
        <v>0</v>
      </c>
    </row>
    <row r="63" spans="1:18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105598.5</v>
      </c>
      <c r="G63" s="423"/>
      <c r="H63" s="397"/>
      <c r="I63" s="89"/>
      <c r="J63" s="89"/>
      <c r="K63" s="89"/>
      <c r="L63" s="89"/>
      <c r="M63" s="89"/>
      <c r="N63" s="89"/>
      <c r="O63" s="265">
        <f>O55+O59</f>
        <v>0</v>
      </c>
      <c r="P63" s="122">
        <f t="shared" si="4"/>
        <v>105598.5</v>
      </c>
      <c r="Q63" s="53">
        <f>Q55+Q59</f>
        <v>0</v>
      </c>
    </row>
    <row r="64" spans="1:18" s="37" customFormat="1" ht="18.75" customHeight="1" x14ac:dyDescent="0.2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89"/>
      <c r="R64" s="1"/>
    </row>
    <row r="65" spans="1:18" s="37" customFormat="1" ht="20.25" customHeight="1" x14ac:dyDescent="0.2">
      <c r="A65" s="1069" t="s">
        <v>839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205"/>
      <c r="Q65" s="189"/>
      <c r="R65" s="1"/>
    </row>
    <row r="66" spans="1:18" ht="285.60000000000002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998</v>
      </c>
      <c r="F66" s="19">
        <v>153897.5</v>
      </c>
      <c r="G66" s="424"/>
      <c r="H66" s="403"/>
      <c r="I66" s="91"/>
      <c r="J66" s="91"/>
      <c r="K66" s="91"/>
      <c r="L66" s="91"/>
      <c r="M66" s="91"/>
      <c r="N66" s="91"/>
      <c r="O66" s="264">
        <f>SUM(G66:N66)</f>
        <v>0</v>
      </c>
      <c r="P66" s="122">
        <f>F66+O66</f>
        <v>153897.5</v>
      </c>
    </row>
    <row r="67" spans="1:18" ht="81" customHeight="1" x14ac:dyDescent="0.2">
      <c r="A67" s="20" t="s">
        <v>144</v>
      </c>
      <c r="B67" s="18" t="s">
        <v>621</v>
      </c>
      <c r="C67" s="8" t="s">
        <v>788</v>
      </c>
      <c r="D67" s="21" t="s">
        <v>147</v>
      </c>
      <c r="E67" s="285" t="s">
        <v>602</v>
      </c>
      <c r="F67" s="19">
        <v>284407.59999999998</v>
      </c>
      <c r="G67" s="424"/>
      <c r="H67" s="403"/>
      <c r="I67" s="91"/>
      <c r="J67" s="91"/>
      <c r="K67" s="91"/>
      <c r="L67" s="91"/>
      <c r="M67" s="91"/>
      <c r="N67" s="91"/>
      <c r="O67" s="264">
        <f>SUM(G67:N67)</f>
        <v>0</v>
      </c>
      <c r="P67" s="122">
        <f>F67+O67</f>
        <v>284407.59999999998</v>
      </c>
    </row>
    <row r="68" spans="1:18" ht="89.25" customHeight="1" x14ac:dyDescent="0.2">
      <c r="A68" s="20" t="s">
        <v>32</v>
      </c>
      <c r="B68" s="18" t="s">
        <v>692</v>
      </c>
      <c r="C68" s="8" t="s">
        <v>0</v>
      </c>
      <c r="D68" s="21" t="s">
        <v>147</v>
      </c>
      <c r="E68" s="283" t="s">
        <v>965</v>
      </c>
      <c r="F68" s="19">
        <v>1490</v>
      </c>
      <c r="G68" s="424"/>
      <c r="H68" s="403"/>
      <c r="I68" s="91"/>
      <c r="J68" s="91"/>
      <c r="K68" s="91"/>
      <c r="L68" s="91"/>
      <c r="M68" s="91"/>
      <c r="N68" s="91"/>
      <c r="O68" s="264">
        <f>SUM(G68:N68)</f>
        <v>0</v>
      </c>
      <c r="P68" s="122">
        <f>F68+O68</f>
        <v>1490</v>
      </c>
    </row>
    <row r="69" spans="1:18" ht="76.5" customHeight="1" x14ac:dyDescent="0.2">
      <c r="A69" s="20" t="s">
        <v>311</v>
      </c>
      <c r="B69" s="18" t="s">
        <v>238</v>
      </c>
      <c r="C69" s="8" t="s">
        <v>788</v>
      </c>
      <c r="D69" s="274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264"/>
      <c r="P69" s="122"/>
    </row>
    <row r="70" spans="1:18" ht="124.5" customHeight="1" x14ac:dyDescent="0.2">
      <c r="A70" s="20" t="s">
        <v>312</v>
      </c>
      <c r="B70" s="18" t="s">
        <v>10</v>
      </c>
      <c r="C70" s="8" t="s">
        <v>788</v>
      </c>
      <c r="D70" s="274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264"/>
      <c r="P70" s="122"/>
    </row>
    <row r="71" spans="1:18" ht="102.75" customHeight="1" x14ac:dyDescent="0.2">
      <c r="A71" s="20" t="s">
        <v>313</v>
      </c>
      <c r="B71" s="18" t="s">
        <v>220</v>
      </c>
      <c r="C71" s="8" t="s">
        <v>788</v>
      </c>
      <c r="D71" s="12" t="s">
        <v>147</v>
      </c>
      <c r="E71" s="5" t="s">
        <v>141</v>
      </c>
      <c r="F71" s="11"/>
      <c r="G71" s="421"/>
      <c r="H71" s="305"/>
      <c r="I71" s="85"/>
      <c r="J71" s="85"/>
      <c r="K71" s="85"/>
      <c r="L71" s="85"/>
      <c r="M71" s="85"/>
      <c r="N71" s="85"/>
      <c r="O71" s="264"/>
      <c r="P71" s="122"/>
    </row>
    <row r="72" spans="1:18" ht="144.75" customHeight="1" x14ac:dyDescent="0.2">
      <c r="A72" s="20" t="s">
        <v>291</v>
      </c>
      <c r="B72" s="18" t="s">
        <v>396</v>
      </c>
      <c r="C72" s="8" t="s">
        <v>788</v>
      </c>
      <c r="D72" s="12" t="s">
        <v>533</v>
      </c>
      <c r="E72" s="5" t="s">
        <v>141</v>
      </c>
      <c r="F72" s="11"/>
      <c r="G72" s="421"/>
      <c r="H72" s="305"/>
      <c r="I72" s="85"/>
      <c r="J72" s="85"/>
      <c r="K72" s="85"/>
      <c r="L72" s="85"/>
      <c r="M72" s="85"/>
      <c r="N72" s="85"/>
      <c r="O72" s="264"/>
      <c r="P72" s="122"/>
    </row>
    <row r="73" spans="1:18" ht="132" hidden="1" customHeight="1" x14ac:dyDescent="0.2">
      <c r="A73" s="20" t="s">
        <v>110</v>
      </c>
      <c r="B73" s="18" t="s">
        <v>184</v>
      </c>
      <c r="C73" s="8" t="s">
        <v>0</v>
      </c>
      <c r="D73" s="310" t="s">
        <v>533</v>
      </c>
      <c r="E73" s="281" t="s">
        <v>603</v>
      </c>
      <c r="F73" s="11">
        <v>0</v>
      </c>
      <c r="G73" s="421"/>
      <c r="H73" s="305"/>
      <c r="I73" s="85"/>
      <c r="J73" s="85"/>
      <c r="K73" s="85"/>
      <c r="L73" s="85"/>
      <c r="M73" s="85"/>
      <c r="N73" s="85"/>
      <c r="O73" s="264">
        <f t="shared" ref="O73:O82" si="5">SUM(G73:N73)</f>
        <v>0</v>
      </c>
      <c r="P73" s="122">
        <f t="shared" ref="P73:P82" si="6">F73+O73</f>
        <v>0</v>
      </c>
    </row>
    <row r="74" spans="1:18" ht="94.15" hidden="1" customHeight="1" x14ac:dyDescent="0.2">
      <c r="A74" s="20" t="s">
        <v>124</v>
      </c>
      <c r="B74" s="18" t="s">
        <v>579</v>
      </c>
      <c r="C74" s="8" t="s">
        <v>0</v>
      </c>
      <c r="D74" s="310" t="s">
        <v>533</v>
      </c>
      <c r="E74" s="281" t="s">
        <v>604</v>
      </c>
      <c r="F74" s="11">
        <v>0</v>
      </c>
      <c r="G74" s="421"/>
      <c r="H74" s="305"/>
      <c r="I74" s="85"/>
      <c r="J74" s="85"/>
      <c r="K74" s="85"/>
      <c r="L74" s="85"/>
      <c r="M74" s="85"/>
      <c r="N74" s="85"/>
      <c r="O74" s="264">
        <f t="shared" si="5"/>
        <v>0</v>
      </c>
      <c r="P74" s="122">
        <f t="shared" si="6"/>
        <v>0</v>
      </c>
    </row>
    <row r="75" spans="1:18" ht="75" customHeight="1" x14ac:dyDescent="0.2">
      <c r="A75" s="20" t="s">
        <v>110</v>
      </c>
      <c r="B75" s="18" t="s">
        <v>582</v>
      </c>
      <c r="C75" s="8" t="s">
        <v>36</v>
      </c>
      <c r="D75" s="311" t="s">
        <v>531</v>
      </c>
      <c r="E75" s="23" t="s">
        <v>842</v>
      </c>
      <c r="F75" s="11">
        <v>0</v>
      </c>
      <c r="G75" s="421"/>
      <c r="H75" s="305"/>
      <c r="I75" s="85"/>
      <c r="J75" s="85"/>
      <c r="K75" s="85"/>
      <c r="L75" s="85"/>
      <c r="M75" s="85"/>
      <c r="N75" s="85"/>
      <c r="O75" s="264">
        <f t="shared" si="5"/>
        <v>0</v>
      </c>
      <c r="P75" s="122">
        <f t="shared" si="6"/>
        <v>0</v>
      </c>
    </row>
    <row r="76" spans="1:18" ht="76.900000000000006" customHeight="1" x14ac:dyDescent="0.2">
      <c r="A76" s="20" t="s">
        <v>124</v>
      </c>
      <c r="B76" s="18" t="s">
        <v>581</v>
      </c>
      <c r="C76" s="8">
        <v>2014</v>
      </c>
      <c r="D76" s="311" t="s">
        <v>531</v>
      </c>
      <c r="E76" s="23" t="s">
        <v>606</v>
      </c>
      <c r="F76" s="11">
        <v>0</v>
      </c>
      <c r="G76" s="421"/>
      <c r="H76" s="305"/>
      <c r="I76" s="85"/>
      <c r="J76" s="85"/>
      <c r="K76" s="85"/>
      <c r="L76" s="85"/>
      <c r="M76" s="85"/>
      <c r="N76" s="85"/>
      <c r="O76" s="264">
        <f t="shared" si="5"/>
        <v>0</v>
      </c>
      <c r="P76" s="122">
        <f t="shared" si="6"/>
        <v>0</v>
      </c>
    </row>
    <row r="77" spans="1:18" ht="72.75" hidden="1" customHeight="1" x14ac:dyDescent="0.2">
      <c r="A77" s="20" t="s">
        <v>124</v>
      </c>
      <c r="B77" s="18" t="s">
        <v>560</v>
      </c>
      <c r="C77" s="8" t="s">
        <v>37</v>
      </c>
      <c r="D77" s="1081" t="s">
        <v>531</v>
      </c>
      <c r="E77" s="23" t="s">
        <v>515</v>
      </c>
      <c r="F77" s="11">
        <v>0</v>
      </c>
      <c r="G77" s="421"/>
      <c r="H77" s="305"/>
      <c r="I77" s="85"/>
      <c r="J77" s="85"/>
      <c r="K77" s="85"/>
      <c r="L77" s="85"/>
      <c r="M77" s="85"/>
      <c r="N77" s="85"/>
      <c r="O77" s="264">
        <f t="shared" si="5"/>
        <v>0</v>
      </c>
      <c r="P77" s="122">
        <f t="shared" si="6"/>
        <v>0</v>
      </c>
    </row>
    <row r="78" spans="1:18" ht="44.25" hidden="1" customHeight="1" x14ac:dyDescent="0.2">
      <c r="A78" s="20"/>
      <c r="B78" s="18"/>
      <c r="C78" s="8"/>
      <c r="D78" s="1328"/>
      <c r="E78" s="23" t="s">
        <v>30</v>
      </c>
      <c r="F78" s="11">
        <v>0</v>
      </c>
      <c r="G78" s="421"/>
      <c r="H78" s="305"/>
      <c r="I78" s="85"/>
      <c r="J78" s="85"/>
      <c r="K78" s="85"/>
      <c r="L78" s="85"/>
      <c r="M78" s="85"/>
      <c r="N78" s="85"/>
      <c r="O78" s="264">
        <f t="shared" si="5"/>
        <v>0</v>
      </c>
      <c r="P78" s="122">
        <f t="shared" si="6"/>
        <v>0</v>
      </c>
    </row>
    <row r="79" spans="1:18" ht="90.75" customHeight="1" x14ac:dyDescent="0.2">
      <c r="A79" s="20" t="s">
        <v>554</v>
      </c>
      <c r="B79" s="18" t="s">
        <v>583</v>
      </c>
      <c r="C79" s="8" t="s">
        <v>788</v>
      </c>
      <c r="D79" s="311" t="s">
        <v>531</v>
      </c>
      <c r="E79" s="23" t="s">
        <v>828</v>
      </c>
      <c r="F79" s="11">
        <v>334.8</v>
      </c>
      <c r="G79" s="421"/>
      <c r="H79" s="305"/>
      <c r="I79" s="85"/>
      <c r="J79" s="85"/>
      <c r="K79" s="85"/>
      <c r="L79" s="85"/>
      <c r="M79" s="85"/>
      <c r="N79" s="85"/>
      <c r="O79" s="264">
        <f t="shared" si="5"/>
        <v>0</v>
      </c>
      <c r="P79" s="122">
        <f t="shared" si="6"/>
        <v>334.8</v>
      </c>
    </row>
    <row r="80" spans="1:18" ht="61.5" customHeight="1" x14ac:dyDescent="0.2">
      <c r="A80" s="20" t="s">
        <v>555</v>
      </c>
      <c r="B80" s="18" t="s">
        <v>584</v>
      </c>
      <c r="C80" s="8" t="s">
        <v>788</v>
      </c>
      <c r="D80" s="311" t="s">
        <v>531</v>
      </c>
      <c r="E80" s="23" t="s">
        <v>608</v>
      </c>
      <c r="F80" s="11">
        <v>206</v>
      </c>
      <c r="G80" s="421"/>
      <c r="H80" s="305"/>
      <c r="I80" s="85"/>
      <c r="J80" s="85"/>
      <c r="K80" s="85"/>
      <c r="L80" s="85"/>
      <c r="M80" s="85"/>
      <c r="N80" s="85"/>
      <c r="O80" s="264">
        <f t="shared" si="5"/>
        <v>0</v>
      </c>
      <c r="P80" s="122">
        <f t="shared" si="6"/>
        <v>206</v>
      </c>
    </row>
    <row r="81" spans="1:17" ht="79.5" hidden="1" customHeight="1" x14ac:dyDescent="0.2">
      <c r="A81" s="20" t="s">
        <v>580</v>
      </c>
      <c r="B81" s="18" t="s">
        <v>588</v>
      </c>
      <c r="C81" s="8" t="s">
        <v>36</v>
      </c>
      <c r="D81" s="311" t="s">
        <v>531</v>
      </c>
      <c r="E81" s="281" t="s">
        <v>609</v>
      </c>
      <c r="F81" s="11"/>
      <c r="G81" s="421"/>
      <c r="H81" s="305"/>
      <c r="I81" s="85"/>
      <c r="J81" s="85"/>
      <c r="K81" s="85"/>
      <c r="L81" s="85"/>
      <c r="M81" s="85"/>
      <c r="N81" s="85"/>
      <c r="O81" s="264">
        <f t="shared" si="5"/>
        <v>0</v>
      </c>
      <c r="P81" s="122">
        <f t="shared" si="6"/>
        <v>0</v>
      </c>
    </row>
    <row r="82" spans="1:17" ht="74.25" hidden="1" customHeight="1" x14ac:dyDescent="0.2">
      <c r="A82" s="20" t="s">
        <v>585</v>
      </c>
      <c r="B82" s="18" t="s">
        <v>589</v>
      </c>
      <c r="C82" s="8" t="s">
        <v>36</v>
      </c>
      <c r="D82" s="311" t="s">
        <v>531</v>
      </c>
      <c r="E82" s="281" t="s">
        <v>610</v>
      </c>
      <c r="F82" s="11"/>
      <c r="G82" s="421"/>
      <c r="H82" s="305"/>
      <c r="I82" s="85"/>
      <c r="J82" s="85"/>
      <c r="K82" s="85"/>
      <c r="L82" s="85"/>
      <c r="M82" s="85"/>
      <c r="N82" s="85"/>
      <c r="O82" s="264">
        <f t="shared" si="5"/>
        <v>0</v>
      </c>
      <c r="P82" s="122">
        <f t="shared" si="6"/>
        <v>0</v>
      </c>
    </row>
    <row r="83" spans="1:17" ht="77.25" customHeight="1" x14ac:dyDescent="0.2">
      <c r="A83" s="20" t="s">
        <v>556</v>
      </c>
      <c r="B83" s="18" t="s">
        <v>636</v>
      </c>
      <c r="C83" s="8" t="s">
        <v>0</v>
      </c>
      <c r="D83" s="375" t="s">
        <v>47</v>
      </c>
      <c r="E83" s="283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SUM(G83:N83)</f>
        <v>0</v>
      </c>
      <c r="P83" s="122">
        <f>F83+O83</f>
        <v>0</v>
      </c>
    </row>
    <row r="84" spans="1:17" ht="77.25" customHeight="1" x14ac:dyDescent="0.2">
      <c r="A84" s="20" t="s">
        <v>561</v>
      </c>
      <c r="B84" s="18" t="s">
        <v>760</v>
      </c>
      <c r="C84" s="8">
        <v>2015</v>
      </c>
      <c r="D84" s="282" t="s">
        <v>435</v>
      </c>
      <c r="E84" s="23" t="s">
        <v>843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SUM(G84:N84)</f>
        <v>0</v>
      </c>
      <c r="P84" s="122">
        <f>F84+O84</f>
        <v>0</v>
      </c>
    </row>
    <row r="85" spans="1:17" ht="77.25" customHeight="1" x14ac:dyDescent="0.2">
      <c r="A85" s="20" t="s">
        <v>580</v>
      </c>
      <c r="B85" s="18" t="s">
        <v>761</v>
      </c>
      <c r="C85" s="8">
        <v>2015</v>
      </c>
      <c r="D85" s="282" t="s">
        <v>435</v>
      </c>
      <c r="E85" s="23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SUM(G85:N85)</f>
        <v>0</v>
      </c>
      <c r="P85" s="122">
        <f>F85+O85</f>
        <v>0</v>
      </c>
    </row>
    <row r="86" spans="1:17" ht="84" customHeight="1" x14ac:dyDescent="0.2">
      <c r="A86" s="20" t="s">
        <v>585</v>
      </c>
      <c r="B86" s="18" t="s">
        <v>203</v>
      </c>
      <c r="C86" s="8" t="s">
        <v>788</v>
      </c>
      <c r="D86" s="274" t="s">
        <v>531</v>
      </c>
      <c r="E86" s="5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264"/>
      <c r="P86" s="122"/>
    </row>
    <row r="87" spans="1:17" ht="104.25" customHeight="1" x14ac:dyDescent="0.2">
      <c r="A87" s="20" t="s">
        <v>586</v>
      </c>
      <c r="B87" s="18" t="s">
        <v>116</v>
      </c>
      <c r="C87" s="8">
        <v>2014</v>
      </c>
      <c r="D87" s="12" t="s">
        <v>529</v>
      </c>
      <c r="E87" s="5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264"/>
      <c r="P87" s="122"/>
    </row>
    <row r="88" spans="1:17" ht="136.5" hidden="1" customHeight="1" x14ac:dyDescent="0.2">
      <c r="A88" s="20" t="s">
        <v>556</v>
      </c>
      <c r="B88" s="18" t="s">
        <v>520</v>
      </c>
      <c r="C88" s="8" t="s">
        <v>1</v>
      </c>
      <c r="D88" s="12" t="s">
        <v>530</v>
      </c>
      <c r="E88" s="5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264">
        <f>SUM(G88:N88)</f>
        <v>0</v>
      </c>
      <c r="P88" s="122">
        <f>F88+O88</f>
        <v>0</v>
      </c>
    </row>
    <row r="89" spans="1:17" ht="77.25" customHeight="1" x14ac:dyDescent="0.2">
      <c r="A89" s="20" t="s">
        <v>587</v>
      </c>
      <c r="B89" s="18" t="s">
        <v>521</v>
      </c>
      <c r="C89" s="8">
        <v>2014</v>
      </c>
      <c r="D89" s="12" t="s">
        <v>147</v>
      </c>
      <c r="E89" s="5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264"/>
      <c r="P89" s="122"/>
    </row>
    <row r="90" spans="1:17" ht="30.6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23.45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440335.89999999997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440335.89999999997</v>
      </c>
      <c r="Q91" s="394">
        <f>Q92+Q93+Q94</f>
        <v>0</v>
      </c>
    </row>
    <row r="92" spans="1:17" ht="18.600000000000001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4">
        <v>0</v>
      </c>
    </row>
    <row r="93" spans="1:17" ht="23.45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155722.29999999999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155722.29999999999</v>
      </c>
      <c r="Q93" s="394">
        <f>Q66+Q68+Q75+Q79+Q84</f>
        <v>0</v>
      </c>
    </row>
    <row r="94" spans="1:17" ht="22.9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284613.59999999998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284613.59999999998</v>
      </c>
      <c r="Q94" s="394">
        <f>Q67+Q80+Q85</f>
        <v>0</v>
      </c>
    </row>
    <row r="95" spans="1:17" ht="21.6" customHeight="1" x14ac:dyDescent="0.2">
      <c r="A95" s="16" t="s">
        <v>286</v>
      </c>
      <c r="B95" s="1076" t="s">
        <v>913</v>
      </c>
      <c r="C95" s="1076"/>
      <c r="D95" s="1076"/>
      <c r="E95" s="1076"/>
      <c r="F95" s="126">
        <f>F96+F97+F98</f>
        <v>440335.89999999997</v>
      </c>
      <c r="G95" s="421"/>
      <c r="H95" s="305"/>
      <c r="I95" s="85"/>
      <c r="J95" s="85"/>
      <c r="K95" s="85"/>
      <c r="L95" s="85"/>
      <c r="M95" s="85"/>
      <c r="N95" s="85"/>
      <c r="O95" s="393">
        <f>O96+O97+O98</f>
        <v>0</v>
      </c>
      <c r="P95" s="122">
        <f>P96+P97+P98</f>
        <v>440335.89999999997</v>
      </c>
      <c r="Q95" s="394">
        <f>Q96+Q97+Q98</f>
        <v>0</v>
      </c>
    </row>
    <row r="96" spans="1:17" ht="24" customHeight="1" x14ac:dyDescent="0.2">
      <c r="A96" s="16" t="s">
        <v>287</v>
      </c>
      <c r="B96" s="1075" t="s">
        <v>468</v>
      </c>
      <c r="C96" s="1075"/>
      <c r="D96" s="1075"/>
      <c r="E96" s="1075"/>
      <c r="F96" s="126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4">
        <f>Q92</f>
        <v>0</v>
      </c>
    </row>
    <row r="97" spans="1:18" ht="21" customHeight="1" x14ac:dyDescent="0.2">
      <c r="A97" s="16" t="s">
        <v>288</v>
      </c>
      <c r="B97" s="1075" t="s">
        <v>29</v>
      </c>
      <c r="C97" s="1075"/>
      <c r="D97" s="1075"/>
      <c r="E97" s="1075"/>
      <c r="F97" s="126">
        <f>F93</f>
        <v>155722.29999999999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155722.29999999999</v>
      </c>
      <c r="Q97" s="394">
        <f>Q92</f>
        <v>0</v>
      </c>
    </row>
    <row r="98" spans="1:18" ht="21" customHeight="1" x14ac:dyDescent="0.2">
      <c r="A98" s="16" t="s">
        <v>289</v>
      </c>
      <c r="B98" s="1075" t="s">
        <v>158</v>
      </c>
      <c r="C98" s="1075"/>
      <c r="D98" s="1075"/>
      <c r="E98" s="1075"/>
      <c r="F98" s="126">
        <f>F94</f>
        <v>284613.59999999998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284613.59999999998</v>
      </c>
      <c r="Q98" s="394">
        <f>Q94</f>
        <v>0</v>
      </c>
    </row>
    <row r="99" spans="1:18" s="37" customFormat="1" ht="24.95" customHeight="1" x14ac:dyDescent="0.2">
      <c r="A99" s="1073" t="s">
        <v>794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89"/>
      <c r="R99" s="1"/>
    </row>
    <row r="100" spans="1:18" ht="81.75" customHeight="1" x14ac:dyDescent="0.2">
      <c r="A100" s="289" t="s">
        <v>149</v>
      </c>
      <c r="B100" s="12" t="s">
        <v>558</v>
      </c>
      <c r="C100" s="5" t="s">
        <v>788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264">
        <f>SUM(G100:N100)</f>
        <v>0</v>
      </c>
      <c r="P100" s="122">
        <f>F100+O100</f>
        <v>0</v>
      </c>
    </row>
    <row r="101" spans="1:18" ht="48" customHeight="1" x14ac:dyDescent="0.2">
      <c r="A101" s="289"/>
      <c r="B101" s="12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264">
        <f>SUM(G101:N101)</f>
        <v>0</v>
      </c>
      <c r="P101" s="122">
        <f>F101+O101</f>
        <v>0</v>
      </c>
    </row>
    <row r="102" spans="1:18" ht="54" customHeight="1" x14ac:dyDescent="0.2">
      <c r="A102" s="289"/>
      <c r="B102" s="12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264">
        <f>SUM(G102:N102)</f>
        <v>0</v>
      </c>
      <c r="P102" s="122">
        <f>F102+O102</f>
        <v>0</v>
      </c>
    </row>
    <row r="103" spans="1:18" ht="67.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264"/>
      <c r="P103" s="122"/>
    </row>
    <row r="104" spans="1:18" s="37" customFormat="1" ht="24.95" customHeight="1" x14ac:dyDescent="0.2">
      <c r="A104" s="1072" t="s">
        <v>798</v>
      </c>
      <c r="B104" s="1072"/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2"/>
      <c r="M104" s="1072"/>
      <c r="N104" s="1072"/>
      <c r="O104" s="1072"/>
      <c r="P104" s="205"/>
      <c r="Q104" s="189"/>
      <c r="R104" s="1"/>
    </row>
    <row r="105" spans="1:18" s="37" customFormat="1" ht="77.25" customHeight="1" x14ac:dyDescent="0.2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/>
      <c r="G105" s="85"/>
      <c r="H105" s="85"/>
      <c r="I105" s="85"/>
      <c r="J105" s="85"/>
      <c r="K105" s="85"/>
      <c r="L105" s="85"/>
      <c r="M105" s="85"/>
      <c r="N105" s="85"/>
      <c r="O105" s="264">
        <f>SUM(G105:N105)</f>
        <v>0</v>
      </c>
      <c r="P105" s="122">
        <f>F105+O105</f>
        <v>0</v>
      </c>
      <c r="Q105" s="273"/>
      <c r="R105" s="1"/>
    </row>
    <row r="106" spans="1:18" s="37" customFormat="1" ht="77.25" customHeight="1" x14ac:dyDescent="0.2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>
        <v>0</v>
      </c>
      <c r="G106" s="85"/>
      <c r="H106" s="85"/>
      <c r="I106" s="85"/>
      <c r="J106" s="85"/>
      <c r="K106" s="85"/>
      <c r="L106" s="85"/>
      <c r="M106" s="85"/>
      <c r="N106" s="85"/>
      <c r="O106" s="264">
        <f>SUM(G106:N106)</f>
        <v>0</v>
      </c>
      <c r="P106" s="122">
        <f>F106+O106</f>
        <v>0</v>
      </c>
      <c r="Q106" s="273"/>
      <c r="R106" s="1"/>
    </row>
    <row r="107" spans="1:18" ht="159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264"/>
      <c r="P107" s="122"/>
    </row>
    <row r="108" spans="1:18" ht="126" customHeight="1" x14ac:dyDescent="0.2">
      <c r="A108" s="459" t="s">
        <v>309</v>
      </c>
      <c r="B108" s="274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264"/>
      <c r="P108" s="122"/>
    </row>
    <row r="109" spans="1:18" ht="109.5" customHeight="1" x14ac:dyDescent="0.2">
      <c r="A109" s="172" t="s">
        <v>426</v>
      </c>
      <c r="B109" s="274" t="s">
        <v>131</v>
      </c>
      <c r="C109" s="292" t="s">
        <v>833</v>
      </c>
      <c r="D109" s="12" t="s">
        <v>529</v>
      </c>
      <c r="E109" s="5" t="s">
        <v>141</v>
      </c>
      <c r="F109" s="11"/>
      <c r="G109" s="421"/>
      <c r="H109" s="305"/>
      <c r="I109" s="85"/>
      <c r="J109" s="85"/>
      <c r="K109" s="85"/>
      <c r="L109" s="85"/>
      <c r="M109" s="85"/>
      <c r="N109" s="85"/>
      <c r="O109" s="264"/>
      <c r="P109" s="122"/>
    </row>
    <row r="110" spans="1:18" ht="93" customHeight="1" x14ac:dyDescent="0.2">
      <c r="A110" s="157" t="s">
        <v>427</v>
      </c>
      <c r="B110" s="274" t="s">
        <v>132</v>
      </c>
      <c r="C110" s="292" t="s">
        <v>833</v>
      </c>
      <c r="D110" s="12" t="s">
        <v>529</v>
      </c>
      <c r="E110" s="5" t="s">
        <v>141</v>
      </c>
      <c r="F110" s="11"/>
      <c r="G110" s="421"/>
      <c r="H110" s="305"/>
      <c r="I110" s="85"/>
      <c r="J110" s="85"/>
      <c r="K110" s="85"/>
      <c r="L110" s="85"/>
      <c r="M110" s="85"/>
      <c r="N110" s="85"/>
      <c r="O110" s="264"/>
      <c r="P110" s="122"/>
    </row>
    <row r="111" spans="1:18" ht="109.5" customHeight="1" x14ac:dyDescent="0.2">
      <c r="A111" s="157" t="s">
        <v>212</v>
      </c>
      <c r="B111" s="22" t="s">
        <v>133</v>
      </c>
      <c r="C111" s="292" t="s">
        <v>833</v>
      </c>
      <c r="D111" s="12" t="s">
        <v>529</v>
      </c>
      <c r="E111" s="5" t="s">
        <v>141</v>
      </c>
      <c r="F111" s="11"/>
      <c r="G111" s="421"/>
      <c r="H111" s="305"/>
      <c r="I111" s="85"/>
      <c r="J111" s="85"/>
      <c r="K111" s="85"/>
      <c r="L111" s="85"/>
      <c r="M111" s="85"/>
      <c r="N111" s="85"/>
      <c r="O111" s="264"/>
      <c r="P111" s="122"/>
    </row>
    <row r="112" spans="1:18" ht="130.5" customHeight="1" x14ac:dyDescent="0.2">
      <c r="A112" s="157" t="s">
        <v>214</v>
      </c>
      <c r="B112" s="22" t="s">
        <v>134</v>
      </c>
      <c r="C112" s="292" t="s">
        <v>833</v>
      </c>
      <c r="D112" s="12" t="s">
        <v>529</v>
      </c>
      <c r="E112" s="5" t="s">
        <v>141</v>
      </c>
      <c r="F112" s="11"/>
      <c r="G112" s="421"/>
      <c r="H112" s="305"/>
      <c r="I112" s="85"/>
      <c r="J112" s="85"/>
      <c r="K112" s="85"/>
      <c r="L112" s="85"/>
      <c r="M112" s="85"/>
      <c r="N112" s="85"/>
      <c r="O112" s="264"/>
      <c r="P112" s="122"/>
    </row>
    <row r="113" spans="1:18" ht="89.25" customHeight="1" x14ac:dyDescent="0.2">
      <c r="A113" s="157" t="s">
        <v>215</v>
      </c>
      <c r="B113" s="22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264"/>
      <c r="P113" s="122"/>
    </row>
    <row r="114" spans="1:18" ht="78.75" customHeight="1" x14ac:dyDescent="0.2">
      <c r="A114" s="172" t="s">
        <v>942</v>
      </c>
      <c r="B114" s="22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264"/>
      <c r="P114" s="122"/>
    </row>
    <row r="115" spans="1:18" ht="30" customHeight="1" x14ac:dyDescent="0.2">
      <c r="A115" s="1332" t="s">
        <v>917</v>
      </c>
      <c r="B115" s="1333"/>
      <c r="C115" s="1333"/>
      <c r="D115" s="1333"/>
      <c r="E115" s="1333"/>
      <c r="F115" s="1333"/>
      <c r="G115" s="1333"/>
      <c r="H115" s="1333"/>
      <c r="I115" s="1333"/>
      <c r="J115" s="1333"/>
      <c r="K115" s="1333"/>
      <c r="L115" s="1333"/>
      <c r="M115" s="1333"/>
      <c r="N115" s="1333"/>
      <c r="O115" s="1333"/>
      <c r="P115" s="1333"/>
      <c r="Q115" s="1334"/>
    </row>
    <row r="116" spans="1:18" ht="22.5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8" ht="22.5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7">F117+O117</f>
        <v>0</v>
      </c>
      <c r="Q117" s="461">
        <v>0</v>
      </c>
    </row>
    <row r="118" spans="1:18" ht="22.5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7"/>
        <v>0</v>
      </c>
      <c r="Q118" s="461">
        <f>Q105</f>
        <v>0</v>
      </c>
    </row>
    <row r="119" spans="1:18" ht="22.5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7"/>
        <v>0</v>
      </c>
      <c r="Q119" s="461">
        <f>Q106</f>
        <v>0</v>
      </c>
    </row>
    <row r="120" spans="1:18" ht="22.5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7"/>
        <v>0</v>
      </c>
      <c r="Q120" s="461">
        <f>Q116</f>
        <v>0</v>
      </c>
    </row>
    <row r="121" spans="1:18" ht="22.5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8" ht="22.5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8" ht="22.5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8" s="37" customFormat="1" ht="24.95" customHeight="1" x14ac:dyDescent="0.2">
      <c r="A124" s="1069" t="s">
        <v>799</v>
      </c>
      <c r="B124" s="1070"/>
      <c r="C124" s="1070"/>
      <c r="D124" s="1070"/>
      <c r="E124" s="1070"/>
      <c r="F124" s="1070"/>
      <c r="G124" s="1070"/>
      <c r="H124" s="1070"/>
      <c r="I124" s="1070"/>
      <c r="J124" s="1070"/>
      <c r="K124" s="1070"/>
      <c r="L124" s="1070"/>
      <c r="M124" s="1070"/>
      <c r="N124" s="1070"/>
      <c r="O124" s="1205"/>
      <c r="P124" s="205"/>
      <c r="Q124" s="189"/>
      <c r="R124" s="1"/>
    </row>
    <row r="125" spans="1:18" ht="125.25" customHeight="1" x14ac:dyDescent="0.2">
      <c r="A125" s="5" t="s">
        <v>156</v>
      </c>
      <c r="B125" s="12" t="s">
        <v>209</v>
      </c>
      <c r="C125" s="5" t="s">
        <v>506</v>
      </c>
      <c r="D125" s="12" t="s">
        <v>538</v>
      </c>
      <c r="E125" s="5" t="s">
        <v>141</v>
      </c>
      <c r="F125" s="11"/>
      <c r="G125" s="421"/>
      <c r="H125" s="305"/>
      <c r="I125" s="85"/>
      <c r="J125" s="85"/>
      <c r="K125" s="85"/>
      <c r="L125" s="85"/>
      <c r="M125" s="85"/>
      <c r="N125" s="85"/>
      <c r="O125" s="264"/>
      <c r="P125" s="122"/>
    </row>
    <row r="126" spans="1:18" ht="182.25" customHeight="1" x14ac:dyDescent="0.2">
      <c r="A126" s="33" t="s">
        <v>449</v>
      </c>
      <c r="B126" s="21" t="s">
        <v>210</v>
      </c>
      <c r="C126" s="5" t="s">
        <v>506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264"/>
      <c r="P126" s="122"/>
    </row>
    <row r="127" spans="1:18" ht="93" customHeight="1" x14ac:dyDescent="0.2">
      <c r="A127" s="5" t="s">
        <v>314</v>
      </c>
      <c r="B127" s="50" t="s">
        <v>443</v>
      </c>
      <c r="C127" s="5" t="s">
        <v>506</v>
      </c>
      <c r="D127" s="12" t="s">
        <v>538</v>
      </c>
      <c r="E127" s="51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264"/>
      <c r="P127" s="122"/>
    </row>
    <row r="128" spans="1:18" ht="92.25" customHeight="1" x14ac:dyDescent="0.2">
      <c r="A128" s="5" t="s">
        <v>315</v>
      </c>
      <c r="B128" s="50" t="s">
        <v>444</v>
      </c>
      <c r="C128" s="5" t="s">
        <v>506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264"/>
      <c r="P128" s="122"/>
    </row>
    <row r="129" spans="1:17" ht="62.25" customHeight="1" x14ac:dyDescent="0.2">
      <c r="A129" s="5" t="s">
        <v>316</v>
      </c>
      <c r="B129" s="50" t="s">
        <v>211</v>
      </c>
      <c r="C129" s="5" t="s">
        <v>506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264"/>
      <c r="P129" s="122"/>
    </row>
    <row r="130" spans="1:17" ht="127.5" customHeight="1" x14ac:dyDescent="0.2">
      <c r="A130" s="5" t="s">
        <v>293</v>
      </c>
      <c r="B130" s="12" t="s">
        <v>445</v>
      </c>
      <c r="C130" s="5" t="s">
        <v>506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264"/>
      <c r="P130" s="122"/>
    </row>
    <row r="131" spans="1:17" ht="108.6" customHeight="1" x14ac:dyDescent="0.2">
      <c r="A131" s="5" t="s">
        <v>128</v>
      </c>
      <c r="B131" s="28" t="s">
        <v>213</v>
      </c>
      <c r="C131" s="5" t="s">
        <v>506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264"/>
      <c r="P131" s="122"/>
    </row>
    <row r="132" spans="1:17" ht="109.9" customHeight="1" x14ac:dyDescent="0.2">
      <c r="A132" s="5" t="s">
        <v>505</v>
      </c>
      <c r="B132" s="12" t="s">
        <v>31</v>
      </c>
      <c r="C132" s="5" t="s">
        <v>506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264"/>
      <c r="P132" s="122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10">
        <f>F135+F136+F137</f>
        <v>440335.89999999997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8">F134+O134</f>
        <v>440335.89999999997</v>
      </c>
      <c r="Q134" s="10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10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8"/>
        <v>0</v>
      </c>
      <c r="Q135" s="10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10">
        <f>F66+F73+F75+F77+F79+F81+F68+F84+F105</f>
        <v>155722.29999999999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O66+O73+O75+O77+O79+O81+O68+O84+O105</f>
        <v>0</v>
      </c>
      <c r="P136" s="122">
        <f t="shared" si="8"/>
        <v>155722.29999999999</v>
      </c>
      <c r="Q136" s="10">
        <f>Q66+Q73+Q75+Q77+Q79+Q81+Q68+Q84+Q105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10">
        <f>F67+F74+F76+F78+F88+F80+F82+F101+F102+F85+F106</f>
        <v>284613.59999999998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O67+O74+O76+O78+O88+O80+O82+O101+O102+O85+O106</f>
        <v>0</v>
      </c>
      <c r="P137" s="122">
        <f t="shared" si="8"/>
        <v>284613.59999999998</v>
      </c>
      <c r="Q137" s="10">
        <f>Q67+Q74+Q76+Q78+Q88+Q80+Q82+Q101+Q102+Q85+Q106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10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8"/>
        <v>0</v>
      </c>
      <c r="Q138" s="10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53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8"/>
        <v>0</v>
      </c>
      <c r="Q139" s="53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53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53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8"/>
        <v>0</v>
      </c>
      <c r="Q141" s="53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53">
        <f>F134+F138</f>
        <v>440335.89999999997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8"/>
        <v>440335.89999999997</v>
      </c>
      <c r="Q142" s="53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53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0</v>
      </c>
      <c r="Q143" s="53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53">
        <f>F136+F140</f>
        <v>155722.29999999999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155722.29999999999</v>
      </c>
      <c r="Q144" s="53">
        <f>Q136+Q140</f>
        <v>0</v>
      </c>
    </row>
    <row r="145" spans="1:18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53">
        <f>F137+F141</f>
        <v>284613.59999999998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8"/>
        <v>284613.59999999998</v>
      </c>
      <c r="Q145" s="53">
        <f>Q137+Q141</f>
        <v>0</v>
      </c>
    </row>
    <row r="146" spans="1:18" s="37" customFormat="1" ht="24.95" customHeight="1" x14ac:dyDescent="0.2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89"/>
      <c r="R146" s="1"/>
    </row>
    <row r="147" spans="1:18" s="37" customFormat="1" ht="24.95" customHeight="1" x14ac:dyDescent="0.2">
      <c r="A147" s="1094" t="s">
        <v>863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89"/>
      <c r="R147" s="1"/>
    </row>
    <row r="148" spans="1:18" ht="55.9" customHeight="1" x14ac:dyDescent="0.2">
      <c r="A148" s="207" t="s">
        <v>162</v>
      </c>
      <c r="B148" s="282" t="s">
        <v>690</v>
      </c>
      <c r="C148" s="8" t="s">
        <v>788</v>
      </c>
      <c r="D148" s="327" t="s">
        <v>533</v>
      </c>
      <c r="E148" s="283" t="s">
        <v>611</v>
      </c>
      <c r="F148" s="10">
        <v>100155</v>
      </c>
      <c r="G148" s="420"/>
      <c r="H148" s="277"/>
      <c r="I148" s="83"/>
      <c r="J148" s="83"/>
      <c r="K148" s="83"/>
      <c r="L148" s="83"/>
      <c r="M148" s="83"/>
      <c r="N148" s="83"/>
      <c r="O148" s="264">
        <f>SUM(G148:N148)</f>
        <v>0</v>
      </c>
      <c r="P148" s="122">
        <f>F148+O148</f>
        <v>100155</v>
      </c>
      <c r="Q148" s="193"/>
    </row>
    <row r="149" spans="1:18" ht="72.599999999999994" customHeight="1" x14ac:dyDescent="0.2">
      <c r="A149" s="207" t="s">
        <v>163</v>
      </c>
      <c r="B149" s="325" t="s">
        <v>692</v>
      </c>
      <c r="C149" s="8" t="s">
        <v>0</v>
      </c>
      <c r="D149" s="327" t="s">
        <v>533</v>
      </c>
      <c r="E149" s="283" t="s">
        <v>688</v>
      </c>
      <c r="F149" s="10">
        <v>0</v>
      </c>
      <c r="G149" s="420"/>
      <c r="H149" s="277"/>
      <c r="I149" s="83"/>
      <c r="J149" s="83"/>
      <c r="K149" s="83"/>
      <c r="L149" s="83"/>
      <c r="M149" s="83"/>
      <c r="N149" s="83"/>
      <c r="O149" s="264">
        <f>SUM(G149:N149)</f>
        <v>0</v>
      </c>
      <c r="P149" s="122">
        <f>F149+O149</f>
        <v>0</v>
      </c>
      <c r="Q149" s="193"/>
    </row>
    <row r="150" spans="1:18" ht="46.5" customHeight="1" x14ac:dyDescent="0.2">
      <c r="A150" s="5" t="s">
        <v>164</v>
      </c>
      <c r="B150" s="12" t="s">
        <v>332</v>
      </c>
      <c r="C150" s="8" t="s">
        <v>788</v>
      </c>
      <c r="D150" s="12" t="s">
        <v>310</v>
      </c>
      <c r="E150" s="5" t="s">
        <v>141</v>
      </c>
      <c r="F150" s="10"/>
      <c r="G150" s="420"/>
      <c r="H150" s="277"/>
      <c r="I150" s="83"/>
      <c r="J150" s="83"/>
      <c r="K150" s="83"/>
      <c r="L150" s="83"/>
      <c r="M150" s="83"/>
      <c r="N150" s="83"/>
      <c r="O150" s="264"/>
      <c r="P150" s="122"/>
      <c r="Q150" s="193"/>
    </row>
    <row r="151" spans="1:18" ht="64.5" customHeight="1" x14ac:dyDescent="0.2">
      <c r="A151" s="5" t="s">
        <v>430</v>
      </c>
      <c r="B151" s="274" t="s">
        <v>509</v>
      </c>
      <c r="C151" s="8" t="s">
        <v>788</v>
      </c>
      <c r="D151" s="12" t="s">
        <v>397</v>
      </c>
      <c r="E151" s="5" t="s">
        <v>141</v>
      </c>
      <c r="F151" s="11"/>
      <c r="G151" s="421"/>
      <c r="H151" s="305"/>
      <c r="I151" s="85"/>
      <c r="J151" s="85"/>
      <c r="K151" s="85"/>
      <c r="L151" s="85"/>
      <c r="M151" s="85"/>
      <c r="N151" s="85"/>
      <c r="O151" s="264"/>
      <c r="P151" s="122"/>
    </row>
    <row r="152" spans="1:18" ht="63" customHeight="1" x14ac:dyDescent="0.2">
      <c r="A152" s="5" t="s">
        <v>431</v>
      </c>
      <c r="B152" s="274" t="s">
        <v>510</v>
      </c>
      <c r="C152" s="8" t="s">
        <v>788</v>
      </c>
      <c r="D152" s="12" t="s">
        <v>450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264"/>
      <c r="P152" s="122"/>
    </row>
    <row r="153" spans="1:18" ht="54" customHeight="1" x14ac:dyDescent="0.2">
      <c r="A153" s="5" t="s">
        <v>469</v>
      </c>
      <c r="B153" s="274" t="s">
        <v>511</v>
      </c>
      <c r="C153" s="5" t="s">
        <v>788</v>
      </c>
      <c r="D153" s="12" t="s">
        <v>46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264"/>
      <c r="P153" s="122"/>
    </row>
    <row r="154" spans="1:18" ht="116.25" customHeight="1" x14ac:dyDescent="0.2">
      <c r="A154" s="5" t="s">
        <v>470</v>
      </c>
      <c r="B154" s="12" t="s">
        <v>104</v>
      </c>
      <c r="C154" s="5" t="s">
        <v>788</v>
      </c>
      <c r="D154" s="12" t="s">
        <v>528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264"/>
      <c r="P154" s="122"/>
    </row>
    <row r="155" spans="1:18" ht="119.25" customHeight="1" x14ac:dyDescent="0.2">
      <c r="A155" s="5" t="s">
        <v>470</v>
      </c>
      <c r="B155" s="274" t="s">
        <v>527</v>
      </c>
      <c r="C155" s="5" t="s">
        <v>788</v>
      </c>
      <c r="D155" s="12" t="s">
        <v>530</v>
      </c>
      <c r="E155" s="5" t="s">
        <v>516</v>
      </c>
      <c r="F155" s="11">
        <v>0</v>
      </c>
      <c r="G155" s="421"/>
      <c r="H155" s="305"/>
      <c r="I155" s="85"/>
      <c r="J155" s="85"/>
      <c r="K155" s="85"/>
      <c r="L155" s="85"/>
      <c r="M155" s="85"/>
      <c r="N155" s="85"/>
      <c r="O155" s="264">
        <f>SUM(G155:N155)</f>
        <v>0</v>
      </c>
      <c r="P155" s="122">
        <f>F155+O155</f>
        <v>0</v>
      </c>
    </row>
    <row r="156" spans="1:18" ht="110.45" customHeight="1" x14ac:dyDescent="0.2">
      <c r="A156" s="5" t="s">
        <v>472</v>
      </c>
      <c r="B156" s="12" t="s">
        <v>534</v>
      </c>
      <c r="C156" s="5" t="s">
        <v>788</v>
      </c>
      <c r="D156" s="12" t="s">
        <v>147</v>
      </c>
      <c r="E156" s="5" t="s">
        <v>141</v>
      </c>
      <c r="F156" s="11"/>
      <c r="G156" s="421"/>
      <c r="H156" s="305"/>
      <c r="I156" s="85"/>
      <c r="J156" s="85"/>
      <c r="K156" s="85"/>
      <c r="L156" s="85"/>
      <c r="M156" s="85"/>
      <c r="N156" s="85"/>
      <c r="O156" s="264"/>
      <c r="P156" s="122"/>
    </row>
    <row r="157" spans="1:18" ht="33" customHeight="1" x14ac:dyDescent="0.2">
      <c r="A157" s="1196" t="s">
        <v>930</v>
      </c>
      <c r="B157" s="1197"/>
      <c r="C157" s="1197"/>
      <c r="D157" s="1197"/>
      <c r="E157" s="1197"/>
      <c r="F157" s="1197"/>
      <c r="G157" s="1197"/>
      <c r="H157" s="1197"/>
      <c r="I157" s="1197"/>
      <c r="J157" s="1197"/>
      <c r="K157" s="1197"/>
      <c r="L157" s="1197"/>
      <c r="M157" s="1197"/>
      <c r="N157" s="1197"/>
      <c r="O157" s="1197"/>
      <c r="P157" s="1197"/>
      <c r="Q157" s="1198"/>
    </row>
    <row r="158" spans="1:18" ht="21" customHeight="1" x14ac:dyDescent="0.2">
      <c r="A158" s="16" t="s">
        <v>278</v>
      </c>
      <c r="B158" s="1076" t="s">
        <v>481</v>
      </c>
      <c r="C158" s="1076"/>
      <c r="D158" s="1076"/>
      <c r="E158" s="1076"/>
      <c r="F158" s="11">
        <f>F159+F160+F161</f>
        <v>100155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100155</v>
      </c>
      <c r="Q158" s="395">
        <f>Q159+Q160+Q161</f>
        <v>0</v>
      </c>
    </row>
    <row r="159" spans="1:18" ht="22.15" customHeight="1" x14ac:dyDescent="0.2">
      <c r="A159" s="16" t="s">
        <v>279</v>
      </c>
      <c r="B159" s="1075" t="s">
        <v>468</v>
      </c>
      <c r="C159" s="1075"/>
      <c r="D159" s="1075"/>
      <c r="E159" s="1075"/>
      <c r="F159" s="11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8" ht="24" customHeight="1" x14ac:dyDescent="0.2">
      <c r="A160" s="16" t="s">
        <v>280</v>
      </c>
      <c r="B160" s="1075" t="s">
        <v>29</v>
      </c>
      <c r="C160" s="1075"/>
      <c r="D160" s="1075"/>
      <c r="E160" s="1075"/>
      <c r="F160" s="11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8" ht="25.9" customHeight="1" x14ac:dyDescent="0.2">
      <c r="A161" s="16" t="s">
        <v>281</v>
      </c>
      <c r="B161" s="1075" t="s">
        <v>158</v>
      </c>
      <c r="C161" s="1075"/>
      <c r="D161" s="1075"/>
      <c r="E161" s="1075"/>
      <c r="F161" s="11">
        <f>F148</f>
        <v>100155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100155</v>
      </c>
      <c r="Q161" s="395">
        <f>Q148</f>
        <v>0</v>
      </c>
    </row>
    <row r="162" spans="1:18" ht="22.15" customHeight="1" x14ac:dyDescent="0.2">
      <c r="A162" s="16" t="s">
        <v>286</v>
      </c>
      <c r="B162" s="1076" t="s">
        <v>918</v>
      </c>
      <c r="C162" s="1076"/>
      <c r="D162" s="1076"/>
      <c r="E162" s="1076"/>
      <c r="F162" s="11">
        <f>F163+F164+F165</f>
        <v>100155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100155</v>
      </c>
      <c r="Q162" s="395">
        <f>Q163+Q164+Q165</f>
        <v>0</v>
      </c>
    </row>
    <row r="163" spans="1:18" ht="22.9" customHeight="1" x14ac:dyDescent="0.2">
      <c r="A163" s="16" t="s">
        <v>287</v>
      </c>
      <c r="B163" s="1075" t="s">
        <v>468</v>
      </c>
      <c r="C163" s="1075"/>
      <c r="D163" s="1075"/>
      <c r="E163" s="1075"/>
      <c r="F163" s="11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9">P159</f>
        <v>0</v>
      </c>
      <c r="Q163" s="395">
        <f t="shared" si="9"/>
        <v>0</v>
      </c>
    </row>
    <row r="164" spans="1:18" ht="22.15" customHeight="1" x14ac:dyDescent="0.2">
      <c r="A164" s="16" t="s">
        <v>288</v>
      </c>
      <c r="B164" s="1075" t="s">
        <v>29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9"/>
        <v>0</v>
      </c>
      <c r="Q164" s="395">
        <f t="shared" si="9"/>
        <v>0</v>
      </c>
    </row>
    <row r="165" spans="1:18" ht="25.15" customHeight="1" x14ac:dyDescent="0.2">
      <c r="A165" s="16" t="s">
        <v>289</v>
      </c>
      <c r="B165" s="1075" t="s">
        <v>158</v>
      </c>
      <c r="C165" s="1075"/>
      <c r="D165" s="1075"/>
      <c r="E165" s="1075"/>
      <c r="F165" s="11">
        <f>F161</f>
        <v>100155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100155</v>
      </c>
      <c r="Q165" s="395">
        <f t="shared" si="9"/>
        <v>0</v>
      </c>
    </row>
    <row r="166" spans="1:18" s="37" customFormat="1" ht="24.6" customHeight="1" x14ac:dyDescent="0.2">
      <c r="A166" s="1072" t="s">
        <v>857</v>
      </c>
      <c r="B166" s="1072"/>
      <c r="C166" s="1072"/>
      <c r="D166" s="1072"/>
      <c r="E166" s="1072"/>
      <c r="F166" s="1072"/>
      <c r="G166" s="1072"/>
      <c r="H166" s="1072"/>
      <c r="I166" s="1072"/>
      <c r="J166" s="1072"/>
      <c r="K166" s="1072"/>
      <c r="L166" s="1072"/>
      <c r="M166" s="1072"/>
      <c r="N166" s="1072"/>
      <c r="O166" s="1072"/>
      <c r="P166" s="205"/>
      <c r="Q166" s="189"/>
      <c r="R166" s="1"/>
    </row>
    <row r="167" spans="1:18" ht="92.25" customHeight="1" x14ac:dyDescent="0.2">
      <c r="A167" s="5" t="s">
        <v>165</v>
      </c>
      <c r="B167" s="12" t="s">
        <v>559</v>
      </c>
      <c r="C167" s="5" t="s">
        <v>788</v>
      </c>
      <c r="D167" s="12" t="s">
        <v>47</v>
      </c>
      <c r="E167" s="5" t="s">
        <v>30</v>
      </c>
      <c r="F167" s="11">
        <v>0</v>
      </c>
      <c r="G167" s="421"/>
      <c r="H167" s="305"/>
      <c r="I167" s="85"/>
      <c r="J167" s="85"/>
      <c r="K167" s="85"/>
      <c r="L167" s="85"/>
      <c r="M167" s="85"/>
      <c r="N167" s="85"/>
      <c r="O167" s="264">
        <f>SUM(G167:N167)</f>
        <v>0</v>
      </c>
      <c r="P167" s="122">
        <f>F167+O167</f>
        <v>0</v>
      </c>
    </row>
    <row r="168" spans="1:18" ht="78.75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11"/>
      <c r="G168" s="421"/>
      <c r="H168" s="305"/>
      <c r="I168" s="85"/>
      <c r="J168" s="85"/>
      <c r="K168" s="85"/>
      <c r="L168" s="85"/>
      <c r="M168" s="85"/>
      <c r="N168" s="85"/>
      <c r="O168" s="264"/>
      <c r="P168" s="122"/>
    </row>
    <row r="169" spans="1:18" ht="24.95" customHeight="1" x14ac:dyDescent="0.2">
      <c r="A169" s="1072" t="s">
        <v>858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</row>
    <row r="170" spans="1:18" ht="33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11"/>
      <c r="G170" s="421"/>
      <c r="H170" s="305"/>
      <c r="I170" s="85"/>
      <c r="J170" s="85"/>
      <c r="K170" s="85"/>
      <c r="L170" s="85"/>
      <c r="M170" s="85"/>
      <c r="N170" s="85"/>
      <c r="O170" s="264"/>
      <c r="P170" s="122"/>
    </row>
    <row r="171" spans="1:18" ht="48" customHeight="1" x14ac:dyDescent="0.2">
      <c r="A171" s="5" t="s">
        <v>167</v>
      </c>
      <c r="B171" s="21" t="s">
        <v>25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264"/>
      <c r="P171" s="122"/>
    </row>
    <row r="172" spans="1:18" ht="78.7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264"/>
      <c r="P172" s="122"/>
    </row>
    <row r="173" spans="1:18" ht="33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264"/>
      <c r="P173" s="122"/>
    </row>
    <row r="174" spans="1:18" ht="62.2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264"/>
      <c r="P174" s="122"/>
    </row>
    <row r="175" spans="1:18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264"/>
      <c r="P175" s="122"/>
    </row>
    <row r="176" spans="1:18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10">
        <f>F178+F179+F180</f>
        <v>100155</v>
      </c>
      <c r="G177" s="420"/>
      <c r="H177" s="277"/>
      <c r="I177" s="83"/>
      <c r="J177" s="83"/>
      <c r="K177" s="83"/>
      <c r="L177" s="83"/>
      <c r="M177" s="83"/>
      <c r="N177" s="83"/>
      <c r="O177" s="264">
        <f>O178+O179+O180</f>
        <v>0</v>
      </c>
      <c r="P177" s="122">
        <f t="shared" ref="P177:P188" si="10">F177+O177</f>
        <v>100155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10">
        <v>0</v>
      </c>
      <c r="G178" s="420"/>
      <c r="H178" s="277"/>
      <c r="I178" s="83"/>
      <c r="J178" s="83"/>
      <c r="K178" s="83"/>
      <c r="L178" s="83"/>
      <c r="M178" s="83"/>
      <c r="N178" s="83"/>
      <c r="O178" s="264">
        <v>0</v>
      </c>
      <c r="P178" s="122">
        <f t="shared" si="10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10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361">
        <f>O149</f>
        <v>0</v>
      </c>
      <c r="P179" s="122">
        <f t="shared" si="10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10">
        <f>F148+F155</f>
        <v>100155</v>
      </c>
      <c r="G180" s="420"/>
      <c r="H180" s="277"/>
      <c r="I180" s="83"/>
      <c r="J180" s="83"/>
      <c r="K180" s="83"/>
      <c r="L180" s="83"/>
      <c r="M180" s="83"/>
      <c r="N180" s="83"/>
      <c r="O180" s="363">
        <f>O148+O155</f>
        <v>0</v>
      </c>
      <c r="P180" s="122">
        <f t="shared" si="10"/>
        <v>100155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10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264">
        <f>O182+O183+O184</f>
        <v>0</v>
      </c>
      <c r="P181" s="122">
        <f t="shared" si="10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53">
        <v>0</v>
      </c>
      <c r="G182" s="423"/>
      <c r="H182" s="397"/>
      <c r="I182" s="89"/>
      <c r="J182" s="89"/>
      <c r="K182" s="89"/>
      <c r="L182" s="89"/>
      <c r="M182" s="89"/>
      <c r="N182" s="89"/>
      <c r="O182" s="265">
        <v>0</v>
      </c>
      <c r="P182" s="122">
        <f t="shared" si="10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265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53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265">
        <f>O167</f>
        <v>0</v>
      </c>
      <c r="P184" s="122">
        <f t="shared" si="10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53">
        <f>F177+F181</f>
        <v>100155</v>
      </c>
      <c r="G185" s="423"/>
      <c r="H185" s="397"/>
      <c r="I185" s="89"/>
      <c r="J185" s="89"/>
      <c r="K185" s="89"/>
      <c r="L185" s="89"/>
      <c r="M185" s="89"/>
      <c r="N185" s="89"/>
      <c r="O185" s="265">
        <f>O177+O181</f>
        <v>0</v>
      </c>
      <c r="P185" s="122">
        <f t="shared" si="10"/>
        <v>100155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53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265">
        <f>O178+O182</f>
        <v>0</v>
      </c>
      <c r="P186" s="122">
        <f t="shared" si="10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265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53">
        <f>F180+F184</f>
        <v>100155</v>
      </c>
      <c r="G188" s="423"/>
      <c r="H188" s="397"/>
      <c r="I188" s="89"/>
      <c r="J188" s="89"/>
      <c r="K188" s="89"/>
      <c r="L188" s="89"/>
      <c r="M188" s="89"/>
      <c r="N188" s="89"/>
      <c r="O188" s="265">
        <f>O180+O184</f>
        <v>0</v>
      </c>
      <c r="P188" s="122">
        <f t="shared" si="10"/>
        <v>100155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</row>
    <row r="190" spans="1:17" ht="24.95" customHeight="1" x14ac:dyDescent="0.2">
      <c r="A190" s="1057" t="s">
        <v>872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</row>
    <row r="191" spans="1:17" ht="116.25" customHeight="1" x14ac:dyDescent="0.2">
      <c r="A191" s="309" t="s">
        <v>512</v>
      </c>
      <c r="B191" s="22" t="s">
        <v>625</v>
      </c>
      <c r="C191" s="23" t="s">
        <v>788</v>
      </c>
      <c r="D191" s="22" t="s">
        <v>466</v>
      </c>
      <c r="E191" s="23" t="s">
        <v>873</v>
      </c>
      <c r="F191" s="11">
        <v>1145.4000000000001</v>
      </c>
      <c r="G191" s="427"/>
      <c r="H191" s="404"/>
      <c r="I191" s="92"/>
      <c r="J191" s="92"/>
      <c r="K191" s="92"/>
      <c r="L191" s="92"/>
      <c r="M191" s="92"/>
      <c r="N191" s="92"/>
      <c r="O191" s="264">
        <f>SUM(G191:N191)</f>
        <v>0</v>
      </c>
      <c r="P191" s="122">
        <f>F191+O191</f>
        <v>1145.4000000000001</v>
      </c>
    </row>
    <row r="192" spans="1:17" ht="117" customHeight="1" x14ac:dyDescent="0.2">
      <c r="A192" s="313" t="s">
        <v>513</v>
      </c>
      <c r="B192" s="22" t="s">
        <v>626</v>
      </c>
      <c r="C192" s="23" t="s">
        <v>788</v>
      </c>
      <c r="D192" s="22" t="s">
        <v>466</v>
      </c>
      <c r="E192" s="23" t="s">
        <v>613</v>
      </c>
      <c r="F192" s="11">
        <v>705</v>
      </c>
      <c r="G192" s="421"/>
      <c r="H192" s="305"/>
      <c r="I192" s="85"/>
      <c r="J192" s="85"/>
      <c r="K192" s="85"/>
      <c r="L192" s="85"/>
      <c r="M192" s="85"/>
      <c r="N192" s="85"/>
      <c r="O192" s="264">
        <f>SUM(G192:N192)</f>
        <v>0</v>
      </c>
      <c r="P192" s="122">
        <f>F192+O192</f>
        <v>705</v>
      </c>
    </row>
    <row r="193" spans="1:17" ht="126" customHeight="1" x14ac:dyDescent="0.2">
      <c r="A193" s="285" t="s">
        <v>514</v>
      </c>
      <c r="B193" s="22" t="s">
        <v>632</v>
      </c>
      <c r="C193" s="23" t="s">
        <v>788</v>
      </c>
      <c r="D193" s="22" t="s">
        <v>466</v>
      </c>
      <c r="E193" s="23" t="s">
        <v>627</v>
      </c>
      <c r="F193" s="11">
        <v>3323.3</v>
      </c>
      <c r="G193" s="421"/>
      <c r="H193" s="305"/>
      <c r="I193" s="85"/>
      <c r="J193" s="85"/>
      <c r="K193" s="85"/>
      <c r="L193" s="85"/>
      <c r="M193" s="85"/>
      <c r="N193" s="85"/>
      <c r="O193" s="264">
        <f>SUM(G193:N193)</f>
        <v>0</v>
      </c>
      <c r="P193" s="122">
        <f>F193+O193</f>
        <v>3323.3</v>
      </c>
    </row>
    <row r="194" spans="1:17" ht="105" customHeight="1" x14ac:dyDescent="0.2">
      <c r="A194" s="285" t="s">
        <v>562</v>
      </c>
      <c r="B194" s="22" t="s">
        <v>566</v>
      </c>
      <c r="C194" s="23" t="s">
        <v>788</v>
      </c>
      <c r="D194" s="22" t="s">
        <v>529</v>
      </c>
      <c r="E194" s="23" t="s">
        <v>141</v>
      </c>
      <c r="F194" s="11"/>
      <c r="G194" s="421"/>
      <c r="H194" s="305"/>
      <c r="I194" s="85"/>
      <c r="J194" s="85"/>
      <c r="K194" s="85"/>
      <c r="L194" s="85"/>
      <c r="M194" s="85"/>
      <c r="N194" s="85"/>
      <c r="O194" s="264"/>
      <c r="P194" s="122"/>
    </row>
    <row r="195" spans="1:17" ht="94.5" customHeight="1" x14ac:dyDescent="0.2">
      <c r="A195" s="285" t="s">
        <v>634</v>
      </c>
      <c r="B195" s="22" t="s">
        <v>27</v>
      </c>
      <c r="C195" s="23" t="s">
        <v>788</v>
      </c>
      <c r="D195" s="22" t="s">
        <v>529</v>
      </c>
      <c r="E195" s="23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264"/>
      <c r="P195" s="122"/>
    </row>
    <row r="196" spans="1:17" ht="27" customHeight="1" x14ac:dyDescent="0.2">
      <c r="A196" s="1207" t="s">
        <v>919</v>
      </c>
      <c r="B196" s="1208"/>
      <c r="C196" s="1208"/>
      <c r="D196" s="1208"/>
      <c r="E196" s="1208"/>
      <c r="F196" s="1208"/>
      <c r="G196" s="1208"/>
      <c r="H196" s="1208"/>
      <c r="I196" s="1208"/>
      <c r="J196" s="1208"/>
      <c r="K196" s="1208"/>
      <c r="L196" s="1208"/>
      <c r="M196" s="1208"/>
      <c r="N196" s="1208"/>
      <c r="O196" s="1208"/>
      <c r="P196" s="1208"/>
      <c r="Q196" s="1209"/>
    </row>
    <row r="197" spans="1:17" ht="18" customHeight="1" x14ac:dyDescent="0.2">
      <c r="A197" s="16" t="s">
        <v>278</v>
      </c>
      <c r="B197" s="1076" t="s">
        <v>481</v>
      </c>
      <c r="C197" s="1076"/>
      <c r="D197" s="1076"/>
      <c r="E197" s="1076"/>
      <c r="F197" s="11">
        <f>F198+F199+F200</f>
        <v>5173.7000000000007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5173.7000000000007</v>
      </c>
      <c r="Q197" s="395">
        <f>Q198+Q199+Q200</f>
        <v>0</v>
      </c>
    </row>
    <row r="198" spans="1:17" ht="22.15" customHeight="1" x14ac:dyDescent="0.2">
      <c r="A198" s="16" t="s">
        <v>279</v>
      </c>
      <c r="B198" s="1075" t="s">
        <v>468</v>
      </c>
      <c r="C198" s="1075"/>
      <c r="D198" s="1075"/>
      <c r="E198" s="1075"/>
      <c r="F198" s="11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18" customHeight="1" x14ac:dyDescent="0.2">
      <c r="A199" s="16" t="s">
        <v>280</v>
      </c>
      <c r="B199" s="1075" t="s">
        <v>29</v>
      </c>
      <c r="C199" s="1075"/>
      <c r="D199" s="1075"/>
      <c r="E199" s="1075"/>
      <c r="F199" s="11">
        <f>F191</f>
        <v>1145.4000000000001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1145.4000000000001</v>
      </c>
      <c r="Q199" s="395">
        <f>Q191</f>
        <v>0</v>
      </c>
    </row>
    <row r="200" spans="1:17" ht="19.899999999999999" customHeight="1" x14ac:dyDescent="0.2">
      <c r="A200" s="16" t="s">
        <v>281</v>
      </c>
      <c r="B200" s="1075" t="s">
        <v>158</v>
      </c>
      <c r="C200" s="1075"/>
      <c r="D200" s="1075"/>
      <c r="E200" s="1075"/>
      <c r="F200" s="11">
        <f>F192+F193</f>
        <v>4028.3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4028.3</v>
      </c>
      <c r="Q200" s="395">
        <f>Q192+Q193</f>
        <v>0</v>
      </c>
    </row>
    <row r="201" spans="1:17" ht="19.899999999999999" customHeight="1" x14ac:dyDescent="0.2">
      <c r="A201" s="16" t="s">
        <v>286</v>
      </c>
      <c r="B201" s="1076" t="s">
        <v>920</v>
      </c>
      <c r="C201" s="1076"/>
      <c r="D201" s="1076"/>
      <c r="E201" s="1076"/>
      <c r="F201" s="11">
        <f>F202+F203+F204</f>
        <v>5173.7000000000007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5173.7000000000007</v>
      </c>
      <c r="Q201" s="395">
        <f>Q202+Q203+Q204</f>
        <v>0</v>
      </c>
    </row>
    <row r="202" spans="1:17" ht="19.149999999999999" customHeight="1" x14ac:dyDescent="0.2">
      <c r="A202" s="16" t="s">
        <v>287</v>
      </c>
      <c r="B202" s="1075" t="s">
        <v>468</v>
      </c>
      <c r="C202" s="1075"/>
      <c r="D202" s="1075"/>
      <c r="E202" s="1075"/>
      <c r="F202" s="11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19.899999999999999" customHeight="1" x14ac:dyDescent="0.2">
      <c r="A203" s="16" t="s">
        <v>288</v>
      </c>
      <c r="B203" s="1075" t="s">
        <v>29</v>
      </c>
      <c r="C203" s="1075"/>
      <c r="D203" s="1075"/>
      <c r="E203" s="1075"/>
      <c r="F203" s="11">
        <f>F199</f>
        <v>1145.4000000000001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1145.4000000000001</v>
      </c>
      <c r="Q203" s="395">
        <f>Q199</f>
        <v>0</v>
      </c>
    </row>
    <row r="204" spans="1:17" ht="18" customHeight="1" x14ac:dyDescent="0.2">
      <c r="A204" s="16" t="s">
        <v>289</v>
      </c>
      <c r="B204" s="1075" t="s">
        <v>158</v>
      </c>
      <c r="C204" s="1075"/>
      <c r="D204" s="1075"/>
      <c r="E204" s="1075"/>
      <c r="F204" s="11">
        <f>F200</f>
        <v>4028.3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4028.3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10">
        <f>F207+F208+F209</f>
        <v>5173.7000000000007</v>
      </c>
      <c r="G206" s="420"/>
      <c r="H206" s="277"/>
      <c r="I206" s="83"/>
      <c r="J206" s="83"/>
      <c r="K206" s="83"/>
      <c r="L206" s="83"/>
      <c r="M206" s="83"/>
      <c r="N206" s="83"/>
      <c r="O206" s="361">
        <f>O207+O208+O209</f>
        <v>0</v>
      </c>
      <c r="P206" s="122">
        <f>P207+P208+P209</f>
        <v>5173.7000000000007</v>
      </c>
      <c r="Q206" s="193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53">
        <v>0</v>
      </c>
      <c r="G207" s="423"/>
      <c r="H207" s="397"/>
      <c r="I207" s="89"/>
      <c r="J207" s="89"/>
      <c r="K207" s="89"/>
      <c r="L207" s="89"/>
      <c r="M207" s="89"/>
      <c r="N207" s="89"/>
      <c r="O207" s="362">
        <v>0</v>
      </c>
      <c r="P207" s="122">
        <f t="shared" ref="P207:P213" si="11">F207+O207</f>
        <v>0</v>
      </c>
      <c r="Q207" s="194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53">
        <f>F191</f>
        <v>1145.4000000000001</v>
      </c>
      <c r="G208" s="423"/>
      <c r="H208" s="397"/>
      <c r="I208" s="89"/>
      <c r="J208" s="89"/>
      <c r="K208" s="89"/>
      <c r="L208" s="89"/>
      <c r="M208" s="89"/>
      <c r="N208" s="89"/>
      <c r="O208" s="362">
        <f>O191</f>
        <v>0</v>
      </c>
      <c r="P208" s="122">
        <f t="shared" si="11"/>
        <v>1145.4000000000001</v>
      </c>
      <c r="Q208" s="194">
        <f>Q191</f>
        <v>0</v>
      </c>
    </row>
    <row r="209" spans="1:18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53">
        <f>F192+F193</f>
        <v>4028.3</v>
      </c>
      <c r="G209" s="420"/>
      <c r="H209" s="277"/>
      <c r="I209" s="83"/>
      <c r="J209" s="83"/>
      <c r="K209" s="83"/>
      <c r="L209" s="83"/>
      <c r="M209" s="83"/>
      <c r="N209" s="83"/>
      <c r="O209" s="362">
        <f>O192+O193</f>
        <v>0</v>
      </c>
      <c r="P209" s="122">
        <f t="shared" si="11"/>
        <v>4028.3</v>
      </c>
      <c r="Q209" s="194">
        <f>Q192+Q193</f>
        <v>0</v>
      </c>
    </row>
    <row r="210" spans="1:18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10">
        <f>F206</f>
        <v>5173.7000000000007</v>
      </c>
      <c r="G210" s="420"/>
      <c r="H210" s="277"/>
      <c r="I210" s="83"/>
      <c r="J210" s="83"/>
      <c r="K210" s="83"/>
      <c r="L210" s="83"/>
      <c r="M210" s="83"/>
      <c r="N210" s="83"/>
      <c r="O210" s="361">
        <f>O206</f>
        <v>0</v>
      </c>
      <c r="P210" s="122">
        <f t="shared" si="11"/>
        <v>5173.7000000000007</v>
      </c>
      <c r="Q210" s="193">
        <f>Q206</f>
        <v>0</v>
      </c>
    </row>
    <row r="211" spans="1:18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10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361">
        <f>O207</f>
        <v>0</v>
      </c>
      <c r="P211" s="122">
        <f t="shared" si="11"/>
        <v>0</v>
      </c>
      <c r="Q211" s="193">
        <f>Q207</f>
        <v>0</v>
      </c>
    </row>
    <row r="212" spans="1:18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10">
        <f>F208</f>
        <v>1145.4000000000001</v>
      </c>
      <c r="G212" s="420"/>
      <c r="H212" s="277"/>
      <c r="I212" s="83"/>
      <c r="J212" s="83"/>
      <c r="K212" s="83"/>
      <c r="L212" s="83"/>
      <c r="M212" s="83"/>
      <c r="N212" s="83"/>
      <c r="O212" s="361">
        <f>O208</f>
        <v>0</v>
      </c>
      <c r="P212" s="122">
        <f t="shared" si="11"/>
        <v>1145.4000000000001</v>
      </c>
      <c r="Q212" s="193">
        <f>Q208</f>
        <v>0</v>
      </c>
    </row>
    <row r="213" spans="1:18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10">
        <f>F209</f>
        <v>4028.3</v>
      </c>
      <c r="G213" s="420"/>
      <c r="H213" s="277"/>
      <c r="I213" s="83"/>
      <c r="J213" s="83"/>
      <c r="K213" s="83"/>
      <c r="L213" s="83"/>
      <c r="M213" s="83"/>
      <c r="N213" s="83"/>
      <c r="O213" s="361">
        <f>O209</f>
        <v>0</v>
      </c>
      <c r="P213" s="122">
        <f t="shared" si="11"/>
        <v>4028.3</v>
      </c>
      <c r="Q213" s="193">
        <f>Q209</f>
        <v>0</v>
      </c>
    </row>
    <row r="214" spans="1:18" s="37" customFormat="1" ht="24.95" customHeight="1" x14ac:dyDescent="0.2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189"/>
      <c r="R214" s="1"/>
    </row>
    <row r="215" spans="1:18" s="37" customFormat="1" ht="24.95" customHeight="1" x14ac:dyDescent="0.2">
      <c r="A215" s="1084" t="s">
        <v>806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89"/>
      <c r="R215" s="1"/>
    </row>
    <row r="216" spans="1:18" ht="78.599999999999994" customHeight="1" x14ac:dyDescent="0.2">
      <c r="A216" s="22" t="s">
        <v>171</v>
      </c>
      <c r="B216" s="22" t="s">
        <v>621</v>
      </c>
      <c r="C216" s="23" t="s">
        <v>788</v>
      </c>
      <c r="D216" s="22" t="s">
        <v>172</v>
      </c>
      <c r="E216" s="23" t="s">
        <v>614</v>
      </c>
      <c r="F216" s="11">
        <f>0</f>
        <v>0</v>
      </c>
      <c r="G216" s="421"/>
      <c r="H216" s="305"/>
      <c r="I216" s="85"/>
      <c r="J216" s="85"/>
      <c r="K216" s="85"/>
      <c r="L216" s="85"/>
      <c r="M216" s="85"/>
      <c r="N216" s="85"/>
      <c r="O216" s="264">
        <f>SUM(G216:N216)</f>
        <v>0</v>
      </c>
      <c r="P216" s="122">
        <f>F216+O216</f>
        <v>0</v>
      </c>
      <c r="Q216" s="191">
        <f>0</f>
        <v>0</v>
      </c>
    </row>
    <row r="217" spans="1:18" ht="82.9" customHeight="1" x14ac:dyDescent="0.2">
      <c r="A217" s="22" t="s">
        <v>176</v>
      </c>
      <c r="B217" s="22" t="s">
        <v>691</v>
      </c>
      <c r="C217" s="23">
        <v>2014</v>
      </c>
      <c r="D217" s="22" t="s">
        <v>172</v>
      </c>
      <c r="E217" s="23" t="s">
        <v>879</v>
      </c>
      <c r="F217" s="11">
        <v>0</v>
      </c>
      <c r="G217" s="421"/>
      <c r="H217" s="305"/>
      <c r="I217" s="85"/>
      <c r="J217" s="85"/>
      <c r="K217" s="85"/>
      <c r="L217" s="85"/>
      <c r="M217" s="85"/>
      <c r="N217" s="85"/>
      <c r="O217" s="264">
        <f>SUM(G217:N217)</f>
        <v>0</v>
      </c>
      <c r="P217" s="122">
        <f>F217+O217</f>
        <v>0</v>
      </c>
      <c r="Q217" s="191"/>
    </row>
    <row r="218" spans="1:18" ht="72" customHeight="1" x14ac:dyDescent="0.2">
      <c r="A218" s="22" t="s">
        <v>477</v>
      </c>
      <c r="B218" s="22" t="s">
        <v>446</v>
      </c>
      <c r="C218" s="23" t="s">
        <v>788</v>
      </c>
      <c r="D218" s="22" t="s">
        <v>48</v>
      </c>
      <c r="E218" s="23" t="s">
        <v>141</v>
      </c>
      <c r="F218" s="11"/>
      <c r="G218" s="421"/>
      <c r="H218" s="305"/>
      <c r="I218" s="85"/>
      <c r="J218" s="85"/>
      <c r="K218" s="85"/>
      <c r="L218" s="85"/>
      <c r="M218" s="85"/>
      <c r="N218" s="85"/>
      <c r="O218" s="264"/>
      <c r="P218" s="122"/>
    </row>
    <row r="219" spans="1:18" ht="82.5" customHeight="1" x14ac:dyDescent="0.2">
      <c r="A219" s="22" t="s">
        <v>478</v>
      </c>
      <c r="B219" s="22" t="s">
        <v>361</v>
      </c>
      <c r="C219" s="23" t="s">
        <v>788</v>
      </c>
      <c r="D219" s="22" t="s">
        <v>172</v>
      </c>
      <c r="E219" s="23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264"/>
      <c r="P219" s="122"/>
    </row>
    <row r="220" spans="1:18" ht="59.25" customHeight="1" x14ac:dyDescent="0.2">
      <c r="A220" s="22" t="s">
        <v>479</v>
      </c>
      <c r="B220" s="22" t="s">
        <v>362</v>
      </c>
      <c r="C220" s="23" t="s">
        <v>788</v>
      </c>
      <c r="D220" s="22" t="s">
        <v>172</v>
      </c>
      <c r="E220" s="23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264"/>
      <c r="P220" s="122"/>
    </row>
    <row r="221" spans="1:18" ht="44.25" customHeight="1" x14ac:dyDescent="0.2">
      <c r="A221" s="22" t="s">
        <v>480</v>
      </c>
      <c r="B221" s="22" t="s">
        <v>535</v>
      </c>
      <c r="C221" s="23" t="s">
        <v>788</v>
      </c>
      <c r="D221" s="22" t="s">
        <v>364</v>
      </c>
      <c r="E221" s="23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264"/>
      <c r="P221" s="122"/>
    </row>
    <row r="222" spans="1:18" ht="33.75" customHeight="1" x14ac:dyDescent="0.2">
      <c r="A222" s="22" t="s">
        <v>498</v>
      </c>
      <c r="B222" s="22" t="s">
        <v>366</v>
      </c>
      <c r="C222" s="23" t="s">
        <v>788</v>
      </c>
      <c r="D222" s="22" t="s">
        <v>173</v>
      </c>
      <c r="E222" s="23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264"/>
      <c r="P222" s="122"/>
    </row>
    <row r="223" spans="1:18" ht="92.25" customHeight="1" x14ac:dyDescent="0.2">
      <c r="A223" s="22" t="s">
        <v>5</v>
      </c>
      <c r="B223" s="22" t="s">
        <v>6</v>
      </c>
      <c r="C223" s="23" t="s">
        <v>788</v>
      </c>
      <c r="D223" s="22" t="s">
        <v>173</v>
      </c>
      <c r="E223" s="23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264"/>
      <c r="P223" s="122"/>
    </row>
    <row r="224" spans="1:18" ht="69" customHeight="1" x14ac:dyDescent="0.2">
      <c r="A224" s="22" t="s">
        <v>7</v>
      </c>
      <c r="B224" s="22" t="s">
        <v>8</v>
      </c>
      <c r="C224" s="23" t="s">
        <v>788</v>
      </c>
      <c r="D224" s="22" t="s">
        <v>173</v>
      </c>
      <c r="E224" s="23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264"/>
      <c r="P224" s="122"/>
    </row>
    <row r="225" spans="1:18" s="37" customFormat="1" ht="33" customHeight="1" x14ac:dyDescent="0.2">
      <c r="A225" s="1057" t="s">
        <v>880</v>
      </c>
      <c r="B225" s="1062"/>
      <c r="C225" s="1062"/>
      <c r="D225" s="1062"/>
      <c r="E225" s="1062"/>
      <c r="F225" s="1062"/>
      <c r="G225" s="1062"/>
      <c r="H225" s="1062"/>
      <c r="I225" s="1062"/>
      <c r="J225" s="1062"/>
      <c r="K225" s="1062"/>
      <c r="L225" s="1062"/>
      <c r="M225" s="1062"/>
      <c r="N225" s="1062"/>
      <c r="O225" s="1061"/>
      <c r="P225" s="205"/>
      <c r="Q225" s="189"/>
      <c r="R225" s="1"/>
    </row>
    <row r="226" spans="1:18" ht="67.5" hidden="1" customHeight="1" x14ac:dyDescent="0.2">
      <c r="A226" s="1097" t="s">
        <v>175</v>
      </c>
      <c r="B226" s="314" t="s">
        <v>650</v>
      </c>
      <c r="C226" s="1056" t="s">
        <v>788</v>
      </c>
      <c r="D226" s="12" t="s">
        <v>367</v>
      </c>
      <c r="E226" s="12" t="s">
        <v>206</v>
      </c>
      <c r="F226" s="56">
        <v>0</v>
      </c>
      <c r="G226" s="428"/>
      <c r="H226" s="405"/>
      <c r="I226" s="93"/>
      <c r="J226" s="93"/>
      <c r="K226" s="93"/>
      <c r="L226" s="93"/>
      <c r="M226" s="93"/>
      <c r="N226" s="93"/>
      <c r="O226" s="264">
        <f t="shared" ref="O226:O231" si="12">SUM(G226:N226)</f>
        <v>0</v>
      </c>
      <c r="P226" s="122">
        <f t="shared" ref="P226:P231" si="13">F226+O226</f>
        <v>0</v>
      </c>
    </row>
    <row r="227" spans="1:18" ht="208.15" customHeight="1" x14ac:dyDescent="0.2">
      <c r="A227" s="1097"/>
      <c r="B227" s="18" t="s">
        <v>766</v>
      </c>
      <c r="C227" s="1056"/>
      <c r="D227" s="12"/>
      <c r="E227" s="5" t="s">
        <v>999</v>
      </c>
      <c r="F227" s="53">
        <v>8790.7000000000007</v>
      </c>
      <c r="G227" s="423"/>
      <c r="H227" s="397"/>
      <c r="I227" s="89"/>
      <c r="J227" s="89"/>
      <c r="K227" s="89"/>
      <c r="L227" s="89"/>
      <c r="M227" s="89"/>
      <c r="N227" s="89"/>
      <c r="O227" s="264">
        <f t="shared" si="12"/>
        <v>0</v>
      </c>
      <c r="P227" s="122">
        <f t="shared" si="13"/>
        <v>8790.7000000000007</v>
      </c>
    </row>
    <row r="228" spans="1:18" ht="102" customHeight="1" x14ac:dyDescent="0.2">
      <c r="A228" s="12" t="s">
        <v>499</v>
      </c>
      <c r="B228" s="12" t="s">
        <v>633</v>
      </c>
      <c r="C228" s="5" t="s">
        <v>788</v>
      </c>
      <c r="D228" s="12" t="s">
        <v>147</v>
      </c>
      <c r="E228" s="5" t="s">
        <v>669</v>
      </c>
      <c r="F228" s="53">
        <v>303.2</v>
      </c>
      <c r="G228" s="423"/>
      <c r="H228" s="397"/>
      <c r="I228" s="89"/>
      <c r="J228" s="89"/>
      <c r="K228" s="89"/>
      <c r="L228" s="89"/>
      <c r="M228" s="89"/>
      <c r="N228" s="89"/>
      <c r="O228" s="264">
        <f t="shared" si="12"/>
        <v>0</v>
      </c>
      <c r="P228" s="122">
        <f t="shared" si="13"/>
        <v>303.2</v>
      </c>
    </row>
    <row r="229" spans="1:18" s="34" customFormat="1" ht="192.6" customHeight="1" x14ac:dyDescent="0.25">
      <c r="A229" s="12" t="s">
        <v>500</v>
      </c>
      <c r="B229" s="12" t="s">
        <v>657</v>
      </c>
      <c r="C229" s="291" t="s">
        <v>788</v>
      </c>
      <c r="D229" s="12" t="s">
        <v>367</v>
      </c>
      <c r="E229" s="5" t="s">
        <v>141</v>
      </c>
      <c r="F229" s="11"/>
      <c r="G229" s="421"/>
      <c r="H229" s="305"/>
      <c r="I229" s="85"/>
      <c r="J229" s="85"/>
      <c r="K229" s="85"/>
      <c r="L229" s="85"/>
      <c r="M229" s="85"/>
      <c r="N229" s="85"/>
      <c r="O229" s="264"/>
      <c r="P229" s="122"/>
      <c r="Q229" s="190"/>
      <c r="R229" s="1"/>
    </row>
    <row r="230" spans="1:18" ht="232.5" customHeight="1" x14ac:dyDescent="0.2">
      <c r="A230" s="301" t="s">
        <v>371</v>
      </c>
      <c r="B230" s="12" t="s">
        <v>628</v>
      </c>
      <c r="C230" s="291" t="s">
        <v>788</v>
      </c>
      <c r="D230" s="12" t="s">
        <v>147</v>
      </c>
      <c r="E230" s="5" t="s">
        <v>616</v>
      </c>
      <c r="F230" s="11">
        <v>0</v>
      </c>
      <c r="G230" s="421"/>
      <c r="H230" s="305"/>
      <c r="I230" s="85"/>
      <c r="J230" s="85"/>
      <c r="K230" s="85"/>
      <c r="L230" s="85"/>
      <c r="M230" s="85"/>
      <c r="N230" s="85"/>
      <c r="O230" s="264">
        <f t="shared" si="12"/>
        <v>0</v>
      </c>
      <c r="P230" s="122">
        <f t="shared" si="13"/>
        <v>0</v>
      </c>
    </row>
    <row r="231" spans="1:18" ht="123.75" customHeight="1" x14ac:dyDescent="0.2">
      <c r="A231" s="9" t="s">
        <v>201</v>
      </c>
      <c r="B231" s="12" t="s">
        <v>630</v>
      </c>
      <c r="C231" s="8" t="s">
        <v>788</v>
      </c>
      <c r="D231" s="12" t="s">
        <v>147</v>
      </c>
      <c r="E231" s="5" t="s">
        <v>960</v>
      </c>
      <c r="F231" s="11"/>
      <c r="G231" s="421"/>
      <c r="H231" s="305"/>
      <c r="I231" s="85"/>
      <c r="J231" s="85"/>
      <c r="K231" s="85"/>
      <c r="L231" s="85"/>
      <c r="M231" s="85"/>
      <c r="N231" s="85"/>
      <c r="O231" s="264">
        <f t="shared" si="12"/>
        <v>0</v>
      </c>
      <c r="P231" s="122">
        <f t="shared" si="13"/>
        <v>0</v>
      </c>
    </row>
    <row r="232" spans="1:18" ht="19.899999999999999" customHeight="1" x14ac:dyDescent="0.2">
      <c r="A232" s="1293" t="s">
        <v>923</v>
      </c>
      <c r="B232" s="1294"/>
      <c r="C232" s="1294"/>
      <c r="D232" s="1294"/>
      <c r="E232" s="1294"/>
      <c r="F232" s="1294"/>
      <c r="G232" s="1294"/>
      <c r="H232" s="1294"/>
      <c r="I232" s="1294"/>
      <c r="J232" s="1294"/>
      <c r="K232" s="1294"/>
      <c r="L232" s="1294"/>
      <c r="M232" s="1294"/>
      <c r="N232" s="1294"/>
      <c r="O232" s="1294"/>
      <c r="P232" s="1294"/>
      <c r="Q232" s="1295"/>
    </row>
    <row r="233" spans="1:18" ht="19.899999999999999" customHeight="1" x14ac:dyDescent="0.2">
      <c r="A233" s="15" t="s">
        <v>278</v>
      </c>
      <c r="B233" s="1076" t="s">
        <v>481</v>
      </c>
      <c r="C233" s="1076"/>
      <c r="D233" s="1076"/>
      <c r="E233" s="1076"/>
      <c r="F233" s="11">
        <f>F234+F235+F236</f>
        <v>9093.9000000000015</v>
      </c>
      <c r="G233" s="421"/>
      <c r="H233" s="305"/>
      <c r="I233" s="85"/>
      <c r="J233" s="85"/>
      <c r="K233" s="85"/>
      <c r="L233" s="85"/>
      <c r="M233" s="85"/>
      <c r="N233" s="85"/>
      <c r="O233" s="84">
        <f>O234+O235+O236</f>
        <v>0</v>
      </c>
      <c r="P233" s="122">
        <f>P234+P235+P236</f>
        <v>9093.9000000000015</v>
      </c>
      <c r="Q233" s="395">
        <f>Q234+Q235+Q236</f>
        <v>0</v>
      </c>
    </row>
    <row r="234" spans="1:18" ht="19.899999999999999" customHeight="1" x14ac:dyDescent="0.2">
      <c r="A234" s="5" t="s">
        <v>279</v>
      </c>
      <c r="B234" s="1075" t="s">
        <v>468</v>
      </c>
      <c r="C234" s="1075"/>
      <c r="D234" s="1075"/>
      <c r="E234" s="1075"/>
      <c r="F234" s="11">
        <f>F228</f>
        <v>303.2</v>
      </c>
      <c r="G234" s="421"/>
      <c r="H234" s="305"/>
      <c r="I234" s="85"/>
      <c r="J234" s="85"/>
      <c r="K234" s="85"/>
      <c r="L234" s="85"/>
      <c r="M234" s="85"/>
      <c r="N234" s="85"/>
      <c r="O234" s="84">
        <f>O228</f>
        <v>0</v>
      </c>
      <c r="P234" s="122">
        <f>F234+O234</f>
        <v>303.2</v>
      </c>
      <c r="Q234" s="395">
        <f>Q228</f>
        <v>0</v>
      </c>
    </row>
    <row r="235" spans="1:18" ht="19.899999999999999" customHeight="1" x14ac:dyDescent="0.2">
      <c r="A235" s="5" t="s">
        <v>280</v>
      </c>
      <c r="B235" s="1075" t="s">
        <v>29</v>
      </c>
      <c r="C235" s="1075"/>
      <c r="D235" s="1075"/>
      <c r="E235" s="1075"/>
      <c r="F235" s="11">
        <f>F227+F231</f>
        <v>8790.7000000000007</v>
      </c>
      <c r="G235" s="421"/>
      <c r="H235" s="305"/>
      <c r="I235" s="85"/>
      <c r="J235" s="85"/>
      <c r="K235" s="85"/>
      <c r="L235" s="85"/>
      <c r="M235" s="85"/>
      <c r="N235" s="85"/>
      <c r="O235" s="84">
        <f>O227+O231</f>
        <v>0</v>
      </c>
      <c r="P235" s="122">
        <f>F235+O235</f>
        <v>8790.7000000000007</v>
      </c>
      <c r="Q235" s="395">
        <f>Q227+Q231</f>
        <v>0</v>
      </c>
    </row>
    <row r="236" spans="1:18" ht="19.899999999999999" customHeight="1" x14ac:dyDescent="0.2">
      <c r="A236" s="5" t="s">
        <v>281</v>
      </c>
      <c r="B236" s="1075" t="s">
        <v>158</v>
      </c>
      <c r="C236" s="1075"/>
      <c r="D236" s="1075"/>
      <c r="E236" s="1075"/>
      <c r="F236" s="11">
        <f>F230</f>
        <v>0</v>
      </c>
      <c r="G236" s="421"/>
      <c r="H236" s="305"/>
      <c r="I236" s="85"/>
      <c r="J236" s="85"/>
      <c r="K236" s="85"/>
      <c r="L236" s="85"/>
      <c r="M236" s="85"/>
      <c r="N236" s="85"/>
      <c r="O236" s="84">
        <f>O230</f>
        <v>0</v>
      </c>
      <c r="P236" s="122">
        <f>F236+O236</f>
        <v>0</v>
      </c>
      <c r="Q236" s="395">
        <f>Q230</f>
        <v>0</v>
      </c>
    </row>
    <row r="237" spans="1:18" ht="19.899999999999999" customHeight="1" x14ac:dyDescent="0.2">
      <c r="A237" s="392" t="s">
        <v>282</v>
      </c>
      <c r="B237" s="1076" t="s">
        <v>924</v>
      </c>
      <c r="C237" s="1076"/>
      <c r="D237" s="1076"/>
      <c r="E237" s="1076"/>
      <c r="F237" s="11">
        <f>F238+F239+F240</f>
        <v>9093.9000000000015</v>
      </c>
      <c r="G237" s="421"/>
      <c r="H237" s="305"/>
      <c r="I237" s="85"/>
      <c r="J237" s="85"/>
      <c r="K237" s="85"/>
      <c r="L237" s="85"/>
      <c r="M237" s="85"/>
      <c r="N237" s="85"/>
      <c r="O237" s="84">
        <f>O238+O239+O240</f>
        <v>0</v>
      </c>
      <c r="P237" s="122">
        <f>P238+P239+P240</f>
        <v>9093.9000000000015</v>
      </c>
      <c r="Q237" s="395">
        <f>Q238+Q239+Q240</f>
        <v>0</v>
      </c>
    </row>
    <row r="238" spans="1:18" ht="19.899999999999999" customHeight="1" x14ac:dyDescent="0.2">
      <c r="A238" s="5" t="s">
        <v>283</v>
      </c>
      <c r="B238" s="1075" t="s">
        <v>468</v>
      </c>
      <c r="C238" s="1075"/>
      <c r="D238" s="1075"/>
      <c r="E238" s="1075"/>
      <c r="F238" s="11">
        <f>F234</f>
        <v>303.2</v>
      </c>
      <c r="G238" s="421"/>
      <c r="H238" s="305"/>
      <c r="I238" s="85"/>
      <c r="J238" s="85"/>
      <c r="K238" s="85"/>
      <c r="L238" s="85"/>
      <c r="M238" s="85"/>
      <c r="N238" s="85"/>
      <c r="O238" s="84">
        <f t="shared" ref="O238:Q240" si="14">O234</f>
        <v>0</v>
      </c>
      <c r="P238" s="122">
        <f t="shared" si="14"/>
        <v>303.2</v>
      </c>
      <c r="Q238" s="395">
        <f t="shared" si="14"/>
        <v>0</v>
      </c>
    </row>
    <row r="239" spans="1:18" ht="19.899999999999999" customHeight="1" x14ac:dyDescent="0.2">
      <c r="A239" s="5" t="s">
        <v>284</v>
      </c>
      <c r="B239" s="1075" t="s">
        <v>29</v>
      </c>
      <c r="C239" s="1075"/>
      <c r="D239" s="1075"/>
      <c r="E239" s="1075"/>
      <c r="F239" s="11">
        <f>F235</f>
        <v>8790.7000000000007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si="14"/>
        <v>0</v>
      </c>
      <c r="P239" s="122">
        <f t="shared" si="14"/>
        <v>8790.7000000000007</v>
      </c>
      <c r="Q239" s="395">
        <f t="shared" si="14"/>
        <v>0</v>
      </c>
    </row>
    <row r="240" spans="1:18" ht="23.45" customHeight="1" x14ac:dyDescent="0.2">
      <c r="A240" s="5" t="s">
        <v>285</v>
      </c>
      <c r="B240" s="1075" t="s">
        <v>158</v>
      </c>
      <c r="C240" s="1075"/>
      <c r="D240" s="1075"/>
      <c r="E240" s="1075"/>
      <c r="F240" s="11">
        <f>F236</f>
        <v>0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4"/>
        <v>0</v>
      </c>
      <c r="P240" s="122">
        <f t="shared" si="14"/>
        <v>0</v>
      </c>
      <c r="Q240" s="395">
        <f t="shared" si="14"/>
        <v>0</v>
      </c>
    </row>
    <row r="241" spans="1:18" ht="24.95" customHeight="1" x14ac:dyDescent="0.2">
      <c r="A241" s="1227" t="s">
        <v>372</v>
      </c>
      <c r="B241" s="1228"/>
      <c r="C241" s="1228"/>
      <c r="D241" s="1228"/>
      <c r="E241" s="1228"/>
      <c r="F241" s="1228"/>
      <c r="G241" s="1228"/>
      <c r="H241" s="1228"/>
      <c r="I241" s="1228"/>
      <c r="J241" s="1228"/>
      <c r="K241" s="1228"/>
      <c r="L241" s="1228"/>
      <c r="M241" s="1228"/>
      <c r="N241" s="1228"/>
      <c r="O241" s="1229"/>
      <c r="P241" s="213"/>
    </row>
    <row r="242" spans="1:18" ht="18" customHeight="1" x14ac:dyDescent="0.2">
      <c r="A242" s="15" t="s">
        <v>278</v>
      </c>
      <c r="B242" s="1076" t="s">
        <v>481</v>
      </c>
      <c r="C242" s="1076"/>
      <c r="D242" s="1076"/>
      <c r="E242" s="1076"/>
      <c r="F242" s="10">
        <f>F243+F244+F245</f>
        <v>9093.9000000000015</v>
      </c>
      <c r="G242" s="420"/>
      <c r="H242" s="277"/>
      <c r="I242" s="83"/>
      <c r="J242" s="83"/>
      <c r="K242" s="83"/>
      <c r="L242" s="83"/>
      <c r="M242" s="83"/>
      <c r="N242" s="83"/>
      <c r="O242" s="264">
        <f>O243+O244+O245</f>
        <v>0</v>
      </c>
      <c r="P242" s="122">
        <f t="shared" ref="P242:P249" si="15">F242+O242</f>
        <v>9093.9000000000015</v>
      </c>
      <c r="Q242" s="193">
        <f>Q243+Q244+Q245</f>
        <v>0</v>
      </c>
    </row>
    <row r="243" spans="1:18" ht="15" customHeight="1" x14ac:dyDescent="0.2">
      <c r="A243" s="5" t="s">
        <v>279</v>
      </c>
      <c r="B243" s="1075" t="s">
        <v>468</v>
      </c>
      <c r="C243" s="1075"/>
      <c r="D243" s="1075"/>
      <c r="E243" s="1075"/>
      <c r="F243" s="10">
        <f>F228</f>
        <v>303.2</v>
      </c>
      <c r="G243" s="420"/>
      <c r="H243" s="277"/>
      <c r="I243" s="83"/>
      <c r="J243" s="83"/>
      <c r="K243" s="83"/>
      <c r="L243" s="83"/>
      <c r="M243" s="83"/>
      <c r="N243" s="83"/>
      <c r="O243" s="363">
        <f>O228</f>
        <v>0</v>
      </c>
      <c r="P243" s="122">
        <f t="shared" si="15"/>
        <v>303.2</v>
      </c>
      <c r="Q243" s="193">
        <f>Q228</f>
        <v>0</v>
      </c>
    </row>
    <row r="244" spans="1:18" x14ac:dyDescent="0.2">
      <c r="A244" s="5" t="s">
        <v>280</v>
      </c>
      <c r="B244" s="1075" t="s">
        <v>29</v>
      </c>
      <c r="C244" s="1075"/>
      <c r="D244" s="1075"/>
      <c r="E244" s="1075"/>
      <c r="F244" s="10">
        <f>F227+F231+F217</f>
        <v>8790.7000000000007</v>
      </c>
      <c r="G244" s="420"/>
      <c r="H244" s="277"/>
      <c r="I244" s="83"/>
      <c r="J244" s="83"/>
      <c r="K244" s="83"/>
      <c r="L244" s="83"/>
      <c r="M244" s="83"/>
      <c r="N244" s="83"/>
      <c r="O244" s="363">
        <f>O227+O231+O217</f>
        <v>0</v>
      </c>
      <c r="P244" s="122">
        <f t="shared" si="15"/>
        <v>8790.7000000000007</v>
      </c>
      <c r="Q244" s="193">
        <f>Q227+Q231+Q217</f>
        <v>0</v>
      </c>
    </row>
    <row r="245" spans="1:18" x14ac:dyDescent="0.2">
      <c r="A245" s="5" t="s">
        <v>281</v>
      </c>
      <c r="B245" s="1075" t="s">
        <v>158</v>
      </c>
      <c r="C245" s="1075"/>
      <c r="D245" s="1075"/>
      <c r="E245" s="1075"/>
      <c r="F245" s="10">
        <f>F216+F230</f>
        <v>0</v>
      </c>
      <c r="G245" s="420"/>
      <c r="H245" s="277"/>
      <c r="I245" s="83"/>
      <c r="J245" s="83"/>
      <c r="K245" s="83"/>
      <c r="L245" s="83"/>
      <c r="M245" s="83"/>
      <c r="N245" s="83"/>
      <c r="O245" s="363">
        <f>O216+O230</f>
        <v>0</v>
      </c>
      <c r="P245" s="122">
        <f t="shared" si="15"/>
        <v>0</v>
      </c>
      <c r="Q245" s="193">
        <f>Q216+Q230</f>
        <v>0</v>
      </c>
    </row>
    <row r="246" spans="1:18" ht="15" customHeight="1" x14ac:dyDescent="0.2">
      <c r="A246" s="16" t="s">
        <v>282</v>
      </c>
      <c r="B246" s="1076" t="s">
        <v>493</v>
      </c>
      <c r="C246" s="1076"/>
      <c r="D246" s="1076"/>
      <c r="E246" s="1076"/>
      <c r="F246" s="10">
        <f>F247+F248+F249</f>
        <v>9093.9000000000015</v>
      </c>
      <c r="G246" s="420"/>
      <c r="H246" s="277"/>
      <c r="I246" s="83"/>
      <c r="J246" s="83"/>
      <c r="K246" s="83"/>
      <c r="L246" s="83"/>
      <c r="M246" s="83"/>
      <c r="N246" s="83"/>
      <c r="O246" s="363">
        <f>O247+O248+O249</f>
        <v>0</v>
      </c>
      <c r="P246" s="122">
        <f t="shared" si="15"/>
        <v>9093.9000000000015</v>
      </c>
      <c r="Q246" s="193">
        <f>Q247+Q248+Q249</f>
        <v>0</v>
      </c>
    </row>
    <row r="247" spans="1:18" ht="15.75" customHeight="1" x14ac:dyDescent="0.2">
      <c r="A247" s="15" t="s">
        <v>283</v>
      </c>
      <c r="B247" s="1075" t="s">
        <v>468</v>
      </c>
      <c r="C247" s="1075"/>
      <c r="D247" s="1075"/>
      <c r="E247" s="1075"/>
      <c r="F247" s="10">
        <f>F243</f>
        <v>303.2</v>
      </c>
      <c r="G247" s="420"/>
      <c r="H247" s="277"/>
      <c r="I247" s="83"/>
      <c r="J247" s="83"/>
      <c r="K247" s="83"/>
      <c r="L247" s="83"/>
      <c r="M247" s="83"/>
      <c r="N247" s="83"/>
      <c r="O247" s="363">
        <f>O243</f>
        <v>0</v>
      </c>
      <c r="P247" s="122">
        <f t="shared" si="15"/>
        <v>303.2</v>
      </c>
      <c r="Q247" s="193">
        <f>Q243</f>
        <v>0</v>
      </c>
    </row>
    <row r="248" spans="1:18" x14ac:dyDescent="0.2">
      <c r="A248" s="5" t="s">
        <v>284</v>
      </c>
      <c r="B248" s="1075" t="s">
        <v>29</v>
      </c>
      <c r="C248" s="1075"/>
      <c r="D248" s="1075"/>
      <c r="E248" s="1075"/>
      <c r="F248" s="10">
        <f>F244</f>
        <v>8790.7000000000007</v>
      </c>
      <c r="G248" s="420"/>
      <c r="H248" s="277"/>
      <c r="I248" s="83"/>
      <c r="J248" s="83"/>
      <c r="K248" s="83"/>
      <c r="L248" s="83"/>
      <c r="M248" s="83"/>
      <c r="N248" s="83"/>
      <c r="O248" s="264">
        <f>O244</f>
        <v>0</v>
      </c>
      <c r="P248" s="122">
        <f t="shared" si="15"/>
        <v>8790.7000000000007</v>
      </c>
      <c r="Q248" s="193">
        <f>Q244</f>
        <v>0</v>
      </c>
    </row>
    <row r="249" spans="1:18" x14ac:dyDescent="0.2">
      <c r="A249" s="5" t="s">
        <v>285</v>
      </c>
      <c r="B249" s="1075" t="s">
        <v>158</v>
      </c>
      <c r="C249" s="1075"/>
      <c r="D249" s="1075"/>
      <c r="E249" s="1075"/>
      <c r="F249" s="10">
        <f>F245</f>
        <v>0</v>
      </c>
      <c r="G249" s="420"/>
      <c r="H249" s="277"/>
      <c r="I249" s="83"/>
      <c r="J249" s="83"/>
      <c r="K249" s="83"/>
      <c r="L249" s="83"/>
      <c r="M249" s="83"/>
      <c r="N249" s="83"/>
      <c r="O249" s="264">
        <f>O245</f>
        <v>0</v>
      </c>
      <c r="P249" s="122">
        <f t="shared" si="15"/>
        <v>0</v>
      </c>
      <c r="Q249" s="193">
        <f>Q245</f>
        <v>0</v>
      </c>
    </row>
    <row r="250" spans="1:18" s="37" customFormat="1" ht="24.95" customHeight="1" x14ac:dyDescent="0.2">
      <c r="A250" s="1084" t="s">
        <v>546</v>
      </c>
      <c r="B250" s="1084"/>
      <c r="C250" s="1084"/>
      <c r="D250" s="1084"/>
      <c r="E250" s="1084"/>
      <c r="F250" s="1084"/>
      <c r="G250" s="1084"/>
      <c r="H250" s="1084"/>
      <c r="I250" s="1084"/>
      <c r="J250" s="1084"/>
      <c r="K250" s="1084"/>
      <c r="L250" s="1084"/>
      <c r="M250" s="1084"/>
      <c r="N250" s="1084"/>
      <c r="O250" s="1084"/>
      <c r="P250" s="205"/>
      <c r="Q250" s="189"/>
      <c r="R250" s="1"/>
    </row>
    <row r="251" spans="1:18" s="37" customFormat="1" ht="24.95" customHeight="1" x14ac:dyDescent="0.2">
      <c r="A251" s="1084" t="s">
        <v>886</v>
      </c>
      <c r="B251" s="1084"/>
      <c r="C251" s="1084"/>
      <c r="D251" s="1084"/>
      <c r="E251" s="1084"/>
      <c r="F251" s="1084"/>
      <c r="G251" s="1084"/>
      <c r="H251" s="1084"/>
      <c r="I251" s="1084"/>
      <c r="J251" s="1084"/>
      <c r="K251" s="1084"/>
      <c r="L251" s="1084"/>
      <c r="M251" s="1084"/>
      <c r="N251" s="1084"/>
      <c r="O251" s="1084"/>
      <c r="P251" s="205"/>
      <c r="Q251" s="189"/>
      <c r="R251" s="1"/>
    </row>
    <row r="252" spans="1:18" ht="91.5" customHeight="1" x14ac:dyDescent="0.2">
      <c r="A252" s="5" t="s">
        <v>453</v>
      </c>
      <c r="B252" s="12" t="s">
        <v>373</v>
      </c>
      <c r="C252" s="5" t="s">
        <v>788</v>
      </c>
      <c r="D252" s="12" t="s">
        <v>541</v>
      </c>
      <c r="E252" s="5" t="s">
        <v>141</v>
      </c>
      <c r="F252" s="11"/>
      <c r="G252" s="421"/>
      <c r="H252" s="305"/>
      <c r="I252" s="85"/>
      <c r="J252" s="85"/>
      <c r="K252" s="85"/>
      <c r="L252" s="85"/>
      <c r="M252" s="85"/>
      <c r="N252" s="85"/>
      <c r="O252" s="264"/>
      <c r="P252" s="122"/>
    </row>
    <row r="253" spans="1:18" ht="138.75" customHeight="1" x14ac:dyDescent="0.2">
      <c r="A253" s="5" t="s">
        <v>454</v>
      </c>
      <c r="B253" s="12" t="s">
        <v>374</v>
      </c>
      <c r="C253" s="5" t="s">
        <v>788</v>
      </c>
      <c r="D253" s="12" t="s">
        <v>541</v>
      </c>
      <c r="E253" s="5" t="s">
        <v>141</v>
      </c>
      <c r="F253" s="11"/>
      <c r="G253" s="421"/>
      <c r="H253" s="305"/>
      <c r="I253" s="85"/>
      <c r="J253" s="85"/>
      <c r="K253" s="85"/>
      <c r="L253" s="85"/>
      <c r="M253" s="85"/>
      <c r="N253" s="85"/>
      <c r="O253" s="264"/>
      <c r="P253" s="122"/>
    </row>
    <row r="254" spans="1:18" ht="62.25" customHeight="1" x14ac:dyDescent="0.2">
      <c r="A254" s="5" t="s">
        <v>455</v>
      </c>
      <c r="B254" s="12" t="s">
        <v>377</v>
      </c>
      <c r="C254" s="5" t="s">
        <v>788</v>
      </c>
      <c r="D254" s="12" t="s">
        <v>471</v>
      </c>
      <c r="E254" s="5" t="s">
        <v>141</v>
      </c>
      <c r="F254" s="11"/>
      <c r="G254" s="421"/>
      <c r="H254" s="305"/>
      <c r="I254" s="85"/>
      <c r="J254" s="85"/>
      <c r="K254" s="85"/>
      <c r="L254" s="85"/>
      <c r="M254" s="85"/>
      <c r="N254" s="85"/>
      <c r="O254" s="264"/>
      <c r="P254" s="122"/>
    </row>
    <row r="255" spans="1:18" ht="75" customHeight="1" x14ac:dyDescent="0.2">
      <c r="A255" s="5" t="s">
        <v>456</v>
      </c>
      <c r="B255" s="12" t="s">
        <v>42</v>
      </c>
      <c r="C255" s="5" t="s">
        <v>788</v>
      </c>
      <c r="D255" s="12" t="s">
        <v>471</v>
      </c>
      <c r="E255" s="5" t="s">
        <v>141</v>
      </c>
      <c r="F255" s="11"/>
      <c r="G255" s="421"/>
      <c r="H255" s="305"/>
      <c r="I255" s="85"/>
      <c r="J255" s="85"/>
      <c r="K255" s="85"/>
      <c r="L255" s="85"/>
      <c r="M255" s="85"/>
      <c r="N255" s="85"/>
      <c r="O255" s="264"/>
      <c r="P255" s="122"/>
    </row>
    <row r="256" spans="1:18" ht="97.5" customHeight="1" x14ac:dyDescent="0.2">
      <c r="A256" s="33" t="s">
        <v>457</v>
      </c>
      <c r="B256" s="12" t="s">
        <v>621</v>
      </c>
      <c r="C256" s="5" t="s">
        <v>788</v>
      </c>
      <c r="D256" s="12" t="s">
        <v>540</v>
      </c>
      <c r="E256" s="281" t="s">
        <v>618</v>
      </c>
      <c r="F256" s="11">
        <v>0</v>
      </c>
      <c r="G256" s="421"/>
      <c r="H256" s="305"/>
      <c r="I256" s="85"/>
      <c r="J256" s="85"/>
      <c r="K256" s="85"/>
      <c r="L256" s="85"/>
      <c r="M256" s="85"/>
      <c r="N256" s="85"/>
      <c r="O256" s="264">
        <f>SUM(G256:N256)</f>
        <v>0</v>
      </c>
      <c r="P256" s="122">
        <f>F256+O256</f>
        <v>0</v>
      </c>
    </row>
    <row r="257" spans="1:18" ht="62.25" customHeight="1" x14ac:dyDescent="0.2">
      <c r="A257" s="33" t="s">
        <v>458</v>
      </c>
      <c r="B257" s="12" t="s">
        <v>557</v>
      </c>
      <c r="C257" s="5" t="s">
        <v>788</v>
      </c>
      <c r="D257" s="12" t="s">
        <v>540</v>
      </c>
      <c r="E257" s="5" t="s">
        <v>141</v>
      </c>
      <c r="F257" s="11"/>
      <c r="G257" s="421"/>
      <c r="H257" s="305"/>
      <c r="I257" s="85"/>
      <c r="J257" s="85"/>
      <c r="K257" s="85"/>
      <c r="L257" s="85"/>
      <c r="M257" s="85"/>
      <c r="N257" s="85"/>
      <c r="O257" s="264"/>
      <c r="P257" s="122"/>
    </row>
    <row r="258" spans="1:18" s="37" customFormat="1" ht="81.75" customHeight="1" x14ac:dyDescent="0.2">
      <c r="A258" s="5" t="s">
        <v>547</v>
      </c>
      <c r="B258" s="12" t="s">
        <v>9</v>
      </c>
      <c r="C258" s="5" t="s">
        <v>788</v>
      </c>
      <c r="D258" s="12" t="s">
        <v>540</v>
      </c>
      <c r="E258" s="5" t="s">
        <v>141</v>
      </c>
      <c r="F258" s="11"/>
      <c r="G258" s="421"/>
      <c r="H258" s="305"/>
      <c r="I258" s="85"/>
      <c r="J258" s="85"/>
      <c r="K258" s="85"/>
      <c r="L258" s="85"/>
      <c r="M258" s="85"/>
      <c r="N258" s="85"/>
      <c r="O258" s="264"/>
      <c r="P258" s="122"/>
      <c r="Q258" s="191"/>
      <c r="R258" s="1"/>
    </row>
    <row r="259" spans="1:18" ht="149.25" hidden="1" customHeight="1" x14ac:dyDescent="0.2">
      <c r="A259" s="5" t="s">
        <v>548</v>
      </c>
      <c r="B259" s="12" t="s">
        <v>537</v>
      </c>
      <c r="C259" s="5" t="s">
        <v>506</v>
      </c>
      <c r="D259" s="12" t="s">
        <v>540</v>
      </c>
      <c r="E259" s="5" t="s">
        <v>516</v>
      </c>
      <c r="F259" s="11">
        <v>0</v>
      </c>
      <c r="G259" s="421"/>
      <c r="H259" s="305"/>
      <c r="I259" s="85"/>
      <c r="J259" s="85"/>
      <c r="K259" s="85"/>
      <c r="L259" s="85"/>
      <c r="M259" s="85"/>
      <c r="N259" s="85"/>
      <c r="O259" s="264">
        <f>SUM(G259:N259)</f>
        <v>0</v>
      </c>
      <c r="P259" s="122">
        <f>F259+O259</f>
        <v>0</v>
      </c>
    </row>
    <row r="260" spans="1:18" ht="99" customHeight="1" x14ac:dyDescent="0.2">
      <c r="A260" s="5" t="s">
        <v>548</v>
      </c>
      <c r="B260" s="12" t="s">
        <v>43</v>
      </c>
      <c r="C260" s="5" t="s">
        <v>788</v>
      </c>
      <c r="D260" s="12" t="s">
        <v>540</v>
      </c>
      <c r="E260" s="5" t="s">
        <v>141</v>
      </c>
      <c r="F260" s="11"/>
      <c r="G260" s="421"/>
      <c r="H260" s="305"/>
      <c r="I260" s="85"/>
      <c r="J260" s="85"/>
      <c r="K260" s="85"/>
      <c r="L260" s="85"/>
      <c r="M260" s="85"/>
      <c r="N260" s="85"/>
      <c r="O260" s="264"/>
      <c r="P260" s="122"/>
    </row>
    <row r="261" spans="1:18" ht="24" customHeight="1" x14ac:dyDescent="0.2">
      <c r="A261" s="1196" t="s">
        <v>805</v>
      </c>
      <c r="B261" s="1197"/>
      <c r="C261" s="1197"/>
      <c r="D261" s="1197"/>
      <c r="E261" s="1197"/>
      <c r="F261" s="1197"/>
      <c r="G261" s="1197"/>
      <c r="H261" s="1197"/>
      <c r="I261" s="1197"/>
      <c r="J261" s="1197"/>
      <c r="K261" s="1197"/>
      <c r="L261" s="1197"/>
      <c r="M261" s="1197"/>
      <c r="N261" s="1198"/>
      <c r="O261" s="264"/>
      <c r="P261" s="122"/>
    </row>
    <row r="262" spans="1:18" ht="36" customHeight="1" x14ac:dyDescent="0.2">
      <c r="A262" s="1310" t="s">
        <v>378</v>
      </c>
      <c r="B262" s="1067" t="s">
        <v>544</v>
      </c>
      <c r="C262" s="5" t="s">
        <v>788</v>
      </c>
      <c r="D262" s="12" t="s">
        <v>435</v>
      </c>
      <c r="E262" s="281" t="s">
        <v>756</v>
      </c>
      <c r="F262" s="11">
        <v>10427.200000000001</v>
      </c>
      <c r="G262" s="421"/>
      <c r="H262" s="305"/>
      <c r="I262" s="85"/>
      <c r="J262" s="85"/>
      <c r="K262" s="85"/>
      <c r="L262" s="85"/>
      <c r="M262" s="85"/>
      <c r="N262" s="85"/>
      <c r="O262" s="264">
        <f t="shared" ref="O262:O267" si="16">SUM(G262:N262)</f>
        <v>0</v>
      </c>
      <c r="P262" s="122">
        <f t="shared" ref="P262:P267" si="17">F262+O262</f>
        <v>10427.200000000001</v>
      </c>
    </row>
    <row r="263" spans="1:18" ht="43.15" customHeight="1" x14ac:dyDescent="0.2">
      <c r="A263" s="1311"/>
      <c r="B263" s="1080"/>
      <c r="C263" s="5" t="s">
        <v>788</v>
      </c>
      <c r="D263" s="12" t="s">
        <v>435</v>
      </c>
      <c r="E263" s="281" t="s">
        <v>757</v>
      </c>
      <c r="F263" s="11">
        <v>2091.6999999999998</v>
      </c>
      <c r="G263" s="421"/>
      <c r="H263" s="305"/>
      <c r="I263" s="85"/>
      <c r="J263" s="85"/>
      <c r="K263" s="85"/>
      <c r="L263" s="85"/>
      <c r="M263" s="85"/>
      <c r="N263" s="85"/>
      <c r="O263" s="264">
        <f t="shared" si="16"/>
        <v>0</v>
      </c>
      <c r="P263" s="122">
        <f t="shared" si="17"/>
        <v>2091.6999999999998</v>
      </c>
    </row>
    <row r="264" spans="1:18" ht="43.5" customHeight="1" x14ac:dyDescent="0.2">
      <c r="A264" s="278" t="s">
        <v>379</v>
      </c>
      <c r="B264" s="12" t="s">
        <v>552</v>
      </c>
      <c r="C264" s="5" t="s">
        <v>788</v>
      </c>
      <c r="D264" s="12" t="s">
        <v>435</v>
      </c>
      <c r="E264" s="281" t="s">
        <v>619</v>
      </c>
      <c r="F264" s="11">
        <v>62.2</v>
      </c>
      <c r="G264" s="421"/>
      <c r="H264" s="305"/>
      <c r="I264" s="85"/>
      <c r="J264" s="85"/>
      <c r="K264" s="85"/>
      <c r="L264" s="85"/>
      <c r="M264" s="85"/>
      <c r="N264" s="85"/>
      <c r="O264" s="264">
        <f t="shared" si="16"/>
        <v>0</v>
      </c>
      <c r="P264" s="122">
        <f t="shared" si="17"/>
        <v>62.2</v>
      </c>
    </row>
    <row r="265" spans="1:18" ht="74.45" customHeight="1" x14ac:dyDescent="0.2">
      <c r="A265" s="278" t="s">
        <v>381</v>
      </c>
      <c r="B265" s="12" t="s">
        <v>691</v>
      </c>
      <c r="C265" s="5">
        <v>2014</v>
      </c>
      <c r="D265" s="12" t="s">
        <v>435</v>
      </c>
      <c r="E265" s="281" t="s">
        <v>689</v>
      </c>
      <c r="F265" s="11">
        <v>0</v>
      </c>
      <c r="G265" s="421"/>
      <c r="H265" s="305"/>
      <c r="I265" s="85"/>
      <c r="J265" s="85"/>
      <c r="K265" s="85"/>
      <c r="L265" s="85"/>
      <c r="M265" s="85"/>
      <c r="N265" s="85"/>
      <c r="O265" s="264">
        <f t="shared" si="16"/>
        <v>0</v>
      </c>
      <c r="P265" s="122">
        <f t="shared" si="17"/>
        <v>0</v>
      </c>
    </row>
    <row r="266" spans="1:18" ht="63.6" customHeight="1" x14ac:dyDescent="0.2">
      <c r="A266" s="278" t="s">
        <v>383</v>
      </c>
      <c r="B266" s="12" t="s">
        <v>590</v>
      </c>
      <c r="C266" s="5" t="s">
        <v>788</v>
      </c>
      <c r="D266" s="12" t="s">
        <v>435</v>
      </c>
      <c r="E266" s="281" t="s">
        <v>629</v>
      </c>
      <c r="F266" s="11">
        <v>0</v>
      </c>
      <c r="G266" s="421"/>
      <c r="H266" s="305"/>
      <c r="I266" s="85"/>
      <c r="J266" s="85"/>
      <c r="K266" s="85"/>
      <c r="L266" s="85"/>
      <c r="M266" s="85"/>
      <c r="N266" s="85"/>
      <c r="O266" s="264">
        <f t="shared" si="16"/>
        <v>0</v>
      </c>
      <c r="P266" s="122">
        <f t="shared" si="17"/>
        <v>0</v>
      </c>
    </row>
    <row r="267" spans="1:18" ht="126.75" customHeight="1" x14ac:dyDescent="0.2">
      <c r="A267" s="278" t="s">
        <v>384</v>
      </c>
      <c r="B267" s="12" t="s">
        <v>550</v>
      </c>
      <c r="C267" s="5" t="s">
        <v>788</v>
      </c>
      <c r="D267" s="12" t="s">
        <v>435</v>
      </c>
      <c r="E267" s="281" t="s">
        <v>620</v>
      </c>
      <c r="F267" s="11">
        <v>2049.3000000000002</v>
      </c>
      <c r="G267" s="421"/>
      <c r="H267" s="305"/>
      <c r="I267" s="85"/>
      <c r="J267" s="85"/>
      <c r="K267" s="85"/>
      <c r="L267" s="85"/>
      <c r="M267" s="85"/>
      <c r="N267" s="85"/>
      <c r="O267" s="264">
        <f t="shared" si="16"/>
        <v>0</v>
      </c>
      <c r="P267" s="122">
        <f t="shared" si="17"/>
        <v>2049.3000000000002</v>
      </c>
    </row>
    <row r="268" spans="1:18" ht="24.6" customHeight="1" x14ac:dyDescent="0.2">
      <c r="A268" s="1213" t="s">
        <v>927</v>
      </c>
      <c r="B268" s="1214"/>
      <c r="C268" s="1214"/>
      <c r="D268" s="1214"/>
      <c r="E268" s="1214"/>
      <c r="F268" s="1214"/>
      <c r="G268" s="1214"/>
      <c r="H268" s="1214"/>
      <c r="I268" s="1214"/>
      <c r="J268" s="1214"/>
      <c r="K268" s="1214"/>
      <c r="L268" s="1214"/>
      <c r="M268" s="1214"/>
      <c r="N268" s="1214"/>
      <c r="O268" s="1214"/>
      <c r="P268" s="1214"/>
      <c r="Q268" s="1215"/>
    </row>
    <row r="269" spans="1:18" ht="20.45" customHeight="1" x14ac:dyDescent="0.2">
      <c r="A269" s="15" t="s">
        <v>278</v>
      </c>
      <c r="B269" s="1076" t="s">
        <v>481</v>
      </c>
      <c r="C269" s="1076"/>
      <c r="D269" s="1076"/>
      <c r="E269" s="1076"/>
      <c r="F269" s="11">
        <f>F270+F271+F272</f>
        <v>14630.400000000001</v>
      </c>
      <c r="G269" s="421"/>
      <c r="H269" s="305"/>
      <c r="I269" s="85"/>
      <c r="J269" s="85"/>
      <c r="K269" s="85"/>
      <c r="L269" s="85"/>
      <c r="M269" s="85"/>
      <c r="N269" s="85"/>
      <c r="O269" s="84">
        <f>O270+O271+O272</f>
        <v>0</v>
      </c>
      <c r="P269" s="122">
        <f>P270+P271+P272</f>
        <v>14630.400000000001</v>
      </c>
      <c r="Q269" s="395">
        <f>Q270+Q271+Q272</f>
        <v>0</v>
      </c>
    </row>
    <row r="270" spans="1:18" ht="19.899999999999999" customHeight="1" x14ac:dyDescent="0.2">
      <c r="A270" s="5" t="s">
        <v>279</v>
      </c>
      <c r="B270" s="1075" t="s">
        <v>468</v>
      </c>
      <c r="C270" s="1075"/>
      <c r="D270" s="1075"/>
      <c r="E270" s="1075"/>
      <c r="F270" s="11">
        <v>0</v>
      </c>
      <c r="G270" s="421"/>
      <c r="H270" s="305"/>
      <c r="I270" s="85"/>
      <c r="J270" s="85"/>
      <c r="K270" s="85"/>
      <c r="L270" s="85"/>
      <c r="M270" s="85"/>
      <c r="N270" s="85"/>
      <c r="O270" s="84">
        <v>0</v>
      </c>
      <c r="P270" s="122">
        <f>F270+O270</f>
        <v>0</v>
      </c>
      <c r="Q270" s="395">
        <v>0</v>
      </c>
    </row>
    <row r="271" spans="1:18" ht="18.600000000000001" customHeight="1" x14ac:dyDescent="0.2">
      <c r="A271" s="5" t="s">
        <v>280</v>
      </c>
      <c r="B271" s="1075" t="s">
        <v>29</v>
      </c>
      <c r="C271" s="1075"/>
      <c r="D271" s="1075"/>
      <c r="E271" s="1075"/>
      <c r="F271" s="11">
        <f>F265+F267</f>
        <v>2049.3000000000002</v>
      </c>
      <c r="G271" s="421"/>
      <c r="H271" s="305"/>
      <c r="I271" s="85"/>
      <c r="J271" s="85"/>
      <c r="K271" s="85"/>
      <c r="L271" s="85"/>
      <c r="M271" s="85"/>
      <c r="N271" s="85"/>
      <c r="O271" s="305">
        <f>O265+O267</f>
        <v>0</v>
      </c>
      <c r="P271" s="122">
        <f>F271+O271</f>
        <v>2049.3000000000002</v>
      </c>
      <c r="Q271" s="395">
        <f>Q265+Q267</f>
        <v>0</v>
      </c>
    </row>
    <row r="272" spans="1:18" ht="18.600000000000001" customHeight="1" x14ac:dyDescent="0.2">
      <c r="A272" s="5" t="s">
        <v>281</v>
      </c>
      <c r="B272" s="1075" t="s">
        <v>158</v>
      </c>
      <c r="C272" s="1075"/>
      <c r="D272" s="1075"/>
      <c r="E272" s="1075"/>
      <c r="F272" s="11">
        <f>F262+F263+F264+F266</f>
        <v>12581.100000000002</v>
      </c>
      <c r="G272" s="421"/>
      <c r="H272" s="305"/>
      <c r="I272" s="85"/>
      <c r="J272" s="85"/>
      <c r="K272" s="85"/>
      <c r="L272" s="85"/>
      <c r="M272" s="85"/>
      <c r="N272" s="85"/>
      <c r="O272" s="305">
        <f>O262+O263+O264+O266</f>
        <v>0</v>
      </c>
      <c r="P272" s="122">
        <f>F272+O272</f>
        <v>12581.100000000002</v>
      </c>
      <c r="Q272" s="395">
        <f>Q262+Q263+Q264+Q266</f>
        <v>0</v>
      </c>
    </row>
    <row r="273" spans="1:17" ht="19.899999999999999" customHeight="1" x14ac:dyDescent="0.2">
      <c r="A273" s="392" t="s">
        <v>282</v>
      </c>
      <c r="B273" s="1076" t="s">
        <v>928</v>
      </c>
      <c r="C273" s="1076"/>
      <c r="D273" s="1076"/>
      <c r="E273" s="1076"/>
      <c r="F273" s="11">
        <f>F274+F275+F276</f>
        <v>14630.400000000001</v>
      </c>
      <c r="G273" s="421"/>
      <c r="H273" s="305"/>
      <c r="I273" s="85"/>
      <c r="J273" s="85"/>
      <c r="K273" s="85"/>
      <c r="L273" s="85"/>
      <c r="M273" s="85"/>
      <c r="N273" s="85"/>
      <c r="O273" s="84">
        <f>O274+O275+O276</f>
        <v>0</v>
      </c>
      <c r="P273" s="122">
        <f>P274+P275+P276</f>
        <v>14630.400000000001</v>
      </c>
      <c r="Q273" s="395">
        <f>Q274+Q275+Q276</f>
        <v>0</v>
      </c>
    </row>
    <row r="274" spans="1:17" ht="19.899999999999999" customHeight="1" x14ac:dyDescent="0.2">
      <c r="A274" s="5" t="s">
        <v>283</v>
      </c>
      <c r="B274" s="1075" t="s">
        <v>468</v>
      </c>
      <c r="C274" s="1075"/>
      <c r="D274" s="1075"/>
      <c r="E274" s="1075"/>
      <c r="F274" s="11">
        <f>F270</f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ref="O274:Q276" si="18">O270</f>
        <v>0</v>
      </c>
      <c r="P274" s="122">
        <f t="shared" si="18"/>
        <v>0</v>
      </c>
      <c r="Q274" s="395">
        <f t="shared" si="18"/>
        <v>0</v>
      </c>
    </row>
    <row r="275" spans="1:17" ht="19.899999999999999" customHeight="1" x14ac:dyDescent="0.2">
      <c r="A275" s="5" t="s">
        <v>284</v>
      </c>
      <c r="B275" s="1075" t="s">
        <v>29</v>
      </c>
      <c r="C275" s="1075"/>
      <c r="D275" s="1075"/>
      <c r="E275" s="1075"/>
      <c r="F275" s="11">
        <f>F271</f>
        <v>2049.3000000000002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8"/>
        <v>0</v>
      </c>
      <c r="P275" s="122">
        <f t="shared" si="18"/>
        <v>2049.3000000000002</v>
      </c>
      <c r="Q275" s="395">
        <f t="shared" si="18"/>
        <v>0</v>
      </c>
    </row>
    <row r="276" spans="1:17" ht="18.600000000000001" customHeight="1" x14ac:dyDescent="0.2">
      <c r="A276" s="5" t="s">
        <v>285</v>
      </c>
      <c r="B276" s="1075" t="s">
        <v>158</v>
      </c>
      <c r="C276" s="1075"/>
      <c r="D276" s="1075"/>
      <c r="E276" s="1075"/>
      <c r="F276" s="11">
        <f>F272</f>
        <v>12581.100000000002</v>
      </c>
      <c r="G276" s="421"/>
      <c r="H276" s="305"/>
      <c r="I276" s="85"/>
      <c r="J276" s="85"/>
      <c r="K276" s="85"/>
      <c r="L276" s="85"/>
      <c r="M276" s="85"/>
      <c r="N276" s="85"/>
      <c r="O276" s="277">
        <f t="shared" si="18"/>
        <v>0</v>
      </c>
      <c r="P276" s="122">
        <f t="shared" si="18"/>
        <v>12581.100000000002</v>
      </c>
      <c r="Q276" s="395">
        <f t="shared" si="18"/>
        <v>0</v>
      </c>
    </row>
    <row r="277" spans="1:17" ht="24.95" customHeight="1" x14ac:dyDescent="0.2">
      <c r="A277" s="1073" t="s">
        <v>395</v>
      </c>
      <c r="B277" s="1074"/>
      <c r="C277" s="1074"/>
      <c r="D277" s="1074"/>
      <c r="E277" s="1074"/>
      <c r="F277" s="1074"/>
      <c r="G277" s="1074"/>
      <c r="H277" s="1074"/>
      <c r="I277" s="1074"/>
      <c r="J277" s="1074"/>
      <c r="K277" s="1074"/>
      <c r="L277" s="1074"/>
      <c r="M277" s="1074"/>
      <c r="N277" s="1074"/>
      <c r="O277" s="1074"/>
      <c r="P277" s="213"/>
    </row>
    <row r="278" spans="1:17" ht="18" customHeight="1" x14ac:dyDescent="0.2">
      <c r="A278" s="5" t="s">
        <v>278</v>
      </c>
      <c r="B278" s="1076" t="s">
        <v>481</v>
      </c>
      <c r="C278" s="1076"/>
      <c r="D278" s="1076"/>
      <c r="E278" s="1076"/>
      <c r="F278" s="10">
        <f>F279+F280+F281</f>
        <v>14630.400000000001</v>
      </c>
      <c r="G278" s="420"/>
      <c r="H278" s="277"/>
      <c r="I278" s="83"/>
      <c r="J278" s="83"/>
      <c r="K278" s="83"/>
      <c r="L278" s="83"/>
      <c r="M278" s="83"/>
      <c r="N278" s="83"/>
      <c r="O278" s="264">
        <f>O279+O280+O281</f>
        <v>0</v>
      </c>
      <c r="P278" s="122">
        <f t="shared" ref="P278:P285" si="19">F278+O278</f>
        <v>14630.400000000001</v>
      </c>
      <c r="Q278" s="395">
        <f>Q279+Q280+Q281</f>
        <v>0</v>
      </c>
    </row>
    <row r="279" spans="1:17" ht="18" customHeight="1" x14ac:dyDescent="0.2">
      <c r="A279" s="5" t="s">
        <v>279</v>
      </c>
      <c r="B279" s="1075" t="s">
        <v>468</v>
      </c>
      <c r="C279" s="1075"/>
      <c r="D279" s="1075"/>
      <c r="E279" s="1075"/>
      <c r="F279" s="10">
        <v>0</v>
      </c>
      <c r="G279" s="420"/>
      <c r="H279" s="277"/>
      <c r="I279" s="83"/>
      <c r="J279" s="83"/>
      <c r="K279" s="83"/>
      <c r="L279" s="83"/>
      <c r="M279" s="83"/>
      <c r="N279" s="83"/>
      <c r="O279" s="264">
        <v>0</v>
      </c>
      <c r="P279" s="122">
        <f t="shared" si="19"/>
        <v>0</v>
      </c>
      <c r="Q279" s="395">
        <v>0</v>
      </c>
    </row>
    <row r="280" spans="1:17" ht="18" customHeight="1" x14ac:dyDescent="0.2">
      <c r="A280" s="5" t="s">
        <v>280</v>
      </c>
      <c r="B280" s="1075" t="s">
        <v>29</v>
      </c>
      <c r="C280" s="1075"/>
      <c r="D280" s="1075"/>
      <c r="E280" s="1075"/>
      <c r="F280" s="10">
        <f>F267+F265</f>
        <v>2049.3000000000002</v>
      </c>
      <c r="G280" s="420"/>
      <c r="H280" s="277"/>
      <c r="I280" s="83"/>
      <c r="J280" s="83"/>
      <c r="K280" s="83"/>
      <c r="L280" s="83"/>
      <c r="M280" s="83"/>
      <c r="N280" s="83"/>
      <c r="O280" s="264">
        <f>O267+O265</f>
        <v>0</v>
      </c>
      <c r="P280" s="122">
        <f t="shared" si="19"/>
        <v>2049.3000000000002</v>
      </c>
      <c r="Q280" s="395">
        <f>Q267+Q265</f>
        <v>0</v>
      </c>
    </row>
    <row r="281" spans="1:17" ht="18" customHeight="1" x14ac:dyDescent="0.2">
      <c r="A281" s="5" t="s">
        <v>281</v>
      </c>
      <c r="B281" s="1075" t="s">
        <v>158</v>
      </c>
      <c r="C281" s="1075"/>
      <c r="D281" s="1075"/>
      <c r="E281" s="1075"/>
      <c r="F281" s="10">
        <f>F256+F259+F262+F264+F266+F263</f>
        <v>12581.100000000002</v>
      </c>
      <c r="G281" s="420"/>
      <c r="H281" s="277"/>
      <c r="I281" s="83"/>
      <c r="J281" s="83"/>
      <c r="K281" s="83"/>
      <c r="L281" s="83"/>
      <c r="M281" s="83"/>
      <c r="N281" s="83"/>
      <c r="O281" s="363">
        <f>O256+O259+O262+O264+O266+O263</f>
        <v>0</v>
      </c>
      <c r="P281" s="122">
        <f t="shared" si="19"/>
        <v>12581.100000000002</v>
      </c>
      <c r="Q281" s="395">
        <f>Q256+Q259+Q262+Q264+Q266+Q263</f>
        <v>0</v>
      </c>
    </row>
    <row r="282" spans="1:17" ht="18" customHeight="1" x14ac:dyDescent="0.2">
      <c r="A282" s="15" t="s">
        <v>282</v>
      </c>
      <c r="B282" s="1076" t="s">
        <v>494</v>
      </c>
      <c r="C282" s="1076"/>
      <c r="D282" s="1076"/>
      <c r="E282" s="1076"/>
      <c r="F282" s="10">
        <f>F278</f>
        <v>14630.400000000001</v>
      </c>
      <c r="G282" s="420"/>
      <c r="H282" s="277"/>
      <c r="I282" s="83"/>
      <c r="J282" s="83"/>
      <c r="K282" s="83"/>
      <c r="L282" s="83"/>
      <c r="M282" s="83"/>
      <c r="N282" s="83"/>
      <c r="O282" s="264">
        <f>O278</f>
        <v>0</v>
      </c>
      <c r="P282" s="122">
        <f t="shared" si="19"/>
        <v>14630.400000000001</v>
      </c>
      <c r="Q282" s="395">
        <f>Q278</f>
        <v>0</v>
      </c>
    </row>
    <row r="283" spans="1:17" ht="18" customHeight="1" x14ac:dyDescent="0.2">
      <c r="A283" s="5" t="s">
        <v>283</v>
      </c>
      <c r="B283" s="1075" t="s">
        <v>468</v>
      </c>
      <c r="C283" s="1075"/>
      <c r="D283" s="1075"/>
      <c r="E283" s="1075"/>
      <c r="F283" s="53">
        <f>F279</f>
        <v>0</v>
      </c>
      <c r="G283" s="423"/>
      <c r="H283" s="397"/>
      <c r="I283" s="89"/>
      <c r="J283" s="89"/>
      <c r="K283" s="89"/>
      <c r="L283" s="89"/>
      <c r="M283" s="89"/>
      <c r="N283" s="89"/>
      <c r="O283" s="265">
        <f>O279</f>
        <v>0</v>
      </c>
      <c r="P283" s="122">
        <f t="shared" si="19"/>
        <v>0</v>
      </c>
      <c r="Q283" s="395">
        <f>Q279</f>
        <v>0</v>
      </c>
    </row>
    <row r="284" spans="1:17" ht="18" customHeight="1" x14ac:dyDescent="0.2">
      <c r="A284" s="5" t="s">
        <v>284</v>
      </c>
      <c r="B284" s="1075" t="s">
        <v>29</v>
      </c>
      <c r="C284" s="1075"/>
      <c r="D284" s="1075"/>
      <c r="E284" s="1075"/>
      <c r="F284" s="53">
        <f>F280</f>
        <v>2049.3000000000002</v>
      </c>
      <c r="G284" s="423"/>
      <c r="H284" s="397"/>
      <c r="I284" s="89"/>
      <c r="J284" s="89"/>
      <c r="K284" s="89"/>
      <c r="L284" s="89"/>
      <c r="M284" s="89"/>
      <c r="N284" s="89"/>
      <c r="O284" s="265">
        <f>O280</f>
        <v>0</v>
      </c>
      <c r="P284" s="122">
        <f t="shared" si="19"/>
        <v>2049.3000000000002</v>
      </c>
      <c r="Q284" s="395">
        <f>Q280</f>
        <v>0</v>
      </c>
    </row>
    <row r="285" spans="1:17" ht="18" customHeight="1" x14ac:dyDescent="0.2">
      <c r="A285" s="5" t="s">
        <v>285</v>
      </c>
      <c r="B285" s="1075" t="s">
        <v>158</v>
      </c>
      <c r="C285" s="1075"/>
      <c r="D285" s="1075"/>
      <c r="E285" s="1075"/>
      <c r="F285" s="53">
        <f>F281</f>
        <v>12581.100000000002</v>
      </c>
      <c r="G285" s="423"/>
      <c r="H285" s="397"/>
      <c r="I285" s="89"/>
      <c r="J285" s="89"/>
      <c r="K285" s="89"/>
      <c r="L285" s="89"/>
      <c r="M285" s="89"/>
      <c r="N285" s="89"/>
      <c r="O285" s="265">
        <f>O281</f>
        <v>0</v>
      </c>
      <c r="P285" s="122">
        <f t="shared" si="19"/>
        <v>12581.100000000002</v>
      </c>
      <c r="Q285" s="395">
        <f>Q281</f>
        <v>0</v>
      </c>
    </row>
    <row r="286" spans="1:17" ht="18" customHeight="1" x14ac:dyDescent="0.2">
      <c r="A286" s="39"/>
      <c r="B286" s="41"/>
      <c r="C286" s="41"/>
      <c r="D286" s="41"/>
      <c r="E286" s="41"/>
      <c r="F286" s="114"/>
      <c r="G286" s="429"/>
      <c r="H286" s="406"/>
      <c r="I286" s="78"/>
      <c r="J286" s="78"/>
      <c r="K286" s="78"/>
      <c r="L286" s="78"/>
      <c r="M286" s="78"/>
      <c r="N286" s="78"/>
      <c r="O286" s="94"/>
      <c r="P286" s="27"/>
      <c r="Q286" s="395"/>
    </row>
    <row r="287" spans="1:17" ht="18" customHeight="1" x14ac:dyDescent="0.2">
      <c r="A287" s="39"/>
      <c r="B287" s="41"/>
      <c r="C287" s="41"/>
      <c r="D287" s="41"/>
      <c r="E287" s="41"/>
      <c r="F287" s="114"/>
      <c r="G287" s="429"/>
      <c r="H287" s="406"/>
      <c r="I287" s="78"/>
      <c r="J287" s="78"/>
      <c r="K287" s="78"/>
      <c r="L287" s="78"/>
      <c r="M287" s="78"/>
      <c r="N287" s="78"/>
      <c r="O287" s="94"/>
      <c r="P287" s="27"/>
      <c r="Q287" s="395"/>
    </row>
    <row r="288" spans="1:17" ht="18" customHeight="1" x14ac:dyDescent="0.2">
      <c r="A288" s="39"/>
      <c r="B288" s="41"/>
      <c r="C288" s="41"/>
      <c r="D288" s="41"/>
      <c r="E288" s="41"/>
      <c r="F288" s="114"/>
      <c r="G288" s="429"/>
      <c r="H288" s="406"/>
      <c r="I288" s="78"/>
      <c r="J288" s="78"/>
      <c r="K288" s="78"/>
      <c r="L288" s="78"/>
      <c r="M288" s="78"/>
      <c r="N288" s="78"/>
      <c r="O288" s="94"/>
      <c r="P288" s="27"/>
      <c r="Q288" s="395"/>
    </row>
    <row r="289" spans="1:18" ht="15" customHeight="1" x14ac:dyDescent="0.2">
      <c r="A289" s="1101" t="s">
        <v>411</v>
      </c>
      <c r="B289" s="1101"/>
      <c r="C289" s="1101"/>
      <c r="D289" s="1101"/>
      <c r="E289" s="1101"/>
      <c r="F289" s="1101"/>
      <c r="G289" s="1101"/>
      <c r="H289" s="1101"/>
      <c r="I289" s="1101"/>
      <c r="J289" s="1101"/>
      <c r="K289" s="1101"/>
      <c r="L289" s="1101"/>
      <c r="M289" s="1101"/>
      <c r="N289" s="1101"/>
      <c r="O289" s="1101"/>
      <c r="P289" s="263"/>
    </row>
    <row r="290" spans="1:18" ht="15" customHeight="1" x14ac:dyDescent="0.2">
      <c r="A290" s="1098" t="s">
        <v>412</v>
      </c>
      <c r="B290" s="1098"/>
      <c r="C290" s="1098"/>
      <c r="D290" s="1098"/>
      <c r="E290" s="1098"/>
      <c r="F290" s="1098"/>
      <c r="G290" s="1098"/>
      <c r="H290" s="1098"/>
      <c r="I290" s="1098"/>
      <c r="J290" s="1098"/>
      <c r="K290" s="1098"/>
      <c r="L290" s="1098"/>
      <c r="M290" s="1098"/>
      <c r="N290" s="1098"/>
      <c r="O290" s="1098"/>
      <c r="P290" s="263"/>
    </row>
    <row r="291" spans="1:18" ht="15" customHeight="1" x14ac:dyDescent="0.2">
      <c r="A291" s="1100" t="s">
        <v>413</v>
      </c>
      <c r="B291" s="1099"/>
      <c r="C291" s="1099"/>
      <c r="D291" s="1099"/>
      <c r="E291" s="1099"/>
      <c r="F291" s="1099"/>
      <c r="G291" s="1099"/>
      <c r="H291" s="1099"/>
      <c r="I291" s="1099"/>
      <c r="J291" s="1099"/>
      <c r="K291" s="1099"/>
      <c r="L291" s="1099"/>
      <c r="M291" s="1099"/>
      <c r="N291" s="1099"/>
      <c r="O291" s="1099"/>
      <c r="P291" s="263"/>
    </row>
    <row r="292" spans="1:18" ht="15" customHeight="1" x14ac:dyDescent="0.2">
      <c r="A292" s="1110"/>
      <c r="B292" s="1110"/>
      <c r="C292" s="1110"/>
      <c r="D292" s="1110"/>
      <c r="E292" s="1110"/>
      <c r="F292" s="1110"/>
      <c r="G292" s="1110"/>
      <c r="H292" s="1110"/>
      <c r="I292" s="1110"/>
      <c r="J292" s="1110"/>
      <c r="K292" s="1110"/>
      <c r="L292" s="1110"/>
      <c r="M292" s="1110"/>
      <c r="N292" s="1110"/>
      <c r="O292" s="1110"/>
      <c r="P292" s="263"/>
    </row>
    <row r="293" spans="1:18" s="37" customFormat="1" ht="20.100000000000001" customHeight="1" x14ac:dyDescent="0.2">
      <c r="A293" s="1096" t="s">
        <v>414</v>
      </c>
      <c r="B293" s="1096"/>
      <c r="C293" s="1096"/>
      <c r="D293" s="1096"/>
      <c r="E293" s="1096"/>
      <c r="F293" s="306"/>
      <c r="G293" s="1096"/>
      <c r="H293" s="1096"/>
      <c r="I293" s="1096"/>
      <c r="J293" s="1096"/>
      <c r="K293" s="1096"/>
      <c r="L293" s="1096"/>
      <c r="M293" s="1096"/>
      <c r="N293" s="1096"/>
      <c r="O293" s="1096"/>
      <c r="P293" s="205"/>
      <c r="Q293" s="189"/>
      <c r="R293" s="1"/>
    </row>
    <row r="294" spans="1:18" s="37" customFormat="1" ht="20.100000000000001" customHeight="1" x14ac:dyDescent="0.2">
      <c r="A294" s="1096"/>
      <c r="B294" s="1096"/>
      <c r="C294" s="1096"/>
      <c r="D294" s="1096"/>
      <c r="E294" s="1096"/>
      <c r="F294" s="44" t="s">
        <v>37</v>
      </c>
      <c r="G294" s="430"/>
      <c r="H294" s="407"/>
      <c r="I294" s="95"/>
      <c r="J294" s="95"/>
      <c r="K294" s="95"/>
      <c r="L294" s="95"/>
      <c r="M294" s="95"/>
      <c r="N294" s="95"/>
      <c r="O294" s="364">
        <v>2015</v>
      </c>
      <c r="P294" s="164">
        <v>2015</v>
      </c>
      <c r="Q294" s="189"/>
      <c r="R294" s="1"/>
    </row>
    <row r="295" spans="1:18" s="37" customFormat="1" ht="20.100000000000001" customHeight="1" x14ac:dyDescent="0.2">
      <c r="A295" s="1108" t="s">
        <v>325</v>
      </c>
      <c r="B295" s="1096"/>
      <c r="C295" s="1096"/>
      <c r="D295" s="1096"/>
      <c r="E295" s="1096"/>
      <c r="F295" s="1096"/>
      <c r="G295" s="1096"/>
      <c r="H295" s="1096"/>
      <c r="I295" s="1096"/>
      <c r="J295" s="1096"/>
      <c r="K295" s="1096"/>
      <c r="L295" s="1096"/>
      <c r="M295" s="1096"/>
      <c r="N295" s="1096"/>
      <c r="O295" s="1096"/>
      <c r="P295" s="205"/>
      <c r="Q295" s="189"/>
      <c r="R295" s="1"/>
    </row>
    <row r="296" spans="1:18" s="37" customFormat="1" ht="20.100000000000001" customHeight="1" x14ac:dyDescent="0.2">
      <c r="A296" s="16" t="s">
        <v>278</v>
      </c>
      <c r="B296" s="1109" t="s">
        <v>481</v>
      </c>
      <c r="C296" s="1104"/>
      <c r="D296" s="1104"/>
      <c r="E296" s="1105"/>
      <c r="F296" s="73">
        <f>F297+F298+F299</f>
        <v>234607</v>
      </c>
      <c r="G296" s="431"/>
      <c r="H296" s="408"/>
      <c r="I296" s="96"/>
      <c r="J296" s="96"/>
      <c r="K296" s="96"/>
      <c r="L296" s="96"/>
      <c r="M296" s="96"/>
      <c r="N296" s="96"/>
      <c r="O296" s="365">
        <f>O297+O298+O299</f>
        <v>0</v>
      </c>
      <c r="P296" s="122">
        <f t="shared" ref="P296:P307" si="20">F296+O296</f>
        <v>234607</v>
      </c>
      <c r="Q296" s="193">
        <f>Q297+Q298+Q299</f>
        <v>0</v>
      </c>
      <c r="R296" s="1"/>
    </row>
    <row r="297" spans="1:18" s="37" customFormat="1" ht="20.100000000000001" customHeight="1" x14ac:dyDescent="0.2">
      <c r="A297" s="16" t="s">
        <v>279</v>
      </c>
      <c r="B297" s="1103" t="s">
        <v>468</v>
      </c>
      <c r="C297" s="1104"/>
      <c r="D297" s="1104"/>
      <c r="E297" s="1105"/>
      <c r="F297" s="73">
        <f>F53</f>
        <v>0</v>
      </c>
      <c r="G297" s="431"/>
      <c r="H297" s="408"/>
      <c r="I297" s="96"/>
      <c r="J297" s="96"/>
      <c r="K297" s="96"/>
      <c r="L297" s="96"/>
      <c r="M297" s="96"/>
      <c r="N297" s="96"/>
      <c r="O297" s="365">
        <f>O53</f>
        <v>0</v>
      </c>
      <c r="P297" s="122">
        <f t="shared" si="20"/>
        <v>0</v>
      </c>
      <c r="Q297" s="193">
        <f>Q53</f>
        <v>0</v>
      </c>
      <c r="R297" s="1"/>
    </row>
    <row r="298" spans="1:18" s="37" customFormat="1" ht="20.100000000000001" customHeight="1" x14ac:dyDescent="0.2">
      <c r="A298" s="16" t="s">
        <v>280</v>
      </c>
      <c r="B298" s="1103" t="s">
        <v>29</v>
      </c>
      <c r="C298" s="1104"/>
      <c r="D298" s="1104"/>
      <c r="E298" s="1105"/>
      <c r="F298" s="73">
        <f>F54</f>
        <v>129008.5</v>
      </c>
      <c r="G298" s="431"/>
      <c r="H298" s="408"/>
      <c r="I298" s="96"/>
      <c r="J298" s="96"/>
      <c r="K298" s="96"/>
      <c r="L298" s="96"/>
      <c r="M298" s="96"/>
      <c r="N298" s="96"/>
      <c r="O298" s="416">
        <f>O54</f>
        <v>0</v>
      </c>
      <c r="P298" s="122">
        <f t="shared" si="20"/>
        <v>129008.5</v>
      </c>
      <c r="Q298" s="193">
        <f>Q54</f>
        <v>0</v>
      </c>
      <c r="R298" s="1"/>
    </row>
    <row r="299" spans="1:18" s="37" customFormat="1" ht="20.100000000000001" customHeight="1" x14ac:dyDescent="0.2">
      <c r="A299" s="16" t="s">
        <v>281</v>
      </c>
      <c r="B299" s="1103" t="s">
        <v>158</v>
      </c>
      <c r="C299" s="1104"/>
      <c r="D299" s="1104"/>
      <c r="E299" s="1105"/>
      <c r="F299" s="73">
        <f>F55</f>
        <v>105598.5</v>
      </c>
      <c r="G299" s="431"/>
      <c r="H299" s="408"/>
      <c r="I299" s="96"/>
      <c r="J299" s="96"/>
      <c r="K299" s="96"/>
      <c r="L299" s="96"/>
      <c r="M299" s="96"/>
      <c r="N299" s="96"/>
      <c r="O299" s="365">
        <f>O55</f>
        <v>0</v>
      </c>
      <c r="P299" s="122">
        <f t="shared" si="20"/>
        <v>105598.5</v>
      </c>
      <c r="Q299" s="193">
        <f>Q55</f>
        <v>0</v>
      </c>
      <c r="R299" s="1"/>
    </row>
    <row r="300" spans="1:18" s="37" customFormat="1" ht="20.100000000000001" customHeight="1" x14ac:dyDescent="0.2">
      <c r="A300" s="16" t="s">
        <v>282</v>
      </c>
      <c r="B300" s="1109" t="s">
        <v>482</v>
      </c>
      <c r="C300" s="1104"/>
      <c r="D300" s="1104"/>
      <c r="E300" s="1105"/>
      <c r="F300" s="74">
        <f>F301+F302+F303</f>
        <v>0</v>
      </c>
      <c r="G300" s="432"/>
      <c r="H300" s="409"/>
      <c r="I300" s="97"/>
      <c r="J300" s="97"/>
      <c r="K300" s="97"/>
      <c r="L300" s="97"/>
      <c r="M300" s="97"/>
      <c r="N300" s="97"/>
      <c r="O300" s="366">
        <f>O301+O302+O303</f>
        <v>0</v>
      </c>
      <c r="P300" s="122">
        <f t="shared" si="20"/>
        <v>0</v>
      </c>
      <c r="Q300" s="194">
        <f>Q301+Q302+Q303</f>
        <v>0</v>
      </c>
      <c r="R300" s="1"/>
    </row>
    <row r="301" spans="1:18" s="37" customFormat="1" ht="20.100000000000001" customHeight="1" x14ac:dyDescent="0.2">
      <c r="A301" s="16" t="s">
        <v>283</v>
      </c>
      <c r="B301" s="1103" t="s">
        <v>468</v>
      </c>
      <c r="C301" s="1104"/>
      <c r="D301" s="1104"/>
      <c r="E301" s="1105"/>
      <c r="F301" s="74">
        <f>F57</f>
        <v>0</v>
      </c>
      <c r="G301" s="432"/>
      <c r="H301" s="409"/>
      <c r="I301" s="97"/>
      <c r="J301" s="97"/>
      <c r="K301" s="97"/>
      <c r="L301" s="97"/>
      <c r="M301" s="97"/>
      <c r="N301" s="97"/>
      <c r="O301" s="366">
        <f>O57</f>
        <v>0</v>
      </c>
      <c r="P301" s="122">
        <f t="shared" si="20"/>
        <v>0</v>
      </c>
      <c r="Q301" s="194">
        <f>Q57</f>
        <v>0</v>
      </c>
      <c r="R301" s="1"/>
    </row>
    <row r="302" spans="1:18" s="37" customFormat="1" ht="20.100000000000001" customHeight="1" x14ac:dyDescent="0.2">
      <c r="A302" s="16" t="s">
        <v>284</v>
      </c>
      <c r="B302" s="1103" t="s">
        <v>29</v>
      </c>
      <c r="C302" s="1104"/>
      <c r="D302" s="1104"/>
      <c r="E302" s="1105"/>
      <c r="F302" s="74">
        <f>F58</f>
        <v>0</v>
      </c>
      <c r="G302" s="432"/>
      <c r="H302" s="409"/>
      <c r="I302" s="97"/>
      <c r="J302" s="97"/>
      <c r="K302" s="97"/>
      <c r="L302" s="97"/>
      <c r="M302" s="97"/>
      <c r="N302" s="97"/>
      <c r="O302" s="366">
        <f>O58</f>
        <v>0</v>
      </c>
      <c r="P302" s="122">
        <f t="shared" si="20"/>
        <v>0</v>
      </c>
      <c r="Q302" s="194">
        <f>Q58</f>
        <v>0</v>
      </c>
      <c r="R302" s="1"/>
    </row>
    <row r="303" spans="1:18" s="37" customFormat="1" ht="20.100000000000001" customHeight="1" x14ac:dyDescent="0.2">
      <c r="A303" s="16" t="s">
        <v>285</v>
      </c>
      <c r="B303" s="1103" t="s">
        <v>158</v>
      </c>
      <c r="C303" s="1104"/>
      <c r="D303" s="1104"/>
      <c r="E303" s="1105"/>
      <c r="F303" s="74">
        <f>F59</f>
        <v>0</v>
      </c>
      <c r="G303" s="432"/>
      <c r="H303" s="409"/>
      <c r="I303" s="97"/>
      <c r="J303" s="97"/>
      <c r="K303" s="97"/>
      <c r="L303" s="97"/>
      <c r="M303" s="97"/>
      <c r="N303" s="97"/>
      <c r="O303" s="366">
        <f>O59</f>
        <v>0</v>
      </c>
      <c r="P303" s="122">
        <f t="shared" si="20"/>
        <v>0</v>
      </c>
      <c r="Q303" s="194">
        <f>Q59</f>
        <v>0</v>
      </c>
      <c r="R303" s="1"/>
    </row>
    <row r="304" spans="1:18" s="37" customFormat="1" ht="20.100000000000001" customHeight="1" x14ac:dyDescent="0.2">
      <c r="A304" s="16" t="s">
        <v>286</v>
      </c>
      <c r="B304" s="1109" t="s">
        <v>415</v>
      </c>
      <c r="C304" s="1104"/>
      <c r="D304" s="1104"/>
      <c r="E304" s="1105"/>
      <c r="F304" s="74">
        <f>F305+F306+F307</f>
        <v>234607</v>
      </c>
      <c r="G304" s="432"/>
      <c r="H304" s="409"/>
      <c r="I304" s="97"/>
      <c r="J304" s="97"/>
      <c r="K304" s="97"/>
      <c r="L304" s="97"/>
      <c r="M304" s="97"/>
      <c r="N304" s="97"/>
      <c r="O304" s="366">
        <f>O305+O306+O307</f>
        <v>0</v>
      </c>
      <c r="P304" s="122">
        <f t="shared" si="20"/>
        <v>234607</v>
      </c>
      <c r="Q304" s="194">
        <f>Q305+Q306+Q307</f>
        <v>0</v>
      </c>
      <c r="R304" s="1"/>
    </row>
    <row r="305" spans="1:18" s="37" customFormat="1" ht="20.100000000000001" customHeight="1" x14ac:dyDescent="0.2">
      <c r="A305" s="16" t="s">
        <v>287</v>
      </c>
      <c r="B305" s="1103" t="s">
        <v>468</v>
      </c>
      <c r="C305" s="1104"/>
      <c r="D305" s="1104"/>
      <c r="E305" s="1105"/>
      <c r="F305" s="74">
        <f>F297+F301</f>
        <v>0</v>
      </c>
      <c r="G305" s="432"/>
      <c r="H305" s="409"/>
      <c r="I305" s="97"/>
      <c r="J305" s="97"/>
      <c r="K305" s="97"/>
      <c r="L305" s="97"/>
      <c r="M305" s="97"/>
      <c r="N305" s="97"/>
      <c r="O305" s="366">
        <f>O297+O301</f>
        <v>0</v>
      </c>
      <c r="P305" s="122">
        <f t="shared" si="20"/>
        <v>0</v>
      </c>
      <c r="Q305" s="194">
        <f>Q297+Q301</f>
        <v>0</v>
      </c>
      <c r="R305" s="1"/>
    </row>
    <row r="306" spans="1:18" s="37" customFormat="1" ht="20.100000000000001" customHeight="1" x14ac:dyDescent="0.2">
      <c r="A306" s="16" t="s">
        <v>288</v>
      </c>
      <c r="B306" s="1103" t="s">
        <v>29</v>
      </c>
      <c r="C306" s="1104"/>
      <c r="D306" s="1104"/>
      <c r="E306" s="1105"/>
      <c r="F306" s="74">
        <f>F298+F302</f>
        <v>129008.5</v>
      </c>
      <c r="G306" s="432"/>
      <c r="H306" s="409"/>
      <c r="I306" s="97"/>
      <c r="J306" s="97"/>
      <c r="K306" s="97"/>
      <c r="L306" s="97"/>
      <c r="M306" s="97"/>
      <c r="N306" s="97"/>
      <c r="O306" s="366">
        <f>O298+O302</f>
        <v>0</v>
      </c>
      <c r="P306" s="122">
        <f t="shared" si="20"/>
        <v>129008.5</v>
      </c>
      <c r="Q306" s="194">
        <f>Q298+Q302</f>
        <v>0</v>
      </c>
      <c r="R306" s="1"/>
    </row>
    <row r="307" spans="1:18" s="37" customFormat="1" ht="20.100000000000001" customHeight="1" x14ac:dyDescent="0.2">
      <c r="A307" s="16" t="s">
        <v>289</v>
      </c>
      <c r="B307" s="1103" t="s">
        <v>158</v>
      </c>
      <c r="C307" s="1104"/>
      <c r="D307" s="1104"/>
      <c r="E307" s="1105"/>
      <c r="F307" s="74">
        <f>F299+F303</f>
        <v>105598.5</v>
      </c>
      <c r="G307" s="432"/>
      <c r="H307" s="409"/>
      <c r="I307" s="97"/>
      <c r="J307" s="97"/>
      <c r="K307" s="97"/>
      <c r="L307" s="97"/>
      <c r="M307" s="97"/>
      <c r="N307" s="97"/>
      <c r="O307" s="366">
        <f>O299+O303</f>
        <v>0</v>
      </c>
      <c r="P307" s="122">
        <f t="shared" si="20"/>
        <v>105598.5</v>
      </c>
      <c r="Q307" s="194">
        <f>Q299+Q303</f>
        <v>0</v>
      </c>
      <c r="R307" s="1"/>
    </row>
    <row r="308" spans="1:18" s="37" customFormat="1" ht="20.100000000000001" customHeight="1" x14ac:dyDescent="0.2">
      <c r="A308" s="1112" t="s">
        <v>142</v>
      </c>
      <c r="B308" s="1112"/>
      <c r="C308" s="1112"/>
      <c r="D308" s="1112"/>
      <c r="E308" s="1112"/>
      <c r="F308" s="1112"/>
      <c r="G308" s="1112"/>
      <c r="H308" s="1112"/>
      <c r="I308" s="1112"/>
      <c r="J308" s="1112"/>
      <c r="K308" s="1112"/>
      <c r="L308" s="1112"/>
      <c r="M308" s="1112"/>
      <c r="N308" s="1112"/>
      <c r="O308" s="1112"/>
      <c r="P308" s="205"/>
      <c r="Q308" s="189"/>
      <c r="R308" s="1"/>
    </row>
    <row r="309" spans="1:18" s="37" customFormat="1" ht="20.100000000000001" customHeight="1" x14ac:dyDescent="0.2">
      <c r="A309" s="69" t="s">
        <v>278</v>
      </c>
      <c r="B309" s="1109" t="s">
        <v>481</v>
      </c>
      <c r="C309" s="1104"/>
      <c r="D309" s="1104"/>
      <c r="E309" s="1105"/>
      <c r="F309" s="71">
        <f>F310+F311+F312</f>
        <v>440335.89999999997</v>
      </c>
      <c r="G309" s="433"/>
      <c r="H309" s="410"/>
      <c r="I309" s="98"/>
      <c r="J309" s="98"/>
      <c r="K309" s="98"/>
      <c r="L309" s="98"/>
      <c r="M309" s="98"/>
      <c r="N309" s="98"/>
      <c r="O309" s="367">
        <f>O310+O311+O312</f>
        <v>0</v>
      </c>
      <c r="P309" s="122">
        <f t="shared" ref="P309:P320" si="21">F309+O309</f>
        <v>440335.89999999997</v>
      </c>
      <c r="Q309" s="193">
        <f>Q310+Q311+Q312</f>
        <v>0</v>
      </c>
      <c r="R309" s="1"/>
    </row>
    <row r="310" spans="1:18" s="37" customFormat="1" ht="20.100000000000001" customHeight="1" x14ac:dyDescent="0.2">
      <c r="A310" s="69" t="s">
        <v>279</v>
      </c>
      <c r="B310" s="1103" t="s">
        <v>468</v>
      </c>
      <c r="C310" s="1104"/>
      <c r="D310" s="1104"/>
      <c r="E310" s="1105"/>
      <c r="F310" s="71">
        <f>F135</f>
        <v>0</v>
      </c>
      <c r="G310" s="433"/>
      <c r="H310" s="410"/>
      <c r="I310" s="98"/>
      <c r="J310" s="98"/>
      <c r="K310" s="98"/>
      <c r="L310" s="98"/>
      <c r="M310" s="98"/>
      <c r="N310" s="98"/>
      <c r="O310" s="367">
        <f>O135</f>
        <v>0</v>
      </c>
      <c r="P310" s="122">
        <f t="shared" si="21"/>
        <v>0</v>
      </c>
      <c r="Q310" s="193">
        <f>Q135</f>
        <v>0</v>
      </c>
      <c r="R310" s="1"/>
    </row>
    <row r="311" spans="1:18" s="37" customFormat="1" ht="20.100000000000001" customHeight="1" x14ac:dyDescent="0.2">
      <c r="A311" s="69" t="s">
        <v>280</v>
      </c>
      <c r="B311" s="1103" t="s">
        <v>29</v>
      </c>
      <c r="C311" s="1104"/>
      <c r="D311" s="1104"/>
      <c r="E311" s="1105"/>
      <c r="F311" s="71">
        <f>F136</f>
        <v>155722.29999999999</v>
      </c>
      <c r="G311" s="433"/>
      <c r="H311" s="410"/>
      <c r="I311" s="98"/>
      <c r="J311" s="98"/>
      <c r="K311" s="98"/>
      <c r="L311" s="98"/>
      <c r="M311" s="98"/>
      <c r="N311" s="98"/>
      <c r="O311" s="367">
        <f>O136</f>
        <v>0</v>
      </c>
      <c r="P311" s="122">
        <f t="shared" si="21"/>
        <v>155722.29999999999</v>
      </c>
      <c r="Q311" s="193">
        <f>Q136</f>
        <v>0</v>
      </c>
      <c r="R311" s="1"/>
    </row>
    <row r="312" spans="1:18" s="37" customFormat="1" ht="20.100000000000001" customHeight="1" x14ac:dyDescent="0.2">
      <c r="A312" s="69" t="s">
        <v>281</v>
      </c>
      <c r="B312" s="1103" t="s">
        <v>158</v>
      </c>
      <c r="C312" s="1104"/>
      <c r="D312" s="1104"/>
      <c r="E312" s="1105"/>
      <c r="F312" s="71">
        <f>F137</f>
        <v>284613.59999999998</v>
      </c>
      <c r="G312" s="433"/>
      <c r="H312" s="410"/>
      <c r="I312" s="98"/>
      <c r="J312" s="98"/>
      <c r="K312" s="98"/>
      <c r="L312" s="98"/>
      <c r="M312" s="98"/>
      <c r="N312" s="98"/>
      <c r="O312" s="367">
        <f>O137</f>
        <v>0</v>
      </c>
      <c r="P312" s="122">
        <f t="shared" si="21"/>
        <v>284613.59999999998</v>
      </c>
      <c r="Q312" s="193">
        <f>Q137</f>
        <v>0</v>
      </c>
      <c r="R312" s="1"/>
    </row>
    <row r="313" spans="1:18" s="37" customFormat="1" ht="20.100000000000001" customHeight="1" x14ac:dyDescent="0.2">
      <c r="A313" s="69" t="s">
        <v>282</v>
      </c>
      <c r="B313" s="1109" t="s">
        <v>482</v>
      </c>
      <c r="C313" s="1104"/>
      <c r="D313" s="1104"/>
      <c r="E313" s="1105"/>
      <c r="F313" s="72">
        <f>F314+F315+F316</f>
        <v>0</v>
      </c>
      <c r="G313" s="434"/>
      <c r="H313" s="411"/>
      <c r="I313" s="99"/>
      <c r="J313" s="99"/>
      <c r="K313" s="99"/>
      <c r="L313" s="99"/>
      <c r="M313" s="99"/>
      <c r="N313" s="99"/>
      <c r="O313" s="368">
        <f>O314+O315+O316</f>
        <v>0</v>
      </c>
      <c r="P313" s="122">
        <f t="shared" si="21"/>
        <v>0</v>
      </c>
      <c r="Q313" s="194">
        <f>Q314+Q315+Q316</f>
        <v>0</v>
      </c>
      <c r="R313" s="1"/>
    </row>
    <row r="314" spans="1:18" s="37" customFormat="1" ht="20.100000000000001" customHeight="1" x14ac:dyDescent="0.2">
      <c r="A314" s="69" t="s">
        <v>283</v>
      </c>
      <c r="B314" s="1103" t="s">
        <v>468</v>
      </c>
      <c r="C314" s="1104"/>
      <c r="D314" s="1104"/>
      <c r="E314" s="1105"/>
      <c r="F314" s="72">
        <f>F139</f>
        <v>0</v>
      </c>
      <c r="G314" s="434"/>
      <c r="H314" s="411"/>
      <c r="I314" s="99"/>
      <c r="J314" s="99"/>
      <c r="K314" s="99"/>
      <c r="L314" s="99"/>
      <c r="M314" s="99"/>
      <c r="N314" s="99"/>
      <c r="O314" s="368">
        <f>O139</f>
        <v>0</v>
      </c>
      <c r="P314" s="122">
        <f t="shared" si="21"/>
        <v>0</v>
      </c>
      <c r="Q314" s="194">
        <f>Q139</f>
        <v>0</v>
      </c>
      <c r="R314" s="1"/>
    </row>
    <row r="315" spans="1:18" s="37" customFormat="1" ht="20.100000000000001" customHeight="1" x14ac:dyDescent="0.2">
      <c r="A315" s="69" t="s">
        <v>284</v>
      </c>
      <c r="B315" s="1103" t="s">
        <v>29</v>
      </c>
      <c r="C315" s="1104"/>
      <c r="D315" s="1104"/>
      <c r="E315" s="1105"/>
      <c r="F315" s="72">
        <f>F140</f>
        <v>0</v>
      </c>
      <c r="G315" s="434"/>
      <c r="H315" s="411"/>
      <c r="I315" s="99"/>
      <c r="J315" s="99"/>
      <c r="K315" s="99"/>
      <c r="L315" s="99"/>
      <c r="M315" s="99"/>
      <c r="N315" s="99"/>
      <c r="O315" s="368">
        <f>O140</f>
        <v>0</v>
      </c>
      <c r="P315" s="122">
        <f t="shared" si="21"/>
        <v>0</v>
      </c>
      <c r="Q315" s="194">
        <f>Q140</f>
        <v>0</v>
      </c>
      <c r="R315" s="1"/>
    </row>
    <row r="316" spans="1:18" s="37" customFormat="1" ht="20.100000000000001" customHeight="1" x14ac:dyDescent="0.2">
      <c r="A316" s="69" t="s">
        <v>285</v>
      </c>
      <c r="B316" s="1103" t="s">
        <v>158</v>
      </c>
      <c r="C316" s="1104"/>
      <c r="D316" s="1104"/>
      <c r="E316" s="1105"/>
      <c r="F316" s="72">
        <f>F141</f>
        <v>0</v>
      </c>
      <c r="G316" s="434"/>
      <c r="H316" s="411"/>
      <c r="I316" s="99"/>
      <c r="J316" s="99"/>
      <c r="K316" s="99"/>
      <c r="L316" s="99"/>
      <c r="M316" s="99"/>
      <c r="N316" s="99"/>
      <c r="O316" s="368">
        <f>O141</f>
        <v>0</v>
      </c>
      <c r="P316" s="122">
        <f t="shared" si="21"/>
        <v>0</v>
      </c>
      <c r="Q316" s="194">
        <f>Q141</f>
        <v>0</v>
      </c>
      <c r="R316" s="1"/>
    </row>
    <row r="317" spans="1:18" s="37" customFormat="1" ht="20.100000000000001" customHeight="1" x14ac:dyDescent="0.2">
      <c r="A317" s="69" t="s">
        <v>286</v>
      </c>
      <c r="B317" s="1109" t="s">
        <v>416</v>
      </c>
      <c r="C317" s="1104"/>
      <c r="D317" s="1104"/>
      <c r="E317" s="1105"/>
      <c r="F317" s="72">
        <f>F318+F319+F320</f>
        <v>440335.89999999997</v>
      </c>
      <c r="G317" s="434"/>
      <c r="H317" s="411"/>
      <c r="I317" s="99"/>
      <c r="J317" s="99"/>
      <c r="K317" s="99"/>
      <c r="L317" s="99"/>
      <c r="M317" s="99"/>
      <c r="N317" s="99"/>
      <c r="O317" s="368">
        <f>O318+O319+O320</f>
        <v>0</v>
      </c>
      <c r="P317" s="122">
        <f t="shared" si="21"/>
        <v>440335.89999999997</v>
      </c>
      <c r="Q317" s="194">
        <f>Q318+Q319+Q320</f>
        <v>0</v>
      </c>
      <c r="R317" s="1"/>
    </row>
    <row r="318" spans="1:18" s="37" customFormat="1" ht="20.100000000000001" customHeight="1" x14ac:dyDescent="0.2">
      <c r="A318" s="69" t="s">
        <v>287</v>
      </c>
      <c r="B318" s="1103" t="s">
        <v>468</v>
      </c>
      <c r="C318" s="1104"/>
      <c r="D318" s="1104"/>
      <c r="E318" s="1105"/>
      <c r="F318" s="72">
        <f>F310+F314</f>
        <v>0</v>
      </c>
      <c r="G318" s="434"/>
      <c r="H318" s="411"/>
      <c r="I318" s="99"/>
      <c r="J318" s="99"/>
      <c r="K318" s="99"/>
      <c r="L318" s="99"/>
      <c r="M318" s="99"/>
      <c r="N318" s="99"/>
      <c r="O318" s="368">
        <f>O310+O314</f>
        <v>0</v>
      </c>
      <c r="P318" s="122">
        <f t="shared" si="21"/>
        <v>0</v>
      </c>
      <c r="Q318" s="194">
        <f>Q310+Q314</f>
        <v>0</v>
      </c>
      <c r="R318" s="1"/>
    </row>
    <row r="319" spans="1:18" s="37" customFormat="1" ht="20.100000000000001" customHeight="1" x14ac:dyDescent="0.2">
      <c r="A319" s="69" t="s">
        <v>288</v>
      </c>
      <c r="B319" s="1103" t="s">
        <v>29</v>
      </c>
      <c r="C319" s="1104"/>
      <c r="D319" s="1104"/>
      <c r="E319" s="1105"/>
      <c r="F319" s="72">
        <f>F311+F315</f>
        <v>155722.29999999999</v>
      </c>
      <c r="G319" s="434"/>
      <c r="H319" s="411"/>
      <c r="I319" s="99"/>
      <c r="J319" s="99"/>
      <c r="K319" s="99"/>
      <c r="L319" s="99"/>
      <c r="M319" s="99"/>
      <c r="N319" s="99"/>
      <c r="O319" s="368">
        <f>O311+O315</f>
        <v>0</v>
      </c>
      <c r="P319" s="122">
        <f t="shared" si="21"/>
        <v>155722.29999999999</v>
      </c>
      <c r="Q319" s="194">
        <f>Q311+Q315</f>
        <v>0</v>
      </c>
      <c r="R319" s="1"/>
    </row>
    <row r="320" spans="1:18" s="37" customFormat="1" ht="20.100000000000001" customHeight="1" x14ac:dyDescent="0.2">
      <c r="A320" s="69" t="s">
        <v>289</v>
      </c>
      <c r="B320" s="1103" t="s">
        <v>158</v>
      </c>
      <c r="C320" s="1104"/>
      <c r="D320" s="1104"/>
      <c r="E320" s="1105"/>
      <c r="F320" s="72">
        <f>F312+F316</f>
        <v>284613.59999999998</v>
      </c>
      <c r="G320" s="434"/>
      <c r="H320" s="411"/>
      <c r="I320" s="99"/>
      <c r="J320" s="99"/>
      <c r="K320" s="99"/>
      <c r="L320" s="99"/>
      <c r="M320" s="99"/>
      <c r="N320" s="99"/>
      <c r="O320" s="368">
        <f>O312+O316</f>
        <v>0</v>
      </c>
      <c r="P320" s="122">
        <f t="shared" si="21"/>
        <v>284613.59999999998</v>
      </c>
      <c r="Q320" s="194">
        <f>Q312+Q316</f>
        <v>0</v>
      </c>
      <c r="R320" s="1"/>
    </row>
    <row r="321" spans="1:18" s="37" customFormat="1" ht="20.100000000000001" customHeight="1" x14ac:dyDescent="0.2">
      <c r="A321" s="1108" t="s">
        <v>160</v>
      </c>
      <c r="B321" s="1111"/>
      <c r="C321" s="1111"/>
      <c r="D321" s="1111"/>
      <c r="E321" s="1111"/>
      <c r="F321" s="1111"/>
      <c r="G321" s="1111"/>
      <c r="H321" s="1111"/>
      <c r="I321" s="1111"/>
      <c r="J321" s="1111"/>
      <c r="K321" s="1111"/>
      <c r="L321" s="1111"/>
      <c r="M321" s="1111"/>
      <c r="N321" s="1111"/>
      <c r="O321" s="1111"/>
      <c r="P321" s="205"/>
      <c r="Q321" s="189"/>
      <c r="R321" s="1"/>
    </row>
    <row r="322" spans="1:18" s="37" customFormat="1" ht="20.100000000000001" customHeight="1" x14ac:dyDescent="0.2">
      <c r="A322" s="69" t="s">
        <v>278</v>
      </c>
      <c r="B322" s="1109" t="s">
        <v>481</v>
      </c>
      <c r="C322" s="1104"/>
      <c r="D322" s="1104"/>
      <c r="E322" s="1105"/>
      <c r="F322" s="71">
        <f>F323+F324+F325</f>
        <v>100155</v>
      </c>
      <c r="G322" s="433"/>
      <c r="H322" s="410"/>
      <c r="I322" s="98"/>
      <c r="J322" s="98"/>
      <c r="K322" s="98"/>
      <c r="L322" s="98"/>
      <c r="M322" s="98"/>
      <c r="N322" s="98"/>
      <c r="O322" s="367">
        <f>O323+O324+O325</f>
        <v>0</v>
      </c>
      <c r="P322" s="122">
        <f t="shared" ref="P322:P333" si="22">F322+O322</f>
        <v>100155</v>
      </c>
      <c r="Q322" s="193">
        <f>Q323+Q324+Q325</f>
        <v>0</v>
      </c>
      <c r="R322" s="1"/>
    </row>
    <row r="323" spans="1:18" s="37" customFormat="1" ht="20.100000000000001" customHeight="1" x14ac:dyDescent="0.2">
      <c r="A323" s="69" t="s">
        <v>279</v>
      </c>
      <c r="B323" s="1103" t="s">
        <v>468</v>
      </c>
      <c r="C323" s="1104"/>
      <c r="D323" s="1104"/>
      <c r="E323" s="1105"/>
      <c r="F323" s="71">
        <f>F178</f>
        <v>0</v>
      </c>
      <c r="G323" s="433"/>
      <c r="H323" s="410"/>
      <c r="I323" s="98"/>
      <c r="J323" s="98"/>
      <c r="K323" s="98"/>
      <c r="L323" s="98"/>
      <c r="M323" s="98"/>
      <c r="N323" s="98"/>
      <c r="O323" s="367">
        <f>O178</f>
        <v>0</v>
      </c>
      <c r="P323" s="122">
        <f t="shared" si="22"/>
        <v>0</v>
      </c>
      <c r="Q323" s="193">
        <f>Q178</f>
        <v>0</v>
      </c>
      <c r="R323" s="1"/>
    </row>
    <row r="324" spans="1:18" s="37" customFormat="1" ht="20.100000000000001" customHeight="1" x14ac:dyDescent="0.2">
      <c r="A324" s="69" t="s">
        <v>280</v>
      </c>
      <c r="B324" s="1103" t="s">
        <v>29</v>
      </c>
      <c r="C324" s="1104"/>
      <c r="D324" s="1104"/>
      <c r="E324" s="1105"/>
      <c r="F324" s="71">
        <f>F179</f>
        <v>0</v>
      </c>
      <c r="G324" s="433"/>
      <c r="H324" s="410"/>
      <c r="I324" s="98"/>
      <c r="J324" s="98"/>
      <c r="K324" s="98"/>
      <c r="L324" s="98"/>
      <c r="M324" s="98"/>
      <c r="N324" s="98"/>
      <c r="O324" s="367">
        <f>O179</f>
        <v>0</v>
      </c>
      <c r="P324" s="122">
        <f t="shared" si="22"/>
        <v>0</v>
      </c>
      <c r="Q324" s="193">
        <f>Q179</f>
        <v>0</v>
      </c>
      <c r="R324" s="1"/>
    </row>
    <row r="325" spans="1:18" s="37" customFormat="1" ht="20.100000000000001" customHeight="1" x14ac:dyDescent="0.2">
      <c r="A325" s="69" t="s">
        <v>281</v>
      </c>
      <c r="B325" s="1103" t="s">
        <v>158</v>
      </c>
      <c r="C325" s="1104"/>
      <c r="D325" s="1104"/>
      <c r="E325" s="1105"/>
      <c r="F325" s="71">
        <f>F180</f>
        <v>100155</v>
      </c>
      <c r="G325" s="433"/>
      <c r="H325" s="410"/>
      <c r="I325" s="98"/>
      <c r="J325" s="98"/>
      <c r="K325" s="98"/>
      <c r="L325" s="98"/>
      <c r="M325" s="98"/>
      <c r="N325" s="98"/>
      <c r="O325" s="367">
        <f>O180</f>
        <v>0</v>
      </c>
      <c r="P325" s="122">
        <f t="shared" si="22"/>
        <v>100155</v>
      </c>
      <c r="Q325" s="193">
        <f>Q180</f>
        <v>0</v>
      </c>
      <c r="R325" s="1"/>
    </row>
    <row r="326" spans="1:18" s="37" customFormat="1" ht="20.100000000000001" customHeight="1" x14ac:dyDescent="0.2">
      <c r="A326" s="69" t="s">
        <v>282</v>
      </c>
      <c r="B326" s="1109" t="s">
        <v>482</v>
      </c>
      <c r="C326" s="1104"/>
      <c r="D326" s="1104"/>
      <c r="E326" s="1105"/>
      <c r="F326" s="72">
        <f>F327+F328+F329</f>
        <v>0</v>
      </c>
      <c r="G326" s="434"/>
      <c r="H326" s="411"/>
      <c r="I326" s="99"/>
      <c r="J326" s="99"/>
      <c r="K326" s="99"/>
      <c r="L326" s="99"/>
      <c r="M326" s="99"/>
      <c r="N326" s="99"/>
      <c r="O326" s="368">
        <f>O327+O328+O329</f>
        <v>0</v>
      </c>
      <c r="P326" s="122">
        <f t="shared" si="22"/>
        <v>0</v>
      </c>
      <c r="Q326" s="194">
        <f>Q327+Q328+Q329</f>
        <v>0</v>
      </c>
      <c r="R326" s="1"/>
    </row>
    <row r="327" spans="1:18" s="37" customFormat="1" ht="20.100000000000001" customHeight="1" x14ac:dyDescent="0.2">
      <c r="A327" s="69" t="s">
        <v>283</v>
      </c>
      <c r="B327" s="1103" t="s">
        <v>468</v>
      </c>
      <c r="C327" s="1104"/>
      <c r="D327" s="1104"/>
      <c r="E327" s="1105"/>
      <c r="F327" s="72">
        <f>F182</f>
        <v>0</v>
      </c>
      <c r="G327" s="434"/>
      <c r="H327" s="411"/>
      <c r="I327" s="99"/>
      <c r="J327" s="99"/>
      <c r="K327" s="99"/>
      <c r="L327" s="99"/>
      <c r="M327" s="99"/>
      <c r="N327" s="99"/>
      <c r="O327" s="368">
        <f>O182</f>
        <v>0</v>
      </c>
      <c r="P327" s="122">
        <f t="shared" si="22"/>
        <v>0</v>
      </c>
      <c r="Q327" s="194">
        <f>Q182</f>
        <v>0</v>
      </c>
      <c r="R327" s="1"/>
    </row>
    <row r="328" spans="1:18" s="37" customFormat="1" ht="20.100000000000001" customHeight="1" x14ac:dyDescent="0.2">
      <c r="A328" s="69" t="s">
        <v>284</v>
      </c>
      <c r="B328" s="1103" t="s">
        <v>29</v>
      </c>
      <c r="C328" s="1104"/>
      <c r="D328" s="1104"/>
      <c r="E328" s="1105"/>
      <c r="F328" s="72">
        <f>F183</f>
        <v>0</v>
      </c>
      <c r="G328" s="434"/>
      <c r="H328" s="411"/>
      <c r="I328" s="99"/>
      <c r="J328" s="99"/>
      <c r="K328" s="99"/>
      <c r="L328" s="99"/>
      <c r="M328" s="99"/>
      <c r="N328" s="99"/>
      <c r="O328" s="368">
        <f>O183</f>
        <v>0</v>
      </c>
      <c r="P328" s="122">
        <f t="shared" si="22"/>
        <v>0</v>
      </c>
      <c r="Q328" s="194">
        <f>Q183</f>
        <v>0</v>
      </c>
      <c r="R328" s="1"/>
    </row>
    <row r="329" spans="1:18" s="37" customFormat="1" ht="20.100000000000001" customHeight="1" x14ac:dyDescent="0.2">
      <c r="A329" s="69" t="s">
        <v>285</v>
      </c>
      <c r="B329" s="1103" t="s">
        <v>158</v>
      </c>
      <c r="C329" s="1104"/>
      <c r="D329" s="1104"/>
      <c r="E329" s="1105"/>
      <c r="F329" s="72">
        <f>F184</f>
        <v>0</v>
      </c>
      <c r="G329" s="434"/>
      <c r="H329" s="411"/>
      <c r="I329" s="99"/>
      <c r="J329" s="99"/>
      <c r="K329" s="99"/>
      <c r="L329" s="99"/>
      <c r="M329" s="99"/>
      <c r="N329" s="99"/>
      <c r="O329" s="368">
        <f>O184</f>
        <v>0</v>
      </c>
      <c r="P329" s="122">
        <f t="shared" si="22"/>
        <v>0</v>
      </c>
      <c r="Q329" s="194">
        <f>Q184</f>
        <v>0</v>
      </c>
      <c r="R329" s="1"/>
    </row>
    <row r="330" spans="1:18" s="37" customFormat="1" ht="20.100000000000001" customHeight="1" x14ac:dyDescent="0.2">
      <c r="A330" s="69" t="s">
        <v>286</v>
      </c>
      <c r="B330" s="1109" t="s">
        <v>417</v>
      </c>
      <c r="C330" s="1104"/>
      <c r="D330" s="1104"/>
      <c r="E330" s="1105"/>
      <c r="F330" s="72">
        <f>F331+F332+F333</f>
        <v>100155</v>
      </c>
      <c r="G330" s="434"/>
      <c r="H330" s="411"/>
      <c r="I330" s="99"/>
      <c r="J330" s="99"/>
      <c r="K330" s="99"/>
      <c r="L330" s="99"/>
      <c r="M330" s="99"/>
      <c r="N330" s="99"/>
      <c r="O330" s="368">
        <f>O331+O332+O333</f>
        <v>0</v>
      </c>
      <c r="P330" s="122">
        <f t="shared" si="22"/>
        <v>100155</v>
      </c>
      <c r="Q330" s="194">
        <f>Q331+Q332+Q333</f>
        <v>0</v>
      </c>
      <c r="R330" s="1"/>
    </row>
    <row r="331" spans="1:18" s="37" customFormat="1" ht="20.100000000000001" customHeight="1" x14ac:dyDescent="0.2">
      <c r="A331" s="69" t="s">
        <v>287</v>
      </c>
      <c r="B331" s="1103" t="s">
        <v>468</v>
      </c>
      <c r="C331" s="1104"/>
      <c r="D331" s="1104"/>
      <c r="E331" s="1105"/>
      <c r="F331" s="72">
        <f>F323+F327</f>
        <v>0</v>
      </c>
      <c r="G331" s="434"/>
      <c r="H331" s="411"/>
      <c r="I331" s="99"/>
      <c r="J331" s="99"/>
      <c r="K331" s="99"/>
      <c r="L331" s="99"/>
      <c r="M331" s="99"/>
      <c r="N331" s="99"/>
      <c r="O331" s="368">
        <f>O323+O327</f>
        <v>0</v>
      </c>
      <c r="P331" s="122">
        <f t="shared" si="22"/>
        <v>0</v>
      </c>
      <c r="Q331" s="194">
        <f>Q323+Q327</f>
        <v>0</v>
      </c>
      <c r="R331" s="1"/>
    </row>
    <row r="332" spans="1:18" s="37" customFormat="1" ht="20.100000000000001" customHeight="1" x14ac:dyDescent="0.2">
      <c r="A332" s="69" t="s">
        <v>288</v>
      </c>
      <c r="B332" s="1103" t="s">
        <v>29</v>
      </c>
      <c r="C332" s="1104"/>
      <c r="D332" s="1104"/>
      <c r="E332" s="1105"/>
      <c r="F332" s="72">
        <f>F324+F328</f>
        <v>0</v>
      </c>
      <c r="G332" s="434"/>
      <c r="H332" s="411"/>
      <c r="I332" s="99"/>
      <c r="J332" s="99"/>
      <c r="K332" s="99"/>
      <c r="L332" s="99"/>
      <c r="M332" s="99"/>
      <c r="N332" s="99"/>
      <c r="O332" s="368">
        <f>O324+O328</f>
        <v>0</v>
      </c>
      <c r="P332" s="122">
        <f t="shared" si="22"/>
        <v>0</v>
      </c>
      <c r="Q332" s="194">
        <f>Q324+Q328</f>
        <v>0</v>
      </c>
      <c r="R332" s="1"/>
    </row>
    <row r="333" spans="1:18" s="37" customFormat="1" ht="20.100000000000001" customHeight="1" x14ac:dyDescent="0.2">
      <c r="A333" s="69" t="s">
        <v>289</v>
      </c>
      <c r="B333" s="1103" t="s">
        <v>158</v>
      </c>
      <c r="C333" s="1104"/>
      <c r="D333" s="1104"/>
      <c r="E333" s="1105"/>
      <c r="F333" s="72">
        <f>F325+F329</f>
        <v>100155</v>
      </c>
      <c r="G333" s="434"/>
      <c r="H333" s="411"/>
      <c r="I333" s="99"/>
      <c r="J333" s="99"/>
      <c r="K333" s="99"/>
      <c r="L333" s="99"/>
      <c r="M333" s="99"/>
      <c r="N333" s="99"/>
      <c r="O333" s="368">
        <f>O325+O329</f>
        <v>0</v>
      </c>
      <c r="P333" s="122">
        <f t="shared" si="22"/>
        <v>100155</v>
      </c>
      <c r="Q333" s="194">
        <f>Q325+Q329</f>
        <v>0</v>
      </c>
      <c r="R333" s="1"/>
    </row>
    <row r="334" spans="1:18" s="37" customFormat="1" ht="20.100000000000001" customHeight="1" x14ac:dyDescent="0.2">
      <c r="A334" s="1108" t="s">
        <v>545</v>
      </c>
      <c r="B334" s="1108"/>
      <c r="C334" s="1108"/>
      <c r="D334" s="1108"/>
      <c r="E334" s="1108"/>
      <c r="F334" s="1108"/>
      <c r="G334" s="1108"/>
      <c r="H334" s="1108"/>
      <c r="I334" s="1108"/>
      <c r="J334" s="1108"/>
      <c r="K334" s="1108"/>
      <c r="L334" s="1108"/>
      <c r="M334" s="1108"/>
      <c r="N334" s="1108"/>
      <c r="O334" s="1108"/>
      <c r="P334" s="205"/>
      <c r="Q334" s="189"/>
      <c r="R334" s="1"/>
    </row>
    <row r="335" spans="1:18" s="37" customFormat="1" ht="20.100000000000001" customHeight="1" x14ac:dyDescent="0.2">
      <c r="A335" s="69" t="s">
        <v>278</v>
      </c>
      <c r="B335" s="1109" t="s">
        <v>481</v>
      </c>
      <c r="C335" s="1104"/>
      <c r="D335" s="1104"/>
      <c r="E335" s="1105"/>
      <c r="F335" s="71">
        <f>F336+F337+F338</f>
        <v>5173.7000000000007</v>
      </c>
      <c r="G335" s="433"/>
      <c r="H335" s="410"/>
      <c r="I335" s="98"/>
      <c r="J335" s="98"/>
      <c r="K335" s="98"/>
      <c r="L335" s="98"/>
      <c r="M335" s="98"/>
      <c r="N335" s="98"/>
      <c r="O335" s="367">
        <f>O336+O337+O338</f>
        <v>0</v>
      </c>
      <c r="P335" s="122">
        <f t="shared" ref="P335:P342" si="23">F335+O335</f>
        <v>5173.7000000000007</v>
      </c>
      <c r="Q335" s="193">
        <f>Q336+Q337+Q338</f>
        <v>0</v>
      </c>
      <c r="R335" s="1"/>
    </row>
    <row r="336" spans="1:18" s="37" customFormat="1" ht="20.100000000000001" customHeight="1" x14ac:dyDescent="0.2">
      <c r="A336" s="69" t="s">
        <v>279</v>
      </c>
      <c r="B336" s="1103" t="s">
        <v>468</v>
      </c>
      <c r="C336" s="1104"/>
      <c r="D336" s="1104"/>
      <c r="E336" s="1105"/>
      <c r="F336" s="71">
        <f>F207</f>
        <v>0</v>
      </c>
      <c r="G336" s="433"/>
      <c r="H336" s="410"/>
      <c r="I336" s="98"/>
      <c r="J336" s="98"/>
      <c r="K336" s="98"/>
      <c r="L336" s="98"/>
      <c r="M336" s="98"/>
      <c r="N336" s="98"/>
      <c r="O336" s="367">
        <f>O207</f>
        <v>0</v>
      </c>
      <c r="P336" s="122">
        <f t="shared" si="23"/>
        <v>0</v>
      </c>
      <c r="Q336" s="193">
        <f>Q207</f>
        <v>0</v>
      </c>
      <c r="R336" s="1"/>
    </row>
    <row r="337" spans="1:18" s="37" customFormat="1" ht="20.100000000000001" customHeight="1" x14ac:dyDescent="0.2">
      <c r="A337" s="69" t="s">
        <v>280</v>
      </c>
      <c r="B337" s="1103" t="s">
        <v>29</v>
      </c>
      <c r="C337" s="1104"/>
      <c r="D337" s="1104"/>
      <c r="E337" s="1105"/>
      <c r="F337" s="71">
        <f>F208</f>
        <v>1145.4000000000001</v>
      </c>
      <c r="G337" s="433"/>
      <c r="H337" s="410"/>
      <c r="I337" s="98"/>
      <c r="J337" s="98"/>
      <c r="K337" s="98"/>
      <c r="L337" s="98"/>
      <c r="M337" s="98"/>
      <c r="N337" s="98"/>
      <c r="O337" s="367">
        <f>O208</f>
        <v>0</v>
      </c>
      <c r="P337" s="122">
        <f t="shared" si="23"/>
        <v>1145.4000000000001</v>
      </c>
      <c r="Q337" s="193">
        <f>Q208</f>
        <v>0</v>
      </c>
      <c r="R337" s="1"/>
    </row>
    <row r="338" spans="1:18" s="37" customFormat="1" ht="20.100000000000001" customHeight="1" x14ac:dyDescent="0.2">
      <c r="A338" s="69" t="s">
        <v>281</v>
      </c>
      <c r="B338" s="1103" t="s">
        <v>158</v>
      </c>
      <c r="C338" s="1104"/>
      <c r="D338" s="1104"/>
      <c r="E338" s="1105"/>
      <c r="F338" s="71">
        <f>F209</f>
        <v>4028.3</v>
      </c>
      <c r="G338" s="433"/>
      <c r="H338" s="410"/>
      <c r="I338" s="98"/>
      <c r="J338" s="98"/>
      <c r="K338" s="98"/>
      <c r="L338" s="98"/>
      <c r="M338" s="98"/>
      <c r="N338" s="98"/>
      <c r="O338" s="367">
        <f>O209</f>
        <v>0</v>
      </c>
      <c r="P338" s="122">
        <f t="shared" si="23"/>
        <v>4028.3</v>
      </c>
      <c r="Q338" s="193">
        <f>Q209</f>
        <v>0</v>
      </c>
      <c r="R338" s="1"/>
    </row>
    <row r="339" spans="1:18" s="37" customFormat="1" ht="20.100000000000001" customHeight="1" x14ac:dyDescent="0.2">
      <c r="A339" s="69" t="s">
        <v>282</v>
      </c>
      <c r="B339" s="1109" t="s">
        <v>418</v>
      </c>
      <c r="C339" s="1104"/>
      <c r="D339" s="1104"/>
      <c r="E339" s="1105"/>
      <c r="F339" s="72">
        <f>F335</f>
        <v>5173.7000000000007</v>
      </c>
      <c r="G339" s="434"/>
      <c r="H339" s="411"/>
      <c r="I339" s="99"/>
      <c r="J339" s="99"/>
      <c r="K339" s="99"/>
      <c r="L339" s="99"/>
      <c r="M339" s="99"/>
      <c r="N339" s="99"/>
      <c r="O339" s="368">
        <f>O335</f>
        <v>0</v>
      </c>
      <c r="P339" s="122">
        <f t="shared" si="23"/>
        <v>5173.7000000000007</v>
      </c>
      <c r="Q339" s="194">
        <f>Q335</f>
        <v>0</v>
      </c>
      <c r="R339" s="1"/>
    </row>
    <row r="340" spans="1:18" s="37" customFormat="1" ht="20.100000000000001" customHeight="1" x14ac:dyDescent="0.2">
      <c r="A340" s="69" t="s">
        <v>283</v>
      </c>
      <c r="B340" s="1103" t="s">
        <v>468</v>
      </c>
      <c r="C340" s="1104"/>
      <c r="D340" s="1104"/>
      <c r="E340" s="1105"/>
      <c r="F340" s="72">
        <f>F336</f>
        <v>0</v>
      </c>
      <c r="G340" s="434"/>
      <c r="H340" s="411"/>
      <c r="I340" s="99"/>
      <c r="J340" s="99"/>
      <c r="K340" s="99"/>
      <c r="L340" s="99"/>
      <c r="M340" s="99"/>
      <c r="N340" s="99"/>
      <c r="O340" s="368">
        <f>O336</f>
        <v>0</v>
      </c>
      <c r="P340" s="122">
        <f t="shared" si="23"/>
        <v>0</v>
      </c>
      <c r="Q340" s="194">
        <f>Q336</f>
        <v>0</v>
      </c>
      <c r="R340" s="1"/>
    </row>
    <row r="341" spans="1:18" s="37" customFormat="1" ht="20.100000000000001" customHeight="1" x14ac:dyDescent="0.2">
      <c r="A341" s="69" t="s">
        <v>284</v>
      </c>
      <c r="B341" s="1103" t="s">
        <v>29</v>
      </c>
      <c r="C341" s="1104"/>
      <c r="D341" s="1104"/>
      <c r="E341" s="1105"/>
      <c r="F341" s="72">
        <f>F337</f>
        <v>1145.4000000000001</v>
      </c>
      <c r="G341" s="434"/>
      <c r="H341" s="411"/>
      <c r="I341" s="99"/>
      <c r="J341" s="99"/>
      <c r="K341" s="99"/>
      <c r="L341" s="99"/>
      <c r="M341" s="99"/>
      <c r="N341" s="99"/>
      <c r="O341" s="368">
        <f>O337</f>
        <v>0</v>
      </c>
      <c r="P341" s="122">
        <f t="shared" si="23"/>
        <v>1145.4000000000001</v>
      </c>
      <c r="Q341" s="194">
        <f>Q337</f>
        <v>0</v>
      </c>
      <c r="R341" s="1"/>
    </row>
    <row r="342" spans="1:18" s="37" customFormat="1" ht="20.100000000000001" customHeight="1" x14ac:dyDescent="0.2">
      <c r="A342" s="69" t="s">
        <v>285</v>
      </c>
      <c r="B342" s="1103" t="s">
        <v>158</v>
      </c>
      <c r="C342" s="1104"/>
      <c r="D342" s="1104"/>
      <c r="E342" s="1105"/>
      <c r="F342" s="72">
        <f>F338</f>
        <v>4028.3</v>
      </c>
      <c r="G342" s="434"/>
      <c r="H342" s="411"/>
      <c r="I342" s="99"/>
      <c r="J342" s="99"/>
      <c r="K342" s="99"/>
      <c r="L342" s="99"/>
      <c r="M342" s="99"/>
      <c r="N342" s="99"/>
      <c r="O342" s="368">
        <f>O338</f>
        <v>0</v>
      </c>
      <c r="P342" s="122">
        <f t="shared" si="23"/>
        <v>4028.3</v>
      </c>
      <c r="Q342" s="194">
        <f>Q338</f>
        <v>0</v>
      </c>
      <c r="R342" s="1"/>
    </row>
    <row r="343" spans="1:18" s="37" customFormat="1" ht="20.100000000000001" customHeight="1" x14ac:dyDescent="0.2">
      <c r="A343" s="1112" t="s">
        <v>476</v>
      </c>
      <c r="B343" s="1112"/>
      <c r="C343" s="1112"/>
      <c r="D343" s="1112"/>
      <c r="E343" s="1112"/>
      <c r="F343" s="1112"/>
      <c r="G343" s="1112"/>
      <c r="H343" s="1112"/>
      <c r="I343" s="1112"/>
      <c r="J343" s="1112"/>
      <c r="K343" s="1112"/>
      <c r="L343" s="1112"/>
      <c r="M343" s="1112"/>
      <c r="N343" s="1112"/>
      <c r="O343" s="1112"/>
      <c r="P343" s="205"/>
      <c r="Q343" s="189"/>
      <c r="R343" s="1"/>
    </row>
    <row r="344" spans="1:18" s="37" customFormat="1" ht="20.100000000000001" customHeight="1" x14ac:dyDescent="0.2">
      <c r="A344" s="69" t="s">
        <v>278</v>
      </c>
      <c r="B344" s="1109" t="s">
        <v>481</v>
      </c>
      <c r="C344" s="1104"/>
      <c r="D344" s="1104"/>
      <c r="E344" s="1105"/>
      <c r="F344" s="71">
        <f>F345+F346+F347</f>
        <v>9093.9000000000015</v>
      </c>
      <c r="G344" s="433"/>
      <c r="H344" s="410"/>
      <c r="I344" s="98"/>
      <c r="J344" s="98"/>
      <c r="K344" s="98"/>
      <c r="L344" s="98"/>
      <c r="M344" s="98"/>
      <c r="N344" s="98"/>
      <c r="O344" s="367">
        <f>O345+O346+O347</f>
        <v>0</v>
      </c>
      <c r="P344" s="122">
        <f t="shared" ref="P344:P351" si="24">F344+O344</f>
        <v>9093.9000000000015</v>
      </c>
      <c r="Q344" s="193">
        <f>Q345+Q346+Q347</f>
        <v>0</v>
      </c>
      <c r="R344" s="1"/>
    </row>
    <row r="345" spans="1:18" s="37" customFormat="1" ht="20.100000000000001" customHeight="1" x14ac:dyDescent="0.2">
      <c r="A345" s="69" t="s">
        <v>279</v>
      </c>
      <c r="B345" s="1103" t="s">
        <v>468</v>
      </c>
      <c r="C345" s="1104"/>
      <c r="D345" s="1104"/>
      <c r="E345" s="1105"/>
      <c r="F345" s="71">
        <f>F243</f>
        <v>303.2</v>
      </c>
      <c r="G345" s="433"/>
      <c r="H345" s="410"/>
      <c r="I345" s="98"/>
      <c r="J345" s="98"/>
      <c r="K345" s="98"/>
      <c r="L345" s="98"/>
      <c r="M345" s="98"/>
      <c r="N345" s="98"/>
      <c r="O345" s="367">
        <f>O243</f>
        <v>0</v>
      </c>
      <c r="P345" s="122">
        <f t="shared" si="24"/>
        <v>303.2</v>
      </c>
      <c r="Q345" s="193">
        <f>Q243</f>
        <v>0</v>
      </c>
      <c r="R345" s="1"/>
    </row>
    <row r="346" spans="1:18" s="37" customFormat="1" ht="20.100000000000001" customHeight="1" x14ac:dyDescent="0.2">
      <c r="A346" s="69" t="s">
        <v>280</v>
      </c>
      <c r="B346" s="1103" t="s">
        <v>29</v>
      </c>
      <c r="C346" s="1104"/>
      <c r="D346" s="1104"/>
      <c r="E346" s="1105"/>
      <c r="F346" s="71">
        <f>F244</f>
        <v>8790.7000000000007</v>
      </c>
      <c r="G346" s="433"/>
      <c r="H346" s="410"/>
      <c r="I346" s="98"/>
      <c r="J346" s="98"/>
      <c r="K346" s="98"/>
      <c r="L346" s="98"/>
      <c r="M346" s="98"/>
      <c r="N346" s="98"/>
      <c r="O346" s="367">
        <f>O244</f>
        <v>0</v>
      </c>
      <c r="P346" s="122">
        <f t="shared" si="24"/>
        <v>8790.7000000000007</v>
      </c>
      <c r="Q346" s="193">
        <f>Q244</f>
        <v>0</v>
      </c>
      <c r="R346" s="1"/>
    </row>
    <row r="347" spans="1:18" s="37" customFormat="1" ht="20.100000000000001" customHeight="1" x14ac:dyDescent="0.2">
      <c r="A347" s="69" t="s">
        <v>281</v>
      </c>
      <c r="B347" s="1103" t="s">
        <v>158</v>
      </c>
      <c r="C347" s="1104"/>
      <c r="D347" s="1104"/>
      <c r="E347" s="1105"/>
      <c r="F347" s="71">
        <f>F245</f>
        <v>0</v>
      </c>
      <c r="G347" s="433"/>
      <c r="H347" s="410"/>
      <c r="I347" s="98"/>
      <c r="J347" s="98"/>
      <c r="K347" s="98"/>
      <c r="L347" s="98"/>
      <c r="M347" s="98"/>
      <c r="N347" s="98"/>
      <c r="O347" s="367">
        <f>O245</f>
        <v>0</v>
      </c>
      <c r="P347" s="122">
        <f t="shared" si="24"/>
        <v>0</v>
      </c>
      <c r="Q347" s="193">
        <f>Q245</f>
        <v>0</v>
      </c>
      <c r="R347" s="1"/>
    </row>
    <row r="348" spans="1:18" s="37" customFormat="1" ht="20.100000000000001" customHeight="1" x14ac:dyDescent="0.2">
      <c r="A348" s="69" t="s">
        <v>282</v>
      </c>
      <c r="B348" s="1109" t="s">
        <v>84</v>
      </c>
      <c r="C348" s="1104"/>
      <c r="D348" s="1104"/>
      <c r="E348" s="1105"/>
      <c r="F348" s="72">
        <f>F344</f>
        <v>9093.9000000000015</v>
      </c>
      <c r="G348" s="434"/>
      <c r="H348" s="411"/>
      <c r="I348" s="99"/>
      <c r="J348" s="99"/>
      <c r="K348" s="99"/>
      <c r="L348" s="99"/>
      <c r="M348" s="99"/>
      <c r="N348" s="99"/>
      <c r="O348" s="368">
        <f>O344</f>
        <v>0</v>
      </c>
      <c r="P348" s="122">
        <f t="shared" si="24"/>
        <v>9093.9000000000015</v>
      </c>
      <c r="Q348" s="194">
        <f>Q344</f>
        <v>0</v>
      </c>
      <c r="R348" s="1"/>
    </row>
    <row r="349" spans="1:18" s="37" customFormat="1" ht="20.100000000000001" customHeight="1" x14ac:dyDescent="0.2">
      <c r="A349" s="69" t="s">
        <v>283</v>
      </c>
      <c r="B349" s="1103" t="s">
        <v>468</v>
      </c>
      <c r="C349" s="1104"/>
      <c r="D349" s="1104"/>
      <c r="E349" s="1105"/>
      <c r="F349" s="72">
        <f>F345</f>
        <v>303.2</v>
      </c>
      <c r="G349" s="434"/>
      <c r="H349" s="411"/>
      <c r="I349" s="99"/>
      <c r="J349" s="99"/>
      <c r="K349" s="99"/>
      <c r="L349" s="99"/>
      <c r="M349" s="99"/>
      <c r="N349" s="99"/>
      <c r="O349" s="368">
        <f>O345</f>
        <v>0</v>
      </c>
      <c r="P349" s="122">
        <f t="shared" si="24"/>
        <v>303.2</v>
      </c>
      <c r="Q349" s="194">
        <f>Q345</f>
        <v>0</v>
      </c>
      <c r="R349" s="1"/>
    </row>
    <row r="350" spans="1:18" s="37" customFormat="1" ht="20.100000000000001" customHeight="1" x14ac:dyDescent="0.2">
      <c r="A350" s="69" t="s">
        <v>284</v>
      </c>
      <c r="B350" s="1103" t="s">
        <v>29</v>
      </c>
      <c r="C350" s="1104"/>
      <c r="D350" s="1104"/>
      <c r="E350" s="1105"/>
      <c r="F350" s="72">
        <f>F346</f>
        <v>8790.7000000000007</v>
      </c>
      <c r="G350" s="434"/>
      <c r="H350" s="411"/>
      <c r="I350" s="99"/>
      <c r="J350" s="99"/>
      <c r="K350" s="99"/>
      <c r="L350" s="99"/>
      <c r="M350" s="99"/>
      <c r="N350" s="99"/>
      <c r="O350" s="368">
        <f>O346</f>
        <v>0</v>
      </c>
      <c r="P350" s="122">
        <f t="shared" si="24"/>
        <v>8790.7000000000007</v>
      </c>
      <c r="Q350" s="194">
        <f>Q346</f>
        <v>0</v>
      </c>
      <c r="R350" s="1"/>
    </row>
    <row r="351" spans="1:18" s="37" customFormat="1" ht="20.100000000000001" customHeight="1" x14ac:dyDescent="0.2">
      <c r="A351" s="69" t="s">
        <v>285</v>
      </c>
      <c r="B351" s="1103" t="s">
        <v>158</v>
      </c>
      <c r="C351" s="1104"/>
      <c r="D351" s="1104"/>
      <c r="E351" s="1105"/>
      <c r="F351" s="72">
        <f>F347</f>
        <v>0</v>
      </c>
      <c r="G351" s="434"/>
      <c r="H351" s="411"/>
      <c r="I351" s="99"/>
      <c r="J351" s="99"/>
      <c r="K351" s="99"/>
      <c r="L351" s="99"/>
      <c r="M351" s="99"/>
      <c r="N351" s="99"/>
      <c r="O351" s="368">
        <f>O347</f>
        <v>0</v>
      </c>
      <c r="P351" s="122">
        <f t="shared" si="24"/>
        <v>0</v>
      </c>
      <c r="Q351" s="194">
        <f>Q347</f>
        <v>0</v>
      </c>
      <c r="R351" s="1"/>
    </row>
    <row r="352" spans="1:18" s="37" customFormat="1" ht="20.100000000000001" customHeight="1" x14ac:dyDescent="0.2">
      <c r="A352" s="1084" t="s">
        <v>546</v>
      </c>
      <c r="B352" s="1084"/>
      <c r="C352" s="1084"/>
      <c r="D352" s="1084"/>
      <c r="E352" s="1084"/>
      <c r="F352" s="1084"/>
      <c r="G352" s="1084"/>
      <c r="H352" s="1084"/>
      <c r="I352" s="1084"/>
      <c r="J352" s="1084"/>
      <c r="K352" s="1084"/>
      <c r="L352" s="1084"/>
      <c r="M352" s="1084"/>
      <c r="N352" s="1084"/>
      <c r="O352" s="1084"/>
      <c r="P352" s="205"/>
      <c r="Q352" s="189"/>
      <c r="R352" s="1"/>
    </row>
    <row r="353" spans="1:18" s="37" customFormat="1" ht="20.100000000000001" customHeight="1" x14ac:dyDescent="0.2">
      <c r="A353" s="69" t="s">
        <v>278</v>
      </c>
      <c r="B353" s="1109" t="s">
        <v>481</v>
      </c>
      <c r="C353" s="1104"/>
      <c r="D353" s="1104"/>
      <c r="E353" s="1105"/>
      <c r="F353" s="71">
        <f>F354+F355+F356</f>
        <v>14630.400000000001</v>
      </c>
      <c r="G353" s="433"/>
      <c r="H353" s="410"/>
      <c r="I353" s="98"/>
      <c r="J353" s="98"/>
      <c r="K353" s="98"/>
      <c r="L353" s="98"/>
      <c r="M353" s="98"/>
      <c r="N353" s="98"/>
      <c r="O353" s="367">
        <f>O354+O355+O356</f>
        <v>0</v>
      </c>
      <c r="P353" s="122">
        <f t="shared" ref="P353:P360" si="25">F353+O353</f>
        <v>14630.400000000001</v>
      </c>
      <c r="Q353" s="193">
        <f>Q354+Q355+Q356</f>
        <v>0</v>
      </c>
      <c r="R353" s="1"/>
    </row>
    <row r="354" spans="1:18" s="37" customFormat="1" ht="20.100000000000001" customHeight="1" x14ac:dyDescent="0.2">
      <c r="A354" s="69" t="s">
        <v>279</v>
      </c>
      <c r="B354" s="1103" t="s">
        <v>468</v>
      </c>
      <c r="C354" s="1104"/>
      <c r="D354" s="1104"/>
      <c r="E354" s="1105"/>
      <c r="F354" s="71">
        <f>F279</f>
        <v>0</v>
      </c>
      <c r="G354" s="433"/>
      <c r="H354" s="410"/>
      <c r="I354" s="98"/>
      <c r="J354" s="98"/>
      <c r="K354" s="98"/>
      <c r="L354" s="98"/>
      <c r="M354" s="98"/>
      <c r="N354" s="98"/>
      <c r="O354" s="367">
        <f>O279</f>
        <v>0</v>
      </c>
      <c r="P354" s="122">
        <f t="shared" si="25"/>
        <v>0</v>
      </c>
      <c r="Q354" s="193">
        <f>Q279</f>
        <v>0</v>
      </c>
      <c r="R354" s="1"/>
    </row>
    <row r="355" spans="1:18" s="37" customFormat="1" ht="20.100000000000001" customHeight="1" x14ac:dyDescent="0.2">
      <c r="A355" s="69" t="s">
        <v>280</v>
      </c>
      <c r="B355" s="1103" t="s">
        <v>29</v>
      </c>
      <c r="C355" s="1104"/>
      <c r="D355" s="1104"/>
      <c r="E355" s="1105"/>
      <c r="F355" s="71">
        <f>F280</f>
        <v>2049.3000000000002</v>
      </c>
      <c r="G355" s="433"/>
      <c r="H355" s="410"/>
      <c r="I355" s="98"/>
      <c r="J355" s="98"/>
      <c r="K355" s="98"/>
      <c r="L355" s="98"/>
      <c r="M355" s="98"/>
      <c r="N355" s="98"/>
      <c r="O355" s="367">
        <f>O280</f>
        <v>0</v>
      </c>
      <c r="P355" s="122">
        <f t="shared" si="25"/>
        <v>2049.3000000000002</v>
      </c>
      <c r="Q355" s="193">
        <f>Q280</f>
        <v>0</v>
      </c>
      <c r="R355" s="1"/>
    </row>
    <row r="356" spans="1:18" s="37" customFormat="1" ht="20.100000000000001" customHeight="1" x14ac:dyDescent="0.2">
      <c r="A356" s="69" t="s">
        <v>281</v>
      </c>
      <c r="B356" s="1103" t="s">
        <v>158</v>
      </c>
      <c r="C356" s="1104"/>
      <c r="D356" s="1104"/>
      <c r="E356" s="1105"/>
      <c r="F356" s="71">
        <f>F281</f>
        <v>12581.100000000002</v>
      </c>
      <c r="G356" s="433"/>
      <c r="H356" s="410"/>
      <c r="I356" s="98"/>
      <c r="J356" s="98"/>
      <c r="K356" s="98"/>
      <c r="L356" s="98"/>
      <c r="M356" s="98"/>
      <c r="N356" s="98"/>
      <c r="O356" s="367">
        <f>O281</f>
        <v>0</v>
      </c>
      <c r="P356" s="122">
        <f t="shared" si="25"/>
        <v>12581.100000000002</v>
      </c>
      <c r="Q356" s="193">
        <f>Q281</f>
        <v>0</v>
      </c>
      <c r="R356" s="1"/>
    </row>
    <row r="357" spans="1:18" s="37" customFormat="1" ht="20.100000000000001" customHeight="1" x14ac:dyDescent="0.2">
      <c r="A357" s="69" t="s">
        <v>282</v>
      </c>
      <c r="B357" s="1109" t="s">
        <v>419</v>
      </c>
      <c r="C357" s="1104"/>
      <c r="D357" s="1104"/>
      <c r="E357" s="1105"/>
      <c r="F357" s="71">
        <f>F353</f>
        <v>14630.400000000001</v>
      </c>
      <c r="G357" s="433"/>
      <c r="H357" s="410"/>
      <c r="I357" s="98"/>
      <c r="J357" s="98"/>
      <c r="K357" s="98"/>
      <c r="L357" s="98"/>
      <c r="M357" s="98"/>
      <c r="N357" s="98"/>
      <c r="O357" s="367">
        <f>O353</f>
        <v>0</v>
      </c>
      <c r="P357" s="122">
        <f t="shared" si="25"/>
        <v>14630.400000000001</v>
      </c>
      <c r="Q357" s="193">
        <f>Q353</f>
        <v>0</v>
      </c>
      <c r="R357" s="1"/>
    </row>
    <row r="358" spans="1:18" s="37" customFormat="1" ht="20.100000000000001" customHeight="1" x14ac:dyDescent="0.2">
      <c r="A358" s="69" t="s">
        <v>283</v>
      </c>
      <c r="B358" s="1103" t="s">
        <v>468</v>
      </c>
      <c r="C358" s="1104"/>
      <c r="D358" s="1104"/>
      <c r="E358" s="1105"/>
      <c r="F358" s="71">
        <f>F354</f>
        <v>0</v>
      </c>
      <c r="G358" s="433"/>
      <c r="H358" s="410"/>
      <c r="I358" s="98"/>
      <c r="J358" s="98"/>
      <c r="K358" s="98"/>
      <c r="L358" s="98"/>
      <c r="M358" s="98"/>
      <c r="N358" s="98"/>
      <c r="O358" s="367">
        <f>O354</f>
        <v>0</v>
      </c>
      <c r="P358" s="122">
        <f t="shared" si="25"/>
        <v>0</v>
      </c>
      <c r="Q358" s="193">
        <f>Q354</f>
        <v>0</v>
      </c>
      <c r="R358" s="1"/>
    </row>
    <row r="359" spans="1:18" s="37" customFormat="1" ht="20.100000000000001" customHeight="1" x14ac:dyDescent="0.2">
      <c r="A359" s="69" t="s">
        <v>284</v>
      </c>
      <c r="B359" s="1103" t="s">
        <v>29</v>
      </c>
      <c r="C359" s="1104"/>
      <c r="D359" s="1104"/>
      <c r="E359" s="1105"/>
      <c r="F359" s="71">
        <f>F355</f>
        <v>2049.3000000000002</v>
      </c>
      <c r="G359" s="433"/>
      <c r="H359" s="410"/>
      <c r="I359" s="98"/>
      <c r="J359" s="98"/>
      <c r="K359" s="98"/>
      <c r="L359" s="98"/>
      <c r="M359" s="98"/>
      <c r="N359" s="98"/>
      <c r="O359" s="367">
        <f>O355</f>
        <v>0</v>
      </c>
      <c r="P359" s="122">
        <f t="shared" si="25"/>
        <v>2049.3000000000002</v>
      </c>
      <c r="Q359" s="193">
        <f>Q355</f>
        <v>0</v>
      </c>
      <c r="R359" s="1"/>
    </row>
    <row r="360" spans="1:18" s="37" customFormat="1" ht="20.100000000000001" customHeight="1" x14ac:dyDescent="0.2">
      <c r="A360" s="69" t="s">
        <v>285</v>
      </c>
      <c r="B360" s="1103" t="s">
        <v>158</v>
      </c>
      <c r="C360" s="1104"/>
      <c r="D360" s="1104"/>
      <c r="E360" s="1105"/>
      <c r="F360" s="71">
        <f>F356</f>
        <v>12581.100000000002</v>
      </c>
      <c r="G360" s="433"/>
      <c r="H360" s="410"/>
      <c r="I360" s="98"/>
      <c r="J360" s="98"/>
      <c r="K360" s="98"/>
      <c r="L360" s="98"/>
      <c r="M360" s="98"/>
      <c r="N360" s="98"/>
      <c r="O360" s="367">
        <f>O356</f>
        <v>0</v>
      </c>
      <c r="P360" s="122">
        <f t="shared" si="25"/>
        <v>12581.100000000002</v>
      </c>
      <c r="Q360" s="193">
        <f>Q356</f>
        <v>0</v>
      </c>
      <c r="R360" s="1"/>
    </row>
    <row r="361" spans="1:18" s="37" customFormat="1" ht="20.100000000000001" customHeight="1" x14ac:dyDescent="0.2">
      <c r="A361" s="1118" t="s">
        <v>495</v>
      </c>
      <c r="B361" s="1118"/>
      <c r="C361" s="1118"/>
      <c r="D361" s="1118"/>
      <c r="E361" s="1118"/>
      <c r="F361" s="1118"/>
      <c r="G361" s="1118"/>
      <c r="H361" s="1118"/>
      <c r="I361" s="1118"/>
      <c r="J361" s="1118"/>
      <c r="K361" s="1118"/>
      <c r="L361" s="1118"/>
      <c r="M361" s="1118"/>
      <c r="N361" s="1118"/>
      <c r="O361" s="1118"/>
      <c r="P361" s="205"/>
      <c r="Q361" s="189"/>
      <c r="R361" s="1"/>
    </row>
    <row r="362" spans="1:18" s="37" customFormat="1" ht="20.100000000000001" customHeight="1" x14ac:dyDescent="0.2">
      <c r="A362" s="69" t="s">
        <v>278</v>
      </c>
      <c r="B362" s="1109" t="s">
        <v>481</v>
      </c>
      <c r="C362" s="1104"/>
      <c r="D362" s="1104"/>
      <c r="E362" s="1105"/>
      <c r="F362" s="71">
        <f>F363+F364+F365</f>
        <v>803995.89999999991</v>
      </c>
      <c r="G362" s="433"/>
      <c r="H362" s="410"/>
      <c r="I362" s="98"/>
      <c r="J362" s="98"/>
      <c r="K362" s="98"/>
      <c r="L362" s="98"/>
      <c r="M362" s="98"/>
      <c r="N362" s="98"/>
      <c r="O362" s="415">
        <f>O363+O364+O365</f>
        <v>0</v>
      </c>
      <c r="P362" s="122">
        <f t="shared" ref="P362:P373" si="26">F362+O362</f>
        <v>803995.89999999991</v>
      </c>
      <c r="Q362" s="193">
        <f>Q363+Q364+Q365</f>
        <v>0</v>
      </c>
      <c r="R362" s="1"/>
    </row>
    <row r="363" spans="1:18" s="37" customFormat="1" ht="20.100000000000001" customHeight="1" x14ac:dyDescent="0.2">
      <c r="A363" s="69" t="s">
        <v>279</v>
      </c>
      <c r="B363" s="1103" t="s">
        <v>468</v>
      </c>
      <c r="C363" s="1104"/>
      <c r="D363" s="1104"/>
      <c r="E363" s="1105"/>
      <c r="F363" s="71">
        <f>F297+F310+F323+F336+F345+F354</f>
        <v>303.2</v>
      </c>
      <c r="G363" s="433"/>
      <c r="H363" s="410"/>
      <c r="I363" s="98"/>
      <c r="J363" s="98"/>
      <c r="K363" s="98"/>
      <c r="L363" s="98"/>
      <c r="M363" s="98"/>
      <c r="N363" s="98"/>
      <c r="O363" s="415">
        <f>O297+O310+O323+O336+O345+O354</f>
        <v>0</v>
      </c>
      <c r="P363" s="122">
        <f t="shared" si="26"/>
        <v>303.2</v>
      </c>
      <c r="Q363" s="193">
        <f>Q297+Q310+Q323+Q336+Q345+Q354</f>
        <v>0</v>
      </c>
      <c r="R363" s="1"/>
    </row>
    <row r="364" spans="1:18" s="37" customFormat="1" ht="20.100000000000001" customHeight="1" x14ac:dyDescent="0.2">
      <c r="A364" s="69" t="s">
        <v>280</v>
      </c>
      <c r="B364" s="1103" t="s">
        <v>29</v>
      </c>
      <c r="C364" s="1104"/>
      <c r="D364" s="1104"/>
      <c r="E364" s="1105"/>
      <c r="F364" s="71">
        <f>F298+F311+F324+F337+F346+F355</f>
        <v>296716.2</v>
      </c>
      <c r="G364" s="433"/>
      <c r="H364" s="410"/>
      <c r="I364" s="98"/>
      <c r="J364" s="98"/>
      <c r="K364" s="98"/>
      <c r="L364" s="98"/>
      <c r="M364" s="98"/>
      <c r="N364" s="98"/>
      <c r="O364" s="415">
        <f>O298+O311+O324+O337+O346+O355</f>
        <v>0</v>
      </c>
      <c r="P364" s="122">
        <f t="shared" si="26"/>
        <v>296716.2</v>
      </c>
      <c r="Q364" s="193">
        <f>Q298+Q311+Q324+Q337+Q346+Q355</f>
        <v>0</v>
      </c>
      <c r="R364" s="1"/>
    </row>
    <row r="365" spans="1:18" s="37" customFormat="1" ht="20.100000000000001" customHeight="1" x14ac:dyDescent="0.2">
      <c r="A365" s="69" t="s">
        <v>281</v>
      </c>
      <c r="B365" s="1103" t="s">
        <v>158</v>
      </c>
      <c r="C365" s="1104"/>
      <c r="D365" s="1104"/>
      <c r="E365" s="1105"/>
      <c r="F365" s="71">
        <f>F299+F312+F325+F338+F347+F356</f>
        <v>506976.49999999994</v>
      </c>
      <c r="G365" s="433"/>
      <c r="H365" s="410"/>
      <c r="I365" s="98"/>
      <c r="J365" s="98"/>
      <c r="K365" s="98"/>
      <c r="L365" s="98"/>
      <c r="M365" s="98"/>
      <c r="N365" s="98"/>
      <c r="O365" s="415">
        <f>O299+O312+O325+O338+O347+O356</f>
        <v>0</v>
      </c>
      <c r="P365" s="122">
        <f t="shared" si="26"/>
        <v>506976.49999999994</v>
      </c>
      <c r="Q365" s="193">
        <f>Q299+Q312+Q325+Q338+Q347+Q356</f>
        <v>0</v>
      </c>
      <c r="R365" s="1"/>
    </row>
    <row r="366" spans="1:18" s="37" customFormat="1" ht="20.100000000000001" customHeight="1" x14ac:dyDescent="0.2">
      <c r="A366" s="69" t="s">
        <v>282</v>
      </c>
      <c r="B366" s="1109" t="s">
        <v>482</v>
      </c>
      <c r="C366" s="1104"/>
      <c r="D366" s="1104"/>
      <c r="E366" s="1105"/>
      <c r="F366" s="72">
        <f>F367+F368+F369</f>
        <v>0</v>
      </c>
      <c r="G366" s="434"/>
      <c r="H366" s="411"/>
      <c r="I366" s="99"/>
      <c r="J366" s="99"/>
      <c r="K366" s="99"/>
      <c r="L366" s="99"/>
      <c r="M366" s="99"/>
      <c r="N366" s="99"/>
      <c r="O366" s="368">
        <f>O367+O368+O369</f>
        <v>0</v>
      </c>
      <c r="P366" s="122">
        <f t="shared" si="26"/>
        <v>0</v>
      </c>
      <c r="Q366" s="194">
        <f>Q367+Q368+Q369</f>
        <v>0</v>
      </c>
      <c r="R366" s="1"/>
    </row>
    <row r="367" spans="1:18" s="37" customFormat="1" ht="20.100000000000001" customHeight="1" x14ac:dyDescent="0.2">
      <c r="A367" s="69" t="s">
        <v>283</v>
      </c>
      <c r="B367" s="1103" t="s">
        <v>468</v>
      </c>
      <c r="C367" s="1104"/>
      <c r="D367" s="1104"/>
      <c r="E367" s="1105"/>
      <c r="F367" s="72">
        <f>F301+F314+F327</f>
        <v>0</v>
      </c>
      <c r="G367" s="434"/>
      <c r="H367" s="411"/>
      <c r="I367" s="99"/>
      <c r="J367" s="99"/>
      <c r="K367" s="99"/>
      <c r="L367" s="99"/>
      <c r="M367" s="99"/>
      <c r="N367" s="99"/>
      <c r="O367" s="368">
        <f>O301+O314+O327</f>
        <v>0</v>
      </c>
      <c r="P367" s="122">
        <f t="shared" si="26"/>
        <v>0</v>
      </c>
      <c r="Q367" s="194">
        <f>Q301+Q314+Q327</f>
        <v>0</v>
      </c>
      <c r="R367" s="1"/>
    </row>
    <row r="368" spans="1:18" s="37" customFormat="1" ht="20.100000000000001" customHeight="1" x14ac:dyDescent="0.2">
      <c r="A368" s="69" t="s">
        <v>284</v>
      </c>
      <c r="B368" s="1103" t="s">
        <v>29</v>
      </c>
      <c r="C368" s="1104"/>
      <c r="D368" s="1104"/>
      <c r="E368" s="1105"/>
      <c r="F368" s="72">
        <f>F302+F315+F328</f>
        <v>0</v>
      </c>
      <c r="G368" s="434"/>
      <c r="H368" s="411"/>
      <c r="I368" s="99"/>
      <c r="J368" s="99"/>
      <c r="K368" s="99"/>
      <c r="L368" s="99"/>
      <c r="M368" s="99"/>
      <c r="N368" s="99"/>
      <c r="O368" s="368">
        <f>O302+O315+O328</f>
        <v>0</v>
      </c>
      <c r="P368" s="122">
        <f t="shared" si="26"/>
        <v>0</v>
      </c>
      <c r="Q368" s="194">
        <f>Q302+Q315+Q328</f>
        <v>0</v>
      </c>
      <c r="R368" s="1"/>
    </row>
    <row r="369" spans="1:18" s="37" customFormat="1" ht="20.100000000000001" customHeight="1" x14ac:dyDescent="0.2">
      <c r="A369" s="69" t="s">
        <v>285</v>
      </c>
      <c r="B369" s="1103" t="s">
        <v>158</v>
      </c>
      <c r="C369" s="1104"/>
      <c r="D369" s="1104"/>
      <c r="E369" s="1105"/>
      <c r="F369" s="72">
        <f>F303+F316+F329</f>
        <v>0</v>
      </c>
      <c r="G369" s="434"/>
      <c r="H369" s="411"/>
      <c r="I369" s="99"/>
      <c r="J369" s="99"/>
      <c r="K369" s="99"/>
      <c r="L369" s="99"/>
      <c r="M369" s="99"/>
      <c r="N369" s="99"/>
      <c r="O369" s="368">
        <f>O303+O316+O329</f>
        <v>0</v>
      </c>
      <c r="P369" s="122">
        <f t="shared" si="26"/>
        <v>0</v>
      </c>
      <c r="Q369" s="194">
        <f>Q303+Q316+Q329</f>
        <v>0</v>
      </c>
      <c r="R369" s="1"/>
    </row>
    <row r="370" spans="1:18" s="37" customFormat="1" ht="20.100000000000001" customHeight="1" x14ac:dyDescent="0.2">
      <c r="A370" s="69" t="s">
        <v>286</v>
      </c>
      <c r="B370" s="1109" t="s">
        <v>420</v>
      </c>
      <c r="C370" s="1104"/>
      <c r="D370" s="1104"/>
      <c r="E370" s="1105"/>
      <c r="F370" s="72">
        <f>F371+F372+F373</f>
        <v>803995.89999999991</v>
      </c>
      <c r="G370" s="434"/>
      <c r="H370" s="411"/>
      <c r="I370" s="99"/>
      <c r="J370" s="99"/>
      <c r="K370" s="99"/>
      <c r="L370" s="99"/>
      <c r="M370" s="99"/>
      <c r="N370" s="99"/>
      <c r="O370" s="368">
        <f>O371+O372+O373</f>
        <v>0</v>
      </c>
      <c r="P370" s="122">
        <f t="shared" si="26"/>
        <v>803995.89999999991</v>
      </c>
      <c r="Q370" s="194">
        <f>Q371+Q372+Q373</f>
        <v>0</v>
      </c>
      <c r="R370" s="1"/>
    </row>
    <row r="371" spans="1:18" s="37" customFormat="1" ht="20.100000000000001" customHeight="1" x14ac:dyDescent="0.2">
      <c r="A371" s="69" t="s">
        <v>287</v>
      </c>
      <c r="B371" s="1103" t="s">
        <v>468</v>
      </c>
      <c r="C371" s="1104"/>
      <c r="D371" s="1104"/>
      <c r="E371" s="1105"/>
      <c r="F371" s="72">
        <f>F363+F367</f>
        <v>303.2</v>
      </c>
      <c r="G371" s="434"/>
      <c r="H371" s="411"/>
      <c r="I371" s="99"/>
      <c r="J371" s="99"/>
      <c r="K371" s="99"/>
      <c r="L371" s="99"/>
      <c r="M371" s="99"/>
      <c r="N371" s="99"/>
      <c r="O371" s="368">
        <f>O363+O367</f>
        <v>0</v>
      </c>
      <c r="P371" s="122">
        <f t="shared" si="26"/>
        <v>303.2</v>
      </c>
      <c r="Q371" s="194">
        <f>Q363+Q367</f>
        <v>0</v>
      </c>
      <c r="R371" s="1"/>
    </row>
    <row r="372" spans="1:18" s="37" customFormat="1" ht="20.100000000000001" customHeight="1" x14ac:dyDescent="0.2">
      <c r="A372" s="69" t="s">
        <v>288</v>
      </c>
      <c r="B372" s="1103" t="s">
        <v>29</v>
      </c>
      <c r="C372" s="1104"/>
      <c r="D372" s="1104"/>
      <c r="E372" s="1105"/>
      <c r="F372" s="72">
        <f>F364+F368</f>
        <v>296716.2</v>
      </c>
      <c r="G372" s="434"/>
      <c r="H372" s="411"/>
      <c r="I372" s="99"/>
      <c r="J372" s="99"/>
      <c r="K372" s="99"/>
      <c r="L372" s="99"/>
      <c r="M372" s="99"/>
      <c r="N372" s="99"/>
      <c r="O372" s="368">
        <f>O364+O368</f>
        <v>0</v>
      </c>
      <c r="P372" s="122">
        <f t="shared" si="26"/>
        <v>296716.2</v>
      </c>
      <c r="Q372" s="194">
        <f>Q364+Q368</f>
        <v>0</v>
      </c>
      <c r="R372" s="1"/>
    </row>
    <row r="373" spans="1:18" s="37" customFormat="1" ht="20.100000000000001" customHeight="1" x14ac:dyDescent="0.2">
      <c r="A373" s="69" t="s">
        <v>289</v>
      </c>
      <c r="B373" s="1103" t="s">
        <v>158</v>
      </c>
      <c r="C373" s="1104"/>
      <c r="D373" s="1104"/>
      <c r="E373" s="1105"/>
      <c r="F373" s="72">
        <f>F365+F369</f>
        <v>506976.49999999994</v>
      </c>
      <c r="G373" s="434"/>
      <c r="H373" s="411"/>
      <c r="I373" s="99"/>
      <c r="J373" s="99"/>
      <c r="K373" s="99"/>
      <c r="L373" s="99"/>
      <c r="M373" s="99"/>
      <c r="N373" s="99"/>
      <c r="O373" s="368">
        <f>O365+O369</f>
        <v>0</v>
      </c>
      <c r="P373" s="122">
        <f t="shared" si="26"/>
        <v>506976.49999999994</v>
      </c>
      <c r="Q373" s="194">
        <f>Q365+Q369</f>
        <v>0</v>
      </c>
      <c r="R373" s="1"/>
    </row>
    <row r="374" spans="1:18" ht="15.75" customHeight="1" x14ac:dyDescent="0.2">
      <c r="A374" s="1114" t="s">
        <v>421</v>
      </c>
      <c r="B374" s="1115"/>
      <c r="C374" s="1115"/>
      <c r="D374" s="1115"/>
      <c r="E374" s="1115"/>
      <c r="F374" s="1115"/>
      <c r="G374" s="1115"/>
      <c r="H374" s="1115"/>
      <c r="I374" s="1115"/>
      <c r="J374" s="1115"/>
      <c r="K374" s="1115"/>
      <c r="L374" s="1115"/>
      <c r="M374" s="1115"/>
      <c r="N374" s="1115"/>
      <c r="O374" s="1115"/>
      <c r="P374" s="263"/>
    </row>
    <row r="375" spans="1:18" x14ac:dyDescent="0.2">
      <c r="A375" s="62"/>
      <c r="B375" s="59"/>
      <c r="C375" s="60"/>
      <c r="D375" s="61"/>
      <c r="E375" s="62"/>
      <c r="P375" s="27"/>
    </row>
    <row r="376" spans="1:18" ht="15.75" x14ac:dyDescent="0.2">
      <c r="A376" s="1116"/>
      <c r="B376" s="1117"/>
      <c r="C376" s="1117"/>
      <c r="D376" s="1117"/>
      <c r="E376" s="1117"/>
      <c r="P376" s="27"/>
    </row>
    <row r="377" spans="1:18" x14ac:dyDescent="0.2">
      <c r="P377" s="27"/>
    </row>
    <row r="378" spans="1:18" x14ac:dyDescent="0.2">
      <c r="B378" s="59"/>
      <c r="C378" s="60"/>
      <c r="D378" s="61"/>
      <c r="E378" s="62"/>
      <c r="F378" s="114"/>
      <c r="G378" s="429"/>
      <c r="H378" s="406"/>
      <c r="I378" s="78"/>
      <c r="J378" s="78"/>
      <c r="K378" s="78"/>
      <c r="L378" s="78"/>
      <c r="M378" s="78"/>
      <c r="N378" s="80"/>
      <c r="O378" s="43"/>
      <c r="P378" s="27"/>
    </row>
    <row r="379" spans="1:18" x14ac:dyDescent="0.2">
      <c r="B379" s="59"/>
      <c r="C379" s="60"/>
      <c r="D379" s="61"/>
      <c r="E379" s="62"/>
      <c r="F379" s="114"/>
      <c r="G379" s="429"/>
      <c r="H379" s="406"/>
      <c r="I379" s="78"/>
      <c r="J379" s="78"/>
      <c r="K379" s="78"/>
      <c r="L379" s="78"/>
      <c r="M379" s="78"/>
      <c r="N379" s="80"/>
      <c r="O379" s="43"/>
      <c r="P379" s="27"/>
    </row>
    <row r="380" spans="1:18" x14ac:dyDescent="0.2">
      <c r="B380" s="59"/>
      <c r="C380" s="60"/>
      <c r="D380" s="61"/>
      <c r="E380" s="62"/>
      <c r="F380" s="114"/>
      <c r="G380" s="429"/>
      <c r="H380" s="406"/>
      <c r="I380" s="78"/>
      <c r="J380" s="78"/>
      <c r="K380" s="78"/>
      <c r="L380" s="78"/>
      <c r="M380" s="78"/>
      <c r="N380" s="80"/>
      <c r="O380" s="43"/>
      <c r="P380" s="27"/>
    </row>
    <row r="381" spans="1:18" x14ac:dyDescent="0.2">
      <c r="B381" s="59"/>
      <c r="C381" s="60"/>
      <c r="D381" s="61"/>
      <c r="E381" s="62"/>
      <c r="F381" s="114"/>
      <c r="G381" s="429"/>
      <c r="H381" s="406"/>
      <c r="I381" s="78"/>
      <c r="J381" s="78"/>
      <c r="K381" s="78"/>
      <c r="L381" s="78"/>
      <c r="M381" s="78"/>
      <c r="N381" s="80"/>
      <c r="O381" s="43"/>
      <c r="P381" s="27"/>
    </row>
    <row r="382" spans="1:18" x14ac:dyDescent="0.2">
      <c r="B382" s="59"/>
      <c r="C382" s="60"/>
      <c r="D382" s="61"/>
      <c r="E382" s="62"/>
      <c r="F382" s="114"/>
      <c r="G382" s="429"/>
      <c r="H382" s="406"/>
      <c r="I382" s="78"/>
      <c r="J382" s="78"/>
      <c r="K382" s="78"/>
      <c r="L382" s="78"/>
      <c r="M382" s="78"/>
      <c r="N382" s="80"/>
      <c r="O382" s="43"/>
      <c r="P382" s="27"/>
    </row>
    <row r="383" spans="1:18" x14ac:dyDescent="0.2">
      <c r="B383" s="59"/>
      <c r="C383" s="60"/>
      <c r="D383" s="61"/>
      <c r="E383" s="62"/>
      <c r="F383" s="114"/>
      <c r="G383" s="429"/>
      <c r="H383" s="406"/>
      <c r="I383" s="78"/>
      <c r="J383" s="78"/>
      <c r="K383" s="78"/>
      <c r="L383" s="78"/>
      <c r="M383" s="78"/>
      <c r="N383" s="80"/>
      <c r="O383" s="43"/>
      <c r="P383" s="27"/>
    </row>
    <row r="384" spans="1:18" x14ac:dyDescent="0.2">
      <c r="B384" s="59"/>
      <c r="C384" s="60"/>
      <c r="D384" s="61"/>
      <c r="E384" s="62"/>
      <c r="F384" s="114"/>
      <c r="G384" s="429"/>
      <c r="H384" s="406"/>
      <c r="I384" s="78"/>
      <c r="J384" s="78"/>
      <c r="K384" s="78"/>
      <c r="L384" s="78"/>
      <c r="M384" s="78"/>
      <c r="N384" s="80"/>
      <c r="O384" s="43"/>
    </row>
    <row r="385" spans="2:15" x14ac:dyDescent="0.2">
      <c r="B385" s="59"/>
      <c r="C385" s="60"/>
      <c r="D385" s="61"/>
      <c r="E385" s="62"/>
      <c r="F385" s="114"/>
      <c r="G385" s="429"/>
      <c r="H385" s="406"/>
      <c r="I385" s="78"/>
      <c r="J385" s="78"/>
      <c r="K385" s="78"/>
      <c r="L385" s="78"/>
      <c r="M385" s="78"/>
      <c r="N385" s="80"/>
      <c r="O385" s="43"/>
    </row>
    <row r="386" spans="2:15" x14ac:dyDescent="0.2">
      <c r="B386" s="59"/>
      <c r="C386" s="60"/>
      <c r="D386" s="61"/>
      <c r="E386" s="62"/>
      <c r="F386" s="114"/>
      <c r="G386" s="429"/>
      <c r="H386" s="406"/>
      <c r="I386" s="78"/>
      <c r="J386" s="78"/>
      <c r="K386" s="78"/>
      <c r="L386" s="78"/>
      <c r="M386" s="78"/>
      <c r="N386" s="80"/>
      <c r="O386" s="43"/>
    </row>
    <row r="387" spans="2:15" x14ac:dyDescent="0.2">
      <c r="B387" s="59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80"/>
      <c r="O387" s="43"/>
    </row>
  </sheetData>
  <mergeCells count="259">
    <mergeCell ref="A232:Q232"/>
    <mergeCell ref="B233:E233"/>
    <mergeCell ref="B208:E208"/>
    <mergeCell ref="B209:E209"/>
    <mergeCell ref="B212:E212"/>
    <mergeCell ref="A226:A227"/>
    <mergeCell ref="B163:E163"/>
    <mergeCell ref="B164:E164"/>
    <mergeCell ref="B165:E165"/>
    <mergeCell ref="A196:Q196"/>
    <mergeCell ref="B197:E197"/>
    <mergeCell ref="B180:E180"/>
    <mergeCell ref="B181:E181"/>
    <mergeCell ref="B177:E177"/>
    <mergeCell ref="B179:E179"/>
    <mergeCell ref="B199:E199"/>
    <mergeCell ref="B200:E200"/>
    <mergeCell ref="A166:O166"/>
    <mergeCell ref="A169:O169"/>
    <mergeCell ref="A176:O176"/>
    <mergeCell ref="B178:E178"/>
    <mergeCell ref="B182:E182"/>
    <mergeCell ref="B183:E183"/>
    <mergeCell ref="B184:E184"/>
    <mergeCell ref="B276:E276"/>
    <mergeCell ref="A268:Q268"/>
    <mergeCell ref="B269:E269"/>
    <mergeCell ref="B270:E270"/>
    <mergeCell ref="B271:E271"/>
    <mergeCell ref="B272:E272"/>
    <mergeCell ref="B273:E273"/>
    <mergeCell ref="B274:E274"/>
    <mergeCell ref="B235:E235"/>
    <mergeCell ref="B236:E236"/>
    <mergeCell ref="B237:E237"/>
    <mergeCell ref="B238:E238"/>
    <mergeCell ref="B239:E239"/>
    <mergeCell ref="B240:E240"/>
    <mergeCell ref="B245:E245"/>
    <mergeCell ref="B262:B263"/>
    <mergeCell ref="B249:E249"/>
    <mergeCell ref="B242:E242"/>
    <mergeCell ref="B247:E247"/>
    <mergeCell ref="B243:E243"/>
    <mergeCell ref="B244:E244"/>
    <mergeCell ref="B275:E275"/>
    <mergeCell ref="B159:E159"/>
    <mergeCell ref="B134:E134"/>
    <mergeCell ref="A104:O104"/>
    <mergeCell ref="B160:E160"/>
    <mergeCell ref="B161:E161"/>
    <mergeCell ref="B162:E162"/>
    <mergeCell ref="B143:E143"/>
    <mergeCell ref="B135:E135"/>
    <mergeCell ref="A133:O133"/>
    <mergeCell ref="B138:E138"/>
    <mergeCell ref="B122:E122"/>
    <mergeCell ref="B123:E123"/>
    <mergeCell ref="B116:E116"/>
    <mergeCell ref="B117:E117"/>
    <mergeCell ref="B118:E118"/>
    <mergeCell ref="B119:E119"/>
    <mergeCell ref="B120:E120"/>
    <mergeCell ref="B121:E121"/>
    <mergeCell ref="B98:E98"/>
    <mergeCell ref="A157:Q157"/>
    <mergeCell ref="B158:E158"/>
    <mergeCell ref="B142:E142"/>
    <mergeCell ref="B139:E139"/>
    <mergeCell ref="B140:E140"/>
    <mergeCell ref="B141:E141"/>
    <mergeCell ref="B136:E136"/>
    <mergeCell ref="B144:E144"/>
    <mergeCell ref="A115:Q115"/>
    <mergeCell ref="B137:E137"/>
    <mergeCell ref="A124:O124"/>
    <mergeCell ref="A147:O147"/>
    <mergeCell ref="A99:O99"/>
    <mergeCell ref="A146:O146"/>
    <mergeCell ref="B145:E145"/>
    <mergeCell ref="B95:E95"/>
    <mergeCell ref="B93:E93"/>
    <mergeCell ref="B63:E63"/>
    <mergeCell ref="B91:E91"/>
    <mergeCell ref="B96:E96"/>
    <mergeCell ref="B97:E97"/>
    <mergeCell ref="A65:O65"/>
    <mergeCell ref="B52:E52"/>
    <mergeCell ref="B58:E58"/>
    <mergeCell ref="B94:E94"/>
    <mergeCell ref="B60:E60"/>
    <mergeCell ref="B62:E62"/>
    <mergeCell ref="B61:E61"/>
    <mergeCell ref="B59:E59"/>
    <mergeCell ref="D77:D78"/>
    <mergeCell ref="B92:E92"/>
    <mergeCell ref="B49:E49"/>
    <mergeCell ref="B50:E50"/>
    <mergeCell ref="A90:Q90"/>
    <mergeCell ref="B53:E53"/>
    <mergeCell ref="B48:E48"/>
    <mergeCell ref="B57:E57"/>
    <mergeCell ref="A64:O64"/>
    <mergeCell ref="B55:E55"/>
    <mergeCell ref="D2:D3"/>
    <mergeCell ref="B56:E56"/>
    <mergeCell ref="Q3:Q4"/>
    <mergeCell ref="B54:E54"/>
    <mergeCell ref="E2:E3"/>
    <mergeCell ref="A42:Q42"/>
    <mergeCell ref="B43:E43"/>
    <mergeCell ref="B44:E44"/>
    <mergeCell ref="B33:E33"/>
    <mergeCell ref="B34:E34"/>
    <mergeCell ref="B36:E36"/>
    <mergeCell ref="A51:O51"/>
    <mergeCell ref="A39:O39"/>
    <mergeCell ref="A30:Q30"/>
    <mergeCell ref="B35:E35"/>
    <mergeCell ref="B37:E37"/>
    <mergeCell ref="A12:A13"/>
    <mergeCell ref="A14:A15"/>
    <mergeCell ref="B45:E45"/>
    <mergeCell ref="B46:E46"/>
    <mergeCell ref="B47:E47"/>
    <mergeCell ref="A2:A3"/>
    <mergeCell ref="B38:E38"/>
    <mergeCell ref="B2:B3"/>
    <mergeCell ref="A6:O6"/>
    <mergeCell ref="G2:O2"/>
    <mergeCell ref="A5:O5"/>
    <mergeCell ref="C2:C3"/>
    <mergeCell ref="B31:E31"/>
    <mergeCell ref="B32:E32"/>
    <mergeCell ref="A215:O215"/>
    <mergeCell ref="B185:E185"/>
    <mergeCell ref="A189:O189"/>
    <mergeCell ref="A190:O190"/>
    <mergeCell ref="B206:E206"/>
    <mergeCell ref="B207:E207"/>
    <mergeCell ref="B188:E188"/>
    <mergeCell ref="B187:E187"/>
    <mergeCell ref="B186:E186"/>
    <mergeCell ref="B198:E198"/>
    <mergeCell ref="B201:E201"/>
    <mergeCell ref="B202:E202"/>
    <mergeCell ref="B203:E203"/>
    <mergeCell ref="B204:E204"/>
    <mergeCell ref="B278:E278"/>
    <mergeCell ref="A205:O205"/>
    <mergeCell ref="A241:O241"/>
    <mergeCell ref="B285:E285"/>
    <mergeCell ref="B282:E282"/>
    <mergeCell ref="B284:E284"/>
    <mergeCell ref="A277:O277"/>
    <mergeCell ref="B283:E283"/>
    <mergeCell ref="A251:O251"/>
    <mergeCell ref="B281:E281"/>
    <mergeCell ref="B280:E280"/>
    <mergeCell ref="B279:E279"/>
    <mergeCell ref="A214:O214"/>
    <mergeCell ref="A225:O225"/>
    <mergeCell ref="C226:C227"/>
    <mergeCell ref="B248:E248"/>
    <mergeCell ref="A261:N261"/>
    <mergeCell ref="B246:E246"/>
    <mergeCell ref="A250:O250"/>
    <mergeCell ref="B234:E234"/>
    <mergeCell ref="A262:A263"/>
    <mergeCell ref="B210:E210"/>
    <mergeCell ref="B213:E213"/>
    <mergeCell ref="B211:E211"/>
    <mergeCell ref="B307:E307"/>
    <mergeCell ref="B306:E306"/>
    <mergeCell ref="B304:E304"/>
    <mergeCell ref="B305:E305"/>
    <mergeCell ref="B302:E302"/>
    <mergeCell ref="B301:E301"/>
    <mergeCell ref="B303:E303"/>
    <mergeCell ref="A292:O292"/>
    <mergeCell ref="A295:O295"/>
    <mergeCell ref="A289:O289"/>
    <mergeCell ref="A291:O291"/>
    <mergeCell ref="A290:O290"/>
    <mergeCell ref="G293:O293"/>
    <mergeCell ref="A293:E294"/>
    <mergeCell ref="B300:E300"/>
    <mergeCell ref="B299:E299"/>
    <mergeCell ref="B341:E341"/>
    <mergeCell ref="B337:E337"/>
    <mergeCell ref="B296:E296"/>
    <mergeCell ref="B328:E328"/>
    <mergeCell ref="B333:E333"/>
    <mergeCell ref="B298:E298"/>
    <mergeCell ref="B297:E297"/>
    <mergeCell ref="B310:E310"/>
    <mergeCell ref="A308:O308"/>
    <mergeCell ref="B339:E339"/>
    <mergeCell ref="B340:E340"/>
    <mergeCell ref="B318:E318"/>
    <mergeCell ref="B315:E315"/>
    <mergeCell ref="B326:E326"/>
    <mergeCell ref="B338:E338"/>
    <mergeCell ref="B330:E330"/>
    <mergeCell ref="B331:E331"/>
    <mergeCell ref="A376:E376"/>
    <mergeCell ref="B371:E371"/>
    <mergeCell ref="B372:E372"/>
    <mergeCell ref="B373:E373"/>
    <mergeCell ref="A374:O374"/>
    <mergeCell ref="B368:E368"/>
    <mergeCell ref="B370:E370"/>
    <mergeCell ref="B369:E369"/>
    <mergeCell ref="B355:E355"/>
    <mergeCell ref="B358:E358"/>
    <mergeCell ref="B367:E367"/>
    <mergeCell ref="A361:O361"/>
    <mergeCell ref="B362:E362"/>
    <mergeCell ref="B363:E363"/>
    <mergeCell ref="B365:E365"/>
    <mergeCell ref="B366:E366"/>
    <mergeCell ref="B364:E364"/>
    <mergeCell ref="B359:E359"/>
    <mergeCell ref="B360:E360"/>
    <mergeCell ref="B356:E356"/>
    <mergeCell ref="A352:O352"/>
    <mergeCell ref="B354:E354"/>
    <mergeCell ref="B357:E357"/>
    <mergeCell ref="B342:E342"/>
    <mergeCell ref="B348:E348"/>
    <mergeCell ref="B347:E347"/>
    <mergeCell ref="B344:E344"/>
    <mergeCell ref="B345:E345"/>
    <mergeCell ref="A343:O343"/>
    <mergeCell ref="B346:E346"/>
    <mergeCell ref="B353:E353"/>
    <mergeCell ref="B336:E336"/>
    <mergeCell ref="B320:E320"/>
    <mergeCell ref="B329:E329"/>
    <mergeCell ref="B327:E327"/>
    <mergeCell ref="B319:E319"/>
    <mergeCell ref="B324:E324"/>
    <mergeCell ref="B322:E322"/>
    <mergeCell ref="B323:E323"/>
    <mergeCell ref="B351:E351"/>
    <mergeCell ref="B349:E349"/>
    <mergeCell ref="B350:E350"/>
    <mergeCell ref="B332:E332"/>
    <mergeCell ref="B325:E325"/>
    <mergeCell ref="B309:E309"/>
    <mergeCell ref="B316:E316"/>
    <mergeCell ref="B312:E312"/>
    <mergeCell ref="B313:E313"/>
    <mergeCell ref="B311:E311"/>
    <mergeCell ref="B314:E314"/>
    <mergeCell ref="A321:O321"/>
    <mergeCell ref="B335:E335"/>
    <mergeCell ref="A334:O334"/>
    <mergeCell ref="B317:E317"/>
  </mergeCells>
  <phoneticPr fontId="2" type="noConversion"/>
  <conditionalFormatting sqref="F1:F11 F21:F24 F27:F29 O32:O34 F40:F41 F43:F89 Q52:Q63 O54:O55 O58:O59 O91:P91 F91:F114 O92:O94 O95:P95 F124:F156 O134:O145 Q134:Q145 Q148:Q150 F158:F195 Q177:Q188 O179:O180 F197:F231 Q206:Q213 Q216:Q217 F233:F240 Q242:Q249 F242:F260 O243:O245 Q258 F262:F267 F269:F65528 O281 Q296:Q307 Q309:Q320 Q322:Q333 Q335:Q342 Q344:Q351 Q353:Q360 Q362:Q373">
    <cfRule type="cellIs" dxfId="33" priority="34" stopIfTrue="1" operator="lessThan">
      <formula>0</formula>
    </cfRule>
  </conditionalFormatting>
  <conditionalFormatting sqref="F31:F38">
    <cfRule type="cellIs" dxfId="32" priority="1" stopIfTrue="1" operator="lessThan">
      <formula>0</formula>
    </cfRule>
  </conditionalFormatting>
  <conditionalFormatting sqref="O271:O272">
    <cfRule type="cellIs" dxfId="31" priority="2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7"/>
  <sheetViews>
    <sheetView zoomScale="60" zoomScaleNormal="60" workbookViewId="0">
      <pane xSplit="3" ySplit="3" topLeftCell="D230" activePane="bottomRight" state="frozen"/>
      <selection activeCell="B201" sqref="B201"/>
      <selection pane="topRight" activeCell="B201" sqref="B201"/>
      <selection pane="bottomLeft" activeCell="B201" sqref="B201"/>
      <selection pane="bottomRight" activeCell="G231" sqref="G231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5.85546875" style="81" customWidth="1"/>
    <col min="7" max="7" width="14" style="418" customWidth="1"/>
    <col min="8" max="8" width="12.7109375" style="400" customWidth="1"/>
    <col min="9" max="9" width="13.140625" style="77" customWidth="1"/>
    <col min="10" max="10" width="11.7109375" style="77" customWidth="1"/>
    <col min="11" max="13" width="14" style="77" customWidth="1"/>
    <col min="14" max="14" width="14" style="79" customWidth="1"/>
    <col min="15" max="15" width="17" style="4" customWidth="1"/>
    <col min="16" max="16" width="17" style="118" customWidth="1"/>
    <col min="17" max="17" width="15.7109375" style="196" customWidth="1"/>
    <col min="18" max="18" width="9.140625" style="1"/>
    <col min="19" max="19" width="13" style="1" customWidth="1"/>
    <col min="20" max="16384" width="9.140625" style="1"/>
  </cols>
  <sheetData>
    <row r="1" spans="1:18" ht="20.25" x14ac:dyDescent="0.3">
      <c r="A1" s="111" t="s">
        <v>187</v>
      </c>
      <c r="B1" s="112"/>
      <c r="I1" s="81"/>
      <c r="K1" s="81"/>
      <c r="L1" s="81"/>
      <c r="M1" s="81"/>
      <c r="N1" s="81"/>
      <c r="O1" s="82"/>
    </row>
    <row r="2" spans="1:18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8" ht="79.5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936</v>
      </c>
      <c r="H3" s="441"/>
      <c r="I3" s="440"/>
      <c r="J3" s="109"/>
      <c r="K3" s="109"/>
      <c r="L3" s="109"/>
      <c r="M3" s="109"/>
      <c r="N3" s="109"/>
      <c r="O3" s="110" t="s">
        <v>191</v>
      </c>
      <c r="P3" s="120" t="s">
        <v>754</v>
      </c>
      <c r="Q3" s="1335" t="s">
        <v>755</v>
      </c>
    </row>
    <row r="4" spans="1:18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/>
      <c r="Q4" s="1336"/>
    </row>
    <row r="5" spans="1:18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7"/>
      <c r="R5" s="1"/>
    </row>
    <row r="6" spans="1:18" ht="24.95" customHeight="1" x14ac:dyDescent="0.25">
      <c r="A6" s="1057" t="s">
        <v>809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8" ht="126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5" t="s">
        <v>596</v>
      </c>
      <c r="F7" s="10">
        <v>5939.5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5939.5</v>
      </c>
    </row>
    <row r="8" spans="1:18" ht="229.9" customHeight="1" x14ac:dyDescent="0.2">
      <c r="A8" s="290" t="s">
        <v>422</v>
      </c>
      <c r="B8" s="22" t="s">
        <v>631</v>
      </c>
      <c r="C8" s="8" t="s">
        <v>788</v>
      </c>
      <c r="D8" s="294" t="s">
        <v>528</v>
      </c>
      <c r="E8" s="5" t="s">
        <v>597</v>
      </c>
      <c r="F8" s="10">
        <v>99184.2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99184.2</v>
      </c>
    </row>
    <row r="9" spans="1:18" ht="83.45" customHeight="1" x14ac:dyDescent="0.2">
      <c r="A9" s="290" t="s">
        <v>423</v>
      </c>
      <c r="B9" s="22" t="s">
        <v>621</v>
      </c>
      <c r="C9" s="8" t="s">
        <v>788</v>
      </c>
      <c r="D9" s="207" t="s">
        <v>528</v>
      </c>
      <c r="E9" s="5" t="s">
        <v>598</v>
      </c>
      <c r="F9" s="11">
        <v>90034.7</v>
      </c>
      <c r="G9" s="421"/>
      <c r="H9" s="305"/>
      <c r="I9" s="85"/>
      <c r="J9" s="85"/>
      <c r="K9" s="85"/>
      <c r="L9" s="85"/>
      <c r="M9" s="83"/>
      <c r="N9" s="85"/>
      <c r="O9" s="84">
        <f>SUM(G9:N9)</f>
        <v>0</v>
      </c>
      <c r="P9" s="122">
        <f>F9+O9</f>
        <v>90034.7</v>
      </c>
      <c r="Q9" s="273"/>
    </row>
    <row r="10" spans="1:18" ht="95.45" customHeight="1" x14ac:dyDescent="0.2">
      <c r="A10" s="290" t="s">
        <v>424</v>
      </c>
      <c r="B10" s="22" t="s">
        <v>692</v>
      </c>
      <c r="C10" s="8" t="s">
        <v>0</v>
      </c>
      <c r="D10" s="207" t="s">
        <v>528</v>
      </c>
      <c r="E10" s="5" t="s">
        <v>997</v>
      </c>
      <c r="F10" s="11">
        <v>0</v>
      </c>
      <c r="G10" s="421"/>
      <c r="H10" s="305"/>
      <c r="I10" s="85"/>
      <c r="J10" s="85"/>
      <c r="K10" s="85"/>
      <c r="L10" s="85"/>
      <c r="M10" s="83"/>
      <c r="N10" s="85"/>
      <c r="O10" s="84">
        <f>SUM(G10:N10)</f>
        <v>0</v>
      </c>
      <c r="P10" s="122">
        <f>F10+O10</f>
        <v>0</v>
      </c>
      <c r="Q10" s="273"/>
    </row>
    <row r="11" spans="1:18" ht="98.45" customHeight="1" x14ac:dyDescent="0.2">
      <c r="A11" s="290" t="s">
        <v>139</v>
      </c>
      <c r="B11" s="22" t="s">
        <v>728</v>
      </c>
      <c r="C11" s="8">
        <v>2014</v>
      </c>
      <c r="D11" s="207" t="s">
        <v>528</v>
      </c>
      <c r="E11" s="5" t="s">
        <v>729</v>
      </c>
      <c r="F11" s="11">
        <v>0</v>
      </c>
      <c r="G11" s="421"/>
      <c r="H11" s="305"/>
      <c r="I11" s="85"/>
      <c r="J11" s="85"/>
      <c r="K11" s="85"/>
      <c r="L11" s="85"/>
      <c r="M11" s="83"/>
      <c r="N11" s="85"/>
      <c r="O11" s="84">
        <f>SUM(G11:N11)</f>
        <v>0</v>
      </c>
      <c r="P11" s="122">
        <f>F11+O11</f>
        <v>0</v>
      </c>
      <c r="Q11" s="273"/>
    </row>
    <row r="12" spans="1:18" ht="78" hidden="1" customHeight="1" x14ac:dyDescent="0.2">
      <c r="A12" s="290" t="s">
        <v>109</v>
      </c>
      <c r="B12" s="22" t="s">
        <v>242</v>
      </c>
      <c r="C12" s="8">
        <v>2014</v>
      </c>
      <c r="D12" s="308" t="s">
        <v>47</v>
      </c>
      <c r="E12" s="5" t="s">
        <v>599</v>
      </c>
      <c r="F12" s="303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</row>
    <row r="13" spans="1:18" ht="74.25" hidden="1" customHeight="1" x14ac:dyDescent="0.2">
      <c r="A13" s="290"/>
      <c r="B13" s="22"/>
      <c r="C13" s="8">
        <v>2014</v>
      </c>
      <c r="D13" s="282" t="s">
        <v>435</v>
      </c>
      <c r="E13" s="5" t="s">
        <v>599</v>
      </c>
      <c r="F13" s="303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</row>
    <row r="14" spans="1:18" ht="97.5" hidden="1" customHeight="1" x14ac:dyDescent="0.2">
      <c r="A14" s="290" t="s">
        <v>112</v>
      </c>
      <c r="B14" s="22" t="s">
        <v>578</v>
      </c>
      <c r="C14" s="8">
        <v>2014</v>
      </c>
      <c r="D14" s="307" t="s">
        <v>47</v>
      </c>
      <c r="E14" s="5" t="s">
        <v>600</v>
      </c>
      <c r="F14" s="303">
        <v>0</v>
      </c>
      <c r="G14" s="421"/>
      <c r="H14" s="305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</row>
    <row r="15" spans="1:18" ht="76.5" hidden="1" customHeight="1" x14ac:dyDescent="0.2">
      <c r="A15" s="290"/>
      <c r="B15" s="22"/>
      <c r="C15" s="8">
        <v>2014</v>
      </c>
      <c r="D15" s="282" t="s">
        <v>435</v>
      </c>
      <c r="E15" s="5" t="s">
        <v>600</v>
      </c>
      <c r="F15" s="303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</row>
    <row r="16" spans="1:18" ht="49.9" customHeight="1" x14ac:dyDescent="0.2">
      <c r="A16" s="290" t="s">
        <v>140</v>
      </c>
      <c r="B16" s="22" t="s">
        <v>636</v>
      </c>
      <c r="C16" s="8" t="s">
        <v>0</v>
      </c>
      <c r="D16" s="207" t="s">
        <v>47</v>
      </c>
      <c r="E16" s="5" t="s">
        <v>623</v>
      </c>
      <c r="F16" s="303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</row>
    <row r="17" spans="1:17" ht="78.599999999999994" customHeight="1" x14ac:dyDescent="0.2">
      <c r="A17" s="290" t="s">
        <v>109</v>
      </c>
      <c r="B17" s="22" t="s">
        <v>675</v>
      </c>
      <c r="C17" s="8" t="s">
        <v>0</v>
      </c>
      <c r="D17" s="207" t="s">
        <v>435</v>
      </c>
      <c r="E17" s="5" t="s">
        <v>677</v>
      </c>
      <c r="F17" s="303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</row>
    <row r="18" spans="1:17" ht="65.45" customHeight="1" x14ac:dyDescent="0.2">
      <c r="A18" s="290" t="s">
        <v>112</v>
      </c>
      <c r="B18" s="22" t="s">
        <v>678</v>
      </c>
      <c r="C18" s="8" t="s">
        <v>0</v>
      </c>
      <c r="D18" s="207" t="s">
        <v>435</v>
      </c>
      <c r="E18" s="5" t="s">
        <v>676</v>
      </c>
      <c r="F18" s="303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</row>
    <row r="19" spans="1:17" ht="79.900000000000006" customHeight="1" x14ac:dyDescent="0.2">
      <c r="A19" s="290" t="s">
        <v>113</v>
      </c>
      <c r="B19" s="22" t="s">
        <v>760</v>
      </c>
      <c r="C19" s="8">
        <v>2015</v>
      </c>
      <c r="D19" s="207" t="s">
        <v>435</v>
      </c>
      <c r="E19" s="5" t="s">
        <v>764</v>
      </c>
      <c r="F19" s="303">
        <v>0</v>
      </c>
      <c r="G19" s="421"/>
      <c r="H19" s="305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</row>
    <row r="20" spans="1:17" ht="58.9" customHeight="1" x14ac:dyDescent="0.2">
      <c r="A20" s="290" t="s">
        <v>114</v>
      </c>
      <c r="B20" s="22" t="s">
        <v>761</v>
      </c>
      <c r="C20" s="8">
        <v>2015</v>
      </c>
      <c r="D20" s="207" t="s">
        <v>435</v>
      </c>
      <c r="E20" s="5" t="s">
        <v>765</v>
      </c>
      <c r="F20" s="303">
        <v>0</v>
      </c>
      <c r="G20" s="421"/>
      <c r="H20" s="305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</row>
    <row r="21" spans="1:17" ht="61.5" customHeight="1" x14ac:dyDescent="0.2">
      <c r="A21" s="290" t="s">
        <v>115</v>
      </c>
      <c r="B21" s="22" t="s">
        <v>518</v>
      </c>
      <c r="C21" s="8" t="s">
        <v>788</v>
      </c>
      <c r="D21" s="207" t="s">
        <v>147</v>
      </c>
      <c r="E21" s="5" t="s">
        <v>141</v>
      </c>
      <c r="F21" s="113"/>
      <c r="G21" s="422"/>
      <c r="H21" s="402"/>
      <c r="I21" s="86"/>
      <c r="J21" s="86"/>
      <c r="K21" s="86"/>
      <c r="L21" s="86"/>
      <c r="M21" s="86"/>
      <c r="N21" s="86"/>
      <c r="O21" s="84"/>
      <c r="P21" s="122"/>
    </row>
    <row r="22" spans="1:17" ht="61.5" customHeight="1" x14ac:dyDescent="0.2">
      <c r="A22" s="290" t="s">
        <v>230</v>
      </c>
      <c r="B22" s="22" t="s">
        <v>305</v>
      </c>
      <c r="C22" s="8" t="s">
        <v>812</v>
      </c>
      <c r="D22" s="207" t="s">
        <v>529</v>
      </c>
      <c r="E22" s="5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84"/>
      <c r="P22" s="122"/>
    </row>
    <row r="23" spans="1:17" ht="61.5" customHeight="1" x14ac:dyDescent="0.2">
      <c r="A23" s="290" t="s">
        <v>26</v>
      </c>
      <c r="B23" s="22" t="s">
        <v>549</v>
      </c>
      <c r="C23" s="8" t="s">
        <v>812</v>
      </c>
      <c r="D23" s="207" t="s">
        <v>529</v>
      </c>
      <c r="E23" s="5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84"/>
      <c r="P23" s="122"/>
    </row>
    <row r="24" spans="1:17" ht="61.5" customHeight="1" x14ac:dyDescent="0.2">
      <c r="A24" s="290" t="s">
        <v>136</v>
      </c>
      <c r="B24" s="22" t="s">
        <v>563</v>
      </c>
      <c r="C24" s="8" t="s">
        <v>812</v>
      </c>
      <c r="D24" s="207" t="s">
        <v>529</v>
      </c>
      <c r="E24" s="5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84"/>
      <c r="P24" s="122"/>
    </row>
    <row r="25" spans="1:17" ht="93" customHeight="1" x14ac:dyDescent="0.2">
      <c r="A25" s="290" t="s">
        <v>622</v>
      </c>
      <c r="B25" s="22" t="s">
        <v>508</v>
      </c>
      <c r="C25" s="8" t="s">
        <v>812</v>
      </c>
      <c r="D25" s="207" t="s">
        <v>530</v>
      </c>
      <c r="E25" s="5" t="s">
        <v>141</v>
      </c>
      <c r="F25" s="113"/>
      <c r="G25" s="422"/>
      <c r="H25" s="402"/>
      <c r="I25" s="86"/>
      <c r="J25" s="86"/>
      <c r="K25" s="86"/>
      <c r="L25" s="86"/>
      <c r="M25" s="86"/>
      <c r="N25" s="86"/>
      <c r="O25" s="84"/>
      <c r="P25" s="122"/>
    </row>
    <row r="26" spans="1:17" ht="72.75" customHeight="1" x14ac:dyDescent="0.2">
      <c r="A26" s="290" t="s">
        <v>679</v>
      </c>
      <c r="B26" s="22" t="s">
        <v>202</v>
      </c>
      <c r="C26" s="8" t="s">
        <v>788</v>
      </c>
      <c r="D26" s="207" t="s">
        <v>529</v>
      </c>
      <c r="E26" s="5" t="s">
        <v>141</v>
      </c>
      <c r="F26" s="14"/>
      <c r="G26" s="422"/>
      <c r="H26" s="402"/>
      <c r="I26" s="86"/>
      <c r="J26" s="86"/>
      <c r="K26" s="86"/>
      <c r="L26" s="86"/>
      <c r="M26" s="86"/>
      <c r="N26" s="86"/>
      <c r="O26" s="84"/>
      <c r="P26" s="122"/>
    </row>
    <row r="27" spans="1:17" ht="119.45" customHeight="1" x14ac:dyDescent="0.2">
      <c r="A27" s="290" t="s">
        <v>727</v>
      </c>
      <c r="B27" s="22" t="s">
        <v>507</v>
      </c>
      <c r="C27" s="8" t="s">
        <v>788</v>
      </c>
      <c r="D27" s="207" t="s">
        <v>528</v>
      </c>
      <c r="E27" s="5" t="s">
        <v>141</v>
      </c>
      <c r="F27" s="11"/>
      <c r="G27" s="421"/>
      <c r="H27" s="305"/>
      <c r="I27" s="85"/>
      <c r="J27" s="85"/>
      <c r="K27" s="85"/>
      <c r="L27" s="85"/>
      <c r="M27" s="85"/>
      <c r="N27" s="85"/>
      <c r="O27" s="84"/>
      <c r="P27" s="122"/>
    </row>
    <row r="28" spans="1:17" ht="86.45" customHeight="1" x14ac:dyDescent="0.2">
      <c r="A28" s="290" t="s">
        <v>758</v>
      </c>
      <c r="B28" s="22" t="s">
        <v>542</v>
      </c>
      <c r="C28" s="8" t="s">
        <v>788</v>
      </c>
      <c r="D28" s="207" t="s">
        <v>528</v>
      </c>
      <c r="E28" s="5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84"/>
      <c r="P28" s="122"/>
    </row>
    <row r="29" spans="1:17" ht="107.45" customHeight="1" x14ac:dyDescent="0.2">
      <c r="A29" s="290" t="s">
        <v>759</v>
      </c>
      <c r="B29" s="22" t="s">
        <v>104</v>
      </c>
      <c r="C29" s="8" t="s">
        <v>788</v>
      </c>
      <c r="D29" s="207" t="s">
        <v>528</v>
      </c>
      <c r="E29" s="5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84"/>
      <c r="P29" s="122"/>
    </row>
    <row r="30" spans="1:17" ht="22.9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22.9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195158.39999999999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195158.39999999999</v>
      </c>
      <c r="Q31" s="395">
        <f>Q32+Q33+Q34</f>
        <v>0</v>
      </c>
    </row>
    <row r="32" spans="1:17" ht="22.9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7" ht="22.9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105123.7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105123.7</v>
      </c>
      <c r="Q33" s="395">
        <f>Q7+Q8+Q10+Q11+Q19</f>
        <v>0</v>
      </c>
    </row>
    <row r="34" spans="1:17" ht="22.9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F9+F18+F20</f>
        <v>90034.7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90034.7</v>
      </c>
      <c r="Q34" s="395">
        <f>Q9+Q18+Q20</f>
        <v>0</v>
      </c>
    </row>
    <row r="35" spans="1:17" ht="22.9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195158.39999999999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195158.39999999999</v>
      </c>
      <c r="Q35" s="395">
        <f>Q36+Q37+Q38</f>
        <v>0</v>
      </c>
    </row>
    <row r="36" spans="1:17" ht="22.9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7" ht="22.9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105123.7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105123.7</v>
      </c>
      <c r="Q37" s="395">
        <f t="shared" si="2"/>
        <v>0</v>
      </c>
    </row>
    <row r="38" spans="1:17" ht="22.9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90034.7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90034.7</v>
      </c>
      <c r="Q38" s="395">
        <f t="shared" si="2"/>
        <v>0</v>
      </c>
    </row>
    <row r="39" spans="1:17" s="37" customFormat="1" ht="22.9" customHeight="1" x14ac:dyDescent="0.25">
      <c r="A39" s="1072" t="s">
        <v>811</v>
      </c>
      <c r="B39" s="1072"/>
      <c r="C39" s="1072"/>
      <c r="D39" s="1072"/>
      <c r="E39" s="1072"/>
      <c r="F39" s="1072"/>
      <c r="G39" s="1072"/>
      <c r="H39" s="1072"/>
      <c r="I39" s="1072"/>
      <c r="J39" s="1072"/>
      <c r="K39" s="1072"/>
      <c r="L39" s="1072"/>
      <c r="M39" s="1072"/>
      <c r="N39" s="1072"/>
      <c r="O39" s="1072"/>
      <c r="P39" s="205"/>
      <c r="Q39" s="211"/>
    </row>
    <row r="40" spans="1:17" ht="92.25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7" ht="60.7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10"/>
      <c r="G41" s="420"/>
      <c r="H41" s="277"/>
      <c r="I41" s="83"/>
      <c r="J41" s="83"/>
      <c r="K41" s="83"/>
      <c r="L41" s="83"/>
      <c r="M41" s="83"/>
      <c r="N41" s="83"/>
      <c r="O41" s="84"/>
      <c r="P41" s="122"/>
    </row>
    <row r="42" spans="1:17" ht="22.9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7" ht="22.9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20"/>
      <c r="H43" s="277"/>
      <c r="I43" s="83"/>
      <c r="J43" s="83"/>
      <c r="K43" s="83"/>
      <c r="L43" s="83"/>
      <c r="M43" s="83"/>
      <c r="N43" s="83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7" ht="22.9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20"/>
      <c r="H44" s="277"/>
      <c r="I44" s="83"/>
      <c r="J44" s="83"/>
      <c r="K44" s="83"/>
      <c r="L44" s="83"/>
      <c r="M44" s="83"/>
      <c r="N44" s="83"/>
      <c r="O44" s="84">
        <v>0</v>
      </c>
      <c r="P44" s="122">
        <v>0</v>
      </c>
      <c r="Q44" s="395">
        <v>0</v>
      </c>
    </row>
    <row r="45" spans="1:17" ht="22.9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20"/>
      <c r="H45" s="277"/>
      <c r="I45" s="83"/>
      <c r="J45" s="83"/>
      <c r="K45" s="83"/>
      <c r="L45" s="83"/>
      <c r="M45" s="83"/>
      <c r="N45" s="83"/>
      <c r="O45" s="84">
        <v>0</v>
      </c>
      <c r="P45" s="122">
        <v>0</v>
      </c>
      <c r="Q45" s="395">
        <v>0</v>
      </c>
    </row>
    <row r="46" spans="1:17" ht="22.9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20"/>
      <c r="H46" s="277"/>
      <c r="I46" s="83"/>
      <c r="J46" s="83"/>
      <c r="K46" s="83"/>
      <c r="L46" s="83"/>
      <c r="M46" s="83"/>
      <c r="N46" s="83"/>
      <c r="O46" s="84">
        <v>0</v>
      </c>
      <c r="P46" s="122">
        <v>0</v>
      </c>
      <c r="Q46" s="395">
        <v>0</v>
      </c>
    </row>
    <row r="47" spans="1:17" ht="22.9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20"/>
      <c r="H47" s="277"/>
      <c r="I47" s="83"/>
      <c r="J47" s="83"/>
      <c r="K47" s="83"/>
      <c r="L47" s="83"/>
      <c r="M47" s="83"/>
      <c r="N47" s="83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7" ht="22.9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20"/>
      <c r="H48" s="277"/>
      <c r="I48" s="83"/>
      <c r="J48" s="83"/>
      <c r="K48" s="83"/>
      <c r="L48" s="83"/>
      <c r="M48" s="83"/>
      <c r="N48" s="83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7" ht="22.9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20"/>
      <c r="H49" s="277"/>
      <c r="I49" s="83"/>
      <c r="J49" s="83"/>
      <c r="K49" s="83"/>
      <c r="L49" s="83"/>
      <c r="M49" s="83"/>
      <c r="N49" s="83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7" ht="22.9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20"/>
      <c r="H50" s="277"/>
      <c r="I50" s="83"/>
      <c r="J50" s="83"/>
      <c r="K50" s="83"/>
      <c r="L50" s="83"/>
      <c r="M50" s="83"/>
      <c r="N50" s="83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7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074"/>
      <c r="P51" s="213"/>
      <c r="Q51" s="395"/>
    </row>
    <row r="52" spans="1:17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195158.39999999999</v>
      </c>
      <c r="G52" s="420"/>
      <c r="H52" s="277"/>
      <c r="I52" s="83"/>
      <c r="J52" s="83"/>
      <c r="K52" s="83"/>
      <c r="L52" s="83"/>
      <c r="M52" s="83"/>
      <c r="N52" s="83"/>
      <c r="O52" s="277">
        <f>O53+O54+O55</f>
        <v>0</v>
      </c>
      <c r="P52" s="122">
        <f t="shared" ref="P52:P63" si="4">F52+O52</f>
        <v>195158.39999999999</v>
      </c>
      <c r="Q52" s="395">
        <f>Q53+Q54+Q55</f>
        <v>0</v>
      </c>
    </row>
    <row r="53" spans="1:17" ht="18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277">
        <f>O17</f>
        <v>0</v>
      </c>
      <c r="P53" s="122">
        <f t="shared" si="4"/>
        <v>0</v>
      </c>
      <c r="Q53" s="395">
        <f>Q17</f>
        <v>0</v>
      </c>
    </row>
    <row r="54" spans="1:17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105123.7</v>
      </c>
      <c r="G54" s="420"/>
      <c r="H54" s="277"/>
      <c r="I54" s="83"/>
      <c r="J54" s="83"/>
      <c r="K54" s="83"/>
      <c r="L54" s="83"/>
      <c r="M54" s="83"/>
      <c r="N54" s="83"/>
      <c r="O54" s="277">
        <f>O7+O8+O13+O10+O11+O19</f>
        <v>0</v>
      </c>
      <c r="P54" s="122">
        <f t="shared" si="4"/>
        <v>105123.7</v>
      </c>
      <c r="Q54" s="395">
        <f>Q7+Q8+Q13+Q10+Q11+Q19</f>
        <v>0</v>
      </c>
    </row>
    <row r="55" spans="1:17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F9+F15+F18+F20</f>
        <v>90034.7</v>
      </c>
      <c r="G55" s="420"/>
      <c r="H55" s="277"/>
      <c r="I55" s="83"/>
      <c r="J55" s="83"/>
      <c r="K55" s="83"/>
      <c r="L55" s="83"/>
      <c r="M55" s="83"/>
      <c r="N55" s="83"/>
      <c r="O55" s="277">
        <f>O9+O15+O18+O20</f>
        <v>0</v>
      </c>
      <c r="P55" s="129">
        <f t="shared" si="4"/>
        <v>90034.7</v>
      </c>
      <c r="Q55" s="395">
        <f>Q9+Q15+Q18+Q20</f>
        <v>0</v>
      </c>
    </row>
    <row r="56" spans="1:17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397">
        <f>O57+O58+O59</f>
        <v>0</v>
      </c>
      <c r="P56" s="122">
        <f t="shared" si="4"/>
        <v>0</v>
      </c>
      <c r="Q56" s="395">
        <f>Q57+Q58+Q59</f>
        <v>0</v>
      </c>
    </row>
    <row r="57" spans="1:17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397">
        <v>0</v>
      </c>
      <c r="P57" s="122">
        <f t="shared" si="4"/>
        <v>0</v>
      </c>
      <c r="Q57" s="395">
        <v>0</v>
      </c>
    </row>
    <row r="58" spans="1:17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397">
        <f>O12</f>
        <v>0</v>
      </c>
      <c r="P58" s="122">
        <f t="shared" si="4"/>
        <v>0</v>
      </c>
      <c r="Q58" s="395">
        <f>Q12</f>
        <v>0</v>
      </c>
    </row>
    <row r="59" spans="1:17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397">
        <f>O14+O16+O40</f>
        <v>0</v>
      </c>
      <c r="P59" s="122">
        <f t="shared" si="4"/>
        <v>0</v>
      </c>
      <c r="Q59" s="395">
        <f>Q14+Q16+Q40</f>
        <v>0</v>
      </c>
    </row>
    <row r="60" spans="1:17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195158.39999999999</v>
      </c>
      <c r="G60" s="423"/>
      <c r="H60" s="397"/>
      <c r="I60" s="89"/>
      <c r="J60" s="89"/>
      <c r="K60" s="89"/>
      <c r="L60" s="89"/>
      <c r="M60" s="89"/>
      <c r="N60" s="89"/>
      <c r="O60" s="397">
        <f>O52+O56</f>
        <v>0</v>
      </c>
      <c r="P60" s="122">
        <f t="shared" si="4"/>
        <v>195158.39999999999</v>
      </c>
      <c r="Q60" s="395">
        <f>Q52+Q56</f>
        <v>0</v>
      </c>
    </row>
    <row r="61" spans="1:17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397">
        <f>O53+O57</f>
        <v>0</v>
      </c>
      <c r="P61" s="122">
        <f t="shared" si="4"/>
        <v>0</v>
      </c>
      <c r="Q61" s="395">
        <f>Q53+Q57</f>
        <v>0</v>
      </c>
    </row>
    <row r="62" spans="1:17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105123.7</v>
      </c>
      <c r="G62" s="423"/>
      <c r="H62" s="397"/>
      <c r="I62" s="89"/>
      <c r="J62" s="89"/>
      <c r="K62" s="89"/>
      <c r="L62" s="89"/>
      <c r="M62" s="89"/>
      <c r="N62" s="89"/>
      <c r="O62" s="397">
        <f>O54+O58</f>
        <v>0</v>
      </c>
      <c r="P62" s="122">
        <f t="shared" si="4"/>
        <v>105123.7</v>
      </c>
      <c r="Q62" s="395">
        <f>Q54+Q58</f>
        <v>0</v>
      </c>
    </row>
    <row r="63" spans="1:17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90034.7</v>
      </c>
      <c r="G63" s="423"/>
      <c r="H63" s="397"/>
      <c r="I63" s="89"/>
      <c r="J63" s="89"/>
      <c r="K63" s="89"/>
      <c r="L63" s="89"/>
      <c r="M63" s="89"/>
      <c r="N63" s="89"/>
      <c r="O63" s="90">
        <f>O55+O59</f>
        <v>0</v>
      </c>
      <c r="P63" s="122">
        <f t="shared" si="4"/>
        <v>90034.7</v>
      </c>
      <c r="Q63" s="395">
        <f>Q55+Q59</f>
        <v>0</v>
      </c>
    </row>
    <row r="64" spans="1:17" s="37" customFormat="1" ht="18.75" customHeight="1" x14ac:dyDescent="0.25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395"/>
    </row>
    <row r="65" spans="1:17" s="37" customFormat="1" ht="20.25" customHeight="1" x14ac:dyDescent="0.25">
      <c r="A65" s="1069" t="s">
        <v>839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1205"/>
      <c r="Q65" s="395"/>
    </row>
    <row r="66" spans="1:17" ht="293.45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601</v>
      </c>
      <c r="F66" s="19">
        <v>191515.8</v>
      </c>
      <c r="G66" s="424"/>
      <c r="H66" s="403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191515.8</v>
      </c>
    </row>
    <row r="67" spans="1:17" ht="89.45" customHeight="1" x14ac:dyDescent="0.2">
      <c r="A67" s="20" t="s">
        <v>144</v>
      </c>
      <c r="B67" s="18" t="s">
        <v>621</v>
      </c>
      <c r="C67" s="8" t="s">
        <v>788</v>
      </c>
      <c r="D67" s="22" t="s">
        <v>147</v>
      </c>
      <c r="E67" s="285" t="s">
        <v>602</v>
      </c>
      <c r="F67" s="19">
        <v>297025.7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297025.7</v>
      </c>
    </row>
    <row r="68" spans="1:17" ht="98.45" customHeight="1" x14ac:dyDescent="0.2">
      <c r="A68" s="20" t="s">
        <v>32</v>
      </c>
      <c r="B68" s="18" t="s">
        <v>692</v>
      </c>
      <c r="C68" s="8" t="s">
        <v>0</v>
      </c>
      <c r="D68" s="22" t="s">
        <v>147</v>
      </c>
      <c r="E68" s="283" t="s">
        <v>965</v>
      </c>
      <c r="F68" s="19">
        <v>1125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1125</v>
      </c>
    </row>
    <row r="69" spans="1:17" ht="189" customHeight="1" x14ac:dyDescent="0.2">
      <c r="A69" s="20" t="s">
        <v>311</v>
      </c>
      <c r="B69" s="18" t="s">
        <v>238</v>
      </c>
      <c r="C69" s="8" t="s">
        <v>788</v>
      </c>
      <c r="D69" s="22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84"/>
      <c r="P69" s="122"/>
      <c r="Q69" s="201"/>
    </row>
    <row r="70" spans="1:17" ht="134.25" customHeight="1" x14ac:dyDescent="0.2">
      <c r="A70" s="20" t="s">
        <v>312</v>
      </c>
      <c r="B70" s="18" t="s">
        <v>10</v>
      </c>
      <c r="C70" s="8" t="s">
        <v>788</v>
      </c>
      <c r="D70" s="22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84"/>
      <c r="P70" s="122"/>
      <c r="Q70" s="198"/>
    </row>
    <row r="71" spans="1:17" ht="108" customHeight="1" x14ac:dyDescent="0.2">
      <c r="A71" s="20" t="s">
        <v>313</v>
      </c>
      <c r="B71" s="18" t="s">
        <v>220</v>
      </c>
      <c r="C71" s="8" t="s">
        <v>788</v>
      </c>
      <c r="D71" s="22" t="s">
        <v>147</v>
      </c>
      <c r="E71" s="5" t="s">
        <v>141</v>
      </c>
      <c r="F71" s="11"/>
      <c r="G71" s="421"/>
      <c r="H71" s="305"/>
      <c r="I71" s="85"/>
      <c r="J71" s="85"/>
      <c r="K71" s="85"/>
      <c r="L71" s="85"/>
      <c r="M71" s="85"/>
      <c r="N71" s="85"/>
      <c r="O71" s="84"/>
      <c r="P71" s="122"/>
      <c r="Q71" s="198"/>
    </row>
    <row r="72" spans="1:17" ht="120.75" customHeight="1" x14ac:dyDescent="0.2">
      <c r="A72" s="20" t="s">
        <v>291</v>
      </c>
      <c r="B72" s="18" t="s">
        <v>396</v>
      </c>
      <c r="C72" s="8" t="s">
        <v>788</v>
      </c>
      <c r="D72" s="22" t="s">
        <v>533</v>
      </c>
      <c r="E72" s="5" t="s">
        <v>141</v>
      </c>
      <c r="F72" s="19"/>
      <c r="G72" s="424"/>
      <c r="H72" s="403"/>
      <c r="I72" s="91"/>
      <c r="J72" s="91"/>
      <c r="K72" s="91"/>
      <c r="L72" s="91"/>
      <c r="M72" s="91"/>
      <c r="N72" s="91"/>
      <c r="O72" s="84"/>
      <c r="P72" s="122"/>
    </row>
    <row r="73" spans="1:17" ht="87" hidden="1" customHeight="1" x14ac:dyDescent="0.2">
      <c r="A73" s="20" t="s">
        <v>110</v>
      </c>
      <c r="B73" s="18" t="s">
        <v>184</v>
      </c>
      <c r="C73" s="8" t="s">
        <v>0</v>
      </c>
      <c r="D73" s="22" t="s">
        <v>533</v>
      </c>
      <c r="E73" s="281" t="s">
        <v>603</v>
      </c>
      <c r="F73" s="19">
        <v>0</v>
      </c>
      <c r="G73" s="424"/>
      <c r="H73" s="403"/>
      <c r="I73" s="91"/>
      <c r="J73" s="91"/>
      <c r="K73" s="91"/>
      <c r="L73" s="91"/>
      <c r="M73" s="91"/>
      <c r="N73" s="91"/>
      <c r="O73" s="84">
        <f>SUM(G73:N73)</f>
        <v>0</v>
      </c>
      <c r="P73" s="122">
        <f t="shared" ref="P73:P82" si="5">F73+O73</f>
        <v>0</v>
      </c>
      <c r="Q73" s="201"/>
    </row>
    <row r="74" spans="1:17" ht="77.25" hidden="1" customHeight="1" x14ac:dyDescent="0.2">
      <c r="A74" s="20" t="s">
        <v>124</v>
      </c>
      <c r="B74" s="18" t="s">
        <v>579</v>
      </c>
      <c r="C74" s="8" t="s">
        <v>0</v>
      </c>
      <c r="D74" s="22" t="s">
        <v>533</v>
      </c>
      <c r="E74" s="281" t="s">
        <v>604</v>
      </c>
      <c r="F74" s="19">
        <v>0</v>
      </c>
      <c r="G74" s="424"/>
      <c r="H74" s="403"/>
      <c r="I74" s="91"/>
      <c r="J74" s="91"/>
      <c r="K74" s="91"/>
      <c r="L74" s="91"/>
      <c r="M74" s="91"/>
      <c r="N74" s="91"/>
      <c r="O74" s="84">
        <f t="shared" ref="O74:O82" si="6">SUM(G74:N74)</f>
        <v>0</v>
      </c>
      <c r="P74" s="122">
        <f t="shared" si="5"/>
        <v>0</v>
      </c>
    </row>
    <row r="75" spans="1:17" ht="76.5" customHeight="1" x14ac:dyDescent="0.2">
      <c r="A75" s="20" t="s">
        <v>110</v>
      </c>
      <c r="B75" s="18" t="s">
        <v>582</v>
      </c>
      <c r="C75" s="8" t="s">
        <v>36</v>
      </c>
      <c r="D75" s="22" t="s">
        <v>531</v>
      </c>
      <c r="E75" s="281" t="s">
        <v>605</v>
      </c>
      <c r="F75" s="19">
        <v>0</v>
      </c>
      <c r="G75" s="424"/>
      <c r="H75" s="403"/>
      <c r="I75" s="91"/>
      <c r="J75" s="91"/>
      <c r="K75" s="91"/>
      <c r="L75" s="91"/>
      <c r="M75" s="91"/>
      <c r="N75" s="91"/>
      <c r="O75" s="84">
        <f t="shared" si="6"/>
        <v>0</v>
      </c>
      <c r="P75" s="122">
        <f t="shared" si="5"/>
        <v>0</v>
      </c>
    </row>
    <row r="76" spans="1:17" ht="94.9" customHeight="1" x14ac:dyDescent="0.2">
      <c r="A76" s="20" t="s">
        <v>124</v>
      </c>
      <c r="B76" s="18" t="s">
        <v>581</v>
      </c>
      <c r="C76" s="8">
        <v>2014</v>
      </c>
      <c r="D76" s="22" t="s">
        <v>531</v>
      </c>
      <c r="E76" s="281" t="s">
        <v>606</v>
      </c>
      <c r="F76" s="19">
        <v>0</v>
      </c>
      <c r="G76" s="424"/>
      <c r="H76" s="403"/>
      <c r="I76" s="91"/>
      <c r="J76" s="91"/>
      <c r="K76" s="91"/>
      <c r="L76" s="91"/>
      <c r="M76" s="91"/>
      <c r="N76" s="91"/>
      <c r="O76" s="84">
        <f t="shared" si="6"/>
        <v>0</v>
      </c>
      <c r="P76" s="122">
        <f t="shared" si="5"/>
        <v>0</v>
      </c>
    </row>
    <row r="77" spans="1:17" ht="75.75" hidden="1" customHeight="1" x14ac:dyDescent="0.2">
      <c r="A77" s="20" t="s">
        <v>124</v>
      </c>
      <c r="B77" s="18" t="s">
        <v>560</v>
      </c>
      <c r="C77" s="8" t="s">
        <v>36</v>
      </c>
      <c r="D77" s="22" t="s">
        <v>531</v>
      </c>
      <c r="E77" s="281" t="s">
        <v>515</v>
      </c>
      <c r="F77" s="11">
        <v>0</v>
      </c>
      <c r="G77" s="421"/>
      <c r="H77" s="305"/>
      <c r="I77" s="85"/>
      <c r="J77" s="85"/>
      <c r="K77" s="85"/>
      <c r="L77" s="85"/>
      <c r="M77" s="85"/>
      <c r="N77" s="85"/>
      <c r="O77" s="84">
        <f t="shared" si="6"/>
        <v>0</v>
      </c>
      <c r="P77" s="122">
        <f t="shared" si="5"/>
        <v>0</v>
      </c>
    </row>
    <row r="78" spans="1:17" ht="45.75" hidden="1" customHeight="1" x14ac:dyDescent="0.2">
      <c r="A78" s="20"/>
      <c r="B78" s="18"/>
      <c r="C78" s="8"/>
      <c r="D78" s="22"/>
      <c r="E78" s="281" t="s">
        <v>30</v>
      </c>
      <c r="F78" s="11">
        <v>0</v>
      </c>
      <c r="G78" s="421"/>
      <c r="H78" s="305"/>
      <c r="I78" s="85"/>
      <c r="J78" s="85"/>
      <c r="K78" s="85"/>
      <c r="L78" s="85"/>
      <c r="M78" s="85"/>
      <c r="N78" s="85"/>
      <c r="O78" s="84">
        <f t="shared" si="6"/>
        <v>0</v>
      </c>
      <c r="P78" s="122">
        <f t="shared" si="5"/>
        <v>0</v>
      </c>
    </row>
    <row r="79" spans="1:17" ht="85.5" customHeight="1" x14ac:dyDescent="0.2">
      <c r="A79" s="20" t="s">
        <v>554</v>
      </c>
      <c r="B79" s="18" t="s">
        <v>583</v>
      </c>
      <c r="C79" s="8" t="s">
        <v>788</v>
      </c>
      <c r="D79" s="22" t="s">
        <v>531</v>
      </c>
      <c r="E79" s="281" t="s">
        <v>607</v>
      </c>
      <c r="F79" s="11">
        <v>605</v>
      </c>
      <c r="G79" s="421"/>
      <c r="H79" s="305"/>
      <c r="I79" s="85"/>
      <c r="J79" s="85"/>
      <c r="K79" s="85"/>
      <c r="L79" s="85"/>
      <c r="M79" s="85"/>
      <c r="N79" s="85"/>
      <c r="O79" s="84">
        <f t="shared" si="6"/>
        <v>0</v>
      </c>
      <c r="P79" s="122">
        <f t="shared" si="5"/>
        <v>605</v>
      </c>
    </row>
    <row r="80" spans="1:17" ht="68.25" customHeight="1" x14ac:dyDescent="0.2">
      <c r="A80" s="20" t="s">
        <v>555</v>
      </c>
      <c r="B80" s="18" t="s">
        <v>584</v>
      </c>
      <c r="C80" s="8" t="s">
        <v>788</v>
      </c>
      <c r="D80" s="22" t="s">
        <v>531</v>
      </c>
      <c r="E80" s="281" t="s">
        <v>608</v>
      </c>
      <c r="F80" s="11">
        <v>372.4</v>
      </c>
      <c r="G80" s="421"/>
      <c r="H80" s="305"/>
      <c r="I80" s="85"/>
      <c r="J80" s="85"/>
      <c r="K80" s="85"/>
      <c r="L80" s="85"/>
      <c r="M80" s="85"/>
      <c r="N80" s="85"/>
      <c r="O80" s="84">
        <f t="shared" si="6"/>
        <v>0</v>
      </c>
      <c r="P80" s="122">
        <f t="shared" si="5"/>
        <v>372.4</v>
      </c>
    </row>
    <row r="81" spans="1:17" ht="77.25" hidden="1" customHeight="1" x14ac:dyDescent="0.2">
      <c r="A81" s="20" t="s">
        <v>580</v>
      </c>
      <c r="B81" s="18" t="s">
        <v>588</v>
      </c>
      <c r="C81" s="8" t="s">
        <v>36</v>
      </c>
      <c r="D81" s="22" t="s">
        <v>531</v>
      </c>
      <c r="E81" s="281" t="s">
        <v>609</v>
      </c>
      <c r="F81" s="11"/>
      <c r="G81" s="421"/>
      <c r="H81" s="305"/>
      <c r="I81" s="85"/>
      <c r="J81" s="85"/>
      <c r="K81" s="85"/>
      <c r="L81" s="85"/>
      <c r="M81" s="85"/>
      <c r="N81" s="85"/>
      <c r="O81" s="84">
        <f t="shared" si="6"/>
        <v>0</v>
      </c>
      <c r="P81" s="122">
        <f t="shared" si="5"/>
        <v>0</v>
      </c>
    </row>
    <row r="82" spans="1:17" ht="95.25" hidden="1" customHeight="1" x14ac:dyDescent="0.2">
      <c r="A82" s="20" t="s">
        <v>585</v>
      </c>
      <c r="B82" s="18" t="s">
        <v>589</v>
      </c>
      <c r="C82" s="8" t="s">
        <v>36</v>
      </c>
      <c r="D82" s="22" t="s">
        <v>531</v>
      </c>
      <c r="E82" s="281" t="s">
        <v>610</v>
      </c>
      <c r="F82" s="11"/>
      <c r="G82" s="421"/>
      <c r="H82" s="305"/>
      <c r="I82" s="85"/>
      <c r="J82" s="85"/>
      <c r="K82" s="85"/>
      <c r="L82" s="85"/>
      <c r="M82" s="85"/>
      <c r="N82" s="85"/>
      <c r="O82" s="84">
        <f t="shared" si="6"/>
        <v>0</v>
      </c>
      <c r="P82" s="122">
        <f t="shared" si="5"/>
        <v>0</v>
      </c>
    </row>
    <row r="83" spans="1:17" ht="52.9" customHeight="1" x14ac:dyDescent="0.2">
      <c r="A83" s="20" t="s">
        <v>556</v>
      </c>
      <c r="B83" s="18" t="s">
        <v>636</v>
      </c>
      <c r="C83" s="8" t="s">
        <v>788</v>
      </c>
      <c r="D83" s="22" t="s">
        <v>47</v>
      </c>
      <c r="E83" s="283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SUM(G83:N83)</f>
        <v>0</v>
      </c>
      <c r="P83" s="122">
        <f>F83+O83</f>
        <v>0</v>
      </c>
      <c r="Q83" s="189"/>
    </row>
    <row r="84" spans="1:17" ht="80.25" customHeight="1" x14ac:dyDescent="0.2">
      <c r="A84" s="20" t="s">
        <v>561</v>
      </c>
      <c r="B84" s="18" t="s">
        <v>760</v>
      </c>
      <c r="C84" s="8">
        <v>2015</v>
      </c>
      <c r="D84" s="22" t="s">
        <v>435</v>
      </c>
      <c r="E84" s="281" t="s">
        <v>763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SUM(G84:N84)</f>
        <v>0</v>
      </c>
      <c r="P84" s="122">
        <f>F84+O84</f>
        <v>0</v>
      </c>
      <c r="Q84" s="189"/>
    </row>
    <row r="85" spans="1:17" ht="58.9" customHeight="1" x14ac:dyDescent="0.2">
      <c r="A85" s="20" t="s">
        <v>580</v>
      </c>
      <c r="B85" s="18" t="s">
        <v>761</v>
      </c>
      <c r="C85" s="8">
        <v>2015</v>
      </c>
      <c r="D85" s="22" t="s">
        <v>435</v>
      </c>
      <c r="E85" s="283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SUM(G85:N85)</f>
        <v>0</v>
      </c>
      <c r="P85" s="122">
        <f>F85+O85</f>
        <v>0</v>
      </c>
      <c r="Q85" s="189"/>
    </row>
    <row r="86" spans="1:17" ht="67.150000000000006" customHeight="1" x14ac:dyDescent="0.2">
      <c r="A86" s="20" t="s">
        <v>585</v>
      </c>
      <c r="B86" s="18" t="s">
        <v>203</v>
      </c>
      <c r="C86" s="8" t="s">
        <v>788</v>
      </c>
      <c r="D86" s="22" t="s">
        <v>531</v>
      </c>
      <c r="E86" s="5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84"/>
      <c r="P86" s="122"/>
      <c r="Q86" s="189"/>
    </row>
    <row r="87" spans="1:17" ht="100.15" customHeight="1" x14ac:dyDescent="0.2">
      <c r="A87" s="20" t="s">
        <v>586</v>
      </c>
      <c r="B87" s="18" t="s">
        <v>116</v>
      </c>
      <c r="C87" s="8">
        <v>2014</v>
      </c>
      <c r="D87" s="22" t="s">
        <v>529</v>
      </c>
      <c r="E87" s="5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84"/>
      <c r="P87" s="122"/>
      <c r="Q87" s="189"/>
    </row>
    <row r="88" spans="1:17" ht="126.75" hidden="1" customHeight="1" x14ac:dyDescent="0.2">
      <c r="A88" s="20" t="s">
        <v>556</v>
      </c>
      <c r="B88" s="18" t="s">
        <v>520</v>
      </c>
      <c r="C88" s="8" t="s">
        <v>1</v>
      </c>
      <c r="D88" s="22" t="s">
        <v>530</v>
      </c>
      <c r="E88" s="5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84">
        <f>SUM(G88:N88)</f>
        <v>0</v>
      </c>
      <c r="P88" s="122">
        <f>F88+O88</f>
        <v>0</v>
      </c>
      <c r="Q88" s="189"/>
    </row>
    <row r="89" spans="1:17" ht="93.6" customHeight="1" x14ac:dyDescent="0.2">
      <c r="A89" s="20" t="s">
        <v>587</v>
      </c>
      <c r="B89" s="18" t="s">
        <v>844</v>
      </c>
      <c r="C89" s="8">
        <v>2014</v>
      </c>
      <c r="D89" s="22" t="s">
        <v>147</v>
      </c>
      <c r="E89" s="5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84"/>
      <c r="P89" s="122"/>
      <c r="Q89" s="189"/>
    </row>
    <row r="90" spans="1:17" ht="27.6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18.600000000000001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490643.9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490643.9</v>
      </c>
      <c r="Q91" s="394">
        <f>Q92+Q93+Q94</f>
        <v>0</v>
      </c>
    </row>
    <row r="92" spans="1:17" ht="18.600000000000001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4">
        <v>0</v>
      </c>
    </row>
    <row r="93" spans="1:17" ht="18.600000000000001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193245.8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193245.8</v>
      </c>
      <c r="Q93" s="394">
        <f>Q66+Q68+Q75+Q79+Q84</f>
        <v>0</v>
      </c>
    </row>
    <row r="94" spans="1:17" ht="18.600000000000001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297398.10000000003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297398.10000000003</v>
      </c>
      <c r="Q94" s="394">
        <f>Q67+Q80+Q85</f>
        <v>0</v>
      </c>
    </row>
    <row r="95" spans="1:17" ht="18.600000000000001" customHeight="1" x14ac:dyDescent="0.2">
      <c r="A95" s="16" t="s">
        <v>286</v>
      </c>
      <c r="B95" s="1076" t="s">
        <v>913</v>
      </c>
      <c r="C95" s="1076"/>
      <c r="D95" s="1076"/>
      <c r="E95" s="1076"/>
      <c r="F95" s="126">
        <f>F96+F97+F98</f>
        <v>490643.9</v>
      </c>
      <c r="G95" s="421"/>
      <c r="H95" s="305"/>
      <c r="I95" s="85"/>
      <c r="J95" s="85"/>
      <c r="K95" s="85"/>
      <c r="L95" s="85"/>
      <c r="M95" s="85"/>
      <c r="N95" s="85"/>
      <c r="O95" s="393">
        <f>O96+O97+O98</f>
        <v>0</v>
      </c>
      <c r="P95" s="122">
        <f>P96+P97+P98</f>
        <v>490643.9</v>
      </c>
      <c r="Q95" s="394">
        <f>Q96+Q97+Q98</f>
        <v>0</v>
      </c>
    </row>
    <row r="96" spans="1:17" ht="18.600000000000001" customHeight="1" x14ac:dyDescent="0.2">
      <c r="A96" s="16" t="s">
        <v>287</v>
      </c>
      <c r="B96" s="1075" t="s">
        <v>468</v>
      </c>
      <c r="C96" s="1075"/>
      <c r="D96" s="1075"/>
      <c r="E96" s="1075"/>
      <c r="F96" s="126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4">
        <f>Q92</f>
        <v>0</v>
      </c>
    </row>
    <row r="97" spans="1:17" ht="18.600000000000001" customHeight="1" x14ac:dyDescent="0.2">
      <c r="A97" s="16" t="s">
        <v>288</v>
      </c>
      <c r="B97" s="1075" t="s">
        <v>29</v>
      </c>
      <c r="C97" s="1075"/>
      <c r="D97" s="1075"/>
      <c r="E97" s="1075"/>
      <c r="F97" s="126">
        <f>F93</f>
        <v>193245.8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193245.8</v>
      </c>
      <c r="Q97" s="394">
        <f>Q92</f>
        <v>0</v>
      </c>
    </row>
    <row r="98" spans="1:17" ht="18.600000000000001" customHeight="1" x14ac:dyDescent="0.2">
      <c r="A98" s="16" t="s">
        <v>289</v>
      </c>
      <c r="B98" s="1075" t="s">
        <v>158</v>
      </c>
      <c r="C98" s="1075"/>
      <c r="D98" s="1075"/>
      <c r="E98" s="1075"/>
      <c r="F98" s="126">
        <f>F94</f>
        <v>297398.10000000003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297398.10000000003</v>
      </c>
      <c r="Q98" s="394">
        <f>Q94</f>
        <v>0</v>
      </c>
    </row>
    <row r="99" spans="1:17" s="37" customFormat="1" ht="27.6" customHeight="1" x14ac:dyDescent="0.25">
      <c r="A99" s="1073" t="s">
        <v>794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96"/>
    </row>
    <row r="100" spans="1:17" ht="91.5" customHeight="1" x14ac:dyDescent="0.2">
      <c r="A100" s="289" t="s">
        <v>149</v>
      </c>
      <c r="B100" s="12" t="s">
        <v>558</v>
      </c>
      <c r="C100" s="5" t="s">
        <v>788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</row>
    <row r="101" spans="1:17" ht="41.25" customHeight="1" x14ac:dyDescent="0.2">
      <c r="A101" s="289"/>
      <c r="B101" s="12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</row>
    <row r="102" spans="1:17" ht="37.5" customHeight="1" x14ac:dyDescent="0.2">
      <c r="A102" s="289"/>
      <c r="B102" s="12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</row>
    <row r="103" spans="1:17" ht="61.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</row>
    <row r="104" spans="1:17" s="37" customFormat="1" ht="24.95" customHeight="1" x14ac:dyDescent="0.25">
      <c r="A104" s="1072" t="s">
        <v>854</v>
      </c>
      <c r="B104" s="1072"/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2"/>
      <c r="M104" s="1072"/>
      <c r="N104" s="1072"/>
      <c r="O104" s="1072"/>
      <c r="P104" s="205"/>
      <c r="Q104" s="196"/>
    </row>
    <row r="105" spans="1:17" s="37" customFormat="1" ht="88.5" customHeight="1" x14ac:dyDescent="0.25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>
        <v>0</v>
      </c>
      <c r="G105" s="83"/>
      <c r="H105" s="83"/>
      <c r="I105" s="83"/>
      <c r="J105" s="83"/>
      <c r="K105" s="83"/>
      <c r="L105" s="83"/>
      <c r="M105" s="83"/>
      <c r="N105" s="83"/>
      <c r="O105" s="84">
        <f>SUM(G105:N105)</f>
        <v>0</v>
      </c>
      <c r="P105" s="122">
        <f>F105+O105</f>
        <v>0</v>
      </c>
      <c r="Q105" s="196"/>
    </row>
    <row r="106" spans="1:17" s="37" customFormat="1" ht="88.5" customHeight="1" x14ac:dyDescent="0.25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>
        <v>0</v>
      </c>
      <c r="G106" s="83"/>
      <c r="H106" s="83"/>
      <c r="I106" s="83"/>
      <c r="J106" s="83"/>
      <c r="K106" s="83"/>
      <c r="L106" s="83"/>
      <c r="M106" s="83"/>
      <c r="N106" s="83"/>
      <c r="O106" s="84">
        <f>SUM(G106:N106)</f>
        <v>0</v>
      </c>
      <c r="P106" s="122">
        <f>F106+O106</f>
        <v>0</v>
      </c>
      <c r="Q106" s="196"/>
    </row>
    <row r="107" spans="1:17" ht="141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</row>
    <row r="108" spans="1:17" ht="72" customHeight="1" x14ac:dyDescent="0.2">
      <c r="A108" s="459" t="s">
        <v>309</v>
      </c>
      <c r="B108" s="274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</row>
    <row r="109" spans="1:17" ht="96" customHeight="1" x14ac:dyDescent="0.2">
      <c r="A109" s="172" t="s">
        <v>426</v>
      </c>
      <c r="B109" s="274" t="s">
        <v>131</v>
      </c>
      <c r="C109" s="292" t="s">
        <v>833</v>
      </c>
      <c r="D109" s="12" t="s">
        <v>529</v>
      </c>
      <c r="E109" s="5" t="s">
        <v>141</v>
      </c>
      <c r="F109" s="11"/>
      <c r="G109" s="421"/>
      <c r="H109" s="305"/>
      <c r="I109" s="85"/>
      <c r="J109" s="85"/>
      <c r="K109" s="85"/>
      <c r="L109" s="85"/>
      <c r="M109" s="85"/>
      <c r="N109" s="85"/>
      <c r="O109" s="84">
        <f>SUM(G109:N109)</f>
        <v>0</v>
      </c>
      <c r="P109" s="122">
        <f>F109+O109</f>
        <v>0</v>
      </c>
    </row>
    <row r="110" spans="1:17" ht="66.599999999999994" customHeight="1" x14ac:dyDescent="0.2">
      <c r="A110" s="157" t="s">
        <v>427</v>
      </c>
      <c r="B110" s="274" t="s">
        <v>132</v>
      </c>
      <c r="C110" s="292" t="s">
        <v>833</v>
      </c>
      <c r="D110" s="12" t="s">
        <v>529</v>
      </c>
      <c r="E110" s="5" t="s">
        <v>141</v>
      </c>
      <c r="F110" s="11"/>
      <c r="G110" s="421"/>
      <c r="H110" s="305"/>
      <c r="I110" s="85"/>
      <c r="J110" s="85"/>
      <c r="K110" s="85"/>
      <c r="L110" s="85"/>
      <c r="M110" s="85"/>
      <c r="N110" s="85"/>
      <c r="O110" s="84">
        <f>SUM(G110:N110)</f>
        <v>0</v>
      </c>
      <c r="P110" s="122">
        <f>F110+O110</f>
        <v>0</v>
      </c>
    </row>
    <row r="111" spans="1:17" ht="63" customHeight="1" x14ac:dyDescent="0.2">
      <c r="A111" s="157" t="s">
        <v>212</v>
      </c>
      <c r="B111" s="22" t="s">
        <v>133</v>
      </c>
      <c r="C111" s="292" t="s">
        <v>833</v>
      </c>
      <c r="D111" s="12" t="s">
        <v>529</v>
      </c>
      <c r="E111" s="5" t="s">
        <v>141</v>
      </c>
      <c r="F111" s="11"/>
      <c r="G111" s="421"/>
      <c r="H111" s="305"/>
      <c r="I111" s="85"/>
      <c r="J111" s="85"/>
      <c r="K111" s="85"/>
      <c r="L111" s="85"/>
      <c r="M111" s="85"/>
      <c r="N111" s="85"/>
      <c r="O111" s="84">
        <f>SUM(G111:N111)</f>
        <v>0</v>
      </c>
      <c r="P111" s="122">
        <f>F111+O111</f>
        <v>0</v>
      </c>
    </row>
    <row r="112" spans="1:17" ht="122.45" customHeight="1" x14ac:dyDescent="0.2">
      <c r="A112" s="157" t="s">
        <v>214</v>
      </c>
      <c r="B112" s="22" t="s">
        <v>134</v>
      </c>
      <c r="C112" s="292" t="s">
        <v>833</v>
      </c>
      <c r="D112" s="12" t="s">
        <v>529</v>
      </c>
      <c r="E112" s="5" t="s">
        <v>141</v>
      </c>
      <c r="F112" s="11"/>
      <c r="G112" s="421"/>
      <c r="H112" s="305"/>
      <c r="I112" s="85"/>
      <c r="J112" s="85"/>
      <c r="K112" s="85"/>
      <c r="L112" s="85"/>
      <c r="M112" s="85"/>
      <c r="N112" s="85"/>
      <c r="O112" s="84">
        <f>SUM(G112:N112)</f>
        <v>0</v>
      </c>
      <c r="P112" s="122">
        <f>F112+O112</f>
        <v>0</v>
      </c>
    </row>
    <row r="113" spans="1:17" ht="93.6" customHeight="1" x14ac:dyDescent="0.2">
      <c r="A113" s="157" t="s">
        <v>215</v>
      </c>
      <c r="B113" s="22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</row>
    <row r="114" spans="1:17" ht="83.25" customHeight="1" x14ac:dyDescent="0.2">
      <c r="A114" s="172" t="s">
        <v>942</v>
      </c>
      <c r="B114" s="22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</row>
    <row r="115" spans="1:17" ht="29.25" customHeight="1" x14ac:dyDescent="0.2">
      <c r="A115" s="1332" t="s">
        <v>917</v>
      </c>
      <c r="B115" s="1333"/>
      <c r="C115" s="1333"/>
      <c r="D115" s="1333"/>
      <c r="E115" s="1333"/>
      <c r="F115" s="1333"/>
      <c r="G115" s="1333"/>
      <c r="H115" s="1333"/>
      <c r="I115" s="1333"/>
      <c r="J115" s="1333"/>
      <c r="K115" s="1333"/>
      <c r="L115" s="1333"/>
      <c r="M115" s="1333"/>
      <c r="N115" s="1333"/>
      <c r="O115" s="1333"/>
      <c r="P115" s="1334"/>
      <c r="Q115" s="22"/>
    </row>
    <row r="116" spans="1:17" ht="29.25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7" ht="29.25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7">F117+O117</f>
        <v>0</v>
      </c>
      <c r="Q117" s="461">
        <v>0</v>
      </c>
    </row>
    <row r="118" spans="1:17" ht="29.25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7"/>
        <v>0</v>
      </c>
      <c r="Q118" s="461">
        <f>Q105</f>
        <v>0</v>
      </c>
    </row>
    <row r="119" spans="1:17" ht="29.25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7"/>
        <v>0</v>
      </c>
      <c r="Q119" s="461">
        <f>Q106</f>
        <v>0</v>
      </c>
    </row>
    <row r="120" spans="1:17" ht="29.25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7"/>
        <v>0</v>
      </c>
      <c r="Q120" s="461">
        <f>Q116</f>
        <v>0</v>
      </c>
    </row>
    <row r="121" spans="1:17" ht="24.75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7" ht="28.5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7" ht="28.5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7" s="37" customFormat="1" ht="24.95" customHeight="1" x14ac:dyDescent="0.25">
      <c r="A124" s="1084" t="s">
        <v>855</v>
      </c>
      <c r="B124" s="1084"/>
      <c r="C124" s="1084"/>
      <c r="D124" s="1084"/>
      <c r="E124" s="1084"/>
      <c r="F124" s="1084"/>
      <c r="G124" s="1084"/>
      <c r="H124" s="1084"/>
      <c r="I124" s="1084"/>
      <c r="J124" s="1084"/>
      <c r="K124" s="1084"/>
      <c r="L124" s="1084"/>
      <c r="M124" s="1084"/>
      <c r="N124" s="1084"/>
      <c r="O124" s="1084"/>
      <c r="P124" s="205"/>
      <c r="Q124" s="196"/>
    </row>
    <row r="125" spans="1:17" ht="61.5" customHeight="1" x14ac:dyDescent="0.2">
      <c r="A125" s="5" t="s">
        <v>156</v>
      </c>
      <c r="B125" s="12" t="s">
        <v>209</v>
      </c>
      <c r="C125" s="5" t="s">
        <v>788</v>
      </c>
      <c r="D125" s="12" t="s">
        <v>538</v>
      </c>
      <c r="E125" s="5" t="s">
        <v>141</v>
      </c>
      <c r="F125" s="11"/>
      <c r="G125" s="421"/>
      <c r="H125" s="305"/>
      <c r="I125" s="85"/>
      <c r="J125" s="85"/>
      <c r="K125" s="85"/>
      <c r="L125" s="85"/>
      <c r="M125" s="85"/>
      <c r="N125" s="85"/>
      <c r="O125" s="84"/>
      <c r="P125" s="122"/>
    </row>
    <row r="126" spans="1:17" ht="182.25" customHeight="1" x14ac:dyDescent="0.2">
      <c r="A126" s="33" t="s">
        <v>449</v>
      </c>
      <c r="B126" s="21" t="s">
        <v>210</v>
      </c>
      <c r="C126" s="5" t="s">
        <v>788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</row>
    <row r="127" spans="1:17" ht="135" customHeight="1" x14ac:dyDescent="0.2">
      <c r="A127" s="5" t="s">
        <v>314</v>
      </c>
      <c r="B127" s="50" t="s">
        <v>443</v>
      </c>
      <c r="C127" s="5" t="s">
        <v>788</v>
      </c>
      <c r="D127" s="12" t="s">
        <v>538</v>
      </c>
      <c r="E127" s="51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</row>
    <row r="128" spans="1:17" ht="110.45" customHeight="1" x14ac:dyDescent="0.2">
      <c r="A128" s="5" t="s">
        <v>315</v>
      </c>
      <c r="B128" s="50" t="s">
        <v>444</v>
      </c>
      <c r="C128" s="5" t="s">
        <v>788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</row>
    <row r="129" spans="1:17" ht="62.25" customHeight="1" x14ac:dyDescent="0.2">
      <c r="A129" s="5" t="s">
        <v>316</v>
      </c>
      <c r="B129" s="50" t="s">
        <v>211</v>
      </c>
      <c r="C129" s="5" t="s">
        <v>788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</row>
    <row r="130" spans="1:17" ht="123" customHeight="1" x14ac:dyDescent="0.2">
      <c r="A130" s="5" t="s">
        <v>293</v>
      </c>
      <c r="B130" s="12" t="s">
        <v>445</v>
      </c>
      <c r="C130" s="5" t="s">
        <v>788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</row>
    <row r="131" spans="1:17" ht="77.25" customHeight="1" x14ac:dyDescent="0.2">
      <c r="A131" s="5" t="s">
        <v>128</v>
      </c>
      <c r="B131" s="28" t="s">
        <v>213</v>
      </c>
      <c r="C131" s="5" t="s">
        <v>788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</row>
    <row r="132" spans="1:17" ht="105.6" customHeight="1" x14ac:dyDescent="0.2">
      <c r="A132" s="5" t="s">
        <v>505</v>
      </c>
      <c r="B132" s="12" t="s">
        <v>31</v>
      </c>
      <c r="C132" s="5" t="s">
        <v>788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10">
        <f>F135+F136+F137</f>
        <v>490643.9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8">F134+O134</f>
        <v>490643.9</v>
      </c>
      <c r="Q134" s="10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10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8"/>
        <v>0</v>
      </c>
      <c r="Q135" s="10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10">
        <f>F66+F73+F75+F77+F79+F81+F68+F84+F105</f>
        <v>193245.8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O66+O73+O75+O77+O79+O81+O68+O84+O105</f>
        <v>0</v>
      </c>
      <c r="P136" s="122">
        <f t="shared" si="8"/>
        <v>193245.8</v>
      </c>
      <c r="Q136" s="10">
        <f>Q66+Q73+Q75+Q77+Q79+Q81+Q68+Q84+Q105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10">
        <f>F67+F74+F76+F78+F88+F80+F82+F101+F102+F85+F106</f>
        <v>297398.10000000003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O67+O74+O76+O78+O88+O80+O82+O101+O102+O85+O106</f>
        <v>0</v>
      </c>
      <c r="P137" s="122">
        <f t="shared" si="8"/>
        <v>297398.10000000003</v>
      </c>
      <c r="Q137" s="10">
        <f>Q67+Q74+Q76+Q78+Q88+Q80+Q82+Q101+Q102+Q85+Q106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10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8"/>
        <v>0</v>
      </c>
      <c r="Q138" s="10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53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8"/>
        <v>0</v>
      </c>
      <c r="Q139" s="53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53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53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8"/>
        <v>0</v>
      </c>
      <c r="Q141" s="53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53">
        <f>F134+F138</f>
        <v>490643.9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8"/>
        <v>490643.9</v>
      </c>
      <c r="Q142" s="53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53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0</v>
      </c>
      <c r="Q143" s="53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53">
        <f>F136+F140</f>
        <v>193245.8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193245.8</v>
      </c>
      <c r="Q144" s="53">
        <f>Q136+Q140</f>
        <v>0</v>
      </c>
    </row>
    <row r="145" spans="1:17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53">
        <f>F137+F141</f>
        <v>297398.10000000003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8"/>
        <v>297398.10000000003</v>
      </c>
      <c r="Q145" s="53">
        <f>Q137+Q141</f>
        <v>0</v>
      </c>
    </row>
    <row r="146" spans="1:17" s="37" customFormat="1" ht="24.95" customHeight="1" x14ac:dyDescent="0.25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96"/>
    </row>
    <row r="147" spans="1:17" s="37" customFormat="1" ht="24.95" customHeight="1" x14ac:dyDescent="0.25">
      <c r="A147" s="1094" t="s">
        <v>838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96"/>
    </row>
    <row r="148" spans="1:17" ht="81" customHeight="1" x14ac:dyDescent="0.2">
      <c r="A148" s="207" t="s">
        <v>162</v>
      </c>
      <c r="B148" s="12" t="s">
        <v>621</v>
      </c>
      <c r="C148" s="8" t="s">
        <v>788</v>
      </c>
      <c r="D148" s="328" t="s">
        <v>533</v>
      </c>
      <c r="E148" s="283" t="s">
        <v>611</v>
      </c>
      <c r="F148" s="10">
        <v>119521.7</v>
      </c>
      <c r="G148" s="420"/>
      <c r="H148" s="277"/>
      <c r="I148" s="83"/>
      <c r="J148" s="83"/>
      <c r="K148" s="83"/>
      <c r="L148" s="83"/>
      <c r="M148" s="83"/>
      <c r="N148" s="83"/>
      <c r="O148" s="84">
        <f>SUM(G148:N148)</f>
        <v>0</v>
      </c>
      <c r="P148" s="122">
        <f>F148+O148</f>
        <v>119521.7</v>
      </c>
      <c r="Q148" s="170"/>
    </row>
    <row r="149" spans="1:17" ht="78" customHeight="1" x14ac:dyDescent="0.2">
      <c r="A149" s="207" t="s">
        <v>163</v>
      </c>
      <c r="B149" s="12" t="s">
        <v>692</v>
      </c>
      <c r="C149" s="8" t="s">
        <v>0</v>
      </c>
      <c r="D149" s="328" t="s">
        <v>533</v>
      </c>
      <c r="E149" s="283" t="s">
        <v>688</v>
      </c>
      <c r="F149" s="10">
        <v>0</v>
      </c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0</v>
      </c>
      <c r="Q149" s="170"/>
    </row>
    <row r="150" spans="1:17" ht="51" customHeight="1" x14ac:dyDescent="0.2">
      <c r="A150" s="5" t="s">
        <v>164</v>
      </c>
      <c r="B150" s="12" t="s">
        <v>332</v>
      </c>
      <c r="C150" s="8" t="s">
        <v>788</v>
      </c>
      <c r="D150" s="12" t="s">
        <v>310</v>
      </c>
      <c r="E150" s="5" t="s">
        <v>141</v>
      </c>
      <c r="F150" s="10"/>
      <c r="G150" s="420"/>
      <c r="H150" s="277"/>
      <c r="I150" s="83"/>
      <c r="J150" s="83"/>
      <c r="K150" s="83"/>
      <c r="L150" s="83"/>
      <c r="M150" s="83"/>
      <c r="N150" s="83"/>
      <c r="O150" s="84"/>
      <c r="P150" s="122"/>
      <c r="Q150" s="170"/>
    </row>
    <row r="151" spans="1:17" ht="64.5" customHeight="1" x14ac:dyDescent="0.2">
      <c r="A151" s="5" t="s">
        <v>430</v>
      </c>
      <c r="B151" s="12" t="s">
        <v>509</v>
      </c>
      <c r="C151" s="8" t="s">
        <v>788</v>
      </c>
      <c r="D151" s="12" t="s">
        <v>397</v>
      </c>
      <c r="E151" s="5" t="s">
        <v>141</v>
      </c>
      <c r="F151" s="11"/>
      <c r="G151" s="421"/>
      <c r="H151" s="305"/>
      <c r="I151" s="85"/>
      <c r="J151" s="85"/>
      <c r="K151" s="85"/>
      <c r="L151" s="85"/>
      <c r="M151" s="85"/>
      <c r="N151" s="85"/>
      <c r="O151" s="84"/>
      <c r="P151" s="122"/>
    </row>
    <row r="152" spans="1:17" ht="63" customHeight="1" x14ac:dyDescent="0.2">
      <c r="A152" s="5" t="s">
        <v>431</v>
      </c>
      <c r="B152" s="12" t="s">
        <v>510</v>
      </c>
      <c r="C152" s="8" t="s">
        <v>788</v>
      </c>
      <c r="D152" s="12" t="s">
        <v>450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</row>
    <row r="153" spans="1:17" ht="35.25" customHeight="1" x14ac:dyDescent="0.2">
      <c r="A153" s="5" t="s">
        <v>469</v>
      </c>
      <c r="B153" s="274" t="s">
        <v>511</v>
      </c>
      <c r="C153" s="5" t="s">
        <v>788</v>
      </c>
      <c r="D153" s="12" t="s">
        <v>46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</row>
    <row r="154" spans="1:17" ht="63.75" customHeight="1" x14ac:dyDescent="0.2">
      <c r="A154" s="5" t="s">
        <v>470</v>
      </c>
      <c r="B154" s="12" t="s">
        <v>104</v>
      </c>
      <c r="C154" s="5" t="s">
        <v>788</v>
      </c>
      <c r="D154" s="12" t="s">
        <v>528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</row>
    <row r="155" spans="1:17" ht="122.25" hidden="1" customHeight="1" x14ac:dyDescent="0.2">
      <c r="A155" s="5" t="s">
        <v>470</v>
      </c>
      <c r="B155" s="274" t="s">
        <v>527</v>
      </c>
      <c r="C155" s="5" t="s">
        <v>506</v>
      </c>
      <c r="D155" s="12" t="s">
        <v>530</v>
      </c>
      <c r="E155" s="5" t="s">
        <v>516</v>
      </c>
      <c r="F155" s="11">
        <v>0</v>
      </c>
      <c r="G155" s="421"/>
      <c r="H155" s="305"/>
      <c r="I155" s="85"/>
      <c r="J155" s="85"/>
      <c r="K155" s="85"/>
      <c r="L155" s="85"/>
      <c r="M155" s="85"/>
      <c r="N155" s="85"/>
      <c r="O155" s="84">
        <f>SUM(G155:N155)</f>
        <v>0</v>
      </c>
      <c r="P155" s="122">
        <f>F155+O155</f>
        <v>0</v>
      </c>
    </row>
    <row r="156" spans="1:17" ht="76.900000000000006" customHeight="1" x14ac:dyDescent="0.2">
      <c r="A156" s="5" t="s">
        <v>472</v>
      </c>
      <c r="B156" s="12" t="s">
        <v>534</v>
      </c>
      <c r="C156" s="5" t="s">
        <v>788</v>
      </c>
      <c r="D156" s="12" t="s">
        <v>147</v>
      </c>
      <c r="E156" s="5" t="s">
        <v>141</v>
      </c>
      <c r="F156" s="11"/>
      <c r="G156" s="421"/>
      <c r="H156" s="305"/>
      <c r="I156" s="85"/>
      <c r="J156" s="85"/>
      <c r="K156" s="85"/>
      <c r="L156" s="85"/>
      <c r="M156" s="85"/>
      <c r="N156" s="85"/>
      <c r="O156" s="84"/>
      <c r="P156" s="122"/>
    </row>
    <row r="157" spans="1:17" ht="27" customHeight="1" x14ac:dyDescent="0.2">
      <c r="A157" s="1196" t="s">
        <v>930</v>
      </c>
      <c r="B157" s="1197"/>
      <c r="C157" s="1197"/>
      <c r="D157" s="1197"/>
      <c r="E157" s="1197"/>
      <c r="F157" s="1197"/>
      <c r="G157" s="1197"/>
      <c r="H157" s="1197"/>
      <c r="I157" s="1197"/>
      <c r="J157" s="1197"/>
      <c r="K157" s="1197"/>
      <c r="L157" s="1197"/>
      <c r="M157" s="1197"/>
      <c r="N157" s="1197"/>
      <c r="O157" s="1197"/>
      <c r="P157" s="1197"/>
      <c r="Q157" s="1198"/>
    </row>
    <row r="158" spans="1:17" ht="19.899999999999999" customHeight="1" x14ac:dyDescent="0.2">
      <c r="A158" s="16" t="s">
        <v>278</v>
      </c>
      <c r="B158" s="1076" t="s">
        <v>481</v>
      </c>
      <c r="C158" s="1076"/>
      <c r="D158" s="1076"/>
      <c r="E158" s="1076"/>
      <c r="F158" s="11">
        <f>F159+F160+F161</f>
        <v>119521.7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119521.7</v>
      </c>
      <c r="Q158" s="395">
        <f>Q159+Q160+Q161</f>
        <v>0</v>
      </c>
    </row>
    <row r="159" spans="1:17" ht="19.899999999999999" customHeight="1" x14ac:dyDescent="0.2">
      <c r="A159" s="16" t="s">
        <v>279</v>
      </c>
      <c r="B159" s="1075" t="s">
        <v>468</v>
      </c>
      <c r="C159" s="1075"/>
      <c r="D159" s="1075"/>
      <c r="E159" s="1075"/>
      <c r="F159" s="11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7" ht="19.899999999999999" customHeight="1" x14ac:dyDescent="0.2">
      <c r="A160" s="16" t="s">
        <v>280</v>
      </c>
      <c r="B160" s="1075" t="s">
        <v>29</v>
      </c>
      <c r="C160" s="1075"/>
      <c r="D160" s="1075"/>
      <c r="E160" s="1075"/>
      <c r="F160" s="11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7" ht="19.899999999999999" customHeight="1" x14ac:dyDescent="0.2">
      <c r="A161" s="16" t="s">
        <v>281</v>
      </c>
      <c r="B161" s="1075" t="s">
        <v>158</v>
      </c>
      <c r="C161" s="1075"/>
      <c r="D161" s="1075"/>
      <c r="E161" s="1075"/>
      <c r="F161" s="11">
        <f>F148</f>
        <v>119521.7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119521.7</v>
      </c>
      <c r="Q161" s="395">
        <f>Q148</f>
        <v>0</v>
      </c>
    </row>
    <row r="162" spans="1:17" ht="19.899999999999999" customHeight="1" x14ac:dyDescent="0.2">
      <c r="A162" s="16" t="s">
        <v>286</v>
      </c>
      <c r="B162" s="1076" t="s">
        <v>918</v>
      </c>
      <c r="C162" s="1076"/>
      <c r="D162" s="1076"/>
      <c r="E162" s="1076"/>
      <c r="F162" s="11">
        <f>F163+F164+F165</f>
        <v>119521.7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119521.7</v>
      </c>
      <c r="Q162" s="395">
        <f>Q163+Q164+Q165</f>
        <v>0</v>
      </c>
    </row>
    <row r="163" spans="1:17" ht="19.899999999999999" customHeight="1" x14ac:dyDescent="0.2">
      <c r="A163" s="16" t="s">
        <v>287</v>
      </c>
      <c r="B163" s="1075" t="s">
        <v>468</v>
      </c>
      <c r="C163" s="1075"/>
      <c r="D163" s="1075"/>
      <c r="E163" s="1075"/>
      <c r="F163" s="11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9">P159</f>
        <v>0</v>
      </c>
      <c r="Q163" s="395">
        <f t="shared" si="9"/>
        <v>0</v>
      </c>
    </row>
    <row r="164" spans="1:17" ht="19.899999999999999" customHeight="1" x14ac:dyDescent="0.2">
      <c r="A164" s="16" t="s">
        <v>288</v>
      </c>
      <c r="B164" s="1075" t="s">
        <v>29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9"/>
        <v>0</v>
      </c>
      <c r="Q164" s="395">
        <f t="shared" si="9"/>
        <v>0</v>
      </c>
    </row>
    <row r="165" spans="1:17" ht="19.899999999999999" customHeight="1" x14ac:dyDescent="0.2">
      <c r="A165" s="16" t="s">
        <v>289</v>
      </c>
      <c r="B165" s="1075" t="s">
        <v>158</v>
      </c>
      <c r="C165" s="1075"/>
      <c r="D165" s="1075"/>
      <c r="E165" s="1075"/>
      <c r="F165" s="11">
        <f>F161</f>
        <v>119521.7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119521.7</v>
      </c>
      <c r="Q165" s="395">
        <f t="shared" si="9"/>
        <v>0</v>
      </c>
    </row>
    <row r="166" spans="1:17" s="37" customFormat="1" ht="27" customHeight="1" x14ac:dyDescent="0.25">
      <c r="A166" s="1057" t="s">
        <v>800</v>
      </c>
      <c r="B166" s="1058"/>
      <c r="C166" s="1058"/>
      <c r="D166" s="1058"/>
      <c r="E166" s="1058"/>
      <c r="F166" s="1058"/>
      <c r="G166" s="1058"/>
      <c r="H166" s="1058"/>
      <c r="I166" s="1058"/>
      <c r="J166" s="1058"/>
      <c r="K166" s="1058"/>
      <c r="L166" s="1058"/>
      <c r="M166" s="1058"/>
      <c r="N166" s="1058"/>
      <c r="O166" s="1299"/>
      <c r="P166" s="205"/>
      <c r="Q166" s="196"/>
    </row>
    <row r="167" spans="1:17" ht="92.25" customHeight="1" x14ac:dyDescent="0.2">
      <c r="A167" s="5" t="s">
        <v>165</v>
      </c>
      <c r="B167" s="12" t="s">
        <v>559</v>
      </c>
      <c r="C167" s="5" t="s">
        <v>788</v>
      </c>
      <c r="D167" s="12" t="s">
        <v>47</v>
      </c>
      <c r="E167" s="5" t="s">
        <v>30</v>
      </c>
      <c r="F167" s="11">
        <v>0</v>
      </c>
      <c r="G167" s="421"/>
      <c r="H167" s="305"/>
      <c r="I167" s="85"/>
      <c r="J167" s="85"/>
      <c r="K167" s="85"/>
      <c r="L167" s="85"/>
      <c r="M167" s="85"/>
      <c r="N167" s="85"/>
      <c r="O167" s="84">
        <f>SUM(G167:N167)</f>
        <v>0</v>
      </c>
      <c r="P167" s="122">
        <f>F167+O167</f>
        <v>0</v>
      </c>
    </row>
    <row r="168" spans="1:17" ht="78.75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11"/>
      <c r="G168" s="421"/>
      <c r="H168" s="305"/>
      <c r="I168" s="85"/>
      <c r="J168" s="85"/>
      <c r="K168" s="85"/>
      <c r="L168" s="85"/>
      <c r="M168" s="85"/>
      <c r="N168" s="85"/>
      <c r="O168" s="84"/>
      <c r="P168" s="122"/>
    </row>
    <row r="169" spans="1:17" ht="24.95" customHeight="1" x14ac:dyDescent="0.2">
      <c r="A169" s="1072" t="s">
        <v>853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</row>
    <row r="170" spans="1:17" ht="33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11"/>
      <c r="G170" s="421"/>
      <c r="H170" s="305"/>
      <c r="I170" s="85"/>
      <c r="J170" s="85"/>
      <c r="K170" s="85"/>
      <c r="L170" s="85"/>
      <c r="M170" s="85"/>
      <c r="N170" s="85"/>
      <c r="O170" s="84"/>
      <c r="P170" s="122"/>
    </row>
    <row r="171" spans="1:17" ht="48" customHeight="1" x14ac:dyDescent="0.2">
      <c r="A171" s="5" t="s">
        <v>167</v>
      </c>
      <c r="B171" s="21" t="s">
        <v>25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</row>
    <row r="172" spans="1:17" ht="78.7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</row>
    <row r="173" spans="1:17" ht="33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</row>
    <row r="174" spans="1:17" ht="62.2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</row>
    <row r="175" spans="1:17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</row>
    <row r="176" spans="1:17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10">
        <f>F178+F179+F180</f>
        <v>119521.7</v>
      </c>
      <c r="G177" s="420"/>
      <c r="H177" s="277"/>
      <c r="I177" s="83"/>
      <c r="J177" s="83"/>
      <c r="K177" s="83"/>
      <c r="L177" s="83"/>
      <c r="M177" s="83"/>
      <c r="N177" s="83"/>
      <c r="O177" s="84">
        <f>O178+O179+O180</f>
        <v>0</v>
      </c>
      <c r="P177" s="122">
        <f t="shared" ref="P177:P188" si="10">F177+O177</f>
        <v>119521.7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10">
        <v>0</v>
      </c>
      <c r="G178" s="420"/>
      <c r="H178" s="277"/>
      <c r="I178" s="83"/>
      <c r="J178" s="83"/>
      <c r="K178" s="83"/>
      <c r="L178" s="83"/>
      <c r="M178" s="83"/>
      <c r="N178" s="83"/>
      <c r="O178" s="84">
        <v>0</v>
      </c>
      <c r="P178" s="122">
        <f t="shared" si="10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10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10">
        <f>O149</f>
        <v>0</v>
      </c>
      <c r="P179" s="122">
        <f t="shared" si="10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10">
        <f>F148+F155</f>
        <v>119521.7</v>
      </c>
      <c r="G180" s="420"/>
      <c r="H180" s="277"/>
      <c r="I180" s="83"/>
      <c r="J180" s="83"/>
      <c r="K180" s="83"/>
      <c r="L180" s="83"/>
      <c r="M180" s="83"/>
      <c r="N180" s="83"/>
      <c r="O180" s="84">
        <f>O148+O155</f>
        <v>0</v>
      </c>
      <c r="P180" s="122">
        <f t="shared" si="10"/>
        <v>119521.7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10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84">
        <f>O182+O183+O184</f>
        <v>0</v>
      </c>
      <c r="P181" s="122">
        <f t="shared" si="10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53">
        <v>0</v>
      </c>
      <c r="G182" s="423"/>
      <c r="H182" s="397"/>
      <c r="I182" s="89"/>
      <c r="J182" s="89"/>
      <c r="K182" s="89"/>
      <c r="L182" s="89"/>
      <c r="M182" s="89"/>
      <c r="N182" s="89"/>
      <c r="O182" s="90">
        <v>0</v>
      </c>
      <c r="P182" s="122">
        <f t="shared" si="10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53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f>O167</f>
        <v>0</v>
      </c>
      <c r="P184" s="122">
        <f t="shared" si="10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53">
        <f>F177+F181</f>
        <v>119521.7</v>
      </c>
      <c r="G185" s="423"/>
      <c r="H185" s="397"/>
      <c r="I185" s="89"/>
      <c r="J185" s="89"/>
      <c r="K185" s="89"/>
      <c r="L185" s="89"/>
      <c r="M185" s="89"/>
      <c r="N185" s="89"/>
      <c r="O185" s="90">
        <f>O177+O181</f>
        <v>0</v>
      </c>
      <c r="P185" s="122">
        <f t="shared" si="10"/>
        <v>119521.7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53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0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53">
        <f>F180+F184</f>
        <v>119521.7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0"/>
        <v>119521.7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</row>
    <row r="190" spans="1:17" ht="24.95" customHeight="1" x14ac:dyDescent="0.2">
      <c r="A190" s="1057" t="s">
        <v>872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</row>
    <row r="191" spans="1:17" ht="91.15" customHeight="1" x14ac:dyDescent="0.2">
      <c r="A191" s="12" t="s">
        <v>512</v>
      </c>
      <c r="B191" s="12" t="s">
        <v>625</v>
      </c>
      <c r="C191" s="5" t="s">
        <v>788</v>
      </c>
      <c r="D191" s="12" t="s">
        <v>466</v>
      </c>
      <c r="E191" s="5" t="s">
        <v>873</v>
      </c>
      <c r="F191" s="11">
        <v>1358.9</v>
      </c>
      <c r="G191" s="427"/>
      <c r="H191" s="404"/>
      <c r="I191" s="92"/>
      <c r="J191" s="92"/>
      <c r="K191" s="92"/>
      <c r="L191" s="92"/>
      <c r="M191" s="92"/>
      <c r="N191" s="92"/>
      <c r="O191" s="84">
        <f>SUM(G191:N191)</f>
        <v>0</v>
      </c>
      <c r="P191" s="122">
        <f>F191+O191</f>
        <v>1358.9</v>
      </c>
    </row>
    <row r="192" spans="1:17" ht="97.5" customHeight="1" x14ac:dyDescent="0.2">
      <c r="A192" s="12" t="s">
        <v>513</v>
      </c>
      <c r="B192" s="12" t="s">
        <v>626</v>
      </c>
      <c r="C192" s="5" t="s">
        <v>788</v>
      </c>
      <c r="D192" s="12" t="s">
        <v>466</v>
      </c>
      <c r="E192" s="5" t="s">
        <v>613</v>
      </c>
      <c r="F192" s="11">
        <v>836.4</v>
      </c>
      <c r="G192" s="421"/>
      <c r="H192" s="305"/>
      <c r="I192" s="85"/>
      <c r="J192" s="85"/>
      <c r="K192" s="85"/>
      <c r="L192" s="85"/>
      <c r="M192" s="85"/>
      <c r="N192" s="85"/>
      <c r="O192" s="84">
        <f>SUM(G192:N192)</f>
        <v>0</v>
      </c>
      <c r="P192" s="122">
        <f>F192+O192</f>
        <v>836.4</v>
      </c>
    </row>
    <row r="193" spans="1:17" ht="127.9" customHeight="1" x14ac:dyDescent="0.2">
      <c r="A193" s="12" t="s">
        <v>514</v>
      </c>
      <c r="B193" s="12" t="s">
        <v>632</v>
      </c>
      <c r="C193" s="5" t="s">
        <v>788</v>
      </c>
      <c r="D193" s="12" t="s">
        <v>466</v>
      </c>
      <c r="E193" s="5" t="s">
        <v>627</v>
      </c>
      <c r="F193" s="11">
        <v>3829.5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3829.5</v>
      </c>
    </row>
    <row r="194" spans="1:17" ht="77.45" customHeight="1" x14ac:dyDescent="0.2">
      <c r="A194" s="12" t="s">
        <v>562</v>
      </c>
      <c r="B194" s="12" t="s">
        <v>566</v>
      </c>
      <c r="C194" s="5" t="s">
        <v>788</v>
      </c>
      <c r="D194" s="12" t="s">
        <v>529</v>
      </c>
      <c r="E194" s="5" t="s">
        <v>141</v>
      </c>
      <c r="F194" s="11"/>
      <c r="G194" s="421"/>
      <c r="H194" s="305"/>
      <c r="I194" s="85"/>
      <c r="J194" s="85"/>
      <c r="K194" s="85"/>
      <c r="L194" s="85"/>
      <c r="M194" s="85"/>
      <c r="N194" s="85"/>
      <c r="O194" s="84"/>
      <c r="P194" s="122"/>
    </row>
    <row r="195" spans="1:17" ht="63" customHeight="1" x14ac:dyDescent="0.2">
      <c r="A195" s="12" t="s">
        <v>634</v>
      </c>
      <c r="B195" s="12" t="s">
        <v>27</v>
      </c>
      <c r="C195" s="5" t="s">
        <v>788</v>
      </c>
      <c r="D195" s="12" t="s">
        <v>529</v>
      </c>
      <c r="E195" s="5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</row>
    <row r="196" spans="1:17" ht="21" customHeight="1" x14ac:dyDescent="0.2">
      <c r="A196" s="1196" t="s">
        <v>919</v>
      </c>
      <c r="B196" s="1197"/>
      <c r="C196" s="1197"/>
      <c r="D196" s="1197"/>
      <c r="E196" s="1197"/>
      <c r="F196" s="1197"/>
      <c r="G196" s="1197"/>
      <c r="H196" s="1197"/>
      <c r="I196" s="1197"/>
      <c r="J196" s="1197"/>
      <c r="K196" s="1197"/>
      <c r="L196" s="1197"/>
      <c r="M196" s="1197"/>
      <c r="N196" s="1197"/>
      <c r="O196" s="1197"/>
      <c r="P196" s="1197"/>
      <c r="Q196" s="1198"/>
    </row>
    <row r="197" spans="1:17" ht="21" customHeight="1" x14ac:dyDescent="0.2">
      <c r="A197" s="16" t="s">
        <v>278</v>
      </c>
      <c r="B197" s="1076" t="s">
        <v>481</v>
      </c>
      <c r="C197" s="1076"/>
      <c r="D197" s="1076"/>
      <c r="E197" s="1076"/>
      <c r="F197" s="11">
        <f>F198+F199+F200</f>
        <v>6024.7999999999993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6024.7999999999993</v>
      </c>
      <c r="Q197" s="395">
        <f>Q198+Q199+Q200</f>
        <v>0</v>
      </c>
    </row>
    <row r="198" spans="1:17" ht="21" customHeight="1" x14ac:dyDescent="0.2">
      <c r="A198" s="16" t="s">
        <v>279</v>
      </c>
      <c r="B198" s="1075" t="s">
        <v>468</v>
      </c>
      <c r="C198" s="1075"/>
      <c r="D198" s="1075"/>
      <c r="E198" s="1075"/>
      <c r="F198" s="11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21" customHeight="1" x14ac:dyDescent="0.2">
      <c r="A199" s="16" t="s">
        <v>280</v>
      </c>
      <c r="B199" s="1075" t="s">
        <v>29</v>
      </c>
      <c r="C199" s="1075"/>
      <c r="D199" s="1075"/>
      <c r="E199" s="1075"/>
      <c r="F199" s="11">
        <f>F191</f>
        <v>1358.9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1358.9</v>
      </c>
      <c r="Q199" s="395">
        <f>Q191</f>
        <v>0</v>
      </c>
    </row>
    <row r="200" spans="1:17" ht="21" customHeight="1" x14ac:dyDescent="0.2">
      <c r="A200" s="16" t="s">
        <v>281</v>
      </c>
      <c r="B200" s="1075" t="s">
        <v>158</v>
      </c>
      <c r="C200" s="1075"/>
      <c r="D200" s="1075"/>
      <c r="E200" s="1075"/>
      <c r="F200" s="11">
        <f>F192+F193</f>
        <v>4665.8999999999996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4665.8999999999996</v>
      </c>
      <c r="Q200" s="395">
        <f>Q192+Q193</f>
        <v>0</v>
      </c>
    </row>
    <row r="201" spans="1:17" ht="21" customHeight="1" x14ac:dyDescent="0.2">
      <c r="A201" s="16" t="s">
        <v>286</v>
      </c>
      <c r="B201" s="1076" t="s">
        <v>920</v>
      </c>
      <c r="C201" s="1076"/>
      <c r="D201" s="1076"/>
      <c r="E201" s="1076"/>
      <c r="F201" s="11">
        <f>F202+F203+F204</f>
        <v>6024.7999999999993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6024.7999999999993</v>
      </c>
      <c r="Q201" s="395">
        <f>Q202+Q203+Q204</f>
        <v>0</v>
      </c>
    </row>
    <row r="202" spans="1:17" ht="21" customHeight="1" x14ac:dyDescent="0.2">
      <c r="A202" s="16" t="s">
        <v>287</v>
      </c>
      <c r="B202" s="1075" t="s">
        <v>468</v>
      </c>
      <c r="C202" s="1075"/>
      <c r="D202" s="1075"/>
      <c r="E202" s="1075"/>
      <c r="F202" s="11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21" customHeight="1" x14ac:dyDescent="0.2">
      <c r="A203" s="16" t="s">
        <v>288</v>
      </c>
      <c r="B203" s="1075" t="s">
        <v>29</v>
      </c>
      <c r="C203" s="1075"/>
      <c r="D203" s="1075"/>
      <c r="E203" s="1075"/>
      <c r="F203" s="11">
        <f>F199</f>
        <v>1358.9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1358.9</v>
      </c>
      <c r="Q203" s="395">
        <f>Q199</f>
        <v>0</v>
      </c>
    </row>
    <row r="204" spans="1:17" ht="21" customHeight="1" x14ac:dyDescent="0.2">
      <c r="A204" s="16" t="s">
        <v>289</v>
      </c>
      <c r="B204" s="1075" t="s">
        <v>158</v>
      </c>
      <c r="C204" s="1075"/>
      <c r="D204" s="1075"/>
      <c r="E204" s="1075"/>
      <c r="F204" s="11">
        <f>F200</f>
        <v>4665.8999999999996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4665.8999999999996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10">
        <f>F207+F208+F209</f>
        <v>6024.7999999999993</v>
      </c>
      <c r="G206" s="420"/>
      <c r="H206" s="277"/>
      <c r="I206" s="83"/>
      <c r="J206" s="83"/>
      <c r="K206" s="83"/>
      <c r="L206" s="83"/>
      <c r="M206" s="83"/>
      <c r="N206" s="83"/>
      <c r="O206" s="10">
        <f>O207+O208+O209</f>
        <v>0</v>
      </c>
      <c r="P206" s="122">
        <f>P207+P208+P209</f>
        <v>6024.7999999999993</v>
      </c>
      <c r="Q206" s="170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53">
        <v>0</v>
      </c>
      <c r="G207" s="423"/>
      <c r="H207" s="397"/>
      <c r="I207" s="89"/>
      <c r="J207" s="89"/>
      <c r="K207" s="89"/>
      <c r="L207" s="89"/>
      <c r="M207" s="89"/>
      <c r="N207" s="89"/>
      <c r="O207" s="53">
        <v>0</v>
      </c>
      <c r="P207" s="122">
        <f t="shared" ref="P207:P213" si="11">F207+O207</f>
        <v>0</v>
      </c>
      <c r="Q207" s="200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53">
        <f>F191</f>
        <v>1358.9</v>
      </c>
      <c r="G208" s="423"/>
      <c r="H208" s="397"/>
      <c r="I208" s="89"/>
      <c r="J208" s="89"/>
      <c r="K208" s="89"/>
      <c r="L208" s="89"/>
      <c r="M208" s="89"/>
      <c r="N208" s="89"/>
      <c r="O208" s="53">
        <f>O191</f>
        <v>0</v>
      </c>
      <c r="P208" s="122">
        <f t="shared" si="11"/>
        <v>1358.9</v>
      </c>
      <c r="Q208" s="200">
        <f>Q191</f>
        <v>0</v>
      </c>
    </row>
    <row r="209" spans="1:17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53">
        <f>F192+F193</f>
        <v>4665.8999999999996</v>
      </c>
      <c r="G209" s="420"/>
      <c r="H209" s="277"/>
      <c r="I209" s="83"/>
      <c r="J209" s="83"/>
      <c r="K209" s="83"/>
      <c r="L209" s="83"/>
      <c r="M209" s="83"/>
      <c r="N209" s="83"/>
      <c r="O209" s="53">
        <f>O192+O193</f>
        <v>0</v>
      </c>
      <c r="P209" s="122">
        <f t="shared" si="11"/>
        <v>4665.8999999999996</v>
      </c>
      <c r="Q209" s="200">
        <f>Q192+Q193</f>
        <v>0</v>
      </c>
    </row>
    <row r="210" spans="1:17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10">
        <f>F206</f>
        <v>6024.7999999999993</v>
      </c>
      <c r="G210" s="420"/>
      <c r="H210" s="277"/>
      <c r="I210" s="83"/>
      <c r="J210" s="83"/>
      <c r="K210" s="83"/>
      <c r="L210" s="83"/>
      <c r="M210" s="83"/>
      <c r="N210" s="83"/>
      <c r="O210" s="10">
        <f>O206</f>
        <v>0</v>
      </c>
      <c r="P210" s="122">
        <f t="shared" si="11"/>
        <v>6024.7999999999993</v>
      </c>
      <c r="Q210" s="170">
        <f>Q206</f>
        <v>0</v>
      </c>
    </row>
    <row r="211" spans="1:17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10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10">
        <f>O207</f>
        <v>0</v>
      </c>
      <c r="P211" s="122">
        <f t="shared" si="11"/>
        <v>0</v>
      </c>
      <c r="Q211" s="170">
        <f>Q207</f>
        <v>0</v>
      </c>
    </row>
    <row r="212" spans="1:17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10">
        <f>F208</f>
        <v>1358.9</v>
      </c>
      <c r="G212" s="420"/>
      <c r="H212" s="277"/>
      <c r="I212" s="83"/>
      <c r="J212" s="83"/>
      <c r="K212" s="83"/>
      <c r="L212" s="83"/>
      <c r="M212" s="83"/>
      <c r="N212" s="83"/>
      <c r="O212" s="10">
        <f>O208</f>
        <v>0</v>
      </c>
      <c r="P212" s="122">
        <f t="shared" si="11"/>
        <v>1358.9</v>
      </c>
      <c r="Q212" s="170">
        <f>Q208</f>
        <v>0</v>
      </c>
    </row>
    <row r="213" spans="1:17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10">
        <f>F209</f>
        <v>4665.8999999999996</v>
      </c>
      <c r="G213" s="420"/>
      <c r="H213" s="277"/>
      <c r="I213" s="83"/>
      <c r="J213" s="83"/>
      <c r="K213" s="83"/>
      <c r="L213" s="83"/>
      <c r="M213" s="83"/>
      <c r="N213" s="83"/>
      <c r="O213" s="10">
        <f>O209</f>
        <v>0</v>
      </c>
      <c r="P213" s="122">
        <f t="shared" si="11"/>
        <v>4665.8999999999996</v>
      </c>
      <c r="Q213" s="170">
        <f>Q209</f>
        <v>0</v>
      </c>
    </row>
    <row r="214" spans="1:17" s="37" customFormat="1" ht="24.95" customHeight="1" x14ac:dyDescent="0.25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196"/>
    </row>
    <row r="215" spans="1:17" s="37" customFormat="1" ht="24.95" customHeight="1" x14ac:dyDescent="0.25">
      <c r="A215" s="1084" t="s">
        <v>806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96"/>
    </row>
    <row r="216" spans="1:17" ht="69" customHeight="1" x14ac:dyDescent="0.2">
      <c r="A216" s="12" t="s">
        <v>171</v>
      </c>
      <c r="B216" s="12" t="s">
        <v>621</v>
      </c>
      <c r="C216" s="5" t="s">
        <v>788</v>
      </c>
      <c r="D216" s="12" t="s">
        <v>172</v>
      </c>
      <c r="E216" s="5" t="s">
        <v>614</v>
      </c>
      <c r="F216" s="11">
        <f>0</f>
        <v>0</v>
      </c>
      <c r="G216" s="421"/>
      <c r="H216" s="305"/>
      <c r="I216" s="85"/>
      <c r="J216" s="85"/>
      <c r="K216" s="85"/>
      <c r="L216" s="85"/>
      <c r="M216" s="85"/>
      <c r="N216" s="85"/>
      <c r="O216" s="84">
        <f>SUM(G216:N216)</f>
        <v>0</v>
      </c>
      <c r="P216" s="122">
        <f>F216+O216</f>
        <v>0</v>
      </c>
      <c r="Q216" s="198">
        <f>0</f>
        <v>0</v>
      </c>
    </row>
    <row r="217" spans="1:17" ht="66.599999999999994" customHeight="1" x14ac:dyDescent="0.2">
      <c r="A217" s="12" t="s">
        <v>176</v>
      </c>
      <c r="B217" s="12" t="s">
        <v>691</v>
      </c>
      <c r="C217" s="5">
        <v>2014</v>
      </c>
      <c r="D217" s="12" t="s">
        <v>172</v>
      </c>
      <c r="E217" s="5" t="s">
        <v>874</v>
      </c>
      <c r="F217" s="11"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  <c r="Q217" s="198"/>
    </row>
    <row r="218" spans="1:17" ht="63.75" customHeight="1" x14ac:dyDescent="0.2">
      <c r="A218" s="12" t="s">
        <v>477</v>
      </c>
      <c r="B218" s="12" t="s">
        <v>446</v>
      </c>
      <c r="C218" s="5" t="s">
        <v>788</v>
      </c>
      <c r="D218" s="12" t="s">
        <v>48</v>
      </c>
      <c r="E218" s="5" t="s">
        <v>141</v>
      </c>
      <c r="F218" s="11"/>
      <c r="G218" s="421"/>
      <c r="H218" s="305"/>
      <c r="I218" s="85"/>
      <c r="J218" s="85"/>
      <c r="K218" s="85"/>
      <c r="L218" s="85"/>
      <c r="M218" s="85"/>
      <c r="N218" s="85"/>
      <c r="O218" s="84"/>
      <c r="P218" s="122"/>
    </row>
    <row r="219" spans="1:17" ht="65.45" customHeight="1" x14ac:dyDescent="0.2">
      <c r="A219" s="12" t="s">
        <v>478</v>
      </c>
      <c r="B219" s="12" t="s">
        <v>361</v>
      </c>
      <c r="C219" s="5" t="s">
        <v>788</v>
      </c>
      <c r="D219" s="12" t="s">
        <v>172</v>
      </c>
      <c r="E219" s="5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</row>
    <row r="220" spans="1:17" ht="48.6" customHeight="1" x14ac:dyDescent="0.2">
      <c r="A220" s="12" t="s">
        <v>479</v>
      </c>
      <c r="B220" s="12" t="s">
        <v>362</v>
      </c>
      <c r="C220" s="5" t="s">
        <v>788</v>
      </c>
      <c r="D220" s="12" t="s">
        <v>172</v>
      </c>
      <c r="E220" s="5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</row>
    <row r="221" spans="1:17" ht="61.9" customHeight="1" x14ac:dyDescent="0.2">
      <c r="A221" s="12" t="s">
        <v>480</v>
      </c>
      <c r="B221" s="12" t="s">
        <v>535</v>
      </c>
      <c r="C221" s="5" t="s">
        <v>788</v>
      </c>
      <c r="D221" s="12" t="s">
        <v>364</v>
      </c>
      <c r="E221" s="5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</row>
    <row r="222" spans="1:17" ht="92.45" customHeight="1" x14ac:dyDescent="0.2">
      <c r="A222" s="12" t="s">
        <v>498</v>
      </c>
      <c r="B222" s="12" t="s">
        <v>366</v>
      </c>
      <c r="C222" s="5" t="s">
        <v>788</v>
      </c>
      <c r="D222" s="12" t="s">
        <v>173</v>
      </c>
      <c r="E222" s="5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</row>
    <row r="223" spans="1:17" ht="73.900000000000006" customHeight="1" x14ac:dyDescent="0.2">
      <c r="A223" s="12" t="s">
        <v>5</v>
      </c>
      <c r="B223" s="12" t="s">
        <v>6</v>
      </c>
      <c r="C223" s="5" t="s">
        <v>788</v>
      </c>
      <c r="D223" s="12" t="s">
        <v>173</v>
      </c>
      <c r="E223" s="5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</row>
    <row r="224" spans="1:17" ht="57.6" customHeight="1" x14ac:dyDescent="0.2">
      <c r="A224" s="12" t="s">
        <v>7</v>
      </c>
      <c r="B224" s="12" t="s">
        <v>8</v>
      </c>
      <c r="C224" s="5" t="s">
        <v>788</v>
      </c>
      <c r="D224" s="12" t="s">
        <v>173</v>
      </c>
      <c r="E224" s="5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</row>
    <row r="225" spans="1:17" s="37" customFormat="1" ht="26.45" customHeight="1" x14ac:dyDescent="0.25">
      <c r="A225" s="1057" t="s">
        <v>870</v>
      </c>
      <c r="B225" s="1062"/>
      <c r="C225" s="1062"/>
      <c r="D225" s="1062"/>
      <c r="E225" s="1062"/>
      <c r="F225" s="1062"/>
      <c r="G225" s="1062"/>
      <c r="H225" s="1062"/>
      <c r="I225" s="1062"/>
      <c r="J225" s="1062"/>
      <c r="K225" s="1062"/>
      <c r="L225" s="1062"/>
      <c r="M225" s="1062"/>
      <c r="N225" s="1062"/>
      <c r="O225" s="1061"/>
      <c r="P225" s="205"/>
      <c r="Q225" s="196"/>
    </row>
    <row r="226" spans="1:17" ht="60.75" hidden="1" customHeight="1" x14ac:dyDescent="0.2">
      <c r="A226" s="12" t="s">
        <v>175</v>
      </c>
      <c r="B226" s="12" t="s">
        <v>650</v>
      </c>
      <c r="C226" s="12" t="s">
        <v>788</v>
      </c>
      <c r="D226" s="12" t="s">
        <v>367</v>
      </c>
      <c r="E226" s="12" t="s">
        <v>206</v>
      </c>
      <c r="F226" s="56">
        <v>0</v>
      </c>
      <c r="G226" s="428"/>
      <c r="H226" s="405"/>
      <c r="I226" s="93"/>
      <c r="J226" s="93"/>
      <c r="K226" s="93"/>
      <c r="L226" s="93"/>
      <c r="M226" s="93"/>
      <c r="N226" s="93"/>
      <c r="O226" s="84">
        <f t="shared" ref="O226:O231" si="12">SUM(G226:N226)</f>
        <v>0</v>
      </c>
      <c r="P226" s="122">
        <f t="shared" ref="P226:P231" si="13">F226+O226</f>
        <v>0</v>
      </c>
    </row>
    <row r="227" spans="1:17" ht="204" customHeight="1" x14ac:dyDescent="0.2">
      <c r="A227" s="12" t="s">
        <v>175</v>
      </c>
      <c r="B227" s="12" t="s">
        <v>766</v>
      </c>
      <c r="C227" s="5" t="s">
        <v>788</v>
      </c>
      <c r="D227" s="12" t="s">
        <v>147</v>
      </c>
      <c r="E227" s="5" t="s">
        <v>875</v>
      </c>
      <c r="F227" s="53">
        <v>9239.7000000000007</v>
      </c>
      <c r="G227" s="423"/>
      <c r="H227" s="397"/>
      <c r="I227" s="89"/>
      <c r="J227" s="89"/>
      <c r="K227" s="89"/>
      <c r="L227" s="89"/>
      <c r="M227" s="89"/>
      <c r="N227" s="89"/>
      <c r="O227" s="84">
        <f t="shared" si="12"/>
        <v>0</v>
      </c>
      <c r="P227" s="122">
        <f t="shared" si="13"/>
        <v>9239.7000000000007</v>
      </c>
    </row>
    <row r="228" spans="1:17" ht="103.5" customHeight="1" x14ac:dyDescent="0.2">
      <c r="A228" s="12" t="s">
        <v>499</v>
      </c>
      <c r="B228" s="12" t="s">
        <v>633</v>
      </c>
      <c r="C228" s="5" t="s">
        <v>788</v>
      </c>
      <c r="D228" s="12" t="s">
        <v>147</v>
      </c>
      <c r="E228" s="5" t="s">
        <v>669</v>
      </c>
      <c r="F228" s="53">
        <v>433.6</v>
      </c>
      <c r="G228" s="423"/>
      <c r="H228" s="397"/>
      <c r="I228" s="89"/>
      <c r="J228" s="89"/>
      <c r="K228" s="89"/>
      <c r="L228" s="89"/>
      <c r="M228" s="89"/>
      <c r="N228" s="89"/>
      <c r="O228" s="84">
        <f t="shared" si="12"/>
        <v>0</v>
      </c>
      <c r="P228" s="122">
        <f t="shared" si="13"/>
        <v>433.6</v>
      </c>
    </row>
    <row r="229" spans="1:17" ht="202.5" customHeight="1" x14ac:dyDescent="0.2">
      <c r="A229" s="12" t="s">
        <v>500</v>
      </c>
      <c r="B229" s="12" t="s">
        <v>657</v>
      </c>
      <c r="C229" s="5" t="s">
        <v>788</v>
      </c>
      <c r="D229" s="12" t="s">
        <v>367</v>
      </c>
      <c r="E229" s="5" t="s">
        <v>141</v>
      </c>
      <c r="F229" s="11"/>
      <c r="G229" s="421"/>
      <c r="H229" s="305"/>
      <c r="I229" s="85"/>
      <c r="J229" s="85"/>
      <c r="K229" s="85"/>
      <c r="L229" s="85"/>
      <c r="M229" s="85"/>
      <c r="N229" s="85"/>
      <c r="O229" s="84"/>
      <c r="P229" s="122"/>
    </row>
    <row r="230" spans="1:17" ht="216.75" customHeight="1" x14ac:dyDescent="0.2">
      <c r="A230" s="12" t="s">
        <v>371</v>
      </c>
      <c r="B230" s="12" t="s">
        <v>628</v>
      </c>
      <c r="C230" s="5" t="s">
        <v>788</v>
      </c>
      <c r="D230" s="12" t="s">
        <v>147</v>
      </c>
      <c r="E230" s="5" t="s">
        <v>616</v>
      </c>
      <c r="F230" s="11">
        <v>0</v>
      </c>
      <c r="G230" s="421"/>
      <c r="H230" s="305"/>
      <c r="I230" s="85"/>
      <c r="J230" s="85"/>
      <c r="K230" s="85"/>
      <c r="L230" s="85"/>
      <c r="M230" s="85"/>
      <c r="N230" s="85"/>
      <c r="O230" s="84">
        <f t="shared" si="12"/>
        <v>0</v>
      </c>
      <c r="P230" s="122">
        <f t="shared" si="13"/>
        <v>0</v>
      </c>
    </row>
    <row r="231" spans="1:17" ht="125.25" customHeight="1" x14ac:dyDescent="0.2">
      <c r="A231" s="12" t="s">
        <v>201</v>
      </c>
      <c r="B231" s="12" t="s">
        <v>630</v>
      </c>
      <c r="C231" s="5" t="s">
        <v>788</v>
      </c>
      <c r="D231" s="12" t="s">
        <v>147</v>
      </c>
      <c r="E231" s="5" t="s">
        <v>881</v>
      </c>
      <c r="F231" s="11">
        <v>-120</v>
      </c>
      <c r="G231" s="421"/>
      <c r="H231" s="305"/>
      <c r="I231" s="85"/>
      <c r="J231" s="85"/>
      <c r="K231" s="85"/>
      <c r="L231" s="85"/>
      <c r="M231" s="85"/>
      <c r="N231" s="85"/>
      <c r="O231" s="84">
        <f t="shared" si="12"/>
        <v>0</v>
      </c>
      <c r="P231" s="122">
        <f t="shared" si="13"/>
        <v>-120</v>
      </c>
    </row>
    <row r="232" spans="1:17" ht="27.6" customHeight="1" x14ac:dyDescent="0.2">
      <c r="A232" s="1196" t="s">
        <v>923</v>
      </c>
      <c r="B232" s="1197"/>
      <c r="C232" s="1197"/>
      <c r="D232" s="1197"/>
      <c r="E232" s="1197"/>
      <c r="F232" s="1197"/>
      <c r="G232" s="1197"/>
      <c r="H232" s="1197"/>
      <c r="I232" s="1197"/>
      <c r="J232" s="1197"/>
      <c r="K232" s="1197"/>
      <c r="L232" s="1197"/>
      <c r="M232" s="1197"/>
      <c r="N232" s="1197"/>
      <c r="O232" s="1197"/>
      <c r="P232" s="1197"/>
      <c r="Q232" s="1198"/>
    </row>
    <row r="233" spans="1:17" ht="16.899999999999999" customHeight="1" x14ac:dyDescent="0.2">
      <c r="A233" s="15" t="s">
        <v>278</v>
      </c>
      <c r="B233" s="1076" t="s">
        <v>481</v>
      </c>
      <c r="C233" s="1076"/>
      <c r="D233" s="1076"/>
      <c r="E233" s="1076"/>
      <c r="F233" s="11">
        <f>F234+F235+F236</f>
        <v>9553.3000000000011</v>
      </c>
      <c r="G233" s="421"/>
      <c r="H233" s="305"/>
      <c r="I233" s="85"/>
      <c r="J233" s="85"/>
      <c r="K233" s="85"/>
      <c r="L233" s="85"/>
      <c r="M233" s="85"/>
      <c r="N233" s="85"/>
      <c r="O233" s="84">
        <f>O234+O235+O236</f>
        <v>0</v>
      </c>
      <c r="P233" s="122">
        <f>P234+P235+P236</f>
        <v>9553.3000000000011</v>
      </c>
      <c r="Q233" s="395">
        <f>Q234+Q235+Q236</f>
        <v>0</v>
      </c>
    </row>
    <row r="234" spans="1:17" ht="16.899999999999999" customHeight="1" x14ac:dyDescent="0.2">
      <c r="A234" s="5" t="s">
        <v>279</v>
      </c>
      <c r="B234" s="1075" t="s">
        <v>468</v>
      </c>
      <c r="C234" s="1075"/>
      <c r="D234" s="1075"/>
      <c r="E234" s="1075"/>
      <c r="F234" s="11">
        <f>F228</f>
        <v>433.6</v>
      </c>
      <c r="G234" s="421"/>
      <c r="H234" s="305"/>
      <c r="I234" s="85"/>
      <c r="J234" s="85"/>
      <c r="K234" s="85"/>
      <c r="L234" s="85"/>
      <c r="M234" s="85"/>
      <c r="N234" s="85"/>
      <c r="O234" s="84">
        <f>O228</f>
        <v>0</v>
      </c>
      <c r="P234" s="122">
        <f>F234+O234</f>
        <v>433.6</v>
      </c>
      <c r="Q234" s="395">
        <f>Q228</f>
        <v>0</v>
      </c>
    </row>
    <row r="235" spans="1:17" ht="16.899999999999999" customHeight="1" x14ac:dyDescent="0.2">
      <c r="A235" s="5" t="s">
        <v>280</v>
      </c>
      <c r="B235" s="1075" t="s">
        <v>29</v>
      </c>
      <c r="C235" s="1075"/>
      <c r="D235" s="1075"/>
      <c r="E235" s="1075"/>
      <c r="F235" s="11">
        <f>F227+F231</f>
        <v>9119.7000000000007</v>
      </c>
      <c r="G235" s="421"/>
      <c r="H235" s="305"/>
      <c r="I235" s="85"/>
      <c r="J235" s="85"/>
      <c r="K235" s="85"/>
      <c r="L235" s="85"/>
      <c r="M235" s="85"/>
      <c r="N235" s="85"/>
      <c r="O235" s="84">
        <f>O227+O231</f>
        <v>0</v>
      </c>
      <c r="P235" s="122">
        <f>F235+O235</f>
        <v>9119.7000000000007</v>
      </c>
      <c r="Q235" s="395">
        <f>Q227+Q231</f>
        <v>0</v>
      </c>
    </row>
    <row r="236" spans="1:17" ht="16.899999999999999" customHeight="1" x14ac:dyDescent="0.2">
      <c r="A236" s="5" t="s">
        <v>281</v>
      </c>
      <c r="B236" s="1075" t="s">
        <v>158</v>
      </c>
      <c r="C236" s="1075"/>
      <c r="D236" s="1075"/>
      <c r="E236" s="1075"/>
      <c r="F236" s="11">
        <f>F230</f>
        <v>0</v>
      </c>
      <c r="G236" s="421"/>
      <c r="H236" s="305"/>
      <c r="I236" s="85"/>
      <c r="J236" s="85"/>
      <c r="K236" s="85"/>
      <c r="L236" s="85"/>
      <c r="M236" s="85"/>
      <c r="N236" s="85"/>
      <c r="O236" s="84">
        <f>O230</f>
        <v>0</v>
      </c>
      <c r="P236" s="122">
        <f>F236+O236</f>
        <v>0</v>
      </c>
      <c r="Q236" s="395">
        <f>Q230</f>
        <v>0</v>
      </c>
    </row>
    <row r="237" spans="1:17" ht="16.899999999999999" customHeight="1" x14ac:dyDescent="0.2">
      <c r="A237" s="392" t="s">
        <v>282</v>
      </c>
      <c r="B237" s="1076" t="s">
        <v>924</v>
      </c>
      <c r="C237" s="1076"/>
      <c r="D237" s="1076"/>
      <c r="E237" s="1076"/>
      <c r="F237" s="11">
        <f>F238+F239+F240</f>
        <v>9553.3000000000011</v>
      </c>
      <c r="G237" s="421"/>
      <c r="H237" s="305"/>
      <c r="I237" s="85"/>
      <c r="J237" s="85"/>
      <c r="K237" s="85"/>
      <c r="L237" s="85"/>
      <c r="M237" s="85"/>
      <c r="N237" s="85"/>
      <c r="O237" s="84">
        <f>O238+O239+O240</f>
        <v>0</v>
      </c>
      <c r="P237" s="122">
        <f>P238+P239+P240</f>
        <v>9553.3000000000011</v>
      </c>
      <c r="Q237" s="395">
        <f>Q238+Q239+Q240</f>
        <v>0</v>
      </c>
    </row>
    <row r="238" spans="1:17" ht="16.899999999999999" customHeight="1" x14ac:dyDescent="0.2">
      <c r="A238" s="5" t="s">
        <v>283</v>
      </c>
      <c r="B238" s="1075" t="s">
        <v>468</v>
      </c>
      <c r="C238" s="1075"/>
      <c r="D238" s="1075"/>
      <c r="E238" s="1075"/>
      <c r="F238" s="11">
        <f>F234</f>
        <v>433.6</v>
      </c>
      <c r="G238" s="421"/>
      <c r="H238" s="305"/>
      <c r="I238" s="85"/>
      <c r="J238" s="85"/>
      <c r="K238" s="85"/>
      <c r="L238" s="85"/>
      <c r="M238" s="85"/>
      <c r="N238" s="85"/>
      <c r="O238" s="84">
        <f t="shared" ref="O238:Q240" si="14">O234</f>
        <v>0</v>
      </c>
      <c r="P238" s="122">
        <f t="shared" si="14"/>
        <v>433.6</v>
      </c>
      <c r="Q238" s="395">
        <f t="shared" si="14"/>
        <v>0</v>
      </c>
    </row>
    <row r="239" spans="1:17" ht="16.899999999999999" customHeight="1" x14ac:dyDescent="0.2">
      <c r="A239" s="5" t="s">
        <v>284</v>
      </c>
      <c r="B239" s="1075" t="s">
        <v>29</v>
      </c>
      <c r="C239" s="1075"/>
      <c r="D239" s="1075"/>
      <c r="E239" s="1075"/>
      <c r="F239" s="11">
        <f>F235</f>
        <v>9119.7000000000007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si="14"/>
        <v>0</v>
      </c>
      <c r="P239" s="122">
        <f t="shared" si="14"/>
        <v>9119.7000000000007</v>
      </c>
      <c r="Q239" s="395">
        <f t="shared" si="14"/>
        <v>0</v>
      </c>
    </row>
    <row r="240" spans="1:17" ht="16.899999999999999" customHeight="1" x14ac:dyDescent="0.2">
      <c r="A240" s="5" t="s">
        <v>285</v>
      </c>
      <c r="B240" s="1075" t="s">
        <v>158</v>
      </c>
      <c r="C240" s="1075"/>
      <c r="D240" s="1075"/>
      <c r="E240" s="1075"/>
      <c r="F240" s="11">
        <f>F236</f>
        <v>0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4"/>
        <v>0</v>
      </c>
      <c r="P240" s="122">
        <f t="shared" si="14"/>
        <v>0</v>
      </c>
      <c r="Q240" s="395">
        <f t="shared" si="14"/>
        <v>0</v>
      </c>
    </row>
    <row r="241" spans="1:17" ht="24.95" customHeight="1" x14ac:dyDescent="0.2">
      <c r="A241" s="1073" t="s">
        <v>372</v>
      </c>
      <c r="B241" s="1074"/>
      <c r="C241" s="1074"/>
      <c r="D241" s="1074"/>
      <c r="E241" s="1074"/>
      <c r="F241" s="1074"/>
      <c r="G241" s="1074"/>
      <c r="H241" s="1074"/>
      <c r="I241" s="1074"/>
      <c r="J241" s="1074"/>
      <c r="K241" s="1074"/>
      <c r="L241" s="1074"/>
      <c r="M241" s="1074"/>
      <c r="N241" s="1074"/>
      <c r="O241" s="1074"/>
      <c r="P241" s="213"/>
    </row>
    <row r="242" spans="1:17" ht="18" customHeight="1" x14ac:dyDescent="0.2">
      <c r="A242" s="15" t="s">
        <v>278</v>
      </c>
      <c r="B242" s="1076" t="s">
        <v>481</v>
      </c>
      <c r="C242" s="1076"/>
      <c r="D242" s="1076"/>
      <c r="E242" s="1076"/>
      <c r="F242" s="10">
        <f>F243+F244+F245</f>
        <v>9553.3000000000011</v>
      </c>
      <c r="G242" s="420"/>
      <c r="H242" s="277"/>
      <c r="I242" s="83"/>
      <c r="J242" s="83"/>
      <c r="K242" s="83"/>
      <c r="L242" s="83"/>
      <c r="M242" s="83"/>
      <c r="N242" s="83"/>
      <c r="O242" s="84">
        <f>O243+O244+O245</f>
        <v>0</v>
      </c>
      <c r="P242" s="122">
        <f t="shared" ref="P242:P249" si="15">F242+O242</f>
        <v>9553.3000000000011</v>
      </c>
      <c r="Q242" s="170">
        <f>Q243+Q244+Q245</f>
        <v>0</v>
      </c>
    </row>
    <row r="243" spans="1:17" ht="15" customHeight="1" x14ac:dyDescent="0.2">
      <c r="A243" s="5" t="s">
        <v>279</v>
      </c>
      <c r="B243" s="1075" t="s">
        <v>468</v>
      </c>
      <c r="C243" s="1075"/>
      <c r="D243" s="1075"/>
      <c r="E243" s="1075"/>
      <c r="F243" s="10">
        <f>F228</f>
        <v>433.6</v>
      </c>
      <c r="G243" s="420"/>
      <c r="H243" s="277"/>
      <c r="I243" s="83"/>
      <c r="J243" s="83"/>
      <c r="K243" s="83"/>
      <c r="L243" s="83"/>
      <c r="M243" s="83"/>
      <c r="N243" s="83"/>
      <c r="O243" s="10">
        <f>O228</f>
        <v>0</v>
      </c>
      <c r="P243" s="122">
        <f t="shared" si="15"/>
        <v>433.6</v>
      </c>
      <c r="Q243" s="304">
        <f>Q228</f>
        <v>0</v>
      </c>
    </row>
    <row r="244" spans="1:17" x14ac:dyDescent="0.2">
      <c r="A244" s="5" t="s">
        <v>280</v>
      </c>
      <c r="B244" s="1075" t="s">
        <v>29</v>
      </c>
      <c r="C244" s="1075"/>
      <c r="D244" s="1075"/>
      <c r="E244" s="1075"/>
      <c r="F244" s="10">
        <f>F227+F231+F217</f>
        <v>9119.7000000000007</v>
      </c>
      <c r="G244" s="420"/>
      <c r="H244" s="277"/>
      <c r="I244" s="83"/>
      <c r="J244" s="83"/>
      <c r="K244" s="83"/>
      <c r="L244" s="83"/>
      <c r="M244" s="83"/>
      <c r="N244" s="83"/>
      <c r="O244" s="10">
        <f>O227+O231+O217</f>
        <v>0</v>
      </c>
      <c r="P244" s="122">
        <f t="shared" si="15"/>
        <v>9119.7000000000007</v>
      </c>
      <c r="Q244" s="304">
        <f>Q227+Q231+Q217</f>
        <v>0</v>
      </c>
    </row>
    <row r="245" spans="1:17" x14ac:dyDescent="0.2">
      <c r="A245" s="5" t="s">
        <v>281</v>
      </c>
      <c r="B245" s="1075" t="s">
        <v>158</v>
      </c>
      <c r="C245" s="1075"/>
      <c r="D245" s="1075"/>
      <c r="E245" s="1075"/>
      <c r="F245" s="10">
        <f>F216+F230</f>
        <v>0</v>
      </c>
      <c r="G245" s="420"/>
      <c r="H245" s="277"/>
      <c r="I245" s="83"/>
      <c r="J245" s="83"/>
      <c r="K245" s="83"/>
      <c r="L245" s="83"/>
      <c r="M245" s="83"/>
      <c r="N245" s="83"/>
      <c r="O245" s="10">
        <f>O216+O230</f>
        <v>0</v>
      </c>
      <c r="P245" s="122">
        <f t="shared" si="15"/>
        <v>0</v>
      </c>
      <c r="Q245" s="304">
        <f>Q216+Q230</f>
        <v>0</v>
      </c>
    </row>
    <row r="246" spans="1:17" ht="15" customHeight="1" x14ac:dyDescent="0.2">
      <c r="A246" s="16" t="s">
        <v>282</v>
      </c>
      <c r="B246" s="1076" t="s">
        <v>493</v>
      </c>
      <c r="C246" s="1076"/>
      <c r="D246" s="1076"/>
      <c r="E246" s="1076"/>
      <c r="F246" s="10">
        <f>F247+F248+F249</f>
        <v>9553.3000000000011</v>
      </c>
      <c r="G246" s="420"/>
      <c r="H246" s="277"/>
      <c r="I246" s="83"/>
      <c r="J246" s="83"/>
      <c r="K246" s="83"/>
      <c r="L246" s="83"/>
      <c r="M246" s="83"/>
      <c r="N246" s="83"/>
      <c r="O246" s="84">
        <f>O247+O248+O249</f>
        <v>0</v>
      </c>
      <c r="P246" s="122">
        <f t="shared" si="15"/>
        <v>9553.3000000000011</v>
      </c>
      <c r="Q246" s="170">
        <f>Q247+Q248+Q249</f>
        <v>0</v>
      </c>
    </row>
    <row r="247" spans="1:17" ht="15.75" customHeight="1" x14ac:dyDescent="0.2">
      <c r="A247" s="15" t="s">
        <v>283</v>
      </c>
      <c r="B247" s="1075" t="s">
        <v>468</v>
      </c>
      <c r="C247" s="1075"/>
      <c r="D247" s="1075"/>
      <c r="E247" s="1075"/>
      <c r="F247" s="10">
        <f>F243</f>
        <v>433.6</v>
      </c>
      <c r="G247" s="420"/>
      <c r="H247" s="277"/>
      <c r="I247" s="83"/>
      <c r="J247" s="83"/>
      <c r="K247" s="83"/>
      <c r="L247" s="83"/>
      <c r="M247" s="83"/>
      <c r="N247" s="83"/>
      <c r="O247" s="84">
        <f>O243</f>
        <v>0</v>
      </c>
      <c r="P247" s="122">
        <f t="shared" si="15"/>
        <v>433.6</v>
      </c>
      <c r="Q247" s="170">
        <f>Q243</f>
        <v>0</v>
      </c>
    </row>
    <row r="248" spans="1:17" x14ac:dyDescent="0.2">
      <c r="A248" s="5" t="s">
        <v>284</v>
      </c>
      <c r="B248" s="1075" t="s">
        <v>29</v>
      </c>
      <c r="C248" s="1075"/>
      <c r="D248" s="1075"/>
      <c r="E248" s="1075"/>
      <c r="F248" s="10">
        <f>F244</f>
        <v>9119.7000000000007</v>
      </c>
      <c r="G248" s="420"/>
      <c r="H248" s="277"/>
      <c r="I248" s="83"/>
      <c r="J248" s="83"/>
      <c r="K248" s="83"/>
      <c r="L248" s="83"/>
      <c r="M248" s="83"/>
      <c r="N248" s="83"/>
      <c r="O248" s="84">
        <f>O244</f>
        <v>0</v>
      </c>
      <c r="P248" s="122">
        <f t="shared" si="15"/>
        <v>9119.7000000000007</v>
      </c>
      <c r="Q248" s="170">
        <f>Q244</f>
        <v>0</v>
      </c>
    </row>
    <row r="249" spans="1:17" x14ac:dyDescent="0.2">
      <c r="A249" s="5" t="s">
        <v>285</v>
      </c>
      <c r="B249" s="1075" t="s">
        <v>158</v>
      </c>
      <c r="C249" s="1075"/>
      <c r="D249" s="1075"/>
      <c r="E249" s="1075"/>
      <c r="F249" s="10">
        <f>F245</f>
        <v>0</v>
      </c>
      <c r="G249" s="420"/>
      <c r="H249" s="277"/>
      <c r="I249" s="83"/>
      <c r="J249" s="83"/>
      <c r="K249" s="83"/>
      <c r="L249" s="83"/>
      <c r="M249" s="83"/>
      <c r="N249" s="83"/>
      <c r="O249" s="84">
        <f>O245</f>
        <v>0</v>
      </c>
      <c r="P249" s="122">
        <f t="shared" si="15"/>
        <v>0</v>
      </c>
      <c r="Q249" s="170">
        <f>Q245</f>
        <v>0</v>
      </c>
    </row>
    <row r="250" spans="1:17" s="37" customFormat="1" ht="24.95" customHeight="1" x14ac:dyDescent="0.25">
      <c r="A250" s="1084" t="s">
        <v>546</v>
      </c>
      <c r="B250" s="1084"/>
      <c r="C250" s="1084"/>
      <c r="D250" s="1084"/>
      <c r="E250" s="1084"/>
      <c r="F250" s="1084"/>
      <c r="G250" s="1084"/>
      <c r="H250" s="1084"/>
      <c r="I250" s="1084"/>
      <c r="J250" s="1084"/>
      <c r="K250" s="1084"/>
      <c r="L250" s="1084"/>
      <c r="M250" s="1084"/>
      <c r="N250" s="1084"/>
      <c r="O250" s="1084"/>
      <c r="P250" s="205"/>
      <c r="Q250" s="196"/>
    </row>
    <row r="251" spans="1:17" s="37" customFormat="1" ht="24.95" customHeight="1" x14ac:dyDescent="0.25">
      <c r="A251" s="1084" t="s">
        <v>889</v>
      </c>
      <c r="B251" s="1084"/>
      <c r="C251" s="1084"/>
      <c r="D251" s="1084"/>
      <c r="E251" s="1084"/>
      <c r="F251" s="1084"/>
      <c r="G251" s="1084"/>
      <c r="H251" s="1084"/>
      <c r="I251" s="1084"/>
      <c r="J251" s="1084"/>
      <c r="K251" s="1084"/>
      <c r="L251" s="1084"/>
      <c r="M251" s="1084"/>
      <c r="N251" s="1084"/>
      <c r="O251" s="1084"/>
      <c r="P251" s="205"/>
      <c r="Q251" s="196"/>
    </row>
    <row r="252" spans="1:17" ht="91.5" customHeight="1" x14ac:dyDescent="0.2">
      <c r="A252" s="5" t="s">
        <v>453</v>
      </c>
      <c r="B252" s="12" t="s">
        <v>373</v>
      </c>
      <c r="C252" s="5" t="s">
        <v>788</v>
      </c>
      <c r="D252" s="12" t="s">
        <v>541</v>
      </c>
      <c r="E252" s="5" t="s">
        <v>141</v>
      </c>
      <c r="F252" s="11"/>
      <c r="G252" s="421"/>
      <c r="H252" s="305"/>
      <c r="I252" s="85"/>
      <c r="J252" s="85"/>
      <c r="K252" s="85"/>
      <c r="L252" s="85"/>
      <c r="M252" s="85"/>
      <c r="N252" s="85"/>
      <c r="O252" s="84"/>
      <c r="P252" s="122"/>
    </row>
    <row r="253" spans="1:17" ht="159.75" customHeight="1" x14ac:dyDescent="0.2">
      <c r="A253" s="5" t="s">
        <v>454</v>
      </c>
      <c r="B253" s="12" t="s">
        <v>374</v>
      </c>
      <c r="C253" s="5" t="s">
        <v>788</v>
      </c>
      <c r="D253" s="12" t="s">
        <v>541</v>
      </c>
      <c r="E253" s="5" t="s">
        <v>141</v>
      </c>
      <c r="F253" s="11"/>
      <c r="G253" s="421"/>
      <c r="H253" s="305"/>
      <c r="I253" s="85"/>
      <c r="J253" s="85"/>
      <c r="K253" s="85"/>
      <c r="L253" s="85"/>
      <c r="M253" s="85"/>
      <c r="N253" s="85"/>
      <c r="O253" s="84"/>
      <c r="P253" s="122"/>
    </row>
    <row r="254" spans="1:17" ht="62.25" customHeight="1" x14ac:dyDescent="0.2">
      <c r="A254" s="5" t="s">
        <v>455</v>
      </c>
      <c r="B254" s="12" t="s">
        <v>377</v>
      </c>
      <c r="C254" s="5" t="s">
        <v>788</v>
      </c>
      <c r="D254" s="12" t="s">
        <v>471</v>
      </c>
      <c r="E254" s="5" t="s">
        <v>141</v>
      </c>
      <c r="F254" s="11"/>
      <c r="G254" s="421"/>
      <c r="H254" s="305"/>
      <c r="I254" s="85"/>
      <c r="J254" s="85"/>
      <c r="K254" s="85"/>
      <c r="L254" s="85"/>
      <c r="M254" s="85"/>
      <c r="N254" s="85"/>
      <c r="O254" s="84"/>
      <c r="P254" s="122"/>
    </row>
    <row r="255" spans="1:17" ht="75" customHeight="1" x14ac:dyDescent="0.2">
      <c r="A255" s="5" t="s">
        <v>456</v>
      </c>
      <c r="B255" s="12" t="s">
        <v>42</v>
      </c>
      <c r="C255" s="5" t="s">
        <v>788</v>
      </c>
      <c r="D255" s="12" t="s">
        <v>471</v>
      </c>
      <c r="E255" s="5" t="s">
        <v>141</v>
      </c>
      <c r="F255" s="11"/>
      <c r="G255" s="421"/>
      <c r="H255" s="305"/>
      <c r="I255" s="85"/>
      <c r="J255" s="85"/>
      <c r="K255" s="85"/>
      <c r="L255" s="85"/>
      <c r="M255" s="85"/>
      <c r="N255" s="85"/>
      <c r="O255" s="84"/>
      <c r="P255" s="122"/>
    </row>
    <row r="256" spans="1:17" ht="62.25" customHeight="1" x14ac:dyDescent="0.2">
      <c r="A256" s="33" t="s">
        <v>457</v>
      </c>
      <c r="B256" s="12" t="s">
        <v>621</v>
      </c>
      <c r="C256" s="5" t="s">
        <v>788</v>
      </c>
      <c r="D256" s="12" t="s">
        <v>540</v>
      </c>
      <c r="E256" s="281" t="s">
        <v>618</v>
      </c>
      <c r="F256" s="11">
        <v>0</v>
      </c>
      <c r="G256" s="421"/>
      <c r="H256" s="305"/>
      <c r="I256" s="85"/>
      <c r="J256" s="85"/>
      <c r="K256" s="85"/>
      <c r="L256" s="85"/>
      <c r="M256" s="85"/>
      <c r="N256" s="85"/>
      <c r="O256" s="84">
        <f>SUM(G256:N256)</f>
        <v>0</v>
      </c>
      <c r="P256" s="122">
        <f>F256+O256</f>
        <v>0</v>
      </c>
    </row>
    <row r="257" spans="1:17" ht="141" customHeight="1" x14ac:dyDescent="0.2">
      <c r="A257" s="33" t="s">
        <v>458</v>
      </c>
      <c r="B257" s="12" t="s">
        <v>557</v>
      </c>
      <c r="C257" s="5" t="s">
        <v>788</v>
      </c>
      <c r="D257" s="12" t="s">
        <v>540</v>
      </c>
      <c r="E257" s="5" t="s">
        <v>141</v>
      </c>
      <c r="F257" s="11"/>
      <c r="G257" s="421"/>
      <c r="H257" s="305"/>
      <c r="I257" s="85"/>
      <c r="J257" s="85"/>
      <c r="K257" s="85"/>
      <c r="L257" s="85"/>
      <c r="M257" s="85"/>
      <c r="N257" s="85"/>
      <c r="O257" s="84"/>
      <c r="P257" s="122"/>
    </row>
    <row r="258" spans="1:17" s="37" customFormat="1" ht="109.5" customHeight="1" x14ac:dyDescent="0.25">
      <c r="A258" s="5" t="s">
        <v>547</v>
      </c>
      <c r="B258" s="12" t="s">
        <v>9</v>
      </c>
      <c r="C258" s="5" t="s">
        <v>788</v>
      </c>
      <c r="D258" s="12" t="s">
        <v>540</v>
      </c>
      <c r="E258" s="5" t="s">
        <v>141</v>
      </c>
      <c r="F258" s="11"/>
      <c r="G258" s="421"/>
      <c r="H258" s="305"/>
      <c r="I258" s="85"/>
      <c r="J258" s="85"/>
      <c r="K258" s="85"/>
      <c r="L258" s="85"/>
      <c r="M258" s="85"/>
      <c r="N258" s="85"/>
      <c r="O258" s="84"/>
      <c r="P258" s="122"/>
      <c r="Q258" s="198"/>
    </row>
    <row r="259" spans="1:17" ht="149.25" hidden="1" customHeight="1" x14ac:dyDescent="0.2">
      <c r="A259" s="5" t="s">
        <v>548</v>
      </c>
      <c r="B259" s="12" t="s">
        <v>537</v>
      </c>
      <c r="C259" s="5" t="s">
        <v>506</v>
      </c>
      <c r="D259" s="12" t="s">
        <v>540</v>
      </c>
      <c r="E259" s="5" t="s">
        <v>516</v>
      </c>
      <c r="F259" s="11">
        <v>0</v>
      </c>
      <c r="G259" s="421"/>
      <c r="H259" s="305"/>
      <c r="I259" s="85"/>
      <c r="J259" s="85"/>
      <c r="K259" s="85"/>
      <c r="L259" s="85"/>
      <c r="M259" s="85"/>
      <c r="N259" s="85"/>
      <c r="O259" s="84">
        <f>SUM(G259:N259)</f>
        <v>0</v>
      </c>
      <c r="P259" s="122">
        <f>F259+O259</f>
        <v>0</v>
      </c>
    </row>
    <row r="260" spans="1:17" ht="78" customHeight="1" x14ac:dyDescent="0.2">
      <c r="A260" s="5" t="s">
        <v>548</v>
      </c>
      <c r="B260" s="12" t="s">
        <v>43</v>
      </c>
      <c r="C260" s="5" t="s">
        <v>788</v>
      </c>
      <c r="D260" s="12" t="s">
        <v>540</v>
      </c>
      <c r="E260" s="5" t="s">
        <v>141</v>
      </c>
      <c r="F260" s="11"/>
      <c r="G260" s="421"/>
      <c r="H260" s="305"/>
      <c r="I260" s="85"/>
      <c r="J260" s="85"/>
      <c r="K260" s="85"/>
      <c r="L260" s="85"/>
      <c r="M260" s="85"/>
      <c r="N260" s="85"/>
      <c r="O260" s="84"/>
      <c r="P260" s="122"/>
    </row>
    <row r="261" spans="1:17" ht="21.75" customHeight="1" x14ac:dyDescent="0.2">
      <c r="A261" s="1196" t="s">
        <v>890</v>
      </c>
      <c r="B261" s="1197"/>
      <c r="C261" s="1197"/>
      <c r="D261" s="1197"/>
      <c r="E261" s="1197"/>
      <c r="F261" s="1197"/>
      <c r="G261" s="1197"/>
      <c r="H261" s="1197"/>
      <c r="I261" s="1197"/>
      <c r="J261" s="1197"/>
      <c r="K261" s="1197"/>
      <c r="L261" s="1197"/>
      <c r="M261" s="1197"/>
      <c r="N261" s="1197"/>
      <c r="O261" s="1198"/>
      <c r="P261" s="122"/>
    </row>
    <row r="262" spans="1:17" ht="46.9" customHeight="1" x14ac:dyDescent="0.2">
      <c r="A262" s="1090" t="s">
        <v>378</v>
      </c>
      <c r="B262" s="1067" t="s">
        <v>544</v>
      </c>
      <c r="C262" s="5" t="s">
        <v>788</v>
      </c>
      <c r="D262" s="12" t="s">
        <v>435</v>
      </c>
      <c r="E262" s="5" t="s">
        <v>756</v>
      </c>
      <c r="F262" s="11">
        <v>10536</v>
      </c>
      <c r="G262" s="421"/>
      <c r="H262" s="305"/>
      <c r="I262" s="85"/>
      <c r="J262" s="85"/>
      <c r="K262" s="85"/>
      <c r="L262" s="85"/>
      <c r="M262" s="85"/>
      <c r="N262" s="85"/>
      <c r="O262" s="84">
        <f t="shared" ref="O262:O267" si="16">SUM(G262:N262)</f>
        <v>0</v>
      </c>
      <c r="P262" s="122">
        <f t="shared" ref="P262:P267" si="17">F262+O262</f>
        <v>10536</v>
      </c>
    </row>
    <row r="263" spans="1:17" ht="47.45" customHeight="1" x14ac:dyDescent="0.2">
      <c r="A263" s="1091"/>
      <c r="B263" s="1080"/>
      <c r="C263" s="5" t="s">
        <v>788</v>
      </c>
      <c r="D263" s="12" t="s">
        <v>435</v>
      </c>
      <c r="E263" s="5" t="s">
        <v>757</v>
      </c>
      <c r="F263" s="11">
        <v>2042.9</v>
      </c>
      <c r="G263" s="421"/>
      <c r="H263" s="305"/>
      <c r="I263" s="85"/>
      <c r="J263" s="85"/>
      <c r="K263" s="85"/>
      <c r="L263" s="85"/>
      <c r="M263" s="85"/>
      <c r="N263" s="85"/>
      <c r="O263" s="84">
        <f t="shared" si="16"/>
        <v>0</v>
      </c>
      <c r="P263" s="122">
        <f t="shared" si="17"/>
        <v>2042.9</v>
      </c>
    </row>
    <row r="264" spans="1:17" ht="46.5" customHeight="1" x14ac:dyDescent="0.2">
      <c r="A264" s="12" t="s">
        <v>379</v>
      </c>
      <c r="B264" s="12" t="s">
        <v>552</v>
      </c>
      <c r="C264" s="5" t="s">
        <v>788</v>
      </c>
      <c r="D264" s="12" t="s">
        <v>435</v>
      </c>
      <c r="E264" s="5" t="s">
        <v>619</v>
      </c>
      <c r="F264" s="11">
        <v>35.1</v>
      </c>
      <c r="G264" s="421"/>
      <c r="H264" s="305"/>
      <c r="I264" s="85"/>
      <c r="J264" s="85"/>
      <c r="K264" s="85"/>
      <c r="L264" s="85"/>
      <c r="M264" s="85"/>
      <c r="N264" s="85"/>
      <c r="O264" s="84">
        <f t="shared" si="16"/>
        <v>0</v>
      </c>
      <c r="P264" s="122">
        <f t="shared" si="17"/>
        <v>35.1</v>
      </c>
    </row>
    <row r="265" spans="1:17" ht="63.6" customHeight="1" x14ac:dyDescent="0.2">
      <c r="A265" s="12" t="s">
        <v>381</v>
      </c>
      <c r="B265" s="12" t="s">
        <v>691</v>
      </c>
      <c r="C265" s="5">
        <v>2014</v>
      </c>
      <c r="D265" s="12" t="s">
        <v>435</v>
      </c>
      <c r="E265" s="5" t="s">
        <v>887</v>
      </c>
      <c r="F265" s="11">
        <v>0</v>
      </c>
      <c r="G265" s="421"/>
      <c r="H265" s="305"/>
      <c r="I265" s="85"/>
      <c r="J265" s="85"/>
      <c r="K265" s="85"/>
      <c r="L265" s="85"/>
      <c r="M265" s="85"/>
      <c r="N265" s="85"/>
      <c r="O265" s="84">
        <f t="shared" si="16"/>
        <v>0</v>
      </c>
      <c r="P265" s="122">
        <f t="shared" si="17"/>
        <v>0</v>
      </c>
    </row>
    <row r="266" spans="1:17" ht="73.150000000000006" customHeight="1" x14ac:dyDescent="0.2">
      <c r="A266" s="12" t="s">
        <v>383</v>
      </c>
      <c r="B266" s="12" t="s">
        <v>590</v>
      </c>
      <c r="C266" s="5" t="s">
        <v>788</v>
      </c>
      <c r="D266" s="12" t="s">
        <v>435</v>
      </c>
      <c r="E266" s="5" t="s">
        <v>629</v>
      </c>
      <c r="F266" s="11">
        <v>0</v>
      </c>
      <c r="G266" s="421"/>
      <c r="H266" s="305"/>
      <c r="I266" s="85"/>
      <c r="J266" s="85"/>
      <c r="K266" s="85"/>
      <c r="L266" s="85"/>
      <c r="M266" s="85"/>
      <c r="N266" s="85"/>
      <c r="O266" s="84">
        <f t="shared" si="16"/>
        <v>0</v>
      </c>
      <c r="P266" s="122">
        <f t="shared" si="17"/>
        <v>0</v>
      </c>
    </row>
    <row r="267" spans="1:17" ht="132.6" customHeight="1" x14ac:dyDescent="0.2">
      <c r="A267" s="12" t="s">
        <v>384</v>
      </c>
      <c r="B267" s="12" t="s">
        <v>550</v>
      </c>
      <c r="C267" s="5" t="s">
        <v>788</v>
      </c>
      <c r="D267" s="12" t="s">
        <v>435</v>
      </c>
      <c r="E267" s="5" t="s">
        <v>888</v>
      </c>
      <c r="F267" s="11">
        <v>2136.1999999999998</v>
      </c>
      <c r="G267" s="421"/>
      <c r="H267" s="305"/>
      <c r="I267" s="85"/>
      <c r="J267" s="85"/>
      <c r="K267" s="85"/>
      <c r="L267" s="85"/>
      <c r="M267" s="85"/>
      <c r="N267" s="85"/>
      <c r="O267" s="84">
        <f t="shared" si="16"/>
        <v>0</v>
      </c>
      <c r="P267" s="122">
        <f t="shared" si="17"/>
        <v>2136.1999999999998</v>
      </c>
    </row>
    <row r="268" spans="1:17" ht="20.45" customHeight="1" x14ac:dyDescent="0.2">
      <c r="A268" s="1196" t="s">
        <v>927</v>
      </c>
      <c r="B268" s="1197"/>
      <c r="C268" s="1197"/>
      <c r="D268" s="1197"/>
      <c r="E268" s="1197"/>
      <c r="F268" s="1197"/>
      <c r="G268" s="1197"/>
      <c r="H268" s="1197"/>
      <c r="I268" s="1197"/>
      <c r="J268" s="1197"/>
      <c r="K268" s="1197"/>
      <c r="L268" s="1197"/>
      <c r="M268" s="1197"/>
      <c r="N268" s="1197"/>
      <c r="O268" s="1197"/>
      <c r="P268" s="1197"/>
      <c r="Q268" s="1198"/>
    </row>
    <row r="269" spans="1:17" ht="20.45" customHeight="1" x14ac:dyDescent="0.2">
      <c r="A269" s="15" t="s">
        <v>278</v>
      </c>
      <c r="B269" s="1076" t="s">
        <v>481</v>
      </c>
      <c r="C269" s="1076"/>
      <c r="D269" s="1076"/>
      <c r="E269" s="1076"/>
      <c r="F269" s="11">
        <f>F270+F271+F272</f>
        <v>14750.2</v>
      </c>
      <c r="G269" s="421"/>
      <c r="H269" s="305"/>
      <c r="I269" s="85"/>
      <c r="J269" s="85"/>
      <c r="K269" s="85"/>
      <c r="L269" s="85"/>
      <c r="M269" s="85"/>
      <c r="N269" s="85"/>
      <c r="O269" s="84">
        <f>O270+O271+O272</f>
        <v>0</v>
      </c>
      <c r="P269" s="122">
        <f>P270+P271+P272</f>
        <v>14750.2</v>
      </c>
      <c r="Q269" s="395">
        <f>Q270+Q271+Q272</f>
        <v>0</v>
      </c>
    </row>
    <row r="270" spans="1:17" ht="20.45" customHeight="1" x14ac:dyDescent="0.2">
      <c r="A270" s="5" t="s">
        <v>279</v>
      </c>
      <c r="B270" s="1075" t="s">
        <v>468</v>
      </c>
      <c r="C270" s="1075"/>
      <c r="D270" s="1075"/>
      <c r="E270" s="1075"/>
      <c r="F270" s="11">
        <v>0</v>
      </c>
      <c r="G270" s="421"/>
      <c r="H270" s="305"/>
      <c r="I270" s="85"/>
      <c r="J270" s="85"/>
      <c r="K270" s="85"/>
      <c r="L270" s="85"/>
      <c r="M270" s="85"/>
      <c r="N270" s="85"/>
      <c r="O270" s="84">
        <v>0</v>
      </c>
      <c r="P270" s="122">
        <f>F270+O270</f>
        <v>0</v>
      </c>
      <c r="Q270" s="395">
        <v>0</v>
      </c>
    </row>
    <row r="271" spans="1:17" ht="20.45" customHeight="1" x14ac:dyDescent="0.2">
      <c r="A271" s="5" t="s">
        <v>280</v>
      </c>
      <c r="B271" s="1075" t="s">
        <v>29</v>
      </c>
      <c r="C271" s="1075"/>
      <c r="D271" s="1075"/>
      <c r="E271" s="1075"/>
      <c r="F271" s="11">
        <f>F265+F267</f>
        <v>2136.1999999999998</v>
      </c>
      <c r="G271" s="421"/>
      <c r="H271" s="305"/>
      <c r="I271" s="85"/>
      <c r="J271" s="85"/>
      <c r="K271" s="85"/>
      <c r="L271" s="85"/>
      <c r="M271" s="85"/>
      <c r="N271" s="85"/>
      <c r="O271" s="305">
        <f>O265+O267</f>
        <v>0</v>
      </c>
      <c r="P271" s="122">
        <f>F271+O271</f>
        <v>2136.1999999999998</v>
      </c>
      <c r="Q271" s="395">
        <f>Q265+Q267</f>
        <v>0</v>
      </c>
    </row>
    <row r="272" spans="1:17" ht="20.45" customHeight="1" x14ac:dyDescent="0.2">
      <c r="A272" s="5" t="s">
        <v>281</v>
      </c>
      <c r="B272" s="1075" t="s">
        <v>158</v>
      </c>
      <c r="C272" s="1075"/>
      <c r="D272" s="1075"/>
      <c r="E272" s="1075"/>
      <c r="F272" s="11">
        <f>F262+F263+F264+F266</f>
        <v>12614</v>
      </c>
      <c r="G272" s="421"/>
      <c r="H272" s="305"/>
      <c r="I272" s="85"/>
      <c r="J272" s="85"/>
      <c r="K272" s="85"/>
      <c r="L272" s="85"/>
      <c r="M272" s="85"/>
      <c r="N272" s="85"/>
      <c r="O272" s="305">
        <f>O262+O263+O264+O266</f>
        <v>0</v>
      </c>
      <c r="P272" s="122">
        <f>F272+O272</f>
        <v>12614</v>
      </c>
      <c r="Q272" s="395">
        <f>Q262+Q263+Q264+Q266</f>
        <v>0</v>
      </c>
    </row>
    <row r="273" spans="1:17" ht="20.45" customHeight="1" x14ac:dyDescent="0.2">
      <c r="A273" s="392" t="s">
        <v>282</v>
      </c>
      <c r="B273" s="1076" t="s">
        <v>928</v>
      </c>
      <c r="C273" s="1076"/>
      <c r="D273" s="1076"/>
      <c r="E273" s="1076"/>
      <c r="F273" s="11">
        <f>F274+F275+F276</f>
        <v>14750.2</v>
      </c>
      <c r="G273" s="421"/>
      <c r="H273" s="305"/>
      <c r="I273" s="85"/>
      <c r="J273" s="85"/>
      <c r="K273" s="85"/>
      <c r="L273" s="85"/>
      <c r="M273" s="85"/>
      <c r="N273" s="85"/>
      <c r="O273" s="84">
        <f>O274+O275+O276</f>
        <v>0</v>
      </c>
      <c r="P273" s="122">
        <f>P274+P275+P276</f>
        <v>14750.2</v>
      </c>
      <c r="Q273" s="395">
        <f>Q274+Q275+Q276</f>
        <v>0</v>
      </c>
    </row>
    <row r="274" spans="1:17" ht="20.45" customHeight="1" x14ac:dyDescent="0.2">
      <c r="A274" s="5" t="s">
        <v>283</v>
      </c>
      <c r="B274" s="1075" t="s">
        <v>468</v>
      </c>
      <c r="C274" s="1075"/>
      <c r="D274" s="1075"/>
      <c r="E274" s="1075"/>
      <c r="F274" s="11">
        <f>F270</f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ref="O274:Q276" si="18">O270</f>
        <v>0</v>
      </c>
      <c r="P274" s="122">
        <f t="shared" si="18"/>
        <v>0</v>
      </c>
      <c r="Q274" s="395">
        <f t="shared" si="18"/>
        <v>0</v>
      </c>
    </row>
    <row r="275" spans="1:17" ht="20.45" customHeight="1" x14ac:dyDescent="0.2">
      <c r="A275" s="5" t="s">
        <v>284</v>
      </c>
      <c r="B275" s="1075" t="s">
        <v>29</v>
      </c>
      <c r="C275" s="1075"/>
      <c r="D275" s="1075"/>
      <c r="E275" s="1075"/>
      <c r="F275" s="11">
        <f>F271</f>
        <v>2136.1999999999998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8"/>
        <v>0</v>
      </c>
      <c r="P275" s="122">
        <f t="shared" si="18"/>
        <v>2136.1999999999998</v>
      </c>
      <c r="Q275" s="395">
        <f t="shared" si="18"/>
        <v>0</v>
      </c>
    </row>
    <row r="276" spans="1:17" ht="20.45" customHeight="1" x14ac:dyDescent="0.2">
      <c r="A276" s="5" t="s">
        <v>285</v>
      </c>
      <c r="B276" s="1075" t="s">
        <v>158</v>
      </c>
      <c r="C276" s="1075"/>
      <c r="D276" s="1075"/>
      <c r="E276" s="1075"/>
      <c r="F276" s="11">
        <f>F272</f>
        <v>12614</v>
      </c>
      <c r="G276" s="421"/>
      <c r="H276" s="305"/>
      <c r="I276" s="85"/>
      <c r="J276" s="85"/>
      <c r="K276" s="85"/>
      <c r="L276" s="85"/>
      <c r="M276" s="85"/>
      <c r="N276" s="85"/>
      <c r="O276" s="277">
        <f t="shared" si="18"/>
        <v>0</v>
      </c>
      <c r="P276" s="122">
        <f t="shared" si="18"/>
        <v>12614</v>
      </c>
      <c r="Q276" s="395">
        <f t="shared" si="18"/>
        <v>0</v>
      </c>
    </row>
    <row r="277" spans="1:17" ht="24.95" customHeight="1" x14ac:dyDescent="0.2">
      <c r="A277" s="1073" t="s">
        <v>395</v>
      </c>
      <c r="B277" s="1074"/>
      <c r="C277" s="1074"/>
      <c r="D277" s="1074"/>
      <c r="E277" s="1074"/>
      <c r="F277" s="1074"/>
      <c r="G277" s="1074"/>
      <c r="H277" s="1074"/>
      <c r="I277" s="1074"/>
      <c r="J277" s="1074"/>
      <c r="K277" s="1074"/>
      <c r="L277" s="1074"/>
      <c r="M277" s="1074"/>
      <c r="N277" s="1074"/>
      <c r="O277" s="1074"/>
      <c r="P277" s="213"/>
    </row>
    <row r="278" spans="1:17" ht="18" customHeight="1" x14ac:dyDescent="0.2">
      <c r="A278" s="5" t="s">
        <v>278</v>
      </c>
      <c r="B278" s="1076" t="s">
        <v>481</v>
      </c>
      <c r="C278" s="1076"/>
      <c r="D278" s="1076"/>
      <c r="E278" s="1076"/>
      <c r="F278" s="10">
        <f>F279+F280+F281</f>
        <v>14750.2</v>
      </c>
      <c r="G278" s="420"/>
      <c r="H278" s="277"/>
      <c r="I278" s="83"/>
      <c r="J278" s="83"/>
      <c r="K278" s="83"/>
      <c r="L278" s="83"/>
      <c r="M278" s="83"/>
      <c r="N278" s="83"/>
      <c r="O278" s="84">
        <f>O279+O280+O281</f>
        <v>0</v>
      </c>
      <c r="P278" s="122">
        <f t="shared" ref="P278:P285" si="19">F278+O278</f>
        <v>14750.2</v>
      </c>
      <c r="Q278" s="395">
        <f>Q279+Q280+Q281</f>
        <v>0</v>
      </c>
    </row>
    <row r="279" spans="1:17" ht="18" customHeight="1" x14ac:dyDescent="0.2">
      <c r="A279" s="5" t="s">
        <v>279</v>
      </c>
      <c r="B279" s="1075" t="s">
        <v>468</v>
      </c>
      <c r="C279" s="1075"/>
      <c r="D279" s="1075"/>
      <c r="E279" s="1075"/>
      <c r="F279" s="10">
        <v>0</v>
      </c>
      <c r="G279" s="420"/>
      <c r="H279" s="277"/>
      <c r="I279" s="83"/>
      <c r="J279" s="83"/>
      <c r="K279" s="83"/>
      <c r="L279" s="83"/>
      <c r="M279" s="83"/>
      <c r="N279" s="83"/>
      <c r="O279" s="84">
        <v>0</v>
      </c>
      <c r="P279" s="122">
        <f t="shared" si="19"/>
        <v>0</v>
      </c>
      <c r="Q279" s="395">
        <v>0</v>
      </c>
    </row>
    <row r="280" spans="1:17" ht="18" customHeight="1" x14ac:dyDescent="0.2">
      <c r="A280" s="5" t="s">
        <v>280</v>
      </c>
      <c r="B280" s="1075" t="s">
        <v>29</v>
      </c>
      <c r="C280" s="1075"/>
      <c r="D280" s="1075"/>
      <c r="E280" s="1075"/>
      <c r="F280" s="10">
        <f>F267+F265</f>
        <v>2136.1999999999998</v>
      </c>
      <c r="G280" s="420"/>
      <c r="H280" s="277"/>
      <c r="I280" s="83"/>
      <c r="J280" s="83"/>
      <c r="K280" s="83"/>
      <c r="L280" s="83"/>
      <c r="M280" s="83"/>
      <c r="N280" s="83"/>
      <c r="O280" s="10">
        <f>O267+O265</f>
        <v>0</v>
      </c>
      <c r="P280" s="122">
        <f t="shared" si="19"/>
        <v>2136.1999999999998</v>
      </c>
      <c r="Q280" s="395">
        <f>Q267+Q265</f>
        <v>0</v>
      </c>
    </row>
    <row r="281" spans="1:17" ht="18" customHeight="1" x14ac:dyDescent="0.2">
      <c r="A281" s="5" t="s">
        <v>281</v>
      </c>
      <c r="B281" s="1075" t="s">
        <v>158</v>
      </c>
      <c r="C281" s="1075"/>
      <c r="D281" s="1075"/>
      <c r="E281" s="1075"/>
      <c r="F281" s="10">
        <f>F262+F264+F266+F263</f>
        <v>12614</v>
      </c>
      <c r="G281" s="420"/>
      <c r="H281" s="277"/>
      <c r="I281" s="83"/>
      <c r="J281" s="83"/>
      <c r="K281" s="83"/>
      <c r="L281" s="83"/>
      <c r="M281" s="83"/>
      <c r="N281" s="83"/>
      <c r="O281" s="84">
        <f>O262+O264+O266+O263</f>
        <v>0</v>
      </c>
      <c r="P281" s="122">
        <f t="shared" si="19"/>
        <v>12614</v>
      </c>
      <c r="Q281" s="395">
        <f>Q262+Q264+Q266+Q263</f>
        <v>0</v>
      </c>
    </row>
    <row r="282" spans="1:17" ht="18" customHeight="1" x14ac:dyDescent="0.2">
      <c r="A282" s="15" t="s">
        <v>282</v>
      </c>
      <c r="B282" s="1076" t="s">
        <v>494</v>
      </c>
      <c r="C282" s="1076"/>
      <c r="D282" s="1076"/>
      <c r="E282" s="1076"/>
      <c r="F282" s="10">
        <f>F278</f>
        <v>14750.2</v>
      </c>
      <c r="G282" s="420"/>
      <c r="H282" s="277"/>
      <c r="I282" s="83"/>
      <c r="J282" s="83"/>
      <c r="K282" s="83"/>
      <c r="L282" s="83"/>
      <c r="M282" s="83"/>
      <c r="N282" s="83"/>
      <c r="O282" s="84">
        <f>O278</f>
        <v>0</v>
      </c>
      <c r="P282" s="122">
        <f t="shared" si="19"/>
        <v>14750.2</v>
      </c>
      <c r="Q282" s="395">
        <f>Q278</f>
        <v>0</v>
      </c>
    </row>
    <row r="283" spans="1:17" ht="18" customHeight="1" x14ac:dyDescent="0.2">
      <c r="A283" s="5" t="s">
        <v>283</v>
      </c>
      <c r="B283" s="1075" t="s">
        <v>468</v>
      </c>
      <c r="C283" s="1075"/>
      <c r="D283" s="1075"/>
      <c r="E283" s="1075"/>
      <c r="F283" s="53">
        <f>F279</f>
        <v>0</v>
      </c>
      <c r="G283" s="423"/>
      <c r="H283" s="397"/>
      <c r="I283" s="89"/>
      <c r="J283" s="89"/>
      <c r="K283" s="89"/>
      <c r="L283" s="89"/>
      <c r="M283" s="89"/>
      <c r="N283" s="89"/>
      <c r="O283" s="90">
        <f>O279</f>
        <v>0</v>
      </c>
      <c r="P283" s="122">
        <f t="shared" si="19"/>
        <v>0</v>
      </c>
      <c r="Q283" s="395">
        <f>Q279</f>
        <v>0</v>
      </c>
    </row>
    <row r="284" spans="1:17" ht="18" customHeight="1" x14ac:dyDescent="0.2">
      <c r="A284" s="5" t="s">
        <v>284</v>
      </c>
      <c r="B284" s="1075" t="s">
        <v>29</v>
      </c>
      <c r="C284" s="1075"/>
      <c r="D284" s="1075"/>
      <c r="E284" s="1075"/>
      <c r="F284" s="53">
        <f>F280</f>
        <v>2136.1999999999998</v>
      </c>
      <c r="G284" s="423"/>
      <c r="H284" s="397"/>
      <c r="I284" s="89"/>
      <c r="J284" s="89"/>
      <c r="K284" s="89"/>
      <c r="L284" s="89"/>
      <c r="M284" s="89"/>
      <c r="N284" s="89"/>
      <c r="O284" s="90">
        <f>O280</f>
        <v>0</v>
      </c>
      <c r="P284" s="122">
        <f t="shared" si="19"/>
        <v>2136.1999999999998</v>
      </c>
      <c r="Q284" s="395">
        <f>Q280</f>
        <v>0</v>
      </c>
    </row>
    <row r="285" spans="1:17" ht="18" customHeight="1" x14ac:dyDescent="0.2">
      <c r="A285" s="5" t="s">
        <v>285</v>
      </c>
      <c r="B285" s="1075" t="s">
        <v>158</v>
      </c>
      <c r="C285" s="1075"/>
      <c r="D285" s="1075"/>
      <c r="E285" s="1075"/>
      <c r="F285" s="53">
        <f>F281</f>
        <v>12614</v>
      </c>
      <c r="G285" s="423"/>
      <c r="H285" s="397"/>
      <c r="I285" s="89"/>
      <c r="J285" s="89"/>
      <c r="K285" s="89"/>
      <c r="L285" s="89"/>
      <c r="M285" s="89"/>
      <c r="N285" s="89"/>
      <c r="O285" s="90">
        <f>O281</f>
        <v>0</v>
      </c>
      <c r="P285" s="122">
        <f t="shared" si="19"/>
        <v>12614</v>
      </c>
      <c r="Q285" s="395">
        <f>Q281</f>
        <v>0</v>
      </c>
    </row>
    <row r="286" spans="1:17" ht="18" customHeight="1" x14ac:dyDescent="0.2">
      <c r="A286" s="39"/>
      <c r="B286" s="41"/>
      <c r="C286" s="41"/>
      <c r="D286" s="41"/>
      <c r="E286" s="41"/>
      <c r="F286" s="114"/>
      <c r="G286" s="429"/>
      <c r="H286" s="406"/>
      <c r="I286" s="78"/>
      <c r="J286" s="78"/>
      <c r="K286" s="78"/>
      <c r="L286" s="78"/>
      <c r="M286" s="78"/>
      <c r="N286" s="78"/>
      <c r="O286" s="94"/>
      <c r="P286" s="230"/>
      <c r="Q286" s="395"/>
    </row>
    <row r="287" spans="1:17" ht="18" customHeight="1" x14ac:dyDescent="0.2">
      <c r="A287" s="39"/>
      <c r="B287" s="41"/>
      <c r="C287" s="41"/>
      <c r="D287" s="41"/>
      <c r="E287" s="41"/>
      <c r="F287" s="114"/>
      <c r="G287" s="429"/>
      <c r="H287" s="406"/>
      <c r="I287" s="78"/>
      <c r="J287" s="78"/>
      <c r="K287" s="78"/>
      <c r="L287" s="78"/>
      <c r="M287" s="78"/>
      <c r="N287" s="78"/>
      <c r="O287" s="94"/>
      <c r="P287" s="230"/>
    </row>
    <row r="288" spans="1:17" ht="18" customHeight="1" x14ac:dyDescent="0.2">
      <c r="A288" s="39"/>
      <c r="B288" s="41"/>
      <c r="C288" s="41"/>
      <c r="D288" s="41"/>
      <c r="E288" s="41"/>
      <c r="F288" s="114"/>
      <c r="G288" s="429"/>
      <c r="H288" s="406"/>
      <c r="I288" s="78"/>
      <c r="J288" s="78"/>
      <c r="K288" s="78"/>
      <c r="L288" s="78"/>
      <c r="M288" s="78"/>
      <c r="N288" s="78"/>
      <c r="O288" s="94"/>
      <c r="P288" s="230"/>
    </row>
    <row r="289" spans="1:17" ht="15" customHeight="1" x14ac:dyDescent="0.2">
      <c r="A289" s="1101" t="s">
        <v>411</v>
      </c>
      <c r="B289" s="1101"/>
      <c r="C289" s="1101"/>
      <c r="D289" s="1101"/>
      <c r="E289" s="1101"/>
      <c r="F289" s="1101"/>
      <c r="G289" s="1101"/>
      <c r="H289" s="1101"/>
      <c r="I289" s="1101"/>
      <c r="J289" s="1101"/>
      <c r="K289" s="1101"/>
      <c r="L289" s="1101"/>
      <c r="M289" s="1101"/>
      <c r="N289" s="1101"/>
      <c r="O289" s="1101"/>
      <c r="P289" s="260"/>
    </row>
    <row r="290" spans="1:17" ht="15" customHeight="1" x14ac:dyDescent="0.2">
      <c r="A290" s="1098" t="s">
        <v>412</v>
      </c>
      <c r="B290" s="1098"/>
      <c r="C290" s="1098"/>
      <c r="D290" s="1098"/>
      <c r="E290" s="1098"/>
      <c r="F290" s="1098"/>
      <c r="G290" s="1098"/>
      <c r="H290" s="1098"/>
      <c r="I290" s="1098"/>
      <c r="J290" s="1098"/>
      <c r="K290" s="1098"/>
      <c r="L290" s="1098"/>
      <c r="M290" s="1098"/>
      <c r="N290" s="1098"/>
      <c r="O290" s="1098"/>
      <c r="P290" s="260"/>
    </row>
    <row r="291" spans="1:17" ht="15" customHeight="1" x14ac:dyDescent="0.2">
      <c r="A291" s="1100" t="s">
        <v>413</v>
      </c>
      <c r="B291" s="1099"/>
      <c r="C291" s="1099"/>
      <c r="D291" s="1099"/>
      <c r="E291" s="1099"/>
      <c r="F291" s="1099"/>
      <c r="G291" s="1099"/>
      <c r="H291" s="1099"/>
      <c r="I291" s="1099"/>
      <c r="J291" s="1099"/>
      <c r="K291" s="1099"/>
      <c r="L291" s="1099"/>
      <c r="M291" s="1099"/>
      <c r="N291" s="1099"/>
      <c r="O291" s="1099"/>
      <c r="P291" s="260"/>
    </row>
    <row r="292" spans="1:17" ht="15" customHeight="1" x14ac:dyDescent="0.2">
      <c r="A292" s="1110"/>
      <c r="B292" s="1110"/>
      <c r="C292" s="1110"/>
      <c r="D292" s="1110"/>
      <c r="E292" s="1110"/>
      <c r="F292" s="1110"/>
      <c r="G292" s="1110"/>
      <c r="H292" s="1110"/>
      <c r="I292" s="1110"/>
      <c r="J292" s="1110"/>
      <c r="K292" s="1110"/>
      <c r="L292" s="1110"/>
      <c r="M292" s="1110"/>
      <c r="N292" s="1110"/>
      <c r="O292" s="1110"/>
      <c r="P292" s="260"/>
    </row>
    <row r="293" spans="1:17" s="37" customFormat="1" ht="20.100000000000001" customHeight="1" x14ac:dyDescent="0.25">
      <c r="A293" s="1096" t="s">
        <v>414</v>
      </c>
      <c r="B293" s="1096"/>
      <c r="C293" s="1096"/>
      <c r="D293" s="1096"/>
      <c r="E293" s="1096"/>
      <c r="F293" s="306"/>
      <c r="G293" s="1096"/>
      <c r="H293" s="1096"/>
      <c r="I293" s="1096"/>
      <c r="J293" s="1096"/>
      <c r="K293" s="1096"/>
      <c r="L293" s="1096"/>
      <c r="M293" s="1096"/>
      <c r="N293" s="1096"/>
      <c r="O293" s="1096"/>
      <c r="P293" s="205"/>
      <c r="Q293" s="196"/>
    </row>
    <row r="294" spans="1:17" s="37" customFormat="1" ht="20.100000000000001" customHeight="1" x14ac:dyDescent="0.25">
      <c r="A294" s="1096"/>
      <c r="B294" s="1096"/>
      <c r="C294" s="1096"/>
      <c r="D294" s="1096"/>
      <c r="E294" s="1096"/>
      <c r="F294" s="44" t="s">
        <v>37</v>
      </c>
      <c r="G294" s="430"/>
      <c r="H294" s="407"/>
      <c r="I294" s="95"/>
      <c r="J294" s="95"/>
      <c r="K294" s="95"/>
      <c r="L294" s="95"/>
      <c r="M294" s="95"/>
      <c r="N294" s="95"/>
      <c r="O294" s="102">
        <v>2015</v>
      </c>
      <c r="P294" s="164">
        <v>2015</v>
      </c>
      <c r="Q294" s="196"/>
    </row>
    <row r="295" spans="1:17" s="37" customFormat="1" ht="20.100000000000001" customHeight="1" x14ac:dyDescent="0.25">
      <c r="A295" s="1108" t="s">
        <v>325</v>
      </c>
      <c r="B295" s="1096"/>
      <c r="C295" s="1096"/>
      <c r="D295" s="1096"/>
      <c r="E295" s="1096"/>
      <c r="F295" s="1096"/>
      <c r="G295" s="1096"/>
      <c r="H295" s="1096"/>
      <c r="I295" s="1096"/>
      <c r="J295" s="1096"/>
      <c r="K295" s="1096"/>
      <c r="L295" s="1096"/>
      <c r="M295" s="1096"/>
      <c r="N295" s="1096"/>
      <c r="O295" s="1096"/>
      <c r="P295" s="205"/>
      <c r="Q295" s="196"/>
    </row>
    <row r="296" spans="1:17" s="37" customFormat="1" ht="20.100000000000001" customHeight="1" x14ac:dyDescent="0.2">
      <c r="A296" s="16" t="s">
        <v>278</v>
      </c>
      <c r="B296" s="1109" t="s">
        <v>481</v>
      </c>
      <c r="C296" s="1104"/>
      <c r="D296" s="1104"/>
      <c r="E296" s="1105"/>
      <c r="F296" s="73">
        <f>F297+F298+F299</f>
        <v>195158.39999999999</v>
      </c>
      <c r="G296" s="431"/>
      <c r="H296" s="408"/>
      <c r="I296" s="96"/>
      <c r="J296" s="96"/>
      <c r="K296" s="96"/>
      <c r="L296" s="96"/>
      <c r="M296" s="96"/>
      <c r="N296" s="96"/>
      <c r="O296" s="100">
        <f>O297+O298+O299</f>
        <v>0</v>
      </c>
      <c r="P296" s="122">
        <f t="shared" ref="P296:P307" si="20">F296+O296</f>
        <v>195158.39999999999</v>
      </c>
      <c r="Q296" s="170">
        <f>Q297+Q298+Q299</f>
        <v>0</v>
      </c>
    </row>
    <row r="297" spans="1:17" s="37" customFormat="1" ht="20.100000000000001" customHeight="1" x14ac:dyDescent="0.2">
      <c r="A297" s="16" t="s">
        <v>279</v>
      </c>
      <c r="B297" s="1103" t="s">
        <v>468</v>
      </c>
      <c r="C297" s="1104"/>
      <c r="D297" s="1104"/>
      <c r="E297" s="1105"/>
      <c r="F297" s="73">
        <f>F53</f>
        <v>0</v>
      </c>
      <c r="G297" s="431"/>
      <c r="H297" s="408"/>
      <c r="I297" s="96"/>
      <c r="J297" s="96"/>
      <c r="K297" s="96"/>
      <c r="L297" s="96"/>
      <c r="M297" s="96"/>
      <c r="N297" s="96"/>
      <c r="O297" s="100">
        <f>O53</f>
        <v>0</v>
      </c>
      <c r="P297" s="122">
        <f t="shared" si="20"/>
        <v>0</v>
      </c>
      <c r="Q297" s="170">
        <f>Q53</f>
        <v>0</v>
      </c>
    </row>
    <row r="298" spans="1:17" s="37" customFormat="1" ht="20.100000000000001" customHeight="1" x14ac:dyDescent="0.2">
      <c r="A298" s="16" t="s">
        <v>280</v>
      </c>
      <c r="B298" s="1103" t="s">
        <v>29</v>
      </c>
      <c r="C298" s="1104"/>
      <c r="D298" s="1104"/>
      <c r="E298" s="1105"/>
      <c r="F298" s="73">
        <f>F54</f>
        <v>105123.7</v>
      </c>
      <c r="G298" s="431"/>
      <c r="H298" s="408"/>
      <c r="I298" s="96"/>
      <c r="J298" s="96"/>
      <c r="K298" s="96"/>
      <c r="L298" s="96"/>
      <c r="M298" s="96"/>
      <c r="N298" s="96"/>
      <c r="O298" s="100">
        <f>O54</f>
        <v>0</v>
      </c>
      <c r="P298" s="122">
        <f t="shared" si="20"/>
        <v>105123.7</v>
      </c>
      <c r="Q298" s="170">
        <f>Q54</f>
        <v>0</v>
      </c>
    </row>
    <row r="299" spans="1:17" s="37" customFormat="1" ht="20.100000000000001" customHeight="1" x14ac:dyDescent="0.2">
      <c r="A299" s="16" t="s">
        <v>281</v>
      </c>
      <c r="B299" s="1103" t="s">
        <v>158</v>
      </c>
      <c r="C299" s="1104"/>
      <c r="D299" s="1104"/>
      <c r="E299" s="1105"/>
      <c r="F299" s="73">
        <f>F55</f>
        <v>90034.7</v>
      </c>
      <c r="G299" s="431"/>
      <c r="H299" s="408"/>
      <c r="I299" s="96"/>
      <c r="J299" s="96"/>
      <c r="K299" s="96"/>
      <c r="L299" s="96"/>
      <c r="M299" s="96"/>
      <c r="N299" s="96"/>
      <c r="O299" s="100">
        <f>O55</f>
        <v>0</v>
      </c>
      <c r="P299" s="122">
        <f t="shared" si="20"/>
        <v>90034.7</v>
      </c>
      <c r="Q299" s="170">
        <f>Q55</f>
        <v>0</v>
      </c>
    </row>
    <row r="300" spans="1:17" s="37" customFormat="1" ht="20.100000000000001" customHeight="1" x14ac:dyDescent="0.2">
      <c r="A300" s="16" t="s">
        <v>282</v>
      </c>
      <c r="B300" s="1109" t="s">
        <v>482</v>
      </c>
      <c r="C300" s="1104"/>
      <c r="D300" s="1104"/>
      <c r="E300" s="1105"/>
      <c r="F300" s="74">
        <f>F301+F302+F303</f>
        <v>0</v>
      </c>
      <c r="G300" s="432"/>
      <c r="H300" s="409"/>
      <c r="I300" s="97"/>
      <c r="J300" s="97"/>
      <c r="K300" s="97"/>
      <c r="L300" s="97"/>
      <c r="M300" s="97"/>
      <c r="N300" s="97"/>
      <c r="O300" s="101">
        <f>O301+O302+O303</f>
        <v>0</v>
      </c>
      <c r="P300" s="122">
        <f t="shared" si="20"/>
        <v>0</v>
      </c>
      <c r="Q300" s="200">
        <f>Q301+Q302+Q303</f>
        <v>0</v>
      </c>
    </row>
    <row r="301" spans="1:17" s="37" customFormat="1" ht="20.100000000000001" customHeight="1" x14ac:dyDescent="0.2">
      <c r="A301" s="16" t="s">
        <v>283</v>
      </c>
      <c r="B301" s="1103" t="s">
        <v>468</v>
      </c>
      <c r="C301" s="1104"/>
      <c r="D301" s="1104"/>
      <c r="E301" s="1105"/>
      <c r="F301" s="74">
        <f>F57</f>
        <v>0</v>
      </c>
      <c r="G301" s="432"/>
      <c r="H301" s="409"/>
      <c r="I301" s="97"/>
      <c r="J301" s="97"/>
      <c r="K301" s="97"/>
      <c r="L301" s="97"/>
      <c r="M301" s="97"/>
      <c r="N301" s="97"/>
      <c r="O301" s="101">
        <f>O57</f>
        <v>0</v>
      </c>
      <c r="P301" s="122">
        <f t="shared" si="20"/>
        <v>0</v>
      </c>
      <c r="Q301" s="200">
        <f>Q57</f>
        <v>0</v>
      </c>
    </row>
    <row r="302" spans="1:17" s="37" customFormat="1" ht="20.100000000000001" customHeight="1" x14ac:dyDescent="0.2">
      <c r="A302" s="16" t="s">
        <v>284</v>
      </c>
      <c r="B302" s="1103" t="s">
        <v>29</v>
      </c>
      <c r="C302" s="1104"/>
      <c r="D302" s="1104"/>
      <c r="E302" s="1105"/>
      <c r="F302" s="74">
        <f>F58</f>
        <v>0</v>
      </c>
      <c r="G302" s="432"/>
      <c r="H302" s="409"/>
      <c r="I302" s="97"/>
      <c r="J302" s="97"/>
      <c r="K302" s="97"/>
      <c r="L302" s="97"/>
      <c r="M302" s="97"/>
      <c r="N302" s="97"/>
      <c r="O302" s="101">
        <f>O58</f>
        <v>0</v>
      </c>
      <c r="P302" s="122">
        <f t="shared" si="20"/>
        <v>0</v>
      </c>
      <c r="Q302" s="200">
        <f>Q58</f>
        <v>0</v>
      </c>
    </row>
    <row r="303" spans="1:17" s="37" customFormat="1" ht="20.100000000000001" customHeight="1" x14ac:dyDescent="0.2">
      <c r="A303" s="16" t="s">
        <v>285</v>
      </c>
      <c r="B303" s="1103" t="s">
        <v>158</v>
      </c>
      <c r="C303" s="1104"/>
      <c r="D303" s="1104"/>
      <c r="E303" s="1105"/>
      <c r="F303" s="74">
        <f>F59</f>
        <v>0</v>
      </c>
      <c r="G303" s="432"/>
      <c r="H303" s="409"/>
      <c r="I303" s="97"/>
      <c r="J303" s="97"/>
      <c r="K303" s="97"/>
      <c r="L303" s="97"/>
      <c r="M303" s="97"/>
      <c r="N303" s="97"/>
      <c r="O303" s="101">
        <f>O59</f>
        <v>0</v>
      </c>
      <c r="P303" s="122">
        <f t="shared" si="20"/>
        <v>0</v>
      </c>
      <c r="Q303" s="200">
        <f>Q59</f>
        <v>0</v>
      </c>
    </row>
    <row r="304" spans="1:17" s="37" customFormat="1" ht="20.100000000000001" customHeight="1" x14ac:dyDescent="0.2">
      <c r="A304" s="16" t="s">
        <v>286</v>
      </c>
      <c r="B304" s="1109" t="s">
        <v>415</v>
      </c>
      <c r="C304" s="1104"/>
      <c r="D304" s="1104"/>
      <c r="E304" s="1105"/>
      <c r="F304" s="74">
        <f>F305+F306+F307</f>
        <v>195158.39999999999</v>
      </c>
      <c r="G304" s="432"/>
      <c r="H304" s="409"/>
      <c r="I304" s="97"/>
      <c r="J304" s="97"/>
      <c r="K304" s="97"/>
      <c r="L304" s="97"/>
      <c r="M304" s="97"/>
      <c r="N304" s="97"/>
      <c r="O304" s="101">
        <f>O305+O306+O307</f>
        <v>0</v>
      </c>
      <c r="P304" s="122">
        <f t="shared" si="20"/>
        <v>195158.39999999999</v>
      </c>
      <c r="Q304" s="200">
        <f>Q305+Q306+Q307</f>
        <v>0</v>
      </c>
    </row>
    <row r="305" spans="1:17" s="37" customFormat="1" ht="20.100000000000001" customHeight="1" x14ac:dyDescent="0.2">
      <c r="A305" s="16" t="s">
        <v>287</v>
      </c>
      <c r="B305" s="1103" t="s">
        <v>468</v>
      </c>
      <c r="C305" s="1104"/>
      <c r="D305" s="1104"/>
      <c r="E305" s="1105"/>
      <c r="F305" s="74">
        <f>F297+F301</f>
        <v>0</v>
      </c>
      <c r="G305" s="432"/>
      <c r="H305" s="409"/>
      <c r="I305" s="97"/>
      <c r="J305" s="97"/>
      <c r="K305" s="97"/>
      <c r="L305" s="97"/>
      <c r="M305" s="97"/>
      <c r="N305" s="97"/>
      <c r="O305" s="101">
        <f>O297+O301</f>
        <v>0</v>
      </c>
      <c r="P305" s="122">
        <f t="shared" si="20"/>
        <v>0</v>
      </c>
      <c r="Q305" s="200">
        <f>Q297+Q301</f>
        <v>0</v>
      </c>
    </row>
    <row r="306" spans="1:17" s="37" customFormat="1" ht="20.100000000000001" customHeight="1" x14ac:dyDescent="0.2">
      <c r="A306" s="16" t="s">
        <v>288</v>
      </c>
      <c r="B306" s="1103" t="s">
        <v>29</v>
      </c>
      <c r="C306" s="1104"/>
      <c r="D306" s="1104"/>
      <c r="E306" s="1105"/>
      <c r="F306" s="74">
        <f>F298+F302</f>
        <v>105123.7</v>
      </c>
      <c r="G306" s="432"/>
      <c r="H306" s="409"/>
      <c r="I306" s="97"/>
      <c r="J306" s="97"/>
      <c r="K306" s="97"/>
      <c r="L306" s="97"/>
      <c r="M306" s="97"/>
      <c r="N306" s="97"/>
      <c r="O306" s="101">
        <f>O298+O302</f>
        <v>0</v>
      </c>
      <c r="P306" s="122">
        <f t="shared" si="20"/>
        <v>105123.7</v>
      </c>
      <c r="Q306" s="200">
        <f>Q298+Q302</f>
        <v>0</v>
      </c>
    </row>
    <row r="307" spans="1:17" s="37" customFormat="1" ht="20.100000000000001" customHeight="1" x14ac:dyDescent="0.2">
      <c r="A307" s="16" t="s">
        <v>289</v>
      </c>
      <c r="B307" s="1103" t="s">
        <v>158</v>
      </c>
      <c r="C307" s="1104"/>
      <c r="D307" s="1104"/>
      <c r="E307" s="1105"/>
      <c r="F307" s="74">
        <f>F299+F303</f>
        <v>90034.7</v>
      </c>
      <c r="G307" s="432"/>
      <c r="H307" s="409"/>
      <c r="I307" s="97"/>
      <c r="J307" s="97"/>
      <c r="K307" s="97"/>
      <c r="L307" s="97"/>
      <c r="M307" s="97"/>
      <c r="N307" s="97"/>
      <c r="O307" s="101">
        <f>O299+O303</f>
        <v>0</v>
      </c>
      <c r="P307" s="122">
        <f t="shared" si="20"/>
        <v>90034.7</v>
      </c>
      <c r="Q307" s="200">
        <f>Q299+Q303</f>
        <v>0</v>
      </c>
    </row>
    <row r="308" spans="1:17" s="37" customFormat="1" ht="20.100000000000001" customHeight="1" x14ac:dyDescent="0.25">
      <c r="A308" s="1112" t="s">
        <v>142</v>
      </c>
      <c r="B308" s="1112"/>
      <c r="C308" s="1112"/>
      <c r="D308" s="1112"/>
      <c r="E308" s="1112"/>
      <c r="F308" s="1112"/>
      <c r="G308" s="1112"/>
      <c r="H308" s="1112"/>
      <c r="I308" s="1112"/>
      <c r="J308" s="1112"/>
      <c r="K308" s="1112"/>
      <c r="L308" s="1112"/>
      <c r="M308" s="1112"/>
      <c r="N308" s="1112"/>
      <c r="O308" s="1112"/>
      <c r="P308" s="205"/>
      <c r="Q308" s="196"/>
    </row>
    <row r="309" spans="1:17" s="37" customFormat="1" ht="20.100000000000001" customHeight="1" x14ac:dyDescent="0.25">
      <c r="A309" s="69" t="s">
        <v>278</v>
      </c>
      <c r="B309" s="1109" t="s">
        <v>481</v>
      </c>
      <c r="C309" s="1104"/>
      <c r="D309" s="1104"/>
      <c r="E309" s="1105"/>
      <c r="F309" s="71">
        <f>F310+F311+F312</f>
        <v>490643.9</v>
      </c>
      <c r="G309" s="433"/>
      <c r="H309" s="410"/>
      <c r="I309" s="98"/>
      <c r="J309" s="98"/>
      <c r="K309" s="98"/>
      <c r="L309" s="98"/>
      <c r="M309" s="98"/>
      <c r="N309" s="98"/>
      <c r="O309" s="103">
        <f>O310+O311+O312</f>
        <v>0</v>
      </c>
      <c r="P309" s="122">
        <f t="shared" ref="P309:P320" si="21">F309+O309</f>
        <v>490643.9</v>
      </c>
      <c r="Q309" s="170">
        <f>Q310+Q311+Q312</f>
        <v>0</v>
      </c>
    </row>
    <row r="310" spans="1:17" s="37" customFormat="1" ht="20.100000000000001" customHeight="1" x14ac:dyDescent="0.25">
      <c r="A310" s="69" t="s">
        <v>279</v>
      </c>
      <c r="B310" s="1103" t="s">
        <v>468</v>
      </c>
      <c r="C310" s="1104"/>
      <c r="D310" s="1104"/>
      <c r="E310" s="1105"/>
      <c r="F310" s="71">
        <f>F135</f>
        <v>0</v>
      </c>
      <c r="G310" s="433"/>
      <c r="H310" s="410"/>
      <c r="I310" s="98"/>
      <c r="J310" s="98"/>
      <c r="K310" s="98"/>
      <c r="L310" s="98"/>
      <c r="M310" s="98"/>
      <c r="N310" s="98"/>
      <c r="O310" s="103">
        <f>O135</f>
        <v>0</v>
      </c>
      <c r="P310" s="122">
        <f t="shared" si="21"/>
        <v>0</v>
      </c>
      <c r="Q310" s="170">
        <f>Q135</f>
        <v>0</v>
      </c>
    </row>
    <row r="311" spans="1:17" s="37" customFormat="1" ht="20.100000000000001" customHeight="1" x14ac:dyDescent="0.25">
      <c r="A311" s="69" t="s">
        <v>280</v>
      </c>
      <c r="B311" s="1103" t="s">
        <v>29</v>
      </c>
      <c r="C311" s="1104"/>
      <c r="D311" s="1104"/>
      <c r="E311" s="1105"/>
      <c r="F311" s="71">
        <f>F136</f>
        <v>193245.8</v>
      </c>
      <c r="G311" s="433"/>
      <c r="H311" s="410"/>
      <c r="I311" s="98"/>
      <c r="J311" s="98"/>
      <c r="K311" s="98"/>
      <c r="L311" s="98"/>
      <c r="M311" s="98"/>
      <c r="N311" s="98"/>
      <c r="O311" s="103">
        <f>O136</f>
        <v>0</v>
      </c>
      <c r="P311" s="122">
        <f t="shared" si="21"/>
        <v>193245.8</v>
      </c>
      <c r="Q311" s="170">
        <f>Q136</f>
        <v>0</v>
      </c>
    </row>
    <row r="312" spans="1:17" s="37" customFormat="1" ht="20.100000000000001" customHeight="1" x14ac:dyDescent="0.25">
      <c r="A312" s="69" t="s">
        <v>281</v>
      </c>
      <c r="B312" s="1103" t="s">
        <v>158</v>
      </c>
      <c r="C312" s="1104"/>
      <c r="D312" s="1104"/>
      <c r="E312" s="1105"/>
      <c r="F312" s="71">
        <f>F137</f>
        <v>297398.10000000003</v>
      </c>
      <c r="G312" s="433"/>
      <c r="H312" s="410"/>
      <c r="I312" s="98"/>
      <c r="J312" s="98"/>
      <c r="K312" s="98"/>
      <c r="L312" s="98"/>
      <c r="M312" s="98"/>
      <c r="N312" s="98"/>
      <c r="O312" s="103">
        <f>O137</f>
        <v>0</v>
      </c>
      <c r="P312" s="122">
        <f t="shared" si="21"/>
        <v>297398.10000000003</v>
      </c>
      <c r="Q312" s="170">
        <f>Q137</f>
        <v>0</v>
      </c>
    </row>
    <row r="313" spans="1:17" s="37" customFormat="1" ht="20.100000000000001" customHeight="1" x14ac:dyDescent="0.25">
      <c r="A313" s="69" t="s">
        <v>282</v>
      </c>
      <c r="B313" s="1109" t="s">
        <v>482</v>
      </c>
      <c r="C313" s="1104"/>
      <c r="D313" s="1104"/>
      <c r="E313" s="1105"/>
      <c r="F313" s="72">
        <f>F314+F315+F316</f>
        <v>0</v>
      </c>
      <c r="G313" s="434"/>
      <c r="H313" s="411"/>
      <c r="I313" s="99"/>
      <c r="J313" s="99"/>
      <c r="K313" s="99"/>
      <c r="L313" s="99"/>
      <c r="M313" s="99"/>
      <c r="N313" s="99"/>
      <c r="O313" s="104">
        <f>O314+O315+O316</f>
        <v>0</v>
      </c>
      <c r="P313" s="122">
        <f t="shared" si="21"/>
        <v>0</v>
      </c>
      <c r="Q313" s="200">
        <f>Q314+Q315+Q316</f>
        <v>0</v>
      </c>
    </row>
    <row r="314" spans="1:17" s="37" customFormat="1" ht="20.100000000000001" customHeight="1" x14ac:dyDescent="0.25">
      <c r="A314" s="69" t="s">
        <v>283</v>
      </c>
      <c r="B314" s="1103" t="s">
        <v>468</v>
      </c>
      <c r="C314" s="1104"/>
      <c r="D314" s="1104"/>
      <c r="E314" s="1105"/>
      <c r="F314" s="72">
        <f>F139</f>
        <v>0</v>
      </c>
      <c r="G314" s="434"/>
      <c r="H314" s="411"/>
      <c r="I314" s="99"/>
      <c r="J314" s="99"/>
      <c r="K314" s="99"/>
      <c r="L314" s="99"/>
      <c r="M314" s="99"/>
      <c r="N314" s="99"/>
      <c r="O314" s="104">
        <f>O139</f>
        <v>0</v>
      </c>
      <c r="P314" s="122">
        <f t="shared" si="21"/>
        <v>0</v>
      </c>
      <c r="Q314" s="200">
        <f>Q139</f>
        <v>0</v>
      </c>
    </row>
    <row r="315" spans="1:17" s="37" customFormat="1" ht="20.100000000000001" customHeight="1" x14ac:dyDescent="0.25">
      <c r="A315" s="69" t="s">
        <v>284</v>
      </c>
      <c r="B315" s="1103" t="s">
        <v>29</v>
      </c>
      <c r="C315" s="1104"/>
      <c r="D315" s="1104"/>
      <c r="E315" s="1105"/>
      <c r="F315" s="72">
        <f>F140</f>
        <v>0</v>
      </c>
      <c r="G315" s="434"/>
      <c r="H315" s="411"/>
      <c r="I315" s="99"/>
      <c r="J315" s="99"/>
      <c r="K315" s="99"/>
      <c r="L315" s="99"/>
      <c r="M315" s="99"/>
      <c r="N315" s="99"/>
      <c r="O315" s="104">
        <f>O140</f>
        <v>0</v>
      </c>
      <c r="P315" s="122">
        <f t="shared" si="21"/>
        <v>0</v>
      </c>
      <c r="Q315" s="200">
        <f>Q140</f>
        <v>0</v>
      </c>
    </row>
    <row r="316" spans="1:17" s="37" customFormat="1" ht="20.100000000000001" customHeight="1" x14ac:dyDescent="0.25">
      <c r="A316" s="69" t="s">
        <v>285</v>
      </c>
      <c r="B316" s="1103" t="s">
        <v>158</v>
      </c>
      <c r="C316" s="1104"/>
      <c r="D316" s="1104"/>
      <c r="E316" s="1105"/>
      <c r="F316" s="72">
        <f>F141</f>
        <v>0</v>
      </c>
      <c r="G316" s="434"/>
      <c r="H316" s="411"/>
      <c r="I316" s="99"/>
      <c r="J316" s="99"/>
      <c r="K316" s="99"/>
      <c r="L316" s="99"/>
      <c r="M316" s="99"/>
      <c r="N316" s="99"/>
      <c r="O316" s="104">
        <f>O141</f>
        <v>0</v>
      </c>
      <c r="P316" s="122">
        <f t="shared" si="21"/>
        <v>0</v>
      </c>
      <c r="Q316" s="200">
        <f>Q141</f>
        <v>0</v>
      </c>
    </row>
    <row r="317" spans="1:17" s="37" customFormat="1" ht="20.100000000000001" customHeight="1" x14ac:dyDescent="0.25">
      <c r="A317" s="69" t="s">
        <v>286</v>
      </c>
      <c r="B317" s="1109" t="s">
        <v>416</v>
      </c>
      <c r="C317" s="1104"/>
      <c r="D317" s="1104"/>
      <c r="E317" s="1105"/>
      <c r="F317" s="72">
        <f>F318+F319+F320</f>
        <v>490643.9</v>
      </c>
      <c r="G317" s="434"/>
      <c r="H317" s="411"/>
      <c r="I317" s="99"/>
      <c r="J317" s="99"/>
      <c r="K317" s="99"/>
      <c r="L317" s="99"/>
      <c r="M317" s="99"/>
      <c r="N317" s="99"/>
      <c r="O317" s="104">
        <f>O318+O319+O320</f>
        <v>0</v>
      </c>
      <c r="P317" s="122">
        <f t="shared" si="21"/>
        <v>490643.9</v>
      </c>
      <c r="Q317" s="200">
        <f>Q318+Q319+Q320</f>
        <v>0</v>
      </c>
    </row>
    <row r="318" spans="1:17" s="37" customFormat="1" ht="20.100000000000001" customHeight="1" x14ac:dyDescent="0.25">
      <c r="A318" s="69" t="s">
        <v>287</v>
      </c>
      <c r="B318" s="1103" t="s">
        <v>468</v>
      </c>
      <c r="C318" s="1104"/>
      <c r="D318" s="1104"/>
      <c r="E318" s="1105"/>
      <c r="F318" s="72">
        <f>F310+F314</f>
        <v>0</v>
      </c>
      <c r="G318" s="434"/>
      <c r="H318" s="411"/>
      <c r="I318" s="99"/>
      <c r="J318" s="99"/>
      <c r="K318" s="99"/>
      <c r="L318" s="99"/>
      <c r="M318" s="99"/>
      <c r="N318" s="99"/>
      <c r="O318" s="104">
        <f>O310+O314</f>
        <v>0</v>
      </c>
      <c r="P318" s="122">
        <f t="shared" si="21"/>
        <v>0</v>
      </c>
      <c r="Q318" s="200">
        <f>Q310+Q314</f>
        <v>0</v>
      </c>
    </row>
    <row r="319" spans="1:17" s="37" customFormat="1" ht="20.100000000000001" customHeight="1" x14ac:dyDescent="0.25">
      <c r="A319" s="69" t="s">
        <v>288</v>
      </c>
      <c r="B319" s="1103" t="s">
        <v>29</v>
      </c>
      <c r="C319" s="1104"/>
      <c r="D319" s="1104"/>
      <c r="E319" s="1105"/>
      <c r="F319" s="72">
        <f>F311+F315</f>
        <v>193245.8</v>
      </c>
      <c r="G319" s="434"/>
      <c r="H319" s="411"/>
      <c r="I319" s="99"/>
      <c r="J319" s="99"/>
      <c r="K319" s="99"/>
      <c r="L319" s="99"/>
      <c r="M319" s="99"/>
      <c r="N319" s="99"/>
      <c r="O319" s="104">
        <f>O311+O315</f>
        <v>0</v>
      </c>
      <c r="P319" s="122">
        <f t="shared" si="21"/>
        <v>193245.8</v>
      </c>
      <c r="Q319" s="200">
        <f>Q311+Q315</f>
        <v>0</v>
      </c>
    </row>
    <row r="320" spans="1:17" s="37" customFormat="1" ht="20.100000000000001" customHeight="1" x14ac:dyDescent="0.25">
      <c r="A320" s="69" t="s">
        <v>289</v>
      </c>
      <c r="B320" s="1103" t="s">
        <v>158</v>
      </c>
      <c r="C320" s="1104"/>
      <c r="D320" s="1104"/>
      <c r="E320" s="1105"/>
      <c r="F320" s="72">
        <f>F312+F316</f>
        <v>297398.10000000003</v>
      </c>
      <c r="G320" s="434"/>
      <c r="H320" s="411"/>
      <c r="I320" s="99"/>
      <c r="J320" s="99"/>
      <c r="K320" s="99"/>
      <c r="L320" s="99"/>
      <c r="M320" s="99"/>
      <c r="N320" s="99"/>
      <c r="O320" s="104">
        <f>O312+O316</f>
        <v>0</v>
      </c>
      <c r="P320" s="122">
        <f t="shared" si="21"/>
        <v>297398.10000000003</v>
      </c>
      <c r="Q320" s="200">
        <f>Q312+Q316</f>
        <v>0</v>
      </c>
    </row>
    <row r="321" spans="1:17" s="37" customFormat="1" ht="20.100000000000001" customHeight="1" x14ac:dyDescent="0.25">
      <c r="A321" s="1108" t="s">
        <v>160</v>
      </c>
      <c r="B321" s="1111"/>
      <c r="C321" s="1111"/>
      <c r="D321" s="1111"/>
      <c r="E321" s="1111"/>
      <c r="F321" s="1111"/>
      <c r="G321" s="1111"/>
      <c r="H321" s="1111"/>
      <c r="I321" s="1111"/>
      <c r="J321" s="1111"/>
      <c r="K321" s="1111"/>
      <c r="L321" s="1111"/>
      <c r="M321" s="1111"/>
      <c r="N321" s="1111"/>
      <c r="O321" s="1111"/>
      <c r="P321" s="205"/>
      <c r="Q321" s="196"/>
    </row>
    <row r="322" spans="1:17" s="37" customFormat="1" ht="20.100000000000001" customHeight="1" x14ac:dyDescent="0.25">
      <c r="A322" s="69" t="s">
        <v>278</v>
      </c>
      <c r="B322" s="1109" t="s">
        <v>481</v>
      </c>
      <c r="C322" s="1104"/>
      <c r="D322" s="1104"/>
      <c r="E322" s="1105"/>
      <c r="F322" s="71">
        <f>F323+F324+F325</f>
        <v>119521.7</v>
      </c>
      <c r="G322" s="433"/>
      <c r="H322" s="410"/>
      <c r="I322" s="98"/>
      <c r="J322" s="98"/>
      <c r="K322" s="98"/>
      <c r="L322" s="98"/>
      <c r="M322" s="98"/>
      <c r="N322" s="98"/>
      <c r="O322" s="103">
        <f>O323+O324+O325</f>
        <v>0</v>
      </c>
      <c r="P322" s="122">
        <f t="shared" ref="P322:P333" si="22">F322+O322</f>
        <v>119521.7</v>
      </c>
      <c r="Q322" s="170">
        <f>Q323+Q324+Q325</f>
        <v>0</v>
      </c>
    </row>
    <row r="323" spans="1:17" s="37" customFormat="1" ht="20.100000000000001" customHeight="1" x14ac:dyDescent="0.25">
      <c r="A323" s="69" t="s">
        <v>279</v>
      </c>
      <c r="B323" s="1103" t="s">
        <v>468</v>
      </c>
      <c r="C323" s="1104"/>
      <c r="D323" s="1104"/>
      <c r="E323" s="1105"/>
      <c r="F323" s="71">
        <f>F178</f>
        <v>0</v>
      </c>
      <c r="G323" s="433"/>
      <c r="H323" s="410"/>
      <c r="I323" s="98"/>
      <c r="J323" s="98"/>
      <c r="K323" s="98"/>
      <c r="L323" s="98"/>
      <c r="M323" s="98"/>
      <c r="N323" s="98"/>
      <c r="O323" s="103">
        <f>O178</f>
        <v>0</v>
      </c>
      <c r="P323" s="122">
        <f t="shared" si="22"/>
        <v>0</v>
      </c>
      <c r="Q323" s="170">
        <f>Q178</f>
        <v>0</v>
      </c>
    </row>
    <row r="324" spans="1:17" s="37" customFormat="1" ht="20.100000000000001" customHeight="1" x14ac:dyDescent="0.25">
      <c r="A324" s="69" t="s">
        <v>280</v>
      </c>
      <c r="B324" s="1103" t="s">
        <v>29</v>
      </c>
      <c r="C324" s="1104"/>
      <c r="D324" s="1104"/>
      <c r="E324" s="1105"/>
      <c r="F324" s="71">
        <f>F179</f>
        <v>0</v>
      </c>
      <c r="G324" s="433"/>
      <c r="H324" s="410"/>
      <c r="I324" s="98"/>
      <c r="J324" s="98"/>
      <c r="K324" s="98"/>
      <c r="L324" s="98"/>
      <c r="M324" s="98"/>
      <c r="N324" s="98"/>
      <c r="O324" s="103">
        <f>O179</f>
        <v>0</v>
      </c>
      <c r="P324" s="122">
        <f t="shared" si="22"/>
        <v>0</v>
      </c>
      <c r="Q324" s="170">
        <f>Q179</f>
        <v>0</v>
      </c>
    </row>
    <row r="325" spans="1:17" s="37" customFormat="1" ht="20.100000000000001" customHeight="1" x14ac:dyDescent="0.25">
      <c r="A325" s="69" t="s">
        <v>281</v>
      </c>
      <c r="B325" s="1103" t="s">
        <v>158</v>
      </c>
      <c r="C325" s="1104"/>
      <c r="D325" s="1104"/>
      <c r="E325" s="1105"/>
      <c r="F325" s="71">
        <f>F180</f>
        <v>119521.7</v>
      </c>
      <c r="G325" s="433"/>
      <c r="H325" s="410"/>
      <c r="I325" s="98"/>
      <c r="J325" s="98"/>
      <c r="K325" s="98"/>
      <c r="L325" s="98"/>
      <c r="M325" s="98"/>
      <c r="N325" s="98"/>
      <c r="O325" s="103">
        <f>O180</f>
        <v>0</v>
      </c>
      <c r="P325" s="122">
        <f t="shared" si="22"/>
        <v>119521.7</v>
      </c>
      <c r="Q325" s="170">
        <f>Q180</f>
        <v>0</v>
      </c>
    </row>
    <row r="326" spans="1:17" s="37" customFormat="1" ht="20.100000000000001" customHeight="1" x14ac:dyDescent="0.25">
      <c r="A326" s="69" t="s">
        <v>282</v>
      </c>
      <c r="B326" s="1109" t="s">
        <v>482</v>
      </c>
      <c r="C326" s="1104"/>
      <c r="D326" s="1104"/>
      <c r="E326" s="1105"/>
      <c r="F326" s="72">
        <f>F327+F328+F329</f>
        <v>0</v>
      </c>
      <c r="G326" s="434"/>
      <c r="H326" s="411"/>
      <c r="I326" s="99"/>
      <c r="J326" s="99"/>
      <c r="K326" s="99"/>
      <c r="L326" s="99"/>
      <c r="M326" s="99"/>
      <c r="N326" s="99"/>
      <c r="O326" s="104">
        <f>O327+O328+O329</f>
        <v>0</v>
      </c>
      <c r="P326" s="122">
        <f t="shared" si="22"/>
        <v>0</v>
      </c>
      <c r="Q326" s="200">
        <f>Q327+Q328+Q329</f>
        <v>0</v>
      </c>
    </row>
    <row r="327" spans="1:17" s="37" customFormat="1" ht="20.100000000000001" customHeight="1" x14ac:dyDescent="0.25">
      <c r="A327" s="69" t="s">
        <v>283</v>
      </c>
      <c r="B327" s="1103" t="s">
        <v>468</v>
      </c>
      <c r="C327" s="1104"/>
      <c r="D327" s="1104"/>
      <c r="E327" s="1105"/>
      <c r="F327" s="72">
        <f>F182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O182</f>
        <v>0</v>
      </c>
      <c r="P327" s="122">
        <f t="shared" si="22"/>
        <v>0</v>
      </c>
      <c r="Q327" s="200">
        <f>Q182</f>
        <v>0</v>
      </c>
    </row>
    <row r="328" spans="1:17" s="37" customFormat="1" ht="20.100000000000001" customHeight="1" x14ac:dyDescent="0.25">
      <c r="A328" s="69" t="s">
        <v>284</v>
      </c>
      <c r="B328" s="1103" t="s">
        <v>29</v>
      </c>
      <c r="C328" s="1104"/>
      <c r="D328" s="1104"/>
      <c r="E328" s="1105"/>
      <c r="F328" s="72">
        <f>F183</f>
        <v>0</v>
      </c>
      <c r="G328" s="434"/>
      <c r="H328" s="411"/>
      <c r="I328" s="99"/>
      <c r="J328" s="99"/>
      <c r="K328" s="99"/>
      <c r="L328" s="99"/>
      <c r="M328" s="99"/>
      <c r="N328" s="99"/>
      <c r="O328" s="104">
        <f>O183</f>
        <v>0</v>
      </c>
      <c r="P328" s="122">
        <f t="shared" si="22"/>
        <v>0</v>
      </c>
      <c r="Q328" s="200">
        <f>Q183</f>
        <v>0</v>
      </c>
    </row>
    <row r="329" spans="1:17" s="37" customFormat="1" ht="20.100000000000001" customHeight="1" x14ac:dyDescent="0.25">
      <c r="A329" s="69" t="s">
        <v>285</v>
      </c>
      <c r="B329" s="1103" t="s">
        <v>158</v>
      </c>
      <c r="C329" s="1104"/>
      <c r="D329" s="1104"/>
      <c r="E329" s="1105"/>
      <c r="F329" s="72">
        <f>F184</f>
        <v>0</v>
      </c>
      <c r="G329" s="434"/>
      <c r="H329" s="411"/>
      <c r="I329" s="99"/>
      <c r="J329" s="99"/>
      <c r="K329" s="99"/>
      <c r="L329" s="99"/>
      <c r="M329" s="99"/>
      <c r="N329" s="99"/>
      <c r="O329" s="104">
        <f>O184</f>
        <v>0</v>
      </c>
      <c r="P329" s="122">
        <f t="shared" si="22"/>
        <v>0</v>
      </c>
      <c r="Q329" s="200">
        <f>Q184</f>
        <v>0</v>
      </c>
    </row>
    <row r="330" spans="1:17" s="37" customFormat="1" ht="20.100000000000001" customHeight="1" x14ac:dyDescent="0.25">
      <c r="A330" s="69" t="s">
        <v>286</v>
      </c>
      <c r="B330" s="1109" t="s">
        <v>417</v>
      </c>
      <c r="C330" s="1104"/>
      <c r="D330" s="1104"/>
      <c r="E330" s="1105"/>
      <c r="F330" s="72">
        <f>F331+F332+F333</f>
        <v>119521.7</v>
      </c>
      <c r="G330" s="434"/>
      <c r="H330" s="411"/>
      <c r="I330" s="99"/>
      <c r="J330" s="99"/>
      <c r="K330" s="99"/>
      <c r="L330" s="99"/>
      <c r="M330" s="99"/>
      <c r="N330" s="99"/>
      <c r="O330" s="104">
        <f>O331+O332+O333</f>
        <v>0</v>
      </c>
      <c r="P330" s="122">
        <f t="shared" si="22"/>
        <v>119521.7</v>
      </c>
      <c r="Q330" s="200">
        <f>Q331+Q332+Q333</f>
        <v>0</v>
      </c>
    </row>
    <row r="331" spans="1:17" s="37" customFormat="1" ht="20.100000000000001" customHeight="1" x14ac:dyDescent="0.25">
      <c r="A331" s="69" t="s">
        <v>287</v>
      </c>
      <c r="B331" s="1103" t="s">
        <v>468</v>
      </c>
      <c r="C331" s="1104"/>
      <c r="D331" s="1104"/>
      <c r="E331" s="1105"/>
      <c r="F331" s="72">
        <f>F323+F327</f>
        <v>0</v>
      </c>
      <c r="G331" s="434"/>
      <c r="H331" s="411"/>
      <c r="I331" s="99"/>
      <c r="J331" s="99"/>
      <c r="K331" s="99"/>
      <c r="L331" s="99"/>
      <c r="M331" s="99"/>
      <c r="N331" s="99"/>
      <c r="O331" s="104">
        <f>O323+O327</f>
        <v>0</v>
      </c>
      <c r="P331" s="122">
        <f t="shared" si="22"/>
        <v>0</v>
      </c>
      <c r="Q331" s="200">
        <f>Q323+Q327</f>
        <v>0</v>
      </c>
    </row>
    <row r="332" spans="1:17" s="37" customFormat="1" ht="20.100000000000001" customHeight="1" x14ac:dyDescent="0.25">
      <c r="A332" s="69" t="s">
        <v>288</v>
      </c>
      <c r="B332" s="1103" t="s">
        <v>29</v>
      </c>
      <c r="C332" s="1104"/>
      <c r="D332" s="1104"/>
      <c r="E332" s="1105"/>
      <c r="F332" s="72">
        <f>F324+F328</f>
        <v>0</v>
      </c>
      <c r="G332" s="434"/>
      <c r="H332" s="411"/>
      <c r="I332" s="99"/>
      <c r="J332" s="99"/>
      <c r="K332" s="99"/>
      <c r="L332" s="99"/>
      <c r="M332" s="99"/>
      <c r="N332" s="99"/>
      <c r="O332" s="104">
        <f>O324+O328</f>
        <v>0</v>
      </c>
      <c r="P332" s="122">
        <f t="shared" si="22"/>
        <v>0</v>
      </c>
      <c r="Q332" s="200">
        <f>Q324+Q328</f>
        <v>0</v>
      </c>
    </row>
    <row r="333" spans="1:17" s="37" customFormat="1" ht="20.100000000000001" customHeight="1" x14ac:dyDescent="0.25">
      <c r="A333" s="69" t="s">
        <v>289</v>
      </c>
      <c r="B333" s="1103" t="s">
        <v>158</v>
      </c>
      <c r="C333" s="1104"/>
      <c r="D333" s="1104"/>
      <c r="E333" s="1105"/>
      <c r="F333" s="72">
        <f>F325+F329</f>
        <v>119521.7</v>
      </c>
      <c r="G333" s="434"/>
      <c r="H333" s="411"/>
      <c r="I333" s="99"/>
      <c r="J333" s="99"/>
      <c r="K333" s="99"/>
      <c r="L333" s="99"/>
      <c r="M333" s="99"/>
      <c r="N333" s="99"/>
      <c r="O333" s="104">
        <f>O325+O329</f>
        <v>0</v>
      </c>
      <c r="P333" s="122">
        <f t="shared" si="22"/>
        <v>119521.7</v>
      </c>
      <c r="Q333" s="200">
        <f>Q325+Q329</f>
        <v>0</v>
      </c>
    </row>
    <row r="334" spans="1:17" s="37" customFormat="1" ht="20.100000000000001" customHeight="1" x14ac:dyDescent="0.25">
      <c r="A334" s="1108" t="s">
        <v>545</v>
      </c>
      <c r="B334" s="1108"/>
      <c r="C334" s="1108"/>
      <c r="D334" s="1108"/>
      <c r="E334" s="1108"/>
      <c r="F334" s="1108"/>
      <c r="G334" s="1108"/>
      <c r="H334" s="1108"/>
      <c r="I334" s="1108"/>
      <c r="J334" s="1108"/>
      <c r="K334" s="1108"/>
      <c r="L334" s="1108"/>
      <c r="M334" s="1108"/>
      <c r="N334" s="1108"/>
      <c r="O334" s="1108"/>
      <c r="P334" s="205"/>
      <c r="Q334" s="196"/>
    </row>
    <row r="335" spans="1:17" s="37" customFormat="1" ht="20.100000000000001" customHeight="1" x14ac:dyDescent="0.25">
      <c r="A335" s="69" t="s">
        <v>278</v>
      </c>
      <c r="B335" s="1109" t="s">
        <v>481</v>
      </c>
      <c r="C335" s="1104"/>
      <c r="D335" s="1104"/>
      <c r="E335" s="1105"/>
      <c r="F335" s="71">
        <f>F336+F337+F338</f>
        <v>6024.7999999999993</v>
      </c>
      <c r="G335" s="433"/>
      <c r="H335" s="410"/>
      <c r="I335" s="98"/>
      <c r="J335" s="98"/>
      <c r="K335" s="98"/>
      <c r="L335" s="98"/>
      <c r="M335" s="98"/>
      <c r="N335" s="98"/>
      <c r="O335" s="103">
        <f>O336+O337+O338</f>
        <v>0</v>
      </c>
      <c r="P335" s="122">
        <f t="shared" ref="P335:P342" si="23">F335+O335</f>
        <v>6024.7999999999993</v>
      </c>
      <c r="Q335" s="170">
        <f>Q336+Q337+Q338</f>
        <v>0</v>
      </c>
    </row>
    <row r="336" spans="1:17" s="37" customFormat="1" ht="20.100000000000001" customHeight="1" x14ac:dyDescent="0.25">
      <c r="A336" s="69" t="s">
        <v>279</v>
      </c>
      <c r="B336" s="1103" t="s">
        <v>468</v>
      </c>
      <c r="C336" s="1104"/>
      <c r="D336" s="1104"/>
      <c r="E336" s="1105"/>
      <c r="F336" s="71">
        <f>F207</f>
        <v>0</v>
      </c>
      <c r="G336" s="433"/>
      <c r="H336" s="410"/>
      <c r="I336" s="98"/>
      <c r="J336" s="98"/>
      <c r="K336" s="98"/>
      <c r="L336" s="98"/>
      <c r="M336" s="98"/>
      <c r="N336" s="98"/>
      <c r="O336" s="103">
        <f>O207</f>
        <v>0</v>
      </c>
      <c r="P336" s="122">
        <f t="shared" si="23"/>
        <v>0</v>
      </c>
      <c r="Q336" s="170">
        <f>Q207</f>
        <v>0</v>
      </c>
    </row>
    <row r="337" spans="1:17" s="37" customFormat="1" ht="20.100000000000001" customHeight="1" x14ac:dyDescent="0.25">
      <c r="A337" s="69" t="s">
        <v>280</v>
      </c>
      <c r="B337" s="1103" t="s">
        <v>29</v>
      </c>
      <c r="C337" s="1104"/>
      <c r="D337" s="1104"/>
      <c r="E337" s="1105"/>
      <c r="F337" s="71">
        <f>F208</f>
        <v>1358.9</v>
      </c>
      <c r="G337" s="433"/>
      <c r="H337" s="410"/>
      <c r="I337" s="98"/>
      <c r="J337" s="98"/>
      <c r="K337" s="98"/>
      <c r="L337" s="98"/>
      <c r="M337" s="98"/>
      <c r="N337" s="98"/>
      <c r="O337" s="103">
        <f>O208</f>
        <v>0</v>
      </c>
      <c r="P337" s="122">
        <f t="shared" si="23"/>
        <v>1358.9</v>
      </c>
      <c r="Q337" s="170">
        <f>Q208</f>
        <v>0</v>
      </c>
    </row>
    <row r="338" spans="1:17" s="37" customFormat="1" ht="20.100000000000001" customHeight="1" x14ac:dyDescent="0.25">
      <c r="A338" s="69" t="s">
        <v>281</v>
      </c>
      <c r="B338" s="1103" t="s">
        <v>158</v>
      </c>
      <c r="C338" s="1104"/>
      <c r="D338" s="1104"/>
      <c r="E338" s="1105"/>
      <c r="F338" s="71">
        <f>F209</f>
        <v>4665.8999999999996</v>
      </c>
      <c r="G338" s="433"/>
      <c r="H338" s="410"/>
      <c r="I338" s="98"/>
      <c r="J338" s="98"/>
      <c r="K338" s="98"/>
      <c r="L338" s="98"/>
      <c r="M338" s="98"/>
      <c r="N338" s="98"/>
      <c r="O338" s="103">
        <f>O209</f>
        <v>0</v>
      </c>
      <c r="P338" s="122">
        <f t="shared" si="23"/>
        <v>4665.8999999999996</v>
      </c>
      <c r="Q338" s="170">
        <f>Q209</f>
        <v>0</v>
      </c>
    </row>
    <row r="339" spans="1:17" s="37" customFormat="1" ht="20.100000000000001" customHeight="1" x14ac:dyDescent="0.25">
      <c r="A339" s="69" t="s">
        <v>282</v>
      </c>
      <c r="B339" s="1109" t="s">
        <v>418</v>
      </c>
      <c r="C339" s="1104"/>
      <c r="D339" s="1104"/>
      <c r="E339" s="1105"/>
      <c r="F339" s="72">
        <f>F335</f>
        <v>6024.7999999999993</v>
      </c>
      <c r="G339" s="434"/>
      <c r="H339" s="411"/>
      <c r="I339" s="99"/>
      <c r="J339" s="99"/>
      <c r="K339" s="99"/>
      <c r="L339" s="99"/>
      <c r="M339" s="99"/>
      <c r="N339" s="99"/>
      <c r="O339" s="104">
        <f>O335</f>
        <v>0</v>
      </c>
      <c r="P339" s="122">
        <f t="shared" si="23"/>
        <v>6024.7999999999993</v>
      </c>
      <c r="Q339" s="200">
        <f>Q335</f>
        <v>0</v>
      </c>
    </row>
    <row r="340" spans="1:17" s="37" customFormat="1" ht="20.100000000000001" customHeight="1" x14ac:dyDescent="0.25">
      <c r="A340" s="69" t="s">
        <v>283</v>
      </c>
      <c r="B340" s="1103" t="s">
        <v>468</v>
      </c>
      <c r="C340" s="1104"/>
      <c r="D340" s="1104"/>
      <c r="E340" s="1105"/>
      <c r="F340" s="72">
        <f>F336</f>
        <v>0</v>
      </c>
      <c r="G340" s="434"/>
      <c r="H340" s="411"/>
      <c r="I340" s="99"/>
      <c r="J340" s="99"/>
      <c r="K340" s="99"/>
      <c r="L340" s="99"/>
      <c r="M340" s="99"/>
      <c r="N340" s="99"/>
      <c r="O340" s="104">
        <f>O336</f>
        <v>0</v>
      </c>
      <c r="P340" s="122">
        <f t="shared" si="23"/>
        <v>0</v>
      </c>
      <c r="Q340" s="200">
        <f>Q336</f>
        <v>0</v>
      </c>
    </row>
    <row r="341" spans="1:17" s="37" customFormat="1" ht="20.100000000000001" customHeight="1" x14ac:dyDescent="0.25">
      <c r="A341" s="69" t="s">
        <v>284</v>
      </c>
      <c r="B341" s="1103" t="s">
        <v>29</v>
      </c>
      <c r="C341" s="1104"/>
      <c r="D341" s="1104"/>
      <c r="E341" s="1105"/>
      <c r="F341" s="72">
        <f>F337</f>
        <v>1358.9</v>
      </c>
      <c r="G341" s="434"/>
      <c r="H341" s="411"/>
      <c r="I341" s="99"/>
      <c r="J341" s="99"/>
      <c r="K341" s="99"/>
      <c r="L341" s="99"/>
      <c r="M341" s="99"/>
      <c r="N341" s="99"/>
      <c r="O341" s="104">
        <f>O337</f>
        <v>0</v>
      </c>
      <c r="P341" s="122">
        <f t="shared" si="23"/>
        <v>1358.9</v>
      </c>
      <c r="Q341" s="200">
        <f>Q337</f>
        <v>0</v>
      </c>
    </row>
    <row r="342" spans="1:17" s="37" customFormat="1" ht="20.100000000000001" customHeight="1" x14ac:dyDescent="0.25">
      <c r="A342" s="69" t="s">
        <v>285</v>
      </c>
      <c r="B342" s="1103" t="s">
        <v>158</v>
      </c>
      <c r="C342" s="1104"/>
      <c r="D342" s="1104"/>
      <c r="E342" s="1105"/>
      <c r="F342" s="72">
        <f>F338</f>
        <v>4665.8999999999996</v>
      </c>
      <c r="G342" s="434"/>
      <c r="H342" s="411"/>
      <c r="I342" s="99"/>
      <c r="J342" s="99"/>
      <c r="K342" s="99"/>
      <c r="L342" s="99"/>
      <c r="M342" s="99"/>
      <c r="N342" s="99"/>
      <c r="O342" s="104">
        <f>O338</f>
        <v>0</v>
      </c>
      <c r="P342" s="122">
        <f t="shared" si="23"/>
        <v>4665.8999999999996</v>
      </c>
      <c r="Q342" s="200">
        <f>Q338</f>
        <v>0</v>
      </c>
    </row>
    <row r="343" spans="1:17" s="37" customFormat="1" ht="20.100000000000001" customHeight="1" x14ac:dyDescent="0.25">
      <c r="A343" s="1112" t="s">
        <v>476</v>
      </c>
      <c r="B343" s="1112"/>
      <c r="C343" s="1112"/>
      <c r="D343" s="1112"/>
      <c r="E343" s="1112"/>
      <c r="F343" s="1112"/>
      <c r="G343" s="1112"/>
      <c r="H343" s="1112"/>
      <c r="I343" s="1112"/>
      <c r="J343" s="1112"/>
      <c r="K343" s="1112"/>
      <c r="L343" s="1112"/>
      <c r="M343" s="1112"/>
      <c r="N343" s="1112"/>
      <c r="O343" s="1112"/>
      <c r="P343" s="205"/>
      <c r="Q343" s="196"/>
    </row>
    <row r="344" spans="1:17" s="37" customFormat="1" ht="20.100000000000001" customHeight="1" x14ac:dyDescent="0.25">
      <c r="A344" s="69" t="s">
        <v>278</v>
      </c>
      <c r="B344" s="1109" t="s">
        <v>481</v>
      </c>
      <c r="C344" s="1104"/>
      <c r="D344" s="1104"/>
      <c r="E344" s="1105"/>
      <c r="F344" s="71">
        <f>F345+F346+F347</f>
        <v>9553.3000000000011</v>
      </c>
      <c r="G344" s="433"/>
      <c r="H344" s="410"/>
      <c r="I344" s="98"/>
      <c r="J344" s="98"/>
      <c r="K344" s="98"/>
      <c r="L344" s="98"/>
      <c r="M344" s="98"/>
      <c r="N344" s="98"/>
      <c r="O344" s="103">
        <f>O345+O346+O347</f>
        <v>0</v>
      </c>
      <c r="P344" s="122">
        <f t="shared" ref="P344:P351" si="24">F344+O344</f>
        <v>9553.3000000000011</v>
      </c>
      <c r="Q344" s="170">
        <f>Q345+Q346+Q347</f>
        <v>0</v>
      </c>
    </row>
    <row r="345" spans="1:17" s="37" customFormat="1" ht="20.100000000000001" customHeight="1" x14ac:dyDescent="0.25">
      <c r="A345" s="69" t="s">
        <v>279</v>
      </c>
      <c r="B345" s="1103" t="s">
        <v>468</v>
      </c>
      <c r="C345" s="1104"/>
      <c r="D345" s="1104"/>
      <c r="E345" s="1105"/>
      <c r="F345" s="71">
        <f>F243</f>
        <v>433.6</v>
      </c>
      <c r="G345" s="433"/>
      <c r="H345" s="410"/>
      <c r="I345" s="98"/>
      <c r="J345" s="98"/>
      <c r="K345" s="98"/>
      <c r="L345" s="98"/>
      <c r="M345" s="98"/>
      <c r="N345" s="98"/>
      <c r="O345" s="103">
        <f>O243</f>
        <v>0</v>
      </c>
      <c r="P345" s="122">
        <f t="shared" si="24"/>
        <v>433.6</v>
      </c>
      <c r="Q345" s="170">
        <f>Q243</f>
        <v>0</v>
      </c>
    </row>
    <row r="346" spans="1:17" s="37" customFormat="1" ht="20.100000000000001" customHeight="1" x14ac:dyDescent="0.25">
      <c r="A346" s="69" t="s">
        <v>280</v>
      </c>
      <c r="B346" s="1103" t="s">
        <v>29</v>
      </c>
      <c r="C346" s="1104"/>
      <c r="D346" s="1104"/>
      <c r="E346" s="1105"/>
      <c r="F346" s="71">
        <f>F244</f>
        <v>9119.7000000000007</v>
      </c>
      <c r="G346" s="433"/>
      <c r="H346" s="410"/>
      <c r="I346" s="98"/>
      <c r="J346" s="98"/>
      <c r="K346" s="98"/>
      <c r="L346" s="98"/>
      <c r="M346" s="98"/>
      <c r="N346" s="98"/>
      <c r="O346" s="103">
        <f>O244</f>
        <v>0</v>
      </c>
      <c r="P346" s="122">
        <f t="shared" si="24"/>
        <v>9119.7000000000007</v>
      </c>
      <c r="Q346" s="170">
        <f>Q244</f>
        <v>0</v>
      </c>
    </row>
    <row r="347" spans="1:17" s="37" customFormat="1" ht="20.100000000000001" customHeight="1" x14ac:dyDescent="0.25">
      <c r="A347" s="69" t="s">
        <v>281</v>
      </c>
      <c r="B347" s="1103" t="s">
        <v>158</v>
      </c>
      <c r="C347" s="1104"/>
      <c r="D347" s="1104"/>
      <c r="E347" s="1105"/>
      <c r="F347" s="71">
        <f>F245</f>
        <v>0</v>
      </c>
      <c r="G347" s="433"/>
      <c r="H347" s="410"/>
      <c r="I347" s="98"/>
      <c r="J347" s="98"/>
      <c r="K347" s="98"/>
      <c r="L347" s="98"/>
      <c r="M347" s="98"/>
      <c r="N347" s="98"/>
      <c r="O347" s="103">
        <f>O245</f>
        <v>0</v>
      </c>
      <c r="P347" s="122">
        <f t="shared" si="24"/>
        <v>0</v>
      </c>
      <c r="Q347" s="170">
        <f>Q245</f>
        <v>0</v>
      </c>
    </row>
    <row r="348" spans="1:17" s="37" customFormat="1" ht="20.100000000000001" customHeight="1" x14ac:dyDescent="0.25">
      <c r="A348" s="69" t="s">
        <v>282</v>
      </c>
      <c r="B348" s="1109" t="s">
        <v>84</v>
      </c>
      <c r="C348" s="1104"/>
      <c r="D348" s="1104"/>
      <c r="E348" s="1105"/>
      <c r="F348" s="72">
        <f>F344</f>
        <v>9553.3000000000011</v>
      </c>
      <c r="G348" s="434"/>
      <c r="H348" s="411"/>
      <c r="I348" s="99"/>
      <c r="J348" s="99"/>
      <c r="K348" s="99"/>
      <c r="L348" s="99"/>
      <c r="M348" s="99"/>
      <c r="N348" s="99"/>
      <c r="O348" s="104">
        <f>O344</f>
        <v>0</v>
      </c>
      <c r="P348" s="122">
        <f t="shared" si="24"/>
        <v>9553.3000000000011</v>
      </c>
      <c r="Q348" s="200">
        <f>Q344</f>
        <v>0</v>
      </c>
    </row>
    <row r="349" spans="1:17" s="37" customFormat="1" ht="20.100000000000001" customHeight="1" x14ac:dyDescent="0.25">
      <c r="A349" s="69" t="s">
        <v>283</v>
      </c>
      <c r="B349" s="1103" t="s">
        <v>468</v>
      </c>
      <c r="C349" s="1104"/>
      <c r="D349" s="1104"/>
      <c r="E349" s="1105"/>
      <c r="F349" s="72">
        <f>F345</f>
        <v>433.6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4"/>
        <v>433.6</v>
      </c>
      <c r="Q349" s="200">
        <f>Q345</f>
        <v>0</v>
      </c>
    </row>
    <row r="350" spans="1:17" s="37" customFormat="1" ht="20.100000000000001" customHeight="1" x14ac:dyDescent="0.25">
      <c r="A350" s="69" t="s">
        <v>284</v>
      </c>
      <c r="B350" s="1103" t="s">
        <v>29</v>
      </c>
      <c r="C350" s="1104"/>
      <c r="D350" s="1104"/>
      <c r="E350" s="1105"/>
      <c r="F350" s="72">
        <f>F346</f>
        <v>9119.7000000000007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4"/>
        <v>9119.7000000000007</v>
      </c>
      <c r="Q350" s="200">
        <f>Q346</f>
        <v>0</v>
      </c>
    </row>
    <row r="351" spans="1:17" s="37" customFormat="1" ht="20.100000000000001" customHeight="1" x14ac:dyDescent="0.25">
      <c r="A351" s="69" t="s">
        <v>285</v>
      </c>
      <c r="B351" s="1103" t="s">
        <v>158</v>
      </c>
      <c r="C351" s="1104"/>
      <c r="D351" s="1104"/>
      <c r="E351" s="1105"/>
      <c r="F351" s="72">
        <f>F347</f>
        <v>0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4"/>
        <v>0</v>
      </c>
      <c r="Q351" s="200">
        <f>Q347</f>
        <v>0</v>
      </c>
    </row>
    <row r="352" spans="1:17" s="37" customFormat="1" ht="20.100000000000001" customHeight="1" x14ac:dyDescent="0.25">
      <c r="A352" s="1084" t="s">
        <v>546</v>
      </c>
      <c r="B352" s="1084"/>
      <c r="C352" s="1084"/>
      <c r="D352" s="1084"/>
      <c r="E352" s="1084"/>
      <c r="F352" s="1084"/>
      <c r="G352" s="1084"/>
      <c r="H352" s="1084"/>
      <c r="I352" s="1084"/>
      <c r="J352" s="1084"/>
      <c r="K352" s="1084"/>
      <c r="L352" s="1084"/>
      <c r="M352" s="1084"/>
      <c r="N352" s="1084"/>
      <c r="O352" s="1084"/>
      <c r="P352" s="205"/>
      <c r="Q352" s="196"/>
    </row>
    <row r="353" spans="1:17" s="37" customFormat="1" ht="20.100000000000001" customHeight="1" x14ac:dyDescent="0.25">
      <c r="A353" s="69" t="s">
        <v>278</v>
      </c>
      <c r="B353" s="1109" t="s">
        <v>481</v>
      </c>
      <c r="C353" s="1104"/>
      <c r="D353" s="1104"/>
      <c r="E353" s="1105"/>
      <c r="F353" s="71">
        <f>F354+F355+F356</f>
        <v>14750.2</v>
      </c>
      <c r="G353" s="433"/>
      <c r="H353" s="410"/>
      <c r="I353" s="98"/>
      <c r="J353" s="98"/>
      <c r="K353" s="98"/>
      <c r="L353" s="98"/>
      <c r="M353" s="98"/>
      <c r="N353" s="98"/>
      <c r="O353" s="103">
        <f>O354+O355+O356</f>
        <v>0</v>
      </c>
      <c r="P353" s="122">
        <f t="shared" ref="P353:P360" si="25">F353+O353</f>
        <v>14750.2</v>
      </c>
      <c r="Q353" s="170">
        <f>Q354+Q355+Q356</f>
        <v>0</v>
      </c>
    </row>
    <row r="354" spans="1:17" s="37" customFormat="1" ht="20.100000000000001" customHeight="1" x14ac:dyDescent="0.25">
      <c r="A354" s="69" t="s">
        <v>279</v>
      </c>
      <c r="B354" s="1103" t="s">
        <v>468</v>
      </c>
      <c r="C354" s="1104"/>
      <c r="D354" s="1104"/>
      <c r="E354" s="1105"/>
      <c r="F354" s="71">
        <f>F279</f>
        <v>0</v>
      </c>
      <c r="G354" s="433"/>
      <c r="H354" s="410"/>
      <c r="I354" s="98"/>
      <c r="J354" s="98"/>
      <c r="K354" s="98"/>
      <c r="L354" s="98"/>
      <c r="M354" s="98"/>
      <c r="N354" s="98"/>
      <c r="O354" s="103">
        <f>O279</f>
        <v>0</v>
      </c>
      <c r="P354" s="122">
        <f t="shared" si="25"/>
        <v>0</v>
      </c>
      <c r="Q354" s="170">
        <f>Q279</f>
        <v>0</v>
      </c>
    </row>
    <row r="355" spans="1:17" s="37" customFormat="1" ht="20.100000000000001" customHeight="1" x14ac:dyDescent="0.25">
      <c r="A355" s="69" t="s">
        <v>280</v>
      </c>
      <c r="B355" s="1103" t="s">
        <v>29</v>
      </c>
      <c r="C355" s="1104"/>
      <c r="D355" s="1104"/>
      <c r="E355" s="1105"/>
      <c r="F355" s="71">
        <f>F280</f>
        <v>2136.1999999999998</v>
      </c>
      <c r="G355" s="433"/>
      <c r="H355" s="410"/>
      <c r="I355" s="98"/>
      <c r="J355" s="98"/>
      <c r="K355" s="98"/>
      <c r="L355" s="98"/>
      <c r="M355" s="98"/>
      <c r="N355" s="98"/>
      <c r="O355" s="103">
        <f>O280</f>
        <v>0</v>
      </c>
      <c r="P355" s="122">
        <f t="shared" si="25"/>
        <v>2136.1999999999998</v>
      </c>
      <c r="Q355" s="170">
        <f>Q280</f>
        <v>0</v>
      </c>
    </row>
    <row r="356" spans="1:17" s="37" customFormat="1" ht="20.100000000000001" customHeight="1" x14ac:dyDescent="0.25">
      <c r="A356" s="69" t="s">
        <v>281</v>
      </c>
      <c r="B356" s="1103" t="s">
        <v>158</v>
      </c>
      <c r="C356" s="1104"/>
      <c r="D356" s="1104"/>
      <c r="E356" s="1105"/>
      <c r="F356" s="71">
        <f>F281</f>
        <v>12614</v>
      </c>
      <c r="G356" s="433"/>
      <c r="H356" s="410"/>
      <c r="I356" s="98"/>
      <c r="J356" s="98"/>
      <c r="K356" s="98"/>
      <c r="L356" s="98"/>
      <c r="M356" s="98"/>
      <c r="N356" s="98"/>
      <c r="O356" s="103">
        <f>O281</f>
        <v>0</v>
      </c>
      <c r="P356" s="122">
        <f t="shared" si="25"/>
        <v>12614</v>
      </c>
      <c r="Q356" s="170">
        <f>Q281</f>
        <v>0</v>
      </c>
    </row>
    <row r="357" spans="1:17" s="37" customFormat="1" ht="20.100000000000001" customHeight="1" x14ac:dyDescent="0.25">
      <c r="A357" s="69" t="s">
        <v>282</v>
      </c>
      <c r="B357" s="1109" t="s">
        <v>419</v>
      </c>
      <c r="C357" s="1104"/>
      <c r="D357" s="1104"/>
      <c r="E357" s="1105"/>
      <c r="F357" s="71">
        <f>F353</f>
        <v>14750.2</v>
      </c>
      <c r="G357" s="433"/>
      <c r="H357" s="410"/>
      <c r="I357" s="98"/>
      <c r="J357" s="98"/>
      <c r="K357" s="98"/>
      <c r="L357" s="98"/>
      <c r="M357" s="98"/>
      <c r="N357" s="98"/>
      <c r="O357" s="103">
        <f>O353</f>
        <v>0</v>
      </c>
      <c r="P357" s="122">
        <f t="shared" si="25"/>
        <v>14750.2</v>
      </c>
      <c r="Q357" s="170">
        <f>Q353</f>
        <v>0</v>
      </c>
    </row>
    <row r="358" spans="1:17" s="37" customFormat="1" ht="20.100000000000001" customHeight="1" x14ac:dyDescent="0.25">
      <c r="A358" s="69" t="s">
        <v>283</v>
      </c>
      <c r="B358" s="1103" t="s">
        <v>468</v>
      </c>
      <c r="C358" s="1104"/>
      <c r="D358" s="1104"/>
      <c r="E358" s="1105"/>
      <c r="F358" s="71">
        <f>F354</f>
        <v>0</v>
      </c>
      <c r="G358" s="433"/>
      <c r="H358" s="410"/>
      <c r="I358" s="98"/>
      <c r="J358" s="98"/>
      <c r="K358" s="98"/>
      <c r="L358" s="98"/>
      <c r="M358" s="98"/>
      <c r="N358" s="98"/>
      <c r="O358" s="103">
        <f>O354</f>
        <v>0</v>
      </c>
      <c r="P358" s="122">
        <f t="shared" si="25"/>
        <v>0</v>
      </c>
      <c r="Q358" s="170">
        <f>Q354</f>
        <v>0</v>
      </c>
    </row>
    <row r="359" spans="1:17" s="37" customFormat="1" ht="20.100000000000001" customHeight="1" x14ac:dyDescent="0.25">
      <c r="A359" s="69" t="s">
        <v>284</v>
      </c>
      <c r="B359" s="1103" t="s">
        <v>29</v>
      </c>
      <c r="C359" s="1104"/>
      <c r="D359" s="1104"/>
      <c r="E359" s="1105"/>
      <c r="F359" s="71">
        <f>F355</f>
        <v>2136.1999999999998</v>
      </c>
      <c r="G359" s="433"/>
      <c r="H359" s="410"/>
      <c r="I359" s="98"/>
      <c r="J359" s="98"/>
      <c r="K359" s="98"/>
      <c r="L359" s="98"/>
      <c r="M359" s="98"/>
      <c r="N359" s="98"/>
      <c r="O359" s="103">
        <f>O355</f>
        <v>0</v>
      </c>
      <c r="P359" s="122">
        <f t="shared" si="25"/>
        <v>2136.1999999999998</v>
      </c>
      <c r="Q359" s="170">
        <f>Q355</f>
        <v>0</v>
      </c>
    </row>
    <row r="360" spans="1:17" s="37" customFormat="1" ht="20.100000000000001" customHeight="1" x14ac:dyDescent="0.25">
      <c r="A360" s="69" t="s">
        <v>285</v>
      </c>
      <c r="B360" s="1103" t="s">
        <v>158</v>
      </c>
      <c r="C360" s="1104"/>
      <c r="D360" s="1104"/>
      <c r="E360" s="1105"/>
      <c r="F360" s="71">
        <f>F356</f>
        <v>12614</v>
      </c>
      <c r="G360" s="433"/>
      <c r="H360" s="410"/>
      <c r="I360" s="98"/>
      <c r="J360" s="98"/>
      <c r="K360" s="98"/>
      <c r="L360" s="98"/>
      <c r="M360" s="98"/>
      <c r="N360" s="98"/>
      <c r="O360" s="103">
        <f>O356</f>
        <v>0</v>
      </c>
      <c r="P360" s="122">
        <f t="shared" si="25"/>
        <v>12614</v>
      </c>
      <c r="Q360" s="170">
        <f>Q356</f>
        <v>0</v>
      </c>
    </row>
    <row r="361" spans="1:17" s="37" customFormat="1" ht="20.100000000000001" customHeight="1" x14ac:dyDescent="0.25">
      <c r="A361" s="1118" t="s">
        <v>495</v>
      </c>
      <c r="B361" s="1118"/>
      <c r="C361" s="1118"/>
      <c r="D361" s="1118"/>
      <c r="E361" s="1118"/>
      <c r="F361" s="1118"/>
      <c r="G361" s="1118"/>
      <c r="H361" s="1118"/>
      <c r="I361" s="1118"/>
      <c r="J361" s="1118"/>
      <c r="K361" s="1118"/>
      <c r="L361" s="1118"/>
      <c r="M361" s="1118"/>
      <c r="N361" s="1118"/>
      <c r="O361" s="1118"/>
      <c r="P361" s="205"/>
      <c r="Q361" s="196"/>
    </row>
    <row r="362" spans="1:17" s="37" customFormat="1" ht="20.100000000000001" customHeight="1" x14ac:dyDescent="0.25">
      <c r="A362" s="69" t="s">
        <v>278</v>
      </c>
      <c r="B362" s="1109" t="s">
        <v>481</v>
      </c>
      <c r="C362" s="1104"/>
      <c r="D362" s="1104"/>
      <c r="E362" s="1105"/>
      <c r="F362" s="71">
        <f>F363+F364+F365</f>
        <v>835652.3</v>
      </c>
      <c r="G362" s="433"/>
      <c r="H362" s="410"/>
      <c r="I362" s="98"/>
      <c r="J362" s="98"/>
      <c r="K362" s="98"/>
      <c r="L362" s="98"/>
      <c r="M362" s="98"/>
      <c r="N362" s="98"/>
      <c r="O362" s="414">
        <f>O363+O364+O365</f>
        <v>0</v>
      </c>
      <c r="P362" s="122">
        <f t="shared" ref="P362:P373" si="26">F362+O362</f>
        <v>835652.3</v>
      </c>
      <c r="Q362" s="170">
        <f>Q363+Q364+Q365</f>
        <v>0</v>
      </c>
    </row>
    <row r="363" spans="1:17" s="37" customFormat="1" ht="20.100000000000001" customHeight="1" x14ac:dyDescent="0.25">
      <c r="A363" s="69" t="s">
        <v>279</v>
      </c>
      <c r="B363" s="1103" t="s">
        <v>468</v>
      </c>
      <c r="C363" s="1104"/>
      <c r="D363" s="1104"/>
      <c r="E363" s="1105"/>
      <c r="F363" s="71">
        <f>F297+F310+F323+F336+F345+F354</f>
        <v>433.6</v>
      </c>
      <c r="G363" s="433"/>
      <c r="H363" s="410"/>
      <c r="I363" s="98"/>
      <c r="J363" s="98"/>
      <c r="K363" s="98"/>
      <c r="L363" s="98"/>
      <c r="M363" s="98"/>
      <c r="N363" s="98"/>
      <c r="O363" s="414">
        <f>O297+O310+O323+O336+O345+O354</f>
        <v>0</v>
      </c>
      <c r="P363" s="122">
        <f t="shared" si="26"/>
        <v>433.6</v>
      </c>
      <c r="Q363" s="170">
        <f>Q297+Q310+Q323+Q336+Q345+Q354</f>
        <v>0</v>
      </c>
    </row>
    <row r="364" spans="1:17" s="37" customFormat="1" ht="20.100000000000001" customHeight="1" x14ac:dyDescent="0.25">
      <c r="A364" s="69" t="s">
        <v>280</v>
      </c>
      <c r="B364" s="1103" t="s">
        <v>29</v>
      </c>
      <c r="C364" s="1104"/>
      <c r="D364" s="1104"/>
      <c r="E364" s="1105"/>
      <c r="F364" s="71">
        <f>F298+F311+F324+F337+F346+F355</f>
        <v>310984.30000000005</v>
      </c>
      <c r="G364" s="433"/>
      <c r="H364" s="410"/>
      <c r="I364" s="98"/>
      <c r="J364" s="98"/>
      <c r="K364" s="98"/>
      <c r="L364" s="98"/>
      <c r="M364" s="98"/>
      <c r="N364" s="98"/>
      <c r="O364" s="414">
        <f>O298+O311+O324+O337+O346+O355</f>
        <v>0</v>
      </c>
      <c r="P364" s="122">
        <f t="shared" si="26"/>
        <v>310984.30000000005</v>
      </c>
      <c r="Q364" s="170">
        <f>Q298+Q311+Q324+Q337+Q346+Q355</f>
        <v>0</v>
      </c>
    </row>
    <row r="365" spans="1:17" s="37" customFormat="1" ht="20.100000000000001" customHeight="1" x14ac:dyDescent="0.25">
      <c r="A365" s="69" t="s">
        <v>281</v>
      </c>
      <c r="B365" s="1103" t="s">
        <v>158</v>
      </c>
      <c r="C365" s="1104"/>
      <c r="D365" s="1104"/>
      <c r="E365" s="1105"/>
      <c r="F365" s="71">
        <f>F299+F312+F325+F338+F347+F356</f>
        <v>524234.40000000008</v>
      </c>
      <c r="G365" s="433"/>
      <c r="H365" s="410"/>
      <c r="I365" s="98"/>
      <c r="J365" s="98"/>
      <c r="K365" s="98"/>
      <c r="L365" s="98"/>
      <c r="M365" s="98"/>
      <c r="N365" s="98"/>
      <c r="O365" s="414">
        <f>O299+O312+O325+O338+O347+O356</f>
        <v>0</v>
      </c>
      <c r="P365" s="122">
        <f t="shared" si="26"/>
        <v>524234.40000000008</v>
      </c>
      <c r="Q365" s="170">
        <f>Q299+Q312+Q325+Q338+Q347+Q356</f>
        <v>0</v>
      </c>
    </row>
    <row r="366" spans="1:17" s="37" customFormat="1" ht="20.100000000000001" customHeight="1" x14ac:dyDescent="0.25">
      <c r="A366" s="69" t="s">
        <v>282</v>
      </c>
      <c r="B366" s="1109" t="s">
        <v>482</v>
      </c>
      <c r="C366" s="1104"/>
      <c r="D366" s="1104"/>
      <c r="E366" s="1105"/>
      <c r="F366" s="72">
        <f>F367+F368+F369</f>
        <v>0</v>
      </c>
      <c r="G366" s="434"/>
      <c r="H366" s="411"/>
      <c r="I366" s="99"/>
      <c r="J366" s="99"/>
      <c r="K366" s="99"/>
      <c r="L366" s="99"/>
      <c r="M366" s="99"/>
      <c r="N366" s="99"/>
      <c r="O366" s="104">
        <f>O367+O368+O369</f>
        <v>0</v>
      </c>
      <c r="P366" s="122">
        <f t="shared" si="26"/>
        <v>0</v>
      </c>
      <c r="Q366" s="200">
        <f>Q367+Q368+Q369</f>
        <v>0</v>
      </c>
    </row>
    <row r="367" spans="1:17" s="37" customFormat="1" ht="20.100000000000001" customHeight="1" x14ac:dyDescent="0.25">
      <c r="A367" s="69" t="s">
        <v>283</v>
      </c>
      <c r="B367" s="1103" t="s">
        <v>468</v>
      </c>
      <c r="C367" s="1104"/>
      <c r="D367" s="1104"/>
      <c r="E367" s="1105"/>
      <c r="F367" s="72">
        <f>F301+F314+F327</f>
        <v>0</v>
      </c>
      <c r="G367" s="434"/>
      <c r="H367" s="411"/>
      <c r="I367" s="99"/>
      <c r="J367" s="99"/>
      <c r="K367" s="99"/>
      <c r="L367" s="99"/>
      <c r="M367" s="99"/>
      <c r="N367" s="99"/>
      <c r="O367" s="104">
        <f>O301+O314+O327</f>
        <v>0</v>
      </c>
      <c r="P367" s="122">
        <f t="shared" si="26"/>
        <v>0</v>
      </c>
      <c r="Q367" s="200">
        <f>Q301+Q314+Q327</f>
        <v>0</v>
      </c>
    </row>
    <row r="368" spans="1:17" s="37" customFormat="1" ht="20.100000000000001" customHeight="1" x14ac:dyDescent="0.25">
      <c r="A368" s="69" t="s">
        <v>284</v>
      </c>
      <c r="B368" s="1103" t="s">
        <v>29</v>
      </c>
      <c r="C368" s="1104"/>
      <c r="D368" s="1104"/>
      <c r="E368" s="1105"/>
      <c r="F368" s="72">
        <f>F302+F315+F328</f>
        <v>0</v>
      </c>
      <c r="G368" s="434"/>
      <c r="H368" s="411"/>
      <c r="I368" s="99"/>
      <c r="J368" s="99"/>
      <c r="K368" s="99"/>
      <c r="L368" s="99"/>
      <c r="M368" s="99"/>
      <c r="N368" s="99"/>
      <c r="O368" s="104">
        <f>O302+O315+O328</f>
        <v>0</v>
      </c>
      <c r="P368" s="122">
        <f t="shared" si="26"/>
        <v>0</v>
      </c>
      <c r="Q368" s="200">
        <f>Q302+Q315+Q328</f>
        <v>0</v>
      </c>
    </row>
    <row r="369" spans="1:17" s="37" customFormat="1" ht="20.100000000000001" customHeight="1" x14ac:dyDescent="0.25">
      <c r="A369" s="69" t="s">
        <v>285</v>
      </c>
      <c r="B369" s="1103" t="s">
        <v>158</v>
      </c>
      <c r="C369" s="1104"/>
      <c r="D369" s="1104"/>
      <c r="E369" s="1105"/>
      <c r="F369" s="72">
        <f>F303+F316+F329</f>
        <v>0</v>
      </c>
      <c r="G369" s="434"/>
      <c r="H369" s="411"/>
      <c r="I369" s="99"/>
      <c r="J369" s="99"/>
      <c r="K369" s="99"/>
      <c r="L369" s="99"/>
      <c r="M369" s="99"/>
      <c r="N369" s="99"/>
      <c r="O369" s="104">
        <f>O303+O316+O329</f>
        <v>0</v>
      </c>
      <c r="P369" s="122">
        <f t="shared" si="26"/>
        <v>0</v>
      </c>
      <c r="Q369" s="200">
        <f>Q303+Q316+Q329</f>
        <v>0</v>
      </c>
    </row>
    <row r="370" spans="1:17" s="37" customFormat="1" ht="20.100000000000001" customHeight="1" x14ac:dyDescent="0.25">
      <c r="A370" s="69" t="s">
        <v>286</v>
      </c>
      <c r="B370" s="1109" t="s">
        <v>420</v>
      </c>
      <c r="C370" s="1104"/>
      <c r="D370" s="1104"/>
      <c r="E370" s="1105"/>
      <c r="F370" s="72">
        <f>F371+F372+F373</f>
        <v>835652.3</v>
      </c>
      <c r="G370" s="434"/>
      <c r="H370" s="411"/>
      <c r="I370" s="99"/>
      <c r="J370" s="99"/>
      <c r="K370" s="99"/>
      <c r="L370" s="99"/>
      <c r="M370" s="99"/>
      <c r="N370" s="99"/>
      <c r="O370" s="104">
        <f>O371+O372+O373</f>
        <v>0</v>
      </c>
      <c r="P370" s="122">
        <f t="shared" si="26"/>
        <v>835652.3</v>
      </c>
      <c r="Q370" s="200">
        <f>Q371+Q372+Q373</f>
        <v>0</v>
      </c>
    </row>
    <row r="371" spans="1:17" s="37" customFormat="1" ht="20.100000000000001" customHeight="1" x14ac:dyDescent="0.25">
      <c r="A371" s="69" t="s">
        <v>287</v>
      </c>
      <c r="B371" s="1103" t="s">
        <v>468</v>
      </c>
      <c r="C371" s="1104"/>
      <c r="D371" s="1104"/>
      <c r="E371" s="1105"/>
      <c r="F371" s="72">
        <f>F363+F367</f>
        <v>433.6</v>
      </c>
      <c r="G371" s="434"/>
      <c r="H371" s="411"/>
      <c r="I371" s="99"/>
      <c r="J371" s="99"/>
      <c r="K371" s="99"/>
      <c r="L371" s="99"/>
      <c r="M371" s="99"/>
      <c r="N371" s="99"/>
      <c r="O371" s="104">
        <f>O363+O367</f>
        <v>0</v>
      </c>
      <c r="P371" s="122">
        <f t="shared" si="26"/>
        <v>433.6</v>
      </c>
      <c r="Q371" s="200">
        <f>Q363+Q367</f>
        <v>0</v>
      </c>
    </row>
    <row r="372" spans="1:17" s="37" customFormat="1" ht="20.100000000000001" customHeight="1" x14ac:dyDescent="0.25">
      <c r="A372" s="69" t="s">
        <v>288</v>
      </c>
      <c r="B372" s="1103" t="s">
        <v>29</v>
      </c>
      <c r="C372" s="1104"/>
      <c r="D372" s="1104"/>
      <c r="E372" s="1105"/>
      <c r="F372" s="72">
        <f>F364+F368</f>
        <v>310984.30000000005</v>
      </c>
      <c r="G372" s="434"/>
      <c r="H372" s="411"/>
      <c r="I372" s="99"/>
      <c r="J372" s="99"/>
      <c r="K372" s="99"/>
      <c r="L372" s="99"/>
      <c r="M372" s="99"/>
      <c r="N372" s="99"/>
      <c r="O372" s="104">
        <f>O364+O368</f>
        <v>0</v>
      </c>
      <c r="P372" s="122">
        <f t="shared" si="26"/>
        <v>310984.30000000005</v>
      </c>
      <c r="Q372" s="200">
        <f>Q364+Q368</f>
        <v>0</v>
      </c>
    </row>
    <row r="373" spans="1:17" s="37" customFormat="1" ht="20.100000000000001" customHeight="1" x14ac:dyDescent="0.25">
      <c r="A373" s="69" t="s">
        <v>289</v>
      </c>
      <c r="B373" s="1103" t="s">
        <v>158</v>
      </c>
      <c r="C373" s="1104"/>
      <c r="D373" s="1104"/>
      <c r="E373" s="1105"/>
      <c r="F373" s="72">
        <f>F365+F369</f>
        <v>524234.40000000008</v>
      </c>
      <c r="G373" s="434"/>
      <c r="H373" s="411"/>
      <c r="I373" s="99"/>
      <c r="J373" s="99"/>
      <c r="K373" s="99"/>
      <c r="L373" s="99"/>
      <c r="M373" s="99"/>
      <c r="N373" s="99"/>
      <c r="O373" s="104">
        <f>O365+O369</f>
        <v>0</v>
      </c>
      <c r="P373" s="122">
        <f t="shared" si="26"/>
        <v>524234.40000000008</v>
      </c>
      <c r="Q373" s="200">
        <f>Q365+Q369</f>
        <v>0</v>
      </c>
    </row>
    <row r="374" spans="1:17" ht="24.75" customHeight="1" x14ac:dyDescent="0.2">
      <c r="A374" s="1114" t="s">
        <v>421</v>
      </c>
      <c r="B374" s="1115"/>
      <c r="C374" s="1115"/>
      <c r="D374" s="1115"/>
      <c r="E374" s="1115"/>
      <c r="F374" s="1115"/>
      <c r="G374" s="1115"/>
      <c r="H374" s="1115"/>
      <c r="I374" s="1115"/>
      <c r="J374" s="1115"/>
      <c r="K374" s="1115"/>
      <c r="L374" s="1115"/>
      <c r="M374" s="1115"/>
      <c r="N374" s="1115"/>
      <c r="O374" s="1115"/>
      <c r="P374" s="260"/>
    </row>
    <row r="375" spans="1:17" x14ac:dyDescent="0.2">
      <c r="A375" s="62"/>
      <c r="B375" s="59"/>
      <c r="C375" s="60"/>
      <c r="D375" s="61"/>
      <c r="E375" s="62"/>
      <c r="P375" s="229"/>
    </row>
    <row r="376" spans="1:17" ht="15.75" x14ac:dyDescent="0.2">
      <c r="A376" s="1116"/>
      <c r="B376" s="1117"/>
      <c r="C376" s="1117"/>
      <c r="D376" s="1117"/>
      <c r="E376" s="1117"/>
      <c r="P376" s="229"/>
    </row>
    <row r="377" spans="1:17" x14ac:dyDescent="0.2">
      <c r="P377" s="229"/>
    </row>
    <row r="378" spans="1:17" x14ac:dyDescent="0.2">
      <c r="B378" s="59"/>
      <c r="C378" s="60"/>
      <c r="D378" s="61"/>
      <c r="E378" s="62"/>
      <c r="F378" s="114"/>
      <c r="G378" s="429"/>
      <c r="H378" s="406"/>
      <c r="I378" s="78"/>
      <c r="J378" s="78"/>
      <c r="K378" s="78"/>
      <c r="L378" s="78"/>
      <c r="M378" s="78"/>
      <c r="N378" s="80"/>
      <c r="O378" s="43"/>
      <c r="P378" s="230"/>
    </row>
    <row r="379" spans="1:17" x14ac:dyDescent="0.2">
      <c r="B379" s="59"/>
      <c r="C379" s="60"/>
      <c r="D379" s="61"/>
      <c r="E379" s="62"/>
      <c r="F379" s="114"/>
      <c r="G379" s="429"/>
      <c r="H379" s="406"/>
      <c r="I379" s="78"/>
      <c r="J379" s="78"/>
      <c r="K379" s="78"/>
      <c r="L379" s="78"/>
      <c r="M379" s="78"/>
      <c r="N379" s="80"/>
      <c r="O379" s="43"/>
      <c r="P379" s="230"/>
    </row>
    <row r="380" spans="1:17" x14ac:dyDescent="0.2">
      <c r="B380" s="59"/>
      <c r="C380" s="60"/>
      <c r="D380" s="61"/>
      <c r="E380" s="62"/>
      <c r="F380" s="114"/>
      <c r="G380" s="429"/>
      <c r="H380" s="406"/>
      <c r="I380" s="78"/>
      <c r="J380" s="78"/>
      <c r="K380" s="78"/>
      <c r="L380" s="78"/>
      <c r="M380" s="78"/>
      <c r="N380" s="80"/>
      <c r="O380" s="43"/>
      <c r="P380" s="230"/>
    </row>
    <row r="381" spans="1:17" x14ac:dyDescent="0.2">
      <c r="B381" s="59"/>
      <c r="C381" s="60"/>
      <c r="D381" s="61"/>
      <c r="E381" s="62"/>
      <c r="F381" s="114"/>
      <c r="G381" s="429"/>
      <c r="H381" s="406"/>
      <c r="I381" s="78"/>
      <c r="J381" s="78"/>
      <c r="K381" s="78"/>
      <c r="L381" s="78"/>
      <c r="M381" s="78"/>
      <c r="N381" s="80"/>
      <c r="O381" s="43"/>
      <c r="P381" s="230"/>
    </row>
    <row r="382" spans="1:17" x14ac:dyDescent="0.2">
      <c r="B382" s="59"/>
      <c r="C382" s="60"/>
      <c r="D382" s="61"/>
      <c r="E382" s="62"/>
      <c r="F382" s="114"/>
      <c r="G382" s="429"/>
      <c r="H382" s="406"/>
      <c r="I382" s="78"/>
      <c r="J382" s="78"/>
      <c r="K382" s="78"/>
      <c r="L382" s="78"/>
      <c r="M382" s="78"/>
      <c r="N382" s="80"/>
      <c r="O382" s="43"/>
      <c r="P382" s="230"/>
    </row>
    <row r="383" spans="1:17" x14ac:dyDescent="0.2">
      <c r="B383" s="59"/>
      <c r="C383" s="60"/>
      <c r="D383" s="61"/>
      <c r="E383" s="62"/>
      <c r="F383" s="114"/>
      <c r="G383" s="429"/>
      <c r="H383" s="406"/>
      <c r="I383" s="78"/>
      <c r="J383" s="78"/>
      <c r="K383" s="78"/>
      <c r="L383" s="78"/>
      <c r="M383" s="78"/>
      <c r="N383" s="80"/>
      <c r="O383" s="43"/>
      <c r="P383" s="230"/>
    </row>
    <row r="384" spans="1:17" x14ac:dyDescent="0.2">
      <c r="B384" s="59"/>
      <c r="C384" s="60"/>
      <c r="D384" s="61"/>
      <c r="E384" s="62"/>
      <c r="F384" s="114"/>
      <c r="G384" s="429"/>
      <c r="H384" s="406"/>
      <c r="I384" s="78"/>
      <c r="J384" s="78"/>
      <c r="K384" s="78"/>
      <c r="L384" s="78"/>
      <c r="M384" s="78"/>
      <c r="N384" s="80"/>
      <c r="O384" s="43"/>
      <c r="P384" s="230"/>
    </row>
    <row r="385" spans="2:16" x14ac:dyDescent="0.2">
      <c r="B385" s="59"/>
      <c r="C385" s="60"/>
      <c r="D385" s="61"/>
      <c r="E385" s="62"/>
      <c r="F385" s="114"/>
      <c r="G385" s="429"/>
      <c r="H385" s="406"/>
      <c r="I385" s="78"/>
      <c r="J385" s="78"/>
      <c r="K385" s="78"/>
      <c r="L385" s="78"/>
      <c r="M385" s="78"/>
      <c r="N385" s="80"/>
      <c r="O385" s="43"/>
      <c r="P385" s="230"/>
    </row>
    <row r="386" spans="2:16" x14ac:dyDescent="0.2">
      <c r="B386" s="59"/>
      <c r="C386" s="60"/>
      <c r="D386" s="61"/>
      <c r="E386" s="62"/>
      <c r="F386" s="114"/>
      <c r="G386" s="429"/>
      <c r="H386" s="406"/>
      <c r="I386" s="78"/>
      <c r="J386" s="78"/>
      <c r="K386" s="78"/>
      <c r="L386" s="78"/>
      <c r="M386" s="78"/>
      <c r="N386" s="80"/>
      <c r="O386" s="43"/>
      <c r="P386" s="230"/>
    </row>
    <row r="387" spans="2:16" x14ac:dyDescent="0.2">
      <c r="B387" s="59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80"/>
      <c r="O387" s="43"/>
      <c r="P387" s="124"/>
    </row>
  </sheetData>
  <mergeCells count="254">
    <mergeCell ref="B119:E119"/>
    <mergeCell ref="B120:E120"/>
    <mergeCell ref="B121:E121"/>
    <mergeCell ref="B122:E122"/>
    <mergeCell ref="B123:E123"/>
    <mergeCell ref="B271:E271"/>
    <mergeCell ref="B201:E201"/>
    <mergeCell ref="B202:E202"/>
    <mergeCell ref="B203:E203"/>
    <mergeCell ref="B204:E204"/>
    <mergeCell ref="A232:Q232"/>
    <mergeCell ref="B233:E233"/>
    <mergeCell ref="B211:E211"/>
    <mergeCell ref="B207:E207"/>
    <mergeCell ref="A225:O225"/>
    <mergeCell ref="A215:O215"/>
    <mergeCell ref="B183:E183"/>
    <mergeCell ref="B180:E180"/>
    <mergeCell ref="B162:E162"/>
    <mergeCell ref="B213:E213"/>
    <mergeCell ref="A169:O169"/>
    <mergeCell ref="A176:O176"/>
    <mergeCell ref="A133:O133"/>
    <mergeCell ref="B141:E141"/>
    <mergeCell ref="B158:E158"/>
    <mergeCell ref="B159:E159"/>
    <mergeCell ref="B160:E160"/>
    <mergeCell ref="B137:E137"/>
    <mergeCell ref="B136:E136"/>
    <mergeCell ref="A157:Q157"/>
    <mergeCell ref="B164:E164"/>
    <mergeCell ref="A147:O147"/>
    <mergeCell ref="A146:O146"/>
    <mergeCell ref="B138:E138"/>
    <mergeCell ref="B140:E140"/>
    <mergeCell ref="B276:E276"/>
    <mergeCell ref="B240:E240"/>
    <mergeCell ref="A268:Q268"/>
    <mergeCell ref="B269:E269"/>
    <mergeCell ref="B270:E270"/>
    <mergeCell ref="A251:O251"/>
    <mergeCell ref="A261:O261"/>
    <mergeCell ref="B246:E246"/>
    <mergeCell ref="B245:E245"/>
    <mergeCell ref="A250:O250"/>
    <mergeCell ref="B249:E249"/>
    <mergeCell ref="B248:E248"/>
    <mergeCell ref="A262:A263"/>
    <mergeCell ref="B262:B263"/>
    <mergeCell ref="B272:E272"/>
    <mergeCell ref="A6:O6"/>
    <mergeCell ref="A39:O39"/>
    <mergeCell ref="A2:A3"/>
    <mergeCell ref="G2:O2"/>
    <mergeCell ref="B52:E52"/>
    <mergeCell ref="A99:O99"/>
    <mergeCell ref="A115:P115"/>
    <mergeCell ref="B116:E116"/>
    <mergeCell ref="B117:E117"/>
    <mergeCell ref="B50:E50"/>
    <mergeCell ref="A42:Q42"/>
    <mergeCell ref="A90:Q90"/>
    <mergeCell ref="B91:E91"/>
    <mergeCell ref="B92:E92"/>
    <mergeCell ref="B93:E93"/>
    <mergeCell ref="B44:E44"/>
    <mergeCell ref="B45:E45"/>
    <mergeCell ref="B46:E46"/>
    <mergeCell ref="B47:E47"/>
    <mergeCell ref="B49:E49"/>
    <mergeCell ref="B48:E48"/>
    <mergeCell ref="B94:E94"/>
    <mergeCell ref="A64:O64"/>
    <mergeCell ref="B95:E95"/>
    <mergeCell ref="B56:E56"/>
    <mergeCell ref="B53:E53"/>
    <mergeCell ref="B54:E54"/>
    <mergeCell ref="B55:E55"/>
    <mergeCell ref="B61:E61"/>
    <mergeCell ref="B62:E62"/>
    <mergeCell ref="B57:E57"/>
    <mergeCell ref="B2:B3"/>
    <mergeCell ref="A51:O51"/>
    <mergeCell ref="A30:Q30"/>
    <mergeCell ref="D2:D3"/>
    <mergeCell ref="Q3:Q4"/>
    <mergeCell ref="B34:E34"/>
    <mergeCell ref="B35:E35"/>
    <mergeCell ref="B36:E36"/>
    <mergeCell ref="B37:E37"/>
    <mergeCell ref="B38:E38"/>
    <mergeCell ref="B43:E43"/>
    <mergeCell ref="A5:O5"/>
    <mergeCell ref="B31:E31"/>
    <mergeCell ref="B32:E32"/>
    <mergeCell ref="B33:E33"/>
    <mergeCell ref="E2:E3"/>
    <mergeCell ref="C2:C3"/>
    <mergeCell ref="B323:E323"/>
    <mergeCell ref="B325:E325"/>
    <mergeCell ref="B328:E328"/>
    <mergeCell ref="B326:E326"/>
    <mergeCell ref="A321:O321"/>
    <mergeCell ref="B327:E327"/>
    <mergeCell ref="B309:E309"/>
    <mergeCell ref="B58:E58"/>
    <mergeCell ref="B63:E63"/>
    <mergeCell ref="B60:E60"/>
    <mergeCell ref="B59:E59"/>
    <mergeCell ref="B118:E118"/>
    <mergeCell ref="B96:E96"/>
    <mergeCell ref="B97:E97"/>
    <mergeCell ref="A65:P65"/>
    <mergeCell ref="B98:E98"/>
    <mergeCell ref="A104:O104"/>
    <mergeCell ref="B134:E134"/>
    <mergeCell ref="B142:E142"/>
    <mergeCell ref="B139:E139"/>
    <mergeCell ref="B161:E161"/>
    <mergeCell ref="A124:O124"/>
    <mergeCell ref="B143:E143"/>
    <mergeCell ref="B135:E135"/>
    <mergeCell ref="B317:E317"/>
    <mergeCell ref="B313:E313"/>
    <mergeCell ref="A308:O308"/>
    <mergeCell ref="B283:E283"/>
    <mergeCell ref="B316:E316"/>
    <mergeCell ref="B322:E322"/>
    <mergeCell ref="B318:E318"/>
    <mergeCell ref="B284:E284"/>
    <mergeCell ref="B298:E298"/>
    <mergeCell ref="B342:E342"/>
    <mergeCell ref="B332:E332"/>
    <mergeCell ref="B333:E333"/>
    <mergeCell ref="B329:E329"/>
    <mergeCell ref="B330:E330"/>
    <mergeCell ref="B337:E337"/>
    <mergeCell ref="B349:E349"/>
    <mergeCell ref="B355:E355"/>
    <mergeCell ref="B341:E341"/>
    <mergeCell ref="B340:E340"/>
    <mergeCell ref="B338:E338"/>
    <mergeCell ref="B336:E336"/>
    <mergeCell ref="B335:E335"/>
    <mergeCell ref="B339:E339"/>
    <mergeCell ref="A376:E376"/>
    <mergeCell ref="B371:E371"/>
    <mergeCell ref="B372:E372"/>
    <mergeCell ref="B373:E373"/>
    <mergeCell ref="A374:O374"/>
    <mergeCell ref="B363:E363"/>
    <mergeCell ref="B365:E365"/>
    <mergeCell ref="B366:E366"/>
    <mergeCell ref="B370:E370"/>
    <mergeCell ref="B369:E369"/>
    <mergeCell ref="B368:E368"/>
    <mergeCell ref="B367:E367"/>
    <mergeCell ref="B364:E364"/>
    <mergeCell ref="B282:E282"/>
    <mergeCell ref="B344:E344"/>
    <mergeCell ref="B362:E362"/>
    <mergeCell ref="B350:E350"/>
    <mergeCell ref="A352:O352"/>
    <mergeCell ref="B346:E346"/>
    <mergeCell ref="B348:E348"/>
    <mergeCell ref="A361:O361"/>
    <mergeCell ref="B360:E360"/>
    <mergeCell ref="B357:E357"/>
    <mergeCell ref="B345:E345"/>
    <mergeCell ref="B331:E331"/>
    <mergeCell ref="B315:E315"/>
    <mergeCell ref="B359:E359"/>
    <mergeCell ref="B358:E358"/>
    <mergeCell ref="B310:E310"/>
    <mergeCell ref="A343:O343"/>
    <mergeCell ref="A334:O334"/>
    <mergeCell ref="B356:E356"/>
    <mergeCell ref="B354:E354"/>
    <mergeCell ref="B353:E353"/>
    <mergeCell ref="B347:E347"/>
    <mergeCell ref="B351:E351"/>
    <mergeCell ref="B299:E299"/>
    <mergeCell ref="B324:E324"/>
    <mergeCell ref="B285:E285"/>
    <mergeCell ref="B305:E305"/>
    <mergeCell ref="B307:E307"/>
    <mergeCell ref="A291:O291"/>
    <mergeCell ref="B306:E306"/>
    <mergeCell ref="B297:E297"/>
    <mergeCell ref="B296:E296"/>
    <mergeCell ref="A292:O292"/>
    <mergeCell ref="B300:E300"/>
    <mergeCell ref="A290:O290"/>
    <mergeCell ref="B303:E303"/>
    <mergeCell ref="B302:E302"/>
    <mergeCell ref="B301:E301"/>
    <mergeCell ref="A293:E294"/>
    <mergeCell ref="A295:O295"/>
    <mergeCell ref="G293:O293"/>
    <mergeCell ref="A289:O289"/>
    <mergeCell ref="B314:E314"/>
    <mergeCell ref="B304:E304"/>
    <mergeCell ref="B311:E311"/>
    <mergeCell ref="B312:E312"/>
    <mergeCell ref="B320:E320"/>
    <mergeCell ref="B319:E319"/>
    <mergeCell ref="B209:E209"/>
    <mergeCell ref="B186:E186"/>
    <mergeCell ref="B188:E188"/>
    <mergeCell ref="B145:E145"/>
    <mergeCell ref="B200:E200"/>
    <mergeCell ref="B163:E163"/>
    <mergeCell ref="B144:E144"/>
    <mergeCell ref="A205:O205"/>
    <mergeCell ref="B165:E165"/>
    <mergeCell ref="A196:Q196"/>
    <mergeCell ref="B197:E197"/>
    <mergeCell ref="A190:O190"/>
    <mergeCell ref="A189:O189"/>
    <mergeCell ref="B187:E187"/>
    <mergeCell ref="B184:E184"/>
    <mergeCell ref="B198:E198"/>
    <mergeCell ref="B199:E199"/>
    <mergeCell ref="B179:E179"/>
    <mergeCell ref="B181:E181"/>
    <mergeCell ref="B177:E177"/>
    <mergeCell ref="B178:E178"/>
    <mergeCell ref="A166:O166"/>
    <mergeCell ref="B182:E182"/>
    <mergeCell ref="B185:E185"/>
    <mergeCell ref="B281:E281"/>
    <mergeCell ref="A214:O214"/>
    <mergeCell ref="B208:E208"/>
    <mergeCell ref="B206:E206"/>
    <mergeCell ref="B210:E210"/>
    <mergeCell ref="B243:E243"/>
    <mergeCell ref="B242:E242"/>
    <mergeCell ref="B234:E234"/>
    <mergeCell ref="B235:E235"/>
    <mergeCell ref="B236:E236"/>
    <mergeCell ref="B237:E237"/>
    <mergeCell ref="B280:E280"/>
    <mergeCell ref="B279:E279"/>
    <mergeCell ref="A277:O277"/>
    <mergeCell ref="B278:E278"/>
    <mergeCell ref="B238:E238"/>
    <mergeCell ref="B239:E239"/>
    <mergeCell ref="B273:E273"/>
    <mergeCell ref="B274:E274"/>
    <mergeCell ref="B247:E247"/>
    <mergeCell ref="A241:O241"/>
    <mergeCell ref="B244:E244"/>
    <mergeCell ref="B275:E275"/>
    <mergeCell ref="B212:E212"/>
  </mergeCells>
  <phoneticPr fontId="2" type="noConversion"/>
  <conditionalFormatting sqref="F1:F11 F21:F25 F27:F29 O32:O34 F43:F64 O54:O55 O58:O59 F66:F89 Q69:Q71 Q73 O91:P91 F91:F114 O92:O94 O95:P95 F124:F156 O134:O145 Q134:Q145 Q148:Q150 F158:F195 Q177:Q188 O179 Q206:Q213 Q216:Q217 Q242:Q249 O243:O245 Q258 F262:F267 O280 Q296:Q307 Q309:Q320 Q322:Q333 Q335:Q342 Q344:Q351 Q353:Q360 Q362:Q373">
    <cfRule type="cellIs" dxfId="30" priority="41" stopIfTrue="1" operator="lessThan">
      <formula>0</formula>
    </cfRule>
  </conditionalFormatting>
  <conditionalFormatting sqref="F31:F41">
    <cfRule type="cellIs" dxfId="29" priority="1" stopIfTrue="1" operator="lessThan">
      <formula>0</formula>
    </cfRule>
  </conditionalFormatting>
  <conditionalFormatting sqref="F197:F231">
    <cfRule type="cellIs" dxfId="28" priority="5" stopIfTrue="1" operator="lessThan">
      <formula>0</formula>
    </cfRule>
  </conditionalFormatting>
  <conditionalFormatting sqref="F233:F260">
    <cfRule type="cellIs" dxfId="27" priority="4" stopIfTrue="1" operator="lessThan">
      <formula>0</formula>
    </cfRule>
  </conditionalFormatting>
  <conditionalFormatting sqref="F269:F65528">
    <cfRule type="cellIs" dxfId="26" priority="3" stopIfTrue="1" operator="lessThan">
      <formula>0</formula>
    </cfRule>
  </conditionalFormatting>
  <conditionalFormatting sqref="O271:O272">
    <cfRule type="cellIs" dxfId="25" priority="2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9"/>
  <sheetViews>
    <sheetView zoomScale="60" zoomScaleNormal="60" workbookViewId="0">
      <pane ySplit="3" topLeftCell="A144" activePane="bottomLeft" state="frozen"/>
      <selection pane="bottomLeft" activeCell="G237" sqref="G237"/>
    </sheetView>
  </sheetViews>
  <sheetFormatPr defaultColWidth="9.140625" defaultRowHeight="18.75" x14ac:dyDescent="0.3"/>
  <cols>
    <col min="1" max="1" width="8.5703125" style="3" customWidth="1"/>
    <col min="2" max="2" width="37.5703125" style="319" customWidth="1"/>
    <col min="3" max="3" width="10.7109375" style="1" customWidth="1"/>
    <col min="4" max="4" width="23" style="2" customWidth="1"/>
    <col min="5" max="5" width="21.7109375" style="3" customWidth="1"/>
    <col min="6" max="6" width="15.85546875" style="81" customWidth="1"/>
    <col min="7" max="7" width="13.140625" style="418" customWidth="1"/>
    <col min="8" max="8" width="13.140625" style="400" customWidth="1"/>
    <col min="9" max="9" width="13.7109375" style="77" customWidth="1"/>
    <col min="10" max="10" width="13.28515625" style="77" customWidth="1"/>
    <col min="11" max="13" width="13.42578125" style="77" customWidth="1"/>
    <col min="14" max="14" width="14.85546875" style="77" customWidth="1"/>
    <col min="15" max="15" width="17" style="4" customWidth="1"/>
    <col min="16" max="16" width="17" style="118" customWidth="1"/>
    <col min="17" max="17" width="15.7109375" style="189" customWidth="1"/>
    <col min="18" max="18" width="9.140625" style="1"/>
    <col min="19" max="19" width="13.5703125" style="1" customWidth="1"/>
    <col min="20" max="16384" width="9.140625" style="1"/>
  </cols>
  <sheetData>
    <row r="1" spans="1:17" ht="20.25" x14ac:dyDescent="0.3">
      <c r="A1" s="111" t="s">
        <v>188</v>
      </c>
      <c r="B1" s="317"/>
      <c r="I1" s="81"/>
      <c r="J1" s="81"/>
      <c r="K1" s="81"/>
      <c r="L1" s="81"/>
      <c r="M1" s="81"/>
      <c r="O1" s="82"/>
    </row>
    <row r="2" spans="1:17" ht="18" customHeight="1" x14ac:dyDescent="0.2">
      <c r="A2" s="1056" t="s">
        <v>501</v>
      </c>
      <c r="B2" s="1342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7" ht="79.5" customHeight="1" thickBot="1" x14ac:dyDescent="0.25">
      <c r="A3" s="1056"/>
      <c r="B3" s="1342"/>
      <c r="C3" s="1262"/>
      <c r="D3" s="1262"/>
      <c r="E3" s="1262"/>
      <c r="F3" s="115" t="s">
        <v>37</v>
      </c>
      <c r="G3" s="440" t="s">
        <v>936</v>
      </c>
      <c r="H3" s="441"/>
      <c r="I3" s="440"/>
      <c r="J3" s="109"/>
      <c r="K3" s="109"/>
      <c r="L3" s="108"/>
      <c r="M3" s="109"/>
      <c r="N3" s="108"/>
      <c r="O3" s="110" t="s">
        <v>191</v>
      </c>
      <c r="P3" s="120" t="s">
        <v>754</v>
      </c>
      <c r="Q3" s="1314" t="s">
        <v>755</v>
      </c>
    </row>
    <row r="4" spans="1:17" ht="17.25" customHeight="1" x14ac:dyDescent="0.2">
      <c r="A4" s="5">
        <v>1</v>
      </c>
      <c r="B4" s="281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/>
      <c r="Q4" s="1315"/>
    </row>
    <row r="5" spans="1:17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0"/>
    </row>
    <row r="6" spans="1:17" ht="30.6" customHeight="1" x14ac:dyDescent="0.25">
      <c r="A6" s="1057" t="s">
        <v>809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7" ht="126.6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8" t="s">
        <v>672</v>
      </c>
      <c r="F7" s="10">
        <v>10643.9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10643.9</v>
      </c>
    </row>
    <row r="8" spans="1:17" ht="229.9" customHeight="1" x14ac:dyDescent="0.2">
      <c r="A8" s="290" t="s">
        <v>422</v>
      </c>
      <c r="B8" s="22" t="s">
        <v>810</v>
      </c>
      <c r="C8" s="8" t="s">
        <v>788</v>
      </c>
      <c r="D8" s="207" t="s">
        <v>528</v>
      </c>
      <c r="E8" s="8" t="s">
        <v>961</v>
      </c>
      <c r="F8" s="300">
        <v>228127.1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228127.1</v>
      </c>
    </row>
    <row r="9" spans="1:17" ht="73.150000000000006" customHeight="1" x14ac:dyDescent="0.2">
      <c r="A9" s="290" t="s">
        <v>423</v>
      </c>
      <c r="B9" s="22" t="s">
        <v>621</v>
      </c>
      <c r="C9" s="8" t="s">
        <v>788</v>
      </c>
      <c r="D9" s="207" t="s">
        <v>528</v>
      </c>
      <c r="E9" s="8" t="s">
        <v>598</v>
      </c>
      <c r="F9" s="11">
        <v>188450.5</v>
      </c>
      <c r="G9" s="421"/>
      <c r="H9" s="305"/>
      <c r="I9" s="85"/>
      <c r="J9" s="85"/>
      <c r="K9" s="85"/>
      <c r="L9" s="85"/>
      <c r="M9" s="85"/>
      <c r="N9" s="85"/>
      <c r="O9" s="84">
        <f>SUM(G9:N9)</f>
        <v>0</v>
      </c>
      <c r="P9" s="122">
        <f>F9+O9</f>
        <v>188450.5</v>
      </c>
      <c r="Q9" s="273"/>
    </row>
    <row r="10" spans="1:17" ht="88.9" customHeight="1" x14ac:dyDescent="0.2">
      <c r="A10" s="290" t="s">
        <v>424</v>
      </c>
      <c r="B10" s="22" t="s">
        <v>692</v>
      </c>
      <c r="C10" s="8" t="s">
        <v>0</v>
      </c>
      <c r="D10" s="207" t="s">
        <v>528</v>
      </c>
      <c r="E10" s="8" t="s">
        <v>963</v>
      </c>
      <c r="F10" s="11">
        <v>685</v>
      </c>
      <c r="G10" s="421"/>
      <c r="H10" s="305"/>
      <c r="I10" s="85"/>
      <c r="J10" s="85"/>
      <c r="K10" s="85"/>
      <c r="L10" s="85"/>
      <c r="M10" s="85"/>
      <c r="N10" s="85"/>
      <c r="O10" s="84">
        <f>SUM(G10:N10)</f>
        <v>0</v>
      </c>
      <c r="P10" s="122">
        <f>F10+O10</f>
        <v>685</v>
      </c>
      <c r="Q10" s="273"/>
    </row>
    <row r="11" spans="1:17" ht="78" customHeight="1" x14ac:dyDescent="0.2">
      <c r="A11" s="290" t="s">
        <v>139</v>
      </c>
      <c r="B11" s="22" t="s">
        <v>728</v>
      </c>
      <c r="C11" s="8">
        <v>2014</v>
      </c>
      <c r="D11" s="207" t="s">
        <v>528</v>
      </c>
      <c r="E11" s="8" t="s">
        <v>816</v>
      </c>
      <c r="F11" s="11">
        <v>0</v>
      </c>
      <c r="G11" s="421"/>
      <c r="H11" s="305"/>
      <c r="I11" s="85"/>
      <c r="J11" s="85"/>
      <c r="K11" s="85"/>
      <c r="L11" s="85"/>
      <c r="M11" s="85"/>
      <c r="N11" s="85"/>
      <c r="O11" s="84">
        <f>SUM(G11:N11)</f>
        <v>0</v>
      </c>
      <c r="P11" s="122">
        <f>F11+O11</f>
        <v>0</v>
      </c>
      <c r="Q11" s="273"/>
    </row>
    <row r="12" spans="1:17" ht="79.5" hidden="1" customHeight="1" x14ac:dyDescent="0.2">
      <c r="A12" s="290" t="s">
        <v>109</v>
      </c>
      <c r="B12" s="22" t="s">
        <v>242</v>
      </c>
      <c r="C12" s="8">
        <v>2014</v>
      </c>
      <c r="D12" s="207" t="s">
        <v>47</v>
      </c>
      <c r="E12" s="8" t="s">
        <v>599</v>
      </c>
      <c r="F12" s="11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</row>
    <row r="13" spans="1:17" ht="77.25" hidden="1" customHeight="1" x14ac:dyDescent="0.2">
      <c r="A13" s="290"/>
      <c r="B13" s="22"/>
      <c r="C13" s="8">
        <v>2014</v>
      </c>
      <c r="D13" s="207" t="s">
        <v>435</v>
      </c>
      <c r="E13" s="8" t="s">
        <v>599</v>
      </c>
      <c r="F13" s="11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</row>
    <row r="14" spans="1:17" ht="99.75" hidden="1" customHeight="1" x14ac:dyDescent="0.2">
      <c r="A14" s="290" t="s">
        <v>112</v>
      </c>
      <c r="B14" s="22" t="s">
        <v>578</v>
      </c>
      <c r="C14" s="8">
        <v>2014</v>
      </c>
      <c r="D14" s="207" t="s">
        <v>47</v>
      </c>
      <c r="E14" s="8" t="s">
        <v>600</v>
      </c>
      <c r="F14" s="11">
        <v>0</v>
      </c>
      <c r="G14" s="421"/>
      <c r="H14" s="305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</row>
    <row r="15" spans="1:17" ht="47.25" hidden="1" customHeight="1" x14ac:dyDescent="0.2">
      <c r="A15" s="290"/>
      <c r="B15" s="22"/>
      <c r="C15" s="8">
        <v>2014</v>
      </c>
      <c r="D15" s="207" t="s">
        <v>435</v>
      </c>
      <c r="E15" s="8" t="s">
        <v>600</v>
      </c>
      <c r="F15" s="11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</row>
    <row r="16" spans="1:17" ht="58.15" customHeight="1" x14ac:dyDescent="0.2">
      <c r="A16" s="290" t="s">
        <v>140</v>
      </c>
      <c r="B16" s="22" t="s">
        <v>636</v>
      </c>
      <c r="C16" s="8" t="s">
        <v>0</v>
      </c>
      <c r="D16" s="207" t="s">
        <v>47</v>
      </c>
      <c r="E16" s="8" t="s">
        <v>817</v>
      </c>
      <c r="F16" s="11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</row>
    <row r="17" spans="1:17" ht="61.15" customHeight="1" x14ac:dyDescent="0.2">
      <c r="A17" s="290" t="s">
        <v>109</v>
      </c>
      <c r="B17" s="22" t="s">
        <v>675</v>
      </c>
      <c r="C17" s="8" t="s">
        <v>0</v>
      </c>
      <c r="D17" s="207" t="s">
        <v>435</v>
      </c>
      <c r="E17" s="8" t="s">
        <v>815</v>
      </c>
      <c r="F17" s="11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</row>
    <row r="18" spans="1:17" ht="63" customHeight="1" x14ac:dyDescent="0.2">
      <c r="A18" s="290" t="s">
        <v>112</v>
      </c>
      <c r="B18" s="22" t="s">
        <v>678</v>
      </c>
      <c r="C18" s="8" t="s">
        <v>0</v>
      </c>
      <c r="D18" s="207" t="s">
        <v>435</v>
      </c>
      <c r="E18" s="8" t="s">
        <v>676</v>
      </c>
      <c r="F18" s="11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</row>
    <row r="19" spans="1:17" ht="64.900000000000006" customHeight="1" x14ac:dyDescent="0.2">
      <c r="A19" s="290" t="s">
        <v>113</v>
      </c>
      <c r="B19" s="22" t="s">
        <v>760</v>
      </c>
      <c r="C19" s="8">
        <v>2015</v>
      </c>
      <c r="D19" s="207" t="s">
        <v>435</v>
      </c>
      <c r="E19" s="8" t="s">
        <v>818</v>
      </c>
      <c r="F19" s="11">
        <v>0</v>
      </c>
      <c r="G19" s="421"/>
      <c r="H19" s="305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</row>
    <row r="20" spans="1:17" ht="56.45" customHeight="1" x14ac:dyDescent="0.2">
      <c r="A20" s="290" t="s">
        <v>114</v>
      </c>
      <c r="B20" s="22" t="s">
        <v>761</v>
      </c>
      <c r="C20" s="8">
        <v>2015</v>
      </c>
      <c r="D20" s="207" t="s">
        <v>435</v>
      </c>
      <c r="E20" s="8" t="s">
        <v>765</v>
      </c>
      <c r="F20" s="11">
        <v>0</v>
      </c>
      <c r="G20" s="421"/>
      <c r="H20" s="305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</row>
    <row r="21" spans="1:17" ht="78" customHeight="1" x14ac:dyDescent="0.2">
      <c r="A21" s="290" t="s">
        <v>115</v>
      </c>
      <c r="B21" s="22" t="s">
        <v>518</v>
      </c>
      <c r="C21" s="8" t="s">
        <v>788</v>
      </c>
      <c r="D21" s="207" t="s">
        <v>147</v>
      </c>
      <c r="E21" s="8" t="s">
        <v>141</v>
      </c>
      <c r="F21" s="11"/>
      <c r="G21" s="421"/>
      <c r="H21" s="305"/>
      <c r="I21" s="85"/>
      <c r="J21" s="85"/>
      <c r="K21" s="85"/>
      <c r="L21" s="85"/>
      <c r="M21" s="85"/>
      <c r="N21" s="85"/>
      <c r="O21" s="84"/>
      <c r="P21" s="122"/>
    </row>
    <row r="22" spans="1:17" ht="71.25" customHeight="1" x14ac:dyDescent="0.2">
      <c r="A22" s="290" t="s">
        <v>230</v>
      </c>
      <c r="B22" s="22" t="s">
        <v>305</v>
      </c>
      <c r="C22" s="8" t="s">
        <v>812</v>
      </c>
      <c r="D22" s="207" t="s">
        <v>529</v>
      </c>
      <c r="E22" s="8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84"/>
      <c r="P22" s="122"/>
    </row>
    <row r="23" spans="1:17" ht="114" customHeight="1" x14ac:dyDescent="0.2">
      <c r="A23" s="290" t="s">
        <v>26</v>
      </c>
      <c r="B23" s="22" t="s">
        <v>549</v>
      </c>
      <c r="C23" s="8" t="s">
        <v>812</v>
      </c>
      <c r="D23" s="207" t="s">
        <v>529</v>
      </c>
      <c r="E23" s="8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84"/>
      <c r="P23" s="122"/>
    </row>
    <row r="24" spans="1:17" ht="91.5" customHeight="1" x14ac:dyDescent="0.2">
      <c r="A24" s="290" t="s">
        <v>136</v>
      </c>
      <c r="B24" s="22" t="s">
        <v>563</v>
      </c>
      <c r="C24" s="8" t="s">
        <v>812</v>
      </c>
      <c r="D24" s="207" t="s">
        <v>529</v>
      </c>
      <c r="E24" s="8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84"/>
      <c r="P24" s="122"/>
    </row>
    <row r="25" spans="1:17" ht="61.5" customHeight="1" x14ac:dyDescent="0.2">
      <c r="A25" s="290" t="s">
        <v>622</v>
      </c>
      <c r="B25" s="22" t="s">
        <v>508</v>
      </c>
      <c r="C25" s="8" t="s">
        <v>812</v>
      </c>
      <c r="D25" s="207" t="s">
        <v>530</v>
      </c>
      <c r="E25" s="8" t="s">
        <v>141</v>
      </c>
      <c r="F25" s="113"/>
      <c r="G25" s="422"/>
      <c r="H25" s="402"/>
      <c r="I25" s="86"/>
      <c r="J25" s="86"/>
      <c r="K25" s="86"/>
      <c r="L25" s="86"/>
      <c r="M25" s="86"/>
      <c r="N25" s="86"/>
      <c r="O25" s="84"/>
      <c r="P25" s="122"/>
    </row>
    <row r="26" spans="1:17" ht="67.150000000000006" customHeight="1" x14ac:dyDescent="0.2">
      <c r="A26" s="290" t="s">
        <v>679</v>
      </c>
      <c r="B26" s="22" t="s">
        <v>202</v>
      </c>
      <c r="C26" s="8" t="s">
        <v>788</v>
      </c>
      <c r="D26" s="207" t="s">
        <v>529</v>
      </c>
      <c r="E26" s="8" t="s">
        <v>141</v>
      </c>
      <c r="F26" s="113"/>
      <c r="G26" s="422"/>
      <c r="H26" s="402"/>
      <c r="I26" s="86"/>
      <c r="J26" s="86"/>
      <c r="K26" s="86"/>
      <c r="L26" s="86"/>
      <c r="M26" s="86"/>
      <c r="N26" s="86"/>
      <c r="O26" s="84"/>
      <c r="P26" s="122"/>
    </row>
    <row r="27" spans="1:17" ht="117" customHeight="1" x14ac:dyDescent="0.2">
      <c r="A27" s="290" t="s">
        <v>727</v>
      </c>
      <c r="B27" s="22" t="s">
        <v>507</v>
      </c>
      <c r="C27" s="8" t="s">
        <v>788</v>
      </c>
      <c r="D27" s="207" t="s">
        <v>528</v>
      </c>
      <c r="E27" s="8" t="s">
        <v>141</v>
      </c>
      <c r="F27" s="11"/>
      <c r="G27" s="421"/>
      <c r="H27" s="305"/>
      <c r="I27" s="85"/>
      <c r="J27" s="85"/>
      <c r="K27" s="85"/>
      <c r="L27" s="85"/>
      <c r="M27" s="85"/>
      <c r="N27" s="85"/>
      <c r="O27" s="84"/>
      <c r="P27" s="122"/>
      <c r="Q27" s="273"/>
    </row>
    <row r="28" spans="1:17" ht="84" customHeight="1" x14ac:dyDescent="0.2">
      <c r="A28" s="290" t="s">
        <v>758</v>
      </c>
      <c r="B28" s="22" t="s">
        <v>542</v>
      </c>
      <c r="C28" s="8" t="s">
        <v>788</v>
      </c>
      <c r="D28" s="207" t="s">
        <v>528</v>
      </c>
      <c r="E28" s="8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84"/>
      <c r="P28" s="122"/>
    </row>
    <row r="29" spans="1:17" ht="110.25" customHeight="1" x14ac:dyDescent="0.2">
      <c r="A29" s="290" t="s">
        <v>759</v>
      </c>
      <c r="B29" s="22" t="s">
        <v>104</v>
      </c>
      <c r="C29" s="8" t="s">
        <v>788</v>
      </c>
      <c r="D29" s="207" t="s">
        <v>528</v>
      </c>
      <c r="E29" s="8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84"/>
      <c r="P29" s="122"/>
    </row>
    <row r="30" spans="1:17" ht="18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18" customHeight="1" x14ac:dyDescent="0.2">
      <c r="A31" s="16" t="s">
        <v>278</v>
      </c>
      <c r="B31" s="1318" t="s">
        <v>481</v>
      </c>
      <c r="C31" s="1319"/>
      <c r="D31" s="1319"/>
      <c r="E31" s="1320"/>
      <c r="F31" s="11">
        <f>F32+F33+F34</f>
        <v>427906.5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427906.5</v>
      </c>
      <c r="Q31" s="395">
        <f>Q32+Q33+Q34</f>
        <v>0</v>
      </c>
    </row>
    <row r="32" spans="1:17" ht="18" customHeight="1" x14ac:dyDescent="0.2">
      <c r="A32" s="16" t="s">
        <v>279</v>
      </c>
      <c r="B32" s="1321" t="s">
        <v>468</v>
      </c>
      <c r="C32" s="1322"/>
      <c r="D32" s="1322"/>
      <c r="E32" s="1323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7" ht="18" customHeight="1" x14ac:dyDescent="0.2">
      <c r="A33" s="16" t="s">
        <v>280</v>
      </c>
      <c r="B33" s="1321" t="s">
        <v>29</v>
      </c>
      <c r="C33" s="1322"/>
      <c r="D33" s="1322"/>
      <c r="E33" s="1323"/>
      <c r="F33" s="11">
        <f>F7+F8+F10+F11+F19</f>
        <v>239456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239456</v>
      </c>
      <c r="Q33" s="395">
        <f>Q7+Q8+Q10+Q11+Q19</f>
        <v>0</v>
      </c>
    </row>
    <row r="34" spans="1:17" ht="18" customHeight="1" x14ac:dyDescent="0.2">
      <c r="A34" s="16" t="s">
        <v>281</v>
      </c>
      <c r="B34" s="1321" t="s">
        <v>158</v>
      </c>
      <c r="C34" s="1322"/>
      <c r="D34" s="1322"/>
      <c r="E34" s="1323"/>
      <c r="F34" s="11">
        <f>F9+F18+F20</f>
        <v>188450.5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188450.5</v>
      </c>
      <c r="Q34" s="395">
        <f>Q9+Q18+Q20</f>
        <v>0</v>
      </c>
    </row>
    <row r="35" spans="1:17" ht="18" customHeight="1" x14ac:dyDescent="0.2">
      <c r="A35" s="16" t="s">
        <v>286</v>
      </c>
      <c r="B35" s="1318" t="s">
        <v>915</v>
      </c>
      <c r="C35" s="1319"/>
      <c r="D35" s="1319"/>
      <c r="E35" s="1320"/>
      <c r="F35" s="11">
        <f>F36+F37+F38</f>
        <v>427906.5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427906.5</v>
      </c>
      <c r="Q35" s="395">
        <f>Q36+Q37+Q38</f>
        <v>0</v>
      </c>
    </row>
    <row r="36" spans="1:17" ht="18" customHeight="1" x14ac:dyDescent="0.2">
      <c r="A36" s="16" t="s">
        <v>287</v>
      </c>
      <c r="B36" s="1321" t="s">
        <v>468</v>
      </c>
      <c r="C36" s="1322"/>
      <c r="D36" s="1322"/>
      <c r="E36" s="1323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7" ht="18" customHeight="1" x14ac:dyDescent="0.2">
      <c r="A37" s="16" t="s">
        <v>288</v>
      </c>
      <c r="B37" s="1321" t="s">
        <v>29</v>
      </c>
      <c r="C37" s="1322"/>
      <c r="D37" s="1322"/>
      <c r="E37" s="1323"/>
      <c r="F37" s="11">
        <f>F33</f>
        <v>239456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239456</v>
      </c>
      <c r="Q37" s="395">
        <f t="shared" si="2"/>
        <v>0</v>
      </c>
    </row>
    <row r="38" spans="1:17" ht="18" customHeight="1" x14ac:dyDescent="0.2">
      <c r="A38" s="16" t="s">
        <v>289</v>
      </c>
      <c r="B38" s="1321" t="s">
        <v>158</v>
      </c>
      <c r="C38" s="1322"/>
      <c r="D38" s="1322"/>
      <c r="E38" s="1323"/>
      <c r="F38" s="11">
        <f>F34</f>
        <v>188450.5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188450.5</v>
      </c>
      <c r="Q38" s="395">
        <f t="shared" si="2"/>
        <v>0</v>
      </c>
    </row>
    <row r="39" spans="1:17" s="37" customFormat="1" ht="24.95" customHeight="1" x14ac:dyDescent="0.25">
      <c r="A39" s="1057" t="s">
        <v>813</v>
      </c>
      <c r="B39" s="1058"/>
      <c r="C39" s="1058"/>
      <c r="D39" s="1058"/>
      <c r="E39" s="1058"/>
      <c r="F39" s="1058"/>
      <c r="G39" s="1058"/>
      <c r="H39" s="1058"/>
      <c r="I39" s="1058"/>
      <c r="J39" s="1058"/>
      <c r="K39" s="1058"/>
      <c r="L39" s="1058"/>
      <c r="M39" s="1058"/>
      <c r="N39" s="1058"/>
      <c r="O39" s="1299"/>
      <c r="P39" s="205"/>
      <c r="Q39" s="192"/>
    </row>
    <row r="40" spans="1:17" ht="92.25" customHeight="1" x14ac:dyDescent="0.2">
      <c r="A40" s="5" t="s">
        <v>462</v>
      </c>
      <c r="B40" s="22" t="s">
        <v>519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7" ht="74.45" customHeight="1" x14ac:dyDescent="0.2">
      <c r="A41" s="5" t="s">
        <v>463</v>
      </c>
      <c r="B41" s="22" t="s">
        <v>67</v>
      </c>
      <c r="C41" s="5" t="s">
        <v>788</v>
      </c>
      <c r="D41" s="12" t="s">
        <v>47</v>
      </c>
      <c r="E41" s="5" t="s">
        <v>141</v>
      </c>
      <c r="F41" s="10"/>
      <c r="G41" s="420"/>
      <c r="H41" s="277"/>
      <c r="I41" s="83"/>
      <c r="J41" s="83"/>
      <c r="K41" s="83"/>
      <c r="L41" s="83"/>
      <c r="M41" s="83"/>
      <c r="N41" s="83"/>
      <c r="O41" s="84"/>
      <c r="P41" s="122"/>
    </row>
    <row r="42" spans="1:17" ht="24.6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7" ht="19.899999999999999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20"/>
      <c r="H43" s="277"/>
      <c r="I43" s="83"/>
      <c r="J43" s="83"/>
      <c r="K43" s="83"/>
      <c r="L43" s="83"/>
      <c r="M43" s="83"/>
      <c r="N43" s="83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7" ht="19.899999999999999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20"/>
      <c r="H44" s="277"/>
      <c r="I44" s="83"/>
      <c r="J44" s="83"/>
      <c r="K44" s="83"/>
      <c r="L44" s="83"/>
      <c r="M44" s="83"/>
      <c r="N44" s="83"/>
      <c r="O44" s="84">
        <v>0</v>
      </c>
      <c r="P44" s="122">
        <v>0</v>
      </c>
      <c r="Q44" s="395">
        <v>0</v>
      </c>
    </row>
    <row r="45" spans="1:17" ht="19.899999999999999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20"/>
      <c r="H45" s="277"/>
      <c r="I45" s="83"/>
      <c r="J45" s="83"/>
      <c r="K45" s="83"/>
      <c r="L45" s="83"/>
      <c r="M45" s="83"/>
      <c r="N45" s="83"/>
      <c r="O45" s="84">
        <v>0</v>
      </c>
      <c r="P45" s="122">
        <v>0</v>
      </c>
      <c r="Q45" s="395">
        <v>0</v>
      </c>
    </row>
    <row r="46" spans="1:17" ht="19.899999999999999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20"/>
      <c r="H46" s="277"/>
      <c r="I46" s="83"/>
      <c r="J46" s="83"/>
      <c r="K46" s="83"/>
      <c r="L46" s="83"/>
      <c r="M46" s="83"/>
      <c r="N46" s="83"/>
      <c r="O46" s="84">
        <v>0</v>
      </c>
      <c r="P46" s="122">
        <v>0</v>
      </c>
      <c r="Q46" s="395">
        <v>0</v>
      </c>
    </row>
    <row r="47" spans="1:17" ht="19.899999999999999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20"/>
      <c r="H47" s="277"/>
      <c r="I47" s="83"/>
      <c r="J47" s="83"/>
      <c r="K47" s="83"/>
      <c r="L47" s="83"/>
      <c r="M47" s="83"/>
      <c r="N47" s="83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7" ht="19.899999999999999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20"/>
      <c r="H48" s="277"/>
      <c r="I48" s="83"/>
      <c r="J48" s="83"/>
      <c r="K48" s="83"/>
      <c r="L48" s="83"/>
      <c r="M48" s="83"/>
      <c r="N48" s="83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7" ht="19.899999999999999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20"/>
      <c r="H49" s="277"/>
      <c r="I49" s="83"/>
      <c r="J49" s="83"/>
      <c r="K49" s="83"/>
      <c r="L49" s="83"/>
      <c r="M49" s="83"/>
      <c r="N49" s="83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7" ht="19.899999999999999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20"/>
      <c r="H50" s="277"/>
      <c r="I50" s="83"/>
      <c r="J50" s="83"/>
      <c r="K50" s="83"/>
      <c r="L50" s="83"/>
      <c r="M50" s="83"/>
      <c r="N50" s="83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7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341"/>
      <c r="P51" s="213"/>
    </row>
    <row r="52" spans="1:17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427906.5</v>
      </c>
      <c r="G52" s="420"/>
      <c r="H52" s="277"/>
      <c r="I52" s="83"/>
      <c r="J52" s="83"/>
      <c r="K52" s="83"/>
      <c r="L52" s="83"/>
      <c r="M52" s="83"/>
      <c r="N52" s="83"/>
      <c r="O52" s="264">
        <f>O53+O54+O55</f>
        <v>0</v>
      </c>
      <c r="P52" s="122">
        <f t="shared" ref="P52:P63" si="4">F52+O52</f>
        <v>427906.5</v>
      </c>
      <c r="Q52" s="10">
        <f>Q53+Q54+Q55</f>
        <v>0</v>
      </c>
    </row>
    <row r="53" spans="1:17" ht="18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264">
        <f>O17</f>
        <v>0</v>
      </c>
      <c r="P53" s="122">
        <f t="shared" si="4"/>
        <v>0</v>
      </c>
      <c r="Q53" s="10">
        <f>Q17</f>
        <v>0</v>
      </c>
    </row>
    <row r="54" spans="1:17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239456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4"/>
        <v>239456</v>
      </c>
      <c r="Q54" s="10">
        <f>Q7+Q8+Q13+Q10+Q11+Q19</f>
        <v>0</v>
      </c>
    </row>
    <row r="55" spans="1:17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F9+F15+F18+F20</f>
        <v>188450.5</v>
      </c>
      <c r="G55" s="420"/>
      <c r="H55" s="277"/>
      <c r="I55" s="83"/>
      <c r="J55" s="83"/>
      <c r="K55" s="83"/>
      <c r="L55" s="83"/>
      <c r="M55" s="83"/>
      <c r="N55" s="83"/>
      <c r="O55" s="10">
        <f>O9+O15+O18+O20</f>
        <v>0</v>
      </c>
      <c r="P55" s="122">
        <f t="shared" si="4"/>
        <v>188450.5</v>
      </c>
      <c r="Q55" s="10">
        <f>Q9+Q15+Q18+Q20</f>
        <v>0</v>
      </c>
    </row>
    <row r="56" spans="1:17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265">
        <f>O57+O58+O59</f>
        <v>0</v>
      </c>
      <c r="P56" s="122">
        <f t="shared" si="4"/>
        <v>0</v>
      </c>
      <c r="Q56" s="53">
        <f>Q57+Q58+Q59</f>
        <v>0</v>
      </c>
    </row>
    <row r="57" spans="1:17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265">
        <v>0</v>
      </c>
      <c r="P57" s="122">
        <f t="shared" si="4"/>
        <v>0</v>
      </c>
      <c r="Q57" s="53">
        <v>0</v>
      </c>
    </row>
    <row r="58" spans="1:17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53">
        <f>O12</f>
        <v>0</v>
      </c>
      <c r="P58" s="122">
        <f t="shared" si="4"/>
        <v>0</v>
      </c>
      <c r="Q58" s="53">
        <f>Q12</f>
        <v>0</v>
      </c>
    </row>
    <row r="59" spans="1:17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53">
        <f>O14+O16+O40</f>
        <v>0</v>
      </c>
      <c r="P59" s="122">
        <f t="shared" si="4"/>
        <v>0</v>
      </c>
      <c r="Q59" s="53">
        <f>Q14+Q16+Q40</f>
        <v>0</v>
      </c>
    </row>
    <row r="60" spans="1:17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427906.5</v>
      </c>
      <c r="G60" s="423"/>
      <c r="H60" s="397"/>
      <c r="I60" s="89"/>
      <c r="J60" s="89"/>
      <c r="K60" s="89"/>
      <c r="L60" s="89"/>
      <c r="M60" s="89"/>
      <c r="N60" s="89"/>
      <c r="O60" s="265">
        <f>O52+O56</f>
        <v>0</v>
      </c>
      <c r="P60" s="122">
        <f t="shared" si="4"/>
        <v>427906.5</v>
      </c>
      <c r="Q60" s="53">
        <f>Q52+Q56</f>
        <v>0</v>
      </c>
    </row>
    <row r="61" spans="1:17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265">
        <f>O53+O57</f>
        <v>0</v>
      </c>
      <c r="P61" s="122">
        <f t="shared" si="4"/>
        <v>0</v>
      </c>
      <c r="Q61" s="53">
        <f>Q53+Q57</f>
        <v>0</v>
      </c>
    </row>
    <row r="62" spans="1:17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239456</v>
      </c>
      <c r="G62" s="423"/>
      <c r="H62" s="397"/>
      <c r="I62" s="89"/>
      <c r="J62" s="89"/>
      <c r="K62" s="89"/>
      <c r="L62" s="89"/>
      <c r="M62" s="89"/>
      <c r="N62" s="89"/>
      <c r="O62" s="265">
        <f>O54+O58</f>
        <v>0</v>
      </c>
      <c r="P62" s="122">
        <f t="shared" si="4"/>
        <v>239456</v>
      </c>
      <c r="Q62" s="53">
        <f>Q54+Q58</f>
        <v>0</v>
      </c>
    </row>
    <row r="63" spans="1:17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188450.5</v>
      </c>
      <c r="G63" s="423"/>
      <c r="H63" s="397"/>
      <c r="I63" s="89"/>
      <c r="J63" s="89"/>
      <c r="K63" s="89"/>
      <c r="L63" s="89"/>
      <c r="M63" s="89"/>
      <c r="N63" s="89"/>
      <c r="O63" s="265">
        <f>O55+O59</f>
        <v>0</v>
      </c>
      <c r="P63" s="122">
        <f t="shared" si="4"/>
        <v>188450.5</v>
      </c>
      <c r="Q63" s="53">
        <f>Q55+Q59</f>
        <v>0</v>
      </c>
    </row>
    <row r="64" spans="1:17" s="37" customFormat="1" ht="18.75" customHeight="1" x14ac:dyDescent="0.25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89"/>
    </row>
    <row r="65" spans="1:21" s="37" customFormat="1" ht="20.25" customHeight="1" x14ac:dyDescent="0.25">
      <c r="A65" s="1069" t="s">
        <v>845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205"/>
      <c r="Q65" s="189"/>
    </row>
    <row r="66" spans="1:21" ht="291.60000000000002" customHeight="1" x14ac:dyDescent="0.2">
      <c r="A66" s="20" t="s">
        <v>143</v>
      </c>
      <c r="B66" s="21" t="s">
        <v>648</v>
      </c>
      <c r="C66" s="8" t="s">
        <v>788</v>
      </c>
      <c r="D66" s="22" t="s">
        <v>147</v>
      </c>
      <c r="E66" s="285" t="s">
        <v>601</v>
      </c>
      <c r="F66" s="19">
        <v>350609.5</v>
      </c>
      <c r="G66" s="424"/>
      <c r="H66" s="403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350609.5</v>
      </c>
    </row>
    <row r="67" spans="1:21" ht="67.150000000000006" customHeight="1" x14ac:dyDescent="0.2">
      <c r="A67" s="20" t="s">
        <v>144</v>
      </c>
      <c r="B67" s="21" t="s">
        <v>621</v>
      </c>
      <c r="C67" s="8" t="s">
        <v>788</v>
      </c>
      <c r="D67" s="21" t="s">
        <v>147</v>
      </c>
      <c r="E67" s="285" t="s">
        <v>602</v>
      </c>
      <c r="F67" s="19">
        <v>274596.7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274596.7</v>
      </c>
    </row>
    <row r="68" spans="1:21" ht="103.15" customHeight="1" x14ac:dyDescent="0.2">
      <c r="A68" s="20" t="s">
        <v>32</v>
      </c>
      <c r="B68" s="21" t="s">
        <v>692</v>
      </c>
      <c r="C68" s="8" t="s">
        <v>0</v>
      </c>
      <c r="D68" s="21" t="s">
        <v>147</v>
      </c>
      <c r="E68" s="283" t="s">
        <v>965</v>
      </c>
      <c r="F68" s="19">
        <v>2725.4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2725.4</v>
      </c>
    </row>
    <row r="69" spans="1:21" ht="126.6" customHeight="1" x14ac:dyDescent="0.2">
      <c r="A69" s="20" t="s">
        <v>311</v>
      </c>
      <c r="B69" s="21" t="s">
        <v>238</v>
      </c>
      <c r="C69" s="8" t="s">
        <v>788</v>
      </c>
      <c r="D69" s="274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84"/>
      <c r="P69" s="122"/>
      <c r="Q69" s="195"/>
    </row>
    <row r="70" spans="1:21" ht="110.45" customHeight="1" x14ac:dyDescent="0.2">
      <c r="A70" s="20" t="s">
        <v>312</v>
      </c>
      <c r="B70" s="21" t="s">
        <v>10</v>
      </c>
      <c r="C70" s="8" t="s">
        <v>788</v>
      </c>
      <c r="D70" s="274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84"/>
      <c r="P70" s="122"/>
      <c r="Q70" s="11"/>
    </row>
    <row r="71" spans="1:21" ht="89.45" customHeight="1" x14ac:dyDescent="0.2">
      <c r="A71" s="20" t="s">
        <v>313</v>
      </c>
      <c r="B71" s="21" t="s">
        <v>220</v>
      </c>
      <c r="C71" s="8" t="s">
        <v>788</v>
      </c>
      <c r="D71" s="12" t="s">
        <v>147</v>
      </c>
      <c r="E71" s="5" t="s">
        <v>141</v>
      </c>
      <c r="F71" s="11"/>
      <c r="G71" s="421"/>
      <c r="H71" s="305"/>
      <c r="I71" s="85"/>
      <c r="J71" s="85"/>
      <c r="K71" s="85"/>
      <c r="L71" s="85"/>
      <c r="M71" s="85"/>
      <c r="N71" s="85"/>
      <c r="O71" s="84"/>
      <c r="P71" s="122"/>
      <c r="Q71" s="11"/>
    </row>
    <row r="72" spans="1:21" ht="137.44999999999999" customHeight="1" x14ac:dyDescent="0.2">
      <c r="A72" s="20" t="s">
        <v>291</v>
      </c>
      <c r="B72" s="21" t="s">
        <v>396</v>
      </c>
      <c r="C72" s="8" t="s">
        <v>788</v>
      </c>
      <c r="D72" s="12" t="s">
        <v>533</v>
      </c>
      <c r="E72" s="5" t="s">
        <v>141</v>
      </c>
      <c r="F72" s="19"/>
      <c r="G72" s="424"/>
      <c r="H72" s="403"/>
      <c r="I72" s="91"/>
      <c r="J72" s="91"/>
      <c r="K72" s="91"/>
      <c r="L72" s="91"/>
      <c r="M72" s="91"/>
      <c r="N72" s="91"/>
      <c r="O72" s="84"/>
      <c r="P72" s="122"/>
      <c r="Q72" s="195"/>
    </row>
    <row r="73" spans="1:21" ht="136.15" hidden="1" customHeight="1" x14ac:dyDescent="0.2">
      <c r="A73" s="20" t="s">
        <v>110</v>
      </c>
      <c r="B73" s="21" t="s">
        <v>184</v>
      </c>
      <c r="C73" s="8" t="s">
        <v>0</v>
      </c>
      <c r="D73" s="310" t="s">
        <v>533</v>
      </c>
      <c r="E73" s="281" t="s">
        <v>603</v>
      </c>
      <c r="F73" s="11">
        <v>0</v>
      </c>
      <c r="G73" s="421"/>
      <c r="H73" s="305"/>
      <c r="I73" s="85"/>
      <c r="J73" s="85"/>
      <c r="K73" s="85"/>
      <c r="L73" s="85"/>
      <c r="M73" s="85"/>
      <c r="N73" s="85"/>
      <c r="O73" s="84">
        <f t="shared" ref="O73:O82" si="5">SUM(G73:N73)</f>
        <v>0</v>
      </c>
      <c r="P73" s="122">
        <f t="shared" ref="P73:P82" si="6">F73+O73</f>
        <v>0</v>
      </c>
    </row>
    <row r="74" spans="1:21" ht="151.15" hidden="1" customHeight="1" x14ac:dyDescent="0.2">
      <c r="A74" s="20" t="s">
        <v>124</v>
      </c>
      <c r="B74" s="21" t="s">
        <v>579</v>
      </c>
      <c r="C74" s="8" t="s">
        <v>0</v>
      </c>
      <c r="D74" s="310" t="s">
        <v>533</v>
      </c>
      <c r="E74" s="281" t="s">
        <v>604</v>
      </c>
      <c r="F74" s="11">
        <v>0</v>
      </c>
      <c r="G74" s="421"/>
      <c r="H74" s="305"/>
      <c r="I74" s="85"/>
      <c r="J74" s="85"/>
      <c r="K74" s="85"/>
      <c r="L74" s="85"/>
      <c r="M74" s="85"/>
      <c r="N74" s="85"/>
      <c r="O74" s="84">
        <f t="shared" si="5"/>
        <v>0</v>
      </c>
      <c r="P74" s="122">
        <f t="shared" si="6"/>
        <v>0</v>
      </c>
    </row>
    <row r="75" spans="1:21" ht="79.5" customHeight="1" x14ac:dyDescent="0.2">
      <c r="A75" s="20" t="s">
        <v>110</v>
      </c>
      <c r="B75" s="21" t="s">
        <v>582</v>
      </c>
      <c r="C75" s="8" t="s">
        <v>36</v>
      </c>
      <c r="D75" s="311" t="s">
        <v>531</v>
      </c>
      <c r="E75" s="5" t="s">
        <v>830</v>
      </c>
      <c r="F75" s="11">
        <v>0</v>
      </c>
      <c r="G75" s="436"/>
      <c r="H75" s="413"/>
      <c r="I75" s="85"/>
      <c r="J75" s="270"/>
      <c r="K75" s="85"/>
      <c r="L75" s="85"/>
      <c r="M75" s="85"/>
      <c r="N75" s="85"/>
      <c r="O75" s="84">
        <f t="shared" si="5"/>
        <v>0</v>
      </c>
      <c r="P75" s="122">
        <f t="shared" si="6"/>
        <v>0</v>
      </c>
      <c r="S75" s="271"/>
      <c r="T75" s="271"/>
    </row>
    <row r="76" spans="1:21" ht="79.5" customHeight="1" x14ac:dyDescent="0.2">
      <c r="A76" s="20" t="s">
        <v>124</v>
      </c>
      <c r="B76" s="21" t="s">
        <v>581</v>
      </c>
      <c r="C76" s="8">
        <v>2014</v>
      </c>
      <c r="D76" s="311" t="s">
        <v>531</v>
      </c>
      <c r="E76" s="5" t="s">
        <v>606</v>
      </c>
      <c r="F76" s="11">
        <v>0</v>
      </c>
      <c r="G76" s="436"/>
      <c r="H76" s="413"/>
      <c r="I76" s="85"/>
      <c r="J76" s="270"/>
      <c r="K76" s="85"/>
      <c r="L76" s="85"/>
      <c r="M76" s="85"/>
      <c r="N76" s="85"/>
      <c r="O76" s="84">
        <f t="shared" si="5"/>
        <v>0</v>
      </c>
      <c r="P76" s="122">
        <f t="shared" si="6"/>
        <v>0</v>
      </c>
      <c r="S76" s="271"/>
      <c r="T76" s="271"/>
    </row>
    <row r="77" spans="1:21" ht="62.25" hidden="1" customHeight="1" x14ac:dyDescent="0.2">
      <c r="A77" s="20" t="s">
        <v>124</v>
      </c>
      <c r="B77" s="21" t="s">
        <v>560</v>
      </c>
      <c r="C77" s="8" t="s">
        <v>36</v>
      </c>
      <c r="D77" s="1081" t="s">
        <v>531</v>
      </c>
      <c r="E77" s="5" t="s">
        <v>515</v>
      </c>
      <c r="F77" s="11">
        <v>0</v>
      </c>
      <c r="G77" s="421"/>
      <c r="H77" s="305"/>
      <c r="I77" s="85"/>
      <c r="J77" s="85"/>
      <c r="K77" s="85"/>
      <c r="L77" s="85"/>
      <c r="M77" s="85"/>
      <c r="N77" s="85"/>
      <c r="O77" s="84">
        <f t="shared" si="5"/>
        <v>0</v>
      </c>
      <c r="P77" s="122">
        <f t="shared" si="6"/>
        <v>0</v>
      </c>
      <c r="R77" s="271"/>
      <c r="S77" s="271"/>
      <c r="T77" s="271"/>
      <c r="U77" s="271"/>
    </row>
    <row r="78" spans="1:21" ht="75.75" hidden="1" customHeight="1" x14ac:dyDescent="0.2">
      <c r="A78" s="20"/>
      <c r="B78" s="21"/>
      <c r="C78" s="8"/>
      <c r="D78" s="1328"/>
      <c r="E78" s="5" t="s">
        <v>30</v>
      </c>
      <c r="F78" s="11">
        <v>0</v>
      </c>
      <c r="G78" s="421"/>
      <c r="H78" s="305"/>
      <c r="I78" s="85"/>
      <c r="J78" s="85"/>
      <c r="K78" s="85"/>
      <c r="L78" s="85"/>
      <c r="M78" s="85"/>
      <c r="N78" s="85"/>
      <c r="O78" s="84">
        <f t="shared" si="5"/>
        <v>0</v>
      </c>
      <c r="P78" s="122">
        <f t="shared" si="6"/>
        <v>0</v>
      </c>
      <c r="R78" s="271"/>
      <c r="S78" s="271"/>
      <c r="T78" s="271"/>
      <c r="U78" s="271"/>
    </row>
    <row r="79" spans="1:21" ht="72" customHeight="1" x14ac:dyDescent="0.2">
      <c r="A79" s="20" t="s">
        <v>554</v>
      </c>
      <c r="B79" s="21" t="s">
        <v>583</v>
      </c>
      <c r="C79" s="8" t="s">
        <v>788</v>
      </c>
      <c r="D79" s="311" t="s">
        <v>531</v>
      </c>
      <c r="E79" s="5" t="s">
        <v>828</v>
      </c>
      <c r="F79" s="11">
        <v>1243.0999999999999</v>
      </c>
      <c r="G79" s="421"/>
      <c r="H79" s="305"/>
      <c r="I79" s="85"/>
      <c r="J79" s="85"/>
      <c r="K79" s="85"/>
      <c r="L79" s="85"/>
      <c r="M79" s="85"/>
      <c r="N79" s="85"/>
      <c r="O79" s="84">
        <f t="shared" si="5"/>
        <v>0</v>
      </c>
      <c r="P79" s="122">
        <f t="shared" si="6"/>
        <v>1243.0999999999999</v>
      </c>
    </row>
    <row r="80" spans="1:21" ht="75" customHeight="1" x14ac:dyDescent="0.2">
      <c r="A80" s="20" t="s">
        <v>555</v>
      </c>
      <c r="B80" s="21" t="s">
        <v>584</v>
      </c>
      <c r="C80" s="8" t="s">
        <v>788</v>
      </c>
      <c r="D80" s="311" t="s">
        <v>531</v>
      </c>
      <c r="E80" s="5" t="s">
        <v>608</v>
      </c>
      <c r="F80" s="11">
        <v>765.1</v>
      </c>
      <c r="G80" s="421"/>
      <c r="H80" s="305"/>
      <c r="I80" s="85"/>
      <c r="J80" s="85"/>
      <c r="K80" s="85"/>
      <c r="L80" s="85"/>
      <c r="M80" s="85"/>
      <c r="N80" s="85"/>
      <c r="O80" s="84">
        <f t="shared" si="5"/>
        <v>0</v>
      </c>
      <c r="P80" s="122">
        <f t="shared" si="6"/>
        <v>765.1</v>
      </c>
    </row>
    <row r="81" spans="1:17" ht="104.25" hidden="1" customHeight="1" x14ac:dyDescent="0.2">
      <c r="A81" s="20" t="s">
        <v>580</v>
      </c>
      <c r="B81" s="21" t="s">
        <v>588</v>
      </c>
      <c r="C81" s="8" t="s">
        <v>36</v>
      </c>
      <c r="D81" s="311" t="s">
        <v>531</v>
      </c>
      <c r="E81" s="5" t="s">
        <v>609</v>
      </c>
      <c r="F81" s="11">
        <v>0</v>
      </c>
      <c r="G81" s="421"/>
      <c r="H81" s="305"/>
      <c r="I81" s="85"/>
      <c r="J81" s="85"/>
      <c r="K81" s="85"/>
      <c r="L81" s="85"/>
      <c r="M81" s="85"/>
      <c r="N81" s="85"/>
      <c r="O81" s="84">
        <f t="shared" si="5"/>
        <v>0</v>
      </c>
      <c r="P81" s="122">
        <f t="shared" si="6"/>
        <v>0</v>
      </c>
    </row>
    <row r="82" spans="1:17" ht="114" hidden="1" customHeight="1" x14ac:dyDescent="0.2">
      <c r="A82" s="20" t="s">
        <v>585</v>
      </c>
      <c r="B82" s="21" t="s">
        <v>589</v>
      </c>
      <c r="C82" s="8" t="s">
        <v>36</v>
      </c>
      <c r="D82" s="311" t="s">
        <v>531</v>
      </c>
      <c r="E82" s="5" t="s">
        <v>610</v>
      </c>
      <c r="F82" s="11">
        <v>0</v>
      </c>
      <c r="G82" s="421"/>
      <c r="H82" s="305"/>
      <c r="I82" s="85"/>
      <c r="J82" s="85"/>
      <c r="K82" s="85"/>
      <c r="L82" s="85"/>
      <c r="M82" s="85"/>
      <c r="N82" s="85"/>
      <c r="O82" s="84">
        <f t="shared" si="5"/>
        <v>0</v>
      </c>
      <c r="P82" s="122">
        <f t="shared" si="6"/>
        <v>0</v>
      </c>
    </row>
    <row r="83" spans="1:17" ht="63.6" customHeight="1" x14ac:dyDescent="0.2">
      <c r="A83" s="20" t="s">
        <v>556</v>
      </c>
      <c r="B83" s="21" t="s">
        <v>636</v>
      </c>
      <c r="C83" s="8" t="s">
        <v>0</v>
      </c>
      <c r="D83" s="375" t="s">
        <v>47</v>
      </c>
      <c r="E83" s="5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SUM(G83:N83)</f>
        <v>0</v>
      </c>
      <c r="P83" s="122">
        <f>F83+O83</f>
        <v>0</v>
      </c>
    </row>
    <row r="84" spans="1:17" ht="83.45" customHeight="1" x14ac:dyDescent="0.2">
      <c r="A84" s="20" t="s">
        <v>561</v>
      </c>
      <c r="B84" s="21" t="s">
        <v>760</v>
      </c>
      <c r="C84" s="8">
        <v>2015</v>
      </c>
      <c r="D84" s="282" t="s">
        <v>435</v>
      </c>
      <c r="E84" s="5" t="s">
        <v>829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SUM(G84:N84)</f>
        <v>0</v>
      </c>
      <c r="P84" s="122">
        <f>F84+O84</f>
        <v>0</v>
      </c>
    </row>
    <row r="85" spans="1:17" ht="63.6" customHeight="1" x14ac:dyDescent="0.2">
      <c r="A85" s="20" t="s">
        <v>580</v>
      </c>
      <c r="B85" s="21" t="s">
        <v>761</v>
      </c>
      <c r="C85" s="8">
        <v>2015</v>
      </c>
      <c r="D85" s="282" t="s">
        <v>435</v>
      </c>
      <c r="E85" s="5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SUM(G85:N85)</f>
        <v>0</v>
      </c>
      <c r="P85" s="122">
        <f>F85+O85</f>
        <v>0</v>
      </c>
    </row>
    <row r="86" spans="1:17" ht="78" customHeight="1" x14ac:dyDescent="0.2">
      <c r="A86" s="20" t="s">
        <v>585</v>
      </c>
      <c r="B86" s="21" t="s">
        <v>203</v>
      </c>
      <c r="C86" s="8" t="s">
        <v>788</v>
      </c>
      <c r="D86" s="274" t="s">
        <v>531</v>
      </c>
      <c r="E86" s="5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84"/>
      <c r="P86" s="122"/>
    </row>
    <row r="87" spans="1:17" ht="98.45" customHeight="1" x14ac:dyDescent="0.2">
      <c r="A87" s="20" t="s">
        <v>586</v>
      </c>
      <c r="B87" s="21" t="s">
        <v>116</v>
      </c>
      <c r="C87" s="8">
        <v>2014</v>
      </c>
      <c r="D87" s="12" t="s">
        <v>529</v>
      </c>
      <c r="E87" s="5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84"/>
      <c r="P87" s="122"/>
    </row>
    <row r="88" spans="1:17" ht="135.75" hidden="1" customHeight="1" x14ac:dyDescent="0.2">
      <c r="A88" s="20" t="s">
        <v>556</v>
      </c>
      <c r="B88" s="21" t="s">
        <v>520</v>
      </c>
      <c r="C88" s="8" t="s">
        <v>1</v>
      </c>
      <c r="D88" s="12" t="s">
        <v>530</v>
      </c>
      <c r="E88" s="5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84">
        <f>SUM(G88:N88)</f>
        <v>0</v>
      </c>
      <c r="P88" s="122">
        <f>F88+O88</f>
        <v>0</v>
      </c>
    </row>
    <row r="89" spans="1:17" ht="102" customHeight="1" x14ac:dyDescent="0.2">
      <c r="A89" s="20" t="s">
        <v>587</v>
      </c>
      <c r="B89" s="21" t="s">
        <v>844</v>
      </c>
      <c r="C89" s="8">
        <v>2014</v>
      </c>
      <c r="D89" s="12" t="s">
        <v>147</v>
      </c>
      <c r="E89" s="5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84"/>
      <c r="P89" s="122"/>
    </row>
    <row r="90" spans="1:17" ht="22.9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22.9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629939.80000000005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629939.80000000005</v>
      </c>
      <c r="Q91" s="394">
        <f>Q92+Q93+Q94</f>
        <v>0</v>
      </c>
    </row>
    <row r="92" spans="1:17" ht="22.9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4">
        <v>0</v>
      </c>
    </row>
    <row r="93" spans="1:17" ht="22.9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354578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354578</v>
      </c>
      <c r="Q93" s="394">
        <f>Q66+Q68+Q75+Q79+Q84</f>
        <v>0</v>
      </c>
    </row>
    <row r="94" spans="1:17" ht="22.9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275361.8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275361.8</v>
      </c>
      <c r="Q94" s="394">
        <f>Q67+Q80+Q85</f>
        <v>0</v>
      </c>
    </row>
    <row r="95" spans="1:17" ht="22.9" customHeight="1" x14ac:dyDescent="0.2">
      <c r="A95" s="16" t="s">
        <v>286</v>
      </c>
      <c r="B95" s="1076" t="s">
        <v>913</v>
      </c>
      <c r="C95" s="1076"/>
      <c r="D95" s="1076"/>
      <c r="E95" s="1076"/>
      <c r="F95" s="126">
        <f>F96+F97+F98</f>
        <v>629939.80000000005</v>
      </c>
      <c r="G95" s="421"/>
      <c r="H95" s="305"/>
      <c r="I95" s="85"/>
      <c r="J95" s="85"/>
      <c r="K95" s="85"/>
      <c r="L95" s="85"/>
      <c r="M95" s="85"/>
      <c r="N95" s="85"/>
      <c r="O95" s="393">
        <f>O96+O97+O98</f>
        <v>0</v>
      </c>
      <c r="P95" s="122">
        <f>P96+P97+P98</f>
        <v>629939.80000000005</v>
      </c>
      <c r="Q95" s="394">
        <f>Q96+Q97+Q98</f>
        <v>0</v>
      </c>
    </row>
    <row r="96" spans="1:17" ht="22.9" customHeight="1" x14ac:dyDescent="0.2">
      <c r="A96" s="16" t="s">
        <v>287</v>
      </c>
      <c r="B96" s="1075" t="s">
        <v>468</v>
      </c>
      <c r="C96" s="1075"/>
      <c r="D96" s="1075"/>
      <c r="E96" s="1075"/>
      <c r="F96" s="126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4">
        <f>Q92</f>
        <v>0</v>
      </c>
    </row>
    <row r="97" spans="1:17" ht="22.9" customHeight="1" x14ac:dyDescent="0.2">
      <c r="A97" s="16" t="s">
        <v>288</v>
      </c>
      <c r="B97" s="1075" t="s">
        <v>29</v>
      </c>
      <c r="C97" s="1075"/>
      <c r="D97" s="1075"/>
      <c r="E97" s="1075"/>
      <c r="F97" s="126">
        <f>F93</f>
        <v>354578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354578</v>
      </c>
      <c r="Q97" s="394">
        <f>Q92</f>
        <v>0</v>
      </c>
    </row>
    <row r="98" spans="1:17" ht="22.9" customHeight="1" x14ac:dyDescent="0.2">
      <c r="A98" s="16" t="s">
        <v>289</v>
      </c>
      <c r="B98" s="1075" t="s">
        <v>158</v>
      </c>
      <c r="C98" s="1075"/>
      <c r="D98" s="1075"/>
      <c r="E98" s="1075"/>
      <c r="F98" s="126">
        <f>F94</f>
        <v>275361.8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275361.8</v>
      </c>
      <c r="Q98" s="394">
        <f>Q94</f>
        <v>0</v>
      </c>
    </row>
    <row r="99" spans="1:17" s="37" customFormat="1" ht="24.95" customHeight="1" x14ac:dyDescent="0.25">
      <c r="A99" s="1073" t="s">
        <v>856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89"/>
    </row>
    <row r="100" spans="1:17" ht="91.5" customHeight="1" x14ac:dyDescent="0.2">
      <c r="A100" s="289" t="s">
        <v>149</v>
      </c>
      <c r="B100" s="21" t="s">
        <v>558</v>
      </c>
      <c r="C100" s="5" t="s">
        <v>506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</row>
    <row r="101" spans="1:17" ht="37.5" customHeight="1" x14ac:dyDescent="0.2">
      <c r="A101" s="289"/>
      <c r="B101" s="21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</row>
    <row r="102" spans="1:17" ht="42" customHeight="1" x14ac:dyDescent="0.2">
      <c r="A102" s="289"/>
      <c r="B102" s="21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</row>
    <row r="103" spans="1:17" ht="61.5" customHeight="1" x14ac:dyDescent="0.2">
      <c r="A103" s="5" t="s">
        <v>150</v>
      </c>
      <c r="B103" s="21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</row>
    <row r="104" spans="1:17" s="37" customFormat="1" ht="24.95" customHeight="1" x14ac:dyDescent="0.25">
      <c r="A104" s="1248" t="s">
        <v>854</v>
      </c>
      <c r="B104" s="1249"/>
      <c r="C104" s="1249"/>
      <c r="D104" s="1249"/>
      <c r="E104" s="1249"/>
      <c r="F104" s="1249"/>
      <c r="G104" s="1249"/>
      <c r="H104" s="1249"/>
      <c r="I104" s="1249"/>
      <c r="J104" s="1249"/>
      <c r="K104" s="1249"/>
      <c r="L104" s="1249"/>
      <c r="M104" s="1249"/>
      <c r="N104" s="1249"/>
      <c r="O104" s="1340"/>
      <c r="P104" s="205"/>
      <c r="Q104" s="189"/>
    </row>
    <row r="105" spans="1:17" s="37" customFormat="1" ht="79.5" customHeight="1" x14ac:dyDescent="0.25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/>
      <c r="G105" s="83"/>
      <c r="H105" s="83"/>
      <c r="I105" s="83"/>
      <c r="J105" s="83"/>
      <c r="K105" s="83"/>
      <c r="L105" s="83"/>
      <c r="M105" s="83"/>
      <c r="N105" s="83"/>
      <c r="O105" s="84">
        <f>SUM(G105:N105)</f>
        <v>0</v>
      </c>
      <c r="P105" s="122">
        <f>F105+O105</f>
        <v>0</v>
      </c>
      <c r="Q105" s="189"/>
    </row>
    <row r="106" spans="1:17" s="37" customFormat="1" ht="79.5" customHeight="1" x14ac:dyDescent="0.25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>
        <v>0</v>
      </c>
      <c r="G106" s="83"/>
      <c r="H106" s="83"/>
      <c r="I106" s="83"/>
      <c r="J106" s="83"/>
      <c r="K106" s="83"/>
      <c r="L106" s="83"/>
      <c r="M106" s="83"/>
      <c r="N106" s="83"/>
      <c r="O106" s="84">
        <f>SUM(G106:N106)</f>
        <v>0</v>
      </c>
      <c r="P106" s="122">
        <f>F106+O106</f>
        <v>0</v>
      </c>
      <c r="Q106" s="189"/>
    </row>
    <row r="107" spans="1:17" ht="142.5" customHeight="1" x14ac:dyDescent="0.2">
      <c r="A107" s="172" t="s">
        <v>155</v>
      </c>
      <c r="B107" s="21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</row>
    <row r="108" spans="1:17" ht="104.45" customHeight="1" x14ac:dyDescent="0.2">
      <c r="A108" s="459" t="s">
        <v>309</v>
      </c>
      <c r="B108" s="21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</row>
    <row r="109" spans="1:17" ht="105" customHeight="1" x14ac:dyDescent="0.2">
      <c r="A109" s="172" t="s">
        <v>426</v>
      </c>
      <c r="B109" s="21" t="s">
        <v>131</v>
      </c>
      <c r="C109" s="292" t="s">
        <v>833</v>
      </c>
      <c r="D109" s="12" t="s">
        <v>529</v>
      </c>
      <c r="E109" s="5" t="s">
        <v>141</v>
      </c>
      <c r="F109" s="11"/>
      <c r="G109" s="421"/>
      <c r="H109" s="305"/>
      <c r="I109" s="85"/>
      <c r="J109" s="85"/>
      <c r="K109" s="85"/>
      <c r="L109" s="85"/>
      <c r="M109" s="85"/>
      <c r="N109" s="85"/>
      <c r="O109" s="84"/>
      <c r="P109" s="122"/>
    </row>
    <row r="110" spans="1:17" ht="93.6" customHeight="1" x14ac:dyDescent="0.2">
      <c r="A110" s="157" t="s">
        <v>427</v>
      </c>
      <c r="B110" s="21" t="s">
        <v>132</v>
      </c>
      <c r="C110" s="292" t="s">
        <v>833</v>
      </c>
      <c r="D110" s="12" t="s">
        <v>529</v>
      </c>
      <c r="E110" s="5" t="s">
        <v>141</v>
      </c>
      <c r="F110" s="11"/>
      <c r="G110" s="421"/>
      <c r="H110" s="305"/>
      <c r="I110" s="85"/>
      <c r="J110" s="85"/>
      <c r="K110" s="85"/>
      <c r="L110" s="85"/>
      <c r="M110" s="85"/>
      <c r="N110" s="85"/>
      <c r="O110" s="84"/>
      <c r="P110" s="122"/>
    </row>
    <row r="111" spans="1:17" ht="100.5" customHeight="1" x14ac:dyDescent="0.2">
      <c r="A111" s="157" t="s">
        <v>212</v>
      </c>
      <c r="B111" s="21" t="s">
        <v>133</v>
      </c>
      <c r="C111" s="292" t="s">
        <v>833</v>
      </c>
      <c r="D111" s="12" t="s">
        <v>529</v>
      </c>
      <c r="E111" s="5" t="s">
        <v>141</v>
      </c>
      <c r="F111" s="11"/>
      <c r="G111" s="421"/>
      <c r="H111" s="305"/>
      <c r="I111" s="85"/>
      <c r="J111" s="85"/>
      <c r="K111" s="85"/>
      <c r="L111" s="85"/>
      <c r="M111" s="85"/>
      <c r="N111" s="85"/>
      <c r="O111" s="84"/>
      <c r="P111" s="122"/>
    </row>
    <row r="112" spans="1:17" ht="129" customHeight="1" x14ac:dyDescent="0.2">
      <c r="A112" s="157" t="s">
        <v>214</v>
      </c>
      <c r="B112" s="21" t="s">
        <v>134</v>
      </c>
      <c r="C112" s="292" t="s">
        <v>833</v>
      </c>
      <c r="D112" s="12" t="s">
        <v>529</v>
      </c>
      <c r="E112" s="5" t="s">
        <v>141</v>
      </c>
      <c r="F112" s="11"/>
      <c r="G112" s="421"/>
      <c r="H112" s="305"/>
      <c r="I112" s="85"/>
      <c r="J112" s="85"/>
      <c r="K112" s="85"/>
      <c r="L112" s="85"/>
      <c r="M112" s="85"/>
      <c r="N112" s="85"/>
      <c r="O112" s="84"/>
      <c r="P112" s="122"/>
    </row>
    <row r="113" spans="1:17" ht="77.25" customHeight="1" x14ac:dyDescent="0.2">
      <c r="A113" s="157" t="s">
        <v>215</v>
      </c>
      <c r="B113" s="21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</row>
    <row r="114" spans="1:17" ht="78.75" customHeight="1" x14ac:dyDescent="0.2">
      <c r="A114" s="172" t="s">
        <v>942</v>
      </c>
      <c r="B114" s="21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</row>
    <row r="115" spans="1:17" ht="28.5" customHeight="1" x14ac:dyDescent="0.2">
      <c r="A115" s="1332" t="s">
        <v>917</v>
      </c>
      <c r="B115" s="1333"/>
      <c r="C115" s="1333"/>
      <c r="D115" s="1333"/>
      <c r="E115" s="1333"/>
      <c r="F115" s="1333"/>
      <c r="G115" s="1333"/>
      <c r="H115" s="1333"/>
      <c r="I115" s="1333"/>
      <c r="J115" s="1333"/>
      <c r="K115" s="1333"/>
      <c r="L115" s="1333"/>
      <c r="M115" s="1333"/>
      <c r="N115" s="1333"/>
      <c r="O115" s="1333"/>
      <c r="P115" s="1333"/>
      <c r="Q115" s="1334"/>
    </row>
    <row r="116" spans="1:17" ht="28.5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7" ht="28.5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7">F117+O117</f>
        <v>0</v>
      </c>
      <c r="Q117" s="461">
        <v>0</v>
      </c>
    </row>
    <row r="118" spans="1:17" ht="28.5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7"/>
        <v>0</v>
      </c>
      <c r="Q118" s="461">
        <f>Q105</f>
        <v>0</v>
      </c>
    </row>
    <row r="119" spans="1:17" ht="28.5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7"/>
        <v>0</v>
      </c>
      <c r="Q119" s="461">
        <f>Q106</f>
        <v>0</v>
      </c>
    </row>
    <row r="120" spans="1:17" ht="28.5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7"/>
        <v>0</v>
      </c>
      <c r="Q120" s="461">
        <f>Q116</f>
        <v>0</v>
      </c>
    </row>
    <row r="121" spans="1:17" ht="28.5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7" ht="28.5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7" ht="28.5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7" s="37" customFormat="1" ht="24.95" customHeight="1" x14ac:dyDescent="0.25">
      <c r="A124" s="1069" t="s">
        <v>855</v>
      </c>
      <c r="B124" s="1070"/>
      <c r="C124" s="1070"/>
      <c r="D124" s="1070"/>
      <c r="E124" s="1070"/>
      <c r="F124" s="1070"/>
      <c r="G124" s="1070"/>
      <c r="H124" s="1070"/>
      <c r="I124" s="1070"/>
      <c r="J124" s="1070"/>
      <c r="K124" s="1070"/>
      <c r="L124" s="1070"/>
      <c r="M124" s="1070"/>
      <c r="N124" s="1070"/>
      <c r="O124" s="1205"/>
      <c r="P124" s="205"/>
      <c r="Q124" s="189"/>
    </row>
    <row r="125" spans="1:17" ht="105" customHeight="1" x14ac:dyDescent="0.2">
      <c r="A125" s="5" t="s">
        <v>156</v>
      </c>
      <c r="B125" s="21" t="s">
        <v>209</v>
      </c>
      <c r="C125" s="5" t="s">
        <v>788</v>
      </c>
      <c r="D125" s="12" t="s">
        <v>538</v>
      </c>
      <c r="E125" s="5" t="s">
        <v>141</v>
      </c>
      <c r="F125" s="11"/>
      <c r="G125" s="421"/>
      <c r="H125" s="305"/>
      <c r="I125" s="85"/>
      <c r="J125" s="85"/>
      <c r="K125" s="85"/>
      <c r="L125" s="85"/>
      <c r="M125" s="85"/>
      <c r="N125" s="85"/>
      <c r="O125" s="84"/>
      <c r="P125" s="122"/>
    </row>
    <row r="126" spans="1:17" ht="187.15" customHeight="1" x14ac:dyDescent="0.2">
      <c r="A126" s="33" t="s">
        <v>449</v>
      </c>
      <c r="B126" s="21" t="s">
        <v>210</v>
      </c>
      <c r="C126" s="5" t="s">
        <v>788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</row>
    <row r="127" spans="1:17" ht="105" customHeight="1" x14ac:dyDescent="0.2">
      <c r="A127" s="5" t="s">
        <v>314</v>
      </c>
      <c r="B127" s="21" t="s">
        <v>443</v>
      </c>
      <c r="C127" s="5" t="s">
        <v>788</v>
      </c>
      <c r="D127" s="12" t="s">
        <v>538</v>
      </c>
      <c r="E127" s="51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</row>
    <row r="128" spans="1:17" ht="92.25" customHeight="1" x14ac:dyDescent="0.2">
      <c r="A128" s="5" t="s">
        <v>315</v>
      </c>
      <c r="B128" s="21" t="s">
        <v>444</v>
      </c>
      <c r="C128" s="5" t="s">
        <v>788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</row>
    <row r="129" spans="1:17" ht="62.25" customHeight="1" x14ac:dyDescent="0.2">
      <c r="A129" s="5" t="s">
        <v>316</v>
      </c>
      <c r="B129" s="21" t="s">
        <v>211</v>
      </c>
      <c r="C129" s="5" t="s">
        <v>788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</row>
    <row r="130" spans="1:17" ht="150.75" customHeight="1" x14ac:dyDescent="0.2">
      <c r="A130" s="5" t="s">
        <v>293</v>
      </c>
      <c r="B130" s="21" t="s">
        <v>445</v>
      </c>
      <c r="C130" s="5" t="s">
        <v>788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</row>
    <row r="131" spans="1:17" ht="122.25" customHeight="1" x14ac:dyDescent="0.2">
      <c r="A131" s="5" t="s">
        <v>128</v>
      </c>
      <c r="B131" s="21" t="s">
        <v>213</v>
      </c>
      <c r="C131" s="5" t="s">
        <v>788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</row>
    <row r="132" spans="1:17" ht="103.15" customHeight="1" x14ac:dyDescent="0.2">
      <c r="A132" s="5" t="s">
        <v>505</v>
      </c>
      <c r="B132" s="21" t="s">
        <v>31</v>
      </c>
      <c r="C132" s="5" t="s">
        <v>788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10">
        <f>F135+F136+F137</f>
        <v>629939.80000000005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8">F134+O134</f>
        <v>629939.80000000005</v>
      </c>
      <c r="Q134" s="10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10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8"/>
        <v>0</v>
      </c>
      <c r="Q135" s="10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10">
        <f>F66+F73+F75+F77+F79+F81+F68+F84+F105</f>
        <v>354578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O66+O73+O75+O77+O79+O81+O68+O84+O105</f>
        <v>0</v>
      </c>
      <c r="P136" s="122">
        <f t="shared" si="8"/>
        <v>354578</v>
      </c>
      <c r="Q136" s="10">
        <f>Q66+Q73+Q75+Q77+Q79+Q81+Q68+Q84+Q105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10">
        <f>F67+F74+F76+F78+F88+F80+F82+F101+F102+F85+F106</f>
        <v>275361.8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O67+O74+O76+O78+O88+O80+O82+O101+O102+O85+O106</f>
        <v>0</v>
      </c>
      <c r="P137" s="122">
        <f t="shared" si="8"/>
        <v>275361.8</v>
      </c>
      <c r="Q137" s="10">
        <f>Q67+Q74+Q76+Q78+Q88+Q80+Q82+Q101+Q102+Q85+Q106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10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8"/>
        <v>0</v>
      </c>
      <c r="Q138" s="10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53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8"/>
        <v>0</v>
      </c>
      <c r="Q139" s="53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53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53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8"/>
        <v>0</v>
      </c>
      <c r="Q141" s="53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53">
        <f>F134+F138</f>
        <v>629939.80000000005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8"/>
        <v>629939.80000000005</v>
      </c>
      <c r="Q142" s="53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53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0</v>
      </c>
      <c r="Q143" s="53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53">
        <f>F136+F140</f>
        <v>354578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354578</v>
      </c>
      <c r="Q144" s="53">
        <f>Q136+Q140</f>
        <v>0</v>
      </c>
    </row>
    <row r="145" spans="1:17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53">
        <f>F137+F141</f>
        <v>275361.8</v>
      </c>
      <c r="G145" s="423"/>
      <c r="H145" s="397"/>
      <c r="I145" s="89"/>
      <c r="J145" s="89"/>
      <c r="K145" s="89"/>
      <c r="L145" s="89"/>
      <c r="M145" s="89"/>
      <c r="N145" s="89"/>
      <c r="O145" s="53">
        <f>O137+O141</f>
        <v>0</v>
      </c>
      <c r="P145" s="122">
        <f t="shared" si="8"/>
        <v>275361.8</v>
      </c>
      <c r="Q145" s="53">
        <f>Q137+Q141</f>
        <v>0</v>
      </c>
    </row>
    <row r="146" spans="1:17" s="37" customFormat="1" ht="24.95" customHeight="1" x14ac:dyDescent="0.25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89"/>
    </row>
    <row r="147" spans="1:17" s="37" customFormat="1" ht="24.95" customHeight="1" x14ac:dyDescent="0.25">
      <c r="A147" s="1337" t="s">
        <v>838</v>
      </c>
      <c r="B147" s="1338"/>
      <c r="C147" s="1338"/>
      <c r="D147" s="1338"/>
      <c r="E147" s="1338"/>
      <c r="F147" s="1338"/>
      <c r="G147" s="1338"/>
      <c r="H147" s="1338"/>
      <c r="I147" s="1338"/>
      <c r="J147" s="1338"/>
      <c r="K147" s="1338"/>
      <c r="L147" s="1338"/>
      <c r="M147" s="1338"/>
      <c r="N147" s="1338"/>
      <c r="O147" s="1338"/>
      <c r="P147" s="1339"/>
      <c r="Q147" s="189"/>
    </row>
    <row r="148" spans="1:17" ht="79.900000000000006" customHeight="1" x14ac:dyDescent="0.2">
      <c r="A148" s="207" t="s">
        <v>162</v>
      </c>
      <c r="B148" s="12" t="s">
        <v>621</v>
      </c>
      <c r="C148" s="8" t="s">
        <v>788</v>
      </c>
      <c r="D148" s="328" t="s">
        <v>533</v>
      </c>
      <c r="E148" s="5" t="s">
        <v>611</v>
      </c>
      <c r="F148" s="10">
        <v>46068.1</v>
      </c>
      <c r="G148" s="420"/>
      <c r="H148" s="277"/>
      <c r="I148" s="83"/>
      <c r="J148" s="83"/>
      <c r="K148" s="83"/>
      <c r="L148" s="83"/>
      <c r="M148" s="83"/>
      <c r="N148" s="83"/>
      <c r="O148" s="84">
        <f>SUM(G148:N148)</f>
        <v>0</v>
      </c>
      <c r="P148" s="122">
        <f>F148+O148</f>
        <v>46068.1</v>
      </c>
      <c r="Q148" s="193"/>
    </row>
    <row r="149" spans="1:17" ht="76.150000000000006" customHeight="1" x14ac:dyDescent="0.2">
      <c r="A149" s="207" t="s">
        <v>163</v>
      </c>
      <c r="B149" s="12" t="s">
        <v>692</v>
      </c>
      <c r="C149" s="8" t="s">
        <v>788</v>
      </c>
      <c r="D149" s="328" t="s">
        <v>533</v>
      </c>
      <c r="E149" s="5" t="s">
        <v>862</v>
      </c>
      <c r="F149" s="10">
        <v>0</v>
      </c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0</v>
      </c>
      <c r="Q149" s="193"/>
    </row>
    <row r="150" spans="1:17" ht="48.6" customHeight="1" x14ac:dyDescent="0.2">
      <c r="A150" s="5" t="s">
        <v>164</v>
      </c>
      <c r="B150" s="12" t="s">
        <v>332</v>
      </c>
      <c r="C150" s="8" t="s">
        <v>788</v>
      </c>
      <c r="D150" s="12" t="s">
        <v>310</v>
      </c>
      <c r="E150" s="5" t="s">
        <v>141</v>
      </c>
      <c r="F150" s="10"/>
      <c r="G150" s="420"/>
      <c r="H150" s="277"/>
      <c r="I150" s="83"/>
      <c r="J150" s="83"/>
      <c r="K150" s="83"/>
      <c r="L150" s="83"/>
      <c r="M150" s="83"/>
      <c r="N150" s="83"/>
      <c r="O150" s="84"/>
      <c r="P150" s="122"/>
      <c r="Q150" s="193"/>
    </row>
    <row r="151" spans="1:17" ht="64.5" customHeight="1" x14ac:dyDescent="0.2">
      <c r="A151" s="5" t="s">
        <v>430</v>
      </c>
      <c r="B151" s="12" t="s">
        <v>509</v>
      </c>
      <c r="C151" s="8" t="s">
        <v>788</v>
      </c>
      <c r="D151" s="12" t="s">
        <v>397</v>
      </c>
      <c r="E151" s="5" t="s">
        <v>141</v>
      </c>
      <c r="F151" s="11"/>
      <c r="G151" s="421"/>
      <c r="H151" s="305"/>
      <c r="I151" s="85"/>
      <c r="J151" s="85"/>
      <c r="K151" s="85"/>
      <c r="L151" s="85"/>
      <c r="M151" s="85"/>
      <c r="N151" s="85"/>
      <c r="O151" s="84"/>
      <c r="P151" s="122"/>
    </row>
    <row r="152" spans="1:17" ht="63" customHeight="1" x14ac:dyDescent="0.2">
      <c r="A152" s="5" t="s">
        <v>431</v>
      </c>
      <c r="B152" s="12" t="s">
        <v>510</v>
      </c>
      <c r="C152" s="8" t="s">
        <v>788</v>
      </c>
      <c r="D152" s="12" t="s">
        <v>450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</row>
    <row r="153" spans="1:17" ht="60" customHeight="1" x14ac:dyDescent="0.2">
      <c r="A153" s="5" t="s">
        <v>469</v>
      </c>
      <c r="B153" s="12" t="s">
        <v>511</v>
      </c>
      <c r="C153" s="5" t="s">
        <v>788</v>
      </c>
      <c r="D153" s="12" t="s">
        <v>46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</row>
    <row r="154" spans="1:17" ht="130.15" customHeight="1" x14ac:dyDescent="0.2">
      <c r="A154" s="5" t="s">
        <v>470</v>
      </c>
      <c r="B154" s="12" t="s">
        <v>104</v>
      </c>
      <c r="C154" s="5" t="s">
        <v>788</v>
      </c>
      <c r="D154" s="12" t="s">
        <v>528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</row>
    <row r="155" spans="1:17" ht="117.75" customHeight="1" x14ac:dyDescent="0.2">
      <c r="A155" s="5" t="s">
        <v>470</v>
      </c>
      <c r="B155" s="12" t="s">
        <v>527</v>
      </c>
      <c r="C155" s="5" t="s">
        <v>788</v>
      </c>
      <c r="D155" s="12" t="s">
        <v>530</v>
      </c>
      <c r="E155" s="5" t="s">
        <v>516</v>
      </c>
      <c r="F155" s="11">
        <v>0</v>
      </c>
      <c r="G155" s="421"/>
      <c r="H155" s="305"/>
      <c r="I155" s="85"/>
      <c r="J155" s="85"/>
      <c r="K155" s="85"/>
      <c r="L155" s="85"/>
      <c r="M155" s="85"/>
      <c r="N155" s="85"/>
      <c r="O155" s="84">
        <f>SUM(G155:N155)</f>
        <v>0</v>
      </c>
      <c r="P155" s="122">
        <f>F155+O155</f>
        <v>0</v>
      </c>
    </row>
    <row r="156" spans="1:17" ht="97.9" customHeight="1" x14ac:dyDescent="0.2">
      <c r="A156" s="5" t="s">
        <v>472</v>
      </c>
      <c r="B156" s="12" t="s">
        <v>864</v>
      </c>
      <c r="C156" s="5" t="s">
        <v>788</v>
      </c>
      <c r="D156" s="12" t="s">
        <v>147</v>
      </c>
      <c r="E156" s="5" t="s">
        <v>141</v>
      </c>
      <c r="F156" s="11"/>
      <c r="G156" s="421"/>
      <c r="H156" s="305"/>
      <c r="I156" s="85"/>
      <c r="J156" s="85"/>
      <c r="K156" s="85"/>
      <c r="L156" s="85"/>
      <c r="M156" s="85"/>
      <c r="N156" s="85"/>
      <c r="O156" s="84"/>
      <c r="P156" s="122"/>
    </row>
    <row r="157" spans="1:17" ht="22.9" customHeight="1" x14ac:dyDescent="0.2">
      <c r="A157" s="1224" t="s">
        <v>930</v>
      </c>
      <c r="B157" s="1225"/>
      <c r="C157" s="1225"/>
      <c r="D157" s="1225"/>
      <c r="E157" s="1225"/>
      <c r="F157" s="1225"/>
      <c r="G157" s="1225"/>
      <c r="H157" s="1225"/>
      <c r="I157" s="1225"/>
      <c r="J157" s="1225"/>
      <c r="K157" s="1225"/>
      <c r="L157" s="1225"/>
      <c r="M157" s="1225"/>
      <c r="N157" s="1225"/>
      <c r="O157" s="1225"/>
      <c r="P157" s="1225"/>
      <c r="Q157" s="1226"/>
    </row>
    <row r="158" spans="1:17" ht="22.9" customHeight="1" x14ac:dyDescent="0.2">
      <c r="A158" s="16" t="s">
        <v>278</v>
      </c>
      <c r="B158" s="1076" t="s">
        <v>481</v>
      </c>
      <c r="C158" s="1076"/>
      <c r="D158" s="1076"/>
      <c r="E158" s="1076"/>
      <c r="F158" s="11">
        <f>F159+F160+F161</f>
        <v>46068.1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46068.1</v>
      </c>
      <c r="Q158" s="395">
        <f>Q159+Q160+Q161</f>
        <v>0</v>
      </c>
    </row>
    <row r="159" spans="1:17" ht="22.9" customHeight="1" x14ac:dyDescent="0.2">
      <c r="A159" s="16" t="s">
        <v>279</v>
      </c>
      <c r="B159" s="1075" t="s">
        <v>468</v>
      </c>
      <c r="C159" s="1075"/>
      <c r="D159" s="1075"/>
      <c r="E159" s="1075"/>
      <c r="F159" s="11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7" ht="22.9" customHeight="1" x14ac:dyDescent="0.2">
      <c r="A160" s="16" t="s">
        <v>280</v>
      </c>
      <c r="B160" s="1075" t="s">
        <v>29</v>
      </c>
      <c r="C160" s="1075"/>
      <c r="D160" s="1075"/>
      <c r="E160" s="1075"/>
      <c r="F160" s="11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7" ht="22.9" customHeight="1" x14ac:dyDescent="0.2">
      <c r="A161" s="16" t="s">
        <v>281</v>
      </c>
      <c r="B161" s="1075" t="s">
        <v>158</v>
      </c>
      <c r="C161" s="1075"/>
      <c r="D161" s="1075"/>
      <c r="E161" s="1075"/>
      <c r="F161" s="11">
        <f>F148</f>
        <v>46068.1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46068.1</v>
      </c>
      <c r="Q161" s="395">
        <f>Q148</f>
        <v>0</v>
      </c>
    </row>
    <row r="162" spans="1:17" ht="22.9" customHeight="1" x14ac:dyDescent="0.2">
      <c r="A162" s="16" t="s">
        <v>286</v>
      </c>
      <c r="B162" s="1076" t="s">
        <v>918</v>
      </c>
      <c r="C162" s="1076"/>
      <c r="D162" s="1076"/>
      <c r="E162" s="1076"/>
      <c r="F162" s="11">
        <f>F163+F164+F165</f>
        <v>46068.1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46068.1</v>
      </c>
      <c r="Q162" s="395">
        <f>Q163+Q164+Q165</f>
        <v>0</v>
      </c>
    </row>
    <row r="163" spans="1:17" ht="22.9" customHeight="1" x14ac:dyDescent="0.2">
      <c r="A163" s="16" t="s">
        <v>287</v>
      </c>
      <c r="B163" s="1075" t="s">
        <v>468</v>
      </c>
      <c r="C163" s="1075"/>
      <c r="D163" s="1075"/>
      <c r="E163" s="1075"/>
      <c r="F163" s="11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9">P159</f>
        <v>0</v>
      </c>
      <c r="Q163" s="395">
        <f t="shared" si="9"/>
        <v>0</v>
      </c>
    </row>
    <row r="164" spans="1:17" ht="22.9" customHeight="1" x14ac:dyDescent="0.2">
      <c r="A164" s="16" t="s">
        <v>288</v>
      </c>
      <c r="B164" s="1075" t="s">
        <v>29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9"/>
        <v>0</v>
      </c>
      <c r="Q164" s="395">
        <f t="shared" si="9"/>
        <v>0</v>
      </c>
    </row>
    <row r="165" spans="1:17" ht="22.9" customHeight="1" x14ac:dyDescent="0.2">
      <c r="A165" s="16" t="s">
        <v>289</v>
      </c>
      <c r="B165" s="1075" t="s">
        <v>158</v>
      </c>
      <c r="C165" s="1075"/>
      <c r="D165" s="1075"/>
      <c r="E165" s="1075"/>
      <c r="F165" s="11">
        <f>F161</f>
        <v>46068.1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46068.1</v>
      </c>
      <c r="Q165" s="395">
        <f t="shared" si="9"/>
        <v>0</v>
      </c>
    </row>
    <row r="166" spans="1:17" s="37" customFormat="1" ht="24.95" customHeight="1" x14ac:dyDescent="0.25">
      <c r="A166" s="1072" t="s">
        <v>800</v>
      </c>
      <c r="B166" s="1072"/>
      <c r="C166" s="1072"/>
      <c r="D166" s="1072"/>
      <c r="E166" s="1072"/>
      <c r="F166" s="1072"/>
      <c r="G166" s="1072"/>
      <c r="H166" s="1072"/>
      <c r="I166" s="1072"/>
      <c r="J166" s="1072"/>
      <c r="K166" s="1072"/>
      <c r="L166" s="1072"/>
      <c r="M166" s="1072"/>
      <c r="N166" s="1072"/>
      <c r="O166" s="1072"/>
      <c r="P166" s="123"/>
      <c r="Q166" s="189"/>
    </row>
    <row r="167" spans="1:17" ht="92.25" customHeight="1" x14ac:dyDescent="0.2">
      <c r="A167" s="5" t="s">
        <v>165</v>
      </c>
      <c r="B167" s="12" t="s">
        <v>865</v>
      </c>
      <c r="C167" s="5" t="s">
        <v>788</v>
      </c>
      <c r="D167" s="12" t="s">
        <v>47</v>
      </c>
      <c r="E167" s="5" t="s">
        <v>30</v>
      </c>
      <c r="F167" s="11">
        <v>0</v>
      </c>
      <c r="G167" s="421"/>
      <c r="H167" s="305"/>
      <c r="I167" s="85"/>
      <c r="J167" s="85"/>
      <c r="K167" s="85"/>
      <c r="L167" s="85"/>
      <c r="M167" s="85"/>
      <c r="N167" s="85"/>
      <c r="O167" s="84">
        <f>SUM(G167:N167)</f>
        <v>0</v>
      </c>
      <c r="P167" s="122">
        <f>F167+O167</f>
        <v>0</v>
      </c>
    </row>
    <row r="168" spans="1:17" ht="91.9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11"/>
      <c r="G168" s="421"/>
      <c r="H168" s="305"/>
      <c r="I168" s="85"/>
      <c r="J168" s="85"/>
      <c r="K168" s="85"/>
      <c r="L168" s="85"/>
      <c r="M168" s="85"/>
      <c r="N168" s="85"/>
      <c r="O168" s="84"/>
      <c r="P168" s="122"/>
    </row>
    <row r="169" spans="1:17" ht="24.95" customHeight="1" x14ac:dyDescent="0.2">
      <c r="A169" s="1072" t="s">
        <v>853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</row>
    <row r="170" spans="1:17" ht="54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11"/>
      <c r="G170" s="421"/>
      <c r="H170" s="305"/>
      <c r="I170" s="85"/>
      <c r="J170" s="85"/>
      <c r="K170" s="85"/>
      <c r="L170" s="85"/>
      <c r="M170" s="85"/>
      <c r="N170" s="85"/>
      <c r="O170" s="84"/>
      <c r="P170" s="122"/>
    </row>
    <row r="171" spans="1:17" ht="66.75" customHeight="1" x14ac:dyDescent="0.2">
      <c r="A171" s="5" t="s">
        <v>167</v>
      </c>
      <c r="B171" s="12" t="s">
        <v>25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</row>
    <row r="172" spans="1:17" ht="103.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</row>
    <row r="173" spans="1:17" ht="60.75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</row>
    <row r="174" spans="1:17" ht="7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</row>
    <row r="175" spans="1:17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</row>
    <row r="176" spans="1:17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10">
        <f>F178+F179+F180</f>
        <v>46068.1</v>
      </c>
      <c r="G177" s="420"/>
      <c r="H177" s="277"/>
      <c r="I177" s="83"/>
      <c r="J177" s="83"/>
      <c r="K177" s="83"/>
      <c r="L177" s="83"/>
      <c r="M177" s="83"/>
      <c r="N177" s="83"/>
      <c r="O177" s="84">
        <f>O178+O179+O180</f>
        <v>0</v>
      </c>
      <c r="P177" s="122">
        <f t="shared" ref="P177:P188" si="10">F177+O177</f>
        <v>46068.1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10">
        <v>0</v>
      </c>
      <c r="G178" s="420"/>
      <c r="H178" s="277"/>
      <c r="I178" s="83"/>
      <c r="J178" s="83"/>
      <c r="K178" s="83"/>
      <c r="L178" s="83"/>
      <c r="M178" s="83"/>
      <c r="N178" s="83"/>
      <c r="O178" s="84">
        <v>0</v>
      </c>
      <c r="P178" s="122">
        <f t="shared" si="10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10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10">
        <f>O149</f>
        <v>0</v>
      </c>
      <c r="P179" s="122">
        <f t="shared" si="10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10">
        <f>F148+F155</f>
        <v>46068.1</v>
      </c>
      <c r="G180" s="420"/>
      <c r="H180" s="277"/>
      <c r="I180" s="83"/>
      <c r="J180" s="83"/>
      <c r="K180" s="83"/>
      <c r="L180" s="83"/>
      <c r="M180" s="83"/>
      <c r="N180" s="83"/>
      <c r="O180" s="84">
        <f>O148+O155</f>
        <v>0</v>
      </c>
      <c r="P180" s="122">
        <f t="shared" si="10"/>
        <v>46068.1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10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84">
        <f>O182+O183+O184</f>
        <v>0</v>
      </c>
      <c r="P181" s="122">
        <f t="shared" si="10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53">
        <v>0</v>
      </c>
      <c r="G182" s="423"/>
      <c r="H182" s="397"/>
      <c r="I182" s="89"/>
      <c r="J182" s="89"/>
      <c r="K182" s="89"/>
      <c r="L182" s="89"/>
      <c r="M182" s="89"/>
      <c r="N182" s="89"/>
      <c r="O182" s="90">
        <v>0</v>
      </c>
      <c r="P182" s="122">
        <f t="shared" si="10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53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f>O167</f>
        <v>0</v>
      </c>
      <c r="P184" s="122">
        <f t="shared" si="10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53">
        <f>F177+F181</f>
        <v>46068.1</v>
      </c>
      <c r="G185" s="423"/>
      <c r="H185" s="397"/>
      <c r="I185" s="89"/>
      <c r="J185" s="89"/>
      <c r="K185" s="89"/>
      <c r="L185" s="89"/>
      <c r="M185" s="89"/>
      <c r="N185" s="89"/>
      <c r="O185" s="90">
        <f>O177+O181</f>
        <v>0</v>
      </c>
      <c r="P185" s="122">
        <f t="shared" si="10"/>
        <v>46068.1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53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0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53">
        <f>F180+F184</f>
        <v>46068.1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0"/>
        <v>46068.1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</row>
    <row r="190" spans="1:17" ht="24.95" customHeight="1" x14ac:dyDescent="0.2">
      <c r="A190" s="1057" t="s">
        <v>872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</row>
    <row r="191" spans="1:17" ht="107.25" customHeight="1" x14ac:dyDescent="0.2">
      <c r="A191" s="12" t="s">
        <v>512</v>
      </c>
      <c r="B191" s="12" t="s">
        <v>625</v>
      </c>
      <c r="C191" s="5" t="s">
        <v>788</v>
      </c>
      <c r="D191" s="12" t="s">
        <v>466</v>
      </c>
      <c r="E191" s="5" t="s">
        <v>873</v>
      </c>
      <c r="F191" s="11">
        <v>1912.3</v>
      </c>
      <c r="G191" s="427"/>
      <c r="H191" s="404"/>
      <c r="I191" s="92"/>
      <c r="J191" s="92"/>
      <c r="K191" s="92"/>
      <c r="L191" s="92"/>
      <c r="M191" s="92"/>
      <c r="N191" s="92"/>
      <c r="O191" s="84">
        <f>SUM(G191:N191)</f>
        <v>0</v>
      </c>
      <c r="P191" s="122">
        <f>F191+O191</f>
        <v>1912.3</v>
      </c>
    </row>
    <row r="192" spans="1:17" ht="97.5" customHeight="1" x14ac:dyDescent="0.2">
      <c r="A192" s="12" t="s">
        <v>513</v>
      </c>
      <c r="B192" s="12" t="s">
        <v>626</v>
      </c>
      <c r="C192" s="5" t="s">
        <v>788</v>
      </c>
      <c r="D192" s="12" t="s">
        <v>466</v>
      </c>
      <c r="E192" s="5" t="s">
        <v>613</v>
      </c>
      <c r="F192" s="11">
        <v>1177</v>
      </c>
      <c r="G192" s="421"/>
      <c r="H192" s="305"/>
      <c r="I192" s="85"/>
      <c r="J192" s="85"/>
      <c r="K192" s="85"/>
      <c r="L192" s="85"/>
      <c r="M192" s="85"/>
      <c r="N192" s="85"/>
      <c r="O192" s="84">
        <f>SUM(G192:N192)</f>
        <v>0</v>
      </c>
      <c r="P192" s="122">
        <f>F192+O192</f>
        <v>1177</v>
      </c>
    </row>
    <row r="193" spans="1:17" ht="156.75" customHeight="1" x14ac:dyDescent="0.2">
      <c r="A193" s="12" t="s">
        <v>514</v>
      </c>
      <c r="B193" s="12" t="s">
        <v>632</v>
      </c>
      <c r="C193" s="5" t="s">
        <v>788</v>
      </c>
      <c r="D193" s="12" t="s">
        <v>466</v>
      </c>
      <c r="E193" s="5" t="s">
        <v>627</v>
      </c>
      <c r="F193" s="11">
        <v>2815.9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2815.9</v>
      </c>
    </row>
    <row r="194" spans="1:17" ht="92.25" customHeight="1" x14ac:dyDescent="0.2">
      <c r="A194" s="12" t="s">
        <v>562</v>
      </c>
      <c r="B194" s="12" t="s">
        <v>663</v>
      </c>
      <c r="C194" s="5" t="s">
        <v>788</v>
      </c>
      <c r="D194" s="12" t="s">
        <v>529</v>
      </c>
      <c r="E194" s="5" t="s">
        <v>141</v>
      </c>
      <c r="F194" s="11"/>
      <c r="G194" s="421"/>
      <c r="H194" s="305"/>
      <c r="I194" s="85"/>
      <c r="J194" s="85"/>
      <c r="K194" s="85"/>
      <c r="L194" s="85"/>
      <c r="M194" s="85"/>
      <c r="N194" s="85"/>
      <c r="O194" s="84"/>
      <c r="P194" s="122"/>
    </row>
    <row r="195" spans="1:17" ht="94.5" customHeight="1" x14ac:dyDescent="0.2">
      <c r="A195" s="12" t="s">
        <v>634</v>
      </c>
      <c r="B195" s="12" t="s">
        <v>27</v>
      </c>
      <c r="C195" s="5" t="s">
        <v>788</v>
      </c>
      <c r="D195" s="12" t="s">
        <v>529</v>
      </c>
      <c r="E195" s="5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</row>
    <row r="196" spans="1:17" ht="24" customHeight="1" x14ac:dyDescent="0.2">
      <c r="A196" s="1196" t="s">
        <v>919</v>
      </c>
      <c r="B196" s="1197"/>
      <c r="C196" s="1197"/>
      <c r="D196" s="1197"/>
      <c r="E196" s="1197"/>
      <c r="F196" s="1197"/>
      <c r="G196" s="1197"/>
      <c r="H196" s="1197"/>
      <c r="I196" s="1197"/>
      <c r="J196" s="1197"/>
      <c r="K196" s="1197"/>
      <c r="L196" s="1197"/>
      <c r="M196" s="1197"/>
      <c r="N196" s="1197"/>
      <c r="O196" s="1197"/>
      <c r="P196" s="1197"/>
      <c r="Q196" s="1198"/>
    </row>
    <row r="197" spans="1:17" ht="18" customHeight="1" x14ac:dyDescent="0.2">
      <c r="A197" s="16" t="s">
        <v>278</v>
      </c>
      <c r="B197" s="1076" t="s">
        <v>481</v>
      </c>
      <c r="C197" s="1076"/>
      <c r="D197" s="1076"/>
      <c r="E197" s="1076"/>
      <c r="F197" s="11">
        <f>F198+F199+F200</f>
        <v>5905.2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5905.2</v>
      </c>
      <c r="Q197" s="395">
        <f>Q198+Q199+Q200</f>
        <v>0</v>
      </c>
    </row>
    <row r="198" spans="1:17" ht="18" customHeight="1" x14ac:dyDescent="0.2">
      <c r="A198" s="16" t="s">
        <v>279</v>
      </c>
      <c r="B198" s="1075" t="s">
        <v>468</v>
      </c>
      <c r="C198" s="1075"/>
      <c r="D198" s="1075"/>
      <c r="E198" s="1075"/>
      <c r="F198" s="11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18" customHeight="1" x14ac:dyDescent="0.2">
      <c r="A199" s="16" t="s">
        <v>280</v>
      </c>
      <c r="B199" s="1075" t="s">
        <v>29</v>
      </c>
      <c r="C199" s="1075"/>
      <c r="D199" s="1075"/>
      <c r="E199" s="1075"/>
      <c r="F199" s="11">
        <f>F191</f>
        <v>1912.3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1912.3</v>
      </c>
      <c r="Q199" s="395">
        <f>Q191</f>
        <v>0</v>
      </c>
    </row>
    <row r="200" spans="1:17" ht="18" customHeight="1" x14ac:dyDescent="0.2">
      <c r="A200" s="16" t="s">
        <v>281</v>
      </c>
      <c r="B200" s="1075" t="s">
        <v>158</v>
      </c>
      <c r="C200" s="1075"/>
      <c r="D200" s="1075"/>
      <c r="E200" s="1075"/>
      <c r="F200" s="11">
        <f>F192+F193</f>
        <v>3992.9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3992.9</v>
      </c>
      <c r="Q200" s="395">
        <f>Q192+Q193</f>
        <v>0</v>
      </c>
    </row>
    <row r="201" spans="1:17" ht="18" customHeight="1" x14ac:dyDescent="0.2">
      <c r="A201" s="16" t="s">
        <v>286</v>
      </c>
      <c r="B201" s="1076" t="s">
        <v>920</v>
      </c>
      <c r="C201" s="1076"/>
      <c r="D201" s="1076"/>
      <c r="E201" s="1076"/>
      <c r="F201" s="11">
        <f>F202+F203+F204</f>
        <v>5905.2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5905.2</v>
      </c>
      <c r="Q201" s="395">
        <f>Q202+Q203+Q204</f>
        <v>0</v>
      </c>
    </row>
    <row r="202" spans="1:17" ht="18" customHeight="1" x14ac:dyDescent="0.2">
      <c r="A202" s="16" t="s">
        <v>287</v>
      </c>
      <c r="B202" s="1075" t="s">
        <v>468</v>
      </c>
      <c r="C202" s="1075"/>
      <c r="D202" s="1075"/>
      <c r="E202" s="1075"/>
      <c r="F202" s="11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18" customHeight="1" x14ac:dyDescent="0.2">
      <c r="A203" s="16" t="s">
        <v>288</v>
      </c>
      <c r="B203" s="1075" t="s">
        <v>29</v>
      </c>
      <c r="C203" s="1075"/>
      <c r="D203" s="1075"/>
      <c r="E203" s="1075"/>
      <c r="F203" s="11">
        <f>F199</f>
        <v>1912.3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1912.3</v>
      </c>
      <c r="Q203" s="395">
        <f>Q199</f>
        <v>0</v>
      </c>
    </row>
    <row r="204" spans="1:17" ht="18" customHeight="1" x14ac:dyDescent="0.2">
      <c r="A204" s="16" t="s">
        <v>289</v>
      </c>
      <c r="B204" s="1075" t="s">
        <v>158</v>
      </c>
      <c r="C204" s="1075"/>
      <c r="D204" s="1075"/>
      <c r="E204" s="1075"/>
      <c r="F204" s="11">
        <f>F200</f>
        <v>3992.9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3992.9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10">
        <f>F207+F208+F209</f>
        <v>5905.2</v>
      </c>
      <c r="G206" s="420"/>
      <c r="H206" s="277"/>
      <c r="I206" s="83"/>
      <c r="J206" s="83"/>
      <c r="K206" s="83"/>
      <c r="L206" s="83"/>
      <c r="M206" s="83"/>
      <c r="N206" s="83"/>
      <c r="O206" s="10">
        <f>O207+O208+O209</f>
        <v>0</v>
      </c>
      <c r="P206" s="122">
        <f>P207+P208+P209</f>
        <v>5905.2</v>
      </c>
      <c r="Q206" s="395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53">
        <v>0</v>
      </c>
      <c r="G207" s="423"/>
      <c r="H207" s="397"/>
      <c r="I207" s="89"/>
      <c r="J207" s="89"/>
      <c r="K207" s="89"/>
      <c r="L207" s="89"/>
      <c r="M207" s="89"/>
      <c r="N207" s="89"/>
      <c r="O207" s="53">
        <v>0</v>
      </c>
      <c r="P207" s="122">
        <f t="shared" ref="P207:P213" si="11">F207+O207</f>
        <v>0</v>
      </c>
      <c r="Q207" s="395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53">
        <f>F191</f>
        <v>1912.3</v>
      </c>
      <c r="G208" s="423"/>
      <c r="H208" s="397"/>
      <c r="I208" s="89"/>
      <c r="J208" s="89"/>
      <c r="K208" s="89"/>
      <c r="L208" s="89"/>
      <c r="M208" s="89"/>
      <c r="N208" s="89"/>
      <c r="O208" s="53">
        <f>O191</f>
        <v>0</v>
      </c>
      <c r="P208" s="122">
        <f t="shared" si="11"/>
        <v>1912.3</v>
      </c>
      <c r="Q208" s="395">
        <f>Q191</f>
        <v>0</v>
      </c>
    </row>
    <row r="209" spans="1:17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53">
        <f>F192+F193</f>
        <v>3992.9</v>
      </c>
      <c r="G209" s="420"/>
      <c r="H209" s="277"/>
      <c r="I209" s="83"/>
      <c r="J209" s="83"/>
      <c r="K209" s="83"/>
      <c r="L209" s="83"/>
      <c r="M209" s="83"/>
      <c r="N209" s="83"/>
      <c r="O209" s="53">
        <f>O192+O193</f>
        <v>0</v>
      </c>
      <c r="P209" s="122">
        <f t="shared" si="11"/>
        <v>3992.9</v>
      </c>
      <c r="Q209" s="395">
        <f>Q192+Q193</f>
        <v>0</v>
      </c>
    </row>
    <row r="210" spans="1:17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10">
        <f>F206</f>
        <v>5905.2</v>
      </c>
      <c r="G210" s="420"/>
      <c r="H210" s="277"/>
      <c r="I210" s="83"/>
      <c r="J210" s="83"/>
      <c r="K210" s="83"/>
      <c r="L210" s="83"/>
      <c r="M210" s="83"/>
      <c r="N210" s="83"/>
      <c r="O210" s="10">
        <f>O206</f>
        <v>0</v>
      </c>
      <c r="P210" s="122">
        <f t="shared" si="11"/>
        <v>5905.2</v>
      </c>
      <c r="Q210" s="395">
        <f>Q206</f>
        <v>0</v>
      </c>
    </row>
    <row r="211" spans="1:17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10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10">
        <f>O207</f>
        <v>0</v>
      </c>
      <c r="P211" s="122">
        <f t="shared" si="11"/>
        <v>0</v>
      </c>
      <c r="Q211" s="395">
        <f>Q207</f>
        <v>0</v>
      </c>
    </row>
    <row r="212" spans="1:17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10">
        <f>F208</f>
        <v>1912.3</v>
      </c>
      <c r="G212" s="420"/>
      <c r="H212" s="277"/>
      <c r="I212" s="83"/>
      <c r="J212" s="83"/>
      <c r="K212" s="83"/>
      <c r="L212" s="83"/>
      <c r="M212" s="83"/>
      <c r="N212" s="83"/>
      <c r="O212" s="10">
        <f>O208</f>
        <v>0</v>
      </c>
      <c r="P212" s="122">
        <f t="shared" si="11"/>
        <v>1912.3</v>
      </c>
      <c r="Q212" s="395">
        <f>Q208</f>
        <v>0</v>
      </c>
    </row>
    <row r="213" spans="1:17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10">
        <f>F209</f>
        <v>3992.9</v>
      </c>
      <c r="G213" s="420"/>
      <c r="H213" s="277"/>
      <c r="I213" s="83"/>
      <c r="J213" s="83"/>
      <c r="K213" s="83"/>
      <c r="L213" s="83"/>
      <c r="M213" s="83"/>
      <c r="N213" s="83"/>
      <c r="O213" s="10">
        <f>O209</f>
        <v>0</v>
      </c>
      <c r="P213" s="122">
        <f t="shared" si="11"/>
        <v>3992.9</v>
      </c>
      <c r="Q213" s="395">
        <f>Q209</f>
        <v>0</v>
      </c>
    </row>
    <row r="214" spans="1:17" s="37" customFormat="1" ht="24.95" customHeight="1" x14ac:dyDescent="0.25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395"/>
    </row>
    <row r="215" spans="1:17" s="37" customFormat="1" ht="24.95" customHeight="1" x14ac:dyDescent="0.25">
      <c r="A215" s="1084" t="s">
        <v>806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89"/>
    </row>
    <row r="216" spans="1:17" ht="63.6" customHeight="1" x14ac:dyDescent="0.2">
      <c r="A216" s="12" t="s">
        <v>171</v>
      </c>
      <c r="B216" s="12" t="s">
        <v>621</v>
      </c>
      <c r="C216" s="5" t="s">
        <v>788</v>
      </c>
      <c r="D216" s="12" t="s">
        <v>172</v>
      </c>
      <c r="E216" s="5" t="s">
        <v>882</v>
      </c>
      <c r="F216" s="11">
        <v>10403.299999999999</v>
      </c>
      <c r="G216" s="421"/>
      <c r="H216" s="305"/>
      <c r="I216" s="85"/>
      <c r="J216" s="85"/>
      <c r="K216" s="85"/>
      <c r="L216" s="85"/>
      <c r="M216" s="85"/>
      <c r="N216" s="85"/>
      <c r="O216" s="84">
        <f>SUM(G216:N216)</f>
        <v>0</v>
      </c>
      <c r="P216" s="122">
        <f>F216+O216</f>
        <v>10403.299999999999</v>
      </c>
      <c r="Q216" s="191"/>
    </row>
    <row r="217" spans="1:17" ht="80.25" customHeight="1" x14ac:dyDescent="0.2">
      <c r="A217" s="12" t="s">
        <v>176</v>
      </c>
      <c r="B217" s="12" t="s">
        <v>691</v>
      </c>
      <c r="C217" s="5">
        <v>2014</v>
      </c>
      <c r="D217" s="12" t="s">
        <v>172</v>
      </c>
      <c r="E217" s="5" t="s">
        <v>874</v>
      </c>
      <c r="F217" s="11"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  <c r="Q217" s="191"/>
    </row>
    <row r="218" spans="1:17" ht="60.6" customHeight="1" x14ac:dyDescent="0.2">
      <c r="A218" s="12" t="s">
        <v>477</v>
      </c>
      <c r="B218" s="12" t="s">
        <v>446</v>
      </c>
      <c r="C218" s="5" t="s">
        <v>788</v>
      </c>
      <c r="D218" s="12" t="s">
        <v>48</v>
      </c>
      <c r="E218" s="5" t="s">
        <v>141</v>
      </c>
      <c r="F218" s="11"/>
      <c r="G218" s="421"/>
      <c r="H218" s="305"/>
      <c r="I218" s="85"/>
      <c r="J218" s="85"/>
      <c r="K218" s="85"/>
      <c r="L218" s="85"/>
      <c r="M218" s="85"/>
      <c r="N218" s="85"/>
      <c r="O218" s="84"/>
      <c r="P218" s="122"/>
    </row>
    <row r="219" spans="1:17" ht="64.900000000000006" customHeight="1" x14ac:dyDescent="0.2">
      <c r="A219" s="12" t="s">
        <v>478</v>
      </c>
      <c r="B219" s="12" t="s">
        <v>361</v>
      </c>
      <c r="C219" s="5" t="s">
        <v>788</v>
      </c>
      <c r="D219" s="12" t="s">
        <v>172</v>
      </c>
      <c r="E219" s="5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</row>
    <row r="220" spans="1:17" ht="42.6" customHeight="1" x14ac:dyDescent="0.2">
      <c r="A220" s="12" t="s">
        <v>479</v>
      </c>
      <c r="B220" s="12" t="s">
        <v>362</v>
      </c>
      <c r="C220" s="5" t="s">
        <v>788</v>
      </c>
      <c r="D220" s="12" t="s">
        <v>172</v>
      </c>
      <c r="E220" s="5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</row>
    <row r="221" spans="1:17" ht="52.9" customHeight="1" x14ac:dyDescent="0.2">
      <c r="A221" s="12" t="s">
        <v>480</v>
      </c>
      <c r="B221" s="12" t="s">
        <v>535</v>
      </c>
      <c r="C221" s="5" t="s">
        <v>788</v>
      </c>
      <c r="D221" s="12" t="s">
        <v>364</v>
      </c>
      <c r="E221" s="5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</row>
    <row r="222" spans="1:17" ht="99.6" customHeight="1" x14ac:dyDescent="0.2">
      <c r="A222" s="12" t="s">
        <v>498</v>
      </c>
      <c r="B222" s="12" t="s">
        <v>366</v>
      </c>
      <c r="C222" s="5" t="s">
        <v>788</v>
      </c>
      <c r="D222" s="12" t="s">
        <v>173</v>
      </c>
      <c r="E222" s="5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</row>
    <row r="223" spans="1:17" ht="79.900000000000006" customHeight="1" x14ac:dyDescent="0.2">
      <c r="A223" s="12" t="s">
        <v>5</v>
      </c>
      <c r="B223" s="12" t="s">
        <v>6</v>
      </c>
      <c r="C223" s="5" t="s">
        <v>788</v>
      </c>
      <c r="D223" s="12" t="s">
        <v>173</v>
      </c>
      <c r="E223" s="5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</row>
    <row r="224" spans="1:17" ht="54.6" customHeight="1" x14ac:dyDescent="0.2">
      <c r="A224" s="12" t="s">
        <v>7</v>
      </c>
      <c r="B224" s="12" t="s">
        <v>8</v>
      </c>
      <c r="C224" s="5" t="s">
        <v>788</v>
      </c>
      <c r="D224" s="12" t="s">
        <v>173</v>
      </c>
      <c r="E224" s="5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</row>
    <row r="225" spans="1:17" ht="22.9" customHeight="1" x14ac:dyDescent="0.2">
      <c r="A225" s="1196" t="s">
        <v>921</v>
      </c>
      <c r="B225" s="1197"/>
      <c r="C225" s="1197"/>
      <c r="D225" s="1197"/>
      <c r="E225" s="1197"/>
      <c r="F225" s="1197"/>
      <c r="G225" s="1197"/>
      <c r="H225" s="1197"/>
      <c r="I225" s="1197"/>
      <c r="J225" s="1197"/>
      <c r="K225" s="1197"/>
      <c r="L225" s="1197"/>
      <c r="M225" s="1197"/>
      <c r="N225" s="1197"/>
      <c r="O225" s="1197"/>
      <c r="P225" s="1197"/>
      <c r="Q225" s="1198"/>
    </row>
    <row r="226" spans="1:17" ht="19.899999999999999" customHeight="1" x14ac:dyDescent="0.2">
      <c r="A226" s="15" t="s">
        <v>278</v>
      </c>
      <c r="B226" s="1076" t="s">
        <v>481</v>
      </c>
      <c r="C226" s="1076"/>
      <c r="D226" s="1076"/>
      <c r="E226" s="1076"/>
      <c r="F226" s="11">
        <f>F227+F228+F229</f>
        <v>10403.299999999999</v>
      </c>
      <c r="G226" s="421"/>
      <c r="H226" s="305"/>
      <c r="I226" s="85"/>
      <c r="J226" s="85"/>
      <c r="K226" s="85"/>
      <c r="L226" s="85"/>
      <c r="M226" s="85"/>
      <c r="N226" s="85"/>
      <c r="O226" s="305">
        <f>O227+O228+O229</f>
        <v>0</v>
      </c>
      <c r="P226" s="122">
        <f>P227+P228+P229</f>
        <v>10403.299999999999</v>
      </c>
      <c r="Q226" s="395">
        <f>Q227+Q228+Q229</f>
        <v>0</v>
      </c>
    </row>
    <row r="227" spans="1:17" ht="19.899999999999999" customHeight="1" x14ac:dyDescent="0.2">
      <c r="A227" s="5" t="s">
        <v>279</v>
      </c>
      <c r="B227" s="1075" t="s">
        <v>468</v>
      </c>
      <c r="C227" s="1075"/>
      <c r="D227" s="1075"/>
      <c r="E227" s="1075"/>
      <c r="F227" s="11">
        <v>0</v>
      </c>
      <c r="G227" s="421"/>
      <c r="H227" s="305"/>
      <c r="I227" s="85"/>
      <c r="J227" s="85"/>
      <c r="K227" s="85"/>
      <c r="L227" s="85"/>
      <c r="M227" s="85"/>
      <c r="N227" s="85"/>
      <c r="O227" s="305">
        <v>0</v>
      </c>
      <c r="P227" s="122">
        <f>F227+O227</f>
        <v>0</v>
      </c>
      <c r="Q227" s="395">
        <v>0</v>
      </c>
    </row>
    <row r="228" spans="1:17" ht="19.899999999999999" customHeight="1" x14ac:dyDescent="0.2">
      <c r="A228" s="5" t="s">
        <v>280</v>
      </c>
      <c r="B228" s="1075" t="s">
        <v>29</v>
      </c>
      <c r="C228" s="1075"/>
      <c r="D228" s="1075"/>
      <c r="E228" s="1075"/>
      <c r="F228" s="11">
        <v>0</v>
      </c>
      <c r="G228" s="421"/>
      <c r="H228" s="305"/>
      <c r="I228" s="85"/>
      <c r="J228" s="85"/>
      <c r="K228" s="85"/>
      <c r="L228" s="85"/>
      <c r="M228" s="85"/>
      <c r="N228" s="85"/>
      <c r="O228" s="305">
        <v>0</v>
      </c>
      <c r="P228" s="122">
        <f>F228+O228</f>
        <v>0</v>
      </c>
      <c r="Q228" s="395">
        <v>0</v>
      </c>
    </row>
    <row r="229" spans="1:17" ht="19.899999999999999" customHeight="1" x14ac:dyDescent="0.2">
      <c r="A229" s="5" t="s">
        <v>281</v>
      </c>
      <c r="B229" s="1075" t="s">
        <v>158</v>
      </c>
      <c r="C229" s="1075"/>
      <c r="D229" s="1075"/>
      <c r="E229" s="1075"/>
      <c r="F229" s="11">
        <f>F216</f>
        <v>10403.299999999999</v>
      </c>
      <c r="G229" s="421"/>
      <c r="H229" s="305"/>
      <c r="I229" s="85"/>
      <c r="J229" s="85"/>
      <c r="K229" s="85"/>
      <c r="L229" s="85"/>
      <c r="M229" s="85"/>
      <c r="N229" s="85"/>
      <c r="O229" s="305">
        <f>O216</f>
        <v>0</v>
      </c>
      <c r="P229" s="122">
        <f>F229+O229</f>
        <v>10403.299999999999</v>
      </c>
      <c r="Q229" s="395">
        <f>Q216</f>
        <v>0</v>
      </c>
    </row>
    <row r="230" spans="1:17" ht="19.899999999999999" customHeight="1" x14ac:dyDescent="0.2">
      <c r="A230" s="392" t="s">
        <v>282</v>
      </c>
      <c r="B230" s="1076" t="s">
        <v>922</v>
      </c>
      <c r="C230" s="1076"/>
      <c r="D230" s="1076"/>
      <c r="E230" s="1076"/>
      <c r="F230" s="11">
        <f>F231+F232+F233</f>
        <v>10403.299999999999</v>
      </c>
      <c r="G230" s="421"/>
      <c r="H230" s="305"/>
      <c r="I230" s="85"/>
      <c r="J230" s="85"/>
      <c r="K230" s="85"/>
      <c r="L230" s="85"/>
      <c r="M230" s="85"/>
      <c r="N230" s="85"/>
      <c r="O230" s="305">
        <f>O231+O232+O233</f>
        <v>0</v>
      </c>
      <c r="P230" s="122">
        <f>P231+P232+P233</f>
        <v>10403.299999999999</v>
      </c>
      <c r="Q230" s="395">
        <f>Q231+Q232+Q233</f>
        <v>0</v>
      </c>
    </row>
    <row r="231" spans="1:17" ht="19.899999999999999" customHeight="1" x14ac:dyDescent="0.2">
      <c r="A231" s="5" t="s">
        <v>283</v>
      </c>
      <c r="B231" s="1075" t="s">
        <v>468</v>
      </c>
      <c r="C231" s="1075"/>
      <c r="D231" s="1075"/>
      <c r="E231" s="1075"/>
      <c r="F231" s="11">
        <f>F227</f>
        <v>0</v>
      </c>
      <c r="G231" s="421"/>
      <c r="H231" s="305"/>
      <c r="I231" s="85"/>
      <c r="J231" s="85"/>
      <c r="K231" s="85"/>
      <c r="L231" s="85"/>
      <c r="M231" s="85"/>
      <c r="N231" s="85"/>
      <c r="O231" s="305">
        <f>O227</f>
        <v>0</v>
      </c>
      <c r="P231" s="122">
        <f>F231+O231</f>
        <v>0</v>
      </c>
      <c r="Q231" s="395">
        <f>Q227</f>
        <v>0</v>
      </c>
    </row>
    <row r="232" spans="1:17" ht="19.899999999999999" customHeight="1" x14ac:dyDescent="0.2">
      <c r="A232" s="5" t="s">
        <v>284</v>
      </c>
      <c r="B232" s="1075" t="s">
        <v>29</v>
      </c>
      <c r="C232" s="1075"/>
      <c r="D232" s="1075"/>
      <c r="E232" s="1075"/>
      <c r="F232" s="11">
        <f>F228</f>
        <v>0</v>
      </c>
      <c r="G232" s="421"/>
      <c r="H232" s="305"/>
      <c r="I232" s="85"/>
      <c r="J232" s="85"/>
      <c r="K232" s="85"/>
      <c r="L232" s="85"/>
      <c r="M232" s="85"/>
      <c r="N232" s="85"/>
      <c r="O232" s="305">
        <f>O228</f>
        <v>0</v>
      </c>
      <c r="P232" s="122">
        <f>F232+O232</f>
        <v>0</v>
      </c>
      <c r="Q232" s="395">
        <f>Q228</f>
        <v>0</v>
      </c>
    </row>
    <row r="233" spans="1:17" ht="19.899999999999999" customHeight="1" x14ac:dyDescent="0.2">
      <c r="A233" s="5" t="s">
        <v>285</v>
      </c>
      <c r="B233" s="1075" t="s">
        <v>158</v>
      </c>
      <c r="C233" s="1075"/>
      <c r="D233" s="1075"/>
      <c r="E233" s="1075"/>
      <c r="F233" s="11">
        <f>F229</f>
        <v>10403.299999999999</v>
      </c>
      <c r="G233" s="421"/>
      <c r="H233" s="305"/>
      <c r="I233" s="85"/>
      <c r="J233" s="85"/>
      <c r="K233" s="85"/>
      <c r="L233" s="85"/>
      <c r="M233" s="85"/>
      <c r="N233" s="85"/>
      <c r="O233" s="305">
        <f>O229</f>
        <v>0</v>
      </c>
      <c r="P233" s="122">
        <f>F233+O233</f>
        <v>10403.299999999999</v>
      </c>
      <c r="Q233" s="395">
        <f>Q229</f>
        <v>0</v>
      </c>
    </row>
    <row r="234" spans="1:17" s="37" customFormat="1" ht="39.6" customHeight="1" x14ac:dyDescent="0.25">
      <c r="A234" s="1084" t="s">
        <v>870</v>
      </c>
      <c r="B234" s="1095"/>
      <c r="C234" s="1095"/>
      <c r="D234" s="1095"/>
      <c r="E234" s="1095"/>
      <c r="F234" s="1095"/>
      <c r="G234" s="1095"/>
      <c r="H234" s="1095"/>
      <c r="I234" s="1095"/>
      <c r="J234" s="1095"/>
      <c r="K234" s="1095"/>
      <c r="L234" s="1095"/>
      <c r="M234" s="1095"/>
      <c r="N234" s="1095"/>
      <c r="O234" s="1095"/>
      <c r="P234" s="205"/>
      <c r="Q234" s="189"/>
    </row>
    <row r="235" spans="1:17" ht="60" hidden="1" customHeight="1" x14ac:dyDescent="0.2">
      <c r="A235" s="1056" t="s">
        <v>175</v>
      </c>
      <c r="B235" s="12" t="s">
        <v>650</v>
      </c>
      <c r="C235" s="12" t="s">
        <v>788</v>
      </c>
      <c r="D235" s="12" t="s">
        <v>367</v>
      </c>
      <c r="E235" s="12" t="s">
        <v>206</v>
      </c>
      <c r="F235" s="56">
        <v>0</v>
      </c>
      <c r="G235" s="428"/>
      <c r="H235" s="405"/>
      <c r="I235" s="93"/>
      <c r="J235" s="93"/>
      <c r="K235" s="93"/>
      <c r="L235" s="93"/>
      <c r="M235" s="93"/>
      <c r="N235" s="93"/>
      <c r="O235" s="84">
        <f t="shared" ref="O235:O240" si="12">SUM(G235:N235)</f>
        <v>0</v>
      </c>
      <c r="P235" s="122">
        <f t="shared" ref="P235:P240" si="13">F235+O235</f>
        <v>0</v>
      </c>
    </row>
    <row r="236" spans="1:17" ht="201" customHeight="1" x14ac:dyDescent="0.2">
      <c r="A236" s="1056"/>
      <c r="B236" s="12" t="s">
        <v>766</v>
      </c>
      <c r="C236" s="5" t="s">
        <v>788</v>
      </c>
      <c r="D236" s="12" t="s">
        <v>147</v>
      </c>
      <c r="E236" s="5" t="s">
        <v>878</v>
      </c>
      <c r="F236" s="53">
        <v>13033.5</v>
      </c>
      <c r="G236" s="423"/>
      <c r="H236" s="397"/>
      <c r="I236" s="89"/>
      <c r="J236" s="89"/>
      <c r="K236" s="89"/>
      <c r="L236" s="89"/>
      <c r="M236" s="89"/>
      <c r="N236" s="89"/>
      <c r="O236" s="84">
        <f t="shared" si="12"/>
        <v>0</v>
      </c>
      <c r="P236" s="122">
        <f t="shared" si="13"/>
        <v>13033.5</v>
      </c>
    </row>
    <row r="237" spans="1:17" ht="111" customHeight="1" x14ac:dyDescent="0.2">
      <c r="A237" s="5" t="s">
        <v>499</v>
      </c>
      <c r="B237" s="12" t="s">
        <v>633</v>
      </c>
      <c r="C237" s="5" t="s">
        <v>788</v>
      </c>
      <c r="D237" s="12" t="s">
        <v>147</v>
      </c>
      <c r="E237" s="5" t="s">
        <v>883</v>
      </c>
      <c r="F237" s="53">
        <v>553.6</v>
      </c>
      <c r="G237" s="423"/>
      <c r="H237" s="397"/>
      <c r="I237" s="89"/>
      <c r="J237" s="89"/>
      <c r="K237" s="89"/>
      <c r="L237" s="89"/>
      <c r="M237" s="89"/>
      <c r="N237" s="89"/>
      <c r="O237" s="84">
        <f t="shared" si="12"/>
        <v>0</v>
      </c>
      <c r="P237" s="122">
        <f t="shared" si="13"/>
        <v>553.6</v>
      </c>
    </row>
    <row r="238" spans="1:17" ht="198.75" customHeight="1" x14ac:dyDescent="0.2">
      <c r="A238" s="282" t="s">
        <v>500</v>
      </c>
      <c r="B238" s="12" t="s">
        <v>657</v>
      </c>
      <c r="C238" s="5" t="s">
        <v>788</v>
      </c>
      <c r="D238" s="12" t="s">
        <v>367</v>
      </c>
      <c r="E238" s="5" t="s">
        <v>141</v>
      </c>
      <c r="F238" s="11"/>
      <c r="G238" s="421"/>
      <c r="H238" s="305"/>
      <c r="I238" s="85"/>
      <c r="J238" s="85"/>
      <c r="K238" s="85"/>
      <c r="L238" s="85"/>
      <c r="M238" s="85"/>
      <c r="N238" s="85"/>
      <c r="O238" s="84"/>
      <c r="P238" s="122"/>
    </row>
    <row r="239" spans="1:17" ht="222.75" customHeight="1" x14ac:dyDescent="0.2">
      <c r="A239" s="301" t="s">
        <v>371</v>
      </c>
      <c r="B239" s="12" t="s">
        <v>628</v>
      </c>
      <c r="C239" s="5" t="s">
        <v>788</v>
      </c>
      <c r="D239" s="12" t="s">
        <v>147</v>
      </c>
      <c r="E239" s="5" t="s">
        <v>616</v>
      </c>
      <c r="F239" s="11">
        <v>0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si="12"/>
        <v>0</v>
      </c>
      <c r="P239" s="122">
        <f t="shared" si="13"/>
        <v>0</v>
      </c>
    </row>
    <row r="240" spans="1:17" ht="115.5" customHeight="1" x14ac:dyDescent="0.2">
      <c r="A240" s="8" t="s">
        <v>201</v>
      </c>
      <c r="B240" s="12" t="s">
        <v>630</v>
      </c>
      <c r="C240" s="5" t="s">
        <v>788</v>
      </c>
      <c r="D240" s="12" t="s">
        <v>147</v>
      </c>
      <c r="E240" s="5" t="s">
        <v>877</v>
      </c>
      <c r="F240" s="11">
        <v>450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2"/>
        <v>0</v>
      </c>
      <c r="P240" s="122">
        <f t="shared" si="13"/>
        <v>450</v>
      </c>
    </row>
    <row r="241" spans="1:17" ht="26.45" customHeight="1" x14ac:dyDescent="0.2">
      <c r="A241" s="1293" t="s">
        <v>923</v>
      </c>
      <c r="B241" s="1294"/>
      <c r="C241" s="1294"/>
      <c r="D241" s="1294"/>
      <c r="E241" s="1294"/>
      <c r="F241" s="1294"/>
      <c r="G241" s="1294"/>
      <c r="H241" s="1294"/>
      <c r="I241" s="1294"/>
      <c r="J241" s="1294"/>
      <c r="K241" s="1294"/>
      <c r="L241" s="1294"/>
      <c r="M241" s="1294"/>
      <c r="N241" s="1294"/>
      <c r="O241" s="1294"/>
      <c r="P241" s="1294"/>
      <c r="Q241" s="1295"/>
    </row>
    <row r="242" spans="1:17" ht="16.149999999999999" customHeight="1" x14ac:dyDescent="0.2">
      <c r="A242" s="15" t="s">
        <v>278</v>
      </c>
      <c r="B242" s="1076" t="s">
        <v>481</v>
      </c>
      <c r="C242" s="1076"/>
      <c r="D242" s="1076"/>
      <c r="E242" s="1076"/>
      <c r="F242" s="11">
        <f>F243+F244+F245</f>
        <v>14037.1</v>
      </c>
      <c r="G242" s="421"/>
      <c r="H242" s="305"/>
      <c r="I242" s="85"/>
      <c r="J242" s="85"/>
      <c r="K242" s="85"/>
      <c r="L242" s="85"/>
      <c r="M242" s="85"/>
      <c r="N242" s="85"/>
      <c r="O242" s="84">
        <f>O243+O244+O245</f>
        <v>0</v>
      </c>
      <c r="P242" s="122">
        <f>P243+P244+P245</f>
        <v>14037.1</v>
      </c>
      <c r="Q242" s="395">
        <f>Q243+Q244+Q245</f>
        <v>0</v>
      </c>
    </row>
    <row r="243" spans="1:17" ht="16.149999999999999" customHeight="1" x14ac:dyDescent="0.2">
      <c r="A243" s="5" t="s">
        <v>279</v>
      </c>
      <c r="B243" s="1075" t="s">
        <v>468</v>
      </c>
      <c r="C243" s="1075"/>
      <c r="D243" s="1075"/>
      <c r="E243" s="1075"/>
      <c r="F243" s="11">
        <f>F237</f>
        <v>553.6</v>
      </c>
      <c r="G243" s="421"/>
      <c r="H243" s="305"/>
      <c r="I243" s="85"/>
      <c r="J243" s="85"/>
      <c r="K243" s="85"/>
      <c r="L243" s="85"/>
      <c r="M243" s="85"/>
      <c r="N243" s="85"/>
      <c r="O243" s="84">
        <f>O237</f>
        <v>0</v>
      </c>
      <c r="P243" s="122">
        <f>F243+O243</f>
        <v>553.6</v>
      </c>
      <c r="Q243" s="395">
        <f>Q237</f>
        <v>0</v>
      </c>
    </row>
    <row r="244" spans="1:17" ht="16.149999999999999" customHeight="1" x14ac:dyDescent="0.2">
      <c r="A244" s="5" t="s">
        <v>280</v>
      </c>
      <c r="B244" s="1075" t="s">
        <v>29</v>
      </c>
      <c r="C244" s="1075"/>
      <c r="D244" s="1075"/>
      <c r="E244" s="1075"/>
      <c r="F244" s="11">
        <f>F236+F240</f>
        <v>13483.5</v>
      </c>
      <c r="G244" s="421"/>
      <c r="H244" s="305"/>
      <c r="I244" s="85"/>
      <c r="J244" s="85"/>
      <c r="K244" s="85"/>
      <c r="L244" s="85"/>
      <c r="M244" s="85"/>
      <c r="N244" s="85"/>
      <c r="O244" s="84">
        <f>O236+O240</f>
        <v>0</v>
      </c>
      <c r="P244" s="122">
        <f>F244+O244</f>
        <v>13483.5</v>
      </c>
      <c r="Q244" s="395">
        <f>Q236+Q240</f>
        <v>0</v>
      </c>
    </row>
    <row r="245" spans="1:17" ht="16.149999999999999" customHeight="1" x14ac:dyDescent="0.2">
      <c r="A245" s="5" t="s">
        <v>281</v>
      </c>
      <c r="B245" s="1075" t="s">
        <v>158</v>
      </c>
      <c r="C245" s="1075"/>
      <c r="D245" s="1075"/>
      <c r="E245" s="1075"/>
      <c r="F245" s="11">
        <f>F239</f>
        <v>0</v>
      </c>
      <c r="G245" s="421"/>
      <c r="H245" s="305"/>
      <c r="I245" s="85"/>
      <c r="J245" s="85"/>
      <c r="K245" s="85"/>
      <c r="L245" s="85"/>
      <c r="M245" s="85"/>
      <c r="N245" s="85"/>
      <c r="O245" s="84">
        <f>O239</f>
        <v>0</v>
      </c>
      <c r="P245" s="122">
        <f>F245+O245</f>
        <v>0</v>
      </c>
      <c r="Q245" s="395">
        <f>Q239</f>
        <v>0</v>
      </c>
    </row>
    <row r="246" spans="1:17" ht="16.149999999999999" customHeight="1" x14ac:dyDescent="0.2">
      <c r="A246" s="392" t="s">
        <v>282</v>
      </c>
      <c r="B246" s="1076" t="s">
        <v>924</v>
      </c>
      <c r="C246" s="1076"/>
      <c r="D246" s="1076"/>
      <c r="E246" s="1076"/>
      <c r="F246" s="11">
        <f>F247+F248+F249</f>
        <v>14037.1</v>
      </c>
      <c r="G246" s="421"/>
      <c r="H246" s="305"/>
      <c r="I246" s="85"/>
      <c r="J246" s="85"/>
      <c r="K246" s="85"/>
      <c r="L246" s="85"/>
      <c r="M246" s="85"/>
      <c r="N246" s="85"/>
      <c r="O246" s="84">
        <f>O247+O248+O249</f>
        <v>0</v>
      </c>
      <c r="P246" s="122">
        <f>P247+P248+P249</f>
        <v>14037.1</v>
      </c>
      <c r="Q246" s="395">
        <f>Q247+Q248+Q249</f>
        <v>0</v>
      </c>
    </row>
    <row r="247" spans="1:17" ht="16.149999999999999" customHeight="1" x14ac:dyDescent="0.2">
      <c r="A247" s="5" t="s">
        <v>283</v>
      </c>
      <c r="B247" s="1075" t="s">
        <v>468</v>
      </c>
      <c r="C247" s="1075"/>
      <c r="D247" s="1075"/>
      <c r="E247" s="1075"/>
      <c r="F247" s="11">
        <f>F243</f>
        <v>553.6</v>
      </c>
      <c r="G247" s="421"/>
      <c r="H247" s="305"/>
      <c r="I247" s="85"/>
      <c r="J247" s="85"/>
      <c r="K247" s="85"/>
      <c r="L247" s="85"/>
      <c r="M247" s="85"/>
      <c r="N247" s="85"/>
      <c r="O247" s="84">
        <f t="shared" ref="O247:Q249" si="14">O243</f>
        <v>0</v>
      </c>
      <c r="P247" s="122">
        <f t="shared" si="14"/>
        <v>553.6</v>
      </c>
      <c r="Q247" s="395">
        <f t="shared" si="14"/>
        <v>0</v>
      </c>
    </row>
    <row r="248" spans="1:17" ht="16.149999999999999" customHeight="1" x14ac:dyDescent="0.2">
      <c r="A248" s="5" t="s">
        <v>284</v>
      </c>
      <c r="B248" s="1075" t="s">
        <v>29</v>
      </c>
      <c r="C248" s="1075"/>
      <c r="D248" s="1075"/>
      <c r="E248" s="1075"/>
      <c r="F248" s="11">
        <f>F244</f>
        <v>13483.5</v>
      </c>
      <c r="G248" s="421"/>
      <c r="H248" s="305"/>
      <c r="I248" s="85"/>
      <c r="J248" s="85"/>
      <c r="K248" s="85"/>
      <c r="L248" s="85"/>
      <c r="M248" s="85"/>
      <c r="N248" s="85"/>
      <c r="O248" s="84">
        <f t="shared" si="14"/>
        <v>0</v>
      </c>
      <c r="P248" s="122">
        <f t="shared" si="14"/>
        <v>13483.5</v>
      </c>
      <c r="Q248" s="395">
        <f t="shared" si="14"/>
        <v>0</v>
      </c>
    </row>
    <row r="249" spans="1:17" ht="16.149999999999999" customHeight="1" x14ac:dyDescent="0.2">
      <c r="A249" s="5" t="s">
        <v>285</v>
      </c>
      <c r="B249" s="1075" t="s">
        <v>158</v>
      </c>
      <c r="C249" s="1075"/>
      <c r="D249" s="1075"/>
      <c r="E249" s="1075"/>
      <c r="F249" s="11">
        <f>F245</f>
        <v>0</v>
      </c>
      <c r="G249" s="421"/>
      <c r="H249" s="305"/>
      <c r="I249" s="85"/>
      <c r="J249" s="85"/>
      <c r="K249" s="85"/>
      <c r="L249" s="85"/>
      <c r="M249" s="85"/>
      <c r="N249" s="85"/>
      <c r="O249" s="84">
        <f t="shared" si="14"/>
        <v>0</v>
      </c>
      <c r="P249" s="122">
        <f t="shared" si="14"/>
        <v>0</v>
      </c>
      <c r="Q249" s="395">
        <f t="shared" si="14"/>
        <v>0</v>
      </c>
    </row>
    <row r="250" spans="1:17" ht="24.95" customHeight="1" x14ac:dyDescent="0.2">
      <c r="A250" s="1073" t="s">
        <v>372</v>
      </c>
      <c r="B250" s="1074"/>
      <c r="C250" s="1074"/>
      <c r="D250" s="1074"/>
      <c r="E250" s="1074"/>
      <c r="F250" s="1074"/>
      <c r="G250" s="1074"/>
      <c r="H250" s="1074"/>
      <c r="I250" s="1074"/>
      <c r="J250" s="1074"/>
      <c r="K250" s="1074"/>
      <c r="L250" s="1074"/>
      <c r="M250" s="1074"/>
      <c r="N250" s="1074"/>
      <c r="O250" s="1074"/>
      <c r="P250" s="213"/>
    </row>
    <row r="251" spans="1:17" ht="18" customHeight="1" x14ac:dyDescent="0.2">
      <c r="A251" s="15" t="s">
        <v>278</v>
      </c>
      <c r="B251" s="1076" t="s">
        <v>481</v>
      </c>
      <c r="C251" s="1076"/>
      <c r="D251" s="1076"/>
      <c r="E251" s="1076"/>
      <c r="F251" s="10">
        <f>F252+F253+F254</f>
        <v>24440.400000000001</v>
      </c>
      <c r="G251" s="420"/>
      <c r="H251" s="277"/>
      <c r="I251" s="83"/>
      <c r="J251" s="83"/>
      <c r="K251" s="83"/>
      <c r="L251" s="83"/>
      <c r="M251" s="83"/>
      <c r="N251" s="83"/>
      <c r="O251" s="84">
        <f>O252+O253+O254</f>
        <v>0</v>
      </c>
      <c r="P251" s="122">
        <f t="shared" ref="P251:P258" si="15">F251+O251</f>
        <v>24440.400000000001</v>
      </c>
      <c r="Q251" s="193">
        <f>Q252+Q253+Q254</f>
        <v>0</v>
      </c>
    </row>
    <row r="252" spans="1:17" ht="15" customHeight="1" x14ac:dyDescent="0.2">
      <c r="A252" s="5" t="s">
        <v>279</v>
      </c>
      <c r="B252" s="1075" t="s">
        <v>468</v>
      </c>
      <c r="C252" s="1075"/>
      <c r="D252" s="1075"/>
      <c r="E252" s="1075"/>
      <c r="F252" s="10">
        <f>F237</f>
        <v>553.6</v>
      </c>
      <c r="G252" s="420"/>
      <c r="H252" s="277"/>
      <c r="I252" s="83"/>
      <c r="J252" s="83"/>
      <c r="K252" s="83"/>
      <c r="L252" s="83"/>
      <c r="M252" s="83"/>
      <c r="N252" s="83"/>
      <c r="O252" s="10">
        <f>O237</f>
        <v>0</v>
      </c>
      <c r="P252" s="122">
        <f t="shared" si="15"/>
        <v>553.6</v>
      </c>
      <c r="Q252" s="193">
        <f>Q237</f>
        <v>0</v>
      </c>
    </row>
    <row r="253" spans="1:17" ht="15" x14ac:dyDescent="0.2">
      <c r="A253" s="5" t="s">
        <v>280</v>
      </c>
      <c r="B253" s="1075" t="s">
        <v>29</v>
      </c>
      <c r="C253" s="1075"/>
      <c r="D253" s="1075"/>
      <c r="E253" s="1075"/>
      <c r="F253" s="10">
        <f>F236+F240+F217</f>
        <v>13483.5</v>
      </c>
      <c r="G253" s="420"/>
      <c r="H253" s="277"/>
      <c r="I253" s="83"/>
      <c r="J253" s="83"/>
      <c r="K253" s="83"/>
      <c r="L253" s="83"/>
      <c r="M253" s="83"/>
      <c r="N253" s="83"/>
      <c r="O253" s="10">
        <f>O236+O240+O217</f>
        <v>0</v>
      </c>
      <c r="P253" s="122">
        <f t="shared" si="15"/>
        <v>13483.5</v>
      </c>
      <c r="Q253" s="193">
        <f>Q236+Q240+Q217</f>
        <v>0</v>
      </c>
    </row>
    <row r="254" spans="1:17" ht="15" x14ac:dyDescent="0.2">
      <c r="A254" s="5" t="s">
        <v>281</v>
      </c>
      <c r="B254" s="1075" t="s">
        <v>158</v>
      </c>
      <c r="C254" s="1075"/>
      <c r="D254" s="1075"/>
      <c r="E254" s="1075"/>
      <c r="F254" s="10">
        <f>F216+F239</f>
        <v>10403.299999999999</v>
      </c>
      <c r="G254" s="420"/>
      <c r="H254" s="277"/>
      <c r="I254" s="83"/>
      <c r="J254" s="83"/>
      <c r="K254" s="83"/>
      <c r="L254" s="83"/>
      <c r="M254" s="83"/>
      <c r="N254" s="83"/>
      <c r="O254" s="10">
        <f>O216+O239</f>
        <v>0</v>
      </c>
      <c r="P254" s="122">
        <f t="shared" si="15"/>
        <v>10403.299999999999</v>
      </c>
      <c r="Q254" s="193">
        <f>Q216+Q239</f>
        <v>0</v>
      </c>
    </row>
    <row r="255" spans="1:17" ht="15" customHeight="1" x14ac:dyDescent="0.2">
      <c r="A255" s="16" t="s">
        <v>282</v>
      </c>
      <c r="B255" s="1076" t="s">
        <v>493</v>
      </c>
      <c r="C255" s="1076"/>
      <c r="D255" s="1076"/>
      <c r="E255" s="1076"/>
      <c r="F255" s="10">
        <f>F256+F257+F258</f>
        <v>24440.400000000001</v>
      </c>
      <c r="G255" s="420"/>
      <c r="H255" s="277"/>
      <c r="I255" s="83"/>
      <c r="J255" s="83"/>
      <c r="K255" s="83"/>
      <c r="L255" s="83"/>
      <c r="M255" s="83"/>
      <c r="N255" s="83"/>
      <c r="O255" s="84">
        <f>O256+O257+O258</f>
        <v>0</v>
      </c>
      <c r="P255" s="122">
        <f t="shared" si="15"/>
        <v>24440.400000000001</v>
      </c>
      <c r="Q255" s="193">
        <f>Q256+Q257+Q258</f>
        <v>0</v>
      </c>
    </row>
    <row r="256" spans="1:17" ht="15.75" customHeight="1" x14ac:dyDescent="0.2">
      <c r="A256" s="15" t="s">
        <v>283</v>
      </c>
      <c r="B256" s="1075" t="s">
        <v>468</v>
      </c>
      <c r="C256" s="1075"/>
      <c r="D256" s="1075"/>
      <c r="E256" s="1075"/>
      <c r="F256" s="10">
        <f>F252</f>
        <v>553.6</v>
      </c>
      <c r="G256" s="420"/>
      <c r="H256" s="277"/>
      <c r="I256" s="83"/>
      <c r="J256" s="83"/>
      <c r="K256" s="83"/>
      <c r="L256" s="83"/>
      <c r="M256" s="83"/>
      <c r="N256" s="83"/>
      <c r="O256" s="84">
        <f>O252</f>
        <v>0</v>
      </c>
      <c r="P256" s="122">
        <f t="shared" si="15"/>
        <v>553.6</v>
      </c>
      <c r="Q256" s="193">
        <f>Q252</f>
        <v>0</v>
      </c>
    </row>
    <row r="257" spans="1:17" ht="15" x14ac:dyDescent="0.2">
      <c r="A257" s="5" t="s">
        <v>284</v>
      </c>
      <c r="B257" s="1075" t="s">
        <v>29</v>
      </c>
      <c r="C257" s="1075"/>
      <c r="D257" s="1075"/>
      <c r="E257" s="1075"/>
      <c r="F257" s="10">
        <f>F253</f>
        <v>13483.5</v>
      </c>
      <c r="G257" s="420"/>
      <c r="H257" s="277"/>
      <c r="I257" s="83"/>
      <c r="J257" s="83"/>
      <c r="K257" s="83"/>
      <c r="L257" s="83"/>
      <c r="M257" s="83"/>
      <c r="N257" s="83"/>
      <c r="O257" s="84">
        <f>O253</f>
        <v>0</v>
      </c>
      <c r="P257" s="122">
        <f t="shared" si="15"/>
        <v>13483.5</v>
      </c>
      <c r="Q257" s="193">
        <f>Q253</f>
        <v>0</v>
      </c>
    </row>
    <row r="258" spans="1:17" ht="15" x14ac:dyDescent="0.2">
      <c r="A258" s="5" t="s">
        <v>285</v>
      </c>
      <c r="B258" s="1075" t="s">
        <v>158</v>
      </c>
      <c r="C258" s="1075"/>
      <c r="D258" s="1075"/>
      <c r="E258" s="1075"/>
      <c r="F258" s="10">
        <f>F254</f>
        <v>10403.299999999999</v>
      </c>
      <c r="G258" s="420"/>
      <c r="H258" s="277"/>
      <c r="I258" s="83"/>
      <c r="J258" s="83"/>
      <c r="K258" s="83"/>
      <c r="L258" s="83"/>
      <c r="M258" s="83"/>
      <c r="N258" s="83"/>
      <c r="O258" s="84">
        <f>O254</f>
        <v>0</v>
      </c>
      <c r="P258" s="122">
        <f t="shared" si="15"/>
        <v>10403.299999999999</v>
      </c>
      <c r="Q258" s="193">
        <f>Q254</f>
        <v>0</v>
      </c>
    </row>
    <row r="259" spans="1:17" s="37" customFormat="1" ht="24.95" customHeight="1" x14ac:dyDescent="0.25">
      <c r="A259" s="1084" t="s">
        <v>546</v>
      </c>
      <c r="B259" s="1084"/>
      <c r="C259" s="1084"/>
      <c r="D259" s="1084"/>
      <c r="E259" s="1084"/>
      <c r="F259" s="1084"/>
      <c r="G259" s="1084"/>
      <c r="H259" s="1084"/>
      <c r="I259" s="1084"/>
      <c r="J259" s="1084"/>
      <c r="K259" s="1084"/>
      <c r="L259" s="1084"/>
      <c r="M259" s="1084"/>
      <c r="N259" s="1084"/>
      <c r="O259" s="1084"/>
      <c r="P259" s="205"/>
      <c r="Q259" s="189"/>
    </row>
    <row r="260" spans="1:17" s="37" customFormat="1" ht="24.95" customHeight="1" x14ac:dyDescent="0.25">
      <c r="A260" s="1084" t="s">
        <v>886</v>
      </c>
      <c r="B260" s="1084"/>
      <c r="C260" s="1084"/>
      <c r="D260" s="1084"/>
      <c r="E260" s="1084"/>
      <c r="F260" s="1084"/>
      <c r="G260" s="1084"/>
      <c r="H260" s="1084"/>
      <c r="I260" s="1084"/>
      <c r="J260" s="1084"/>
      <c r="K260" s="1084"/>
      <c r="L260" s="1084"/>
      <c r="M260" s="1084"/>
      <c r="N260" s="1084"/>
      <c r="O260" s="1084"/>
      <c r="P260" s="205"/>
      <c r="Q260" s="189"/>
    </row>
    <row r="261" spans="1:17" ht="144" customHeight="1" x14ac:dyDescent="0.2">
      <c r="A261" s="5" t="s">
        <v>453</v>
      </c>
      <c r="B261" s="12" t="s">
        <v>373</v>
      </c>
      <c r="C261" s="5" t="s">
        <v>788</v>
      </c>
      <c r="D261" s="12" t="s">
        <v>541</v>
      </c>
      <c r="E261" s="5" t="s">
        <v>141</v>
      </c>
      <c r="F261" s="11"/>
      <c r="G261" s="421"/>
      <c r="H261" s="305"/>
      <c r="I261" s="85"/>
      <c r="J261" s="85"/>
      <c r="K261" s="85"/>
      <c r="L261" s="85"/>
      <c r="M261" s="85"/>
      <c r="N261" s="85"/>
      <c r="O261" s="84"/>
      <c r="P261" s="122"/>
    </row>
    <row r="262" spans="1:17" ht="157.5" customHeight="1" x14ac:dyDescent="0.2">
      <c r="A262" s="5" t="s">
        <v>454</v>
      </c>
      <c r="B262" s="12" t="s">
        <v>374</v>
      </c>
      <c r="C262" s="5" t="s">
        <v>788</v>
      </c>
      <c r="D262" s="12" t="s">
        <v>541</v>
      </c>
      <c r="E262" s="5" t="s">
        <v>141</v>
      </c>
      <c r="F262" s="11"/>
      <c r="G262" s="421"/>
      <c r="H262" s="305"/>
      <c r="I262" s="85"/>
      <c r="J262" s="85"/>
      <c r="K262" s="85"/>
      <c r="L262" s="85"/>
      <c r="M262" s="85"/>
      <c r="N262" s="85"/>
      <c r="O262" s="84"/>
      <c r="P262" s="122"/>
    </row>
    <row r="263" spans="1:17" ht="62.25" customHeight="1" x14ac:dyDescent="0.2">
      <c r="A263" s="5" t="s">
        <v>455</v>
      </c>
      <c r="B263" s="12" t="s">
        <v>377</v>
      </c>
      <c r="C263" s="5" t="s">
        <v>788</v>
      </c>
      <c r="D263" s="12" t="s">
        <v>471</v>
      </c>
      <c r="E263" s="5" t="s">
        <v>141</v>
      </c>
      <c r="F263" s="11"/>
      <c r="G263" s="421"/>
      <c r="H263" s="305"/>
      <c r="I263" s="85"/>
      <c r="J263" s="85"/>
      <c r="K263" s="85"/>
      <c r="L263" s="85"/>
      <c r="M263" s="85"/>
      <c r="N263" s="85"/>
      <c r="O263" s="84"/>
      <c r="P263" s="122"/>
    </row>
    <row r="264" spans="1:17" ht="75" customHeight="1" x14ac:dyDescent="0.2">
      <c r="A264" s="5" t="s">
        <v>456</v>
      </c>
      <c r="B264" s="12" t="s">
        <v>42</v>
      </c>
      <c r="C264" s="5" t="s">
        <v>788</v>
      </c>
      <c r="D264" s="12" t="s">
        <v>471</v>
      </c>
      <c r="E264" s="5" t="s">
        <v>141</v>
      </c>
      <c r="F264" s="11"/>
      <c r="G264" s="421"/>
      <c r="H264" s="305"/>
      <c r="I264" s="85"/>
      <c r="J264" s="85"/>
      <c r="K264" s="85"/>
      <c r="L264" s="85"/>
      <c r="M264" s="85"/>
      <c r="N264" s="85"/>
      <c r="O264" s="84"/>
      <c r="P264" s="122"/>
    </row>
    <row r="265" spans="1:17" ht="75" customHeight="1" x14ac:dyDescent="0.2">
      <c r="A265" s="33" t="s">
        <v>457</v>
      </c>
      <c r="B265" s="12" t="s">
        <v>621</v>
      </c>
      <c r="C265" s="5" t="s">
        <v>788</v>
      </c>
      <c r="D265" s="12" t="s">
        <v>540</v>
      </c>
      <c r="E265" s="5" t="s">
        <v>618</v>
      </c>
      <c r="F265" s="11">
        <v>0</v>
      </c>
      <c r="G265" s="421"/>
      <c r="H265" s="305"/>
      <c r="I265" s="85"/>
      <c r="J265" s="85"/>
      <c r="K265" s="85"/>
      <c r="L265" s="85"/>
      <c r="M265" s="85"/>
      <c r="N265" s="85"/>
      <c r="O265" s="84">
        <f>SUM(G265:N265)</f>
        <v>0</v>
      </c>
      <c r="P265" s="122">
        <f>F265+O265</f>
        <v>0</v>
      </c>
    </row>
    <row r="266" spans="1:17" ht="62.25" customHeight="1" x14ac:dyDescent="0.2">
      <c r="A266" s="33" t="s">
        <v>458</v>
      </c>
      <c r="B266" s="12" t="s">
        <v>557</v>
      </c>
      <c r="C266" s="5" t="s">
        <v>788</v>
      </c>
      <c r="D266" s="12" t="s">
        <v>540</v>
      </c>
      <c r="E266" s="5" t="s">
        <v>141</v>
      </c>
      <c r="F266" s="11"/>
      <c r="G266" s="421"/>
      <c r="H266" s="305"/>
      <c r="I266" s="85"/>
      <c r="J266" s="85"/>
      <c r="K266" s="85"/>
      <c r="L266" s="85"/>
      <c r="M266" s="85"/>
      <c r="N266" s="85"/>
      <c r="O266" s="84"/>
      <c r="P266" s="122"/>
    </row>
    <row r="267" spans="1:17" s="37" customFormat="1" ht="109.5" customHeight="1" x14ac:dyDescent="0.25">
      <c r="A267" s="5" t="s">
        <v>547</v>
      </c>
      <c r="B267" s="12" t="s">
        <v>9</v>
      </c>
      <c r="C267" s="5" t="s">
        <v>788</v>
      </c>
      <c r="D267" s="12" t="s">
        <v>540</v>
      </c>
      <c r="E267" s="5" t="s">
        <v>141</v>
      </c>
      <c r="F267" s="11"/>
      <c r="G267" s="421"/>
      <c r="H267" s="305"/>
      <c r="I267" s="85"/>
      <c r="J267" s="85"/>
      <c r="K267" s="85"/>
      <c r="L267" s="85"/>
      <c r="M267" s="85"/>
      <c r="N267" s="85"/>
      <c r="O267" s="84"/>
      <c r="P267" s="122"/>
      <c r="Q267" s="191"/>
    </row>
    <row r="268" spans="1:17" ht="149.25" hidden="1" customHeight="1" x14ac:dyDescent="0.2">
      <c r="A268" s="5" t="s">
        <v>548</v>
      </c>
      <c r="B268" s="12" t="s">
        <v>537</v>
      </c>
      <c r="C268" s="5" t="s">
        <v>506</v>
      </c>
      <c r="D268" s="12" t="s">
        <v>540</v>
      </c>
      <c r="E268" s="5" t="s">
        <v>516</v>
      </c>
      <c r="F268" s="11">
        <v>0</v>
      </c>
      <c r="G268" s="421"/>
      <c r="H268" s="305"/>
      <c r="I268" s="85"/>
      <c r="J268" s="85"/>
      <c r="K268" s="85"/>
      <c r="L268" s="85"/>
      <c r="M268" s="85"/>
      <c r="N268" s="85"/>
      <c r="O268" s="84">
        <f>SUM(G268:N268)</f>
        <v>0</v>
      </c>
      <c r="P268" s="122">
        <f>F268+O268</f>
        <v>0</v>
      </c>
    </row>
    <row r="269" spans="1:17" ht="109.5" customHeight="1" x14ac:dyDescent="0.2">
      <c r="A269" s="5" t="s">
        <v>548</v>
      </c>
      <c r="B269" s="12" t="s">
        <v>43</v>
      </c>
      <c r="C269" s="5" t="s">
        <v>788</v>
      </c>
      <c r="D269" s="12" t="s">
        <v>540</v>
      </c>
      <c r="E269" s="5" t="s">
        <v>141</v>
      </c>
      <c r="F269" s="11"/>
      <c r="G269" s="421"/>
      <c r="H269" s="305"/>
      <c r="I269" s="85"/>
      <c r="J269" s="85"/>
      <c r="K269" s="85"/>
      <c r="L269" s="85"/>
      <c r="M269" s="85"/>
      <c r="N269" s="85"/>
      <c r="O269" s="84"/>
      <c r="P269" s="122"/>
    </row>
    <row r="270" spans="1:17" ht="30.75" customHeight="1" x14ac:dyDescent="0.2">
      <c r="A270" s="1196" t="s">
        <v>805</v>
      </c>
      <c r="B270" s="1197"/>
      <c r="C270" s="1197"/>
      <c r="D270" s="1197"/>
      <c r="E270" s="1197"/>
      <c r="F270" s="1197"/>
      <c r="G270" s="1197"/>
      <c r="H270" s="1197"/>
      <c r="I270" s="1197"/>
      <c r="J270" s="1197"/>
      <c r="K270" s="1197"/>
      <c r="L270" s="1197"/>
      <c r="M270" s="1197"/>
      <c r="N270" s="1197"/>
      <c r="O270" s="1198"/>
      <c r="P270" s="122"/>
    </row>
    <row r="271" spans="1:17" ht="43.9" customHeight="1" x14ac:dyDescent="0.2">
      <c r="A271" s="1310" t="s">
        <v>378</v>
      </c>
      <c r="B271" s="1067" t="s">
        <v>544</v>
      </c>
      <c r="C271" s="5" t="s">
        <v>788</v>
      </c>
      <c r="D271" s="12" t="s">
        <v>435</v>
      </c>
      <c r="E271" s="281" t="s">
        <v>756</v>
      </c>
      <c r="F271" s="11">
        <v>10877.8</v>
      </c>
      <c r="G271" s="421"/>
      <c r="H271" s="305"/>
      <c r="I271" s="85"/>
      <c r="J271" s="85"/>
      <c r="K271" s="85"/>
      <c r="L271" s="85"/>
      <c r="M271" s="85"/>
      <c r="N271" s="85"/>
      <c r="O271" s="84">
        <f t="shared" ref="O271:O276" si="16">SUM(G271:N271)</f>
        <v>0</v>
      </c>
      <c r="P271" s="122">
        <f t="shared" ref="P271:P276" si="17">F271+O271</f>
        <v>10877.8</v>
      </c>
    </row>
    <row r="272" spans="1:17" ht="43.9" customHeight="1" x14ac:dyDescent="0.2">
      <c r="A272" s="1311"/>
      <c r="B272" s="1080"/>
      <c r="C272" s="5" t="s">
        <v>788</v>
      </c>
      <c r="D272" s="12" t="s">
        <v>435</v>
      </c>
      <c r="E272" s="281" t="s">
        <v>757</v>
      </c>
      <c r="F272" s="11">
        <v>2455.6</v>
      </c>
      <c r="G272" s="421"/>
      <c r="H272" s="305"/>
      <c r="I272" s="85"/>
      <c r="J272" s="85"/>
      <c r="K272" s="85"/>
      <c r="L272" s="85"/>
      <c r="M272" s="85"/>
      <c r="N272" s="85"/>
      <c r="O272" s="84">
        <f t="shared" si="16"/>
        <v>0</v>
      </c>
      <c r="P272" s="122">
        <f t="shared" si="17"/>
        <v>2455.6</v>
      </c>
    </row>
    <row r="273" spans="1:17" ht="40.9" customHeight="1" x14ac:dyDescent="0.2">
      <c r="A273" s="278" t="s">
        <v>379</v>
      </c>
      <c r="B273" s="12" t="s">
        <v>552</v>
      </c>
      <c r="C273" s="5" t="s">
        <v>788</v>
      </c>
      <c r="D273" s="12" t="s">
        <v>435</v>
      </c>
      <c r="E273" s="281" t="s">
        <v>619</v>
      </c>
      <c r="F273" s="11">
        <v>74.8</v>
      </c>
      <c r="G273" s="421"/>
      <c r="H273" s="305"/>
      <c r="I273" s="85"/>
      <c r="J273" s="85"/>
      <c r="K273" s="85"/>
      <c r="L273" s="85"/>
      <c r="M273" s="85"/>
      <c r="N273" s="85"/>
      <c r="O273" s="84">
        <f t="shared" si="16"/>
        <v>0</v>
      </c>
      <c r="P273" s="122">
        <f t="shared" si="17"/>
        <v>74.8</v>
      </c>
    </row>
    <row r="274" spans="1:17" ht="79.900000000000006" customHeight="1" x14ac:dyDescent="0.2">
      <c r="A274" s="278" t="s">
        <v>381</v>
      </c>
      <c r="B274" s="12" t="s">
        <v>691</v>
      </c>
      <c r="C274" s="5">
        <v>2014</v>
      </c>
      <c r="D274" s="12" t="s">
        <v>435</v>
      </c>
      <c r="E274" s="281" t="s">
        <v>689</v>
      </c>
      <c r="F274" s="11"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si="16"/>
        <v>0</v>
      </c>
      <c r="P274" s="122">
        <f t="shared" si="17"/>
        <v>0</v>
      </c>
    </row>
    <row r="275" spans="1:17" ht="73.5" customHeight="1" x14ac:dyDescent="0.2">
      <c r="A275" s="278" t="s">
        <v>383</v>
      </c>
      <c r="B275" s="12" t="s">
        <v>590</v>
      </c>
      <c r="C275" s="5" t="s">
        <v>788</v>
      </c>
      <c r="D275" s="12" t="s">
        <v>435</v>
      </c>
      <c r="E275" s="281" t="s">
        <v>629</v>
      </c>
      <c r="F275" s="11">
        <v>0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6"/>
        <v>0</v>
      </c>
      <c r="P275" s="122">
        <f t="shared" si="17"/>
        <v>0</v>
      </c>
    </row>
    <row r="276" spans="1:17" ht="127.15" customHeight="1" x14ac:dyDescent="0.2">
      <c r="A276" s="278" t="s">
        <v>384</v>
      </c>
      <c r="B276" s="12" t="s">
        <v>550</v>
      </c>
      <c r="C276" s="5" t="s">
        <v>788</v>
      </c>
      <c r="D276" s="12" t="s">
        <v>435</v>
      </c>
      <c r="E276" s="281" t="s">
        <v>620</v>
      </c>
      <c r="F276" s="11">
        <v>3615.5</v>
      </c>
      <c r="G276" s="421"/>
      <c r="H276" s="305"/>
      <c r="I276" s="85"/>
      <c r="J276" s="85"/>
      <c r="K276" s="85"/>
      <c r="L276" s="85"/>
      <c r="M276" s="85"/>
      <c r="N276" s="85"/>
      <c r="O276" s="84">
        <f t="shared" si="16"/>
        <v>0</v>
      </c>
      <c r="P276" s="122">
        <f t="shared" si="17"/>
        <v>3615.5</v>
      </c>
    </row>
    <row r="277" spans="1:17" ht="23.45" customHeight="1" x14ac:dyDescent="0.2">
      <c r="A277" s="1213" t="s">
        <v>927</v>
      </c>
      <c r="B277" s="1214"/>
      <c r="C277" s="1214"/>
      <c r="D277" s="1214"/>
      <c r="E277" s="1214"/>
      <c r="F277" s="1214"/>
      <c r="G277" s="1214"/>
      <c r="H277" s="1214"/>
      <c r="I277" s="1214"/>
      <c r="J277" s="1214"/>
      <c r="K277" s="1214"/>
      <c r="L277" s="1214"/>
      <c r="M277" s="1214"/>
      <c r="N277" s="1214"/>
      <c r="O277" s="1214"/>
      <c r="P277" s="1214"/>
      <c r="Q277" s="1215"/>
    </row>
    <row r="278" spans="1:17" ht="18.600000000000001" customHeight="1" x14ac:dyDescent="0.2">
      <c r="A278" s="15" t="s">
        <v>278</v>
      </c>
      <c r="B278" s="1076" t="s">
        <v>481</v>
      </c>
      <c r="C278" s="1076"/>
      <c r="D278" s="1076"/>
      <c r="E278" s="1076"/>
      <c r="F278" s="11">
        <f>F279+F280+F281</f>
        <v>17023.699999999997</v>
      </c>
      <c r="G278" s="421"/>
      <c r="H278" s="305"/>
      <c r="I278" s="85"/>
      <c r="J278" s="85"/>
      <c r="K278" s="85"/>
      <c r="L278" s="85"/>
      <c r="M278" s="85"/>
      <c r="N278" s="85"/>
      <c r="O278" s="84">
        <f>O279+O280+O281</f>
        <v>0</v>
      </c>
      <c r="P278" s="122">
        <f>P279+P280+P281</f>
        <v>17023.699999999997</v>
      </c>
      <c r="Q278" s="395">
        <f>Q279+Q280+Q281</f>
        <v>0</v>
      </c>
    </row>
    <row r="279" spans="1:17" ht="18.600000000000001" customHeight="1" x14ac:dyDescent="0.2">
      <c r="A279" s="5" t="s">
        <v>279</v>
      </c>
      <c r="B279" s="1075" t="s">
        <v>468</v>
      </c>
      <c r="C279" s="1075"/>
      <c r="D279" s="1075"/>
      <c r="E279" s="1075"/>
      <c r="F279" s="11">
        <v>0</v>
      </c>
      <c r="G279" s="421"/>
      <c r="H279" s="305"/>
      <c r="I279" s="85"/>
      <c r="J279" s="85"/>
      <c r="K279" s="85"/>
      <c r="L279" s="85"/>
      <c r="M279" s="85"/>
      <c r="N279" s="85"/>
      <c r="O279" s="84">
        <v>0</v>
      </c>
      <c r="P279" s="122">
        <f>F279+O279</f>
        <v>0</v>
      </c>
      <c r="Q279" s="395">
        <v>0</v>
      </c>
    </row>
    <row r="280" spans="1:17" ht="18.600000000000001" customHeight="1" x14ac:dyDescent="0.2">
      <c r="A280" s="5" t="s">
        <v>280</v>
      </c>
      <c r="B280" s="1075" t="s">
        <v>29</v>
      </c>
      <c r="C280" s="1075"/>
      <c r="D280" s="1075"/>
      <c r="E280" s="1075"/>
      <c r="F280" s="11">
        <f>F274+F276</f>
        <v>3615.5</v>
      </c>
      <c r="G280" s="421"/>
      <c r="H280" s="305"/>
      <c r="I280" s="85"/>
      <c r="J280" s="85"/>
      <c r="K280" s="85"/>
      <c r="L280" s="85"/>
      <c r="M280" s="85"/>
      <c r="N280" s="85"/>
      <c r="O280" s="305">
        <f>O274+O276</f>
        <v>0</v>
      </c>
      <c r="P280" s="122">
        <f>F280+O280</f>
        <v>3615.5</v>
      </c>
      <c r="Q280" s="395">
        <f>Q274+Q276</f>
        <v>0</v>
      </c>
    </row>
    <row r="281" spans="1:17" ht="18.600000000000001" customHeight="1" x14ac:dyDescent="0.2">
      <c r="A281" s="5" t="s">
        <v>281</v>
      </c>
      <c r="B281" s="1075" t="s">
        <v>158</v>
      </c>
      <c r="C281" s="1075"/>
      <c r="D281" s="1075"/>
      <c r="E281" s="1075"/>
      <c r="F281" s="11">
        <f>F271+F272+F273+F275</f>
        <v>13408.199999999999</v>
      </c>
      <c r="G281" s="421"/>
      <c r="H281" s="305"/>
      <c r="I281" s="85"/>
      <c r="J281" s="85"/>
      <c r="K281" s="85"/>
      <c r="L281" s="85"/>
      <c r="M281" s="85"/>
      <c r="N281" s="85"/>
      <c r="O281" s="305">
        <f>O271+O272+O273+O275</f>
        <v>0</v>
      </c>
      <c r="P281" s="122">
        <f>F281+O281</f>
        <v>13408.199999999999</v>
      </c>
      <c r="Q281" s="395">
        <f>Q271+Q272+Q273+Q275</f>
        <v>0</v>
      </c>
    </row>
    <row r="282" spans="1:17" ht="18.600000000000001" customHeight="1" x14ac:dyDescent="0.2">
      <c r="A282" s="392" t="s">
        <v>282</v>
      </c>
      <c r="B282" s="1076" t="s">
        <v>928</v>
      </c>
      <c r="C282" s="1076"/>
      <c r="D282" s="1076"/>
      <c r="E282" s="1076"/>
      <c r="F282" s="11">
        <f>F283+F284+F285</f>
        <v>17023.699999999997</v>
      </c>
      <c r="G282" s="421"/>
      <c r="H282" s="305"/>
      <c r="I282" s="85"/>
      <c r="J282" s="85"/>
      <c r="K282" s="85"/>
      <c r="L282" s="85"/>
      <c r="M282" s="85"/>
      <c r="N282" s="85"/>
      <c r="O282" s="84">
        <f>O283+O284+O285</f>
        <v>0</v>
      </c>
      <c r="P282" s="122">
        <f>P283+P284+P285</f>
        <v>17023.699999999997</v>
      </c>
      <c r="Q282" s="395">
        <f>Q283+Q284+Q285</f>
        <v>0</v>
      </c>
    </row>
    <row r="283" spans="1:17" ht="18.600000000000001" customHeight="1" x14ac:dyDescent="0.2">
      <c r="A283" s="5" t="s">
        <v>283</v>
      </c>
      <c r="B283" s="1075" t="s">
        <v>468</v>
      </c>
      <c r="C283" s="1075"/>
      <c r="D283" s="1075"/>
      <c r="E283" s="1075"/>
      <c r="F283" s="11">
        <f>F279</f>
        <v>0</v>
      </c>
      <c r="G283" s="421"/>
      <c r="H283" s="305"/>
      <c r="I283" s="85"/>
      <c r="J283" s="85"/>
      <c r="K283" s="85"/>
      <c r="L283" s="85"/>
      <c r="M283" s="85"/>
      <c r="N283" s="85"/>
      <c r="O283" s="84">
        <f t="shared" ref="O283:Q285" si="18">O279</f>
        <v>0</v>
      </c>
      <c r="P283" s="122">
        <f t="shared" si="18"/>
        <v>0</v>
      </c>
      <c r="Q283" s="395">
        <f t="shared" si="18"/>
        <v>0</v>
      </c>
    </row>
    <row r="284" spans="1:17" ht="18.600000000000001" customHeight="1" x14ac:dyDescent="0.2">
      <c r="A284" s="5" t="s">
        <v>284</v>
      </c>
      <c r="B284" s="1075" t="s">
        <v>29</v>
      </c>
      <c r="C284" s="1075"/>
      <c r="D284" s="1075"/>
      <c r="E284" s="1075"/>
      <c r="F284" s="11">
        <f>F280</f>
        <v>3615.5</v>
      </c>
      <c r="G284" s="421"/>
      <c r="H284" s="305"/>
      <c r="I284" s="85"/>
      <c r="J284" s="85"/>
      <c r="K284" s="85"/>
      <c r="L284" s="85"/>
      <c r="M284" s="85"/>
      <c r="N284" s="85"/>
      <c r="O284" s="84">
        <f t="shared" si="18"/>
        <v>0</v>
      </c>
      <c r="P284" s="122">
        <f t="shared" si="18"/>
        <v>3615.5</v>
      </c>
      <c r="Q284" s="395">
        <f t="shared" si="18"/>
        <v>0</v>
      </c>
    </row>
    <row r="285" spans="1:17" ht="18.600000000000001" customHeight="1" x14ac:dyDescent="0.2">
      <c r="A285" s="5" t="s">
        <v>285</v>
      </c>
      <c r="B285" s="1075" t="s">
        <v>158</v>
      </c>
      <c r="C285" s="1075"/>
      <c r="D285" s="1075"/>
      <c r="E285" s="1075"/>
      <c r="F285" s="11">
        <f>F281</f>
        <v>13408.199999999999</v>
      </c>
      <c r="G285" s="421"/>
      <c r="H285" s="305"/>
      <c r="I285" s="85"/>
      <c r="J285" s="85"/>
      <c r="K285" s="85"/>
      <c r="L285" s="85"/>
      <c r="M285" s="85"/>
      <c r="N285" s="85"/>
      <c r="O285" s="277">
        <f t="shared" si="18"/>
        <v>0</v>
      </c>
      <c r="P285" s="122">
        <f t="shared" si="18"/>
        <v>13408.199999999999</v>
      </c>
      <c r="Q285" s="395">
        <f t="shared" si="18"/>
        <v>0</v>
      </c>
    </row>
    <row r="286" spans="1:17" ht="24.95" customHeight="1" x14ac:dyDescent="0.2">
      <c r="A286" s="1073" t="s">
        <v>395</v>
      </c>
      <c r="B286" s="1074"/>
      <c r="C286" s="1074"/>
      <c r="D286" s="1074"/>
      <c r="E286" s="1074"/>
      <c r="F286" s="1074"/>
      <c r="G286" s="1074"/>
      <c r="H286" s="1074"/>
      <c r="I286" s="1074"/>
      <c r="J286" s="1074"/>
      <c r="K286" s="1074"/>
      <c r="L286" s="1074"/>
      <c r="M286" s="1074"/>
      <c r="N286" s="1074"/>
      <c r="O286" s="1074"/>
      <c r="P286" s="213"/>
    </row>
    <row r="287" spans="1:17" ht="18" customHeight="1" x14ac:dyDescent="0.2">
      <c r="A287" s="5" t="s">
        <v>278</v>
      </c>
      <c r="B287" s="1076" t="s">
        <v>481</v>
      </c>
      <c r="C287" s="1076"/>
      <c r="D287" s="1076"/>
      <c r="E287" s="1076"/>
      <c r="F287" s="10">
        <f>F288+F289+F290</f>
        <v>17023.699999999997</v>
      </c>
      <c r="G287" s="420"/>
      <c r="H287" s="277"/>
      <c r="I287" s="83"/>
      <c r="J287" s="83"/>
      <c r="K287" s="83"/>
      <c r="L287" s="83"/>
      <c r="M287" s="83"/>
      <c r="N287" s="83"/>
      <c r="O287" s="84">
        <f>O288+O289+O290</f>
        <v>0</v>
      </c>
      <c r="P287" s="122">
        <f t="shared" ref="P287:P294" si="19">F287+O287</f>
        <v>17023.699999999997</v>
      </c>
      <c r="Q287" s="395">
        <f>Q288+Q289+Q290</f>
        <v>0</v>
      </c>
    </row>
    <row r="288" spans="1:17" ht="18" customHeight="1" x14ac:dyDescent="0.2">
      <c r="A288" s="5" t="s">
        <v>279</v>
      </c>
      <c r="B288" s="1075" t="s">
        <v>468</v>
      </c>
      <c r="C288" s="1075"/>
      <c r="D288" s="1075"/>
      <c r="E288" s="1075"/>
      <c r="F288" s="10">
        <v>0</v>
      </c>
      <c r="G288" s="420"/>
      <c r="H288" s="277"/>
      <c r="I288" s="83"/>
      <c r="J288" s="83"/>
      <c r="K288" s="83"/>
      <c r="L288" s="83"/>
      <c r="M288" s="83"/>
      <c r="N288" s="83"/>
      <c r="O288" s="84">
        <v>0</v>
      </c>
      <c r="P288" s="122">
        <f t="shared" si="19"/>
        <v>0</v>
      </c>
      <c r="Q288" s="395">
        <v>0</v>
      </c>
    </row>
    <row r="289" spans="1:17" ht="18" customHeight="1" x14ac:dyDescent="0.2">
      <c r="A289" s="5" t="s">
        <v>280</v>
      </c>
      <c r="B289" s="1075" t="s">
        <v>29</v>
      </c>
      <c r="C289" s="1075"/>
      <c r="D289" s="1075"/>
      <c r="E289" s="1075"/>
      <c r="F289" s="10">
        <f>F276+F274</f>
        <v>3615.5</v>
      </c>
      <c r="G289" s="420"/>
      <c r="H289" s="277"/>
      <c r="I289" s="83"/>
      <c r="J289" s="83"/>
      <c r="K289" s="83"/>
      <c r="L289" s="83"/>
      <c r="M289" s="83"/>
      <c r="N289" s="83"/>
      <c r="O289" s="10">
        <f>O276+O274</f>
        <v>0</v>
      </c>
      <c r="P289" s="122">
        <f t="shared" si="19"/>
        <v>3615.5</v>
      </c>
      <c r="Q289" s="395">
        <f>Q276+Q274</f>
        <v>0</v>
      </c>
    </row>
    <row r="290" spans="1:17" ht="18" customHeight="1" x14ac:dyDescent="0.2">
      <c r="A290" s="5" t="s">
        <v>281</v>
      </c>
      <c r="B290" s="1075" t="s">
        <v>158</v>
      </c>
      <c r="C290" s="1075"/>
      <c r="D290" s="1075"/>
      <c r="E290" s="1075"/>
      <c r="F290" s="10">
        <f>F265+F268+F271+F273+F275+F272</f>
        <v>13408.199999999999</v>
      </c>
      <c r="G290" s="420"/>
      <c r="H290" s="277"/>
      <c r="I290" s="83"/>
      <c r="J290" s="83"/>
      <c r="K290" s="83"/>
      <c r="L290" s="83"/>
      <c r="M290" s="83"/>
      <c r="N290" s="83"/>
      <c r="O290" s="277">
        <f>O265+O268+O271+O273+O275+O272</f>
        <v>0</v>
      </c>
      <c r="P290" s="122">
        <f t="shared" si="19"/>
        <v>13408.199999999999</v>
      </c>
      <c r="Q290" s="395">
        <f>Q265+Q268+Q271+Q273+Q275+Q272</f>
        <v>0</v>
      </c>
    </row>
    <row r="291" spans="1:17" ht="18" customHeight="1" x14ac:dyDescent="0.2">
      <c r="A291" s="15" t="s">
        <v>282</v>
      </c>
      <c r="B291" s="1076" t="s">
        <v>494</v>
      </c>
      <c r="C291" s="1076"/>
      <c r="D291" s="1076"/>
      <c r="E291" s="1076"/>
      <c r="F291" s="10">
        <f>F287</f>
        <v>17023.699999999997</v>
      </c>
      <c r="G291" s="420"/>
      <c r="H291" s="277"/>
      <c r="I291" s="83"/>
      <c r="J291" s="83"/>
      <c r="K291" s="83"/>
      <c r="L291" s="83"/>
      <c r="M291" s="83"/>
      <c r="N291" s="83"/>
      <c r="O291" s="84">
        <f>O287</f>
        <v>0</v>
      </c>
      <c r="P291" s="122">
        <f t="shared" si="19"/>
        <v>17023.699999999997</v>
      </c>
      <c r="Q291" s="395">
        <f>Q287</f>
        <v>0</v>
      </c>
    </row>
    <row r="292" spans="1:17" ht="18" customHeight="1" x14ac:dyDescent="0.2">
      <c r="A292" s="5" t="s">
        <v>283</v>
      </c>
      <c r="B292" s="1075" t="s">
        <v>468</v>
      </c>
      <c r="C292" s="1075"/>
      <c r="D292" s="1075"/>
      <c r="E292" s="1075"/>
      <c r="F292" s="53">
        <f>F288</f>
        <v>0</v>
      </c>
      <c r="G292" s="423"/>
      <c r="H292" s="397"/>
      <c r="I292" s="89"/>
      <c r="J292" s="89"/>
      <c r="K292" s="89"/>
      <c r="L292" s="89"/>
      <c r="M292" s="89"/>
      <c r="N292" s="89"/>
      <c r="O292" s="90">
        <f>O288</f>
        <v>0</v>
      </c>
      <c r="P292" s="122">
        <f t="shared" si="19"/>
        <v>0</v>
      </c>
      <c r="Q292" s="395">
        <f>Q288</f>
        <v>0</v>
      </c>
    </row>
    <row r="293" spans="1:17" ht="18" customHeight="1" x14ac:dyDescent="0.2">
      <c r="A293" s="5" t="s">
        <v>284</v>
      </c>
      <c r="B293" s="1075" t="s">
        <v>29</v>
      </c>
      <c r="C293" s="1075"/>
      <c r="D293" s="1075"/>
      <c r="E293" s="1075"/>
      <c r="F293" s="53">
        <f>F289</f>
        <v>3615.5</v>
      </c>
      <c r="G293" s="423"/>
      <c r="H293" s="397"/>
      <c r="I293" s="89"/>
      <c r="J293" s="89"/>
      <c r="K293" s="89"/>
      <c r="L293" s="89"/>
      <c r="M293" s="89"/>
      <c r="N293" s="89"/>
      <c r="O293" s="90">
        <f>O289</f>
        <v>0</v>
      </c>
      <c r="P293" s="122">
        <f t="shared" si="19"/>
        <v>3615.5</v>
      </c>
      <c r="Q293" s="395">
        <f>Q289</f>
        <v>0</v>
      </c>
    </row>
    <row r="294" spans="1:17" ht="18" customHeight="1" x14ac:dyDescent="0.2">
      <c r="A294" s="5" t="s">
        <v>285</v>
      </c>
      <c r="B294" s="1075" t="s">
        <v>158</v>
      </c>
      <c r="C294" s="1075"/>
      <c r="D294" s="1075"/>
      <c r="E294" s="1075"/>
      <c r="F294" s="53">
        <f>F290</f>
        <v>13408.199999999999</v>
      </c>
      <c r="G294" s="423"/>
      <c r="H294" s="397"/>
      <c r="I294" s="89"/>
      <c r="J294" s="89"/>
      <c r="K294" s="89"/>
      <c r="L294" s="89"/>
      <c r="M294" s="89"/>
      <c r="N294" s="89"/>
      <c r="O294" s="90">
        <f>O290</f>
        <v>0</v>
      </c>
      <c r="P294" s="122">
        <f t="shared" si="19"/>
        <v>13408.199999999999</v>
      </c>
      <c r="Q294" s="395">
        <f>Q290</f>
        <v>0</v>
      </c>
    </row>
    <row r="295" spans="1:17" ht="18" customHeight="1" x14ac:dyDescent="0.2">
      <c r="A295" s="39"/>
      <c r="B295" s="288"/>
      <c r="C295" s="41"/>
      <c r="D295" s="41"/>
      <c r="E295" s="41"/>
      <c r="F295" s="114"/>
      <c r="G295" s="429"/>
      <c r="H295" s="406"/>
      <c r="I295" s="78"/>
      <c r="J295" s="78"/>
      <c r="K295" s="78"/>
      <c r="L295" s="78"/>
      <c r="M295" s="78"/>
      <c r="N295" s="78"/>
      <c r="O295" s="94"/>
      <c r="P295" s="230"/>
    </row>
    <row r="296" spans="1:17" ht="18" customHeight="1" x14ac:dyDescent="0.2">
      <c r="A296" s="39"/>
      <c r="B296" s="288"/>
      <c r="C296" s="41"/>
      <c r="D296" s="41"/>
      <c r="E296" s="41"/>
      <c r="F296" s="114"/>
      <c r="G296" s="429"/>
      <c r="H296" s="406"/>
      <c r="I296" s="78"/>
      <c r="J296" s="78"/>
      <c r="K296" s="78"/>
      <c r="L296" s="78"/>
      <c r="M296" s="78"/>
      <c r="N296" s="78"/>
      <c r="O296" s="94"/>
      <c r="P296" s="230"/>
    </row>
    <row r="297" spans="1:17" ht="18" customHeight="1" x14ac:dyDescent="0.2">
      <c r="A297" s="39"/>
      <c r="B297" s="288"/>
      <c r="C297" s="41"/>
      <c r="D297" s="41"/>
      <c r="E297" s="41"/>
      <c r="F297" s="114"/>
      <c r="G297" s="429"/>
      <c r="H297" s="406"/>
      <c r="I297" s="78"/>
      <c r="J297" s="78"/>
      <c r="K297" s="78"/>
      <c r="L297" s="78"/>
      <c r="M297" s="78"/>
      <c r="N297" s="78"/>
      <c r="O297" s="94"/>
      <c r="P297" s="230"/>
    </row>
    <row r="298" spans="1:17" ht="15" customHeight="1" x14ac:dyDescent="0.2">
      <c r="A298" s="1101" t="s">
        <v>411</v>
      </c>
      <c r="B298" s="1101"/>
      <c r="C298" s="1101"/>
      <c r="D298" s="1101"/>
      <c r="E298" s="1101"/>
      <c r="F298" s="1101"/>
      <c r="G298" s="1101"/>
      <c r="H298" s="1101"/>
      <c r="I298" s="1101"/>
      <c r="J298" s="1101"/>
      <c r="K298" s="1101"/>
      <c r="L298" s="1101"/>
      <c r="M298" s="1101"/>
      <c r="N298" s="1101"/>
      <c r="O298" s="1101"/>
      <c r="P298" s="260"/>
    </row>
    <row r="299" spans="1:17" ht="15" customHeight="1" x14ac:dyDescent="0.2">
      <c r="A299" s="1098" t="s">
        <v>412</v>
      </c>
      <c r="B299" s="1098"/>
      <c r="C299" s="1098"/>
      <c r="D299" s="1098"/>
      <c r="E299" s="1098"/>
      <c r="F299" s="1098"/>
      <c r="G299" s="1098"/>
      <c r="H299" s="1098"/>
      <c r="I299" s="1098"/>
      <c r="J299" s="1098"/>
      <c r="K299" s="1098"/>
      <c r="L299" s="1098"/>
      <c r="M299" s="1098"/>
      <c r="N299" s="1098"/>
      <c r="O299" s="1098"/>
      <c r="P299" s="260"/>
    </row>
    <row r="300" spans="1:17" ht="15" customHeight="1" x14ac:dyDescent="0.2">
      <c r="A300" s="1100" t="s">
        <v>413</v>
      </c>
      <c r="B300" s="1099"/>
      <c r="C300" s="1099"/>
      <c r="D300" s="1099"/>
      <c r="E300" s="1099"/>
      <c r="F300" s="1099"/>
      <c r="G300" s="1099"/>
      <c r="H300" s="1099"/>
      <c r="I300" s="1099"/>
      <c r="J300" s="1099"/>
      <c r="K300" s="1099"/>
      <c r="L300" s="1099"/>
      <c r="M300" s="1099"/>
      <c r="N300" s="1099"/>
      <c r="O300" s="1099"/>
      <c r="P300" s="260"/>
    </row>
    <row r="301" spans="1:17" ht="15" customHeight="1" x14ac:dyDescent="0.2">
      <c r="A301" s="1110"/>
      <c r="B301" s="1110"/>
      <c r="C301" s="1110"/>
      <c r="D301" s="1110"/>
      <c r="E301" s="1110"/>
      <c r="F301" s="1110"/>
      <c r="G301" s="1110"/>
      <c r="H301" s="1110"/>
      <c r="I301" s="1110"/>
      <c r="J301" s="1110"/>
      <c r="K301" s="1110"/>
      <c r="L301" s="1110"/>
      <c r="M301" s="1110"/>
      <c r="N301" s="1110"/>
      <c r="O301" s="1110"/>
      <c r="P301" s="260"/>
    </row>
    <row r="302" spans="1:17" s="37" customFormat="1" ht="20.100000000000001" customHeight="1" x14ac:dyDescent="0.25">
      <c r="A302" s="1096" t="s">
        <v>414</v>
      </c>
      <c r="B302" s="1096"/>
      <c r="C302" s="1096"/>
      <c r="D302" s="1096"/>
      <c r="E302" s="1096"/>
      <c r="F302" s="117"/>
      <c r="G302" s="1096"/>
      <c r="H302" s="1096"/>
      <c r="I302" s="1096"/>
      <c r="J302" s="1096"/>
      <c r="K302" s="1096"/>
      <c r="L302" s="1096"/>
      <c r="M302" s="1096"/>
      <c r="N302" s="1096"/>
      <c r="O302" s="1096"/>
      <c r="P302" s="205"/>
      <c r="Q302" s="189"/>
    </row>
    <row r="303" spans="1:17" s="37" customFormat="1" ht="20.100000000000001" customHeight="1" x14ac:dyDescent="0.25">
      <c r="A303" s="1096"/>
      <c r="B303" s="1096"/>
      <c r="C303" s="1096"/>
      <c r="D303" s="1096"/>
      <c r="E303" s="1096"/>
      <c r="F303" s="44" t="s">
        <v>37</v>
      </c>
      <c r="G303" s="430"/>
      <c r="H303" s="407"/>
      <c r="I303" s="95"/>
      <c r="J303" s="95"/>
      <c r="K303" s="95"/>
      <c r="L303" s="95"/>
      <c r="M303" s="95"/>
      <c r="N303" s="95"/>
      <c r="O303" s="102">
        <v>2015</v>
      </c>
      <c r="P303" s="164">
        <v>2015</v>
      </c>
      <c r="Q303" s="189"/>
    </row>
    <row r="304" spans="1:17" s="37" customFormat="1" ht="20.100000000000001" customHeight="1" x14ac:dyDescent="0.25">
      <c r="A304" s="1108" t="s">
        <v>325</v>
      </c>
      <c r="B304" s="1096"/>
      <c r="C304" s="1096"/>
      <c r="D304" s="1096"/>
      <c r="E304" s="1096"/>
      <c r="F304" s="1096"/>
      <c r="G304" s="1096"/>
      <c r="H304" s="1096"/>
      <c r="I304" s="1096"/>
      <c r="J304" s="1096"/>
      <c r="K304" s="1096"/>
      <c r="L304" s="1096"/>
      <c r="M304" s="1096"/>
      <c r="N304" s="1096"/>
      <c r="O304" s="1096"/>
      <c r="P304" s="205"/>
      <c r="Q304" s="189"/>
    </row>
    <row r="305" spans="1:17" s="37" customFormat="1" ht="20.100000000000001" customHeight="1" x14ac:dyDescent="0.2">
      <c r="A305" s="16" t="s">
        <v>278</v>
      </c>
      <c r="B305" s="1109" t="s">
        <v>481</v>
      </c>
      <c r="C305" s="1104"/>
      <c r="D305" s="1104"/>
      <c r="E305" s="1105"/>
      <c r="F305" s="73">
        <f>F306+F307+F308</f>
        <v>427906.5</v>
      </c>
      <c r="G305" s="431"/>
      <c r="H305" s="408"/>
      <c r="I305" s="96"/>
      <c r="J305" s="96"/>
      <c r="K305" s="96"/>
      <c r="L305" s="96"/>
      <c r="M305" s="96"/>
      <c r="N305" s="96"/>
      <c r="O305" s="100">
        <f>O306+O307+O308</f>
        <v>0</v>
      </c>
      <c r="P305" s="122">
        <f t="shared" ref="P305:P316" si="20">F305+O305</f>
        <v>427906.5</v>
      </c>
      <c r="Q305" s="193">
        <f>Q306+Q307+Q308</f>
        <v>0</v>
      </c>
    </row>
    <row r="306" spans="1:17" s="37" customFormat="1" ht="20.100000000000001" customHeight="1" x14ac:dyDescent="0.2">
      <c r="A306" s="16" t="s">
        <v>279</v>
      </c>
      <c r="B306" s="1103" t="s">
        <v>468</v>
      </c>
      <c r="C306" s="1104"/>
      <c r="D306" s="1104"/>
      <c r="E306" s="1105"/>
      <c r="F306" s="73">
        <f>F53</f>
        <v>0</v>
      </c>
      <c r="G306" s="431"/>
      <c r="H306" s="408"/>
      <c r="I306" s="96"/>
      <c r="J306" s="96"/>
      <c r="K306" s="96"/>
      <c r="L306" s="96"/>
      <c r="M306" s="96"/>
      <c r="N306" s="96"/>
      <c r="O306" s="100">
        <f>O53</f>
        <v>0</v>
      </c>
      <c r="P306" s="122">
        <f t="shared" si="20"/>
        <v>0</v>
      </c>
      <c r="Q306" s="193">
        <f>Q53</f>
        <v>0</v>
      </c>
    </row>
    <row r="307" spans="1:17" s="37" customFormat="1" ht="20.100000000000001" customHeight="1" x14ac:dyDescent="0.2">
      <c r="A307" s="16" t="s">
        <v>280</v>
      </c>
      <c r="B307" s="1103" t="s">
        <v>29</v>
      </c>
      <c r="C307" s="1104"/>
      <c r="D307" s="1104"/>
      <c r="E307" s="1105"/>
      <c r="F307" s="73">
        <f>F54</f>
        <v>239456</v>
      </c>
      <c r="G307" s="431"/>
      <c r="H307" s="408"/>
      <c r="I307" s="96"/>
      <c r="J307" s="96"/>
      <c r="K307" s="96"/>
      <c r="L307" s="96"/>
      <c r="M307" s="96"/>
      <c r="N307" s="96"/>
      <c r="O307" s="100">
        <f>O54</f>
        <v>0</v>
      </c>
      <c r="P307" s="122">
        <f t="shared" si="20"/>
        <v>239456</v>
      </c>
      <c r="Q307" s="193">
        <f>Q54</f>
        <v>0</v>
      </c>
    </row>
    <row r="308" spans="1:17" s="37" customFormat="1" ht="20.100000000000001" customHeight="1" x14ac:dyDescent="0.2">
      <c r="A308" s="16" t="s">
        <v>281</v>
      </c>
      <c r="B308" s="1103" t="s">
        <v>158</v>
      </c>
      <c r="C308" s="1104"/>
      <c r="D308" s="1104"/>
      <c r="E308" s="1105"/>
      <c r="F308" s="73">
        <f>F55</f>
        <v>188450.5</v>
      </c>
      <c r="G308" s="431"/>
      <c r="H308" s="408"/>
      <c r="I308" s="96"/>
      <c r="J308" s="96"/>
      <c r="K308" s="96"/>
      <c r="L308" s="96"/>
      <c r="M308" s="96"/>
      <c r="N308" s="96"/>
      <c r="O308" s="100">
        <f>O55</f>
        <v>0</v>
      </c>
      <c r="P308" s="122">
        <f t="shared" si="20"/>
        <v>188450.5</v>
      </c>
      <c r="Q308" s="193">
        <f>Q55</f>
        <v>0</v>
      </c>
    </row>
    <row r="309" spans="1:17" s="37" customFormat="1" ht="20.100000000000001" customHeight="1" x14ac:dyDescent="0.2">
      <c r="A309" s="16" t="s">
        <v>282</v>
      </c>
      <c r="B309" s="1109" t="s">
        <v>482</v>
      </c>
      <c r="C309" s="1104"/>
      <c r="D309" s="1104"/>
      <c r="E309" s="1105"/>
      <c r="F309" s="74">
        <f>F310+F311+F312</f>
        <v>0</v>
      </c>
      <c r="G309" s="432"/>
      <c r="H309" s="409"/>
      <c r="I309" s="97"/>
      <c r="J309" s="97"/>
      <c r="K309" s="97"/>
      <c r="L309" s="97"/>
      <c r="M309" s="97"/>
      <c r="N309" s="97"/>
      <c r="O309" s="101">
        <f>O310+O311+O312</f>
        <v>0</v>
      </c>
      <c r="P309" s="122">
        <f t="shared" si="20"/>
        <v>0</v>
      </c>
      <c r="Q309" s="194">
        <f>Q310+Q311+Q312</f>
        <v>0</v>
      </c>
    </row>
    <row r="310" spans="1:17" s="37" customFormat="1" ht="20.100000000000001" customHeight="1" x14ac:dyDescent="0.2">
      <c r="A310" s="16" t="s">
        <v>283</v>
      </c>
      <c r="B310" s="1103" t="s">
        <v>468</v>
      </c>
      <c r="C310" s="1104"/>
      <c r="D310" s="1104"/>
      <c r="E310" s="1105"/>
      <c r="F310" s="74">
        <f>F57</f>
        <v>0</v>
      </c>
      <c r="G310" s="432"/>
      <c r="H310" s="409"/>
      <c r="I310" s="97"/>
      <c r="J310" s="97"/>
      <c r="K310" s="97"/>
      <c r="L310" s="97"/>
      <c r="M310" s="97"/>
      <c r="N310" s="97"/>
      <c r="O310" s="101">
        <f>O57</f>
        <v>0</v>
      </c>
      <c r="P310" s="122">
        <f t="shared" si="20"/>
        <v>0</v>
      </c>
      <c r="Q310" s="194">
        <f>Q57</f>
        <v>0</v>
      </c>
    </row>
    <row r="311" spans="1:17" s="37" customFormat="1" ht="20.100000000000001" customHeight="1" x14ac:dyDescent="0.2">
      <c r="A311" s="16" t="s">
        <v>284</v>
      </c>
      <c r="B311" s="1103" t="s">
        <v>29</v>
      </c>
      <c r="C311" s="1104"/>
      <c r="D311" s="1104"/>
      <c r="E311" s="1105"/>
      <c r="F311" s="74">
        <f>F58</f>
        <v>0</v>
      </c>
      <c r="G311" s="432"/>
      <c r="H311" s="409"/>
      <c r="I311" s="97"/>
      <c r="J311" s="97"/>
      <c r="K311" s="97"/>
      <c r="L311" s="97"/>
      <c r="M311" s="97"/>
      <c r="N311" s="97"/>
      <c r="O311" s="101">
        <f>O58</f>
        <v>0</v>
      </c>
      <c r="P311" s="122">
        <f t="shared" si="20"/>
        <v>0</v>
      </c>
      <c r="Q311" s="194">
        <f>Q58</f>
        <v>0</v>
      </c>
    </row>
    <row r="312" spans="1:17" s="37" customFormat="1" ht="20.100000000000001" customHeight="1" x14ac:dyDescent="0.2">
      <c r="A312" s="16" t="s">
        <v>285</v>
      </c>
      <c r="B312" s="1103" t="s">
        <v>158</v>
      </c>
      <c r="C312" s="1104"/>
      <c r="D312" s="1104"/>
      <c r="E312" s="1105"/>
      <c r="F312" s="74">
        <f>F59</f>
        <v>0</v>
      </c>
      <c r="G312" s="432"/>
      <c r="H312" s="409"/>
      <c r="I312" s="97"/>
      <c r="J312" s="97"/>
      <c r="K312" s="97"/>
      <c r="L312" s="97"/>
      <c r="M312" s="97"/>
      <c r="N312" s="97"/>
      <c r="O312" s="101">
        <f>O59</f>
        <v>0</v>
      </c>
      <c r="P312" s="122">
        <f t="shared" si="20"/>
        <v>0</v>
      </c>
      <c r="Q312" s="194">
        <f>Q59</f>
        <v>0</v>
      </c>
    </row>
    <row r="313" spans="1:17" s="37" customFormat="1" ht="20.100000000000001" customHeight="1" x14ac:dyDescent="0.2">
      <c r="A313" s="16" t="s">
        <v>286</v>
      </c>
      <c r="B313" s="1109" t="s">
        <v>415</v>
      </c>
      <c r="C313" s="1104"/>
      <c r="D313" s="1104"/>
      <c r="E313" s="1105"/>
      <c r="F313" s="74">
        <f>F314+F315+F316</f>
        <v>427906.5</v>
      </c>
      <c r="G313" s="432"/>
      <c r="H313" s="409"/>
      <c r="I313" s="97"/>
      <c r="J313" s="97"/>
      <c r="K313" s="97"/>
      <c r="L313" s="97"/>
      <c r="M313" s="97"/>
      <c r="N313" s="97"/>
      <c r="O313" s="101">
        <f>O314+O315+O316</f>
        <v>0</v>
      </c>
      <c r="P313" s="122">
        <f t="shared" si="20"/>
        <v>427906.5</v>
      </c>
      <c r="Q313" s="194">
        <f>Q314+Q315+Q316</f>
        <v>0</v>
      </c>
    </row>
    <row r="314" spans="1:17" s="37" customFormat="1" ht="20.100000000000001" customHeight="1" x14ac:dyDescent="0.2">
      <c r="A314" s="16" t="s">
        <v>287</v>
      </c>
      <c r="B314" s="1103" t="s">
        <v>468</v>
      </c>
      <c r="C314" s="1104"/>
      <c r="D314" s="1104"/>
      <c r="E314" s="1105"/>
      <c r="F314" s="74">
        <f>F306+F310</f>
        <v>0</v>
      </c>
      <c r="G314" s="432"/>
      <c r="H314" s="409"/>
      <c r="I314" s="97"/>
      <c r="J314" s="97"/>
      <c r="K314" s="97"/>
      <c r="L314" s="97"/>
      <c r="M314" s="97"/>
      <c r="N314" s="97"/>
      <c r="O314" s="101">
        <f>O306+O310</f>
        <v>0</v>
      </c>
      <c r="P314" s="122">
        <f t="shared" si="20"/>
        <v>0</v>
      </c>
      <c r="Q314" s="194">
        <f>Q306+Q310</f>
        <v>0</v>
      </c>
    </row>
    <row r="315" spans="1:17" s="37" customFormat="1" ht="20.100000000000001" customHeight="1" x14ac:dyDescent="0.2">
      <c r="A315" s="16" t="s">
        <v>288</v>
      </c>
      <c r="B315" s="1103" t="s">
        <v>29</v>
      </c>
      <c r="C315" s="1104"/>
      <c r="D315" s="1104"/>
      <c r="E315" s="1105"/>
      <c r="F315" s="74">
        <f>F307+F311</f>
        <v>239456</v>
      </c>
      <c r="G315" s="432"/>
      <c r="H315" s="409"/>
      <c r="I315" s="97"/>
      <c r="J315" s="97"/>
      <c r="K315" s="97"/>
      <c r="L315" s="97"/>
      <c r="M315" s="97"/>
      <c r="N315" s="97"/>
      <c r="O315" s="101">
        <f>O307+O311</f>
        <v>0</v>
      </c>
      <c r="P315" s="122">
        <f t="shared" si="20"/>
        <v>239456</v>
      </c>
      <c r="Q315" s="194">
        <f>Q307+Q311</f>
        <v>0</v>
      </c>
    </row>
    <row r="316" spans="1:17" s="37" customFormat="1" ht="20.100000000000001" customHeight="1" x14ac:dyDescent="0.2">
      <c r="A316" s="16" t="s">
        <v>289</v>
      </c>
      <c r="B316" s="1103" t="s">
        <v>158</v>
      </c>
      <c r="C316" s="1104"/>
      <c r="D316" s="1104"/>
      <c r="E316" s="1105"/>
      <c r="F316" s="74">
        <f>F308+F312</f>
        <v>188450.5</v>
      </c>
      <c r="G316" s="432"/>
      <c r="H316" s="409"/>
      <c r="I316" s="97"/>
      <c r="J316" s="97"/>
      <c r="K316" s="97"/>
      <c r="L316" s="97"/>
      <c r="M316" s="97"/>
      <c r="N316" s="97"/>
      <c r="O316" s="101">
        <f>O308+O312</f>
        <v>0</v>
      </c>
      <c r="P316" s="122">
        <f t="shared" si="20"/>
        <v>188450.5</v>
      </c>
      <c r="Q316" s="194">
        <f>Q308+Q312</f>
        <v>0</v>
      </c>
    </row>
    <row r="317" spans="1:17" s="37" customFormat="1" ht="20.100000000000001" customHeight="1" x14ac:dyDescent="0.25">
      <c r="A317" s="1112" t="s">
        <v>142</v>
      </c>
      <c r="B317" s="1112"/>
      <c r="C317" s="1112"/>
      <c r="D317" s="1112"/>
      <c r="E317" s="1112"/>
      <c r="F317" s="1112"/>
      <c r="G317" s="1112"/>
      <c r="H317" s="1112"/>
      <c r="I317" s="1112"/>
      <c r="J317" s="1112"/>
      <c r="K317" s="1112"/>
      <c r="L317" s="1112"/>
      <c r="M317" s="1112"/>
      <c r="N317" s="1112"/>
      <c r="O317" s="1112"/>
      <c r="P317" s="205"/>
      <c r="Q317" s="189"/>
    </row>
    <row r="318" spans="1:17" s="37" customFormat="1" ht="20.100000000000001" customHeight="1" x14ac:dyDescent="0.25">
      <c r="A318" s="69" t="s">
        <v>278</v>
      </c>
      <c r="B318" s="1109" t="s">
        <v>481</v>
      </c>
      <c r="C318" s="1104"/>
      <c r="D318" s="1104"/>
      <c r="E318" s="1105"/>
      <c r="F318" s="71">
        <f>F319+F320+F321</f>
        <v>629939.80000000005</v>
      </c>
      <c r="G318" s="433"/>
      <c r="H318" s="410"/>
      <c r="I318" s="98"/>
      <c r="J318" s="98"/>
      <c r="K318" s="98"/>
      <c r="L318" s="98"/>
      <c r="M318" s="98"/>
      <c r="N318" s="98"/>
      <c r="O318" s="103">
        <f>O319+O320+O321</f>
        <v>0</v>
      </c>
      <c r="P318" s="122">
        <f t="shared" ref="P318:P329" si="21">F318+O318</f>
        <v>629939.80000000005</v>
      </c>
      <c r="Q318" s="193">
        <f>Q319+Q320+Q321</f>
        <v>0</v>
      </c>
    </row>
    <row r="319" spans="1:17" s="37" customFormat="1" ht="20.100000000000001" customHeight="1" x14ac:dyDescent="0.25">
      <c r="A319" s="69" t="s">
        <v>279</v>
      </c>
      <c r="B319" s="1103" t="s">
        <v>468</v>
      </c>
      <c r="C319" s="1104"/>
      <c r="D319" s="1104"/>
      <c r="E319" s="1105"/>
      <c r="F319" s="71">
        <f>F135</f>
        <v>0</v>
      </c>
      <c r="G319" s="433"/>
      <c r="H319" s="410"/>
      <c r="I319" s="98"/>
      <c r="J319" s="98"/>
      <c r="K319" s="98"/>
      <c r="L319" s="98"/>
      <c r="M319" s="98"/>
      <c r="N319" s="98"/>
      <c r="O319" s="103">
        <f>O135</f>
        <v>0</v>
      </c>
      <c r="P319" s="122">
        <f t="shared" si="21"/>
        <v>0</v>
      </c>
      <c r="Q319" s="193">
        <f>Q135</f>
        <v>0</v>
      </c>
    </row>
    <row r="320" spans="1:17" s="37" customFormat="1" ht="20.100000000000001" customHeight="1" x14ac:dyDescent="0.25">
      <c r="A320" s="69" t="s">
        <v>280</v>
      </c>
      <c r="B320" s="1103" t="s">
        <v>29</v>
      </c>
      <c r="C320" s="1104"/>
      <c r="D320" s="1104"/>
      <c r="E320" s="1105"/>
      <c r="F320" s="71">
        <f>F136</f>
        <v>354578</v>
      </c>
      <c r="G320" s="433"/>
      <c r="H320" s="410"/>
      <c r="I320" s="98"/>
      <c r="J320" s="98"/>
      <c r="K320" s="98"/>
      <c r="L320" s="98"/>
      <c r="M320" s="98"/>
      <c r="N320" s="98"/>
      <c r="O320" s="103">
        <f>O136</f>
        <v>0</v>
      </c>
      <c r="P320" s="122">
        <f t="shared" si="21"/>
        <v>354578</v>
      </c>
      <c r="Q320" s="193">
        <f>Q136</f>
        <v>0</v>
      </c>
    </row>
    <row r="321" spans="1:17" s="37" customFormat="1" ht="20.100000000000001" customHeight="1" x14ac:dyDescent="0.25">
      <c r="A321" s="69" t="s">
        <v>281</v>
      </c>
      <c r="B321" s="1103" t="s">
        <v>158</v>
      </c>
      <c r="C321" s="1104"/>
      <c r="D321" s="1104"/>
      <c r="E321" s="1105"/>
      <c r="F321" s="71">
        <f>F137</f>
        <v>275361.8</v>
      </c>
      <c r="G321" s="433"/>
      <c r="H321" s="410"/>
      <c r="I321" s="98"/>
      <c r="J321" s="98"/>
      <c r="K321" s="98"/>
      <c r="L321" s="98"/>
      <c r="M321" s="98"/>
      <c r="N321" s="98"/>
      <c r="O321" s="103">
        <f>O137</f>
        <v>0</v>
      </c>
      <c r="P321" s="122">
        <f t="shared" si="21"/>
        <v>275361.8</v>
      </c>
      <c r="Q321" s="193">
        <f>Q137</f>
        <v>0</v>
      </c>
    </row>
    <row r="322" spans="1:17" s="37" customFormat="1" ht="20.100000000000001" customHeight="1" x14ac:dyDescent="0.25">
      <c r="A322" s="69" t="s">
        <v>282</v>
      </c>
      <c r="B322" s="1109" t="s">
        <v>482</v>
      </c>
      <c r="C322" s="1104"/>
      <c r="D322" s="1104"/>
      <c r="E322" s="1105"/>
      <c r="F322" s="72">
        <f>F323+F324+F325</f>
        <v>0</v>
      </c>
      <c r="G322" s="434"/>
      <c r="H322" s="411"/>
      <c r="I322" s="99"/>
      <c r="J322" s="99"/>
      <c r="K322" s="99"/>
      <c r="L322" s="99"/>
      <c r="M322" s="99"/>
      <c r="N322" s="99"/>
      <c r="O322" s="104">
        <f>O323+O324+O325</f>
        <v>0</v>
      </c>
      <c r="P322" s="122">
        <f t="shared" si="21"/>
        <v>0</v>
      </c>
      <c r="Q322" s="194">
        <f>Q323+Q324+Q325</f>
        <v>0</v>
      </c>
    </row>
    <row r="323" spans="1:17" s="37" customFormat="1" ht="20.100000000000001" customHeight="1" x14ac:dyDescent="0.25">
      <c r="A323" s="69" t="s">
        <v>283</v>
      </c>
      <c r="B323" s="1103" t="s">
        <v>468</v>
      </c>
      <c r="C323" s="1104"/>
      <c r="D323" s="1104"/>
      <c r="E323" s="1105"/>
      <c r="F323" s="72">
        <f>F139</f>
        <v>0</v>
      </c>
      <c r="G323" s="434"/>
      <c r="H323" s="411"/>
      <c r="I323" s="99"/>
      <c r="J323" s="99"/>
      <c r="K323" s="99"/>
      <c r="L323" s="99"/>
      <c r="M323" s="99"/>
      <c r="N323" s="99"/>
      <c r="O323" s="104">
        <f>O139</f>
        <v>0</v>
      </c>
      <c r="P323" s="122">
        <f t="shared" si="21"/>
        <v>0</v>
      </c>
      <c r="Q323" s="194">
        <f>Q139</f>
        <v>0</v>
      </c>
    </row>
    <row r="324" spans="1:17" s="37" customFormat="1" ht="20.100000000000001" customHeight="1" x14ac:dyDescent="0.25">
      <c r="A324" s="69" t="s">
        <v>284</v>
      </c>
      <c r="B324" s="1103" t="s">
        <v>29</v>
      </c>
      <c r="C324" s="1104"/>
      <c r="D324" s="1104"/>
      <c r="E324" s="1105"/>
      <c r="F324" s="72">
        <f>F140</f>
        <v>0</v>
      </c>
      <c r="G324" s="434"/>
      <c r="H324" s="411"/>
      <c r="I324" s="99"/>
      <c r="J324" s="99"/>
      <c r="K324" s="99"/>
      <c r="L324" s="99"/>
      <c r="M324" s="99"/>
      <c r="N324" s="99"/>
      <c r="O324" s="104">
        <f>O140</f>
        <v>0</v>
      </c>
      <c r="P324" s="122">
        <f t="shared" si="21"/>
        <v>0</v>
      </c>
      <c r="Q324" s="194">
        <f>Q140</f>
        <v>0</v>
      </c>
    </row>
    <row r="325" spans="1:17" s="37" customFormat="1" ht="20.100000000000001" customHeight="1" x14ac:dyDescent="0.25">
      <c r="A325" s="69" t="s">
        <v>285</v>
      </c>
      <c r="B325" s="1103" t="s">
        <v>158</v>
      </c>
      <c r="C325" s="1104"/>
      <c r="D325" s="1104"/>
      <c r="E325" s="1105"/>
      <c r="F325" s="72">
        <f>F141</f>
        <v>0</v>
      </c>
      <c r="G325" s="434"/>
      <c r="H325" s="411"/>
      <c r="I325" s="99"/>
      <c r="J325" s="99"/>
      <c r="K325" s="99"/>
      <c r="L325" s="99"/>
      <c r="M325" s="99"/>
      <c r="N325" s="99"/>
      <c r="O325" s="104">
        <f>O141</f>
        <v>0</v>
      </c>
      <c r="P325" s="122">
        <f t="shared" si="21"/>
        <v>0</v>
      </c>
      <c r="Q325" s="194">
        <f>Q141</f>
        <v>0</v>
      </c>
    </row>
    <row r="326" spans="1:17" s="37" customFormat="1" ht="20.100000000000001" customHeight="1" x14ac:dyDescent="0.25">
      <c r="A326" s="69" t="s">
        <v>286</v>
      </c>
      <c r="B326" s="1109" t="s">
        <v>416</v>
      </c>
      <c r="C326" s="1104"/>
      <c r="D326" s="1104"/>
      <c r="E326" s="1105"/>
      <c r="F326" s="72">
        <f>F327+F328+F329</f>
        <v>629939.80000000005</v>
      </c>
      <c r="G326" s="434"/>
      <c r="H326" s="411"/>
      <c r="I326" s="99"/>
      <c r="J326" s="99"/>
      <c r="K326" s="99"/>
      <c r="L326" s="99"/>
      <c r="M326" s="99"/>
      <c r="N326" s="99"/>
      <c r="O326" s="104">
        <f>O327+O328+O329</f>
        <v>0</v>
      </c>
      <c r="P326" s="122">
        <f t="shared" si="21"/>
        <v>629939.80000000005</v>
      </c>
      <c r="Q326" s="194">
        <f>Q327+Q328+Q329</f>
        <v>0</v>
      </c>
    </row>
    <row r="327" spans="1:17" s="37" customFormat="1" ht="20.100000000000001" customHeight="1" x14ac:dyDescent="0.25">
      <c r="A327" s="69" t="s">
        <v>287</v>
      </c>
      <c r="B327" s="1103" t="s">
        <v>468</v>
      </c>
      <c r="C327" s="1104"/>
      <c r="D327" s="1104"/>
      <c r="E327" s="1105"/>
      <c r="F327" s="72">
        <f>F319+F323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O319+O323</f>
        <v>0</v>
      </c>
      <c r="P327" s="122">
        <f t="shared" si="21"/>
        <v>0</v>
      </c>
      <c r="Q327" s="194">
        <f>Q319+Q323</f>
        <v>0</v>
      </c>
    </row>
    <row r="328" spans="1:17" s="37" customFormat="1" ht="20.100000000000001" customHeight="1" x14ac:dyDescent="0.25">
      <c r="A328" s="69" t="s">
        <v>288</v>
      </c>
      <c r="B328" s="1103" t="s">
        <v>29</v>
      </c>
      <c r="C328" s="1104"/>
      <c r="D328" s="1104"/>
      <c r="E328" s="1105"/>
      <c r="F328" s="72">
        <f>F320+F324</f>
        <v>354578</v>
      </c>
      <c r="G328" s="434"/>
      <c r="H328" s="411"/>
      <c r="I328" s="99"/>
      <c r="J328" s="99"/>
      <c r="K328" s="99"/>
      <c r="L328" s="99"/>
      <c r="M328" s="99"/>
      <c r="N328" s="99"/>
      <c r="O328" s="104">
        <f>O320+O324</f>
        <v>0</v>
      </c>
      <c r="P328" s="122">
        <f t="shared" si="21"/>
        <v>354578</v>
      </c>
      <c r="Q328" s="194">
        <f>Q320+Q324</f>
        <v>0</v>
      </c>
    </row>
    <row r="329" spans="1:17" s="37" customFormat="1" ht="20.100000000000001" customHeight="1" x14ac:dyDescent="0.25">
      <c r="A329" s="69" t="s">
        <v>289</v>
      </c>
      <c r="B329" s="1103" t="s">
        <v>158</v>
      </c>
      <c r="C329" s="1104"/>
      <c r="D329" s="1104"/>
      <c r="E329" s="1105"/>
      <c r="F329" s="72">
        <f>F321+F325</f>
        <v>275361.8</v>
      </c>
      <c r="G329" s="434"/>
      <c r="H329" s="411"/>
      <c r="I329" s="99"/>
      <c r="J329" s="99"/>
      <c r="K329" s="99"/>
      <c r="L329" s="99"/>
      <c r="M329" s="99"/>
      <c r="N329" s="99"/>
      <c r="O329" s="104">
        <f>O321+O325</f>
        <v>0</v>
      </c>
      <c r="P329" s="122">
        <f t="shared" si="21"/>
        <v>275361.8</v>
      </c>
      <c r="Q329" s="194">
        <f>Q321+Q325</f>
        <v>0</v>
      </c>
    </row>
    <row r="330" spans="1:17" s="37" customFormat="1" ht="20.100000000000001" customHeight="1" x14ac:dyDescent="0.25">
      <c r="A330" s="1108" t="s">
        <v>160</v>
      </c>
      <c r="B330" s="1111"/>
      <c r="C330" s="1111"/>
      <c r="D330" s="1111"/>
      <c r="E330" s="1111"/>
      <c r="F330" s="1111"/>
      <c r="G330" s="1111"/>
      <c r="H330" s="1111"/>
      <c r="I330" s="1111"/>
      <c r="J330" s="1111"/>
      <c r="K330" s="1111"/>
      <c r="L330" s="1111"/>
      <c r="M330" s="1111"/>
      <c r="N330" s="1111"/>
      <c r="O330" s="1111"/>
      <c r="P330" s="205"/>
      <c r="Q330" s="189"/>
    </row>
    <row r="331" spans="1:17" s="37" customFormat="1" ht="20.100000000000001" customHeight="1" x14ac:dyDescent="0.25">
      <c r="A331" s="69" t="s">
        <v>278</v>
      </c>
      <c r="B331" s="1109" t="s">
        <v>481</v>
      </c>
      <c r="C331" s="1104"/>
      <c r="D331" s="1104"/>
      <c r="E331" s="1105"/>
      <c r="F331" s="71">
        <f>F332+F333+F334</f>
        <v>46068.1</v>
      </c>
      <c r="G331" s="433"/>
      <c r="H331" s="410"/>
      <c r="I331" s="98"/>
      <c r="J331" s="98"/>
      <c r="K331" s="98"/>
      <c r="L331" s="98"/>
      <c r="M331" s="98"/>
      <c r="N331" s="98"/>
      <c r="O331" s="103">
        <f>O332+O333+O334</f>
        <v>0</v>
      </c>
      <c r="P331" s="122">
        <f t="shared" ref="P331:P342" si="22">F331+O331</f>
        <v>46068.1</v>
      </c>
      <c r="Q331" s="193">
        <f>Q332+Q333+Q334</f>
        <v>0</v>
      </c>
    </row>
    <row r="332" spans="1:17" s="37" customFormat="1" ht="20.100000000000001" customHeight="1" x14ac:dyDescent="0.25">
      <c r="A332" s="69" t="s">
        <v>279</v>
      </c>
      <c r="B332" s="1103" t="s">
        <v>468</v>
      </c>
      <c r="C332" s="1104"/>
      <c r="D332" s="1104"/>
      <c r="E332" s="1105"/>
      <c r="F332" s="71">
        <f>F178</f>
        <v>0</v>
      </c>
      <c r="G332" s="433"/>
      <c r="H332" s="410"/>
      <c r="I332" s="98"/>
      <c r="J332" s="98"/>
      <c r="K332" s="98"/>
      <c r="L332" s="98"/>
      <c r="M332" s="98"/>
      <c r="N332" s="98"/>
      <c r="O332" s="103">
        <f>O178</f>
        <v>0</v>
      </c>
      <c r="P332" s="122">
        <f t="shared" si="22"/>
        <v>0</v>
      </c>
      <c r="Q332" s="193">
        <f>Q178</f>
        <v>0</v>
      </c>
    </row>
    <row r="333" spans="1:17" s="37" customFormat="1" ht="20.100000000000001" customHeight="1" x14ac:dyDescent="0.25">
      <c r="A333" s="69" t="s">
        <v>280</v>
      </c>
      <c r="B333" s="1103" t="s">
        <v>29</v>
      </c>
      <c r="C333" s="1104"/>
      <c r="D333" s="1104"/>
      <c r="E333" s="1105"/>
      <c r="F333" s="71">
        <f>F179</f>
        <v>0</v>
      </c>
      <c r="G333" s="433"/>
      <c r="H333" s="410"/>
      <c r="I333" s="98"/>
      <c r="J333" s="98"/>
      <c r="K333" s="98"/>
      <c r="L333" s="98"/>
      <c r="M333" s="98"/>
      <c r="N333" s="98"/>
      <c r="O333" s="103">
        <f>O179</f>
        <v>0</v>
      </c>
      <c r="P333" s="122">
        <f t="shared" si="22"/>
        <v>0</v>
      </c>
      <c r="Q333" s="193">
        <f>Q179</f>
        <v>0</v>
      </c>
    </row>
    <row r="334" spans="1:17" s="37" customFormat="1" ht="20.100000000000001" customHeight="1" x14ac:dyDescent="0.25">
      <c r="A334" s="69" t="s">
        <v>281</v>
      </c>
      <c r="B334" s="1103" t="s">
        <v>158</v>
      </c>
      <c r="C334" s="1104"/>
      <c r="D334" s="1104"/>
      <c r="E334" s="1105"/>
      <c r="F334" s="71">
        <f>F180</f>
        <v>46068.1</v>
      </c>
      <c r="G334" s="433"/>
      <c r="H334" s="410"/>
      <c r="I334" s="98"/>
      <c r="J334" s="98"/>
      <c r="K334" s="98"/>
      <c r="L334" s="98"/>
      <c r="M334" s="98"/>
      <c r="N334" s="98"/>
      <c r="O334" s="103">
        <f>O180</f>
        <v>0</v>
      </c>
      <c r="P334" s="122">
        <f t="shared" si="22"/>
        <v>46068.1</v>
      </c>
      <c r="Q334" s="193">
        <f>Q180</f>
        <v>0</v>
      </c>
    </row>
    <row r="335" spans="1:17" s="37" customFormat="1" ht="20.100000000000001" customHeight="1" x14ac:dyDescent="0.25">
      <c r="A335" s="69" t="s">
        <v>282</v>
      </c>
      <c r="B335" s="1109" t="s">
        <v>482</v>
      </c>
      <c r="C335" s="1104"/>
      <c r="D335" s="1104"/>
      <c r="E335" s="1105"/>
      <c r="F335" s="72">
        <f>F336+F337+F338</f>
        <v>0</v>
      </c>
      <c r="G335" s="434"/>
      <c r="H335" s="411"/>
      <c r="I335" s="99"/>
      <c r="J335" s="99"/>
      <c r="K335" s="99"/>
      <c r="L335" s="99"/>
      <c r="M335" s="99"/>
      <c r="N335" s="99"/>
      <c r="O335" s="104">
        <f>O336+O337+O338</f>
        <v>0</v>
      </c>
      <c r="P335" s="122">
        <f t="shared" si="22"/>
        <v>0</v>
      </c>
      <c r="Q335" s="194">
        <f>Q336+Q337+Q338</f>
        <v>0</v>
      </c>
    </row>
    <row r="336" spans="1:17" s="37" customFormat="1" ht="20.100000000000001" customHeight="1" x14ac:dyDescent="0.25">
      <c r="A336" s="69" t="s">
        <v>283</v>
      </c>
      <c r="B336" s="1103" t="s">
        <v>468</v>
      </c>
      <c r="C336" s="1104"/>
      <c r="D336" s="1104"/>
      <c r="E336" s="1105"/>
      <c r="F336" s="72">
        <f>F182</f>
        <v>0</v>
      </c>
      <c r="G336" s="434"/>
      <c r="H336" s="411"/>
      <c r="I336" s="99"/>
      <c r="J336" s="99"/>
      <c r="K336" s="99"/>
      <c r="L336" s="99"/>
      <c r="M336" s="99"/>
      <c r="N336" s="99"/>
      <c r="O336" s="104">
        <f>O182</f>
        <v>0</v>
      </c>
      <c r="P336" s="122">
        <f t="shared" si="22"/>
        <v>0</v>
      </c>
      <c r="Q336" s="194">
        <f>Q182</f>
        <v>0</v>
      </c>
    </row>
    <row r="337" spans="1:17" s="37" customFormat="1" ht="20.100000000000001" customHeight="1" x14ac:dyDescent="0.25">
      <c r="A337" s="69" t="s">
        <v>284</v>
      </c>
      <c r="B337" s="1103" t="s">
        <v>29</v>
      </c>
      <c r="C337" s="1104"/>
      <c r="D337" s="1104"/>
      <c r="E337" s="1105"/>
      <c r="F337" s="72">
        <f>F183</f>
        <v>0</v>
      </c>
      <c r="G337" s="434"/>
      <c r="H337" s="411"/>
      <c r="I337" s="99"/>
      <c r="J337" s="99"/>
      <c r="K337" s="99"/>
      <c r="L337" s="99"/>
      <c r="M337" s="99"/>
      <c r="N337" s="99"/>
      <c r="O337" s="104">
        <f>O183</f>
        <v>0</v>
      </c>
      <c r="P337" s="122">
        <f t="shared" si="22"/>
        <v>0</v>
      </c>
      <c r="Q337" s="194">
        <f>Q183</f>
        <v>0</v>
      </c>
    </row>
    <row r="338" spans="1:17" s="37" customFormat="1" ht="20.100000000000001" customHeight="1" x14ac:dyDescent="0.25">
      <c r="A338" s="69" t="s">
        <v>285</v>
      </c>
      <c r="B338" s="1103" t="s">
        <v>158</v>
      </c>
      <c r="C338" s="1104"/>
      <c r="D338" s="1104"/>
      <c r="E338" s="1105"/>
      <c r="F338" s="72">
        <f>F184</f>
        <v>0</v>
      </c>
      <c r="G338" s="434"/>
      <c r="H338" s="411"/>
      <c r="I338" s="99"/>
      <c r="J338" s="99"/>
      <c r="K338" s="99"/>
      <c r="L338" s="99"/>
      <c r="M338" s="99"/>
      <c r="N338" s="99"/>
      <c r="O338" s="104">
        <f>O184</f>
        <v>0</v>
      </c>
      <c r="P338" s="122">
        <f t="shared" si="22"/>
        <v>0</v>
      </c>
      <c r="Q338" s="194">
        <f>Q184</f>
        <v>0</v>
      </c>
    </row>
    <row r="339" spans="1:17" s="37" customFormat="1" ht="20.100000000000001" customHeight="1" x14ac:dyDescent="0.25">
      <c r="A339" s="69" t="s">
        <v>286</v>
      </c>
      <c r="B339" s="1109" t="s">
        <v>417</v>
      </c>
      <c r="C339" s="1104"/>
      <c r="D339" s="1104"/>
      <c r="E339" s="1105"/>
      <c r="F339" s="72">
        <f>F340+F341+F342</f>
        <v>46068.1</v>
      </c>
      <c r="G339" s="434"/>
      <c r="H339" s="411"/>
      <c r="I339" s="99"/>
      <c r="J339" s="99"/>
      <c r="K339" s="99"/>
      <c r="L339" s="99"/>
      <c r="M339" s="99"/>
      <c r="N339" s="99"/>
      <c r="O339" s="104">
        <f>O340+O341+O342</f>
        <v>0</v>
      </c>
      <c r="P339" s="122">
        <f t="shared" si="22"/>
        <v>46068.1</v>
      </c>
      <c r="Q339" s="194">
        <f>Q340+Q341+Q342</f>
        <v>0</v>
      </c>
    </row>
    <row r="340" spans="1:17" s="37" customFormat="1" ht="20.100000000000001" customHeight="1" x14ac:dyDescent="0.25">
      <c r="A340" s="69" t="s">
        <v>287</v>
      </c>
      <c r="B340" s="1103" t="s">
        <v>468</v>
      </c>
      <c r="C340" s="1104"/>
      <c r="D340" s="1104"/>
      <c r="E340" s="1105"/>
      <c r="F340" s="72">
        <f>F332+F336</f>
        <v>0</v>
      </c>
      <c r="G340" s="434"/>
      <c r="H340" s="411"/>
      <c r="I340" s="99"/>
      <c r="J340" s="99"/>
      <c r="K340" s="99"/>
      <c r="L340" s="99"/>
      <c r="M340" s="99"/>
      <c r="N340" s="99"/>
      <c r="O340" s="104">
        <f>O332+O336</f>
        <v>0</v>
      </c>
      <c r="P340" s="122">
        <f t="shared" si="22"/>
        <v>0</v>
      </c>
      <c r="Q340" s="194">
        <f>Q332+Q336</f>
        <v>0</v>
      </c>
    </row>
    <row r="341" spans="1:17" s="37" customFormat="1" ht="20.100000000000001" customHeight="1" x14ac:dyDescent="0.25">
      <c r="A341" s="69" t="s">
        <v>288</v>
      </c>
      <c r="B341" s="1103" t="s">
        <v>29</v>
      </c>
      <c r="C341" s="1104"/>
      <c r="D341" s="1104"/>
      <c r="E341" s="1105"/>
      <c r="F341" s="72">
        <f>F333+F337</f>
        <v>0</v>
      </c>
      <c r="G341" s="434"/>
      <c r="H341" s="411"/>
      <c r="I341" s="99"/>
      <c r="J341" s="99"/>
      <c r="K341" s="99"/>
      <c r="L341" s="99"/>
      <c r="M341" s="99"/>
      <c r="N341" s="99"/>
      <c r="O341" s="104">
        <f>O333+O337</f>
        <v>0</v>
      </c>
      <c r="P341" s="122">
        <f t="shared" si="22"/>
        <v>0</v>
      </c>
      <c r="Q341" s="194">
        <f>Q333+Q337</f>
        <v>0</v>
      </c>
    </row>
    <row r="342" spans="1:17" s="37" customFormat="1" ht="20.100000000000001" customHeight="1" x14ac:dyDescent="0.25">
      <c r="A342" s="69" t="s">
        <v>289</v>
      </c>
      <c r="B342" s="1103" t="s">
        <v>158</v>
      </c>
      <c r="C342" s="1104"/>
      <c r="D342" s="1104"/>
      <c r="E342" s="1105"/>
      <c r="F342" s="72">
        <f>F334+F338</f>
        <v>46068.1</v>
      </c>
      <c r="G342" s="434"/>
      <c r="H342" s="411"/>
      <c r="I342" s="99"/>
      <c r="J342" s="99"/>
      <c r="K342" s="99"/>
      <c r="L342" s="99"/>
      <c r="M342" s="99"/>
      <c r="N342" s="99"/>
      <c r="O342" s="104">
        <f>O334+O338</f>
        <v>0</v>
      </c>
      <c r="P342" s="122">
        <f t="shared" si="22"/>
        <v>46068.1</v>
      </c>
      <c r="Q342" s="194">
        <f>Q334+Q338</f>
        <v>0</v>
      </c>
    </row>
    <row r="343" spans="1:17" s="37" customFormat="1" ht="20.100000000000001" customHeight="1" x14ac:dyDescent="0.25">
      <c r="A343" s="1108" t="s">
        <v>545</v>
      </c>
      <c r="B343" s="1108"/>
      <c r="C343" s="1108"/>
      <c r="D343" s="1108"/>
      <c r="E343" s="1108"/>
      <c r="F343" s="1108"/>
      <c r="G343" s="1108"/>
      <c r="H343" s="1108"/>
      <c r="I343" s="1108"/>
      <c r="J343" s="1108"/>
      <c r="K343" s="1108"/>
      <c r="L343" s="1108"/>
      <c r="M343" s="1108"/>
      <c r="N343" s="1108"/>
      <c r="O343" s="1108"/>
      <c r="P343" s="205"/>
      <c r="Q343" s="189"/>
    </row>
    <row r="344" spans="1:17" s="37" customFormat="1" ht="20.100000000000001" customHeight="1" x14ac:dyDescent="0.25">
      <c r="A344" s="69" t="s">
        <v>278</v>
      </c>
      <c r="B344" s="1109" t="s">
        <v>481</v>
      </c>
      <c r="C344" s="1104"/>
      <c r="D344" s="1104"/>
      <c r="E344" s="1105"/>
      <c r="F344" s="71">
        <f>F345+F346+F347</f>
        <v>5905.2</v>
      </c>
      <c r="G344" s="433"/>
      <c r="H344" s="410"/>
      <c r="I344" s="98"/>
      <c r="J344" s="98"/>
      <c r="K344" s="98"/>
      <c r="L344" s="98"/>
      <c r="M344" s="98"/>
      <c r="N344" s="98"/>
      <c r="O344" s="103">
        <f>O345+O346+O347</f>
        <v>0</v>
      </c>
      <c r="P344" s="122">
        <f t="shared" ref="P344:P351" si="23">F344+O344</f>
        <v>5905.2</v>
      </c>
      <c r="Q344" s="193">
        <f>Q345+Q346+Q347</f>
        <v>0</v>
      </c>
    </row>
    <row r="345" spans="1:17" s="37" customFormat="1" ht="20.100000000000001" customHeight="1" x14ac:dyDescent="0.25">
      <c r="A345" s="69" t="s">
        <v>279</v>
      </c>
      <c r="B345" s="1103" t="s">
        <v>468</v>
      </c>
      <c r="C345" s="1104"/>
      <c r="D345" s="1104"/>
      <c r="E345" s="1105"/>
      <c r="F345" s="71">
        <f>F207</f>
        <v>0</v>
      </c>
      <c r="G345" s="433"/>
      <c r="H345" s="410"/>
      <c r="I345" s="98"/>
      <c r="J345" s="98"/>
      <c r="K345" s="98"/>
      <c r="L345" s="98"/>
      <c r="M345" s="98"/>
      <c r="N345" s="98"/>
      <c r="O345" s="103">
        <f>O207</f>
        <v>0</v>
      </c>
      <c r="P345" s="122">
        <f t="shared" si="23"/>
        <v>0</v>
      </c>
      <c r="Q345" s="193">
        <f>Q207</f>
        <v>0</v>
      </c>
    </row>
    <row r="346" spans="1:17" s="37" customFormat="1" ht="20.100000000000001" customHeight="1" x14ac:dyDescent="0.25">
      <c r="A346" s="69" t="s">
        <v>280</v>
      </c>
      <c r="B346" s="1103" t="s">
        <v>29</v>
      </c>
      <c r="C346" s="1104"/>
      <c r="D346" s="1104"/>
      <c r="E346" s="1105"/>
      <c r="F346" s="71">
        <f>F208</f>
        <v>1912.3</v>
      </c>
      <c r="G346" s="433"/>
      <c r="H346" s="410"/>
      <c r="I346" s="98"/>
      <c r="J346" s="98"/>
      <c r="K346" s="98"/>
      <c r="L346" s="98"/>
      <c r="M346" s="98"/>
      <c r="N346" s="98"/>
      <c r="O346" s="103">
        <f>O208</f>
        <v>0</v>
      </c>
      <c r="P346" s="122">
        <f t="shared" si="23"/>
        <v>1912.3</v>
      </c>
      <c r="Q346" s="193">
        <f>Q208</f>
        <v>0</v>
      </c>
    </row>
    <row r="347" spans="1:17" s="37" customFormat="1" ht="20.100000000000001" customHeight="1" x14ac:dyDescent="0.25">
      <c r="A347" s="69" t="s">
        <v>281</v>
      </c>
      <c r="B347" s="1103" t="s">
        <v>158</v>
      </c>
      <c r="C347" s="1104"/>
      <c r="D347" s="1104"/>
      <c r="E347" s="1105"/>
      <c r="F347" s="71">
        <f>F209</f>
        <v>3992.9</v>
      </c>
      <c r="G347" s="433"/>
      <c r="H347" s="410"/>
      <c r="I347" s="98"/>
      <c r="J347" s="98"/>
      <c r="K347" s="98"/>
      <c r="L347" s="98"/>
      <c r="M347" s="98"/>
      <c r="N347" s="98"/>
      <c r="O347" s="103">
        <f>O209</f>
        <v>0</v>
      </c>
      <c r="P347" s="122">
        <f t="shared" si="23"/>
        <v>3992.9</v>
      </c>
      <c r="Q347" s="193">
        <f>Q209</f>
        <v>0</v>
      </c>
    </row>
    <row r="348" spans="1:17" s="37" customFormat="1" ht="20.100000000000001" customHeight="1" x14ac:dyDescent="0.25">
      <c r="A348" s="69" t="s">
        <v>282</v>
      </c>
      <c r="B348" s="1109" t="s">
        <v>418</v>
      </c>
      <c r="C348" s="1104"/>
      <c r="D348" s="1104"/>
      <c r="E348" s="1105"/>
      <c r="F348" s="72">
        <f>F344</f>
        <v>5905.2</v>
      </c>
      <c r="G348" s="434"/>
      <c r="H348" s="411"/>
      <c r="I348" s="99"/>
      <c r="J348" s="99"/>
      <c r="K348" s="99"/>
      <c r="L348" s="99"/>
      <c r="M348" s="99"/>
      <c r="N348" s="99"/>
      <c r="O348" s="104">
        <f>O344</f>
        <v>0</v>
      </c>
      <c r="P348" s="122">
        <f t="shared" si="23"/>
        <v>5905.2</v>
      </c>
      <c r="Q348" s="194">
        <f>Q344</f>
        <v>0</v>
      </c>
    </row>
    <row r="349" spans="1:17" s="37" customFormat="1" ht="20.100000000000001" customHeight="1" x14ac:dyDescent="0.25">
      <c r="A349" s="69" t="s">
        <v>283</v>
      </c>
      <c r="B349" s="1103" t="s">
        <v>468</v>
      </c>
      <c r="C349" s="1104"/>
      <c r="D349" s="1104"/>
      <c r="E349" s="1105"/>
      <c r="F349" s="72">
        <f>F345</f>
        <v>0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3"/>
        <v>0</v>
      </c>
      <c r="Q349" s="194">
        <f>Q345</f>
        <v>0</v>
      </c>
    </row>
    <row r="350" spans="1:17" s="37" customFormat="1" ht="20.100000000000001" customHeight="1" x14ac:dyDescent="0.25">
      <c r="A350" s="69" t="s">
        <v>284</v>
      </c>
      <c r="B350" s="1103" t="s">
        <v>29</v>
      </c>
      <c r="C350" s="1104"/>
      <c r="D350" s="1104"/>
      <c r="E350" s="1105"/>
      <c r="F350" s="72">
        <f>F346</f>
        <v>1912.3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3"/>
        <v>1912.3</v>
      </c>
      <c r="Q350" s="194">
        <f>Q346</f>
        <v>0</v>
      </c>
    </row>
    <row r="351" spans="1:17" s="37" customFormat="1" ht="20.100000000000001" customHeight="1" x14ac:dyDescent="0.25">
      <c r="A351" s="69" t="s">
        <v>285</v>
      </c>
      <c r="B351" s="1103" t="s">
        <v>158</v>
      </c>
      <c r="C351" s="1104"/>
      <c r="D351" s="1104"/>
      <c r="E351" s="1105"/>
      <c r="F351" s="72">
        <f>F347</f>
        <v>3992.9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3"/>
        <v>3992.9</v>
      </c>
      <c r="Q351" s="194">
        <f>Q347</f>
        <v>0</v>
      </c>
    </row>
    <row r="352" spans="1:17" s="37" customFormat="1" ht="20.100000000000001" customHeight="1" x14ac:dyDescent="0.25">
      <c r="A352" s="1112" t="s">
        <v>476</v>
      </c>
      <c r="B352" s="1112"/>
      <c r="C352" s="1112"/>
      <c r="D352" s="1112"/>
      <c r="E352" s="1112"/>
      <c r="F352" s="1112"/>
      <c r="G352" s="1112"/>
      <c r="H352" s="1112"/>
      <c r="I352" s="1112"/>
      <c r="J352" s="1112"/>
      <c r="K352" s="1112"/>
      <c r="L352" s="1112"/>
      <c r="M352" s="1112"/>
      <c r="N352" s="1112"/>
      <c r="O352" s="1112"/>
      <c r="P352" s="205"/>
      <c r="Q352" s="189"/>
    </row>
    <row r="353" spans="1:17" s="37" customFormat="1" ht="20.100000000000001" customHeight="1" x14ac:dyDescent="0.25">
      <c r="A353" s="69" t="s">
        <v>278</v>
      </c>
      <c r="B353" s="1109" t="s">
        <v>481</v>
      </c>
      <c r="C353" s="1104"/>
      <c r="D353" s="1104"/>
      <c r="E353" s="1105"/>
      <c r="F353" s="71">
        <f>F354+F355+F356</f>
        <v>24440.400000000001</v>
      </c>
      <c r="G353" s="433"/>
      <c r="H353" s="410"/>
      <c r="I353" s="98"/>
      <c r="J353" s="98"/>
      <c r="K353" s="98"/>
      <c r="L353" s="98"/>
      <c r="M353" s="98"/>
      <c r="N353" s="98"/>
      <c r="O353" s="103">
        <f>O354+O355+O356</f>
        <v>0</v>
      </c>
      <c r="P353" s="122">
        <f t="shared" ref="P353:P360" si="24">F353+O353</f>
        <v>24440.400000000001</v>
      </c>
      <c r="Q353" s="193">
        <f>Q354+Q355+Q356</f>
        <v>0</v>
      </c>
    </row>
    <row r="354" spans="1:17" s="37" customFormat="1" ht="20.100000000000001" customHeight="1" x14ac:dyDescent="0.25">
      <c r="A354" s="69" t="s">
        <v>279</v>
      </c>
      <c r="B354" s="1103" t="s">
        <v>468</v>
      </c>
      <c r="C354" s="1104"/>
      <c r="D354" s="1104"/>
      <c r="E354" s="1105"/>
      <c r="F354" s="71">
        <f>F252</f>
        <v>553.6</v>
      </c>
      <c r="G354" s="433"/>
      <c r="H354" s="410"/>
      <c r="I354" s="98"/>
      <c r="J354" s="98"/>
      <c r="K354" s="98"/>
      <c r="L354" s="98"/>
      <c r="M354" s="98"/>
      <c r="N354" s="98"/>
      <c r="O354" s="103">
        <f>O252</f>
        <v>0</v>
      </c>
      <c r="P354" s="122">
        <f t="shared" si="24"/>
        <v>553.6</v>
      </c>
      <c r="Q354" s="193">
        <f>Q252</f>
        <v>0</v>
      </c>
    </row>
    <row r="355" spans="1:17" s="37" customFormat="1" ht="20.100000000000001" customHeight="1" x14ac:dyDescent="0.25">
      <c r="A355" s="69" t="s">
        <v>280</v>
      </c>
      <c r="B355" s="1103" t="s">
        <v>29</v>
      </c>
      <c r="C355" s="1104"/>
      <c r="D355" s="1104"/>
      <c r="E355" s="1105"/>
      <c r="F355" s="71">
        <f>F253</f>
        <v>13483.5</v>
      </c>
      <c r="G355" s="433"/>
      <c r="H355" s="410"/>
      <c r="I355" s="98"/>
      <c r="J355" s="98"/>
      <c r="K355" s="98"/>
      <c r="L355" s="98"/>
      <c r="M355" s="98"/>
      <c r="N355" s="98"/>
      <c r="O355" s="103">
        <f>O253</f>
        <v>0</v>
      </c>
      <c r="P355" s="122">
        <f t="shared" si="24"/>
        <v>13483.5</v>
      </c>
      <c r="Q355" s="193">
        <f>Q253</f>
        <v>0</v>
      </c>
    </row>
    <row r="356" spans="1:17" s="37" customFormat="1" ht="20.100000000000001" customHeight="1" x14ac:dyDescent="0.25">
      <c r="A356" s="69" t="s">
        <v>281</v>
      </c>
      <c r="B356" s="1103" t="s">
        <v>158</v>
      </c>
      <c r="C356" s="1104"/>
      <c r="D356" s="1104"/>
      <c r="E356" s="1105"/>
      <c r="F356" s="71">
        <f>F254</f>
        <v>10403.299999999999</v>
      </c>
      <c r="G356" s="433"/>
      <c r="H356" s="410"/>
      <c r="I356" s="98"/>
      <c r="J356" s="98"/>
      <c r="K356" s="98"/>
      <c r="L356" s="98"/>
      <c r="M356" s="98"/>
      <c r="N356" s="98"/>
      <c r="O356" s="103">
        <f>O254</f>
        <v>0</v>
      </c>
      <c r="P356" s="122">
        <f t="shared" si="24"/>
        <v>10403.299999999999</v>
      </c>
      <c r="Q356" s="193">
        <f>Q254</f>
        <v>0</v>
      </c>
    </row>
    <row r="357" spans="1:17" s="37" customFormat="1" ht="20.100000000000001" customHeight="1" x14ac:dyDescent="0.25">
      <c r="A357" s="69" t="s">
        <v>282</v>
      </c>
      <c r="B357" s="1109" t="s">
        <v>84</v>
      </c>
      <c r="C357" s="1104"/>
      <c r="D357" s="1104"/>
      <c r="E357" s="1105"/>
      <c r="F357" s="72">
        <f>F353</f>
        <v>24440.400000000001</v>
      </c>
      <c r="G357" s="434"/>
      <c r="H357" s="411"/>
      <c r="I357" s="99"/>
      <c r="J357" s="99"/>
      <c r="K357" s="99"/>
      <c r="L357" s="99"/>
      <c r="M357" s="99"/>
      <c r="N357" s="99"/>
      <c r="O357" s="104">
        <f>O353</f>
        <v>0</v>
      </c>
      <c r="P357" s="122">
        <f t="shared" si="24"/>
        <v>24440.400000000001</v>
      </c>
      <c r="Q357" s="194">
        <f>Q353</f>
        <v>0</v>
      </c>
    </row>
    <row r="358" spans="1:17" s="37" customFormat="1" ht="20.100000000000001" customHeight="1" x14ac:dyDescent="0.25">
      <c r="A358" s="69" t="s">
        <v>283</v>
      </c>
      <c r="B358" s="1103" t="s">
        <v>468</v>
      </c>
      <c r="C358" s="1104"/>
      <c r="D358" s="1104"/>
      <c r="E358" s="1105"/>
      <c r="F358" s="72">
        <f>F354</f>
        <v>553.6</v>
      </c>
      <c r="G358" s="434"/>
      <c r="H358" s="411"/>
      <c r="I358" s="99"/>
      <c r="J358" s="99"/>
      <c r="K358" s="99"/>
      <c r="L358" s="99"/>
      <c r="M358" s="99"/>
      <c r="N358" s="99"/>
      <c r="O358" s="104">
        <f>O354</f>
        <v>0</v>
      </c>
      <c r="P358" s="122">
        <f t="shared" si="24"/>
        <v>553.6</v>
      </c>
      <c r="Q358" s="194">
        <f>Q354</f>
        <v>0</v>
      </c>
    </row>
    <row r="359" spans="1:17" s="37" customFormat="1" ht="20.100000000000001" customHeight="1" x14ac:dyDescent="0.25">
      <c r="A359" s="69" t="s">
        <v>284</v>
      </c>
      <c r="B359" s="1103" t="s">
        <v>29</v>
      </c>
      <c r="C359" s="1104"/>
      <c r="D359" s="1104"/>
      <c r="E359" s="1105"/>
      <c r="F359" s="72">
        <f>F355</f>
        <v>13483.5</v>
      </c>
      <c r="G359" s="434"/>
      <c r="H359" s="411"/>
      <c r="I359" s="99"/>
      <c r="J359" s="99"/>
      <c r="K359" s="99"/>
      <c r="L359" s="99"/>
      <c r="M359" s="99"/>
      <c r="N359" s="99"/>
      <c r="O359" s="104">
        <f>O355</f>
        <v>0</v>
      </c>
      <c r="P359" s="122">
        <f t="shared" si="24"/>
        <v>13483.5</v>
      </c>
      <c r="Q359" s="194">
        <f>Q355</f>
        <v>0</v>
      </c>
    </row>
    <row r="360" spans="1:17" s="37" customFormat="1" ht="20.100000000000001" customHeight="1" x14ac:dyDescent="0.25">
      <c r="A360" s="69" t="s">
        <v>285</v>
      </c>
      <c r="B360" s="1103" t="s">
        <v>158</v>
      </c>
      <c r="C360" s="1104"/>
      <c r="D360" s="1104"/>
      <c r="E360" s="1105"/>
      <c r="F360" s="72">
        <f>F356</f>
        <v>10403.299999999999</v>
      </c>
      <c r="G360" s="434"/>
      <c r="H360" s="411"/>
      <c r="I360" s="99"/>
      <c r="J360" s="99"/>
      <c r="K360" s="99"/>
      <c r="L360" s="99"/>
      <c r="M360" s="99"/>
      <c r="N360" s="99"/>
      <c r="O360" s="104">
        <f>O356</f>
        <v>0</v>
      </c>
      <c r="P360" s="122">
        <f t="shared" si="24"/>
        <v>10403.299999999999</v>
      </c>
      <c r="Q360" s="194">
        <f>Q356</f>
        <v>0</v>
      </c>
    </row>
    <row r="361" spans="1:17" s="37" customFormat="1" ht="20.100000000000001" customHeight="1" x14ac:dyDescent="0.25">
      <c r="A361" s="1084" t="s">
        <v>546</v>
      </c>
      <c r="B361" s="1084"/>
      <c r="C361" s="1084"/>
      <c r="D361" s="1084"/>
      <c r="E361" s="1084"/>
      <c r="F361" s="1084"/>
      <c r="G361" s="1084"/>
      <c r="H361" s="1084"/>
      <c r="I361" s="1084"/>
      <c r="J361" s="1084"/>
      <c r="K361" s="1084"/>
      <c r="L361" s="1084"/>
      <c r="M361" s="1084"/>
      <c r="N361" s="1084"/>
      <c r="O361" s="1084"/>
      <c r="P361" s="205"/>
      <c r="Q361" s="189"/>
    </row>
    <row r="362" spans="1:17" s="37" customFormat="1" ht="20.100000000000001" customHeight="1" x14ac:dyDescent="0.25">
      <c r="A362" s="69" t="s">
        <v>278</v>
      </c>
      <c r="B362" s="1109" t="s">
        <v>481</v>
      </c>
      <c r="C362" s="1104"/>
      <c r="D362" s="1104"/>
      <c r="E362" s="1105"/>
      <c r="F362" s="71">
        <f>F363+F364+F365</f>
        <v>17023.699999999997</v>
      </c>
      <c r="G362" s="433"/>
      <c r="H362" s="410"/>
      <c r="I362" s="98"/>
      <c r="J362" s="98"/>
      <c r="K362" s="98"/>
      <c r="L362" s="98"/>
      <c r="M362" s="98"/>
      <c r="N362" s="98"/>
      <c r="O362" s="103">
        <f>O363+O364+O365</f>
        <v>0</v>
      </c>
      <c r="P362" s="122">
        <f t="shared" ref="P362:P369" si="25">F362+O362</f>
        <v>17023.699999999997</v>
      </c>
      <c r="Q362" s="193">
        <f>Q363+Q364+Q365</f>
        <v>0</v>
      </c>
    </row>
    <row r="363" spans="1:17" s="37" customFormat="1" ht="20.100000000000001" customHeight="1" x14ac:dyDescent="0.25">
      <c r="A363" s="69" t="s">
        <v>279</v>
      </c>
      <c r="B363" s="1103" t="s">
        <v>468</v>
      </c>
      <c r="C363" s="1104"/>
      <c r="D363" s="1104"/>
      <c r="E363" s="1105"/>
      <c r="F363" s="71">
        <f>F288</f>
        <v>0</v>
      </c>
      <c r="G363" s="433"/>
      <c r="H363" s="410"/>
      <c r="I363" s="98"/>
      <c r="J363" s="98"/>
      <c r="K363" s="98"/>
      <c r="L363" s="98"/>
      <c r="M363" s="98"/>
      <c r="N363" s="98"/>
      <c r="O363" s="103">
        <f>O288</f>
        <v>0</v>
      </c>
      <c r="P363" s="122">
        <f t="shared" si="25"/>
        <v>0</v>
      </c>
      <c r="Q363" s="193">
        <f>Q288</f>
        <v>0</v>
      </c>
    </row>
    <row r="364" spans="1:17" s="37" customFormat="1" ht="20.100000000000001" customHeight="1" x14ac:dyDescent="0.25">
      <c r="A364" s="69" t="s">
        <v>280</v>
      </c>
      <c r="B364" s="1103" t="s">
        <v>29</v>
      </c>
      <c r="C364" s="1104"/>
      <c r="D364" s="1104"/>
      <c r="E364" s="1105"/>
      <c r="F364" s="71">
        <f>F289</f>
        <v>3615.5</v>
      </c>
      <c r="G364" s="433"/>
      <c r="H364" s="410"/>
      <c r="I364" s="98"/>
      <c r="J364" s="98"/>
      <c r="K364" s="98"/>
      <c r="L364" s="98"/>
      <c r="M364" s="98"/>
      <c r="N364" s="98"/>
      <c r="O364" s="103">
        <f>O289</f>
        <v>0</v>
      </c>
      <c r="P364" s="122">
        <f t="shared" si="25"/>
        <v>3615.5</v>
      </c>
      <c r="Q364" s="193">
        <f>Q289</f>
        <v>0</v>
      </c>
    </row>
    <row r="365" spans="1:17" s="37" customFormat="1" ht="20.100000000000001" customHeight="1" x14ac:dyDescent="0.25">
      <c r="A365" s="69" t="s">
        <v>281</v>
      </c>
      <c r="B365" s="1103" t="s">
        <v>158</v>
      </c>
      <c r="C365" s="1104"/>
      <c r="D365" s="1104"/>
      <c r="E365" s="1105"/>
      <c r="F365" s="71">
        <f>F290</f>
        <v>13408.199999999999</v>
      </c>
      <c r="G365" s="433"/>
      <c r="H365" s="410"/>
      <c r="I365" s="98"/>
      <c r="J365" s="98"/>
      <c r="K365" s="98"/>
      <c r="L365" s="98"/>
      <c r="M365" s="98"/>
      <c r="N365" s="98"/>
      <c r="O365" s="103">
        <f>O290</f>
        <v>0</v>
      </c>
      <c r="P365" s="122">
        <f t="shared" si="25"/>
        <v>13408.199999999999</v>
      </c>
      <c r="Q365" s="193">
        <f>Q290</f>
        <v>0</v>
      </c>
    </row>
    <row r="366" spans="1:17" s="37" customFormat="1" ht="20.100000000000001" customHeight="1" x14ac:dyDescent="0.25">
      <c r="A366" s="69" t="s">
        <v>282</v>
      </c>
      <c r="B366" s="1109" t="s">
        <v>419</v>
      </c>
      <c r="C366" s="1104"/>
      <c r="D366" s="1104"/>
      <c r="E366" s="1105"/>
      <c r="F366" s="71">
        <f>F362</f>
        <v>17023.699999999997</v>
      </c>
      <c r="G366" s="433"/>
      <c r="H366" s="410"/>
      <c r="I366" s="98"/>
      <c r="J366" s="98"/>
      <c r="K366" s="98"/>
      <c r="L366" s="98"/>
      <c r="M366" s="98"/>
      <c r="N366" s="98"/>
      <c r="O366" s="103">
        <f>O362</f>
        <v>0</v>
      </c>
      <c r="P366" s="122">
        <f t="shared" si="25"/>
        <v>17023.699999999997</v>
      </c>
      <c r="Q366" s="193">
        <f>Q362</f>
        <v>0</v>
      </c>
    </row>
    <row r="367" spans="1:17" s="37" customFormat="1" ht="20.100000000000001" customHeight="1" x14ac:dyDescent="0.25">
      <c r="A367" s="69" t="s">
        <v>283</v>
      </c>
      <c r="B367" s="1103" t="s">
        <v>468</v>
      </c>
      <c r="C367" s="1104"/>
      <c r="D367" s="1104"/>
      <c r="E367" s="1105"/>
      <c r="F367" s="71">
        <f>F363</f>
        <v>0</v>
      </c>
      <c r="G367" s="433"/>
      <c r="H367" s="410"/>
      <c r="I367" s="98"/>
      <c r="J367" s="98"/>
      <c r="K367" s="98"/>
      <c r="L367" s="98"/>
      <c r="M367" s="98"/>
      <c r="N367" s="98"/>
      <c r="O367" s="103">
        <f>O363</f>
        <v>0</v>
      </c>
      <c r="P367" s="122">
        <f t="shared" si="25"/>
        <v>0</v>
      </c>
      <c r="Q367" s="193">
        <f>Q363</f>
        <v>0</v>
      </c>
    </row>
    <row r="368" spans="1:17" s="37" customFormat="1" ht="20.100000000000001" customHeight="1" x14ac:dyDescent="0.25">
      <c r="A368" s="69" t="s">
        <v>284</v>
      </c>
      <c r="B368" s="1103" t="s">
        <v>29</v>
      </c>
      <c r="C368" s="1104"/>
      <c r="D368" s="1104"/>
      <c r="E368" s="1105"/>
      <c r="F368" s="71">
        <f>F364</f>
        <v>3615.5</v>
      </c>
      <c r="G368" s="433"/>
      <c r="H368" s="410"/>
      <c r="I368" s="98"/>
      <c r="J368" s="98"/>
      <c r="K368" s="98"/>
      <c r="L368" s="98"/>
      <c r="M368" s="98"/>
      <c r="N368" s="98"/>
      <c r="O368" s="103">
        <f>O364</f>
        <v>0</v>
      </c>
      <c r="P368" s="122">
        <f t="shared" si="25"/>
        <v>3615.5</v>
      </c>
      <c r="Q368" s="193">
        <f>Q364</f>
        <v>0</v>
      </c>
    </row>
    <row r="369" spans="1:19" s="37" customFormat="1" ht="20.100000000000001" customHeight="1" x14ac:dyDescent="0.25">
      <c r="A369" s="69" t="s">
        <v>285</v>
      </c>
      <c r="B369" s="1103" t="s">
        <v>158</v>
      </c>
      <c r="C369" s="1104"/>
      <c r="D369" s="1104"/>
      <c r="E369" s="1105"/>
      <c r="F369" s="71">
        <f>F365</f>
        <v>13408.199999999999</v>
      </c>
      <c r="G369" s="433"/>
      <c r="H369" s="410"/>
      <c r="I369" s="98"/>
      <c r="J369" s="98"/>
      <c r="K369" s="98"/>
      <c r="L369" s="98"/>
      <c r="M369" s="98"/>
      <c r="N369" s="98"/>
      <c r="O369" s="103">
        <f>O365</f>
        <v>0</v>
      </c>
      <c r="P369" s="122">
        <f t="shared" si="25"/>
        <v>13408.199999999999</v>
      </c>
      <c r="Q369" s="193">
        <f>Q365</f>
        <v>0</v>
      </c>
    </row>
    <row r="370" spans="1:19" s="37" customFormat="1" ht="20.100000000000001" customHeight="1" x14ac:dyDescent="0.25">
      <c r="A370" s="1118" t="s">
        <v>495</v>
      </c>
      <c r="B370" s="1118"/>
      <c r="C370" s="1118"/>
      <c r="D370" s="1118"/>
      <c r="E370" s="1118"/>
      <c r="F370" s="1118"/>
      <c r="G370" s="1118"/>
      <c r="H370" s="1118"/>
      <c r="I370" s="1118"/>
      <c r="J370" s="1118"/>
      <c r="K370" s="1118"/>
      <c r="L370" s="1118"/>
      <c r="M370" s="1118"/>
      <c r="N370" s="1118"/>
      <c r="O370" s="1118"/>
      <c r="P370" s="205"/>
      <c r="Q370" s="189"/>
    </row>
    <row r="371" spans="1:19" s="37" customFormat="1" ht="20.100000000000001" customHeight="1" x14ac:dyDescent="0.25">
      <c r="A371" s="69" t="s">
        <v>278</v>
      </c>
      <c r="B371" s="1109" t="s">
        <v>481</v>
      </c>
      <c r="C371" s="1104"/>
      <c r="D371" s="1104"/>
      <c r="E371" s="1105"/>
      <c r="F371" s="71">
        <f>F372+F373+F374</f>
        <v>1151283.7</v>
      </c>
      <c r="G371" s="433"/>
      <c r="H371" s="410"/>
      <c r="I371" s="98"/>
      <c r="J371" s="98"/>
      <c r="K371" s="98"/>
      <c r="L371" s="98"/>
      <c r="M371" s="98"/>
      <c r="N371" s="98"/>
      <c r="O371" s="414">
        <f>O372+O373+O374</f>
        <v>0</v>
      </c>
      <c r="P371" s="122">
        <f t="shared" ref="P371:P382" si="26">F371+O371</f>
        <v>1151283.7</v>
      </c>
      <c r="Q371" s="193">
        <f>Q372+Q373+Q374</f>
        <v>0</v>
      </c>
      <c r="S371" s="37">
        <v>1062389.2</v>
      </c>
    </row>
    <row r="372" spans="1:19" s="37" customFormat="1" ht="20.100000000000001" customHeight="1" x14ac:dyDescent="0.25">
      <c r="A372" s="69" t="s">
        <v>279</v>
      </c>
      <c r="B372" s="1103" t="s">
        <v>468</v>
      </c>
      <c r="C372" s="1104"/>
      <c r="D372" s="1104"/>
      <c r="E372" s="1105"/>
      <c r="F372" s="71">
        <f>F306+F319+F332+F345+F354+F363</f>
        <v>553.6</v>
      </c>
      <c r="G372" s="433"/>
      <c r="H372" s="410"/>
      <c r="I372" s="98"/>
      <c r="J372" s="98"/>
      <c r="K372" s="98"/>
      <c r="L372" s="98"/>
      <c r="M372" s="98"/>
      <c r="N372" s="98"/>
      <c r="O372" s="414">
        <f>O306+O319+O332+O345+O354+O363</f>
        <v>0</v>
      </c>
      <c r="P372" s="122">
        <f t="shared" si="26"/>
        <v>553.6</v>
      </c>
      <c r="Q372" s="193">
        <f>Q306+Q319+Q332+Q345+Q354+Q363</f>
        <v>0</v>
      </c>
      <c r="S372" s="37">
        <v>42349.3</v>
      </c>
    </row>
    <row r="373" spans="1:19" s="37" customFormat="1" ht="20.100000000000001" customHeight="1" x14ac:dyDescent="0.25">
      <c r="A373" s="69" t="s">
        <v>280</v>
      </c>
      <c r="B373" s="1103" t="s">
        <v>29</v>
      </c>
      <c r="C373" s="1104"/>
      <c r="D373" s="1104"/>
      <c r="E373" s="1105"/>
      <c r="F373" s="71">
        <f>F307+F320+F333+F346+F355+F364</f>
        <v>613045.30000000005</v>
      </c>
      <c r="G373" s="433"/>
      <c r="H373" s="410"/>
      <c r="I373" s="98"/>
      <c r="J373" s="98"/>
      <c r="K373" s="98"/>
      <c r="L373" s="98"/>
      <c r="M373" s="98"/>
      <c r="N373" s="98"/>
      <c r="O373" s="414">
        <f>O307+O320+O333+O346+O355+O364</f>
        <v>0</v>
      </c>
      <c r="P373" s="122">
        <f t="shared" si="26"/>
        <v>613045.30000000005</v>
      </c>
      <c r="Q373" s="193">
        <f>Q307+Q320+Q333+Q346+Q355+Q364</f>
        <v>0</v>
      </c>
      <c r="S373" s="37">
        <v>563749.5</v>
      </c>
    </row>
    <row r="374" spans="1:19" s="37" customFormat="1" ht="20.100000000000001" customHeight="1" x14ac:dyDescent="0.25">
      <c r="A374" s="69" t="s">
        <v>281</v>
      </c>
      <c r="B374" s="1103" t="s">
        <v>158</v>
      </c>
      <c r="C374" s="1104"/>
      <c r="D374" s="1104"/>
      <c r="E374" s="1105"/>
      <c r="F374" s="71">
        <f>F308+F321+F334+F347+F356+F365</f>
        <v>537684.79999999993</v>
      </c>
      <c r="G374" s="433"/>
      <c r="H374" s="410"/>
      <c r="I374" s="98"/>
      <c r="J374" s="98"/>
      <c r="K374" s="98"/>
      <c r="L374" s="98"/>
      <c r="M374" s="98"/>
      <c r="N374" s="98"/>
      <c r="O374" s="414">
        <f>O308+O321+O334+O347+O356+O365</f>
        <v>0</v>
      </c>
      <c r="P374" s="122">
        <f t="shared" si="26"/>
        <v>537684.79999999993</v>
      </c>
      <c r="Q374" s="193">
        <f>Q308+Q321+Q334+Q347+Q356+Q365</f>
        <v>0</v>
      </c>
      <c r="S374" s="37">
        <v>456290.4</v>
      </c>
    </row>
    <row r="375" spans="1:19" s="37" customFormat="1" ht="20.100000000000001" customHeight="1" x14ac:dyDescent="0.25">
      <c r="A375" s="69" t="s">
        <v>282</v>
      </c>
      <c r="B375" s="1109" t="s">
        <v>482</v>
      </c>
      <c r="C375" s="1104"/>
      <c r="D375" s="1104"/>
      <c r="E375" s="1105"/>
      <c r="F375" s="72">
        <f>F376+F377+F378</f>
        <v>0</v>
      </c>
      <c r="G375" s="434"/>
      <c r="H375" s="411"/>
      <c r="I375" s="99"/>
      <c r="J375" s="99"/>
      <c r="K375" s="99"/>
      <c r="L375" s="99"/>
      <c r="M375" s="99"/>
      <c r="N375" s="99"/>
      <c r="O375" s="104">
        <f>O376+O377+O378</f>
        <v>0</v>
      </c>
      <c r="P375" s="122">
        <f t="shared" si="26"/>
        <v>0</v>
      </c>
      <c r="Q375" s="194">
        <f>Q376+Q377+Q378</f>
        <v>0</v>
      </c>
    </row>
    <row r="376" spans="1:19" s="37" customFormat="1" ht="20.100000000000001" customHeight="1" x14ac:dyDescent="0.25">
      <c r="A376" s="69" t="s">
        <v>283</v>
      </c>
      <c r="B376" s="1103" t="s">
        <v>468</v>
      </c>
      <c r="C376" s="1104"/>
      <c r="D376" s="1104"/>
      <c r="E376" s="1105"/>
      <c r="F376" s="72">
        <f>F310+F323+F336</f>
        <v>0</v>
      </c>
      <c r="G376" s="434"/>
      <c r="H376" s="411"/>
      <c r="I376" s="99"/>
      <c r="J376" s="99"/>
      <c r="K376" s="99"/>
      <c r="L376" s="99"/>
      <c r="M376" s="99"/>
      <c r="N376" s="99"/>
      <c r="O376" s="104">
        <f>O310+O323+O336</f>
        <v>0</v>
      </c>
      <c r="P376" s="122">
        <f t="shared" si="26"/>
        <v>0</v>
      </c>
      <c r="Q376" s="194">
        <f>Q310+Q323+Q336</f>
        <v>0</v>
      </c>
    </row>
    <row r="377" spans="1:19" s="37" customFormat="1" ht="20.100000000000001" customHeight="1" x14ac:dyDescent="0.25">
      <c r="A377" s="69" t="s">
        <v>284</v>
      </c>
      <c r="B377" s="1103" t="s">
        <v>29</v>
      </c>
      <c r="C377" s="1104"/>
      <c r="D377" s="1104"/>
      <c r="E377" s="1105"/>
      <c r="F377" s="72">
        <f>F311+F324+F337</f>
        <v>0</v>
      </c>
      <c r="G377" s="434"/>
      <c r="H377" s="411"/>
      <c r="I377" s="99"/>
      <c r="J377" s="99"/>
      <c r="K377" s="99"/>
      <c r="L377" s="99"/>
      <c r="M377" s="99"/>
      <c r="N377" s="99"/>
      <c r="O377" s="104">
        <f>O311+O324+O337</f>
        <v>0</v>
      </c>
      <c r="P377" s="122">
        <f t="shared" si="26"/>
        <v>0</v>
      </c>
      <c r="Q377" s="194">
        <f>Q311+Q324+Q337</f>
        <v>0</v>
      </c>
    </row>
    <row r="378" spans="1:19" s="37" customFormat="1" ht="20.100000000000001" customHeight="1" x14ac:dyDescent="0.25">
      <c r="A378" s="69" t="s">
        <v>285</v>
      </c>
      <c r="B378" s="1103" t="s">
        <v>158</v>
      </c>
      <c r="C378" s="1104"/>
      <c r="D378" s="1104"/>
      <c r="E378" s="1105"/>
      <c r="F378" s="72">
        <f>F312+F325+F338</f>
        <v>0</v>
      </c>
      <c r="G378" s="434"/>
      <c r="H378" s="411"/>
      <c r="I378" s="99"/>
      <c r="J378" s="99"/>
      <c r="K378" s="99"/>
      <c r="L378" s="99"/>
      <c r="M378" s="99"/>
      <c r="N378" s="99"/>
      <c r="O378" s="104">
        <f>O312+O325+O338</f>
        <v>0</v>
      </c>
      <c r="P378" s="122">
        <f t="shared" si="26"/>
        <v>0</v>
      </c>
      <c r="Q378" s="194">
        <f>Q312+Q325+Q338</f>
        <v>0</v>
      </c>
    </row>
    <row r="379" spans="1:19" s="37" customFormat="1" ht="20.100000000000001" customHeight="1" x14ac:dyDescent="0.25">
      <c r="A379" s="69" t="s">
        <v>286</v>
      </c>
      <c r="B379" s="1109" t="s">
        <v>420</v>
      </c>
      <c r="C379" s="1104"/>
      <c r="D379" s="1104"/>
      <c r="E379" s="1105"/>
      <c r="F379" s="72">
        <f>F380+F381+F382</f>
        <v>1151283.7</v>
      </c>
      <c r="G379" s="434"/>
      <c r="H379" s="411"/>
      <c r="I379" s="99"/>
      <c r="J379" s="99"/>
      <c r="K379" s="99"/>
      <c r="L379" s="99"/>
      <c r="M379" s="99"/>
      <c r="N379" s="99"/>
      <c r="O379" s="104">
        <f>O380+O381+O382</f>
        <v>0</v>
      </c>
      <c r="P379" s="122">
        <f t="shared" si="26"/>
        <v>1151283.7</v>
      </c>
      <c r="Q379" s="194">
        <f>Q380+Q381+Q382</f>
        <v>0</v>
      </c>
    </row>
    <row r="380" spans="1:19" s="37" customFormat="1" ht="20.100000000000001" customHeight="1" x14ac:dyDescent="0.25">
      <c r="A380" s="69" t="s">
        <v>287</v>
      </c>
      <c r="B380" s="1103" t="s">
        <v>468</v>
      </c>
      <c r="C380" s="1104"/>
      <c r="D380" s="1104"/>
      <c r="E380" s="1105"/>
      <c r="F380" s="72">
        <f>F372+F376</f>
        <v>553.6</v>
      </c>
      <c r="G380" s="434"/>
      <c r="H380" s="411"/>
      <c r="I380" s="99"/>
      <c r="J380" s="99"/>
      <c r="K380" s="99"/>
      <c r="L380" s="99"/>
      <c r="M380" s="99"/>
      <c r="N380" s="99"/>
      <c r="O380" s="104">
        <f>O372+O376</f>
        <v>0</v>
      </c>
      <c r="P380" s="122">
        <f t="shared" si="26"/>
        <v>553.6</v>
      </c>
      <c r="Q380" s="194">
        <f>Q372+Q376</f>
        <v>0</v>
      </c>
    </row>
    <row r="381" spans="1:19" s="37" customFormat="1" ht="20.100000000000001" customHeight="1" x14ac:dyDescent="0.25">
      <c r="A381" s="69" t="s">
        <v>288</v>
      </c>
      <c r="B381" s="1103" t="s">
        <v>29</v>
      </c>
      <c r="C381" s="1104"/>
      <c r="D381" s="1104"/>
      <c r="E381" s="1105"/>
      <c r="F381" s="72">
        <f>F373+F377</f>
        <v>613045.30000000005</v>
      </c>
      <c r="G381" s="434"/>
      <c r="H381" s="411"/>
      <c r="I381" s="99"/>
      <c r="J381" s="99"/>
      <c r="K381" s="99"/>
      <c r="L381" s="99"/>
      <c r="M381" s="99"/>
      <c r="N381" s="99"/>
      <c r="O381" s="104">
        <f>O373+O377</f>
        <v>0</v>
      </c>
      <c r="P381" s="122">
        <f t="shared" si="26"/>
        <v>613045.30000000005</v>
      </c>
      <c r="Q381" s="194">
        <f>Q373+Q377</f>
        <v>0</v>
      </c>
    </row>
    <row r="382" spans="1:19" s="37" customFormat="1" ht="20.100000000000001" customHeight="1" x14ac:dyDescent="0.25">
      <c r="A382" s="69" t="s">
        <v>289</v>
      </c>
      <c r="B382" s="1103" t="s">
        <v>158</v>
      </c>
      <c r="C382" s="1104"/>
      <c r="D382" s="1104"/>
      <c r="E382" s="1105"/>
      <c r="F382" s="72">
        <f>F374+F378</f>
        <v>537684.79999999993</v>
      </c>
      <c r="G382" s="434"/>
      <c r="H382" s="411"/>
      <c r="I382" s="99"/>
      <c r="J382" s="99"/>
      <c r="K382" s="99"/>
      <c r="L382" s="99"/>
      <c r="M382" s="99"/>
      <c r="N382" s="99"/>
      <c r="O382" s="104">
        <f>O374+O378</f>
        <v>0</v>
      </c>
      <c r="P382" s="122">
        <f t="shared" si="26"/>
        <v>537684.79999999993</v>
      </c>
      <c r="Q382" s="194">
        <f>Q374+Q378</f>
        <v>0</v>
      </c>
    </row>
    <row r="383" spans="1:19" ht="39" customHeight="1" x14ac:dyDescent="0.2">
      <c r="A383" s="1114" t="s">
        <v>421</v>
      </c>
      <c r="B383" s="1115"/>
      <c r="C383" s="1115"/>
      <c r="D383" s="1115"/>
      <c r="E383" s="1115"/>
      <c r="F383" s="1115"/>
      <c r="G383" s="1115"/>
      <c r="H383" s="1115"/>
      <c r="I383" s="1115"/>
      <c r="J383" s="1115"/>
      <c r="K383" s="1115"/>
      <c r="L383" s="1115"/>
      <c r="M383" s="1115"/>
      <c r="N383" s="1115"/>
      <c r="O383" s="1115"/>
      <c r="P383" s="1"/>
    </row>
    <row r="384" spans="1:19" x14ac:dyDescent="0.3">
      <c r="A384" s="62"/>
      <c r="B384" s="318"/>
      <c r="C384" s="60"/>
      <c r="D384" s="61"/>
      <c r="E384" s="62"/>
      <c r="P384" s="1"/>
    </row>
    <row r="385" spans="1:16" ht="15.75" x14ac:dyDescent="0.2">
      <c r="A385" s="1116"/>
      <c r="B385" s="1117"/>
      <c r="C385" s="1117"/>
      <c r="D385" s="1117"/>
      <c r="E385" s="1117"/>
      <c r="P385" s="1"/>
    </row>
    <row r="386" spans="1:16" x14ac:dyDescent="0.3">
      <c r="P386" s="1"/>
    </row>
    <row r="387" spans="1:16" x14ac:dyDescent="0.3">
      <c r="B387" s="318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78"/>
      <c r="O387" s="43"/>
      <c r="P387" s="1"/>
    </row>
    <row r="388" spans="1:16" x14ac:dyDescent="0.3">
      <c r="B388" s="318"/>
      <c r="C388" s="60"/>
      <c r="D388" s="61"/>
      <c r="E388" s="62"/>
      <c r="F388" s="114"/>
      <c r="G388" s="429"/>
      <c r="H388" s="406"/>
      <c r="I388" s="78"/>
      <c r="J388" s="78"/>
      <c r="K388" s="78"/>
      <c r="L388" s="78"/>
      <c r="M388" s="78"/>
      <c r="N388" s="78"/>
      <c r="O388" s="43"/>
      <c r="P388" s="1"/>
    </row>
    <row r="389" spans="1:16" x14ac:dyDescent="0.3">
      <c r="B389" s="318"/>
      <c r="C389" s="60"/>
      <c r="D389" s="61"/>
      <c r="E389" s="62"/>
      <c r="F389" s="114"/>
      <c r="G389" s="429"/>
      <c r="H389" s="406"/>
      <c r="I389" s="78"/>
      <c r="J389" s="78"/>
      <c r="K389" s="78"/>
      <c r="L389" s="78"/>
      <c r="M389" s="78"/>
      <c r="N389" s="78"/>
      <c r="O389" s="43"/>
      <c r="P389" s="1"/>
    </row>
    <row r="390" spans="1:16" x14ac:dyDescent="0.3">
      <c r="B390" s="318"/>
      <c r="C390" s="60"/>
      <c r="D390" s="61"/>
      <c r="E390" s="62"/>
      <c r="F390" s="114"/>
      <c r="G390" s="429"/>
      <c r="H390" s="406"/>
      <c r="I390" s="78"/>
      <c r="J390" s="78"/>
      <c r="K390" s="78"/>
      <c r="L390" s="78"/>
      <c r="M390" s="78"/>
      <c r="N390" s="78"/>
      <c r="O390" s="43"/>
      <c r="P390" s="1"/>
    </row>
    <row r="391" spans="1:16" x14ac:dyDescent="0.3">
      <c r="B391" s="318"/>
      <c r="C391" s="60"/>
      <c r="D391" s="61"/>
      <c r="E391" s="62"/>
      <c r="F391" s="114"/>
      <c r="G391" s="429"/>
      <c r="H391" s="406"/>
      <c r="I391" s="78"/>
      <c r="J391" s="78"/>
      <c r="K391" s="78"/>
      <c r="L391" s="78"/>
      <c r="M391" s="78"/>
      <c r="N391" s="78"/>
      <c r="O391" s="43"/>
      <c r="P391" s="1"/>
    </row>
    <row r="392" spans="1:16" x14ac:dyDescent="0.3">
      <c r="B392" s="318"/>
      <c r="C392" s="60"/>
      <c r="D392" s="61"/>
      <c r="E392" s="62"/>
      <c r="F392" s="114"/>
      <c r="G392" s="429"/>
      <c r="H392" s="406"/>
      <c r="I392" s="78"/>
      <c r="J392" s="78"/>
      <c r="K392" s="78"/>
      <c r="L392" s="78"/>
      <c r="M392" s="78"/>
      <c r="N392" s="78"/>
      <c r="O392" s="43"/>
      <c r="P392" s="1"/>
    </row>
    <row r="393" spans="1:16" x14ac:dyDescent="0.3">
      <c r="B393" s="318"/>
      <c r="C393" s="60"/>
      <c r="D393" s="61"/>
      <c r="E393" s="62"/>
      <c r="F393" s="114"/>
      <c r="G393" s="429"/>
      <c r="H393" s="406"/>
      <c r="I393" s="78"/>
      <c r="J393" s="78"/>
      <c r="K393" s="78"/>
      <c r="L393" s="78"/>
      <c r="M393" s="78"/>
      <c r="N393" s="78"/>
      <c r="O393" s="43"/>
      <c r="P393" s="1"/>
    </row>
    <row r="394" spans="1:16" x14ac:dyDescent="0.3">
      <c r="B394" s="318"/>
      <c r="C394" s="60"/>
      <c r="D394" s="61"/>
      <c r="E394" s="62"/>
      <c r="F394" s="114"/>
      <c r="G394" s="429"/>
      <c r="H394" s="406"/>
      <c r="I394" s="78"/>
      <c r="J394" s="78"/>
      <c r="K394" s="78"/>
      <c r="L394" s="78"/>
      <c r="M394" s="78"/>
      <c r="N394" s="78"/>
      <c r="O394" s="43"/>
      <c r="P394" s="1"/>
    </row>
    <row r="395" spans="1:16" x14ac:dyDescent="0.3">
      <c r="B395" s="318"/>
      <c r="C395" s="60"/>
      <c r="D395" s="61"/>
      <c r="E395" s="62"/>
      <c r="F395" s="114"/>
      <c r="G395" s="429"/>
      <c r="H395" s="406"/>
      <c r="I395" s="78"/>
      <c r="J395" s="78"/>
      <c r="K395" s="78"/>
      <c r="L395" s="78"/>
      <c r="M395" s="78"/>
      <c r="N395" s="78"/>
      <c r="O395" s="43"/>
      <c r="P395" s="1"/>
    </row>
    <row r="396" spans="1:16" x14ac:dyDescent="0.3">
      <c r="B396" s="318"/>
      <c r="C396" s="60"/>
      <c r="D396" s="61"/>
      <c r="E396" s="62"/>
      <c r="F396" s="114"/>
      <c r="G396" s="429"/>
      <c r="H396" s="406"/>
      <c r="I396" s="78"/>
      <c r="J396" s="78"/>
      <c r="K396" s="78"/>
      <c r="L396" s="78"/>
      <c r="M396" s="78"/>
      <c r="N396" s="78"/>
      <c r="O396" s="43"/>
      <c r="P396" s="1"/>
    </row>
    <row r="397" spans="1:16" x14ac:dyDescent="0.3">
      <c r="P397" s="1"/>
    </row>
    <row r="398" spans="1:16" x14ac:dyDescent="0.3">
      <c r="P398" s="1"/>
    </row>
    <row r="399" spans="1:16" x14ac:dyDescent="0.3">
      <c r="P399" s="320"/>
    </row>
  </sheetData>
  <mergeCells count="265">
    <mergeCell ref="B258:E258"/>
    <mergeCell ref="B271:B272"/>
    <mergeCell ref="B252:E252"/>
    <mergeCell ref="B253:E253"/>
    <mergeCell ref="B119:E119"/>
    <mergeCell ref="B120:E120"/>
    <mergeCell ref="B229:E229"/>
    <mergeCell ref="B230:E230"/>
    <mergeCell ref="B231:E231"/>
    <mergeCell ref="A234:O234"/>
    <mergeCell ref="B203:E203"/>
    <mergeCell ref="B204:E204"/>
    <mergeCell ref="A225:Q225"/>
    <mergeCell ref="B163:E163"/>
    <mergeCell ref="B164:E164"/>
    <mergeCell ref="B165:E165"/>
    <mergeCell ref="A196:Q196"/>
    <mergeCell ref="B197:E197"/>
    <mergeCell ref="B198:E198"/>
    <mergeCell ref="B188:E188"/>
    <mergeCell ref="B187:E187"/>
    <mergeCell ref="B181:E181"/>
    <mergeCell ref="B179:E179"/>
    <mergeCell ref="B185:E185"/>
    <mergeCell ref="B211:E211"/>
    <mergeCell ref="B144:E144"/>
    <mergeCell ref="B140:E140"/>
    <mergeCell ref="B136:E136"/>
    <mergeCell ref="B137:E137"/>
    <mergeCell ref="B142:E142"/>
    <mergeCell ref="B138:E138"/>
    <mergeCell ref="B141:E141"/>
    <mergeCell ref="B143:E143"/>
    <mergeCell ref="B139:E139"/>
    <mergeCell ref="B199:E199"/>
    <mergeCell ref="B210:E210"/>
    <mergeCell ref="B207:E207"/>
    <mergeCell ref="B208:E208"/>
    <mergeCell ref="B206:E206"/>
    <mergeCell ref="A205:O205"/>
    <mergeCell ref="B36:E36"/>
    <mergeCell ref="B37:E37"/>
    <mergeCell ref="B38:E38"/>
    <mergeCell ref="A42:Q42"/>
    <mergeCell ref="B43:E43"/>
    <mergeCell ref="B44:E44"/>
    <mergeCell ref="B178:E178"/>
    <mergeCell ref="A190:O190"/>
    <mergeCell ref="B186:E186"/>
    <mergeCell ref="B117:E117"/>
    <mergeCell ref="B118:E118"/>
    <mergeCell ref="B63:E63"/>
    <mergeCell ref="A39:O39"/>
    <mergeCell ref="B56:E56"/>
    <mergeCell ref="A64:O64"/>
    <mergeCell ref="B61:E61"/>
    <mergeCell ref="B59:E59"/>
    <mergeCell ref="B60:E60"/>
    <mergeCell ref="B46:E46"/>
    <mergeCell ref="B47:E47"/>
    <mergeCell ref="B48:E48"/>
    <mergeCell ref="B49:E49"/>
    <mergeCell ref="B50:E50"/>
    <mergeCell ref="B180:E180"/>
    <mergeCell ref="C2:C3"/>
    <mergeCell ref="B53:E53"/>
    <mergeCell ref="B57:E57"/>
    <mergeCell ref="B62:E62"/>
    <mergeCell ref="B58:E58"/>
    <mergeCell ref="B55:E55"/>
    <mergeCell ref="A30:Q30"/>
    <mergeCell ref="B31:E31"/>
    <mergeCell ref="B32:E32"/>
    <mergeCell ref="B33:E33"/>
    <mergeCell ref="B34:E34"/>
    <mergeCell ref="B35:E35"/>
    <mergeCell ref="Q3:Q4"/>
    <mergeCell ref="B54:E54"/>
    <mergeCell ref="E2:E3"/>
    <mergeCell ref="G2:O2"/>
    <mergeCell ref="A5:O5"/>
    <mergeCell ref="A2:A3"/>
    <mergeCell ref="A6:O6"/>
    <mergeCell ref="A51:O51"/>
    <mergeCell ref="D2:D3"/>
    <mergeCell ref="B52:E52"/>
    <mergeCell ref="B2:B3"/>
    <mergeCell ref="B45:E45"/>
    <mergeCell ref="A65:O65"/>
    <mergeCell ref="A90:Q90"/>
    <mergeCell ref="B91:E91"/>
    <mergeCell ref="B92:E92"/>
    <mergeCell ref="A133:O133"/>
    <mergeCell ref="A99:O99"/>
    <mergeCell ref="D77:D78"/>
    <mergeCell ref="B135:E135"/>
    <mergeCell ref="B134:E134"/>
    <mergeCell ref="B93:E93"/>
    <mergeCell ref="B94:E94"/>
    <mergeCell ref="B95:E95"/>
    <mergeCell ref="B96:E96"/>
    <mergeCell ref="B97:E97"/>
    <mergeCell ref="B98:E98"/>
    <mergeCell ref="A104:O104"/>
    <mergeCell ref="A124:O124"/>
    <mergeCell ref="B121:E121"/>
    <mergeCell ref="B122:E122"/>
    <mergeCell ref="B123:E123"/>
    <mergeCell ref="A115:Q115"/>
    <mergeCell ref="B116:E116"/>
    <mergeCell ref="A259:O259"/>
    <mergeCell ref="A260:O260"/>
    <mergeCell ref="A215:O215"/>
    <mergeCell ref="B209:E209"/>
    <mergeCell ref="B145:E145"/>
    <mergeCell ref="A166:O166"/>
    <mergeCell ref="A146:O146"/>
    <mergeCell ref="A176:O176"/>
    <mergeCell ref="A189:O189"/>
    <mergeCell ref="A169:O169"/>
    <mergeCell ref="B177:E177"/>
    <mergeCell ref="A147:P147"/>
    <mergeCell ref="B184:E184"/>
    <mergeCell ref="B183:E183"/>
    <mergeCell ref="A157:Q157"/>
    <mergeCell ref="B158:E158"/>
    <mergeCell ref="B159:E159"/>
    <mergeCell ref="B160:E160"/>
    <mergeCell ref="B161:E161"/>
    <mergeCell ref="B162:E162"/>
    <mergeCell ref="B200:E200"/>
    <mergeCell ref="B201:E201"/>
    <mergeCell ref="B202:E202"/>
    <mergeCell ref="B182:E182"/>
    <mergeCell ref="B257:E257"/>
    <mergeCell ref="A250:O250"/>
    <mergeCell ref="B251:E251"/>
    <mergeCell ref="B212:E212"/>
    <mergeCell ref="A214:O214"/>
    <mergeCell ref="B232:E232"/>
    <mergeCell ref="B233:E233"/>
    <mergeCell ref="A241:Q241"/>
    <mergeCell ref="B242:E242"/>
    <mergeCell ref="B243:E243"/>
    <mergeCell ref="B244:E244"/>
    <mergeCell ref="A235:A236"/>
    <mergeCell ref="B226:E226"/>
    <mergeCell ref="B227:E227"/>
    <mergeCell ref="B228:E228"/>
    <mergeCell ref="B213:E213"/>
    <mergeCell ref="B245:E245"/>
    <mergeCell ref="B246:E246"/>
    <mergeCell ref="B247:E247"/>
    <mergeCell ref="B248:E248"/>
    <mergeCell ref="B249:E249"/>
    <mergeCell ref="B256:E256"/>
    <mergeCell ref="B255:E255"/>
    <mergeCell ref="B254:E254"/>
    <mergeCell ref="A270:O270"/>
    <mergeCell ref="B284:E284"/>
    <mergeCell ref="B285:E285"/>
    <mergeCell ref="B278:E278"/>
    <mergeCell ref="B279:E279"/>
    <mergeCell ref="B283:E283"/>
    <mergeCell ref="B294:E294"/>
    <mergeCell ref="B293:E293"/>
    <mergeCell ref="B292:E292"/>
    <mergeCell ref="B287:E287"/>
    <mergeCell ref="B288:E288"/>
    <mergeCell ref="B291:E291"/>
    <mergeCell ref="B290:E290"/>
    <mergeCell ref="B289:E289"/>
    <mergeCell ref="A277:Q277"/>
    <mergeCell ref="B280:E280"/>
    <mergeCell ref="B281:E281"/>
    <mergeCell ref="B282:E282"/>
    <mergeCell ref="A317:O317"/>
    <mergeCell ref="B322:E322"/>
    <mergeCell ref="B318:E318"/>
    <mergeCell ref="B319:E319"/>
    <mergeCell ref="B320:E320"/>
    <mergeCell ref="A300:O300"/>
    <mergeCell ref="A299:O299"/>
    <mergeCell ref="A286:O286"/>
    <mergeCell ref="A271:A272"/>
    <mergeCell ref="A298:O298"/>
    <mergeCell ref="B314:E314"/>
    <mergeCell ref="B313:E313"/>
    <mergeCell ref="B316:E316"/>
    <mergeCell ref="B307:E307"/>
    <mergeCell ref="B305:E305"/>
    <mergeCell ref="A301:O301"/>
    <mergeCell ref="A304:O304"/>
    <mergeCell ref="B306:E306"/>
    <mergeCell ref="G302:O302"/>
    <mergeCell ref="A302:E303"/>
    <mergeCell ref="B315:E315"/>
    <mergeCell ref="B375:E375"/>
    <mergeCell ref="B366:E366"/>
    <mergeCell ref="B364:E364"/>
    <mergeCell ref="B308:E308"/>
    <mergeCell ref="B312:E312"/>
    <mergeCell ref="B311:E311"/>
    <mergeCell ref="B310:E310"/>
    <mergeCell ref="B309:E309"/>
    <mergeCell ref="B327:E327"/>
    <mergeCell ref="B367:E367"/>
    <mergeCell ref="B368:E368"/>
    <mergeCell ref="B359:E359"/>
    <mergeCell ref="A361:O361"/>
    <mergeCell ref="B365:E365"/>
    <mergeCell ref="B362:E362"/>
    <mergeCell ref="B360:E360"/>
    <mergeCell ref="B340:E340"/>
    <mergeCell ref="B348:E348"/>
    <mergeCell ref="B349:E349"/>
    <mergeCell ref="B347:E347"/>
    <mergeCell ref="B346:E346"/>
    <mergeCell ref="B358:E358"/>
    <mergeCell ref="A330:O330"/>
    <mergeCell ref="B329:E329"/>
    <mergeCell ref="B351:E351"/>
    <mergeCell ref="B328:E328"/>
    <mergeCell ref="B339:E339"/>
    <mergeCell ref="B350:E350"/>
    <mergeCell ref="B357:E357"/>
    <mergeCell ref="B324:E324"/>
    <mergeCell ref="B326:E326"/>
    <mergeCell ref="B337:E337"/>
    <mergeCell ref="B323:E323"/>
    <mergeCell ref="B338:E338"/>
    <mergeCell ref="B335:E335"/>
    <mergeCell ref="B356:E356"/>
    <mergeCell ref="B336:E336"/>
    <mergeCell ref="B333:E333"/>
    <mergeCell ref="B325:E325"/>
    <mergeCell ref="B334:E334"/>
    <mergeCell ref="B332:E332"/>
    <mergeCell ref="A343:O343"/>
    <mergeCell ref="B355:E355"/>
    <mergeCell ref="B354:E354"/>
    <mergeCell ref="A385:E385"/>
    <mergeCell ref="B380:E380"/>
    <mergeCell ref="B381:E381"/>
    <mergeCell ref="B382:E382"/>
    <mergeCell ref="A383:O383"/>
    <mergeCell ref="B321:E321"/>
    <mergeCell ref="B374:E374"/>
    <mergeCell ref="B379:E379"/>
    <mergeCell ref="B378:E378"/>
    <mergeCell ref="B377:E377"/>
    <mergeCell ref="B341:E341"/>
    <mergeCell ref="B342:E342"/>
    <mergeCell ref="A352:O352"/>
    <mergeCell ref="B353:E353"/>
    <mergeCell ref="B372:E372"/>
    <mergeCell ref="B371:E371"/>
    <mergeCell ref="B331:E331"/>
    <mergeCell ref="B345:E345"/>
    <mergeCell ref="B344:E344"/>
    <mergeCell ref="B373:E373"/>
    <mergeCell ref="A370:O370"/>
    <mergeCell ref="B363:E363"/>
    <mergeCell ref="B369:E369"/>
    <mergeCell ref="B376:E376"/>
  </mergeCells>
  <phoneticPr fontId="2" type="noConversion"/>
  <conditionalFormatting sqref="F1:F29 O32:O34 F40:F41 F43:F89 Q52:Q63 O54:O55 O58:O59 Q69:Q72 O91:P91 F91:F114 O92:O94 O95:P95 F124:F146 O134:O145 Q148:Q150 F148:F156 F158:F195 Q177:Q188 O179 F197:F224 Q216:Q217 O226:O233 F226:F240 F242:F269 Q251:Q258 O252:O254 Q267 F271:F276 O289:O290 Q305:Q316 Q318:Q329 Q331:Q342 Q344:Q351 Q353:Q360 Q362:Q369 Q371:Q382">
    <cfRule type="cellIs" dxfId="24" priority="54" stopIfTrue="1" operator="lessThan">
      <formula>0</formula>
    </cfRule>
  </conditionalFormatting>
  <conditionalFormatting sqref="F31:F38">
    <cfRule type="cellIs" dxfId="23" priority="2" stopIfTrue="1" operator="lessThan">
      <formula>0</formula>
    </cfRule>
  </conditionalFormatting>
  <conditionalFormatting sqref="F278:F65536">
    <cfRule type="cellIs" dxfId="22" priority="4" stopIfTrue="1" operator="lessThan">
      <formula>0</formula>
    </cfRule>
  </conditionalFormatting>
  <conditionalFormatting sqref="O280:O281">
    <cfRule type="cellIs" dxfId="21" priority="3" stopIfTrue="1" operator="lessThan">
      <formula>0</formula>
    </cfRule>
  </conditionalFormatting>
  <conditionalFormatting sqref="Q134:Q145">
    <cfRule type="cellIs" dxfId="20" priority="1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7"/>
  <sheetViews>
    <sheetView zoomScale="60" zoomScaleNormal="60" workbookViewId="0">
      <pane ySplit="3" topLeftCell="A18" activePane="bottomLeft" state="frozen"/>
      <selection pane="bottomLeft" activeCell="G148" sqref="G148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5.28515625" style="81" customWidth="1"/>
    <col min="7" max="7" width="15.85546875" style="418" customWidth="1"/>
    <col min="8" max="8" width="15" style="400" customWidth="1"/>
    <col min="9" max="9" width="13.28515625" style="77" customWidth="1"/>
    <col min="10" max="13" width="14" style="77" customWidth="1"/>
    <col min="14" max="14" width="12.42578125" style="79" customWidth="1"/>
    <col min="15" max="15" width="17" style="4" customWidth="1"/>
    <col min="16" max="16" width="17" style="118" customWidth="1"/>
    <col min="17" max="17" width="15.7109375" style="189" customWidth="1"/>
    <col min="18" max="18" width="9.140625" style="1"/>
    <col min="19" max="19" width="13.85546875" style="1" customWidth="1"/>
    <col min="20" max="16384" width="9.140625" style="1"/>
  </cols>
  <sheetData>
    <row r="1" spans="1:17" ht="20.25" x14ac:dyDescent="0.3">
      <c r="A1" s="111" t="s">
        <v>189</v>
      </c>
      <c r="B1" s="112"/>
      <c r="I1" s="81"/>
      <c r="J1" s="81"/>
      <c r="K1" s="81"/>
      <c r="L1" s="81"/>
      <c r="M1" s="81"/>
      <c r="N1" s="81"/>
      <c r="O1" s="82"/>
    </row>
    <row r="2" spans="1:17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7" ht="79.5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936</v>
      </c>
      <c r="H3" s="441"/>
      <c r="I3" s="440"/>
      <c r="J3" s="108"/>
      <c r="K3" s="109"/>
      <c r="L3" s="109"/>
      <c r="M3" s="109"/>
      <c r="N3" s="109"/>
      <c r="O3" s="110" t="s">
        <v>191</v>
      </c>
      <c r="P3" s="120" t="s">
        <v>754</v>
      </c>
      <c r="Q3" s="275" t="s">
        <v>755</v>
      </c>
    </row>
    <row r="4" spans="1:17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/>
      <c r="Q4" s="204"/>
    </row>
    <row r="5" spans="1:17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0"/>
    </row>
    <row r="6" spans="1:17" ht="22.15" customHeight="1" x14ac:dyDescent="0.25">
      <c r="A6" s="1057" t="s">
        <v>809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7" ht="129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8" t="s">
        <v>672</v>
      </c>
      <c r="F7" s="10">
        <v>19056.099999999999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19056.099999999999</v>
      </c>
    </row>
    <row r="8" spans="1:17" ht="226.9" customHeight="1" x14ac:dyDescent="0.2">
      <c r="A8" s="290" t="s">
        <v>422</v>
      </c>
      <c r="B8" s="22" t="s">
        <v>631</v>
      </c>
      <c r="C8" s="8" t="s">
        <v>788</v>
      </c>
      <c r="D8" s="207" t="s">
        <v>528</v>
      </c>
      <c r="E8" s="8" t="s">
        <v>673</v>
      </c>
      <c r="F8" s="10">
        <v>335099.8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335099.8</v>
      </c>
    </row>
    <row r="9" spans="1:17" ht="83.45" customHeight="1" x14ac:dyDescent="0.2">
      <c r="A9" s="290" t="s">
        <v>423</v>
      </c>
      <c r="B9" s="22" t="s">
        <v>621</v>
      </c>
      <c r="C9" s="8" t="s">
        <v>788</v>
      </c>
      <c r="D9" s="207" t="s">
        <v>528</v>
      </c>
      <c r="E9" s="8" t="s">
        <v>598</v>
      </c>
      <c r="F9" s="11">
        <v>309175.59999999998</v>
      </c>
      <c r="G9" s="421"/>
      <c r="H9" s="305"/>
      <c r="I9" s="85"/>
      <c r="J9" s="85"/>
      <c r="K9" s="85"/>
      <c r="L9" s="83"/>
      <c r="M9" s="85"/>
      <c r="N9" s="85"/>
      <c r="O9" s="84">
        <f>SUM(G9:N9)</f>
        <v>0</v>
      </c>
      <c r="P9" s="122">
        <f>F9+O9</f>
        <v>309175.59999999998</v>
      </c>
      <c r="Q9" s="273"/>
    </row>
    <row r="10" spans="1:17" ht="77.45" customHeight="1" x14ac:dyDescent="0.2">
      <c r="A10" s="290" t="s">
        <v>424</v>
      </c>
      <c r="B10" s="22" t="s">
        <v>692</v>
      </c>
      <c r="C10" s="8" t="s">
        <v>0</v>
      </c>
      <c r="D10" s="207" t="s">
        <v>528</v>
      </c>
      <c r="E10" s="8" t="s">
        <v>814</v>
      </c>
      <c r="F10" s="11">
        <v>0</v>
      </c>
      <c r="G10" s="421"/>
      <c r="H10" s="305"/>
      <c r="I10" s="85"/>
      <c r="J10" s="85"/>
      <c r="K10" s="85"/>
      <c r="L10" s="83"/>
      <c r="M10" s="85"/>
      <c r="N10" s="85"/>
      <c r="O10" s="84">
        <f>SUM(G10:N10)</f>
        <v>0</v>
      </c>
      <c r="P10" s="122">
        <f>F10+O10</f>
        <v>0</v>
      </c>
      <c r="Q10" s="273"/>
    </row>
    <row r="11" spans="1:17" ht="83.45" customHeight="1" x14ac:dyDescent="0.2">
      <c r="A11" s="290" t="s">
        <v>139</v>
      </c>
      <c r="B11" s="22" t="s">
        <v>728</v>
      </c>
      <c r="C11" s="8">
        <v>2014</v>
      </c>
      <c r="D11" s="207" t="s">
        <v>528</v>
      </c>
      <c r="E11" s="8" t="s">
        <v>816</v>
      </c>
      <c r="F11" s="11">
        <v>0</v>
      </c>
      <c r="G11" s="421"/>
      <c r="H11" s="305"/>
      <c r="I11" s="85"/>
      <c r="J11" s="85"/>
      <c r="K11" s="85"/>
      <c r="L11" s="83"/>
      <c r="M11" s="85"/>
      <c r="N11" s="85"/>
      <c r="O11" s="84">
        <f>SUM(G11:N11)</f>
        <v>0</v>
      </c>
      <c r="P11" s="122">
        <f>F11+O11</f>
        <v>0</v>
      </c>
      <c r="Q11" s="273"/>
    </row>
    <row r="12" spans="1:17" ht="70.900000000000006" hidden="1" customHeight="1" x14ac:dyDescent="0.2">
      <c r="A12" s="290" t="s">
        <v>109</v>
      </c>
      <c r="B12" s="22" t="s">
        <v>242</v>
      </c>
      <c r="C12" s="8">
        <v>2014</v>
      </c>
      <c r="D12" s="207" t="s">
        <v>47</v>
      </c>
      <c r="E12" s="8" t="s">
        <v>599</v>
      </c>
      <c r="F12" s="11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</row>
    <row r="13" spans="1:17" ht="75" hidden="1" customHeight="1" x14ac:dyDescent="0.2">
      <c r="A13" s="290"/>
      <c r="B13" s="22"/>
      <c r="C13" s="8">
        <v>2014</v>
      </c>
      <c r="D13" s="207" t="s">
        <v>435</v>
      </c>
      <c r="E13" s="8" t="s">
        <v>599</v>
      </c>
      <c r="F13" s="11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</row>
    <row r="14" spans="1:17" ht="102.75" hidden="1" customHeight="1" x14ac:dyDescent="0.2">
      <c r="A14" s="290" t="s">
        <v>112</v>
      </c>
      <c r="B14" s="22" t="s">
        <v>578</v>
      </c>
      <c r="C14" s="8">
        <v>2014</v>
      </c>
      <c r="D14" s="207" t="s">
        <v>47</v>
      </c>
      <c r="E14" s="8" t="s">
        <v>600</v>
      </c>
      <c r="F14" s="11">
        <v>0</v>
      </c>
      <c r="G14" s="421"/>
      <c r="H14" s="305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</row>
    <row r="15" spans="1:17" ht="66.75" hidden="1" customHeight="1" x14ac:dyDescent="0.2">
      <c r="A15" s="290"/>
      <c r="B15" s="22"/>
      <c r="C15" s="8">
        <v>2014</v>
      </c>
      <c r="D15" s="207" t="s">
        <v>435</v>
      </c>
      <c r="E15" s="8" t="s">
        <v>600</v>
      </c>
      <c r="F15" s="11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</row>
    <row r="16" spans="1:17" ht="58.15" customHeight="1" x14ac:dyDescent="0.2">
      <c r="A16" s="290" t="s">
        <v>140</v>
      </c>
      <c r="B16" s="22" t="s">
        <v>636</v>
      </c>
      <c r="C16" s="8" t="s">
        <v>0</v>
      </c>
      <c r="D16" s="207" t="s">
        <v>47</v>
      </c>
      <c r="E16" s="8" t="s">
        <v>623</v>
      </c>
      <c r="F16" s="11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</row>
    <row r="17" spans="1:17" ht="68.45" customHeight="1" x14ac:dyDescent="0.2">
      <c r="A17" s="290" t="s">
        <v>109</v>
      </c>
      <c r="B17" s="22" t="s">
        <v>675</v>
      </c>
      <c r="C17" s="8" t="s">
        <v>0</v>
      </c>
      <c r="D17" s="207" t="s">
        <v>435</v>
      </c>
      <c r="E17" s="8" t="s">
        <v>815</v>
      </c>
      <c r="F17" s="11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</row>
    <row r="18" spans="1:17" ht="70.150000000000006" customHeight="1" x14ac:dyDescent="0.2">
      <c r="A18" s="290" t="s">
        <v>112</v>
      </c>
      <c r="B18" s="22" t="s">
        <v>678</v>
      </c>
      <c r="C18" s="8" t="s">
        <v>0</v>
      </c>
      <c r="D18" s="207" t="s">
        <v>435</v>
      </c>
      <c r="E18" s="8" t="s">
        <v>676</v>
      </c>
      <c r="F18" s="11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</row>
    <row r="19" spans="1:17" ht="63.6" customHeight="1" x14ac:dyDescent="0.2">
      <c r="A19" s="290" t="s">
        <v>113</v>
      </c>
      <c r="B19" s="22" t="s">
        <v>760</v>
      </c>
      <c r="C19" s="8">
        <v>2015</v>
      </c>
      <c r="D19" s="207" t="s">
        <v>435</v>
      </c>
      <c r="E19" s="8" t="s">
        <v>818</v>
      </c>
      <c r="F19" s="11">
        <v>0</v>
      </c>
      <c r="G19" s="421"/>
      <c r="H19" s="305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</row>
    <row r="20" spans="1:17" ht="59.45" customHeight="1" x14ac:dyDescent="0.2">
      <c r="A20" s="290" t="s">
        <v>114</v>
      </c>
      <c r="B20" s="22" t="s">
        <v>761</v>
      </c>
      <c r="C20" s="8">
        <v>2015</v>
      </c>
      <c r="D20" s="207" t="s">
        <v>435</v>
      </c>
      <c r="E20" s="8" t="s">
        <v>765</v>
      </c>
      <c r="F20" s="11">
        <v>0</v>
      </c>
      <c r="G20" s="421"/>
      <c r="H20" s="305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</row>
    <row r="21" spans="1:17" ht="97.15" customHeight="1" x14ac:dyDescent="0.2">
      <c r="A21" s="290" t="s">
        <v>115</v>
      </c>
      <c r="B21" s="22" t="s">
        <v>518</v>
      </c>
      <c r="C21" s="8" t="s">
        <v>788</v>
      </c>
      <c r="D21" s="207" t="s">
        <v>147</v>
      </c>
      <c r="E21" s="8" t="s">
        <v>141</v>
      </c>
      <c r="F21" s="11"/>
      <c r="G21" s="421"/>
      <c r="H21" s="305"/>
      <c r="I21" s="85"/>
      <c r="J21" s="85"/>
      <c r="K21" s="85"/>
      <c r="L21" s="85"/>
      <c r="M21" s="85"/>
      <c r="N21" s="85"/>
      <c r="O21" s="84"/>
      <c r="P21" s="122"/>
    </row>
    <row r="22" spans="1:17" ht="67.150000000000006" customHeight="1" x14ac:dyDescent="0.2">
      <c r="A22" s="290" t="s">
        <v>230</v>
      </c>
      <c r="B22" s="22" t="s">
        <v>305</v>
      </c>
      <c r="C22" s="8" t="s">
        <v>812</v>
      </c>
      <c r="D22" s="207" t="s">
        <v>529</v>
      </c>
      <c r="E22" s="8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84"/>
      <c r="P22" s="122"/>
    </row>
    <row r="23" spans="1:17" ht="114.6" customHeight="1" x14ac:dyDescent="0.2">
      <c r="A23" s="290" t="s">
        <v>26</v>
      </c>
      <c r="B23" s="22" t="s">
        <v>549</v>
      </c>
      <c r="C23" s="8" t="s">
        <v>812</v>
      </c>
      <c r="D23" s="207" t="s">
        <v>529</v>
      </c>
      <c r="E23" s="8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84"/>
      <c r="P23" s="122"/>
    </row>
    <row r="24" spans="1:17" ht="82.15" customHeight="1" x14ac:dyDescent="0.2">
      <c r="A24" s="290" t="s">
        <v>136</v>
      </c>
      <c r="B24" s="22" t="s">
        <v>563</v>
      </c>
      <c r="C24" s="8" t="s">
        <v>812</v>
      </c>
      <c r="D24" s="207" t="s">
        <v>529</v>
      </c>
      <c r="E24" s="8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84"/>
      <c r="P24" s="122"/>
    </row>
    <row r="25" spans="1:17" ht="81" customHeight="1" x14ac:dyDescent="0.2">
      <c r="A25" s="290" t="s">
        <v>622</v>
      </c>
      <c r="B25" s="22" t="s">
        <v>508</v>
      </c>
      <c r="C25" s="8" t="s">
        <v>812</v>
      </c>
      <c r="D25" s="207" t="s">
        <v>530</v>
      </c>
      <c r="E25" s="8" t="s">
        <v>141</v>
      </c>
      <c r="F25" s="113"/>
      <c r="G25" s="422"/>
      <c r="H25" s="402"/>
      <c r="I25" s="86"/>
      <c r="J25" s="86"/>
      <c r="K25" s="86"/>
      <c r="L25" s="86"/>
      <c r="M25" s="86"/>
      <c r="N25" s="86"/>
      <c r="O25" s="84"/>
      <c r="P25" s="122"/>
    </row>
    <row r="26" spans="1:17" ht="61.9" customHeight="1" x14ac:dyDescent="0.2">
      <c r="A26" s="290" t="s">
        <v>679</v>
      </c>
      <c r="B26" s="22" t="s">
        <v>202</v>
      </c>
      <c r="C26" s="8" t="s">
        <v>788</v>
      </c>
      <c r="D26" s="207" t="s">
        <v>529</v>
      </c>
      <c r="E26" s="8" t="s">
        <v>141</v>
      </c>
      <c r="F26" s="113"/>
      <c r="G26" s="422"/>
      <c r="H26" s="402"/>
      <c r="I26" s="86"/>
      <c r="J26" s="86"/>
      <c r="K26" s="86"/>
      <c r="L26" s="86"/>
      <c r="M26" s="86"/>
      <c r="N26" s="86"/>
      <c r="O26" s="84"/>
      <c r="P26" s="122"/>
    </row>
    <row r="27" spans="1:17" ht="106.9" customHeight="1" x14ac:dyDescent="0.2">
      <c r="A27" s="290" t="s">
        <v>727</v>
      </c>
      <c r="B27" s="22" t="s">
        <v>507</v>
      </c>
      <c r="C27" s="8" t="s">
        <v>788</v>
      </c>
      <c r="D27" s="207" t="s">
        <v>528</v>
      </c>
      <c r="E27" s="8" t="s">
        <v>141</v>
      </c>
      <c r="F27" s="11"/>
      <c r="G27" s="421"/>
      <c r="H27" s="305"/>
      <c r="I27" s="85"/>
      <c r="J27" s="85"/>
      <c r="K27" s="85"/>
      <c r="L27" s="83"/>
      <c r="M27" s="85"/>
      <c r="N27" s="85"/>
      <c r="O27" s="84"/>
      <c r="P27" s="122"/>
      <c r="Q27" s="273"/>
    </row>
    <row r="28" spans="1:17" ht="82.15" customHeight="1" x14ac:dyDescent="0.2">
      <c r="A28" s="290" t="s">
        <v>758</v>
      </c>
      <c r="B28" s="22" t="s">
        <v>542</v>
      </c>
      <c r="C28" s="8" t="s">
        <v>788</v>
      </c>
      <c r="D28" s="207" t="s">
        <v>528</v>
      </c>
      <c r="E28" s="8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84"/>
      <c r="P28" s="122"/>
    </row>
    <row r="29" spans="1:17" ht="110.45" customHeight="1" x14ac:dyDescent="0.2">
      <c r="A29" s="290" t="s">
        <v>759</v>
      </c>
      <c r="B29" s="22" t="s">
        <v>104</v>
      </c>
      <c r="C29" s="8" t="s">
        <v>788</v>
      </c>
      <c r="D29" s="207" t="s">
        <v>528</v>
      </c>
      <c r="E29" s="8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84"/>
      <c r="P29" s="122"/>
    </row>
    <row r="30" spans="1:17" ht="21.6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21.6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663331.5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663331.5</v>
      </c>
      <c r="Q31" s="395">
        <f>Q32+Q33+Q34</f>
        <v>0</v>
      </c>
    </row>
    <row r="32" spans="1:17" ht="21.6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7" ht="21.6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354155.89999999997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354155.89999999997</v>
      </c>
      <c r="Q33" s="395">
        <f>Q7+Q8+Q10+Q11+Q19</f>
        <v>0</v>
      </c>
    </row>
    <row r="34" spans="1:17" ht="21.6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F9+F18+F20</f>
        <v>309175.59999999998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309175.59999999998</v>
      </c>
      <c r="Q34" s="395">
        <f>Q9+Q18+Q20</f>
        <v>0</v>
      </c>
    </row>
    <row r="35" spans="1:17" ht="21.6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663331.5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663331.5</v>
      </c>
      <c r="Q35" s="395">
        <f>Q36+Q37+Q38</f>
        <v>0</v>
      </c>
    </row>
    <row r="36" spans="1:17" ht="20.45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7" ht="20.45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354155.89999999997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354155.89999999997</v>
      </c>
      <c r="Q37" s="395">
        <f t="shared" si="2"/>
        <v>0</v>
      </c>
    </row>
    <row r="38" spans="1:17" ht="20.45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309175.59999999998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309175.59999999998</v>
      </c>
      <c r="Q38" s="395">
        <f t="shared" si="2"/>
        <v>0</v>
      </c>
    </row>
    <row r="39" spans="1:17" s="37" customFormat="1" ht="24.95" customHeight="1" x14ac:dyDescent="0.25">
      <c r="A39" s="1248" t="s">
        <v>813</v>
      </c>
      <c r="B39" s="1249"/>
      <c r="C39" s="1249"/>
      <c r="D39" s="1249"/>
      <c r="E39" s="1249"/>
      <c r="F39" s="1249"/>
      <c r="G39" s="1249"/>
      <c r="H39" s="1249"/>
      <c r="I39" s="1249"/>
      <c r="J39" s="1249"/>
      <c r="K39" s="1249"/>
      <c r="L39" s="1249"/>
      <c r="M39" s="1249"/>
      <c r="N39" s="1249"/>
      <c r="O39" s="1249"/>
      <c r="P39" s="205"/>
      <c r="Q39" s="192"/>
    </row>
    <row r="40" spans="1:17" ht="92.25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7" ht="60.7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10"/>
      <c r="G41" s="420"/>
      <c r="H41" s="277"/>
      <c r="I41" s="83"/>
      <c r="J41" s="83"/>
      <c r="K41" s="83"/>
      <c r="L41" s="83"/>
      <c r="M41" s="83"/>
      <c r="N41" s="83"/>
      <c r="O41" s="84"/>
      <c r="P41" s="122"/>
    </row>
    <row r="42" spans="1:17" ht="23.45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7" ht="16.899999999999999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20"/>
      <c r="H43" s="277"/>
      <c r="I43" s="83"/>
      <c r="J43" s="83"/>
      <c r="K43" s="83"/>
      <c r="L43" s="83"/>
      <c r="M43" s="83"/>
      <c r="N43" s="83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7" ht="16.899999999999999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20"/>
      <c r="H44" s="277"/>
      <c r="I44" s="83"/>
      <c r="J44" s="83"/>
      <c r="K44" s="83"/>
      <c r="L44" s="83"/>
      <c r="M44" s="83"/>
      <c r="N44" s="83"/>
      <c r="O44" s="84">
        <v>0</v>
      </c>
      <c r="P44" s="122">
        <v>0</v>
      </c>
      <c r="Q44" s="395">
        <v>0</v>
      </c>
    </row>
    <row r="45" spans="1:17" ht="16.899999999999999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20"/>
      <c r="H45" s="277"/>
      <c r="I45" s="83"/>
      <c r="J45" s="83"/>
      <c r="K45" s="83"/>
      <c r="L45" s="83"/>
      <c r="M45" s="83"/>
      <c r="N45" s="83"/>
      <c r="O45" s="84">
        <v>0</v>
      </c>
      <c r="P45" s="122">
        <v>0</v>
      </c>
      <c r="Q45" s="395">
        <v>0</v>
      </c>
    </row>
    <row r="46" spans="1:17" ht="16.899999999999999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20"/>
      <c r="H46" s="277"/>
      <c r="I46" s="83"/>
      <c r="J46" s="83"/>
      <c r="K46" s="83"/>
      <c r="L46" s="83"/>
      <c r="M46" s="83"/>
      <c r="N46" s="83"/>
      <c r="O46" s="84">
        <v>0</v>
      </c>
      <c r="P46" s="122">
        <v>0</v>
      </c>
      <c r="Q46" s="395">
        <v>0</v>
      </c>
    </row>
    <row r="47" spans="1:17" ht="16.899999999999999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20"/>
      <c r="H47" s="277"/>
      <c r="I47" s="83"/>
      <c r="J47" s="83"/>
      <c r="K47" s="83"/>
      <c r="L47" s="83"/>
      <c r="M47" s="83"/>
      <c r="N47" s="83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7" ht="16.899999999999999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20"/>
      <c r="H48" s="277"/>
      <c r="I48" s="83"/>
      <c r="J48" s="83"/>
      <c r="K48" s="83"/>
      <c r="L48" s="83"/>
      <c r="M48" s="83"/>
      <c r="N48" s="83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7" ht="16.899999999999999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20"/>
      <c r="H49" s="277"/>
      <c r="I49" s="83"/>
      <c r="J49" s="83"/>
      <c r="K49" s="83"/>
      <c r="L49" s="83"/>
      <c r="M49" s="83"/>
      <c r="N49" s="83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7" ht="16.899999999999999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20"/>
      <c r="H50" s="277"/>
      <c r="I50" s="83"/>
      <c r="J50" s="83"/>
      <c r="K50" s="83"/>
      <c r="L50" s="83"/>
      <c r="M50" s="83"/>
      <c r="N50" s="83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7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074"/>
      <c r="P51" s="213"/>
    </row>
    <row r="52" spans="1:17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663331.5</v>
      </c>
      <c r="G52" s="420"/>
      <c r="H52" s="277"/>
      <c r="I52" s="83"/>
      <c r="J52" s="83"/>
      <c r="K52" s="83"/>
      <c r="L52" s="83"/>
      <c r="M52" s="83"/>
      <c r="N52" s="83"/>
      <c r="O52" s="84">
        <f>O53+O54+O55</f>
        <v>0</v>
      </c>
      <c r="P52" s="122">
        <f t="shared" ref="P52:P63" si="4">F52+O52</f>
        <v>663331.5</v>
      </c>
      <c r="Q52" s="10">
        <f>Q53+Q54+Q55</f>
        <v>0</v>
      </c>
    </row>
    <row r="53" spans="1:17" ht="18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84">
        <f>O17</f>
        <v>0</v>
      </c>
      <c r="P53" s="122">
        <f t="shared" si="4"/>
        <v>0</v>
      </c>
      <c r="Q53" s="10">
        <f>Q17</f>
        <v>0</v>
      </c>
    </row>
    <row r="54" spans="1:17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354155.89999999997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4"/>
        <v>354155.89999999997</v>
      </c>
      <c r="Q54" s="10">
        <f>Q7+Q8+Q13+Q10+Q11+Q19</f>
        <v>0</v>
      </c>
    </row>
    <row r="55" spans="1:17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F9+F15+F18+F20</f>
        <v>309175.59999999998</v>
      </c>
      <c r="G55" s="420"/>
      <c r="H55" s="277"/>
      <c r="I55" s="83"/>
      <c r="J55" s="83"/>
      <c r="K55" s="83"/>
      <c r="L55" s="83"/>
      <c r="M55" s="83"/>
      <c r="N55" s="83"/>
      <c r="O55" s="10">
        <f>O9+O15+O18+O20</f>
        <v>0</v>
      </c>
      <c r="P55" s="122">
        <f t="shared" si="4"/>
        <v>309175.59999999998</v>
      </c>
      <c r="Q55" s="10">
        <f>Q9+Q15+Q18+Q20</f>
        <v>0</v>
      </c>
    </row>
    <row r="56" spans="1:17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90">
        <f>O57+O58+O59</f>
        <v>0</v>
      </c>
      <c r="P56" s="122">
        <f t="shared" si="4"/>
        <v>0</v>
      </c>
      <c r="Q56" s="53">
        <f>Q57+Q58+Q59</f>
        <v>0</v>
      </c>
    </row>
    <row r="57" spans="1:17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90">
        <v>0</v>
      </c>
      <c r="P57" s="122">
        <f t="shared" si="4"/>
        <v>0</v>
      </c>
      <c r="Q57" s="53">
        <v>0</v>
      </c>
    </row>
    <row r="58" spans="1:17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53">
        <f>O12</f>
        <v>0</v>
      </c>
      <c r="P58" s="122">
        <f t="shared" si="4"/>
        <v>0</v>
      </c>
      <c r="Q58" s="53">
        <f>Q12</f>
        <v>0</v>
      </c>
    </row>
    <row r="59" spans="1:17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53">
        <f>O14+O16+O40</f>
        <v>0</v>
      </c>
      <c r="P59" s="122">
        <f t="shared" si="4"/>
        <v>0</v>
      </c>
      <c r="Q59" s="53">
        <f>Q14+Q16+Q40</f>
        <v>0</v>
      </c>
    </row>
    <row r="60" spans="1:17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663331.5</v>
      </c>
      <c r="G60" s="423"/>
      <c r="H60" s="397"/>
      <c r="I60" s="89"/>
      <c r="J60" s="89"/>
      <c r="K60" s="89"/>
      <c r="L60" s="89"/>
      <c r="M60" s="89"/>
      <c r="N60" s="89"/>
      <c r="O60" s="90">
        <f>O52+O56</f>
        <v>0</v>
      </c>
      <c r="P60" s="122">
        <f t="shared" si="4"/>
        <v>663331.5</v>
      </c>
      <c r="Q60" s="53">
        <f>Q52+Q56</f>
        <v>0</v>
      </c>
    </row>
    <row r="61" spans="1:17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90">
        <f>O53+O57</f>
        <v>0</v>
      </c>
      <c r="P61" s="122">
        <f t="shared" si="4"/>
        <v>0</v>
      </c>
      <c r="Q61" s="53">
        <f>Q53+Q57</f>
        <v>0</v>
      </c>
    </row>
    <row r="62" spans="1:17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354155.89999999997</v>
      </c>
      <c r="G62" s="423"/>
      <c r="H62" s="397"/>
      <c r="I62" s="89"/>
      <c r="J62" s="89"/>
      <c r="K62" s="89"/>
      <c r="L62" s="89"/>
      <c r="M62" s="89"/>
      <c r="N62" s="89"/>
      <c r="O62" s="90">
        <f>O54+O58</f>
        <v>0</v>
      </c>
      <c r="P62" s="122">
        <f t="shared" si="4"/>
        <v>354155.89999999997</v>
      </c>
      <c r="Q62" s="53">
        <f>Q54+Q58</f>
        <v>0</v>
      </c>
    </row>
    <row r="63" spans="1:17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309175.59999999998</v>
      </c>
      <c r="G63" s="423"/>
      <c r="H63" s="397"/>
      <c r="I63" s="89"/>
      <c r="J63" s="89"/>
      <c r="K63" s="89"/>
      <c r="L63" s="89"/>
      <c r="M63" s="89"/>
      <c r="N63" s="89"/>
      <c r="O63" s="90">
        <f>O55+O59</f>
        <v>0</v>
      </c>
      <c r="P63" s="122">
        <f t="shared" si="4"/>
        <v>309175.59999999998</v>
      </c>
      <c r="Q63" s="53">
        <f>Q55+Q59</f>
        <v>0</v>
      </c>
    </row>
    <row r="64" spans="1:17" s="37" customFormat="1" ht="18.75" customHeight="1" x14ac:dyDescent="0.25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89"/>
    </row>
    <row r="65" spans="1:17" s="37" customFormat="1" ht="20.25" customHeight="1" x14ac:dyDescent="0.25">
      <c r="A65" s="1069" t="s">
        <v>839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205"/>
      <c r="Q65" s="189"/>
    </row>
    <row r="66" spans="1:17" ht="294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601</v>
      </c>
      <c r="F66" s="19">
        <v>429006.7</v>
      </c>
      <c r="G66" s="424"/>
      <c r="H66" s="403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429006.7</v>
      </c>
    </row>
    <row r="67" spans="1:17" ht="99" customHeight="1" x14ac:dyDescent="0.2">
      <c r="A67" s="199" t="s">
        <v>144</v>
      </c>
      <c r="B67" s="18" t="s">
        <v>621</v>
      </c>
      <c r="C67" s="8" t="s">
        <v>788</v>
      </c>
      <c r="D67" s="21" t="s">
        <v>147</v>
      </c>
      <c r="E67" s="285" t="s">
        <v>602</v>
      </c>
      <c r="F67" s="19">
        <v>206095.7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206095.7</v>
      </c>
    </row>
    <row r="68" spans="1:17" ht="79.900000000000006" customHeight="1" x14ac:dyDescent="0.2">
      <c r="A68" s="199" t="s">
        <v>32</v>
      </c>
      <c r="B68" s="18" t="s">
        <v>692</v>
      </c>
      <c r="C68" s="8" t="s">
        <v>0</v>
      </c>
      <c r="D68" s="21" t="s">
        <v>147</v>
      </c>
      <c r="E68" s="283" t="s">
        <v>687</v>
      </c>
      <c r="F68" s="19">
        <v>0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0</v>
      </c>
    </row>
    <row r="69" spans="1:17" ht="133.15" customHeight="1" x14ac:dyDescent="0.2">
      <c r="A69" s="279" t="s">
        <v>311</v>
      </c>
      <c r="B69" s="18" t="s">
        <v>238</v>
      </c>
      <c r="C69" s="8" t="s">
        <v>788</v>
      </c>
      <c r="D69" s="274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84"/>
      <c r="P69" s="122"/>
      <c r="Q69" s="195"/>
    </row>
    <row r="70" spans="1:17" ht="108.6" customHeight="1" x14ac:dyDescent="0.2">
      <c r="A70" s="279" t="s">
        <v>312</v>
      </c>
      <c r="B70" s="18" t="s">
        <v>10</v>
      </c>
      <c r="C70" s="8" t="s">
        <v>788</v>
      </c>
      <c r="D70" s="274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84"/>
      <c r="P70" s="122"/>
      <c r="Q70" s="191"/>
    </row>
    <row r="71" spans="1:17" ht="93.75" customHeight="1" x14ac:dyDescent="0.2">
      <c r="A71" s="279" t="s">
        <v>313</v>
      </c>
      <c r="B71" s="18" t="s">
        <v>220</v>
      </c>
      <c r="C71" s="8" t="s">
        <v>788</v>
      </c>
      <c r="D71" s="12" t="s">
        <v>147</v>
      </c>
      <c r="E71" s="5" t="s">
        <v>141</v>
      </c>
      <c r="F71" s="11"/>
      <c r="G71" s="421"/>
      <c r="H71" s="305"/>
      <c r="I71" s="85"/>
      <c r="J71" s="85"/>
      <c r="K71" s="85"/>
      <c r="L71" s="85"/>
      <c r="M71" s="85"/>
      <c r="N71" s="85"/>
      <c r="O71" s="84"/>
      <c r="P71" s="122"/>
      <c r="Q71" s="191"/>
    </row>
    <row r="72" spans="1:17" ht="145.5" customHeight="1" x14ac:dyDescent="0.2">
      <c r="A72" s="279" t="s">
        <v>291</v>
      </c>
      <c r="B72" s="18" t="s">
        <v>396</v>
      </c>
      <c r="C72" s="8" t="s">
        <v>788</v>
      </c>
      <c r="D72" s="12" t="s">
        <v>533</v>
      </c>
      <c r="E72" s="5" t="s">
        <v>141</v>
      </c>
      <c r="F72" s="19"/>
      <c r="G72" s="424"/>
      <c r="H72" s="403"/>
      <c r="I72" s="91"/>
      <c r="J72" s="91"/>
      <c r="K72" s="91"/>
      <c r="L72" s="91"/>
      <c r="M72" s="91"/>
      <c r="N72" s="91"/>
      <c r="O72" s="84"/>
      <c r="P72" s="122"/>
      <c r="Q72" s="195"/>
    </row>
    <row r="73" spans="1:17" ht="104.45" hidden="1" customHeight="1" x14ac:dyDescent="0.2">
      <c r="A73" s="279" t="s">
        <v>110</v>
      </c>
      <c r="B73" s="18" t="s">
        <v>184</v>
      </c>
      <c r="C73" s="8" t="s">
        <v>0</v>
      </c>
      <c r="D73" s="310" t="s">
        <v>533</v>
      </c>
      <c r="E73" s="281" t="s">
        <v>603</v>
      </c>
      <c r="F73" s="19">
        <v>0</v>
      </c>
      <c r="G73" s="424"/>
      <c r="H73" s="403"/>
      <c r="I73" s="91"/>
      <c r="J73" s="91"/>
      <c r="K73" s="91"/>
      <c r="L73" s="91"/>
      <c r="M73" s="91"/>
      <c r="N73" s="91"/>
      <c r="O73" s="84">
        <f>SUM(G73:N73)</f>
        <v>0</v>
      </c>
      <c r="P73" s="122">
        <f t="shared" ref="P73:P82" si="5">F73+O73</f>
        <v>0</v>
      </c>
      <c r="Q73" s="195"/>
    </row>
    <row r="74" spans="1:17" ht="47.25" hidden="1" customHeight="1" x14ac:dyDescent="0.2">
      <c r="A74" s="279" t="s">
        <v>124</v>
      </c>
      <c r="B74" s="18" t="s">
        <v>579</v>
      </c>
      <c r="C74" s="8" t="s">
        <v>0</v>
      </c>
      <c r="D74" s="310" t="s">
        <v>533</v>
      </c>
      <c r="E74" s="281" t="s">
        <v>604</v>
      </c>
      <c r="F74" s="19">
        <v>0</v>
      </c>
      <c r="G74" s="424"/>
      <c r="H74" s="403"/>
      <c r="I74" s="91"/>
      <c r="J74" s="91"/>
      <c r="K74" s="91"/>
      <c r="L74" s="91"/>
      <c r="M74" s="91"/>
      <c r="N74" s="91"/>
      <c r="O74" s="84">
        <f t="shared" ref="O74:O82" si="6">SUM(G74:N74)</f>
        <v>0</v>
      </c>
      <c r="P74" s="122">
        <f t="shared" si="5"/>
        <v>0</v>
      </c>
    </row>
    <row r="75" spans="1:17" ht="81.75" customHeight="1" x14ac:dyDescent="0.2">
      <c r="A75" s="279" t="s">
        <v>110</v>
      </c>
      <c r="B75" s="18" t="s">
        <v>582</v>
      </c>
      <c r="C75" s="8" t="s">
        <v>36</v>
      </c>
      <c r="D75" s="311" t="s">
        <v>531</v>
      </c>
      <c r="E75" s="388" t="s">
        <v>842</v>
      </c>
      <c r="F75" s="19">
        <v>0</v>
      </c>
      <c r="G75" s="424"/>
      <c r="H75" s="403"/>
      <c r="I75" s="91"/>
      <c r="J75" s="91"/>
      <c r="K75" s="91"/>
      <c r="L75" s="91"/>
      <c r="M75" s="91"/>
      <c r="N75" s="91"/>
      <c r="O75" s="84">
        <f t="shared" si="6"/>
        <v>0</v>
      </c>
      <c r="P75" s="122">
        <f t="shared" si="5"/>
        <v>0</v>
      </c>
    </row>
    <row r="76" spans="1:17" ht="75.599999999999994" customHeight="1" x14ac:dyDescent="0.2">
      <c r="A76" s="279" t="s">
        <v>124</v>
      </c>
      <c r="B76" s="18" t="s">
        <v>581</v>
      </c>
      <c r="C76" s="8">
        <v>2014</v>
      </c>
      <c r="D76" s="311" t="s">
        <v>531</v>
      </c>
      <c r="E76" s="388" t="s">
        <v>606</v>
      </c>
      <c r="F76" s="11">
        <v>0</v>
      </c>
      <c r="G76" s="421"/>
      <c r="H76" s="305"/>
      <c r="I76" s="85"/>
      <c r="J76" s="85"/>
      <c r="K76" s="85"/>
      <c r="L76" s="85"/>
      <c r="M76" s="85"/>
      <c r="N76" s="85"/>
      <c r="O76" s="84">
        <f t="shared" si="6"/>
        <v>0</v>
      </c>
      <c r="P76" s="122">
        <f t="shared" si="5"/>
        <v>0</v>
      </c>
    </row>
    <row r="77" spans="1:17" ht="90" hidden="1" customHeight="1" x14ac:dyDescent="0.2">
      <c r="A77" s="279" t="s">
        <v>124</v>
      </c>
      <c r="B77" s="18" t="s">
        <v>560</v>
      </c>
      <c r="C77" s="8" t="s">
        <v>36</v>
      </c>
      <c r="D77" s="1081" t="s">
        <v>531</v>
      </c>
      <c r="E77" s="388" t="s">
        <v>515</v>
      </c>
      <c r="F77" s="11"/>
      <c r="G77" s="421"/>
      <c r="H77" s="305"/>
      <c r="I77" s="85"/>
      <c r="J77" s="85"/>
      <c r="K77" s="85"/>
      <c r="L77" s="85"/>
      <c r="M77" s="85"/>
      <c r="N77" s="85"/>
      <c r="O77" s="84">
        <f t="shared" si="6"/>
        <v>0</v>
      </c>
      <c r="P77" s="122">
        <f t="shared" si="5"/>
        <v>0</v>
      </c>
    </row>
    <row r="78" spans="1:17" ht="48.75" hidden="1" customHeight="1" x14ac:dyDescent="0.2">
      <c r="A78" s="279"/>
      <c r="B78" s="18"/>
      <c r="C78" s="8"/>
      <c r="D78" s="1328"/>
      <c r="E78" s="388" t="s">
        <v>30</v>
      </c>
      <c r="F78" s="11"/>
      <c r="G78" s="421"/>
      <c r="H78" s="305"/>
      <c r="I78" s="85"/>
      <c r="J78" s="85"/>
      <c r="K78" s="85"/>
      <c r="L78" s="85"/>
      <c r="M78" s="85"/>
      <c r="N78" s="85"/>
      <c r="O78" s="84">
        <f t="shared" si="6"/>
        <v>0</v>
      </c>
      <c r="P78" s="122">
        <f t="shared" si="5"/>
        <v>0</v>
      </c>
    </row>
    <row r="79" spans="1:17" ht="82.5" customHeight="1" x14ac:dyDescent="0.2">
      <c r="A79" s="279" t="s">
        <v>554</v>
      </c>
      <c r="B79" s="18" t="s">
        <v>583</v>
      </c>
      <c r="C79" s="8" t="s">
        <v>788</v>
      </c>
      <c r="D79" s="311" t="s">
        <v>531</v>
      </c>
      <c r="E79" s="388" t="s">
        <v>828</v>
      </c>
      <c r="F79" s="11">
        <v>1318.5</v>
      </c>
      <c r="G79" s="421"/>
      <c r="H79" s="305"/>
      <c r="I79" s="85"/>
      <c r="J79" s="85"/>
      <c r="K79" s="85"/>
      <c r="L79" s="85"/>
      <c r="M79" s="85"/>
      <c r="N79" s="85"/>
      <c r="O79" s="84">
        <f t="shared" si="6"/>
        <v>0</v>
      </c>
      <c r="P79" s="122">
        <f t="shared" si="5"/>
        <v>1318.5</v>
      </c>
    </row>
    <row r="80" spans="1:17" ht="48.75" customHeight="1" x14ac:dyDescent="0.2">
      <c r="A80" s="279" t="s">
        <v>555</v>
      </c>
      <c r="B80" s="18" t="s">
        <v>584</v>
      </c>
      <c r="C80" s="8" t="s">
        <v>788</v>
      </c>
      <c r="D80" s="311" t="s">
        <v>531</v>
      </c>
      <c r="E80" s="388" t="s">
        <v>608</v>
      </c>
      <c r="F80" s="11">
        <v>811.5</v>
      </c>
      <c r="G80" s="421"/>
      <c r="H80" s="305"/>
      <c r="I80" s="85"/>
      <c r="J80" s="85"/>
      <c r="K80" s="85"/>
      <c r="L80" s="85"/>
      <c r="M80" s="85"/>
      <c r="N80" s="85"/>
      <c r="O80" s="84">
        <f t="shared" si="6"/>
        <v>0</v>
      </c>
      <c r="P80" s="122">
        <f t="shared" si="5"/>
        <v>811.5</v>
      </c>
    </row>
    <row r="81" spans="1:17" ht="80.25" hidden="1" customHeight="1" x14ac:dyDescent="0.2">
      <c r="A81" s="279" t="s">
        <v>580</v>
      </c>
      <c r="B81" s="18" t="s">
        <v>588</v>
      </c>
      <c r="C81" s="8" t="s">
        <v>36</v>
      </c>
      <c r="D81" s="311" t="s">
        <v>531</v>
      </c>
      <c r="E81" s="388" t="s">
        <v>609</v>
      </c>
      <c r="F81" s="11">
        <v>0</v>
      </c>
      <c r="G81" s="421"/>
      <c r="H81" s="305"/>
      <c r="I81" s="85"/>
      <c r="J81" s="85"/>
      <c r="K81" s="85"/>
      <c r="L81" s="85"/>
      <c r="M81" s="85"/>
      <c r="N81" s="85"/>
      <c r="O81" s="84">
        <f t="shared" si="6"/>
        <v>0</v>
      </c>
      <c r="P81" s="122">
        <f t="shared" si="5"/>
        <v>0</v>
      </c>
    </row>
    <row r="82" spans="1:17" ht="99.75" hidden="1" customHeight="1" x14ac:dyDescent="0.2">
      <c r="A82" s="279" t="s">
        <v>585</v>
      </c>
      <c r="B82" s="18" t="s">
        <v>589</v>
      </c>
      <c r="C82" s="8" t="s">
        <v>36</v>
      </c>
      <c r="D82" s="311" t="s">
        <v>531</v>
      </c>
      <c r="E82" s="388" t="s">
        <v>610</v>
      </c>
      <c r="F82" s="11">
        <v>0</v>
      </c>
      <c r="G82" s="421"/>
      <c r="H82" s="305"/>
      <c r="I82" s="85"/>
      <c r="J82" s="85"/>
      <c r="K82" s="85"/>
      <c r="L82" s="85"/>
      <c r="M82" s="85"/>
      <c r="N82" s="85"/>
      <c r="O82" s="84">
        <f t="shared" si="6"/>
        <v>0</v>
      </c>
      <c r="P82" s="122">
        <f t="shared" si="5"/>
        <v>0</v>
      </c>
    </row>
    <row r="83" spans="1:17" ht="64.900000000000006" customHeight="1" x14ac:dyDescent="0.2">
      <c r="A83" s="279" t="s">
        <v>556</v>
      </c>
      <c r="B83" s="18" t="s">
        <v>636</v>
      </c>
      <c r="C83" s="8" t="s">
        <v>0</v>
      </c>
      <c r="D83" s="375" t="s">
        <v>47</v>
      </c>
      <c r="E83" s="388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SUM(G83:N83)</f>
        <v>0</v>
      </c>
      <c r="P83" s="122">
        <f>F83+O83</f>
        <v>0</v>
      </c>
    </row>
    <row r="84" spans="1:17" ht="76.900000000000006" customHeight="1" x14ac:dyDescent="0.2">
      <c r="A84" s="279" t="s">
        <v>561</v>
      </c>
      <c r="B84" s="18" t="s">
        <v>760</v>
      </c>
      <c r="C84" s="8">
        <v>2015</v>
      </c>
      <c r="D84" s="282" t="s">
        <v>435</v>
      </c>
      <c r="E84" s="388" t="s">
        <v>763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SUM(G84:N84)</f>
        <v>0</v>
      </c>
      <c r="P84" s="122">
        <f>F84+O84</f>
        <v>0</v>
      </c>
    </row>
    <row r="85" spans="1:17" ht="71.45" customHeight="1" x14ac:dyDescent="0.2">
      <c r="A85" s="279" t="s">
        <v>580</v>
      </c>
      <c r="B85" s="18" t="s">
        <v>761</v>
      </c>
      <c r="C85" s="8">
        <v>2015</v>
      </c>
      <c r="D85" s="282" t="s">
        <v>435</v>
      </c>
      <c r="E85" s="388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SUM(G85:N85)</f>
        <v>0</v>
      </c>
      <c r="P85" s="122">
        <f>F85+O85</f>
        <v>0</v>
      </c>
    </row>
    <row r="86" spans="1:17" ht="70.150000000000006" customHeight="1" x14ac:dyDescent="0.2">
      <c r="A86" s="279" t="s">
        <v>585</v>
      </c>
      <c r="B86" s="18" t="s">
        <v>203</v>
      </c>
      <c r="C86" s="8" t="s">
        <v>788</v>
      </c>
      <c r="D86" s="274" t="s">
        <v>531</v>
      </c>
      <c r="E86" s="388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84"/>
      <c r="P86" s="122"/>
    </row>
    <row r="87" spans="1:17" ht="102" customHeight="1" x14ac:dyDescent="0.2">
      <c r="A87" s="279" t="s">
        <v>586</v>
      </c>
      <c r="B87" s="18" t="s">
        <v>116</v>
      </c>
      <c r="C87" s="8">
        <v>2014</v>
      </c>
      <c r="D87" s="12" t="s">
        <v>529</v>
      </c>
      <c r="E87" s="388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84"/>
      <c r="P87" s="122"/>
    </row>
    <row r="88" spans="1:17" ht="119.25" hidden="1" customHeight="1" x14ac:dyDescent="0.2">
      <c r="A88" s="279" t="s">
        <v>556</v>
      </c>
      <c r="B88" s="18" t="s">
        <v>520</v>
      </c>
      <c r="C88" s="8" t="s">
        <v>1</v>
      </c>
      <c r="D88" s="12" t="s">
        <v>530</v>
      </c>
      <c r="E88" s="388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84">
        <f>SUM(G88:N88)</f>
        <v>0</v>
      </c>
      <c r="P88" s="122">
        <f>F88+O88</f>
        <v>0</v>
      </c>
      <c r="Q88" s="11"/>
    </row>
    <row r="89" spans="1:17" ht="89.45" customHeight="1" x14ac:dyDescent="0.2">
      <c r="A89" s="279" t="s">
        <v>587</v>
      </c>
      <c r="B89" s="18" t="s">
        <v>827</v>
      </c>
      <c r="C89" s="8">
        <v>2014</v>
      </c>
      <c r="D89" s="12" t="s">
        <v>147</v>
      </c>
      <c r="E89" s="388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84"/>
      <c r="P89" s="122"/>
    </row>
    <row r="90" spans="1:17" ht="23.45" customHeight="1" x14ac:dyDescent="0.2">
      <c r="A90" s="1343" t="s">
        <v>912</v>
      </c>
      <c r="B90" s="1343"/>
      <c r="C90" s="1343"/>
      <c r="D90" s="1343"/>
      <c r="E90" s="1343"/>
      <c r="F90" s="1343"/>
      <c r="G90" s="1343"/>
      <c r="H90" s="1343"/>
      <c r="I90" s="1343"/>
      <c r="J90" s="1343"/>
      <c r="K90" s="1343"/>
      <c r="L90" s="1343"/>
      <c r="M90" s="1343"/>
      <c r="N90" s="1343"/>
      <c r="O90" s="1343"/>
      <c r="P90" s="1343"/>
      <c r="Q90" s="1343"/>
    </row>
    <row r="91" spans="1:17" ht="23.45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637232.4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637232.4</v>
      </c>
      <c r="Q91" s="395">
        <f>Q92+Q93+Q94</f>
        <v>0</v>
      </c>
    </row>
    <row r="92" spans="1:17" ht="23.45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5">
        <v>0</v>
      </c>
    </row>
    <row r="93" spans="1:17" ht="23.45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430325.2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430325.2</v>
      </c>
      <c r="Q93" s="395">
        <f>Q66+Q68+Q75+Q79+Q84</f>
        <v>0</v>
      </c>
    </row>
    <row r="94" spans="1:17" ht="23.45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206907.2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206907.2</v>
      </c>
      <c r="Q94" s="395">
        <f>Q67+Q80+Q85</f>
        <v>0</v>
      </c>
    </row>
    <row r="95" spans="1:17" ht="23.45" customHeight="1" x14ac:dyDescent="0.2">
      <c r="A95" s="16" t="s">
        <v>286</v>
      </c>
      <c r="B95" s="1076" t="s">
        <v>913</v>
      </c>
      <c r="C95" s="1076"/>
      <c r="D95" s="1076"/>
      <c r="E95" s="1076"/>
      <c r="F95" s="11">
        <f>F96+F97+F98</f>
        <v>637232.4</v>
      </c>
      <c r="G95" s="421"/>
      <c r="H95" s="305"/>
      <c r="I95" s="85"/>
      <c r="J95" s="85"/>
      <c r="K95" s="85"/>
      <c r="L95" s="85"/>
      <c r="M95" s="85"/>
      <c r="N95" s="85"/>
      <c r="O95" s="305">
        <f>O96+O97+O98</f>
        <v>0</v>
      </c>
      <c r="P95" s="122">
        <f>P96+P97+P98</f>
        <v>637232.4</v>
      </c>
      <c r="Q95" s="395">
        <f>Q96+Q97+Q98</f>
        <v>0</v>
      </c>
    </row>
    <row r="96" spans="1:17" ht="23.45" customHeight="1" x14ac:dyDescent="0.2">
      <c r="A96" s="16" t="s">
        <v>287</v>
      </c>
      <c r="B96" s="1075" t="s">
        <v>468</v>
      </c>
      <c r="C96" s="1075"/>
      <c r="D96" s="1075"/>
      <c r="E96" s="1075"/>
      <c r="F96" s="11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5">
        <f>Q92</f>
        <v>0</v>
      </c>
    </row>
    <row r="97" spans="1:17" ht="23.45" customHeight="1" x14ac:dyDescent="0.2">
      <c r="A97" s="16" t="s">
        <v>288</v>
      </c>
      <c r="B97" s="1075" t="s">
        <v>29</v>
      </c>
      <c r="C97" s="1075"/>
      <c r="D97" s="1075"/>
      <c r="E97" s="1075"/>
      <c r="F97" s="11">
        <f>F93</f>
        <v>430325.2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430325.2</v>
      </c>
      <c r="Q97" s="395">
        <f>Q92</f>
        <v>0</v>
      </c>
    </row>
    <row r="98" spans="1:17" ht="23.45" customHeight="1" x14ac:dyDescent="0.2">
      <c r="A98" s="16" t="s">
        <v>289</v>
      </c>
      <c r="B98" s="1075" t="s">
        <v>158</v>
      </c>
      <c r="C98" s="1075"/>
      <c r="D98" s="1075"/>
      <c r="E98" s="1075"/>
      <c r="F98" s="11">
        <f>F94</f>
        <v>206907.2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206907.2</v>
      </c>
      <c r="Q98" s="395">
        <f>Q94</f>
        <v>0</v>
      </c>
    </row>
    <row r="99" spans="1:17" s="37" customFormat="1" ht="24.95" customHeight="1" x14ac:dyDescent="0.25">
      <c r="A99" s="1227" t="s">
        <v>856</v>
      </c>
      <c r="B99" s="1228"/>
      <c r="C99" s="1228"/>
      <c r="D99" s="1228"/>
      <c r="E99" s="1228"/>
      <c r="F99" s="1228"/>
      <c r="G99" s="1228"/>
      <c r="H99" s="1228"/>
      <c r="I99" s="1228"/>
      <c r="J99" s="1228"/>
      <c r="K99" s="1228"/>
      <c r="L99" s="1228"/>
      <c r="M99" s="1228"/>
      <c r="N99" s="1228"/>
      <c r="O99" s="1229"/>
      <c r="P99" s="205"/>
      <c r="Q99" s="189"/>
    </row>
    <row r="100" spans="1:17" ht="91.5" customHeight="1" x14ac:dyDescent="0.2">
      <c r="A100" s="289" t="s">
        <v>149</v>
      </c>
      <c r="B100" s="12" t="s">
        <v>558</v>
      </c>
      <c r="C100" s="5" t="s">
        <v>788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</row>
    <row r="101" spans="1:17" ht="38.25" customHeight="1" x14ac:dyDescent="0.2">
      <c r="A101" s="289"/>
      <c r="B101" s="12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</row>
    <row r="102" spans="1:17" ht="42" customHeight="1" x14ac:dyDescent="0.2">
      <c r="A102" s="289"/>
      <c r="B102" s="12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</row>
    <row r="103" spans="1:17" ht="71.2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</row>
    <row r="104" spans="1:17" s="37" customFormat="1" ht="24.95" customHeight="1" x14ac:dyDescent="0.25">
      <c r="A104" s="1057" t="s">
        <v>854</v>
      </c>
      <c r="B104" s="1058"/>
      <c r="C104" s="1058"/>
      <c r="D104" s="1058"/>
      <c r="E104" s="1058"/>
      <c r="F104" s="1058"/>
      <c r="G104" s="1058"/>
      <c r="H104" s="1058"/>
      <c r="I104" s="1058"/>
      <c r="J104" s="1058"/>
      <c r="K104" s="1058"/>
      <c r="L104" s="1058"/>
      <c r="M104" s="1058"/>
      <c r="N104" s="1058"/>
      <c r="O104" s="1299"/>
      <c r="P104" s="205"/>
      <c r="Q104" s="189"/>
    </row>
    <row r="105" spans="1:17" s="37" customFormat="1" ht="81.75" customHeight="1" x14ac:dyDescent="0.25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/>
      <c r="G105" s="83"/>
      <c r="H105" s="83"/>
      <c r="I105" s="83"/>
      <c r="J105" s="83"/>
      <c r="K105" s="83"/>
      <c r="L105" s="83"/>
      <c r="M105" s="83"/>
      <c r="N105" s="83"/>
      <c r="O105" s="84">
        <f>SUM(G105:N105)</f>
        <v>0</v>
      </c>
      <c r="P105" s="122">
        <f>F105+O105</f>
        <v>0</v>
      </c>
      <c r="Q105" s="189"/>
    </row>
    <row r="106" spans="1:17" s="37" customFormat="1" ht="94.5" customHeight="1" x14ac:dyDescent="0.25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>
        <v>0</v>
      </c>
      <c r="G106" s="83"/>
      <c r="H106" s="83"/>
      <c r="I106" s="83"/>
      <c r="J106" s="83"/>
      <c r="K106" s="83"/>
      <c r="L106" s="83"/>
      <c r="M106" s="83"/>
      <c r="N106" s="83"/>
      <c r="O106" s="84">
        <f>SUM(G106:N106)</f>
        <v>0</v>
      </c>
      <c r="P106" s="122">
        <f>F106+O106</f>
        <v>0</v>
      </c>
      <c r="Q106" s="189"/>
    </row>
    <row r="107" spans="1:17" ht="138.6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</row>
    <row r="108" spans="1:17" ht="63.6" customHeight="1" x14ac:dyDescent="0.2">
      <c r="A108" s="459" t="s">
        <v>309</v>
      </c>
      <c r="B108" s="374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</row>
    <row r="109" spans="1:17" ht="103.9" customHeight="1" x14ac:dyDescent="0.2">
      <c r="A109" s="172" t="s">
        <v>426</v>
      </c>
      <c r="B109" s="374" t="s">
        <v>131</v>
      </c>
      <c r="C109" s="292" t="s">
        <v>833</v>
      </c>
      <c r="D109" s="12" t="s">
        <v>529</v>
      </c>
      <c r="E109" s="5" t="s">
        <v>141</v>
      </c>
      <c r="F109" s="26"/>
      <c r="G109" s="421"/>
      <c r="H109" s="305"/>
      <c r="I109" s="85"/>
      <c r="J109" s="85"/>
      <c r="K109" s="85"/>
      <c r="L109" s="85"/>
      <c r="M109" s="85"/>
      <c r="N109" s="85"/>
      <c r="O109" s="84">
        <f>SUM(G109:N109)</f>
        <v>0</v>
      </c>
      <c r="P109" s="122">
        <f>F109+O109</f>
        <v>0</v>
      </c>
    </row>
    <row r="110" spans="1:17" ht="58.9" customHeight="1" x14ac:dyDescent="0.2">
      <c r="A110" s="157" t="s">
        <v>427</v>
      </c>
      <c r="B110" s="274" t="s">
        <v>132</v>
      </c>
      <c r="C110" s="292" t="s">
        <v>833</v>
      </c>
      <c r="D110" s="12" t="s">
        <v>529</v>
      </c>
      <c r="E110" s="5" t="s">
        <v>141</v>
      </c>
      <c r="F110" s="26"/>
      <c r="G110" s="421"/>
      <c r="H110" s="305"/>
      <c r="I110" s="85"/>
      <c r="J110" s="85"/>
      <c r="K110" s="85"/>
      <c r="L110" s="85"/>
      <c r="M110" s="85"/>
      <c r="N110" s="85"/>
      <c r="O110" s="84">
        <f>SUM(G110:N110)</f>
        <v>0</v>
      </c>
      <c r="P110" s="122">
        <f>F110+O110</f>
        <v>0</v>
      </c>
    </row>
    <row r="111" spans="1:17" ht="64.900000000000006" customHeight="1" x14ac:dyDescent="0.2">
      <c r="A111" s="157" t="s">
        <v>212</v>
      </c>
      <c r="B111" s="22" t="s">
        <v>133</v>
      </c>
      <c r="C111" s="292" t="s">
        <v>833</v>
      </c>
      <c r="D111" s="12" t="s">
        <v>529</v>
      </c>
      <c r="E111" s="5" t="s">
        <v>141</v>
      </c>
      <c r="F111" s="26"/>
      <c r="G111" s="421"/>
      <c r="H111" s="305"/>
      <c r="I111" s="85"/>
      <c r="J111" s="85"/>
      <c r="K111" s="85"/>
      <c r="L111" s="85"/>
      <c r="M111" s="85"/>
      <c r="N111" s="85"/>
      <c r="O111" s="84">
        <f>SUM(G111:N111)</f>
        <v>0</v>
      </c>
      <c r="P111" s="122">
        <f>F111+O111</f>
        <v>0</v>
      </c>
    </row>
    <row r="112" spans="1:17" ht="123.6" customHeight="1" x14ac:dyDescent="0.2">
      <c r="A112" s="157" t="s">
        <v>214</v>
      </c>
      <c r="B112" s="22" t="s">
        <v>134</v>
      </c>
      <c r="C112" s="292" t="s">
        <v>833</v>
      </c>
      <c r="D112" s="12" t="s">
        <v>529</v>
      </c>
      <c r="E112" s="5" t="s">
        <v>141</v>
      </c>
      <c r="F112" s="26"/>
      <c r="G112" s="421"/>
      <c r="H112" s="305"/>
      <c r="I112" s="85"/>
      <c r="J112" s="85"/>
      <c r="K112" s="85"/>
      <c r="L112" s="85"/>
      <c r="M112" s="85"/>
      <c r="N112" s="85"/>
      <c r="O112" s="84">
        <f>SUM(G112:N112)</f>
        <v>0</v>
      </c>
      <c r="P112" s="122">
        <f>F112+O112</f>
        <v>0</v>
      </c>
    </row>
    <row r="113" spans="1:17" ht="94.9" customHeight="1" x14ac:dyDescent="0.2">
      <c r="A113" s="157" t="s">
        <v>215</v>
      </c>
      <c r="B113" s="22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</row>
    <row r="114" spans="1:17" ht="96.6" customHeight="1" x14ac:dyDescent="0.2">
      <c r="A114" s="172" t="s">
        <v>942</v>
      </c>
      <c r="B114" s="22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</row>
    <row r="115" spans="1:17" ht="32.25" customHeight="1" x14ac:dyDescent="0.2">
      <c r="A115" s="1329" t="s">
        <v>917</v>
      </c>
      <c r="B115" s="1330"/>
      <c r="C115" s="1330"/>
      <c r="D115" s="1330"/>
      <c r="E115" s="1330"/>
      <c r="F115" s="1330"/>
      <c r="G115" s="1330"/>
      <c r="H115" s="1330"/>
      <c r="I115" s="1330"/>
      <c r="J115" s="1330"/>
      <c r="K115" s="1330"/>
      <c r="L115" s="1330"/>
      <c r="M115" s="1330"/>
      <c r="N115" s="1330"/>
      <c r="O115" s="1330"/>
      <c r="P115" s="1330"/>
      <c r="Q115" s="1331"/>
    </row>
    <row r="116" spans="1:17" ht="23.25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7" ht="23.25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7">F117+O117</f>
        <v>0</v>
      </c>
      <c r="Q117" s="461">
        <v>0</v>
      </c>
    </row>
    <row r="118" spans="1:17" ht="23.25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7"/>
        <v>0</v>
      </c>
      <c r="Q118" s="461">
        <f>Q105</f>
        <v>0</v>
      </c>
    </row>
    <row r="119" spans="1:17" ht="23.25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7"/>
        <v>0</v>
      </c>
      <c r="Q119" s="461">
        <f>Q106</f>
        <v>0</v>
      </c>
    </row>
    <row r="120" spans="1:17" ht="23.25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7"/>
        <v>0</v>
      </c>
      <c r="Q120" s="461">
        <f>Q116</f>
        <v>0</v>
      </c>
    </row>
    <row r="121" spans="1:17" ht="23.25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7" ht="23.25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7" ht="23.25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7" s="37" customFormat="1" ht="24.95" customHeight="1" x14ac:dyDescent="0.25">
      <c r="A124" s="1069" t="s">
        <v>855</v>
      </c>
      <c r="B124" s="1070"/>
      <c r="C124" s="1070"/>
      <c r="D124" s="1070"/>
      <c r="E124" s="1070"/>
      <c r="F124" s="1070"/>
      <c r="G124" s="1070"/>
      <c r="H124" s="1070"/>
      <c r="I124" s="1070"/>
      <c r="J124" s="1070"/>
      <c r="K124" s="1070"/>
      <c r="L124" s="1070"/>
      <c r="M124" s="1070"/>
      <c r="N124" s="1070"/>
      <c r="O124" s="1205"/>
      <c r="P124" s="205"/>
      <c r="Q124" s="189"/>
    </row>
    <row r="125" spans="1:17" ht="94.5" customHeight="1" x14ac:dyDescent="0.2">
      <c r="A125" s="5" t="s">
        <v>156</v>
      </c>
      <c r="B125" s="12" t="s">
        <v>209</v>
      </c>
      <c r="C125" s="5" t="s">
        <v>788</v>
      </c>
      <c r="D125" s="12" t="s">
        <v>538</v>
      </c>
      <c r="E125" s="5" t="s">
        <v>141</v>
      </c>
      <c r="F125" s="11"/>
      <c r="G125" s="421"/>
      <c r="H125" s="305"/>
      <c r="I125" s="85"/>
      <c r="J125" s="85"/>
      <c r="K125" s="85"/>
      <c r="L125" s="85"/>
      <c r="M125" s="85"/>
      <c r="N125" s="85"/>
      <c r="O125" s="84"/>
      <c r="P125" s="122"/>
    </row>
    <row r="126" spans="1:17" ht="191.45" customHeight="1" x14ac:dyDescent="0.2">
      <c r="A126" s="33" t="s">
        <v>449</v>
      </c>
      <c r="B126" s="21" t="s">
        <v>210</v>
      </c>
      <c r="C126" s="5" t="s">
        <v>788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</row>
    <row r="127" spans="1:17" ht="108.75" customHeight="1" x14ac:dyDescent="0.2">
      <c r="A127" s="5" t="s">
        <v>314</v>
      </c>
      <c r="B127" s="50" t="s">
        <v>443</v>
      </c>
      <c r="C127" s="5" t="s">
        <v>788</v>
      </c>
      <c r="D127" s="12" t="s">
        <v>538</v>
      </c>
      <c r="E127" s="51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</row>
    <row r="128" spans="1:17" ht="92.25" customHeight="1" x14ac:dyDescent="0.2">
      <c r="A128" s="5" t="s">
        <v>315</v>
      </c>
      <c r="B128" s="50" t="s">
        <v>444</v>
      </c>
      <c r="C128" s="5" t="s">
        <v>788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</row>
    <row r="129" spans="1:17" ht="62.25" customHeight="1" x14ac:dyDescent="0.2">
      <c r="A129" s="5" t="s">
        <v>316</v>
      </c>
      <c r="B129" s="50" t="s">
        <v>211</v>
      </c>
      <c r="C129" s="5" t="s">
        <v>788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</row>
    <row r="130" spans="1:17" ht="122.25" customHeight="1" x14ac:dyDescent="0.2">
      <c r="A130" s="5" t="s">
        <v>293</v>
      </c>
      <c r="B130" s="12" t="s">
        <v>445</v>
      </c>
      <c r="C130" s="5" t="s">
        <v>788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</row>
    <row r="131" spans="1:17" ht="77.25" customHeight="1" x14ac:dyDescent="0.2">
      <c r="A131" s="5" t="s">
        <v>128</v>
      </c>
      <c r="B131" s="28" t="s">
        <v>213</v>
      </c>
      <c r="C131" s="5" t="s">
        <v>788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</row>
    <row r="132" spans="1:17" ht="105" x14ac:dyDescent="0.2">
      <c r="A132" s="5" t="s">
        <v>505</v>
      </c>
      <c r="B132" s="12" t="s">
        <v>31</v>
      </c>
      <c r="C132" s="5" t="s">
        <v>788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10">
        <f>F135+F136+F137</f>
        <v>637232.4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8">F134+O134</f>
        <v>637232.4</v>
      </c>
      <c r="Q134" s="10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10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8"/>
        <v>0</v>
      </c>
      <c r="Q135" s="10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10">
        <f>F66+F73+F75+F77+F79+F81+F68+F84+F105</f>
        <v>430325.2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O66+O73+O75+O77+O79+O81+O68+O84+O105</f>
        <v>0</v>
      </c>
      <c r="P136" s="122">
        <f t="shared" si="8"/>
        <v>430325.2</v>
      </c>
      <c r="Q136" s="10">
        <f>Q66+Q73+Q75+Q77+Q79+Q81+Q68+Q84+Q105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10">
        <f>F67+F74+F76+F78+F88+F80+F82+F101+F102+F85+F106</f>
        <v>206907.2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O67+O74+O76+O78+O88+O80+O82+O101+O102+O85+O106</f>
        <v>0</v>
      </c>
      <c r="P137" s="122">
        <f t="shared" si="8"/>
        <v>206907.2</v>
      </c>
      <c r="Q137" s="10">
        <f>Q67+Q74+Q76+Q78+Q88+Q80+Q82+Q101+Q102+Q85+Q106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10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8"/>
        <v>0</v>
      </c>
      <c r="Q138" s="10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53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8"/>
        <v>0</v>
      </c>
      <c r="Q139" s="53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53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53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8"/>
        <v>0</v>
      </c>
      <c r="Q141" s="53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53">
        <f>F134+F138</f>
        <v>637232.4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8"/>
        <v>637232.4</v>
      </c>
      <c r="Q142" s="53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53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0</v>
      </c>
      <c r="Q143" s="53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53">
        <f>F136+F140</f>
        <v>430325.2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430325.2</v>
      </c>
      <c r="Q144" s="53">
        <f>Q136+Q140</f>
        <v>0</v>
      </c>
    </row>
    <row r="145" spans="1:17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53">
        <f>F137+F141</f>
        <v>206907.2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8"/>
        <v>206907.2</v>
      </c>
      <c r="Q145" s="53">
        <f>Q137+Q141</f>
        <v>0</v>
      </c>
    </row>
    <row r="146" spans="1:17" s="37" customFormat="1" ht="24.95" customHeight="1" x14ac:dyDescent="0.25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89"/>
    </row>
    <row r="147" spans="1:17" s="37" customFormat="1" ht="23.45" customHeight="1" x14ac:dyDescent="0.25">
      <c r="A147" s="1094" t="s">
        <v>570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89"/>
    </row>
    <row r="148" spans="1:17" ht="66" customHeight="1" x14ac:dyDescent="0.2">
      <c r="A148" s="207" t="s">
        <v>162</v>
      </c>
      <c r="B148" s="12" t="s">
        <v>621</v>
      </c>
      <c r="C148" s="8" t="s">
        <v>788</v>
      </c>
      <c r="D148" s="328" t="s">
        <v>533</v>
      </c>
      <c r="E148" s="388" t="s">
        <v>611</v>
      </c>
      <c r="F148" s="10">
        <v>170060.3</v>
      </c>
      <c r="G148" s="420"/>
      <c r="H148" s="277"/>
      <c r="I148" s="83"/>
      <c r="J148" s="83"/>
      <c r="K148" s="83"/>
      <c r="L148" s="83"/>
      <c r="M148" s="83"/>
      <c r="N148" s="83"/>
      <c r="O148" s="84">
        <f>SUM(G148:N148)</f>
        <v>0</v>
      </c>
      <c r="P148" s="122">
        <f>F148+O148</f>
        <v>170060.3</v>
      </c>
      <c r="Q148" s="193"/>
    </row>
    <row r="149" spans="1:17" ht="82.9" customHeight="1" x14ac:dyDescent="0.2">
      <c r="A149" s="207" t="s">
        <v>163</v>
      </c>
      <c r="B149" s="12" t="s">
        <v>692</v>
      </c>
      <c r="C149" s="8" t="s">
        <v>0</v>
      </c>
      <c r="D149" s="328" t="s">
        <v>533</v>
      </c>
      <c r="E149" s="388" t="s">
        <v>862</v>
      </c>
      <c r="F149" s="10">
        <v>0</v>
      </c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0</v>
      </c>
      <c r="Q149" s="193"/>
    </row>
    <row r="150" spans="1:17" ht="40.15" customHeight="1" x14ac:dyDescent="0.2">
      <c r="A150" s="5" t="s">
        <v>164</v>
      </c>
      <c r="B150" s="12" t="s">
        <v>332</v>
      </c>
      <c r="C150" s="8" t="s">
        <v>788</v>
      </c>
      <c r="D150" s="12" t="s">
        <v>310</v>
      </c>
      <c r="E150" s="5" t="s">
        <v>141</v>
      </c>
      <c r="F150" s="10"/>
      <c r="G150" s="420"/>
      <c r="H150" s="277"/>
      <c r="I150" s="83"/>
      <c r="J150" s="83"/>
      <c r="K150" s="83"/>
      <c r="L150" s="83"/>
      <c r="M150" s="83"/>
      <c r="N150" s="83"/>
      <c r="O150" s="84"/>
      <c r="P150" s="122"/>
      <c r="Q150" s="193"/>
    </row>
    <row r="151" spans="1:17" ht="50.45" customHeight="1" x14ac:dyDescent="0.2">
      <c r="A151" s="5" t="s">
        <v>430</v>
      </c>
      <c r="B151" s="12" t="s">
        <v>509</v>
      </c>
      <c r="C151" s="8" t="s">
        <v>788</v>
      </c>
      <c r="D151" s="12" t="s">
        <v>397</v>
      </c>
      <c r="E151" s="5" t="s">
        <v>141</v>
      </c>
      <c r="F151" s="11"/>
      <c r="G151" s="421"/>
      <c r="H151" s="305"/>
      <c r="I151" s="85"/>
      <c r="J151" s="85"/>
      <c r="K151" s="85"/>
      <c r="L151" s="85"/>
      <c r="M151" s="85"/>
      <c r="N151" s="85"/>
      <c r="O151" s="84"/>
      <c r="P151" s="122"/>
    </row>
    <row r="152" spans="1:17" ht="51" customHeight="1" x14ac:dyDescent="0.2">
      <c r="A152" s="5" t="s">
        <v>431</v>
      </c>
      <c r="B152" s="12" t="s">
        <v>510</v>
      </c>
      <c r="C152" s="8" t="s">
        <v>788</v>
      </c>
      <c r="D152" s="12" t="s">
        <v>450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</row>
    <row r="153" spans="1:17" ht="35.25" customHeight="1" x14ac:dyDescent="0.2">
      <c r="A153" s="5" t="s">
        <v>469</v>
      </c>
      <c r="B153" s="12" t="s">
        <v>511</v>
      </c>
      <c r="C153" s="5" t="s">
        <v>788</v>
      </c>
      <c r="D153" s="12" t="s">
        <v>46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</row>
    <row r="154" spans="1:17" ht="110.45" customHeight="1" x14ac:dyDescent="0.2">
      <c r="A154" s="5" t="s">
        <v>470</v>
      </c>
      <c r="B154" s="12" t="s">
        <v>866</v>
      </c>
      <c r="C154" s="5" t="s">
        <v>788</v>
      </c>
      <c r="D154" s="12" t="s">
        <v>528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</row>
    <row r="155" spans="1:17" ht="95.45" customHeight="1" x14ac:dyDescent="0.2">
      <c r="A155" s="5" t="s">
        <v>470</v>
      </c>
      <c r="B155" s="12" t="s">
        <v>527</v>
      </c>
      <c r="C155" s="5" t="s">
        <v>788</v>
      </c>
      <c r="D155" s="12" t="s">
        <v>530</v>
      </c>
      <c r="E155" s="5" t="s">
        <v>516</v>
      </c>
      <c r="F155" s="11">
        <v>0</v>
      </c>
      <c r="G155" s="421"/>
      <c r="H155" s="305"/>
      <c r="I155" s="85"/>
      <c r="J155" s="85"/>
      <c r="K155" s="85"/>
      <c r="L155" s="85"/>
      <c r="M155" s="85"/>
      <c r="N155" s="85"/>
      <c r="O155" s="84">
        <f>SUM(G155:N155)</f>
        <v>0</v>
      </c>
      <c r="P155" s="122">
        <f>F155+O155</f>
        <v>0</v>
      </c>
    </row>
    <row r="156" spans="1:17" ht="95.45" customHeight="1" x14ac:dyDescent="0.2">
      <c r="A156" s="5" t="s">
        <v>472</v>
      </c>
      <c r="B156" s="12" t="s">
        <v>864</v>
      </c>
      <c r="C156" s="5" t="s">
        <v>788</v>
      </c>
      <c r="D156" s="12" t="s">
        <v>147</v>
      </c>
      <c r="E156" s="5" t="s">
        <v>141</v>
      </c>
      <c r="F156" s="11"/>
      <c r="G156" s="421"/>
      <c r="H156" s="305"/>
      <c r="I156" s="85"/>
      <c r="J156" s="85"/>
      <c r="K156" s="85"/>
      <c r="L156" s="85"/>
      <c r="M156" s="85"/>
      <c r="N156" s="85"/>
      <c r="O156" s="84"/>
      <c r="P156" s="122"/>
    </row>
    <row r="157" spans="1:17" ht="24.6" customHeight="1" x14ac:dyDescent="0.2">
      <c r="A157" s="1196" t="s">
        <v>930</v>
      </c>
      <c r="B157" s="1197"/>
      <c r="C157" s="1197"/>
      <c r="D157" s="1197"/>
      <c r="E157" s="1197"/>
      <c r="F157" s="1197"/>
      <c r="G157" s="1197"/>
      <c r="H157" s="1197"/>
      <c r="I157" s="1197"/>
      <c r="J157" s="1197"/>
      <c r="K157" s="1197"/>
      <c r="L157" s="1197"/>
      <c r="M157" s="1197"/>
      <c r="N157" s="1197"/>
      <c r="O157" s="1197"/>
      <c r="P157" s="1197"/>
      <c r="Q157" s="1198"/>
    </row>
    <row r="158" spans="1:17" ht="19.899999999999999" customHeight="1" x14ac:dyDescent="0.2">
      <c r="A158" s="16" t="s">
        <v>278</v>
      </c>
      <c r="B158" s="1076" t="s">
        <v>481</v>
      </c>
      <c r="C158" s="1076"/>
      <c r="D158" s="1076"/>
      <c r="E158" s="1076"/>
      <c r="F158" s="11">
        <f>F159+F160+F161</f>
        <v>170060.3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170060.3</v>
      </c>
      <c r="Q158" s="395">
        <f>Q159+Q160+Q161</f>
        <v>0</v>
      </c>
    </row>
    <row r="159" spans="1:17" ht="19.899999999999999" customHeight="1" x14ac:dyDescent="0.2">
      <c r="A159" s="16" t="s">
        <v>279</v>
      </c>
      <c r="B159" s="1075" t="s">
        <v>468</v>
      </c>
      <c r="C159" s="1075"/>
      <c r="D159" s="1075"/>
      <c r="E159" s="1075"/>
      <c r="F159" s="11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7" ht="19.899999999999999" customHeight="1" x14ac:dyDescent="0.2">
      <c r="A160" s="16" t="s">
        <v>280</v>
      </c>
      <c r="B160" s="1075" t="s">
        <v>29</v>
      </c>
      <c r="C160" s="1075"/>
      <c r="D160" s="1075"/>
      <c r="E160" s="1075"/>
      <c r="F160" s="11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7" ht="19.899999999999999" customHeight="1" x14ac:dyDescent="0.2">
      <c r="A161" s="16" t="s">
        <v>281</v>
      </c>
      <c r="B161" s="1075" t="s">
        <v>158</v>
      </c>
      <c r="C161" s="1075"/>
      <c r="D161" s="1075"/>
      <c r="E161" s="1075"/>
      <c r="F161" s="11">
        <f>F148</f>
        <v>170060.3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170060.3</v>
      </c>
      <c r="Q161" s="395">
        <f>Q148</f>
        <v>0</v>
      </c>
    </row>
    <row r="162" spans="1:17" ht="19.899999999999999" customHeight="1" x14ac:dyDescent="0.2">
      <c r="A162" s="16" t="s">
        <v>286</v>
      </c>
      <c r="B162" s="1076" t="s">
        <v>918</v>
      </c>
      <c r="C162" s="1076"/>
      <c r="D162" s="1076"/>
      <c r="E162" s="1076"/>
      <c r="F162" s="11">
        <f>F163+F164+F165</f>
        <v>170060.3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170060.3</v>
      </c>
      <c r="Q162" s="395">
        <f>Q163+Q164+Q165</f>
        <v>0</v>
      </c>
    </row>
    <row r="163" spans="1:17" ht="19.899999999999999" customHeight="1" x14ac:dyDescent="0.2">
      <c r="A163" s="16" t="s">
        <v>287</v>
      </c>
      <c r="B163" s="1075" t="s">
        <v>468</v>
      </c>
      <c r="C163" s="1075"/>
      <c r="D163" s="1075"/>
      <c r="E163" s="1075"/>
      <c r="F163" s="11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9">P159</f>
        <v>0</v>
      </c>
      <c r="Q163" s="395">
        <f t="shared" si="9"/>
        <v>0</v>
      </c>
    </row>
    <row r="164" spans="1:17" ht="19.899999999999999" customHeight="1" x14ac:dyDescent="0.2">
      <c r="A164" s="16" t="s">
        <v>288</v>
      </c>
      <c r="B164" s="1075" t="s">
        <v>29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9"/>
        <v>0</v>
      </c>
      <c r="Q164" s="395">
        <f t="shared" si="9"/>
        <v>0</v>
      </c>
    </row>
    <row r="165" spans="1:17" ht="19.899999999999999" customHeight="1" x14ac:dyDescent="0.2">
      <c r="A165" s="16" t="s">
        <v>289</v>
      </c>
      <c r="B165" s="1075" t="s">
        <v>158</v>
      </c>
      <c r="C165" s="1075"/>
      <c r="D165" s="1075"/>
      <c r="E165" s="1075"/>
      <c r="F165" s="11">
        <f>F161</f>
        <v>170060.3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170060.3</v>
      </c>
      <c r="Q165" s="395">
        <f t="shared" si="9"/>
        <v>0</v>
      </c>
    </row>
    <row r="166" spans="1:17" s="37" customFormat="1" ht="24.75" customHeight="1" x14ac:dyDescent="0.25">
      <c r="A166" s="1072" t="s">
        <v>551</v>
      </c>
      <c r="B166" s="1072"/>
      <c r="C166" s="1072"/>
      <c r="D166" s="1072"/>
      <c r="E166" s="1072"/>
      <c r="F166" s="1072"/>
      <c r="G166" s="1072"/>
      <c r="H166" s="1072"/>
      <c r="I166" s="1072"/>
      <c r="J166" s="1072"/>
      <c r="K166" s="1072"/>
      <c r="L166" s="1072"/>
      <c r="M166" s="1072"/>
      <c r="N166" s="1072"/>
      <c r="O166" s="1072"/>
      <c r="P166" s="205"/>
      <c r="Q166" s="189"/>
    </row>
    <row r="167" spans="1:17" ht="64.900000000000006" customHeight="1" x14ac:dyDescent="0.2">
      <c r="A167" s="5" t="s">
        <v>165</v>
      </c>
      <c r="B167" s="12" t="s">
        <v>865</v>
      </c>
      <c r="C167" s="5" t="s">
        <v>788</v>
      </c>
      <c r="D167" s="12" t="s">
        <v>47</v>
      </c>
      <c r="E167" s="5" t="s">
        <v>30</v>
      </c>
      <c r="F167" s="11">
        <v>0</v>
      </c>
      <c r="G167" s="421"/>
      <c r="H167" s="305"/>
      <c r="I167" s="85"/>
      <c r="J167" s="85"/>
      <c r="K167" s="85"/>
      <c r="L167" s="85"/>
      <c r="M167" s="85"/>
      <c r="N167" s="85"/>
      <c r="O167" s="84">
        <f>SUM(G167:N167)</f>
        <v>0</v>
      </c>
      <c r="P167" s="122">
        <f>F167+O167</f>
        <v>0</v>
      </c>
    </row>
    <row r="168" spans="1:17" ht="78.75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11"/>
      <c r="G168" s="421"/>
      <c r="H168" s="305"/>
      <c r="I168" s="85"/>
      <c r="J168" s="85"/>
      <c r="K168" s="85"/>
      <c r="L168" s="85"/>
      <c r="M168" s="85"/>
      <c r="N168" s="85"/>
      <c r="O168" s="84"/>
      <c r="P168" s="122"/>
    </row>
    <row r="169" spans="1:17" ht="24.95" customHeight="1" x14ac:dyDescent="0.2">
      <c r="A169" s="1072" t="s">
        <v>341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</row>
    <row r="170" spans="1:17" ht="33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11"/>
      <c r="G170" s="421"/>
      <c r="H170" s="305"/>
      <c r="I170" s="85"/>
      <c r="J170" s="85"/>
      <c r="K170" s="85"/>
      <c r="L170" s="85"/>
      <c r="M170" s="85"/>
      <c r="N170" s="85"/>
      <c r="O170" s="84"/>
      <c r="P170" s="122"/>
    </row>
    <row r="171" spans="1:17" ht="48" customHeight="1" x14ac:dyDescent="0.2">
      <c r="A171" s="5" t="s">
        <v>167</v>
      </c>
      <c r="B171" s="21" t="s">
        <v>25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</row>
    <row r="172" spans="1:17" ht="78.7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</row>
    <row r="173" spans="1:17" ht="33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</row>
    <row r="174" spans="1:17" ht="62.2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</row>
    <row r="175" spans="1:17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</row>
    <row r="176" spans="1:17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10">
        <f>F178+F179+F180</f>
        <v>170060.3</v>
      </c>
      <c r="G177" s="420"/>
      <c r="H177" s="277"/>
      <c r="I177" s="83"/>
      <c r="J177" s="83"/>
      <c r="K177" s="83"/>
      <c r="L177" s="83"/>
      <c r="M177" s="83"/>
      <c r="N177" s="83"/>
      <c r="O177" s="84">
        <f>O178+O179+O180</f>
        <v>0</v>
      </c>
      <c r="P177" s="122">
        <f t="shared" ref="P177:P188" si="10">F177+O177</f>
        <v>170060.3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10">
        <v>0</v>
      </c>
      <c r="G178" s="420"/>
      <c r="H178" s="277"/>
      <c r="I178" s="83"/>
      <c r="J178" s="83"/>
      <c r="K178" s="83"/>
      <c r="L178" s="83"/>
      <c r="M178" s="83"/>
      <c r="N178" s="83"/>
      <c r="O178" s="84">
        <v>0</v>
      </c>
      <c r="P178" s="122">
        <f t="shared" si="10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10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10">
        <f>O149</f>
        <v>0</v>
      </c>
      <c r="P179" s="122">
        <f t="shared" si="10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10">
        <f>F148+F155</f>
        <v>170060.3</v>
      </c>
      <c r="G180" s="420"/>
      <c r="H180" s="277"/>
      <c r="I180" s="83"/>
      <c r="J180" s="83"/>
      <c r="K180" s="83"/>
      <c r="L180" s="83"/>
      <c r="M180" s="83"/>
      <c r="N180" s="83"/>
      <c r="O180" s="277">
        <f>O148+O155</f>
        <v>0</v>
      </c>
      <c r="P180" s="122">
        <f t="shared" si="10"/>
        <v>170060.3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10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84">
        <f>O182+O183+O184</f>
        <v>0</v>
      </c>
      <c r="P181" s="122">
        <f t="shared" si="10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53">
        <v>0</v>
      </c>
      <c r="G182" s="423"/>
      <c r="H182" s="397"/>
      <c r="I182" s="89"/>
      <c r="J182" s="89"/>
      <c r="K182" s="89"/>
      <c r="L182" s="89"/>
      <c r="M182" s="89"/>
      <c r="N182" s="89"/>
      <c r="O182" s="90">
        <v>0</v>
      </c>
      <c r="P182" s="122">
        <f t="shared" si="10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53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f>O167</f>
        <v>0</v>
      </c>
      <c r="P184" s="122">
        <f t="shared" si="10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53">
        <f>F177+F181</f>
        <v>170060.3</v>
      </c>
      <c r="G185" s="423"/>
      <c r="H185" s="397"/>
      <c r="I185" s="89"/>
      <c r="J185" s="89"/>
      <c r="K185" s="89"/>
      <c r="L185" s="89"/>
      <c r="M185" s="89"/>
      <c r="N185" s="89"/>
      <c r="O185" s="90">
        <f>O177+O181</f>
        <v>0</v>
      </c>
      <c r="P185" s="122">
        <f t="shared" si="10"/>
        <v>170060.3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53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0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53">
        <f>F180+F184</f>
        <v>170060.3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0"/>
        <v>170060.3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</row>
    <row r="190" spans="1:17" ht="24.95" customHeight="1" x14ac:dyDescent="0.2">
      <c r="A190" s="1057" t="s">
        <v>802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</row>
    <row r="191" spans="1:17" ht="106.9" customHeight="1" x14ac:dyDescent="0.2">
      <c r="A191" s="21" t="s">
        <v>512</v>
      </c>
      <c r="B191" s="21" t="s">
        <v>625</v>
      </c>
      <c r="C191" s="5" t="s">
        <v>788</v>
      </c>
      <c r="D191" s="21" t="s">
        <v>466</v>
      </c>
      <c r="E191" s="5" t="s">
        <v>873</v>
      </c>
      <c r="F191" s="11">
        <v>3027.2</v>
      </c>
      <c r="G191" s="427"/>
      <c r="H191" s="404"/>
      <c r="I191" s="92"/>
      <c r="J191" s="92"/>
      <c r="K191" s="92"/>
      <c r="L191" s="92"/>
      <c r="M191" s="92"/>
      <c r="N191" s="92"/>
      <c r="O191" s="84">
        <f>SUM(G191:N191)</f>
        <v>0</v>
      </c>
      <c r="P191" s="122">
        <f>F191+O191</f>
        <v>3027.2</v>
      </c>
    </row>
    <row r="192" spans="1:17" ht="102" customHeight="1" x14ac:dyDescent="0.2">
      <c r="A192" s="21" t="s">
        <v>513</v>
      </c>
      <c r="B192" s="21" t="s">
        <v>626</v>
      </c>
      <c r="C192" s="5" t="s">
        <v>788</v>
      </c>
      <c r="D192" s="21" t="s">
        <v>466</v>
      </c>
      <c r="E192" s="5" t="s">
        <v>613</v>
      </c>
      <c r="F192" s="11">
        <v>1863.3</v>
      </c>
      <c r="G192" s="421"/>
      <c r="H192" s="305"/>
      <c r="I192" s="85"/>
      <c r="J192" s="85"/>
      <c r="K192" s="85"/>
      <c r="L192" s="85"/>
      <c r="M192" s="85"/>
      <c r="N192" s="85"/>
      <c r="O192" s="84">
        <f>SUM(G192:N192)</f>
        <v>0</v>
      </c>
      <c r="P192" s="122">
        <f>F192+O192</f>
        <v>1863.3</v>
      </c>
    </row>
    <row r="193" spans="1:17" ht="129" customHeight="1" x14ac:dyDescent="0.2">
      <c r="A193" s="21" t="s">
        <v>514</v>
      </c>
      <c r="B193" s="21" t="s">
        <v>632</v>
      </c>
      <c r="C193" s="5" t="s">
        <v>788</v>
      </c>
      <c r="D193" s="21" t="s">
        <v>466</v>
      </c>
      <c r="E193" s="5" t="s">
        <v>627</v>
      </c>
      <c r="F193" s="11">
        <v>3474.4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3474.4</v>
      </c>
    </row>
    <row r="194" spans="1:17" ht="85.5" customHeight="1" x14ac:dyDescent="0.2">
      <c r="A194" s="21" t="s">
        <v>562</v>
      </c>
      <c r="B194" s="21" t="s">
        <v>566</v>
      </c>
      <c r="C194" s="5" t="s">
        <v>788</v>
      </c>
      <c r="D194" s="21" t="s">
        <v>529</v>
      </c>
      <c r="E194" s="5" t="s">
        <v>141</v>
      </c>
      <c r="F194" s="11"/>
      <c r="G194" s="421"/>
      <c r="H194" s="305"/>
      <c r="I194" s="85"/>
      <c r="J194" s="85"/>
      <c r="K194" s="85"/>
      <c r="L194" s="85"/>
      <c r="M194" s="85"/>
      <c r="N194" s="85"/>
      <c r="O194" s="84"/>
      <c r="P194" s="122"/>
    </row>
    <row r="195" spans="1:17" ht="69" customHeight="1" x14ac:dyDescent="0.2">
      <c r="A195" s="21" t="s">
        <v>634</v>
      </c>
      <c r="B195" s="21" t="s">
        <v>27</v>
      </c>
      <c r="C195" s="5" t="s">
        <v>788</v>
      </c>
      <c r="D195" s="21" t="s">
        <v>529</v>
      </c>
      <c r="E195" s="5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</row>
    <row r="196" spans="1:17" ht="24" customHeight="1" x14ac:dyDescent="0.2">
      <c r="A196" s="1196" t="s">
        <v>919</v>
      </c>
      <c r="B196" s="1197"/>
      <c r="C196" s="1197"/>
      <c r="D196" s="1197"/>
      <c r="E196" s="1197"/>
      <c r="F196" s="1197"/>
      <c r="G196" s="1197"/>
      <c r="H196" s="1197"/>
      <c r="I196" s="1197"/>
      <c r="J196" s="1197"/>
      <c r="K196" s="1197"/>
      <c r="L196" s="1197"/>
      <c r="M196" s="1197"/>
      <c r="N196" s="1197"/>
      <c r="O196" s="1197"/>
      <c r="P196" s="1197"/>
      <c r="Q196" s="1198"/>
    </row>
    <row r="197" spans="1:17" ht="18" customHeight="1" x14ac:dyDescent="0.2">
      <c r="A197" s="16" t="s">
        <v>278</v>
      </c>
      <c r="B197" s="1076" t="s">
        <v>481</v>
      </c>
      <c r="C197" s="1076"/>
      <c r="D197" s="1076"/>
      <c r="E197" s="1076"/>
      <c r="F197" s="11">
        <f>F198+F199+F200</f>
        <v>8364.9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8364.9</v>
      </c>
      <c r="Q197" s="395">
        <f>Q198+Q199+Q200</f>
        <v>0</v>
      </c>
    </row>
    <row r="198" spans="1:17" ht="24" customHeight="1" x14ac:dyDescent="0.2">
      <c r="A198" s="16" t="s">
        <v>279</v>
      </c>
      <c r="B198" s="1075" t="s">
        <v>468</v>
      </c>
      <c r="C198" s="1075"/>
      <c r="D198" s="1075"/>
      <c r="E198" s="1075"/>
      <c r="F198" s="11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24" customHeight="1" x14ac:dyDescent="0.2">
      <c r="A199" s="16" t="s">
        <v>280</v>
      </c>
      <c r="B199" s="1075" t="s">
        <v>29</v>
      </c>
      <c r="C199" s="1075"/>
      <c r="D199" s="1075"/>
      <c r="E199" s="1075"/>
      <c r="F199" s="11">
        <f>F191</f>
        <v>3027.2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3027.2</v>
      </c>
      <c r="Q199" s="395">
        <f>Q191</f>
        <v>0</v>
      </c>
    </row>
    <row r="200" spans="1:17" ht="24" customHeight="1" x14ac:dyDescent="0.2">
      <c r="A200" s="16" t="s">
        <v>281</v>
      </c>
      <c r="B200" s="1075" t="s">
        <v>158</v>
      </c>
      <c r="C200" s="1075"/>
      <c r="D200" s="1075"/>
      <c r="E200" s="1075"/>
      <c r="F200" s="11">
        <f>F192+F193</f>
        <v>5337.7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5337.7</v>
      </c>
      <c r="Q200" s="395">
        <f>Q192+Q193</f>
        <v>0</v>
      </c>
    </row>
    <row r="201" spans="1:17" ht="24" customHeight="1" x14ac:dyDescent="0.2">
      <c r="A201" s="16" t="s">
        <v>286</v>
      </c>
      <c r="B201" s="1076" t="s">
        <v>920</v>
      </c>
      <c r="C201" s="1076"/>
      <c r="D201" s="1076"/>
      <c r="E201" s="1076"/>
      <c r="F201" s="11">
        <f>F202+F203+F204</f>
        <v>8364.9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8364.9</v>
      </c>
      <c r="Q201" s="395">
        <f>Q202+Q203+Q204</f>
        <v>0</v>
      </c>
    </row>
    <row r="202" spans="1:17" ht="24" customHeight="1" x14ac:dyDescent="0.2">
      <c r="A202" s="16" t="s">
        <v>287</v>
      </c>
      <c r="B202" s="1075" t="s">
        <v>468</v>
      </c>
      <c r="C202" s="1075"/>
      <c r="D202" s="1075"/>
      <c r="E202" s="1075"/>
      <c r="F202" s="11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24" customHeight="1" x14ac:dyDescent="0.2">
      <c r="A203" s="16" t="s">
        <v>288</v>
      </c>
      <c r="B203" s="1075" t="s">
        <v>29</v>
      </c>
      <c r="C203" s="1075"/>
      <c r="D203" s="1075"/>
      <c r="E203" s="1075"/>
      <c r="F203" s="11">
        <f>F199</f>
        <v>3027.2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3027.2</v>
      </c>
      <c r="Q203" s="395">
        <f>Q199</f>
        <v>0</v>
      </c>
    </row>
    <row r="204" spans="1:17" ht="24" customHeight="1" x14ac:dyDescent="0.2">
      <c r="A204" s="16" t="s">
        <v>289</v>
      </c>
      <c r="B204" s="1075" t="s">
        <v>158</v>
      </c>
      <c r="C204" s="1075"/>
      <c r="D204" s="1075"/>
      <c r="E204" s="1075"/>
      <c r="F204" s="11">
        <f>F200</f>
        <v>5337.7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5337.7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10">
        <f>F207+F208+F209</f>
        <v>8364.9</v>
      </c>
      <c r="G206" s="420"/>
      <c r="H206" s="277"/>
      <c r="I206" s="83"/>
      <c r="J206" s="83"/>
      <c r="K206" s="83"/>
      <c r="L206" s="83"/>
      <c r="M206" s="83"/>
      <c r="N206" s="83"/>
      <c r="O206" s="10">
        <f>O207+O208+O209</f>
        <v>0</v>
      </c>
      <c r="P206" s="122">
        <f>P207+P208+P209</f>
        <v>8364.9</v>
      </c>
      <c r="Q206" s="193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53">
        <v>0</v>
      </c>
      <c r="G207" s="423"/>
      <c r="H207" s="397"/>
      <c r="I207" s="89"/>
      <c r="J207" s="89"/>
      <c r="K207" s="89"/>
      <c r="L207" s="89"/>
      <c r="M207" s="89"/>
      <c r="N207" s="89"/>
      <c r="O207" s="53">
        <v>0</v>
      </c>
      <c r="P207" s="122">
        <f t="shared" ref="P207:P213" si="11">F207+O207</f>
        <v>0</v>
      </c>
      <c r="Q207" s="194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53">
        <f>F191</f>
        <v>3027.2</v>
      </c>
      <c r="G208" s="423"/>
      <c r="H208" s="397"/>
      <c r="I208" s="89"/>
      <c r="J208" s="89"/>
      <c r="K208" s="89"/>
      <c r="L208" s="89"/>
      <c r="M208" s="89"/>
      <c r="N208" s="89"/>
      <c r="O208" s="53">
        <f>O191</f>
        <v>0</v>
      </c>
      <c r="P208" s="122">
        <f t="shared" si="11"/>
        <v>3027.2</v>
      </c>
      <c r="Q208" s="194">
        <f>Q191</f>
        <v>0</v>
      </c>
    </row>
    <row r="209" spans="1:17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53">
        <f>F192+F193</f>
        <v>5337.7</v>
      </c>
      <c r="G209" s="420"/>
      <c r="H209" s="277"/>
      <c r="I209" s="83"/>
      <c r="J209" s="83"/>
      <c r="K209" s="83"/>
      <c r="L209" s="83"/>
      <c r="M209" s="83"/>
      <c r="N209" s="83"/>
      <c r="O209" s="53">
        <f>O192+O193</f>
        <v>0</v>
      </c>
      <c r="P209" s="122">
        <f t="shared" si="11"/>
        <v>5337.7</v>
      </c>
      <c r="Q209" s="194">
        <f>Q192+Q193</f>
        <v>0</v>
      </c>
    </row>
    <row r="210" spans="1:17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10">
        <f>F206</f>
        <v>8364.9</v>
      </c>
      <c r="G210" s="420"/>
      <c r="H210" s="277"/>
      <c r="I210" s="83"/>
      <c r="J210" s="83"/>
      <c r="K210" s="83"/>
      <c r="L210" s="83"/>
      <c r="M210" s="83"/>
      <c r="N210" s="83"/>
      <c r="O210" s="10">
        <f>O206</f>
        <v>0</v>
      </c>
      <c r="P210" s="122">
        <f t="shared" si="11"/>
        <v>8364.9</v>
      </c>
      <c r="Q210" s="193">
        <f>Q206</f>
        <v>0</v>
      </c>
    </row>
    <row r="211" spans="1:17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10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10">
        <f>O207</f>
        <v>0</v>
      </c>
      <c r="P211" s="122">
        <f t="shared" si="11"/>
        <v>0</v>
      </c>
      <c r="Q211" s="193">
        <f>Q207</f>
        <v>0</v>
      </c>
    </row>
    <row r="212" spans="1:17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10">
        <f>F208</f>
        <v>3027.2</v>
      </c>
      <c r="G212" s="420"/>
      <c r="H212" s="277"/>
      <c r="I212" s="83"/>
      <c r="J212" s="83"/>
      <c r="K212" s="83"/>
      <c r="L212" s="83"/>
      <c r="M212" s="83"/>
      <c r="N212" s="83"/>
      <c r="O212" s="10">
        <f>O208</f>
        <v>0</v>
      </c>
      <c r="P212" s="122">
        <f t="shared" si="11"/>
        <v>3027.2</v>
      </c>
      <c r="Q212" s="193">
        <f>Q208</f>
        <v>0</v>
      </c>
    </row>
    <row r="213" spans="1:17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10">
        <f>F209</f>
        <v>5337.7</v>
      </c>
      <c r="G213" s="420"/>
      <c r="H213" s="277"/>
      <c r="I213" s="83"/>
      <c r="J213" s="83"/>
      <c r="K213" s="83"/>
      <c r="L213" s="83"/>
      <c r="M213" s="83"/>
      <c r="N213" s="83"/>
      <c r="O213" s="10">
        <f>O209</f>
        <v>0</v>
      </c>
      <c r="P213" s="122">
        <f t="shared" si="11"/>
        <v>5337.7</v>
      </c>
      <c r="Q213" s="193">
        <f>Q209</f>
        <v>0</v>
      </c>
    </row>
    <row r="214" spans="1:17" s="37" customFormat="1" ht="24.95" customHeight="1" x14ac:dyDescent="0.25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189"/>
    </row>
    <row r="215" spans="1:17" s="37" customFormat="1" ht="24.95" customHeight="1" x14ac:dyDescent="0.25">
      <c r="A215" s="1084" t="s">
        <v>806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89"/>
    </row>
    <row r="216" spans="1:17" ht="65.45" customHeight="1" x14ac:dyDescent="0.2">
      <c r="A216" s="8" t="s">
        <v>171</v>
      </c>
      <c r="B216" s="21" t="s">
        <v>621</v>
      </c>
      <c r="C216" s="5" t="s">
        <v>788</v>
      </c>
      <c r="D216" s="21" t="s">
        <v>172</v>
      </c>
      <c r="E216" s="21" t="s">
        <v>614</v>
      </c>
      <c r="F216" s="11">
        <f>0</f>
        <v>0</v>
      </c>
      <c r="G216" s="421"/>
      <c r="H216" s="305"/>
      <c r="I216" s="85"/>
      <c r="J216" s="85"/>
      <c r="K216" s="85"/>
      <c r="L216" s="85"/>
      <c r="M216" s="85"/>
      <c r="N216" s="85"/>
      <c r="O216" s="84">
        <f>SUM(G216:N216)</f>
        <v>0</v>
      </c>
      <c r="P216" s="122">
        <f>F216+O216</f>
        <v>0</v>
      </c>
      <c r="Q216" s="189">
        <f>0</f>
        <v>0</v>
      </c>
    </row>
    <row r="217" spans="1:17" ht="66" customHeight="1" x14ac:dyDescent="0.2">
      <c r="A217" s="8" t="s">
        <v>176</v>
      </c>
      <c r="B217" s="21" t="s">
        <v>691</v>
      </c>
      <c r="C217" s="5">
        <v>2014</v>
      </c>
      <c r="D217" s="21" t="s">
        <v>172</v>
      </c>
      <c r="E217" s="21" t="s">
        <v>693</v>
      </c>
      <c r="F217" s="11"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</row>
    <row r="218" spans="1:17" ht="63.75" customHeight="1" x14ac:dyDescent="0.2">
      <c r="A218" s="5" t="s">
        <v>477</v>
      </c>
      <c r="B218" s="21" t="s">
        <v>446</v>
      </c>
      <c r="C218" s="5" t="s">
        <v>788</v>
      </c>
      <c r="D218" s="21" t="s">
        <v>48</v>
      </c>
      <c r="E218" s="21" t="s">
        <v>141</v>
      </c>
      <c r="F218" s="11"/>
      <c r="G218" s="421"/>
      <c r="H218" s="305"/>
      <c r="I218" s="85"/>
      <c r="J218" s="85"/>
      <c r="K218" s="85"/>
      <c r="L218" s="85"/>
      <c r="M218" s="85"/>
      <c r="N218" s="85"/>
      <c r="O218" s="84"/>
      <c r="P218" s="122"/>
    </row>
    <row r="219" spans="1:17" ht="63.75" customHeight="1" x14ac:dyDescent="0.2">
      <c r="A219" s="8" t="s">
        <v>478</v>
      </c>
      <c r="B219" s="21" t="s">
        <v>361</v>
      </c>
      <c r="C219" s="5" t="s">
        <v>788</v>
      </c>
      <c r="D219" s="21" t="s">
        <v>172</v>
      </c>
      <c r="E219" s="21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</row>
    <row r="220" spans="1:17" ht="33.75" customHeight="1" x14ac:dyDescent="0.2">
      <c r="A220" s="5" t="s">
        <v>479</v>
      </c>
      <c r="B220" s="21" t="s">
        <v>362</v>
      </c>
      <c r="C220" s="5" t="s">
        <v>788</v>
      </c>
      <c r="D220" s="21" t="s">
        <v>172</v>
      </c>
      <c r="E220" s="21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</row>
    <row r="221" spans="1:17" ht="44.25" customHeight="1" x14ac:dyDescent="0.2">
      <c r="A221" s="5" t="s">
        <v>480</v>
      </c>
      <c r="B221" s="21" t="s">
        <v>535</v>
      </c>
      <c r="C221" s="5" t="s">
        <v>788</v>
      </c>
      <c r="D221" s="21" t="s">
        <v>364</v>
      </c>
      <c r="E221" s="21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</row>
    <row r="222" spans="1:17" ht="33.75" customHeight="1" x14ac:dyDescent="0.2">
      <c r="A222" s="5" t="s">
        <v>498</v>
      </c>
      <c r="B222" s="21" t="s">
        <v>366</v>
      </c>
      <c r="C222" s="5" t="s">
        <v>788</v>
      </c>
      <c r="D222" s="21" t="s">
        <v>173</v>
      </c>
      <c r="E222" s="21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</row>
    <row r="223" spans="1:17" ht="78.599999999999994" customHeight="1" x14ac:dyDescent="0.2">
      <c r="A223" s="5" t="s">
        <v>5</v>
      </c>
      <c r="B223" s="21" t="s">
        <v>6</v>
      </c>
      <c r="C223" s="5" t="s">
        <v>788</v>
      </c>
      <c r="D223" s="21" t="s">
        <v>173</v>
      </c>
      <c r="E223" s="21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</row>
    <row r="224" spans="1:17" ht="54.6" customHeight="1" x14ac:dyDescent="0.2">
      <c r="A224" s="5" t="s">
        <v>7</v>
      </c>
      <c r="B224" s="21" t="s">
        <v>8</v>
      </c>
      <c r="C224" s="5" t="s">
        <v>788</v>
      </c>
      <c r="D224" s="21" t="s">
        <v>173</v>
      </c>
      <c r="E224" s="21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</row>
    <row r="225" spans="1:17" s="37" customFormat="1" ht="34.5" customHeight="1" x14ac:dyDescent="0.25">
      <c r="A225" s="1057" t="s">
        <v>870</v>
      </c>
      <c r="B225" s="1062"/>
      <c r="C225" s="1062"/>
      <c r="D225" s="1062"/>
      <c r="E225" s="1062"/>
      <c r="F225" s="1062"/>
      <c r="G225" s="1062"/>
      <c r="H225" s="1062"/>
      <c r="I225" s="1062"/>
      <c r="J225" s="1062"/>
      <c r="K225" s="1062"/>
      <c r="L225" s="1062"/>
      <c r="M225" s="1062"/>
      <c r="N225" s="1062"/>
      <c r="O225" s="1061"/>
      <c r="P225" s="205"/>
      <c r="Q225" s="189"/>
    </row>
    <row r="226" spans="1:17" ht="61.5" hidden="1" customHeight="1" x14ac:dyDescent="0.2">
      <c r="A226" s="1056" t="s">
        <v>175</v>
      </c>
      <c r="B226" s="21" t="s">
        <v>650</v>
      </c>
      <c r="C226" s="21" t="s">
        <v>506</v>
      </c>
      <c r="D226" s="21" t="s">
        <v>367</v>
      </c>
      <c r="E226" s="21" t="s">
        <v>206</v>
      </c>
      <c r="F226" s="56">
        <v>0</v>
      </c>
      <c r="G226" s="428"/>
      <c r="H226" s="405"/>
      <c r="I226" s="93"/>
      <c r="J226" s="93"/>
      <c r="K226" s="93"/>
      <c r="L226" s="93"/>
      <c r="M226" s="93"/>
      <c r="N226" s="93"/>
      <c r="O226" s="84">
        <f t="shared" ref="O226:O231" si="12">SUM(G226:N226)</f>
        <v>0</v>
      </c>
      <c r="P226" s="122">
        <f t="shared" ref="P226:P231" si="13">F226+O226</f>
        <v>0</v>
      </c>
    </row>
    <row r="227" spans="1:17" ht="203.25" customHeight="1" x14ac:dyDescent="0.2">
      <c r="A227" s="1056"/>
      <c r="B227" s="21" t="s">
        <v>766</v>
      </c>
      <c r="C227" s="5" t="s">
        <v>788</v>
      </c>
      <c r="D227" s="21" t="s">
        <v>147</v>
      </c>
      <c r="E227" s="5" t="s">
        <v>875</v>
      </c>
      <c r="F227" s="53">
        <v>25556.2</v>
      </c>
      <c r="G227" s="423"/>
      <c r="H227" s="397"/>
      <c r="I227" s="89"/>
      <c r="J227" s="89"/>
      <c r="K227" s="89"/>
      <c r="L227" s="89"/>
      <c r="M227" s="89"/>
      <c r="N227" s="89"/>
      <c r="O227" s="84">
        <f t="shared" si="12"/>
        <v>0</v>
      </c>
      <c r="P227" s="122">
        <f t="shared" si="13"/>
        <v>25556.2</v>
      </c>
    </row>
    <row r="228" spans="1:17" ht="99" customHeight="1" x14ac:dyDescent="0.2">
      <c r="A228" s="5" t="s">
        <v>499</v>
      </c>
      <c r="B228" s="21" t="s">
        <v>633</v>
      </c>
      <c r="C228" s="5" t="s">
        <v>788</v>
      </c>
      <c r="D228" s="21" t="s">
        <v>147</v>
      </c>
      <c r="E228" s="5" t="s">
        <v>669</v>
      </c>
      <c r="F228" s="53">
        <v>1584.6</v>
      </c>
      <c r="G228" s="423"/>
      <c r="H228" s="397"/>
      <c r="I228" s="89"/>
      <c r="J228" s="89"/>
      <c r="K228" s="89"/>
      <c r="L228" s="89"/>
      <c r="M228" s="89"/>
      <c r="N228" s="89"/>
      <c r="O228" s="84">
        <f t="shared" si="12"/>
        <v>0</v>
      </c>
      <c r="P228" s="122">
        <f t="shared" si="13"/>
        <v>1584.6</v>
      </c>
    </row>
    <row r="229" spans="1:17" ht="190.15" customHeight="1" x14ac:dyDescent="0.2">
      <c r="A229" s="282" t="s">
        <v>500</v>
      </c>
      <c r="B229" s="21" t="s">
        <v>657</v>
      </c>
      <c r="C229" s="5" t="s">
        <v>788</v>
      </c>
      <c r="D229" s="21" t="s">
        <v>367</v>
      </c>
      <c r="E229" s="5" t="s">
        <v>141</v>
      </c>
      <c r="F229" s="11"/>
      <c r="G229" s="421"/>
      <c r="H229" s="305"/>
      <c r="I229" s="85"/>
      <c r="J229" s="85"/>
      <c r="K229" s="85"/>
      <c r="L229" s="85"/>
      <c r="M229" s="85"/>
      <c r="N229" s="85"/>
      <c r="O229" s="84"/>
      <c r="P229" s="122"/>
    </row>
    <row r="230" spans="1:17" ht="219" customHeight="1" x14ac:dyDescent="0.2">
      <c r="A230" s="301" t="s">
        <v>371</v>
      </c>
      <c r="B230" s="21" t="s">
        <v>628</v>
      </c>
      <c r="C230" s="5" t="s">
        <v>788</v>
      </c>
      <c r="D230" s="21" t="s">
        <v>147</v>
      </c>
      <c r="E230" s="5" t="s">
        <v>616</v>
      </c>
      <c r="F230" s="11">
        <v>0</v>
      </c>
      <c r="G230" s="421"/>
      <c r="H230" s="305"/>
      <c r="I230" s="85"/>
      <c r="J230" s="85"/>
      <c r="K230" s="85"/>
      <c r="L230" s="85"/>
      <c r="M230" s="85"/>
      <c r="N230" s="85"/>
      <c r="O230" s="84">
        <f t="shared" si="12"/>
        <v>0</v>
      </c>
      <c r="P230" s="122">
        <f t="shared" si="13"/>
        <v>0</v>
      </c>
    </row>
    <row r="231" spans="1:17" ht="123" customHeight="1" x14ac:dyDescent="0.2">
      <c r="A231" s="8" t="s">
        <v>201</v>
      </c>
      <c r="B231" s="21" t="s">
        <v>630</v>
      </c>
      <c r="C231" s="5" t="s">
        <v>788</v>
      </c>
      <c r="D231" s="21" t="s">
        <v>147</v>
      </c>
      <c r="E231" s="5" t="s">
        <v>881</v>
      </c>
      <c r="F231" s="11">
        <v>840</v>
      </c>
      <c r="G231" s="421"/>
      <c r="H231" s="305"/>
      <c r="I231" s="85"/>
      <c r="J231" s="85"/>
      <c r="K231" s="85"/>
      <c r="L231" s="85"/>
      <c r="M231" s="85"/>
      <c r="N231" s="85"/>
      <c r="O231" s="84">
        <f t="shared" si="12"/>
        <v>0</v>
      </c>
      <c r="P231" s="122">
        <f t="shared" si="13"/>
        <v>840</v>
      </c>
    </row>
    <row r="232" spans="1:17" ht="25.15" customHeight="1" x14ac:dyDescent="0.2">
      <c r="A232" s="1293" t="s">
        <v>923</v>
      </c>
      <c r="B232" s="1294"/>
      <c r="C232" s="1294"/>
      <c r="D232" s="1294"/>
      <c r="E232" s="1294"/>
      <c r="F232" s="1294"/>
      <c r="G232" s="1294"/>
      <c r="H232" s="1294"/>
      <c r="I232" s="1294"/>
      <c r="J232" s="1294"/>
      <c r="K232" s="1294"/>
      <c r="L232" s="1294"/>
      <c r="M232" s="1294"/>
      <c r="N232" s="1294"/>
      <c r="O232" s="1294"/>
      <c r="P232" s="1294"/>
      <c r="Q232" s="1295"/>
    </row>
    <row r="233" spans="1:17" ht="17.45" customHeight="1" x14ac:dyDescent="0.2">
      <c r="A233" s="15" t="s">
        <v>278</v>
      </c>
      <c r="B233" s="1076" t="s">
        <v>481</v>
      </c>
      <c r="C233" s="1076"/>
      <c r="D233" s="1076"/>
      <c r="E233" s="1076"/>
      <c r="F233" s="11">
        <f>F234+F235+F236</f>
        <v>27980.799999999999</v>
      </c>
      <c r="G233" s="421"/>
      <c r="H233" s="305"/>
      <c r="I233" s="85"/>
      <c r="J233" s="85"/>
      <c r="K233" s="85"/>
      <c r="L233" s="85"/>
      <c r="M233" s="85"/>
      <c r="N233" s="85"/>
      <c r="O233" s="84">
        <f>O234+O235+O236</f>
        <v>0</v>
      </c>
      <c r="P233" s="122">
        <f>P234+P235+P236</f>
        <v>27980.799999999999</v>
      </c>
      <c r="Q233" s="395">
        <f>Q234+Q235+Q236</f>
        <v>0</v>
      </c>
    </row>
    <row r="234" spans="1:17" ht="17.45" customHeight="1" x14ac:dyDescent="0.2">
      <c r="A234" s="5" t="s">
        <v>279</v>
      </c>
      <c r="B234" s="1075" t="s">
        <v>468</v>
      </c>
      <c r="C234" s="1075"/>
      <c r="D234" s="1075"/>
      <c r="E234" s="1075"/>
      <c r="F234" s="11">
        <f>F228</f>
        <v>1584.6</v>
      </c>
      <c r="G234" s="421"/>
      <c r="H234" s="305"/>
      <c r="I234" s="85"/>
      <c r="J234" s="85"/>
      <c r="K234" s="85"/>
      <c r="L234" s="85"/>
      <c r="M234" s="85"/>
      <c r="N234" s="85"/>
      <c r="O234" s="84">
        <f>O228</f>
        <v>0</v>
      </c>
      <c r="P234" s="122">
        <f>F234+O234</f>
        <v>1584.6</v>
      </c>
      <c r="Q234" s="395">
        <f>Q228</f>
        <v>0</v>
      </c>
    </row>
    <row r="235" spans="1:17" ht="17.45" customHeight="1" x14ac:dyDescent="0.2">
      <c r="A235" s="5" t="s">
        <v>280</v>
      </c>
      <c r="B235" s="1075" t="s">
        <v>29</v>
      </c>
      <c r="C235" s="1075"/>
      <c r="D235" s="1075"/>
      <c r="E235" s="1075"/>
      <c r="F235" s="11">
        <f>F227+F231</f>
        <v>26396.2</v>
      </c>
      <c r="G235" s="421"/>
      <c r="H235" s="305"/>
      <c r="I235" s="85"/>
      <c r="J235" s="85"/>
      <c r="K235" s="85"/>
      <c r="L235" s="85"/>
      <c r="M235" s="85"/>
      <c r="N235" s="85"/>
      <c r="O235" s="84">
        <f>O227+O231</f>
        <v>0</v>
      </c>
      <c r="P235" s="122">
        <f>F235+O235</f>
        <v>26396.2</v>
      </c>
      <c r="Q235" s="395">
        <f>Q227+Q231</f>
        <v>0</v>
      </c>
    </row>
    <row r="236" spans="1:17" ht="17.45" customHeight="1" x14ac:dyDescent="0.2">
      <c r="A236" s="5" t="s">
        <v>281</v>
      </c>
      <c r="B236" s="1075" t="s">
        <v>158</v>
      </c>
      <c r="C236" s="1075"/>
      <c r="D236" s="1075"/>
      <c r="E236" s="1075"/>
      <c r="F236" s="11">
        <f>F230</f>
        <v>0</v>
      </c>
      <c r="G236" s="421"/>
      <c r="H236" s="305"/>
      <c r="I236" s="85"/>
      <c r="J236" s="85"/>
      <c r="K236" s="85"/>
      <c r="L236" s="85"/>
      <c r="M236" s="85"/>
      <c r="N236" s="85"/>
      <c r="O236" s="84">
        <f>O230</f>
        <v>0</v>
      </c>
      <c r="P236" s="122">
        <f>F236+O236</f>
        <v>0</v>
      </c>
      <c r="Q236" s="395">
        <f>Q230</f>
        <v>0</v>
      </c>
    </row>
    <row r="237" spans="1:17" ht="17.45" customHeight="1" x14ac:dyDescent="0.2">
      <c r="A237" s="392" t="s">
        <v>282</v>
      </c>
      <c r="B237" s="1076" t="s">
        <v>924</v>
      </c>
      <c r="C237" s="1076"/>
      <c r="D237" s="1076"/>
      <c r="E237" s="1076"/>
      <c r="F237" s="11">
        <f>F238+F239+F240</f>
        <v>27980.799999999999</v>
      </c>
      <c r="G237" s="421"/>
      <c r="H237" s="305"/>
      <c r="I237" s="85"/>
      <c r="J237" s="85"/>
      <c r="K237" s="85"/>
      <c r="L237" s="85"/>
      <c r="M237" s="85"/>
      <c r="N237" s="85"/>
      <c r="O237" s="84">
        <f>O238+O239+O240</f>
        <v>0</v>
      </c>
      <c r="P237" s="122">
        <f>P238+P239+P240</f>
        <v>27980.799999999999</v>
      </c>
      <c r="Q237" s="395">
        <f>Q238+Q239+Q240</f>
        <v>0</v>
      </c>
    </row>
    <row r="238" spans="1:17" ht="17.45" customHeight="1" x14ac:dyDescent="0.2">
      <c r="A238" s="5" t="s">
        <v>283</v>
      </c>
      <c r="B238" s="1075" t="s">
        <v>468</v>
      </c>
      <c r="C238" s="1075"/>
      <c r="D238" s="1075"/>
      <c r="E238" s="1075"/>
      <c r="F238" s="11">
        <f>F234</f>
        <v>1584.6</v>
      </c>
      <c r="G238" s="421"/>
      <c r="H238" s="305"/>
      <c r="I238" s="85"/>
      <c r="J238" s="85"/>
      <c r="K238" s="85"/>
      <c r="L238" s="85"/>
      <c r="M238" s="85"/>
      <c r="N238" s="85"/>
      <c r="O238" s="84">
        <f t="shared" ref="O238:Q240" si="14">O234</f>
        <v>0</v>
      </c>
      <c r="P238" s="122">
        <f t="shared" si="14"/>
        <v>1584.6</v>
      </c>
      <c r="Q238" s="395">
        <f t="shared" si="14"/>
        <v>0</v>
      </c>
    </row>
    <row r="239" spans="1:17" ht="17.45" customHeight="1" x14ac:dyDescent="0.2">
      <c r="A239" s="5" t="s">
        <v>284</v>
      </c>
      <c r="B239" s="1075" t="s">
        <v>29</v>
      </c>
      <c r="C239" s="1075"/>
      <c r="D239" s="1075"/>
      <c r="E239" s="1075"/>
      <c r="F239" s="11">
        <f>F235</f>
        <v>26396.2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si="14"/>
        <v>0</v>
      </c>
      <c r="P239" s="122">
        <f t="shared" si="14"/>
        <v>26396.2</v>
      </c>
      <c r="Q239" s="395">
        <f t="shared" si="14"/>
        <v>0</v>
      </c>
    </row>
    <row r="240" spans="1:17" ht="17.45" customHeight="1" x14ac:dyDescent="0.2">
      <c r="A240" s="5" t="s">
        <v>285</v>
      </c>
      <c r="B240" s="1075" t="s">
        <v>158</v>
      </c>
      <c r="C240" s="1075"/>
      <c r="D240" s="1075"/>
      <c r="E240" s="1075"/>
      <c r="F240" s="11">
        <f>F236</f>
        <v>0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4"/>
        <v>0</v>
      </c>
      <c r="P240" s="122">
        <f t="shared" si="14"/>
        <v>0</v>
      </c>
      <c r="Q240" s="395">
        <f t="shared" si="14"/>
        <v>0</v>
      </c>
    </row>
    <row r="241" spans="1:17" ht="24.95" customHeight="1" x14ac:dyDescent="0.2">
      <c r="A241" s="1073" t="s">
        <v>372</v>
      </c>
      <c r="B241" s="1074"/>
      <c r="C241" s="1074"/>
      <c r="D241" s="1074"/>
      <c r="E241" s="1074"/>
      <c r="F241" s="1074"/>
      <c r="G241" s="1074"/>
      <c r="H241" s="1074"/>
      <c r="I241" s="1074"/>
      <c r="J241" s="1074"/>
      <c r="K241" s="1074"/>
      <c r="L241" s="1074"/>
      <c r="M241" s="1074"/>
      <c r="N241" s="1074"/>
      <c r="O241" s="1074"/>
      <c r="P241" s="213"/>
    </row>
    <row r="242" spans="1:17" ht="18" customHeight="1" x14ac:dyDescent="0.2">
      <c r="A242" s="15" t="s">
        <v>278</v>
      </c>
      <c r="B242" s="1076" t="s">
        <v>481</v>
      </c>
      <c r="C242" s="1076"/>
      <c r="D242" s="1076"/>
      <c r="E242" s="1076"/>
      <c r="F242" s="10">
        <f>F243+F244+F245</f>
        <v>27980.799999999999</v>
      </c>
      <c r="G242" s="420"/>
      <c r="H242" s="277"/>
      <c r="I242" s="83"/>
      <c r="J242" s="83"/>
      <c r="K242" s="83"/>
      <c r="L242" s="83"/>
      <c r="M242" s="83"/>
      <c r="N242" s="83"/>
      <c r="O242" s="84">
        <f>O243+O244+O245</f>
        <v>0</v>
      </c>
      <c r="P242" s="122">
        <f t="shared" ref="P242:P249" si="15">F242+O242</f>
        <v>27980.799999999999</v>
      </c>
      <c r="Q242" s="395">
        <f>Q243+Q244+Q245</f>
        <v>0</v>
      </c>
    </row>
    <row r="243" spans="1:17" ht="15" customHeight="1" x14ac:dyDescent="0.2">
      <c r="A243" s="5" t="s">
        <v>279</v>
      </c>
      <c r="B243" s="1075" t="s">
        <v>468</v>
      </c>
      <c r="C243" s="1075"/>
      <c r="D243" s="1075"/>
      <c r="E243" s="1075"/>
      <c r="F243" s="10">
        <f>F228</f>
        <v>1584.6</v>
      </c>
      <c r="G243" s="420"/>
      <c r="H243" s="277"/>
      <c r="I243" s="83"/>
      <c r="J243" s="83"/>
      <c r="K243" s="83"/>
      <c r="L243" s="83"/>
      <c r="M243" s="83"/>
      <c r="N243" s="83"/>
      <c r="O243" s="10">
        <f>O228</f>
        <v>0</v>
      </c>
      <c r="P243" s="122">
        <f t="shared" si="15"/>
        <v>1584.6</v>
      </c>
      <c r="Q243" s="395">
        <f>Q228</f>
        <v>0</v>
      </c>
    </row>
    <row r="244" spans="1:17" x14ac:dyDescent="0.2">
      <c r="A244" s="5" t="s">
        <v>280</v>
      </c>
      <c r="B244" s="1075" t="s">
        <v>29</v>
      </c>
      <c r="C244" s="1075"/>
      <c r="D244" s="1075"/>
      <c r="E244" s="1075"/>
      <c r="F244" s="10">
        <f>F227+F231+F217</f>
        <v>26396.2</v>
      </c>
      <c r="G244" s="420"/>
      <c r="H244" s="277"/>
      <c r="I244" s="83"/>
      <c r="J244" s="83"/>
      <c r="K244" s="83"/>
      <c r="L244" s="83"/>
      <c r="M244" s="83"/>
      <c r="N244" s="83"/>
      <c r="O244" s="10">
        <f>O227+O231+O217</f>
        <v>0</v>
      </c>
      <c r="P244" s="122">
        <f t="shared" si="15"/>
        <v>26396.2</v>
      </c>
      <c r="Q244" s="395">
        <f>Q227+Q231+Q217</f>
        <v>0</v>
      </c>
    </row>
    <row r="245" spans="1:17" x14ac:dyDescent="0.2">
      <c r="A245" s="5" t="s">
        <v>281</v>
      </c>
      <c r="B245" s="1075" t="s">
        <v>158</v>
      </c>
      <c r="C245" s="1075"/>
      <c r="D245" s="1075"/>
      <c r="E245" s="1075"/>
      <c r="F245" s="10">
        <f>F216+F230</f>
        <v>0</v>
      </c>
      <c r="G245" s="420"/>
      <c r="H245" s="277"/>
      <c r="I245" s="83"/>
      <c r="J245" s="83"/>
      <c r="K245" s="83"/>
      <c r="L245" s="83"/>
      <c r="M245" s="83"/>
      <c r="N245" s="83"/>
      <c r="O245" s="10">
        <f>O216+O230</f>
        <v>0</v>
      </c>
      <c r="P245" s="122">
        <f t="shared" si="15"/>
        <v>0</v>
      </c>
      <c r="Q245" s="395">
        <f>Q216+Q230</f>
        <v>0</v>
      </c>
    </row>
    <row r="246" spans="1:17" ht="15" customHeight="1" x14ac:dyDescent="0.2">
      <c r="A246" s="16" t="s">
        <v>282</v>
      </c>
      <c r="B246" s="1076" t="s">
        <v>493</v>
      </c>
      <c r="C246" s="1076"/>
      <c r="D246" s="1076"/>
      <c r="E246" s="1076"/>
      <c r="F246" s="10">
        <f>F247+F248+F249</f>
        <v>27980.799999999999</v>
      </c>
      <c r="G246" s="420"/>
      <c r="H246" s="277"/>
      <c r="I246" s="83"/>
      <c r="J246" s="83"/>
      <c r="K246" s="83"/>
      <c r="L246" s="83"/>
      <c r="M246" s="83"/>
      <c r="N246" s="83"/>
      <c r="O246" s="84">
        <f>O247+O248+O249</f>
        <v>0</v>
      </c>
      <c r="P246" s="122">
        <f t="shared" si="15"/>
        <v>27980.799999999999</v>
      </c>
      <c r="Q246" s="395">
        <f>Q247+Q248+Q249</f>
        <v>0</v>
      </c>
    </row>
    <row r="247" spans="1:17" ht="15.75" customHeight="1" x14ac:dyDescent="0.2">
      <c r="A247" s="15" t="s">
        <v>283</v>
      </c>
      <c r="B247" s="1075" t="s">
        <v>468</v>
      </c>
      <c r="C247" s="1075"/>
      <c r="D247" s="1075"/>
      <c r="E247" s="1075"/>
      <c r="F247" s="10">
        <f>F243</f>
        <v>1584.6</v>
      </c>
      <c r="G247" s="420"/>
      <c r="H247" s="277"/>
      <c r="I247" s="83"/>
      <c r="J247" s="83"/>
      <c r="K247" s="83"/>
      <c r="L247" s="83"/>
      <c r="M247" s="83"/>
      <c r="N247" s="83"/>
      <c r="O247" s="84">
        <f>O243</f>
        <v>0</v>
      </c>
      <c r="P247" s="122">
        <f t="shared" si="15"/>
        <v>1584.6</v>
      </c>
      <c r="Q247" s="395">
        <f>Q243</f>
        <v>0</v>
      </c>
    </row>
    <row r="248" spans="1:17" x14ac:dyDescent="0.2">
      <c r="A248" s="5" t="s">
        <v>284</v>
      </c>
      <c r="B248" s="1075" t="s">
        <v>29</v>
      </c>
      <c r="C248" s="1075"/>
      <c r="D248" s="1075"/>
      <c r="E248" s="1075"/>
      <c r="F248" s="10">
        <f>F244</f>
        <v>26396.2</v>
      </c>
      <c r="G248" s="420"/>
      <c r="H248" s="277"/>
      <c r="I248" s="83"/>
      <c r="J248" s="83"/>
      <c r="K248" s="83"/>
      <c r="L248" s="83"/>
      <c r="M248" s="83"/>
      <c r="N248" s="83"/>
      <c r="O248" s="84">
        <f>O244</f>
        <v>0</v>
      </c>
      <c r="P248" s="122">
        <f t="shared" si="15"/>
        <v>26396.2</v>
      </c>
      <c r="Q248" s="395">
        <f>Q244</f>
        <v>0</v>
      </c>
    </row>
    <row r="249" spans="1:17" x14ac:dyDescent="0.2">
      <c r="A249" s="5" t="s">
        <v>285</v>
      </c>
      <c r="B249" s="1075" t="s">
        <v>158</v>
      </c>
      <c r="C249" s="1075"/>
      <c r="D249" s="1075"/>
      <c r="E249" s="1075"/>
      <c r="F249" s="10">
        <f>F245</f>
        <v>0</v>
      </c>
      <c r="G249" s="420"/>
      <c r="H249" s="277"/>
      <c r="I249" s="83"/>
      <c r="J249" s="83"/>
      <c r="K249" s="83"/>
      <c r="L249" s="83"/>
      <c r="M249" s="83"/>
      <c r="N249" s="83"/>
      <c r="O249" s="84">
        <f>O245</f>
        <v>0</v>
      </c>
      <c r="P249" s="122">
        <f t="shared" si="15"/>
        <v>0</v>
      </c>
      <c r="Q249" s="395">
        <f>Q245</f>
        <v>0</v>
      </c>
    </row>
    <row r="250" spans="1:17" s="37" customFormat="1" ht="24.95" customHeight="1" x14ac:dyDescent="0.25">
      <c r="A250" s="1084" t="s">
        <v>546</v>
      </c>
      <c r="B250" s="1084"/>
      <c r="C250" s="1084"/>
      <c r="D250" s="1084"/>
      <c r="E250" s="1084"/>
      <c r="F250" s="1084"/>
      <c r="G250" s="1084"/>
      <c r="H250" s="1084"/>
      <c r="I250" s="1084"/>
      <c r="J250" s="1084"/>
      <c r="K250" s="1084"/>
      <c r="L250" s="1084"/>
      <c r="M250" s="1084"/>
      <c r="N250" s="1084"/>
      <c r="O250" s="1084"/>
      <c r="P250" s="205"/>
      <c r="Q250" s="189"/>
    </row>
    <row r="251" spans="1:17" s="37" customFormat="1" ht="24.95" customHeight="1" x14ac:dyDescent="0.25">
      <c r="A251" s="1084" t="s">
        <v>886</v>
      </c>
      <c r="B251" s="1084"/>
      <c r="C251" s="1084"/>
      <c r="D251" s="1084"/>
      <c r="E251" s="1084"/>
      <c r="F251" s="1084"/>
      <c r="G251" s="1084"/>
      <c r="H251" s="1084"/>
      <c r="I251" s="1084"/>
      <c r="J251" s="1084"/>
      <c r="K251" s="1084"/>
      <c r="L251" s="1084"/>
      <c r="M251" s="1084"/>
      <c r="N251" s="1084"/>
      <c r="O251" s="1084"/>
      <c r="P251" s="205"/>
      <c r="Q251" s="189"/>
    </row>
    <row r="252" spans="1:17" ht="91.5" customHeight="1" x14ac:dyDescent="0.2">
      <c r="A252" s="5" t="s">
        <v>453</v>
      </c>
      <c r="B252" s="12" t="s">
        <v>373</v>
      </c>
      <c r="C252" s="5" t="s">
        <v>788</v>
      </c>
      <c r="D252" s="12" t="s">
        <v>541</v>
      </c>
      <c r="E252" s="5" t="s">
        <v>141</v>
      </c>
      <c r="F252" s="11"/>
      <c r="G252" s="421"/>
      <c r="H252" s="305"/>
      <c r="I252" s="85"/>
      <c r="J252" s="85"/>
      <c r="K252" s="85"/>
      <c r="L252" s="85"/>
      <c r="M252" s="85"/>
      <c r="N252" s="85"/>
      <c r="O252" s="84"/>
      <c r="P252" s="122"/>
    </row>
    <row r="253" spans="1:17" ht="138.75" customHeight="1" x14ac:dyDescent="0.2">
      <c r="A253" s="5" t="s">
        <v>454</v>
      </c>
      <c r="B253" s="12" t="s">
        <v>374</v>
      </c>
      <c r="C253" s="5" t="s">
        <v>788</v>
      </c>
      <c r="D253" s="12" t="s">
        <v>541</v>
      </c>
      <c r="E253" s="5" t="s">
        <v>141</v>
      </c>
      <c r="F253" s="11"/>
      <c r="G253" s="421"/>
      <c r="H253" s="305"/>
      <c r="I253" s="85"/>
      <c r="J253" s="85"/>
      <c r="K253" s="85"/>
      <c r="L253" s="85"/>
      <c r="M253" s="85"/>
      <c r="N253" s="85"/>
      <c r="O253" s="84"/>
      <c r="P253" s="122"/>
    </row>
    <row r="254" spans="1:17" ht="62.25" customHeight="1" x14ac:dyDescent="0.2">
      <c r="A254" s="5" t="s">
        <v>455</v>
      </c>
      <c r="B254" s="12" t="s">
        <v>377</v>
      </c>
      <c r="C254" s="5" t="s">
        <v>788</v>
      </c>
      <c r="D254" s="12" t="s">
        <v>471</v>
      </c>
      <c r="E254" s="5" t="s">
        <v>141</v>
      </c>
      <c r="F254" s="11"/>
      <c r="G254" s="421"/>
      <c r="H254" s="305"/>
      <c r="I254" s="85"/>
      <c r="J254" s="85"/>
      <c r="K254" s="85"/>
      <c r="L254" s="85"/>
      <c r="M254" s="85"/>
      <c r="N254" s="85"/>
      <c r="O254" s="84"/>
      <c r="P254" s="122"/>
    </row>
    <row r="255" spans="1:17" ht="75" customHeight="1" x14ac:dyDescent="0.2">
      <c r="A255" s="5" t="s">
        <v>456</v>
      </c>
      <c r="B255" s="12" t="s">
        <v>42</v>
      </c>
      <c r="C255" s="5" t="s">
        <v>788</v>
      </c>
      <c r="D255" s="12" t="s">
        <v>471</v>
      </c>
      <c r="E255" s="5" t="s">
        <v>141</v>
      </c>
      <c r="F255" s="11"/>
      <c r="G255" s="421"/>
      <c r="H255" s="305"/>
      <c r="I255" s="85"/>
      <c r="J255" s="85"/>
      <c r="K255" s="85"/>
      <c r="L255" s="85"/>
      <c r="M255" s="85"/>
      <c r="N255" s="85"/>
      <c r="O255" s="84"/>
      <c r="P255" s="122"/>
    </row>
    <row r="256" spans="1:17" ht="104.25" customHeight="1" x14ac:dyDescent="0.2">
      <c r="A256" s="33" t="s">
        <v>457</v>
      </c>
      <c r="B256" s="12" t="s">
        <v>621</v>
      </c>
      <c r="C256" s="5" t="s">
        <v>788</v>
      </c>
      <c r="D256" s="12" t="s">
        <v>540</v>
      </c>
      <c r="E256" s="281" t="s">
        <v>618</v>
      </c>
      <c r="F256" s="11">
        <v>0</v>
      </c>
      <c r="G256" s="421"/>
      <c r="H256" s="305"/>
      <c r="I256" s="85"/>
      <c r="J256" s="85"/>
      <c r="K256" s="85"/>
      <c r="L256" s="85"/>
      <c r="M256" s="85"/>
      <c r="N256" s="85"/>
      <c r="O256" s="84">
        <f>SUM(G256:N256)</f>
        <v>0</v>
      </c>
      <c r="P256" s="122">
        <f>F256+O256</f>
        <v>0</v>
      </c>
    </row>
    <row r="257" spans="1:17" ht="62.25" customHeight="1" x14ac:dyDescent="0.2">
      <c r="A257" s="33" t="s">
        <v>458</v>
      </c>
      <c r="B257" s="12" t="s">
        <v>557</v>
      </c>
      <c r="C257" s="5" t="s">
        <v>788</v>
      </c>
      <c r="D257" s="12" t="s">
        <v>540</v>
      </c>
      <c r="E257" s="5" t="s">
        <v>141</v>
      </c>
      <c r="F257" s="11"/>
      <c r="G257" s="421"/>
      <c r="H257" s="305"/>
      <c r="I257" s="85"/>
      <c r="J257" s="85"/>
      <c r="K257" s="85"/>
      <c r="L257" s="85"/>
      <c r="M257" s="85"/>
      <c r="N257" s="85"/>
      <c r="O257" s="84"/>
      <c r="P257" s="122"/>
    </row>
    <row r="258" spans="1:17" s="37" customFormat="1" ht="109.5" customHeight="1" x14ac:dyDescent="0.25">
      <c r="A258" s="5" t="s">
        <v>547</v>
      </c>
      <c r="B258" s="12" t="s">
        <v>9</v>
      </c>
      <c r="C258" s="5" t="s">
        <v>788</v>
      </c>
      <c r="D258" s="12" t="s">
        <v>540</v>
      </c>
      <c r="E258" s="5" t="s">
        <v>141</v>
      </c>
      <c r="F258" s="11"/>
      <c r="G258" s="421"/>
      <c r="H258" s="305"/>
      <c r="I258" s="85"/>
      <c r="J258" s="85"/>
      <c r="K258" s="85"/>
      <c r="L258" s="85"/>
      <c r="M258" s="85"/>
      <c r="N258" s="85"/>
      <c r="O258" s="84"/>
      <c r="P258" s="122"/>
      <c r="Q258" s="191"/>
    </row>
    <row r="259" spans="1:17" ht="150.75" hidden="1" customHeight="1" x14ac:dyDescent="0.2">
      <c r="A259" s="5" t="s">
        <v>548</v>
      </c>
      <c r="B259" s="12" t="s">
        <v>537</v>
      </c>
      <c r="C259" s="5" t="s">
        <v>506</v>
      </c>
      <c r="D259" s="12" t="s">
        <v>540</v>
      </c>
      <c r="E259" s="5" t="s">
        <v>516</v>
      </c>
      <c r="F259" s="11">
        <v>0</v>
      </c>
      <c r="G259" s="421"/>
      <c r="H259" s="305"/>
      <c r="I259" s="85"/>
      <c r="J259" s="85"/>
      <c r="K259" s="85"/>
      <c r="L259" s="85"/>
      <c r="M259" s="85"/>
      <c r="N259" s="85"/>
      <c r="O259" s="84">
        <f>SUM(G259:N259)</f>
        <v>0</v>
      </c>
      <c r="P259" s="122">
        <f>F259+O259</f>
        <v>0</v>
      </c>
    </row>
    <row r="260" spans="1:17" ht="87" customHeight="1" x14ac:dyDescent="0.2">
      <c r="A260" s="5" t="s">
        <v>548</v>
      </c>
      <c r="B260" s="12" t="s">
        <v>43</v>
      </c>
      <c r="C260" s="5" t="s">
        <v>788</v>
      </c>
      <c r="D260" s="12" t="s">
        <v>540</v>
      </c>
      <c r="E260" s="5" t="s">
        <v>141</v>
      </c>
      <c r="F260" s="11"/>
      <c r="G260" s="421"/>
      <c r="H260" s="305"/>
      <c r="I260" s="85"/>
      <c r="J260" s="85"/>
      <c r="K260" s="85"/>
      <c r="L260" s="85"/>
      <c r="M260" s="85"/>
      <c r="N260" s="85"/>
      <c r="O260" s="84"/>
      <c r="P260" s="122"/>
    </row>
    <row r="261" spans="1:17" ht="29.25" customHeight="1" x14ac:dyDescent="0.2">
      <c r="A261" s="1196" t="s">
        <v>891</v>
      </c>
      <c r="B261" s="1197"/>
      <c r="C261" s="1197"/>
      <c r="D261" s="1197"/>
      <c r="E261" s="1197"/>
      <c r="F261" s="1197"/>
      <c r="G261" s="1197"/>
      <c r="H261" s="1197"/>
      <c r="I261" s="1197"/>
      <c r="J261" s="1197"/>
      <c r="K261" s="1197"/>
      <c r="L261" s="1197"/>
      <c r="M261" s="1197"/>
      <c r="N261" s="1197"/>
      <c r="O261" s="1198"/>
      <c r="P261" s="122"/>
    </row>
    <row r="262" spans="1:17" ht="45.6" customHeight="1" x14ac:dyDescent="0.2">
      <c r="A262" s="1310" t="s">
        <v>378</v>
      </c>
      <c r="B262" s="1067" t="s">
        <v>544</v>
      </c>
      <c r="C262" s="5" t="s">
        <v>788</v>
      </c>
      <c r="D262" s="12" t="s">
        <v>435</v>
      </c>
      <c r="E262" s="281" t="s">
        <v>756</v>
      </c>
      <c r="F262" s="11">
        <v>12780</v>
      </c>
      <c r="G262" s="421"/>
      <c r="H262" s="305"/>
      <c r="I262" s="85"/>
      <c r="J262" s="85"/>
      <c r="K262" s="85"/>
      <c r="L262" s="85"/>
      <c r="M262" s="85"/>
      <c r="N262" s="85"/>
      <c r="O262" s="84">
        <f t="shared" ref="O262:O267" si="16">SUM(G262:N262)</f>
        <v>0</v>
      </c>
      <c r="P262" s="122">
        <v>12780</v>
      </c>
    </row>
    <row r="263" spans="1:17" ht="44.45" customHeight="1" x14ac:dyDescent="0.2">
      <c r="A263" s="1311"/>
      <c r="B263" s="1080"/>
      <c r="C263" s="5" t="s">
        <v>788</v>
      </c>
      <c r="D263" s="12" t="s">
        <v>435</v>
      </c>
      <c r="E263" s="281" t="s">
        <v>757</v>
      </c>
      <c r="F263" s="11">
        <v>2844.1</v>
      </c>
      <c r="G263" s="421"/>
      <c r="H263" s="305"/>
      <c r="I263" s="85"/>
      <c r="J263" s="85"/>
      <c r="K263" s="85"/>
      <c r="L263" s="85"/>
      <c r="M263" s="85"/>
      <c r="N263" s="85"/>
      <c r="O263" s="84">
        <f t="shared" si="16"/>
        <v>0</v>
      </c>
      <c r="P263" s="122">
        <f>F263+O263</f>
        <v>2844.1</v>
      </c>
    </row>
    <row r="264" spans="1:17" ht="48" customHeight="1" x14ac:dyDescent="0.2">
      <c r="A264" s="278" t="s">
        <v>379</v>
      </c>
      <c r="B264" s="12" t="s">
        <v>552</v>
      </c>
      <c r="C264" s="5" t="s">
        <v>788</v>
      </c>
      <c r="D264" s="12" t="s">
        <v>435</v>
      </c>
      <c r="E264" s="281" t="s">
        <v>619</v>
      </c>
      <c r="F264" s="11">
        <v>2140.3000000000002</v>
      </c>
      <c r="G264" s="421"/>
      <c r="H264" s="305"/>
      <c r="I264" s="85"/>
      <c r="J264" s="85"/>
      <c r="K264" s="85"/>
      <c r="L264" s="85"/>
      <c r="M264" s="85"/>
      <c r="N264" s="85"/>
      <c r="O264" s="84">
        <f t="shared" si="16"/>
        <v>0</v>
      </c>
      <c r="P264" s="122">
        <f>F264+O264</f>
        <v>2140.3000000000002</v>
      </c>
    </row>
    <row r="265" spans="1:17" ht="76.150000000000006" customHeight="1" x14ac:dyDescent="0.2">
      <c r="A265" s="278" t="s">
        <v>381</v>
      </c>
      <c r="B265" s="12" t="s">
        <v>691</v>
      </c>
      <c r="C265" s="5">
        <v>2014</v>
      </c>
      <c r="D265" s="12" t="s">
        <v>435</v>
      </c>
      <c r="E265" s="281" t="s">
        <v>689</v>
      </c>
      <c r="F265" s="11">
        <v>0</v>
      </c>
      <c r="G265" s="421"/>
      <c r="H265" s="305"/>
      <c r="I265" s="85"/>
      <c r="J265" s="85"/>
      <c r="K265" s="85"/>
      <c r="L265" s="85"/>
      <c r="M265" s="85"/>
      <c r="N265" s="85"/>
      <c r="O265" s="84">
        <f t="shared" si="16"/>
        <v>0</v>
      </c>
      <c r="P265" s="122">
        <f>F265+O265</f>
        <v>0</v>
      </c>
    </row>
    <row r="266" spans="1:17" ht="68.45" customHeight="1" x14ac:dyDescent="0.2">
      <c r="A266" s="278" t="s">
        <v>383</v>
      </c>
      <c r="B266" s="12" t="s">
        <v>590</v>
      </c>
      <c r="C266" s="5" t="s">
        <v>788</v>
      </c>
      <c r="D266" s="12" t="s">
        <v>435</v>
      </c>
      <c r="E266" s="281" t="s">
        <v>629</v>
      </c>
      <c r="F266" s="11">
        <v>0</v>
      </c>
      <c r="G266" s="421"/>
      <c r="H266" s="305"/>
      <c r="I266" s="85"/>
      <c r="J266" s="85"/>
      <c r="K266" s="85"/>
      <c r="L266" s="85"/>
      <c r="M266" s="85"/>
      <c r="N266" s="85"/>
      <c r="O266" s="84">
        <f t="shared" si="16"/>
        <v>0</v>
      </c>
      <c r="P266" s="122">
        <f>F266+O266</f>
        <v>0</v>
      </c>
    </row>
    <row r="267" spans="1:17" ht="129.75" customHeight="1" x14ac:dyDescent="0.2">
      <c r="A267" s="278" t="s">
        <v>384</v>
      </c>
      <c r="B267" s="12" t="s">
        <v>550</v>
      </c>
      <c r="C267" s="5" t="s">
        <v>788</v>
      </c>
      <c r="D267" s="12" t="s">
        <v>435</v>
      </c>
      <c r="E267" s="281" t="s">
        <v>620</v>
      </c>
      <c r="F267" s="11">
        <v>4469.8999999999996</v>
      </c>
      <c r="G267" s="421"/>
      <c r="H267" s="305"/>
      <c r="I267" s="85"/>
      <c r="J267" s="85"/>
      <c r="K267" s="85"/>
      <c r="L267" s="85"/>
      <c r="M267" s="85"/>
      <c r="N267" s="85"/>
      <c r="O267" s="84">
        <f t="shared" si="16"/>
        <v>0</v>
      </c>
      <c r="P267" s="122">
        <f>F267+O267</f>
        <v>4469.8999999999996</v>
      </c>
    </row>
    <row r="268" spans="1:17" ht="22.9" customHeight="1" x14ac:dyDescent="0.2">
      <c r="A268" s="1213" t="s">
        <v>927</v>
      </c>
      <c r="B268" s="1214"/>
      <c r="C268" s="1214"/>
      <c r="D268" s="1214"/>
      <c r="E268" s="1214"/>
      <c r="F268" s="1214"/>
      <c r="G268" s="1214"/>
      <c r="H268" s="1214"/>
      <c r="I268" s="1214"/>
      <c r="J268" s="1214"/>
      <c r="K268" s="1214"/>
      <c r="L268" s="1214"/>
      <c r="M268" s="1214"/>
      <c r="N268" s="1214"/>
      <c r="O268" s="1214"/>
      <c r="P268" s="1214"/>
      <c r="Q268" s="1215"/>
    </row>
    <row r="269" spans="1:17" ht="16.899999999999999" customHeight="1" x14ac:dyDescent="0.2">
      <c r="A269" s="15" t="s">
        <v>278</v>
      </c>
      <c r="B269" s="1076" t="s">
        <v>481</v>
      </c>
      <c r="C269" s="1076"/>
      <c r="D269" s="1076"/>
      <c r="E269" s="1076"/>
      <c r="F269" s="11">
        <f>F270+F271+F272</f>
        <v>22234.300000000003</v>
      </c>
      <c r="G269" s="421"/>
      <c r="H269" s="305"/>
      <c r="I269" s="85"/>
      <c r="J269" s="85"/>
      <c r="K269" s="85"/>
      <c r="L269" s="85"/>
      <c r="M269" s="85"/>
      <c r="N269" s="85"/>
      <c r="O269" s="84">
        <f>O270+O271+O272</f>
        <v>0</v>
      </c>
      <c r="P269" s="122">
        <f>P270+P271+P272</f>
        <v>22234.300000000003</v>
      </c>
      <c r="Q269" s="395">
        <f>Q270+Q271+Q272</f>
        <v>0</v>
      </c>
    </row>
    <row r="270" spans="1:17" ht="16.899999999999999" customHeight="1" x14ac:dyDescent="0.2">
      <c r="A270" s="5" t="s">
        <v>279</v>
      </c>
      <c r="B270" s="1075" t="s">
        <v>468</v>
      </c>
      <c r="C270" s="1075"/>
      <c r="D270" s="1075"/>
      <c r="E270" s="1075"/>
      <c r="F270" s="11">
        <v>0</v>
      </c>
      <c r="G270" s="421"/>
      <c r="H270" s="305"/>
      <c r="I270" s="85"/>
      <c r="J270" s="85"/>
      <c r="K270" s="85"/>
      <c r="L270" s="85"/>
      <c r="M270" s="85"/>
      <c r="N270" s="85"/>
      <c r="O270" s="84">
        <v>0</v>
      </c>
      <c r="P270" s="122">
        <f>F270+O270</f>
        <v>0</v>
      </c>
      <c r="Q270" s="395">
        <v>0</v>
      </c>
    </row>
    <row r="271" spans="1:17" ht="16.899999999999999" customHeight="1" x14ac:dyDescent="0.2">
      <c r="A271" s="5" t="s">
        <v>280</v>
      </c>
      <c r="B271" s="1075" t="s">
        <v>29</v>
      </c>
      <c r="C271" s="1075"/>
      <c r="D271" s="1075"/>
      <c r="E271" s="1075"/>
      <c r="F271" s="11">
        <f>F265+F267</f>
        <v>4469.8999999999996</v>
      </c>
      <c r="G271" s="421"/>
      <c r="H271" s="305"/>
      <c r="I271" s="85"/>
      <c r="J271" s="85"/>
      <c r="K271" s="85"/>
      <c r="L271" s="85"/>
      <c r="M271" s="85"/>
      <c r="N271" s="85"/>
      <c r="O271" s="305">
        <f>O265+O267</f>
        <v>0</v>
      </c>
      <c r="P271" s="122">
        <f>F271+O271</f>
        <v>4469.8999999999996</v>
      </c>
      <c r="Q271" s="395">
        <f>Q265+Q267</f>
        <v>0</v>
      </c>
    </row>
    <row r="272" spans="1:17" ht="16.899999999999999" customHeight="1" x14ac:dyDescent="0.2">
      <c r="A272" s="5" t="s">
        <v>281</v>
      </c>
      <c r="B272" s="1075" t="s">
        <v>158</v>
      </c>
      <c r="C272" s="1075"/>
      <c r="D272" s="1075"/>
      <c r="E272" s="1075"/>
      <c r="F272" s="11">
        <f>F262+F263+F264+F266</f>
        <v>17764.400000000001</v>
      </c>
      <c r="G272" s="421"/>
      <c r="H272" s="305"/>
      <c r="I272" s="85"/>
      <c r="J272" s="85"/>
      <c r="K272" s="85"/>
      <c r="L272" s="85"/>
      <c r="M272" s="85"/>
      <c r="N272" s="85"/>
      <c r="O272" s="305">
        <f>O262+O263+O264+O266</f>
        <v>0</v>
      </c>
      <c r="P272" s="122">
        <f>F272+O272</f>
        <v>17764.400000000001</v>
      </c>
      <c r="Q272" s="395">
        <f>Q262+Q263+Q264+Q266</f>
        <v>0</v>
      </c>
    </row>
    <row r="273" spans="1:17" ht="16.899999999999999" customHeight="1" x14ac:dyDescent="0.2">
      <c r="A273" s="392" t="s">
        <v>282</v>
      </c>
      <c r="B273" s="1076" t="s">
        <v>928</v>
      </c>
      <c r="C273" s="1076"/>
      <c r="D273" s="1076"/>
      <c r="E273" s="1076"/>
      <c r="F273" s="11">
        <f>F274+F275+F276</f>
        <v>22234.300000000003</v>
      </c>
      <c r="G273" s="421"/>
      <c r="H273" s="305"/>
      <c r="I273" s="85"/>
      <c r="J273" s="85"/>
      <c r="K273" s="85"/>
      <c r="L273" s="85"/>
      <c r="M273" s="85"/>
      <c r="N273" s="85"/>
      <c r="O273" s="84">
        <f>O274+O275+O276</f>
        <v>0</v>
      </c>
      <c r="P273" s="122">
        <f>P274+P275+P276</f>
        <v>22234.300000000003</v>
      </c>
      <c r="Q273" s="395">
        <f>Q274+Q275+Q276</f>
        <v>0</v>
      </c>
    </row>
    <row r="274" spans="1:17" ht="16.899999999999999" customHeight="1" x14ac:dyDescent="0.2">
      <c r="A274" s="5" t="s">
        <v>283</v>
      </c>
      <c r="B274" s="1075" t="s">
        <v>468</v>
      </c>
      <c r="C274" s="1075"/>
      <c r="D274" s="1075"/>
      <c r="E274" s="1075"/>
      <c r="F274" s="11">
        <f>F270</f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ref="O274:Q276" si="17">O270</f>
        <v>0</v>
      </c>
      <c r="P274" s="122">
        <f t="shared" si="17"/>
        <v>0</v>
      </c>
      <c r="Q274" s="395">
        <f t="shared" si="17"/>
        <v>0</v>
      </c>
    </row>
    <row r="275" spans="1:17" ht="16.899999999999999" customHeight="1" x14ac:dyDescent="0.2">
      <c r="A275" s="5" t="s">
        <v>284</v>
      </c>
      <c r="B275" s="1075" t="s">
        <v>29</v>
      </c>
      <c r="C275" s="1075"/>
      <c r="D275" s="1075"/>
      <c r="E275" s="1075"/>
      <c r="F275" s="11">
        <f>F271</f>
        <v>4469.8999999999996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7"/>
        <v>0</v>
      </c>
      <c r="P275" s="122">
        <f t="shared" si="17"/>
        <v>4469.8999999999996</v>
      </c>
      <c r="Q275" s="395">
        <f t="shared" si="17"/>
        <v>0</v>
      </c>
    </row>
    <row r="276" spans="1:17" ht="16.899999999999999" customHeight="1" x14ac:dyDescent="0.2">
      <c r="A276" s="5" t="s">
        <v>285</v>
      </c>
      <c r="B276" s="1075" t="s">
        <v>158</v>
      </c>
      <c r="C276" s="1075"/>
      <c r="D276" s="1075"/>
      <c r="E276" s="1075"/>
      <c r="F276" s="11">
        <f>F272</f>
        <v>17764.400000000001</v>
      </c>
      <c r="G276" s="421"/>
      <c r="H276" s="305"/>
      <c r="I276" s="85"/>
      <c r="J276" s="85"/>
      <c r="K276" s="85"/>
      <c r="L276" s="85"/>
      <c r="M276" s="85"/>
      <c r="N276" s="85"/>
      <c r="O276" s="277">
        <f t="shared" si="17"/>
        <v>0</v>
      </c>
      <c r="P276" s="122">
        <f t="shared" si="17"/>
        <v>17764.400000000001</v>
      </c>
      <c r="Q276" s="395">
        <f t="shared" si="17"/>
        <v>0</v>
      </c>
    </row>
    <row r="277" spans="1:17" ht="24.95" customHeight="1" x14ac:dyDescent="0.2">
      <c r="A277" s="1073" t="s">
        <v>395</v>
      </c>
      <c r="B277" s="1074"/>
      <c r="C277" s="1074"/>
      <c r="D277" s="1074"/>
      <c r="E277" s="1074"/>
      <c r="F277" s="1074"/>
      <c r="G277" s="1074"/>
      <c r="H277" s="1074"/>
      <c r="I277" s="1074"/>
      <c r="J277" s="1074"/>
      <c r="K277" s="1074"/>
      <c r="L277" s="1074"/>
      <c r="M277" s="1074"/>
      <c r="N277" s="1074"/>
      <c r="O277" s="1074"/>
      <c r="P277" s="213"/>
    </row>
    <row r="278" spans="1:17" ht="18" customHeight="1" x14ac:dyDescent="0.2">
      <c r="A278" s="5" t="s">
        <v>278</v>
      </c>
      <c r="B278" s="1076" t="s">
        <v>481</v>
      </c>
      <c r="C278" s="1076"/>
      <c r="D278" s="1076"/>
      <c r="E278" s="1076"/>
      <c r="F278" s="10">
        <f>F279+F280+F281</f>
        <v>22234.299999999996</v>
      </c>
      <c r="G278" s="420"/>
      <c r="H278" s="277"/>
      <c r="I278" s="83"/>
      <c r="J278" s="83"/>
      <c r="K278" s="83"/>
      <c r="L278" s="83"/>
      <c r="M278" s="83"/>
      <c r="N278" s="83"/>
      <c r="O278" s="84">
        <f>O279+O280+O281</f>
        <v>0</v>
      </c>
      <c r="P278" s="122">
        <f t="shared" ref="P278:P285" si="18">F278+O278</f>
        <v>22234.299999999996</v>
      </c>
      <c r="Q278" s="395">
        <f>Q279+Q280+Q281</f>
        <v>0</v>
      </c>
    </row>
    <row r="279" spans="1:17" ht="18" customHeight="1" x14ac:dyDescent="0.2">
      <c r="A279" s="5" t="s">
        <v>279</v>
      </c>
      <c r="B279" s="1075" t="s">
        <v>468</v>
      </c>
      <c r="C279" s="1075"/>
      <c r="D279" s="1075"/>
      <c r="E279" s="1075"/>
      <c r="F279" s="10">
        <v>0</v>
      </c>
      <c r="G279" s="420"/>
      <c r="H279" s="277"/>
      <c r="I279" s="83"/>
      <c r="J279" s="83"/>
      <c r="K279" s="83"/>
      <c r="L279" s="83"/>
      <c r="M279" s="83"/>
      <c r="N279" s="83"/>
      <c r="O279" s="84">
        <v>0</v>
      </c>
      <c r="P279" s="122">
        <f t="shared" si="18"/>
        <v>0</v>
      </c>
      <c r="Q279" s="395">
        <v>0</v>
      </c>
    </row>
    <row r="280" spans="1:17" ht="18" customHeight="1" x14ac:dyDescent="0.2">
      <c r="A280" s="5" t="s">
        <v>280</v>
      </c>
      <c r="B280" s="1075" t="s">
        <v>29</v>
      </c>
      <c r="C280" s="1075"/>
      <c r="D280" s="1075"/>
      <c r="E280" s="1075"/>
      <c r="F280" s="10">
        <f>F267+F265</f>
        <v>4469.8999999999996</v>
      </c>
      <c r="G280" s="420"/>
      <c r="H280" s="277"/>
      <c r="I280" s="83"/>
      <c r="J280" s="83"/>
      <c r="K280" s="83"/>
      <c r="L280" s="83"/>
      <c r="M280" s="83"/>
      <c r="N280" s="83"/>
      <c r="O280" s="10">
        <f>O267+O265</f>
        <v>0</v>
      </c>
      <c r="P280" s="122">
        <f t="shared" si="18"/>
        <v>4469.8999999999996</v>
      </c>
      <c r="Q280" s="395">
        <f>Q267+Q265</f>
        <v>0</v>
      </c>
    </row>
    <row r="281" spans="1:17" ht="18" customHeight="1" x14ac:dyDescent="0.2">
      <c r="A281" s="5" t="s">
        <v>281</v>
      </c>
      <c r="B281" s="1075" t="s">
        <v>158</v>
      </c>
      <c r="C281" s="1075"/>
      <c r="D281" s="1075"/>
      <c r="E281" s="1075"/>
      <c r="F281" s="10">
        <f>F262+F264+F266+F256+F259+F263</f>
        <v>17764.399999999998</v>
      </c>
      <c r="G281" s="420"/>
      <c r="H281" s="277"/>
      <c r="I281" s="83"/>
      <c r="J281" s="83"/>
      <c r="K281" s="83"/>
      <c r="L281" s="83"/>
      <c r="M281" s="83"/>
      <c r="N281" s="83"/>
      <c r="O281" s="277">
        <f>O262+O264+O266+O256+O259+O263</f>
        <v>0</v>
      </c>
      <c r="P281" s="122">
        <f t="shared" si="18"/>
        <v>17764.399999999998</v>
      </c>
      <c r="Q281" s="395">
        <f>Q262+Q264+Q266+Q256+Q259+Q263</f>
        <v>0</v>
      </c>
    </row>
    <row r="282" spans="1:17" ht="18" customHeight="1" x14ac:dyDescent="0.2">
      <c r="A282" s="15" t="s">
        <v>282</v>
      </c>
      <c r="B282" s="1076" t="s">
        <v>494</v>
      </c>
      <c r="C282" s="1076"/>
      <c r="D282" s="1076"/>
      <c r="E282" s="1076"/>
      <c r="F282" s="10">
        <f>F278</f>
        <v>22234.299999999996</v>
      </c>
      <c r="G282" s="420"/>
      <c r="H282" s="277"/>
      <c r="I282" s="83"/>
      <c r="J282" s="83"/>
      <c r="K282" s="83"/>
      <c r="L282" s="83"/>
      <c r="M282" s="83"/>
      <c r="N282" s="83"/>
      <c r="O282" s="84">
        <f>O278</f>
        <v>0</v>
      </c>
      <c r="P282" s="122">
        <f t="shared" si="18"/>
        <v>22234.299999999996</v>
      </c>
      <c r="Q282" s="395">
        <f>Q278</f>
        <v>0</v>
      </c>
    </row>
    <row r="283" spans="1:17" ht="18" customHeight="1" x14ac:dyDescent="0.2">
      <c r="A283" s="5" t="s">
        <v>283</v>
      </c>
      <c r="B283" s="1075" t="s">
        <v>468</v>
      </c>
      <c r="C283" s="1075"/>
      <c r="D283" s="1075"/>
      <c r="E283" s="1075"/>
      <c r="F283" s="53">
        <f>F279</f>
        <v>0</v>
      </c>
      <c r="G283" s="423"/>
      <c r="H283" s="397"/>
      <c r="I283" s="89"/>
      <c r="J283" s="89"/>
      <c r="K283" s="89"/>
      <c r="L283" s="89"/>
      <c r="M283" s="89"/>
      <c r="N283" s="89"/>
      <c r="O283" s="90">
        <f>O279</f>
        <v>0</v>
      </c>
      <c r="P283" s="122">
        <f t="shared" si="18"/>
        <v>0</v>
      </c>
      <c r="Q283" s="395">
        <f>Q279</f>
        <v>0</v>
      </c>
    </row>
    <row r="284" spans="1:17" ht="18" customHeight="1" x14ac:dyDescent="0.2">
      <c r="A284" s="5" t="s">
        <v>284</v>
      </c>
      <c r="B284" s="1075" t="s">
        <v>29</v>
      </c>
      <c r="C284" s="1075"/>
      <c r="D284" s="1075"/>
      <c r="E284" s="1075"/>
      <c r="F284" s="53">
        <f>F280</f>
        <v>4469.8999999999996</v>
      </c>
      <c r="G284" s="423"/>
      <c r="H284" s="397"/>
      <c r="I284" s="89"/>
      <c r="J284" s="89"/>
      <c r="K284" s="89"/>
      <c r="L284" s="89"/>
      <c r="M284" s="89"/>
      <c r="N284" s="89"/>
      <c r="O284" s="90">
        <f>O280</f>
        <v>0</v>
      </c>
      <c r="P284" s="122">
        <f t="shared" si="18"/>
        <v>4469.8999999999996</v>
      </c>
      <c r="Q284" s="395">
        <f>Q280</f>
        <v>0</v>
      </c>
    </row>
    <row r="285" spans="1:17" ht="18" customHeight="1" x14ac:dyDescent="0.2">
      <c r="A285" s="5" t="s">
        <v>285</v>
      </c>
      <c r="B285" s="1075" t="s">
        <v>158</v>
      </c>
      <c r="C285" s="1075"/>
      <c r="D285" s="1075"/>
      <c r="E285" s="1075"/>
      <c r="F285" s="53">
        <f>F281</f>
        <v>17764.399999999998</v>
      </c>
      <c r="G285" s="423"/>
      <c r="H285" s="397"/>
      <c r="I285" s="89"/>
      <c r="J285" s="89"/>
      <c r="K285" s="89"/>
      <c r="L285" s="89"/>
      <c r="M285" s="89"/>
      <c r="N285" s="89"/>
      <c r="O285" s="90">
        <f>O281</f>
        <v>0</v>
      </c>
      <c r="P285" s="122">
        <f t="shared" si="18"/>
        <v>17764.399999999998</v>
      </c>
      <c r="Q285" s="395">
        <f>Q281</f>
        <v>0</v>
      </c>
    </row>
    <row r="286" spans="1:17" ht="18" customHeight="1" x14ac:dyDescent="0.2">
      <c r="A286" s="39"/>
      <c r="B286" s="41"/>
      <c r="C286" s="41"/>
      <c r="D286" s="41"/>
      <c r="E286" s="41"/>
      <c r="F286" s="114"/>
      <c r="G286" s="429"/>
      <c r="H286" s="406"/>
      <c r="I286" s="78"/>
      <c r="J286" s="78"/>
      <c r="K286" s="78"/>
      <c r="L286" s="78"/>
      <c r="M286" s="78"/>
      <c r="N286" s="78"/>
      <c r="O286" s="94"/>
      <c r="P286" s="230"/>
      <c r="Q286" s="395"/>
    </row>
    <row r="287" spans="1:17" ht="18" customHeight="1" x14ac:dyDescent="0.2">
      <c r="A287" s="39"/>
      <c r="B287" s="41"/>
      <c r="C287" s="41"/>
      <c r="D287" s="41"/>
      <c r="E287" s="41"/>
      <c r="F287" s="114"/>
      <c r="G287" s="429"/>
      <c r="H287" s="406"/>
      <c r="I287" s="78"/>
      <c r="J287" s="78"/>
      <c r="K287" s="78"/>
      <c r="L287" s="78"/>
      <c r="M287" s="78"/>
      <c r="N287" s="78"/>
      <c r="O287" s="94"/>
      <c r="P287" s="230"/>
    </row>
    <row r="288" spans="1:17" ht="18" customHeight="1" x14ac:dyDescent="0.2">
      <c r="A288" s="39"/>
      <c r="B288" s="41"/>
      <c r="C288" s="41"/>
      <c r="D288" s="41"/>
      <c r="E288" s="41"/>
      <c r="F288" s="114"/>
      <c r="G288" s="429"/>
      <c r="H288" s="406"/>
      <c r="I288" s="78"/>
      <c r="J288" s="78"/>
      <c r="K288" s="78"/>
      <c r="L288" s="78"/>
      <c r="M288" s="78"/>
      <c r="N288" s="78"/>
      <c r="O288" s="94"/>
      <c r="P288" s="230"/>
    </row>
    <row r="289" spans="1:17" ht="15" customHeight="1" x14ac:dyDescent="0.2">
      <c r="A289" s="1101" t="s">
        <v>411</v>
      </c>
      <c r="B289" s="1101"/>
      <c r="C289" s="1101"/>
      <c r="D289" s="1101"/>
      <c r="E289" s="1101"/>
      <c r="F289" s="1101"/>
      <c r="G289" s="1101"/>
      <c r="H289" s="1101"/>
      <c r="I289" s="1101"/>
      <c r="J289" s="1101"/>
      <c r="K289" s="1101"/>
      <c r="L289" s="1101"/>
      <c r="M289" s="1101"/>
      <c r="N289" s="1101"/>
      <c r="O289" s="1101"/>
      <c r="P289" s="1313"/>
    </row>
    <row r="290" spans="1:17" ht="37.9" customHeight="1" x14ac:dyDescent="0.2">
      <c r="A290" s="1292" t="s">
        <v>412</v>
      </c>
      <c r="B290" s="1292"/>
      <c r="C290" s="1292"/>
      <c r="D290" s="1292"/>
      <c r="E290" s="1292"/>
      <c r="F290" s="1292"/>
      <c r="G290" s="1292"/>
      <c r="H290" s="1292"/>
      <c r="I290" s="1292"/>
      <c r="J290" s="1292"/>
      <c r="K290" s="1292"/>
      <c r="L290" s="1292"/>
      <c r="M290" s="1292"/>
      <c r="N290" s="1292"/>
      <c r="O290" s="1292"/>
      <c r="P290" s="1312"/>
    </row>
    <row r="291" spans="1:17" ht="15" customHeight="1" x14ac:dyDescent="0.2">
      <c r="A291" s="1100" t="s">
        <v>413</v>
      </c>
      <c r="B291" s="1099"/>
      <c r="C291" s="1099"/>
      <c r="D291" s="1099"/>
      <c r="E291" s="1099"/>
      <c r="F291" s="1099"/>
      <c r="G291" s="1099"/>
      <c r="H291" s="1099"/>
      <c r="I291" s="1099"/>
      <c r="J291" s="1099"/>
      <c r="K291" s="1099"/>
      <c r="L291" s="1099"/>
      <c r="M291" s="1099"/>
      <c r="N291" s="1099"/>
      <c r="O291" s="1099"/>
      <c r="P291" s="260"/>
    </row>
    <row r="292" spans="1:17" ht="15" customHeight="1" x14ac:dyDescent="0.2">
      <c r="A292" s="1110"/>
      <c r="B292" s="1110"/>
      <c r="C292" s="1110"/>
      <c r="D292" s="1110"/>
      <c r="E292" s="1110"/>
      <c r="F292" s="1110"/>
      <c r="G292" s="1110"/>
      <c r="H292" s="1110"/>
      <c r="I292" s="1110"/>
      <c r="J292" s="1110"/>
      <c r="K292" s="1110"/>
      <c r="L292" s="1110"/>
      <c r="M292" s="1110"/>
      <c r="N292" s="1110"/>
      <c r="O292" s="1110"/>
      <c r="P292" s="260"/>
    </row>
    <row r="293" spans="1:17" s="37" customFormat="1" ht="20.100000000000001" customHeight="1" x14ac:dyDescent="0.25">
      <c r="A293" s="1096" t="s">
        <v>414</v>
      </c>
      <c r="B293" s="1096"/>
      <c r="C293" s="1096"/>
      <c r="D293" s="1096"/>
      <c r="E293" s="1096"/>
      <c r="F293" s="117"/>
      <c r="G293" s="1096"/>
      <c r="H293" s="1096"/>
      <c r="I293" s="1096"/>
      <c r="J293" s="1096"/>
      <c r="K293" s="1096"/>
      <c r="L293" s="1096"/>
      <c r="M293" s="1096"/>
      <c r="N293" s="1096"/>
      <c r="O293" s="1096"/>
      <c r="P293" s="205"/>
      <c r="Q293" s="189"/>
    </row>
    <row r="294" spans="1:17" s="37" customFormat="1" ht="20.100000000000001" customHeight="1" x14ac:dyDescent="0.25">
      <c r="A294" s="1096"/>
      <c r="B294" s="1096"/>
      <c r="C294" s="1096"/>
      <c r="D294" s="1096"/>
      <c r="E294" s="1096"/>
      <c r="F294" s="44" t="s">
        <v>37</v>
      </c>
      <c r="G294" s="430"/>
      <c r="H294" s="407"/>
      <c r="I294" s="95"/>
      <c r="J294" s="95"/>
      <c r="K294" s="95"/>
      <c r="L294" s="95"/>
      <c r="M294" s="95"/>
      <c r="N294" s="95"/>
      <c r="O294" s="102">
        <v>2015</v>
      </c>
      <c r="P294" s="267">
        <v>2015</v>
      </c>
      <c r="Q294" s="189"/>
    </row>
    <row r="295" spans="1:17" s="37" customFormat="1" ht="20.100000000000001" customHeight="1" x14ac:dyDescent="0.25">
      <c r="A295" s="1108" t="s">
        <v>325</v>
      </c>
      <c r="B295" s="1096"/>
      <c r="C295" s="1096"/>
      <c r="D295" s="1096"/>
      <c r="E295" s="1096"/>
      <c r="F295" s="1096"/>
      <c r="G295" s="1096"/>
      <c r="H295" s="1096"/>
      <c r="I295" s="1096"/>
      <c r="J295" s="1096"/>
      <c r="K295" s="1096"/>
      <c r="L295" s="1096"/>
      <c r="M295" s="1096"/>
      <c r="N295" s="1096"/>
      <c r="O295" s="1096"/>
      <c r="P295" s="205"/>
      <c r="Q295" s="189"/>
    </row>
    <row r="296" spans="1:17" s="37" customFormat="1" ht="20.100000000000001" customHeight="1" x14ac:dyDescent="0.2">
      <c r="A296" s="16" t="s">
        <v>278</v>
      </c>
      <c r="B296" s="1109" t="s">
        <v>481</v>
      </c>
      <c r="C296" s="1104"/>
      <c r="D296" s="1104"/>
      <c r="E296" s="1105"/>
      <c r="F296" s="73">
        <f>F297+F298+F299</f>
        <v>663331.5</v>
      </c>
      <c r="G296" s="431"/>
      <c r="H296" s="408"/>
      <c r="I296" s="96"/>
      <c r="J296" s="96"/>
      <c r="K296" s="96"/>
      <c r="L296" s="96"/>
      <c r="M296" s="96"/>
      <c r="N296" s="96"/>
      <c r="O296" s="100">
        <f>O297+O298+O299</f>
        <v>0</v>
      </c>
      <c r="P296" s="122">
        <f t="shared" ref="P296:P307" si="19">F296+O296</f>
        <v>663331.5</v>
      </c>
      <c r="Q296" s="193">
        <f>Q297+Q298+Q299</f>
        <v>0</v>
      </c>
    </row>
    <row r="297" spans="1:17" s="37" customFormat="1" ht="20.100000000000001" customHeight="1" x14ac:dyDescent="0.2">
      <c r="A297" s="16" t="s">
        <v>279</v>
      </c>
      <c r="B297" s="1103" t="s">
        <v>468</v>
      </c>
      <c r="C297" s="1104"/>
      <c r="D297" s="1104"/>
      <c r="E297" s="1105"/>
      <c r="F297" s="73">
        <f>F53</f>
        <v>0</v>
      </c>
      <c r="G297" s="431"/>
      <c r="H297" s="408"/>
      <c r="I297" s="96"/>
      <c r="J297" s="96"/>
      <c r="K297" s="96"/>
      <c r="L297" s="96"/>
      <c r="M297" s="96"/>
      <c r="N297" s="96"/>
      <c r="O297" s="100">
        <f>O53</f>
        <v>0</v>
      </c>
      <c r="P297" s="122">
        <f t="shared" si="19"/>
        <v>0</v>
      </c>
      <c r="Q297" s="193">
        <f>Q53</f>
        <v>0</v>
      </c>
    </row>
    <row r="298" spans="1:17" s="37" customFormat="1" ht="20.100000000000001" customHeight="1" x14ac:dyDescent="0.2">
      <c r="A298" s="16" t="s">
        <v>280</v>
      </c>
      <c r="B298" s="1103" t="s">
        <v>29</v>
      </c>
      <c r="C298" s="1104"/>
      <c r="D298" s="1104"/>
      <c r="E298" s="1105"/>
      <c r="F298" s="73">
        <f>F54</f>
        <v>354155.89999999997</v>
      </c>
      <c r="G298" s="431"/>
      <c r="H298" s="408"/>
      <c r="I298" s="96"/>
      <c r="J298" s="96"/>
      <c r="K298" s="96"/>
      <c r="L298" s="96"/>
      <c r="M298" s="96"/>
      <c r="N298" s="96"/>
      <c r="O298" s="100">
        <f>O54</f>
        <v>0</v>
      </c>
      <c r="P298" s="122">
        <f t="shared" si="19"/>
        <v>354155.89999999997</v>
      </c>
      <c r="Q298" s="193">
        <f>Q54</f>
        <v>0</v>
      </c>
    </row>
    <row r="299" spans="1:17" s="37" customFormat="1" ht="20.100000000000001" customHeight="1" x14ac:dyDescent="0.2">
      <c r="A299" s="16" t="s">
        <v>281</v>
      </c>
      <c r="B299" s="1103" t="s">
        <v>158</v>
      </c>
      <c r="C299" s="1104"/>
      <c r="D299" s="1104"/>
      <c r="E299" s="1105"/>
      <c r="F299" s="73">
        <f>F55</f>
        <v>309175.59999999998</v>
      </c>
      <c r="G299" s="431"/>
      <c r="H299" s="408"/>
      <c r="I299" s="96"/>
      <c r="J299" s="96"/>
      <c r="K299" s="96"/>
      <c r="L299" s="96"/>
      <c r="M299" s="96"/>
      <c r="N299" s="96"/>
      <c r="O299" s="100">
        <f>O55</f>
        <v>0</v>
      </c>
      <c r="P299" s="122">
        <f t="shared" si="19"/>
        <v>309175.59999999998</v>
      </c>
      <c r="Q299" s="193">
        <f>Q55</f>
        <v>0</v>
      </c>
    </row>
    <row r="300" spans="1:17" s="37" customFormat="1" ht="20.100000000000001" customHeight="1" x14ac:dyDescent="0.2">
      <c r="A300" s="16" t="s">
        <v>282</v>
      </c>
      <c r="B300" s="1109" t="s">
        <v>482</v>
      </c>
      <c r="C300" s="1104"/>
      <c r="D300" s="1104"/>
      <c r="E300" s="1105"/>
      <c r="F300" s="74">
        <f>F301+F302+F303</f>
        <v>0</v>
      </c>
      <c r="G300" s="432"/>
      <c r="H300" s="409"/>
      <c r="I300" s="97"/>
      <c r="J300" s="97"/>
      <c r="K300" s="97"/>
      <c r="L300" s="97"/>
      <c r="M300" s="97"/>
      <c r="N300" s="97"/>
      <c r="O300" s="101">
        <f>O301+O302+O303</f>
        <v>0</v>
      </c>
      <c r="P300" s="122">
        <f t="shared" si="19"/>
        <v>0</v>
      </c>
      <c r="Q300" s="194">
        <f>Q301+Q302+Q303</f>
        <v>0</v>
      </c>
    </row>
    <row r="301" spans="1:17" s="37" customFormat="1" ht="20.100000000000001" customHeight="1" x14ac:dyDescent="0.2">
      <c r="A301" s="16" t="s">
        <v>283</v>
      </c>
      <c r="B301" s="1103" t="s">
        <v>468</v>
      </c>
      <c r="C301" s="1104"/>
      <c r="D301" s="1104"/>
      <c r="E301" s="1105"/>
      <c r="F301" s="74">
        <f>F57</f>
        <v>0</v>
      </c>
      <c r="G301" s="432"/>
      <c r="H301" s="409"/>
      <c r="I301" s="97"/>
      <c r="J301" s="97"/>
      <c r="K301" s="97"/>
      <c r="L301" s="97"/>
      <c r="M301" s="97"/>
      <c r="N301" s="97"/>
      <c r="O301" s="101">
        <f>O57</f>
        <v>0</v>
      </c>
      <c r="P301" s="122">
        <f t="shared" si="19"/>
        <v>0</v>
      </c>
      <c r="Q301" s="194">
        <f>Q57</f>
        <v>0</v>
      </c>
    </row>
    <row r="302" spans="1:17" s="37" customFormat="1" ht="20.100000000000001" customHeight="1" x14ac:dyDescent="0.2">
      <c r="A302" s="16" t="s">
        <v>284</v>
      </c>
      <c r="B302" s="1103" t="s">
        <v>29</v>
      </c>
      <c r="C302" s="1104"/>
      <c r="D302" s="1104"/>
      <c r="E302" s="1105"/>
      <c r="F302" s="74">
        <f>F58</f>
        <v>0</v>
      </c>
      <c r="G302" s="432"/>
      <c r="H302" s="409"/>
      <c r="I302" s="97"/>
      <c r="J302" s="97"/>
      <c r="K302" s="97"/>
      <c r="L302" s="97"/>
      <c r="M302" s="97"/>
      <c r="N302" s="97"/>
      <c r="O302" s="101">
        <f>O58</f>
        <v>0</v>
      </c>
      <c r="P302" s="122">
        <f t="shared" si="19"/>
        <v>0</v>
      </c>
      <c r="Q302" s="194">
        <f>Q58</f>
        <v>0</v>
      </c>
    </row>
    <row r="303" spans="1:17" s="37" customFormat="1" ht="20.100000000000001" customHeight="1" x14ac:dyDescent="0.2">
      <c r="A303" s="16" t="s">
        <v>285</v>
      </c>
      <c r="B303" s="1103" t="s">
        <v>158</v>
      </c>
      <c r="C303" s="1104"/>
      <c r="D303" s="1104"/>
      <c r="E303" s="1105"/>
      <c r="F303" s="74">
        <f>F59</f>
        <v>0</v>
      </c>
      <c r="G303" s="432"/>
      <c r="H303" s="409"/>
      <c r="I303" s="97"/>
      <c r="J303" s="97"/>
      <c r="K303" s="97"/>
      <c r="L303" s="97"/>
      <c r="M303" s="97"/>
      <c r="N303" s="97"/>
      <c r="O303" s="101">
        <f>O59</f>
        <v>0</v>
      </c>
      <c r="P303" s="122">
        <f t="shared" si="19"/>
        <v>0</v>
      </c>
      <c r="Q303" s="194">
        <f>Q59</f>
        <v>0</v>
      </c>
    </row>
    <row r="304" spans="1:17" s="37" customFormat="1" ht="20.100000000000001" customHeight="1" x14ac:dyDescent="0.2">
      <c r="A304" s="16" t="s">
        <v>286</v>
      </c>
      <c r="B304" s="1109" t="s">
        <v>415</v>
      </c>
      <c r="C304" s="1104"/>
      <c r="D304" s="1104"/>
      <c r="E304" s="1105"/>
      <c r="F304" s="74">
        <f>F305+F306+F307</f>
        <v>663331.5</v>
      </c>
      <c r="G304" s="432"/>
      <c r="H304" s="409"/>
      <c r="I304" s="97"/>
      <c r="J304" s="97"/>
      <c r="K304" s="97"/>
      <c r="L304" s="97"/>
      <c r="M304" s="97"/>
      <c r="N304" s="97"/>
      <c r="O304" s="101">
        <f>O305+O306+O307</f>
        <v>0</v>
      </c>
      <c r="P304" s="122">
        <f t="shared" si="19"/>
        <v>663331.5</v>
      </c>
      <c r="Q304" s="194">
        <f>Q305+Q306+Q307</f>
        <v>0</v>
      </c>
    </row>
    <row r="305" spans="1:17" s="37" customFormat="1" ht="20.100000000000001" customHeight="1" x14ac:dyDescent="0.2">
      <c r="A305" s="16" t="s">
        <v>287</v>
      </c>
      <c r="B305" s="1103" t="s">
        <v>468</v>
      </c>
      <c r="C305" s="1104"/>
      <c r="D305" s="1104"/>
      <c r="E305" s="1105"/>
      <c r="F305" s="74">
        <f>F297+F301</f>
        <v>0</v>
      </c>
      <c r="G305" s="432"/>
      <c r="H305" s="409"/>
      <c r="I305" s="97"/>
      <c r="J305" s="97"/>
      <c r="K305" s="97"/>
      <c r="L305" s="97"/>
      <c r="M305" s="97"/>
      <c r="N305" s="97"/>
      <c r="O305" s="101">
        <f>O297+O301</f>
        <v>0</v>
      </c>
      <c r="P305" s="122">
        <f t="shared" si="19"/>
        <v>0</v>
      </c>
      <c r="Q305" s="194">
        <f>Q297+Q301</f>
        <v>0</v>
      </c>
    </row>
    <row r="306" spans="1:17" s="37" customFormat="1" ht="20.100000000000001" customHeight="1" x14ac:dyDescent="0.2">
      <c r="A306" s="16" t="s">
        <v>288</v>
      </c>
      <c r="B306" s="1103" t="s">
        <v>29</v>
      </c>
      <c r="C306" s="1104"/>
      <c r="D306" s="1104"/>
      <c r="E306" s="1105"/>
      <c r="F306" s="74">
        <f>F298+F302</f>
        <v>354155.89999999997</v>
      </c>
      <c r="G306" s="432"/>
      <c r="H306" s="409"/>
      <c r="I306" s="97"/>
      <c r="J306" s="97"/>
      <c r="K306" s="97"/>
      <c r="L306" s="97"/>
      <c r="M306" s="97"/>
      <c r="N306" s="97"/>
      <c r="O306" s="101">
        <f>O298+O302</f>
        <v>0</v>
      </c>
      <c r="P306" s="122">
        <f t="shared" si="19"/>
        <v>354155.89999999997</v>
      </c>
      <c r="Q306" s="194">
        <f>Q298+Q302</f>
        <v>0</v>
      </c>
    </row>
    <row r="307" spans="1:17" s="37" customFormat="1" ht="20.100000000000001" customHeight="1" x14ac:dyDescent="0.2">
      <c r="A307" s="16" t="s">
        <v>289</v>
      </c>
      <c r="B307" s="1103" t="s">
        <v>158</v>
      </c>
      <c r="C307" s="1104"/>
      <c r="D307" s="1104"/>
      <c r="E307" s="1105"/>
      <c r="F307" s="74">
        <f>F299+F303</f>
        <v>309175.59999999998</v>
      </c>
      <c r="G307" s="432"/>
      <c r="H307" s="409"/>
      <c r="I307" s="97"/>
      <c r="J307" s="97"/>
      <c r="K307" s="97"/>
      <c r="L307" s="97"/>
      <c r="M307" s="97"/>
      <c r="N307" s="97"/>
      <c r="O307" s="101">
        <f>O299+O303</f>
        <v>0</v>
      </c>
      <c r="P307" s="122">
        <f t="shared" si="19"/>
        <v>309175.59999999998</v>
      </c>
      <c r="Q307" s="194">
        <f>Q299+Q303</f>
        <v>0</v>
      </c>
    </row>
    <row r="308" spans="1:17" s="37" customFormat="1" ht="20.100000000000001" customHeight="1" x14ac:dyDescent="0.25">
      <c r="A308" s="1112" t="s">
        <v>142</v>
      </c>
      <c r="B308" s="1112"/>
      <c r="C308" s="1112"/>
      <c r="D308" s="1112"/>
      <c r="E308" s="1112"/>
      <c r="F308" s="1112"/>
      <c r="G308" s="1112"/>
      <c r="H308" s="1112"/>
      <c r="I308" s="1112"/>
      <c r="J308" s="1112"/>
      <c r="K308" s="1112"/>
      <c r="L308" s="1112"/>
      <c r="M308" s="1112"/>
      <c r="N308" s="1112"/>
      <c r="O308" s="1112"/>
      <c r="P308" s="205"/>
      <c r="Q308" s="189"/>
    </row>
    <row r="309" spans="1:17" s="37" customFormat="1" ht="20.100000000000001" customHeight="1" x14ac:dyDescent="0.25">
      <c r="A309" s="69" t="s">
        <v>278</v>
      </c>
      <c r="B309" s="1109" t="s">
        <v>481</v>
      </c>
      <c r="C309" s="1104"/>
      <c r="D309" s="1104"/>
      <c r="E309" s="1105"/>
      <c r="F309" s="71">
        <f>F310+F311+F312</f>
        <v>637232.4</v>
      </c>
      <c r="G309" s="433"/>
      <c r="H309" s="410"/>
      <c r="I309" s="98"/>
      <c r="J309" s="98"/>
      <c r="K309" s="98"/>
      <c r="L309" s="98"/>
      <c r="M309" s="98"/>
      <c r="N309" s="98"/>
      <c r="O309" s="103">
        <f>O310+O311+O312</f>
        <v>0</v>
      </c>
      <c r="P309" s="122">
        <f t="shared" ref="P309:P320" si="20">F309+O309</f>
        <v>637232.4</v>
      </c>
      <c r="Q309" s="193">
        <f>Q310+Q311+Q312</f>
        <v>0</v>
      </c>
    </row>
    <row r="310" spans="1:17" s="37" customFormat="1" ht="20.100000000000001" customHeight="1" x14ac:dyDescent="0.25">
      <c r="A310" s="69" t="s">
        <v>279</v>
      </c>
      <c r="B310" s="1103" t="s">
        <v>468</v>
      </c>
      <c r="C310" s="1104"/>
      <c r="D310" s="1104"/>
      <c r="E310" s="1105"/>
      <c r="F310" s="71">
        <f>F135</f>
        <v>0</v>
      </c>
      <c r="G310" s="433"/>
      <c r="H310" s="410"/>
      <c r="I310" s="98"/>
      <c r="J310" s="98"/>
      <c r="K310" s="98"/>
      <c r="L310" s="98"/>
      <c r="M310" s="98"/>
      <c r="N310" s="98"/>
      <c r="O310" s="103">
        <f>O135</f>
        <v>0</v>
      </c>
      <c r="P310" s="122">
        <f t="shared" si="20"/>
        <v>0</v>
      </c>
      <c r="Q310" s="193">
        <f>Q135</f>
        <v>0</v>
      </c>
    </row>
    <row r="311" spans="1:17" s="37" customFormat="1" ht="20.100000000000001" customHeight="1" x14ac:dyDescent="0.25">
      <c r="A311" s="69" t="s">
        <v>280</v>
      </c>
      <c r="B311" s="1103" t="s">
        <v>29</v>
      </c>
      <c r="C311" s="1104"/>
      <c r="D311" s="1104"/>
      <c r="E311" s="1105"/>
      <c r="F311" s="71">
        <f>F136</f>
        <v>430325.2</v>
      </c>
      <c r="G311" s="433"/>
      <c r="H311" s="410"/>
      <c r="I311" s="98"/>
      <c r="J311" s="98"/>
      <c r="K311" s="98"/>
      <c r="L311" s="98"/>
      <c r="M311" s="98"/>
      <c r="N311" s="98"/>
      <c r="O311" s="103">
        <f>O136</f>
        <v>0</v>
      </c>
      <c r="P311" s="122">
        <f t="shared" si="20"/>
        <v>430325.2</v>
      </c>
      <c r="Q311" s="193">
        <f>Q136</f>
        <v>0</v>
      </c>
    </row>
    <row r="312" spans="1:17" s="37" customFormat="1" ht="20.100000000000001" customHeight="1" x14ac:dyDescent="0.25">
      <c r="A312" s="69" t="s">
        <v>281</v>
      </c>
      <c r="B312" s="1103" t="s">
        <v>158</v>
      </c>
      <c r="C312" s="1104"/>
      <c r="D312" s="1104"/>
      <c r="E312" s="1105"/>
      <c r="F312" s="71">
        <f>F137</f>
        <v>206907.2</v>
      </c>
      <c r="G312" s="433"/>
      <c r="H312" s="410"/>
      <c r="I312" s="98"/>
      <c r="J312" s="98"/>
      <c r="K312" s="98"/>
      <c r="L312" s="98"/>
      <c r="M312" s="98"/>
      <c r="N312" s="98"/>
      <c r="O312" s="103">
        <f>O137</f>
        <v>0</v>
      </c>
      <c r="P312" s="122">
        <f t="shared" si="20"/>
        <v>206907.2</v>
      </c>
      <c r="Q312" s="193">
        <f>Q137</f>
        <v>0</v>
      </c>
    </row>
    <row r="313" spans="1:17" s="37" customFormat="1" ht="20.100000000000001" customHeight="1" x14ac:dyDescent="0.25">
      <c r="A313" s="69" t="s">
        <v>282</v>
      </c>
      <c r="B313" s="1109" t="s">
        <v>482</v>
      </c>
      <c r="C313" s="1104"/>
      <c r="D313" s="1104"/>
      <c r="E313" s="1105"/>
      <c r="F313" s="72">
        <f>F314+F315+F316</f>
        <v>0</v>
      </c>
      <c r="G313" s="434"/>
      <c r="H313" s="411"/>
      <c r="I313" s="99"/>
      <c r="J313" s="99"/>
      <c r="K313" s="99"/>
      <c r="L313" s="99"/>
      <c r="M313" s="99"/>
      <c r="N313" s="99"/>
      <c r="O313" s="104">
        <f>O314+O315+O316</f>
        <v>0</v>
      </c>
      <c r="P313" s="122">
        <f t="shared" si="20"/>
        <v>0</v>
      </c>
      <c r="Q313" s="194">
        <f>Q314+Q315+Q316</f>
        <v>0</v>
      </c>
    </row>
    <row r="314" spans="1:17" s="37" customFormat="1" ht="20.100000000000001" customHeight="1" x14ac:dyDescent="0.25">
      <c r="A314" s="69" t="s">
        <v>283</v>
      </c>
      <c r="B314" s="1103" t="s">
        <v>468</v>
      </c>
      <c r="C314" s="1104"/>
      <c r="D314" s="1104"/>
      <c r="E314" s="1105"/>
      <c r="F314" s="72">
        <f>F139</f>
        <v>0</v>
      </c>
      <c r="G314" s="434"/>
      <c r="H314" s="411"/>
      <c r="I314" s="99"/>
      <c r="J314" s="99"/>
      <c r="K314" s="99"/>
      <c r="L314" s="99"/>
      <c r="M314" s="99"/>
      <c r="N314" s="99"/>
      <c r="O314" s="104">
        <f>O139</f>
        <v>0</v>
      </c>
      <c r="P314" s="122">
        <f t="shared" si="20"/>
        <v>0</v>
      </c>
      <c r="Q314" s="194">
        <f>Q139</f>
        <v>0</v>
      </c>
    </row>
    <row r="315" spans="1:17" s="37" customFormat="1" ht="20.100000000000001" customHeight="1" x14ac:dyDescent="0.25">
      <c r="A315" s="69" t="s">
        <v>284</v>
      </c>
      <c r="B315" s="1103" t="s">
        <v>29</v>
      </c>
      <c r="C315" s="1104"/>
      <c r="D315" s="1104"/>
      <c r="E315" s="1105"/>
      <c r="F315" s="72">
        <f>F140</f>
        <v>0</v>
      </c>
      <c r="G315" s="434"/>
      <c r="H315" s="411"/>
      <c r="I315" s="99"/>
      <c r="J315" s="99"/>
      <c r="K315" s="99"/>
      <c r="L315" s="99"/>
      <c r="M315" s="99"/>
      <c r="N315" s="99"/>
      <c r="O315" s="104">
        <f>O140</f>
        <v>0</v>
      </c>
      <c r="P315" s="122">
        <f t="shared" si="20"/>
        <v>0</v>
      </c>
      <c r="Q315" s="194">
        <f>Q140</f>
        <v>0</v>
      </c>
    </row>
    <row r="316" spans="1:17" s="37" customFormat="1" ht="20.100000000000001" customHeight="1" x14ac:dyDescent="0.25">
      <c r="A316" s="69" t="s">
        <v>285</v>
      </c>
      <c r="B316" s="1103" t="s">
        <v>158</v>
      </c>
      <c r="C316" s="1104"/>
      <c r="D316" s="1104"/>
      <c r="E316" s="1105"/>
      <c r="F316" s="72">
        <f>F141</f>
        <v>0</v>
      </c>
      <c r="G316" s="434"/>
      <c r="H316" s="411"/>
      <c r="I316" s="99"/>
      <c r="J316" s="99"/>
      <c r="K316" s="99"/>
      <c r="L316" s="99"/>
      <c r="M316" s="99"/>
      <c r="N316" s="99"/>
      <c r="O316" s="104">
        <f>O141</f>
        <v>0</v>
      </c>
      <c r="P316" s="122">
        <f t="shared" si="20"/>
        <v>0</v>
      </c>
      <c r="Q316" s="194">
        <f>Q141</f>
        <v>0</v>
      </c>
    </row>
    <row r="317" spans="1:17" s="37" customFormat="1" ht="20.100000000000001" customHeight="1" x14ac:dyDescent="0.25">
      <c r="A317" s="69" t="s">
        <v>286</v>
      </c>
      <c r="B317" s="1109" t="s">
        <v>416</v>
      </c>
      <c r="C317" s="1104"/>
      <c r="D317" s="1104"/>
      <c r="E317" s="1105"/>
      <c r="F317" s="72">
        <f>F318+F319+F320</f>
        <v>637232.4</v>
      </c>
      <c r="G317" s="434"/>
      <c r="H317" s="411"/>
      <c r="I317" s="99"/>
      <c r="J317" s="99"/>
      <c r="K317" s="99"/>
      <c r="L317" s="99"/>
      <c r="M317" s="99"/>
      <c r="N317" s="99"/>
      <c r="O317" s="104">
        <f>O318+O319+O320</f>
        <v>0</v>
      </c>
      <c r="P317" s="122">
        <f t="shared" si="20"/>
        <v>637232.4</v>
      </c>
      <c r="Q317" s="194">
        <f>Q318+Q319+Q320</f>
        <v>0</v>
      </c>
    </row>
    <row r="318" spans="1:17" s="37" customFormat="1" ht="20.100000000000001" customHeight="1" x14ac:dyDescent="0.25">
      <c r="A318" s="69" t="s">
        <v>287</v>
      </c>
      <c r="B318" s="1103" t="s">
        <v>468</v>
      </c>
      <c r="C318" s="1104"/>
      <c r="D318" s="1104"/>
      <c r="E318" s="1105"/>
      <c r="F318" s="72">
        <f>F310+F314</f>
        <v>0</v>
      </c>
      <c r="G318" s="434"/>
      <c r="H318" s="411"/>
      <c r="I318" s="99"/>
      <c r="J318" s="99"/>
      <c r="K318" s="99"/>
      <c r="L318" s="99"/>
      <c r="M318" s="99"/>
      <c r="N318" s="99"/>
      <c r="O318" s="104">
        <f>O310+O314</f>
        <v>0</v>
      </c>
      <c r="P318" s="122">
        <f t="shared" si="20"/>
        <v>0</v>
      </c>
      <c r="Q318" s="194">
        <f>Q310+Q314</f>
        <v>0</v>
      </c>
    </row>
    <row r="319" spans="1:17" s="37" customFormat="1" ht="20.100000000000001" customHeight="1" x14ac:dyDescent="0.25">
      <c r="A319" s="69" t="s">
        <v>288</v>
      </c>
      <c r="B319" s="1103" t="s">
        <v>29</v>
      </c>
      <c r="C319" s="1104"/>
      <c r="D319" s="1104"/>
      <c r="E319" s="1105"/>
      <c r="F319" s="72">
        <f>F311+F315</f>
        <v>430325.2</v>
      </c>
      <c r="G319" s="434"/>
      <c r="H319" s="411"/>
      <c r="I319" s="99"/>
      <c r="J319" s="99"/>
      <c r="K319" s="99"/>
      <c r="L319" s="99"/>
      <c r="M319" s="99"/>
      <c r="N319" s="99"/>
      <c r="O319" s="104">
        <f>O311+O315</f>
        <v>0</v>
      </c>
      <c r="P319" s="122">
        <f t="shared" si="20"/>
        <v>430325.2</v>
      </c>
      <c r="Q319" s="194">
        <f>Q311+Q315</f>
        <v>0</v>
      </c>
    </row>
    <row r="320" spans="1:17" s="37" customFormat="1" ht="20.100000000000001" customHeight="1" x14ac:dyDescent="0.25">
      <c r="A320" s="69" t="s">
        <v>289</v>
      </c>
      <c r="B320" s="1103" t="s">
        <v>158</v>
      </c>
      <c r="C320" s="1104"/>
      <c r="D320" s="1104"/>
      <c r="E320" s="1105"/>
      <c r="F320" s="72">
        <f>F312+F316</f>
        <v>206907.2</v>
      </c>
      <c r="G320" s="434"/>
      <c r="H320" s="411"/>
      <c r="I320" s="99"/>
      <c r="J320" s="99"/>
      <c r="K320" s="99"/>
      <c r="L320" s="99"/>
      <c r="M320" s="99"/>
      <c r="N320" s="99"/>
      <c r="O320" s="104">
        <f>O312+O316</f>
        <v>0</v>
      </c>
      <c r="P320" s="122">
        <f t="shared" si="20"/>
        <v>206907.2</v>
      </c>
      <c r="Q320" s="194">
        <f>Q312+Q316</f>
        <v>0</v>
      </c>
    </row>
    <row r="321" spans="1:17" s="37" customFormat="1" ht="20.100000000000001" customHeight="1" x14ac:dyDescent="0.25">
      <c r="A321" s="1108" t="s">
        <v>160</v>
      </c>
      <c r="B321" s="1111"/>
      <c r="C321" s="1111"/>
      <c r="D321" s="1111"/>
      <c r="E321" s="1111"/>
      <c r="F321" s="1111"/>
      <c r="G321" s="1111"/>
      <c r="H321" s="1111"/>
      <c r="I321" s="1111"/>
      <c r="J321" s="1111"/>
      <c r="K321" s="1111"/>
      <c r="L321" s="1111"/>
      <c r="M321" s="1111"/>
      <c r="N321" s="1111"/>
      <c r="O321" s="1111"/>
      <c r="P321" s="205"/>
      <c r="Q321" s="189"/>
    </row>
    <row r="322" spans="1:17" s="37" customFormat="1" ht="20.100000000000001" customHeight="1" x14ac:dyDescent="0.25">
      <c r="A322" s="69" t="s">
        <v>278</v>
      </c>
      <c r="B322" s="1109" t="s">
        <v>481</v>
      </c>
      <c r="C322" s="1104"/>
      <c r="D322" s="1104"/>
      <c r="E322" s="1105"/>
      <c r="F322" s="71">
        <f>F323+F324+F325</f>
        <v>170060.3</v>
      </c>
      <c r="G322" s="433"/>
      <c r="H322" s="410"/>
      <c r="I322" s="98"/>
      <c r="J322" s="98"/>
      <c r="K322" s="98"/>
      <c r="L322" s="98"/>
      <c r="M322" s="98"/>
      <c r="N322" s="98"/>
      <c r="O322" s="103">
        <f>O323+O324+O325</f>
        <v>0</v>
      </c>
      <c r="P322" s="122">
        <f t="shared" ref="P322:P333" si="21">F322+O322</f>
        <v>170060.3</v>
      </c>
      <c r="Q322" s="193">
        <f>Q323+Q324+Q325</f>
        <v>0</v>
      </c>
    </row>
    <row r="323" spans="1:17" s="37" customFormat="1" ht="20.100000000000001" customHeight="1" x14ac:dyDescent="0.25">
      <c r="A323" s="69" t="s">
        <v>279</v>
      </c>
      <c r="B323" s="1103" t="s">
        <v>468</v>
      </c>
      <c r="C323" s="1104"/>
      <c r="D323" s="1104"/>
      <c r="E323" s="1105"/>
      <c r="F323" s="71">
        <f>F178</f>
        <v>0</v>
      </c>
      <c r="G323" s="433"/>
      <c r="H323" s="410"/>
      <c r="I323" s="98"/>
      <c r="J323" s="98"/>
      <c r="K323" s="98"/>
      <c r="L323" s="98"/>
      <c r="M323" s="98"/>
      <c r="N323" s="98"/>
      <c r="O323" s="103">
        <f>O178</f>
        <v>0</v>
      </c>
      <c r="P323" s="122">
        <f t="shared" si="21"/>
        <v>0</v>
      </c>
      <c r="Q323" s="193">
        <f>Q178</f>
        <v>0</v>
      </c>
    </row>
    <row r="324" spans="1:17" s="37" customFormat="1" ht="20.100000000000001" customHeight="1" x14ac:dyDescent="0.25">
      <c r="A324" s="69" t="s">
        <v>280</v>
      </c>
      <c r="B324" s="1103" t="s">
        <v>29</v>
      </c>
      <c r="C324" s="1104"/>
      <c r="D324" s="1104"/>
      <c r="E324" s="1105"/>
      <c r="F324" s="71">
        <f>F179</f>
        <v>0</v>
      </c>
      <c r="G324" s="433"/>
      <c r="H324" s="410"/>
      <c r="I324" s="98"/>
      <c r="J324" s="98"/>
      <c r="K324" s="98"/>
      <c r="L324" s="98"/>
      <c r="M324" s="98"/>
      <c r="N324" s="98"/>
      <c r="O324" s="103">
        <f>O179</f>
        <v>0</v>
      </c>
      <c r="P324" s="122">
        <f t="shared" si="21"/>
        <v>0</v>
      </c>
      <c r="Q324" s="193">
        <f>Q179</f>
        <v>0</v>
      </c>
    </row>
    <row r="325" spans="1:17" s="37" customFormat="1" ht="20.100000000000001" customHeight="1" x14ac:dyDescent="0.25">
      <c r="A325" s="69" t="s">
        <v>281</v>
      </c>
      <c r="B325" s="1103" t="s">
        <v>158</v>
      </c>
      <c r="C325" s="1104"/>
      <c r="D325" s="1104"/>
      <c r="E325" s="1105"/>
      <c r="F325" s="71">
        <f>F180</f>
        <v>170060.3</v>
      </c>
      <c r="G325" s="433"/>
      <c r="H325" s="410"/>
      <c r="I325" s="98"/>
      <c r="J325" s="98"/>
      <c r="K325" s="98"/>
      <c r="L325" s="98"/>
      <c r="M325" s="98"/>
      <c r="N325" s="98"/>
      <c r="O325" s="103">
        <f>O180</f>
        <v>0</v>
      </c>
      <c r="P325" s="122">
        <f t="shared" si="21"/>
        <v>170060.3</v>
      </c>
      <c r="Q325" s="193">
        <f>Q180</f>
        <v>0</v>
      </c>
    </row>
    <row r="326" spans="1:17" s="37" customFormat="1" ht="20.100000000000001" customHeight="1" x14ac:dyDescent="0.25">
      <c r="A326" s="69" t="s">
        <v>282</v>
      </c>
      <c r="B326" s="1109" t="s">
        <v>482</v>
      </c>
      <c r="C326" s="1104"/>
      <c r="D326" s="1104"/>
      <c r="E326" s="1105"/>
      <c r="F326" s="72">
        <f>F327+F328+F329</f>
        <v>0</v>
      </c>
      <c r="G326" s="434"/>
      <c r="H326" s="411"/>
      <c r="I326" s="99"/>
      <c r="J326" s="99"/>
      <c r="K326" s="99"/>
      <c r="L326" s="99"/>
      <c r="M326" s="99"/>
      <c r="N326" s="99"/>
      <c r="O326" s="104">
        <f>O327+O328+O329</f>
        <v>0</v>
      </c>
      <c r="P326" s="122">
        <f t="shared" si="21"/>
        <v>0</v>
      </c>
      <c r="Q326" s="194">
        <f>Q327+Q328+Q329</f>
        <v>0</v>
      </c>
    </row>
    <row r="327" spans="1:17" s="37" customFormat="1" ht="20.100000000000001" customHeight="1" x14ac:dyDescent="0.25">
      <c r="A327" s="69" t="s">
        <v>283</v>
      </c>
      <c r="B327" s="1103" t="s">
        <v>468</v>
      </c>
      <c r="C327" s="1104"/>
      <c r="D327" s="1104"/>
      <c r="E327" s="1105"/>
      <c r="F327" s="72">
        <f>F182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O182</f>
        <v>0</v>
      </c>
      <c r="P327" s="122">
        <f t="shared" si="21"/>
        <v>0</v>
      </c>
      <c r="Q327" s="194">
        <f>Q182</f>
        <v>0</v>
      </c>
    </row>
    <row r="328" spans="1:17" s="37" customFormat="1" ht="20.100000000000001" customHeight="1" x14ac:dyDescent="0.25">
      <c r="A328" s="69" t="s">
        <v>284</v>
      </c>
      <c r="B328" s="1103" t="s">
        <v>29</v>
      </c>
      <c r="C328" s="1104"/>
      <c r="D328" s="1104"/>
      <c r="E328" s="1105"/>
      <c r="F328" s="72">
        <f>F183</f>
        <v>0</v>
      </c>
      <c r="G328" s="434"/>
      <c r="H328" s="411"/>
      <c r="I328" s="99"/>
      <c r="J328" s="99"/>
      <c r="K328" s="99"/>
      <c r="L328" s="99"/>
      <c r="M328" s="99"/>
      <c r="N328" s="99"/>
      <c r="O328" s="104">
        <f>O183</f>
        <v>0</v>
      </c>
      <c r="P328" s="122">
        <f t="shared" si="21"/>
        <v>0</v>
      </c>
      <c r="Q328" s="194">
        <f>Q183</f>
        <v>0</v>
      </c>
    </row>
    <row r="329" spans="1:17" s="37" customFormat="1" ht="20.100000000000001" customHeight="1" x14ac:dyDescent="0.25">
      <c r="A329" s="69" t="s">
        <v>285</v>
      </c>
      <c r="B329" s="1103" t="s">
        <v>158</v>
      </c>
      <c r="C329" s="1104"/>
      <c r="D329" s="1104"/>
      <c r="E329" s="1105"/>
      <c r="F329" s="72">
        <f>F184</f>
        <v>0</v>
      </c>
      <c r="G329" s="434"/>
      <c r="H329" s="411"/>
      <c r="I329" s="99"/>
      <c r="J329" s="99"/>
      <c r="K329" s="99"/>
      <c r="L329" s="99"/>
      <c r="M329" s="99"/>
      <c r="N329" s="99"/>
      <c r="O329" s="104">
        <f>O184</f>
        <v>0</v>
      </c>
      <c r="P329" s="122">
        <f t="shared" si="21"/>
        <v>0</v>
      </c>
      <c r="Q329" s="194">
        <f>Q184</f>
        <v>0</v>
      </c>
    </row>
    <row r="330" spans="1:17" s="37" customFormat="1" ht="20.100000000000001" customHeight="1" x14ac:dyDescent="0.25">
      <c r="A330" s="69" t="s">
        <v>286</v>
      </c>
      <c r="B330" s="1109" t="s">
        <v>417</v>
      </c>
      <c r="C330" s="1104"/>
      <c r="D330" s="1104"/>
      <c r="E330" s="1105"/>
      <c r="F330" s="72">
        <f>F331+F332+F333</f>
        <v>170060.3</v>
      </c>
      <c r="G330" s="434"/>
      <c r="H330" s="411"/>
      <c r="I330" s="99"/>
      <c r="J330" s="99"/>
      <c r="K330" s="99"/>
      <c r="L330" s="99"/>
      <c r="M330" s="99"/>
      <c r="N330" s="99"/>
      <c r="O330" s="104">
        <f>O331+O332+O333</f>
        <v>0</v>
      </c>
      <c r="P330" s="122">
        <f t="shared" si="21"/>
        <v>170060.3</v>
      </c>
      <c r="Q330" s="194">
        <f>Q331+Q332+Q333</f>
        <v>0</v>
      </c>
    </row>
    <row r="331" spans="1:17" s="37" customFormat="1" ht="20.100000000000001" customHeight="1" x14ac:dyDescent="0.25">
      <c r="A331" s="69" t="s">
        <v>287</v>
      </c>
      <c r="B331" s="1103" t="s">
        <v>468</v>
      </c>
      <c r="C331" s="1104"/>
      <c r="D331" s="1104"/>
      <c r="E331" s="1105"/>
      <c r="F331" s="72">
        <f>F323+F327</f>
        <v>0</v>
      </c>
      <c r="G331" s="434"/>
      <c r="H331" s="411"/>
      <c r="I331" s="99"/>
      <c r="J331" s="99"/>
      <c r="K331" s="99"/>
      <c r="L331" s="99"/>
      <c r="M331" s="99"/>
      <c r="N331" s="99"/>
      <c r="O331" s="104">
        <f>O323+O327</f>
        <v>0</v>
      </c>
      <c r="P331" s="122">
        <f t="shared" si="21"/>
        <v>0</v>
      </c>
      <c r="Q331" s="194">
        <f>Q323+Q327</f>
        <v>0</v>
      </c>
    </row>
    <row r="332" spans="1:17" s="37" customFormat="1" ht="20.100000000000001" customHeight="1" x14ac:dyDescent="0.25">
      <c r="A332" s="69" t="s">
        <v>288</v>
      </c>
      <c r="B332" s="1103" t="s">
        <v>29</v>
      </c>
      <c r="C332" s="1104"/>
      <c r="D332" s="1104"/>
      <c r="E332" s="1105"/>
      <c r="F332" s="72">
        <f>F324+F328</f>
        <v>0</v>
      </c>
      <c r="G332" s="434"/>
      <c r="H332" s="411"/>
      <c r="I332" s="99"/>
      <c r="J332" s="99"/>
      <c r="K332" s="99"/>
      <c r="L332" s="99"/>
      <c r="M332" s="99"/>
      <c r="N332" s="99"/>
      <c r="O332" s="104">
        <f>O324+O328</f>
        <v>0</v>
      </c>
      <c r="P332" s="122">
        <f t="shared" si="21"/>
        <v>0</v>
      </c>
      <c r="Q332" s="194">
        <f>Q324+Q328</f>
        <v>0</v>
      </c>
    </row>
    <row r="333" spans="1:17" s="37" customFormat="1" ht="20.100000000000001" customHeight="1" x14ac:dyDescent="0.25">
      <c r="A333" s="69" t="s">
        <v>289</v>
      </c>
      <c r="B333" s="1103" t="s">
        <v>158</v>
      </c>
      <c r="C333" s="1104"/>
      <c r="D333" s="1104"/>
      <c r="E333" s="1105"/>
      <c r="F333" s="72">
        <f>F325+F329</f>
        <v>170060.3</v>
      </c>
      <c r="G333" s="434"/>
      <c r="H333" s="411"/>
      <c r="I333" s="99"/>
      <c r="J333" s="99"/>
      <c r="K333" s="99"/>
      <c r="L333" s="99"/>
      <c r="M333" s="99"/>
      <c r="N333" s="99"/>
      <c r="O333" s="104">
        <f>O325+O329</f>
        <v>0</v>
      </c>
      <c r="P333" s="122">
        <f t="shared" si="21"/>
        <v>170060.3</v>
      </c>
      <c r="Q333" s="194">
        <f>Q325+Q329</f>
        <v>0</v>
      </c>
    </row>
    <row r="334" spans="1:17" s="37" customFormat="1" ht="20.100000000000001" customHeight="1" x14ac:dyDescent="0.25">
      <c r="A334" s="1108" t="s">
        <v>545</v>
      </c>
      <c r="B334" s="1108"/>
      <c r="C334" s="1108"/>
      <c r="D334" s="1108"/>
      <c r="E334" s="1108"/>
      <c r="F334" s="1108"/>
      <c r="G334" s="1108"/>
      <c r="H334" s="1108"/>
      <c r="I334" s="1108"/>
      <c r="J334" s="1108"/>
      <c r="K334" s="1108"/>
      <c r="L334" s="1108"/>
      <c r="M334" s="1108"/>
      <c r="N334" s="1108"/>
      <c r="O334" s="1108"/>
      <c r="P334" s="205"/>
      <c r="Q334" s="189"/>
    </row>
    <row r="335" spans="1:17" s="37" customFormat="1" ht="20.100000000000001" customHeight="1" x14ac:dyDescent="0.25">
      <c r="A335" s="69" t="s">
        <v>278</v>
      </c>
      <c r="B335" s="1109" t="s">
        <v>481</v>
      </c>
      <c r="C335" s="1104"/>
      <c r="D335" s="1104"/>
      <c r="E335" s="1105"/>
      <c r="F335" s="71">
        <f>F336+F337+F338</f>
        <v>8364.9</v>
      </c>
      <c r="G335" s="433"/>
      <c r="H335" s="410"/>
      <c r="I335" s="98"/>
      <c r="J335" s="98"/>
      <c r="K335" s="98"/>
      <c r="L335" s="98"/>
      <c r="M335" s="98"/>
      <c r="N335" s="98"/>
      <c r="O335" s="103">
        <f>O336+O337+O338</f>
        <v>0</v>
      </c>
      <c r="P335" s="122">
        <f t="shared" ref="P335:P342" si="22">F335+O335</f>
        <v>8364.9</v>
      </c>
      <c r="Q335" s="193">
        <f>Q336+Q337+Q338</f>
        <v>0</v>
      </c>
    </row>
    <row r="336" spans="1:17" s="37" customFormat="1" ht="20.100000000000001" customHeight="1" x14ac:dyDescent="0.25">
      <c r="A336" s="69" t="s">
        <v>279</v>
      </c>
      <c r="B336" s="1103" t="s">
        <v>468</v>
      </c>
      <c r="C336" s="1104"/>
      <c r="D336" s="1104"/>
      <c r="E336" s="1105"/>
      <c r="F336" s="71">
        <f>F207</f>
        <v>0</v>
      </c>
      <c r="G336" s="433"/>
      <c r="H336" s="410"/>
      <c r="I336" s="98"/>
      <c r="J336" s="98"/>
      <c r="K336" s="98"/>
      <c r="L336" s="98"/>
      <c r="M336" s="98"/>
      <c r="N336" s="98"/>
      <c r="O336" s="103">
        <f>O207</f>
        <v>0</v>
      </c>
      <c r="P336" s="122">
        <f t="shared" si="22"/>
        <v>0</v>
      </c>
      <c r="Q336" s="193">
        <f>Q207</f>
        <v>0</v>
      </c>
    </row>
    <row r="337" spans="1:17" s="37" customFormat="1" ht="20.100000000000001" customHeight="1" x14ac:dyDescent="0.25">
      <c r="A337" s="69" t="s">
        <v>280</v>
      </c>
      <c r="B337" s="1103" t="s">
        <v>29</v>
      </c>
      <c r="C337" s="1104"/>
      <c r="D337" s="1104"/>
      <c r="E337" s="1105"/>
      <c r="F337" s="71">
        <f>F208</f>
        <v>3027.2</v>
      </c>
      <c r="G337" s="433"/>
      <c r="H337" s="410"/>
      <c r="I337" s="98"/>
      <c r="J337" s="98"/>
      <c r="K337" s="98"/>
      <c r="L337" s="98"/>
      <c r="M337" s="98"/>
      <c r="N337" s="98"/>
      <c r="O337" s="103">
        <f>O208</f>
        <v>0</v>
      </c>
      <c r="P337" s="122">
        <f t="shared" si="22"/>
        <v>3027.2</v>
      </c>
      <c r="Q337" s="193">
        <f>Q208</f>
        <v>0</v>
      </c>
    </row>
    <row r="338" spans="1:17" s="37" customFormat="1" ht="20.100000000000001" customHeight="1" x14ac:dyDescent="0.25">
      <c r="A338" s="69" t="s">
        <v>281</v>
      </c>
      <c r="B338" s="1103" t="s">
        <v>158</v>
      </c>
      <c r="C338" s="1104"/>
      <c r="D338" s="1104"/>
      <c r="E338" s="1105"/>
      <c r="F338" s="71">
        <f>F209</f>
        <v>5337.7</v>
      </c>
      <c r="G338" s="433"/>
      <c r="H338" s="410"/>
      <c r="I338" s="98"/>
      <c r="J338" s="98"/>
      <c r="K338" s="98"/>
      <c r="L338" s="98"/>
      <c r="M338" s="98"/>
      <c r="N338" s="98"/>
      <c r="O338" s="103">
        <f>O209</f>
        <v>0</v>
      </c>
      <c r="P338" s="122">
        <f t="shared" si="22"/>
        <v>5337.7</v>
      </c>
      <c r="Q338" s="193">
        <f>Q209</f>
        <v>0</v>
      </c>
    </row>
    <row r="339" spans="1:17" s="37" customFormat="1" ht="20.100000000000001" customHeight="1" x14ac:dyDescent="0.25">
      <c r="A339" s="69" t="s">
        <v>282</v>
      </c>
      <c r="B339" s="1109" t="s">
        <v>418</v>
      </c>
      <c r="C339" s="1104"/>
      <c r="D339" s="1104"/>
      <c r="E339" s="1105"/>
      <c r="F339" s="72">
        <f>F335</f>
        <v>8364.9</v>
      </c>
      <c r="G339" s="434"/>
      <c r="H339" s="411"/>
      <c r="I339" s="99"/>
      <c r="J339" s="99"/>
      <c r="K339" s="99"/>
      <c r="L339" s="99"/>
      <c r="M339" s="99"/>
      <c r="N339" s="99"/>
      <c r="O339" s="104">
        <f>O335</f>
        <v>0</v>
      </c>
      <c r="P339" s="122">
        <f t="shared" si="22"/>
        <v>8364.9</v>
      </c>
      <c r="Q339" s="194">
        <f>Q335</f>
        <v>0</v>
      </c>
    </row>
    <row r="340" spans="1:17" s="37" customFormat="1" ht="20.100000000000001" customHeight="1" x14ac:dyDescent="0.25">
      <c r="A340" s="69" t="s">
        <v>283</v>
      </c>
      <c r="B340" s="1103" t="s">
        <v>468</v>
      </c>
      <c r="C340" s="1104"/>
      <c r="D340" s="1104"/>
      <c r="E340" s="1105"/>
      <c r="F340" s="72">
        <f>F336</f>
        <v>0</v>
      </c>
      <c r="G340" s="434"/>
      <c r="H340" s="411"/>
      <c r="I340" s="99"/>
      <c r="J340" s="99"/>
      <c r="K340" s="99"/>
      <c r="L340" s="99"/>
      <c r="M340" s="99"/>
      <c r="N340" s="99"/>
      <c r="O340" s="104">
        <f>O336</f>
        <v>0</v>
      </c>
      <c r="P340" s="122">
        <f t="shared" si="22"/>
        <v>0</v>
      </c>
      <c r="Q340" s="194">
        <f>Q336</f>
        <v>0</v>
      </c>
    </row>
    <row r="341" spans="1:17" s="37" customFormat="1" ht="20.100000000000001" customHeight="1" x14ac:dyDescent="0.25">
      <c r="A341" s="69" t="s">
        <v>284</v>
      </c>
      <c r="B341" s="1103" t="s">
        <v>29</v>
      </c>
      <c r="C341" s="1104"/>
      <c r="D341" s="1104"/>
      <c r="E341" s="1105"/>
      <c r="F341" s="72">
        <f>F337</f>
        <v>3027.2</v>
      </c>
      <c r="G341" s="434"/>
      <c r="H341" s="411"/>
      <c r="I341" s="99"/>
      <c r="J341" s="99"/>
      <c r="K341" s="99"/>
      <c r="L341" s="99"/>
      <c r="M341" s="99"/>
      <c r="N341" s="99"/>
      <c r="O341" s="104">
        <f>O337</f>
        <v>0</v>
      </c>
      <c r="P341" s="122">
        <f t="shared" si="22"/>
        <v>3027.2</v>
      </c>
      <c r="Q341" s="194">
        <f>Q337</f>
        <v>0</v>
      </c>
    </row>
    <row r="342" spans="1:17" s="37" customFormat="1" ht="20.100000000000001" customHeight="1" x14ac:dyDescent="0.25">
      <c r="A342" s="69" t="s">
        <v>285</v>
      </c>
      <c r="B342" s="1103" t="s">
        <v>158</v>
      </c>
      <c r="C342" s="1104"/>
      <c r="D342" s="1104"/>
      <c r="E342" s="1105"/>
      <c r="F342" s="72">
        <f>F338</f>
        <v>5337.7</v>
      </c>
      <c r="G342" s="434"/>
      <c r="H342" s="411"/>
      <c r="I342" s="99"/>
      <c r="J342" s="99"/>
      <c r="K342" s="99"/>
      <c r="L342" s="99"/>
      <c r="M342" s="99"/>
      <c r="N342" s="99"/>
      <c r="O342" s="104">
        <f>O338</f>
        <v>0</v>
      </c>
      <c r="P342" s="122">
        <f t="shared" si="22"/>
        <v>5337.7</v>
      </c>
      <c r="Q342" s="194">
        <f>Q338</f>
        <v>0</v>
      </c>
    </row>
    <row r="343" spans="1:17" s="37" customFormat="1" ht="20.100000000000001" customHeight="1" x14ac:dyDescent="0.25">
      <c r="A343" s="1112" t="s">
        <v>476</v>
      </c>
      <c r="B343" s="1112"/>
      <c r="C343" s="1112"/>
      <c r="D343" s="1112"/>
      <c r="E343" s="1112"/>
      <c r="F343" s="1112"/>
      <c r="G343" s="1112"/>
      <c r="H343" s="1112"/>
      <c r="I343" s="1112"/>
      <c r="J343" s="1112"/>
      <c r="K343" s="1112"/>
      <c r="L343" s="1112"/>
      <c r="M343" s="1112"/>
      <c r="N343" s="1112"/>
      <c r="O343" s="1112"/>
      <c r="P343" s="205"/>
      <c r="Q343" s="189"/>
    </row>
    <row r="344" spans="1:17" s="37" customFormat="1" ht="20.100000000000001" customHeight="1" x14ac:dyDescent="0.25">
      <c r="A344" s="69" t="s">
        <v>278</v>
      </c>
      <c r="B344" s="1109" t="s">
        <v>481</v>
      </c>
      <c r="C344" s="1104"/>
      <c r="D344" s="1104"/>
      <c r="E344" s="1105"/>
      <c r="F344" s="71">
        <f>F345+F346+F347</f>
        <v>27980.799999999999</v>
      </c>
      <c r="G344" s="433"/>
      <c r="H344" s="410"/>
      <c r="I344" s="98"/>
      <c r="J344" s="98"/>
      <c r="K344" s="98"/>
      <c r="L344" s="98"/>
      <c r="M344" s="98"/>
      <c r="N344" s="98"/>
      <c r="O344" s="103">
        <f>O345+O346+O347</f>
        <v>0</v>
      </c>
      <c r="P344" s="122">
        <f t="shared" ref="P344:P351" si="23">F344+O344</f>
        <v>27980.799999999999</v>
      </c>
      <c r="Q344" s="193">
        <f>Q345+Q346+Q347</f>
        <v>0</v>
      </c>
    </row>
    <row r="345" spans="1:17" s="37" customFormat="1" ht="20.100000000000001" customHeight="1" x14ac:dyDescent="0.25">
      <c r="A345" s="69" t="s">
        <v>279</v>
      </c>
      <c r="B345" s="1103" t="s">
        <v>468</v>
      </c>
      <c r="C345" s="1104"/>
      <c r="D345" s="1104"/>
      <c r="E345" s="1105"/>
      <c r="F345" s="71">
        <f>F243</f>
        <v>1584.6</v>
      </c>
      <c r="G345" s="433"/>
      <c r="H345" s="410"/>
      <c r="I345" s="98"/>
      <c r="J345" s="98"/>
      <c r="K345" s="98"/>
      <c r="L345" s="98"/>
      <c r="M345" s="98"/>
      <c r="N345" s="98"/>
      <c r="O345" s="103">
        <f>O243</f>
        <v>0</v>
      </c>
      <c r="P345" s="122">
        <f t="shared" si="23"/>
        <v>1584.6</v>
      </c>
      <c r="Q345" s="193">
        <f>Q243</f>
        <v>0</v>
      </c>
    </row>
    <row r="346" spans="1:17" s="37" customFormat="1" ht="20.100000000000001" customHeight="1" x14ac:dyDescent="0.25">
      <c r="A346" s="69" t="s">
        <v>280</v>
      </c>
      <c r="B346" s="1103" t="s">
        <v>29</v>
      </c>
      <c r="C346" s="1104"/>
      <c r="D346" s="1104"/>
      <c r="E346" s="1105"/>
      <c r="F346" s="71">
        <f>F244</f>
        <v>26396.2</v>
      </c>
      <c r="G346" s="433"/>
      <c r="H346" s="410"/>
      <c r="I346" s="98"/>
      <c r="J346" s="98"/>
      <c r="K346" s="98"/>
      <c r="L346" s="98"/>
      <c r="M346" s="98"/>
      <c r="N346" s="98"/>
      <c r="O346" s="103">
        <f>O244</f>
        <v>0</v>
      </c>
      <c r="P346" s="122">
        <f t="shared" si="23"/>
        <v>26396.2</v>
      </c>
      <c r="Q346" s="193">
        <f>Q244</f>
        <v>0</v>
      </c>
    </row>
    <row r="347" spans="1:17" s="37" customFormat="1" ht="20.100000000000001" customHeight="1" x14ac:dyDescent="0.25">
      <c r="A347" s="69" t="s">
        <v>281</v>
      </c>
      <c r="B347" s="1103" t="s">
        <v>158</v>
      </c>
      <c r="C347" s="1104"/>
      <c r="D347" s="1104"/>
      <c r="E347" s="1105"/>
      <c r="F347" s="71">
        <f>F245</f>
        <v>0</v>
      </c>
      <c r="G347" s="433"/>
      <c r="H347" s="410"/>
      <c r="I347" s="98"/>
      <c r="J347" s="98"/>
      <c r="K347" s="98"/>
      <c r="L347" s="98"/>
      <c r="M347" s="98"/>
      <c r="N347" s="98"/>
      <c r="O347" s="103">
        <f>O245</f>
        <v>0</v>
      </c>
      <c r="P347" s="122">
        <f t="shared" si="23"/>
        <v>0</v>
      </c>
      <c r="Q347" s="193">
        <f>Q245</f>
        <v>0</v>
      </c>
    </row>
    <row r="348" spans="1:17" s="37" customFormat="1" ht="20.100000000000001" customHeight="1" x14ac:dyDescent="0.25">
      <c r="A348" s="69" t="s">
        <v>282</v>
      </c>
      <c r="B348" s="1109" t="s">
        <v>84</v>
      </c>
      <c r="C348" s="1104"/>
      <c r="D348" s="1104"/>
      <c r="E348" s="1105"/>
      <c r="F348" s="72">
        <f>F344</f>
        <v>27980.799999999999</v>
      </c>
      <c r="G348" s="434"/>
      <c r="H348" s="411"/>
      <c r="I348" s="99"/>
      <c r="J348" s="99"/>
      <c r="K348" s="99"/>
      <c r="L348" s="99"/>
      <c r="M348" s="99"/>
      <c r="N348" s="99"/>
      <c r="O348" s="104">
        <f>O344</f>
        <v>0</v>
      </c>
      <c r="P348" s="122">
        <f t="shared" si="23"/>
        <v>27980.799999999999</v>
      </c>
      <c r="Q348" s="194">
        <f>Q344</f>
        <v>0</v>
      </c>
    </row>
    <row r="349" spans="1:17" s="37" customFormat="1" ht="20.100000000000001" customHeight="1" x14ac:dyDescent="0.25">
      <c r="A349" s="69" t="s">
        <v>283</v>
      </c>
      <c r="B349" s="1103" t="s">
        <v>468</v>
      </c>
      <c r="C349" s="1104"/>
      <c r="D349" s="1104"/>
      <c r="E349" s="1105"/>
      <c r="F349" s="72">
        <f>F345</f>
        <v>1584.6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3"/>
        <v>1584.6</v>
      </c>
      <c r="Q349" s="194">
        <f>Q345</f>
        <v>0</v>
      </c>
    </row>
    <row r="350" spans="1:17" s="37" customFormat="1" ht="20.100000000000001" customHeight="1" x14ac:dyDescent="0.25">
      <c r="A350" s="69" t="s">
        <v>284</v>
      </c>
      <c r="B350" s="1103" t="s">
        <v>29</v>
      </c>
      <c r="C350" s="1104"/>
      <c r="D350" s="1104"/>
      <c r="E350" s="1105"/>
      <c r="F350" s="72">
        <f>F346</f>
        <v>26396.2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3"/>
        <v>26396.2</v>
      </c>
      <c r="Q350" s="194">
        <f>Q346</f>
        <v>0</v>
      </c>
    </row>
    <row r="351" spans="1:17" s="37" customFormat="1" ht="20.100000000000001" customHeight="1" x14ac:dyDescent="0.25">
      <c r="A351" s="69" t="s">
        <v>285</v>
      </c>
      <c r="B351" s="1103" t="s">
        <v>158</v>
      </c>
      <c r="C351" s="1104"/>
      <c r="D351" s="1104"/>
      <c r="E351" s="1105"/>
      <c r="F351" s="72">
        <f>F347</f>
        <v>0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3"/>
        <v>0</v>
      </c>
      <c r="Q351" s="194">
        <f>Q347</f>
        <v>0</v>
      </c>
    </row>
    <row r="352" spans="1:17" s="37" customFormat="1" ht="20.100000000000001" customHeight="1" x14ac:dyDescent="0.25">
      <c r="A352" s="1084" t="s">
        <v>546</v>
      </c>
      <c r="B352" s="1084"/>
      <c r="C352" s="1084"/>
      <c r="D352" s="1084"/>
      <c r="E352" s="1084"/>
      <c r="F352" s="1084"/>
      <c r="G352" s="1084"/>
      <c r="H352" s="1084"/>
      <c r="I352" s="1084"/>
      <c r="J352" s="1084"/>
      <c r="K352" s="1084"/>
      <c r="L352" s="1084"/>
      <c r="M352" s="1084"/>
      <c r="N352" s="1084"/>
      <c r="O352" s="1084"/>
      <c r="P352" s="205"/>
      <c r="Q352" s="189"/>
    </row>
    <row r="353" spans="1:17" s="37" customFormat="1" ht="20.100000000000001" customHeight="1" x14ac:dyDescent="0.25">
      <c r="A353" s="69" t="s">
        <v>278</v>
      </c>
      <c r="B353" s="1109" t="s">
        <v>481</v>
      </c>
      <c r="C353" s="1104"/>
      <c r="D353" s="1104"/>
      <c r="E353" s="1105"/>
      <c r="F353" s="71">
        <f>F354+F355+F356</f>
        <v>22234.299999999996</v>
      </c>
      <c r="G353" s="433"/>
      <c r="H353" s="410"/>
      <c r="I353" s="98"/>
      <c r="J353" s="98"/>
      <c r="K353" s="98"/>
      <c r="L353" s="98"/>
      <c r="M353" s="98"/>
      <c r="N353" s="98"/>
      <c r="O353" s="103">
        <f>O354+O355+O356</f>
        <v>0</v>
      </c>
      <c r="P353" s="122">
        <f t="shared" ref="P353:P360" si="24">F353+O353</f>
        <v>22234.299999999996</v>
      </c>
      <c r="Q353" s="193">
        <f>Q354+Q355+Q356</f>
        <v>0</v>
      </c>
    </row>
    <row r="354" spans="1:17" s="37" customFormat="1" ht="20.100000000000001" customHeight="1" x14ac:dyDescent="0.25">
      <c r="A354" s="69" t="s">
        <v>279</v>
      </c>
      <c r="B354" s="1103" t="s">
        <v>468</v>
      </c>
      <c r="C354" s="1104"/>
      <c r="D354" s="1104"/>
      <c r="E354" s="1105"/>
      <c r="F354" s="71">
        <f>F279</f>
        <v>0</v>
      </c>
      <c r="G354" s="433"/>
      <c r="H354" s="410"/>
      <c r="I354" s="98"/>
      <c r="J354" s="98"/>
      <c r="K354" s="98"/>
      <c r="L354" s="98"/>
      <c r="M354" s="98"/>
      <c r="N354" s="98"/>
      <c r="O354" s="103">
        <f>O279</f>
        <v>0</v>
      </c>
      <c r="P354" s="122">
        <f t="shared" si="24"/>
        <v>0</v>
      </c>
      <c r="Q354" s="193">
        <f>Q279</f>
        <v>0</v>
      </c>
    </row>
    <row r="355" spans="1:17" s="37" customFormat="1" ht="20.100000000000001" customHeight="1" x14ac:dyDescent="0.25">
      <c r="A355" s="69" t="s">
        <v>280</v>
      </c>
      <c r="B355" s="1103" t="s">
        <v>29</v>
      </c>
      <c r="C355" s="1104"/>
      <c r="D355" s="1104"/>
      <c r="E355" s="1105"/>
      <c r="F355" s="71">
        <f>F280</f>
        <v>4469.8999999999996</v>
      </c>
      <c r="G355" s="433"/>
      <c r="H355" s="410"/>
      <c r="I355" s="98"/>
      <c r="J355" s="98"/>
      <c r="K355" s="98"/>
      <c r="L355" s="98"/>
      <c r="M355" s="98"/>
      <c r="N355" s="98"/>
      <c r="O355" s="103">
        <f>O280</f>
        <v>0</v>
      </c>
      <c r="P355" s="122">
        <f t="shared" si="24"/>
        <v>4469.8999999999996</v>
      </c>
      <c r="Q355" s="193">
        <f>Q280</f>
        <v>0</v>
      </c>
    </row>
    <row r="356" spans="1:17" s="37" customFormat="1" ht="20.100000000000001" customHeight="1" x14ac:dyDescent="0.25">
      <c r="A356" s="69" t="s">
        <v>281</v>
      </c>
      <c r="B356" s="1103" t="s">
        <v>158</v>
      </c>
      <c r="C356" s="1104"/>
      <c r="D356" s="1104"/>
      <c r="E356" s="1105"/>
      <c r="F356" s="71">
        <f>F281</f>
        <v>17764.399999999998</v>
      </c>
      <c r="G356" s="433"/>
      <c r="H356" s="410"/>
      <c r="I356" s="98"/>
      <c r="J356" s="98"/>
      <c r="K356" s="98"/>
      <c r="L356" s="98"/>
      <c r="M356" s="98"/>
      <c r="N356" s="98"/>
      <c r="O356" s="103">
        <f>O281</f>
        <v>0</v>
      </c>
      <c r="P356" s="122">
        <f t="shared" si="24"/>
        <v>17764.399999999998</v>
      </c>
      <c r="Q356" s="193">
        <f>Q281</f>
        <v>0</v>
      </c>
    </row>
    <row r="357" spans="1:17" s="37" customFormat="1" ht="20.100000000000001" customHeight="1" x14ac:dyDescent="0.25">
      <c r="A357" s="69" t="s">
        <v>282</v>
      </c>
      <c r="B357" s="1109" t="s">
        <v>419</v>
      </c>
      <c r="C357" s="1104"/>
      <c r="D357" s="1104"/>
      <c r="E357" s="1105"/>
      <c r="F357" s="71">
        <f>F353</f>
        <v>22234.299999999996</v>
      </c>
      <c r="G357" s="433"/>
      <c r="H357" s="410"/>
      <c r="I357" s="98"/>
      <c r="J357" s="98"/>
      <c r="K357" s="98"/>
      <c r="L357" s="98"/>
      <c r="M357" s="98"/>
      <c r="N357" s="98"/>
      <c r="O357" s="103">
        <f>O353</f>
        <v>0</v>
      </c>
      <c r="P357" s="122">
        <f t="shared" si="24"/>
        <v>22234.299999999996</v>
      </c>
      <c r="Q357" s="193">
        <f>Q353</f>
        <v>0</v>
      </c>
    </row>
    <row r="358" spans="1:17" s="37" customFormat="1" ht="20.100000000000001" customHeight="1" x14ac:dyDescent="0.25">
      <c r="A358" s="69" t="s">
        <v>283</v>
      </c>
      <c r="B358" s="1103" t="s">
        <v>468</v>
      </c>
      <c r="C358" s="1104"/>
      <c r="D358" s="1104"/>
      <c r="E358" s="1105"/>
      <c r="F358" s="71">
        <f>F354</f>
        <v>0</v>
      </c>
      <c r="G358" s="433"/>
      <c r="H358" s="410"/>
      <c r="I358" s="98"/>
      <c r="J358" s="98"/>
      <c r="K358" s="98"/>
      <c r="L358" s="98"/>
      <c r="M358" s="98"/>
      <c r="N358" s="98"/>
      <c r="O358" s="103">
        <f>O354</f>
        <v>0</v>
      </c>
      <c r="P358" s="122">
        <f t="shared" si="24"/>
        <v>0</v>
      </c>
      <c r="Q358" s="193">
        <f>Q354</f>
        <v>0</v>
      </c>
    </row>
    <row r="359" spans="1:17" s="37" customFormat="1" ht="20.100000000000001" customHeight="1" x14ac:dyDescent="0.25">
      <c r="A359" s="69" t="s">
        <v>284</v>
      </c>
      <c r="B359" s="1103" t="s">
        <v>29</v>
      </c>
      <c r="C359" s="1104"/>
      <c r="D359" s="1104"/>
      <c r="E359" s="1105"/>
      <c r="F359" s="71">
        <f>F355</f>
        <v>4469.8999999999996</v>
      </c>
      <c r="G359" s="433"/>
      <c r="H359" s="410"/>
      <c r="I359" s="98"/>
      <c r="J359" s="98"/>
      <c r="K359" s="98"/>
      <c r="L359" s="98"/>
      <c r="M359" s="98"/>
      <c r="N359" s="98"/>
      <c r="O359" s="103">
        <f>O355</f>
        <v>0</v>
      </c>
      <c r="P359" s="122">
        <f t="shared" si="24"/>
        <v>4469.8999999999996</v>
      </c>
      <c r="Q359" s="193">
        <f>Q355</f>
        <v>0</v>
      </c>
    </row>
    <row r="360" spans="1:17" s="37" customFormat="1" ht="20.100000000000001" customHeight="1" x14ac:dyDescent="0.25">
      <c r="A360" s="69" t="s">
        <v>285</v>
      </c>
      <c r="B360" s="1103" t="s">
        <v>158</v>
      </c>
      <c r="C360" s="1104"/>
      <c r="D360" s="1104"/>
      <c r="E360" s="1105"/>
      <c r="F360" s="71">
        <f>F356</f>
        <v>17764.399999999998</v>
      </c>
      <c r="G360" s="433"/>
      <c r="H360" s="410"/>
      <c r="I360" s="98"/>
      <c r="J360" s="98"/>
      <c r="K360" s="98"/>
      <c r="L360" s="98"/>
      <c r="M360" s="98"/>
      <c r="N360" s="98"/>
      <c r="O360" s="103">
        <f>O356</f>
        <v>0</v>
      </c>
      <c r="P360" s="122">
        <f t="shared" si="24"/>
        <v>17764.399999999998</v>
      </c>
      <c r="Q360" s="193">
        <f>Q356</f>
        <v>0</v>
      </c>
    </row>
    <row r="361" spans="1:17" s="37" customFormat="1" ht="20.100000000000001" customHeight="1" x14ac:dyDescent="0.25">
      <c r="A361" s="1118" t="s">
        <v>495</v>
      </c>
      <c r="B361" s="1118"/>
      <c r="C361" s="1118"/>
      <c r="D361" s="1118"/>
      <c r="E361" s="1118"/>
      <c r="F361" s="1118"/>
      <c r="G361" s="1118"/>
      <c r="H361" s="1118"/>
      <c r="I361" s="1118"/>
      <c r="J361" s="1118"/>
      <c r="K361" s="1118"/>
      <c r="L361" s="1118"/>
      <c r="M361" s="1118"/>
      <c r="N361" s="1118"/>
      <c r="O361" s="1118"/>
      <c r="P361" s="205"/>
      <c r="Q361" s="189"/>
    </row>
    <row r="362" spans="1:17" s="37" customFormat="1" ht="20.100000000000001" customHeight="1" x14ac:dyDescent="0.25">
      <c r="A362" s="69" t="s">
        <v>278</v>
      </c>
      <c r="B362" s="1109" t="s">
        <v>481</v>
      </c>
      <c r="C362" s="1104"/>
      <c r="D362" s="1104"/>
      <c r="E362" s="1105"/>
      <c r="F362" s="71">
        <f>F363+F364+F365</f>
        <v>1529204.1999999997</v>
      </c>
      <c r="G362" s="433"/>
      <c r="H362" s="410"/>
      <c r="I362" s="98"/>
      <c r="J362" s="98"/>
      <c r="K362" s="98"/>
      <c r="L362" s="98"/>
      <c r="M362" s="98"/>
      <c r="N362" s="98"/>
      <c r="O362" s="414">
        <f>O363+O364+O365</f>
        <v>0</v>
      </c>
      <c r="P362" s="122">
        <f t="shared" ref="P362:P373" si="25">F362+O362</f>
        <v>1529204.1999999997</v>
      </c>
      <c r="Q362" s="193">
        <f>Q363+Q364+Q365</f>
        <v>0</v>
      </c>
    </row>
    <row r="363" spans="1:17" s="37" customFormat="1" ht="20.100000000000001" customHeight="1" x14ac:dyDescent="0.25">
      <c r="A363" s="69" t="s">
        <v>279</v>
      </c>
      <c r="B363" s="1103" t="s">
        <v>468</v>
      </c>
      <c r="C363" s="1104"/>
      <c r="D363" s="1104"/>
      <c r="E363" s="1105"/>
      <c r="F363" s="71">
        <f>F297+F310+F323+F336+F345+F354</f>
        <v>1584.6</v>
      </c>
      <c r="G363" s="433"/>
      <c r="H363" s="410"/>
      <c r="I363" s="98"/>
      <c r="J363" s="98"/>
      <c r="K363" s="98"/>
      <c r="L363" s="98"/>
      <c r="M363" s="98"/>
      <c r="N363" s="98"/>
      <c r="O363" s="414">
        <f>O297+O310+O323+O336+O345+O354</f>
        <v>0</v>
      </c>
      <c r="P363" s="122">
        <f t="shared" si="25"/>
        <v>1584.6</v>
      </c>
      <c r="Q363" s="193">
        <f>Q297+Q310+Q323+Q336+Q345+Q354</f>
        <v>0</v>
      </c>
    </row>
    <row r="364" spans="1:17" s="37" customFormat="1" ht="20.100000000000001" customHeight="1" x14ac:dyDescent="0.25">
      <c r="A364" s="69" t="s">
        <v>280</v>
      </c>
      <c r="B364" s="1103" t="s">
        <v>29</v>
      </c>
      <c r="C364" s="1104"/>
      <c r="D364" s="1104"/>
      <c r="E364" s="1105"/>
      <c r="F364" s="71">
        <f>F298+F311+F324+F337+F346+F355</f>
        <v>818374.39999999991</v>
      </c>
      <c r="G364" s="433"/>
      <c r="H364" s="410"/>
      <c r="I364" s="98"/>
      <c r="J364" s="98"/>
      <c r="K364" s="98"/>
      <c r="L364" s="98"/>
      <c r="M364" s="98"/>
      <c r="N364" s="98"/>
      <c r="O364" s="414">
        <f>O298+O311+O324+O337+O346+O355</f>
        <v>0</v>
      </c>
      <c r="P364" s="122">
        <f t="shared" si="25"/>
        <v>818374.39999999991</v>
      </c>
      <c r="Q364" s="193">
        <f>Q298+Q311+Q324+Q337+Q346+Q355</f>
        <v>0</v>
      </c>
    </row>
    <row r="365" spans="1:17" s="37" customFormat="1" ht="20.100000000000001" customHeight="1" x14ac:dyDescent="0.25">
      <c r="A365" s="69" t="s">
        <v>281</v>
      </c>
      <c r="B365" s="1103" t="s">
        <v>158</v>
      </c>
      <c r="C365" s="1104"/>
      <c r="D365" s="1104"/>
      <c r="E365" s="1105"/>
      <c r="F365" s="71">
        <f>F299+F312+F325+F338+F347+F356</f>
        <v>709245.2</v>
      </c>
      <c r="G365" s="433"/>
      <c r="H365" s="410"/>
      <c r="I365" s="98"/>
      <c r="J365" s="98"/>
      <c r="K365" s="98"/>
      <c r="L365" s="98"/>
      <c r="M365" s="98"/>
      <c r="N365" s="98"/>
      <c r="O365" s="414">
        <f>O299+O312+O325+O338+O347+O356</f>
        <v>0</v>
      </c>
      <c r="P365" s="122">
        <f t="shared" si="25"/>
        <v>709245.2</v>
      </c>
      <c r="Q365" s="193">
        <f>Q299+Q312+Q325+Q338+Q347+Q356</f>
        <v>0</v>
      </c>
    </row>
    <row r="366" spans="1:17" s="37" customFormat="1" ht="20.100000000000001" customHeight="1" x14ac:dyDescent="0.25">
      <c r="A366" s="69" t="s">
        <v>282</v>
      </c>
      <c r="B366" s="1109" t="s">
        <v>482</v>
      </c>
      <c r="C366" s="1104"/>
      <c r="D366" s="1104"/>
      <c r="E366" s="1105"/>
      <c r="F366" s="72">
        <f>F367+F368+F369</f>
        <v>0</v>
      </c>
      <c r="G366" s="434"/>
      <c r="H366" s="411"/>
      <c r="I366" s="99"/>
      <c r="J366" s="99"/>
      <c r="K366" s="99"/>
      <c r="L366" s="99"/>
      <c r="M366" s="99"/>
      <c r="N366" s="99"/>
      <c r="O366" s="104">
        <f>O367+O368+O369</f>
        <v>0</v>
      </c>
      <c r="P366" s="122">
        <f t="shared" si="25"/>
        <v>0</v>
      </c>
      <c r="Q366" s="194">
        <f>Q367+Q368+Q369</f>
        <v>0</v>
      </c>
    </row>
    <row r="367" spans="1:17" s="37" customFormat="1" ht="20.100000000000001" customHeight="1" x14ac:dyDescent="0.25">
      <c r="A367" s="69" t="s">
        <v>283</v>
      </c>
      <c r="B367" s="1103" t="s">
        <v>468</v>
      </c>
      <c r="C367" s="1104"/>
      <c r="D367" s="1104"/>
      <c r="E367" s="1105"/>
      <c r="F367" s="72">
        <f>F301+F314+F327</f>
        <v>0</v>
      </c>
      <c r="G367" s="434"/>
      <c r="H367" s="411"/>
      <c r="I367" s="99"/>
      <c r="J367" s="99"/>
      <c r="K367" s="99"/>
      <c r="L367" s="99"/>
      <c r="M367" s="99"/>
      <c r="N367" s="99"/>
      <c r="O367" s="104">
        <f>O301+O314+O327</f>
        <v>0</v>
      </c>
      <c r="P367" s="122">
        <f t="shared" si="25"/>
        <v>0</v>
      </c>
      <c r="Q367" s="194">
        <f>Q301+Q314+Q327</f>
        <v>0</v>
      </c>
    </row>
    <row r="368" spans="1:17" s="37" customFormat="1" ht="20.100000000000001" customHeight="1" x14ac:dyDescent="0.25">
      <c r="A368" s="69" t="s">
        <v>284</v>
      </c>
      <c r="B368" s="1103" t="s">
        <v>29</v>
      </c>
      <c r="C368" s="1104"/>
      <c r="D368" s="1104"/>
      <c r="E368" s="1105"/>
      <c r="F368" s="72">
        <f>F302+F315+F328</f>
        <v>0</v>
      </c>
      <c r="G368" s="434"/>
      <c r="H368" s="411"/>
      <c r="I368" s="99"/>
      <c r="J368" s="99"/>
      <c r="K368" s="99"/>
      <c r="L368" s="99"/>
      <c r="M368" s="99"/>
      <c r="N368" s="99"/>
      <c r="O368" s="104">
        <f>O302+O315+O328</f>
        <v>0</v>
      </c>
      <c r="P368" s="122">
        <f t="shared" si="25"/>
        <v>0</v>
      </c>
      <c r="Q368" s="194">
        <f>Q302+Q315+Q328</f>
        <v>0</v>
      </c>
    </row>
    <row r="369" spans="1:17" s="37" customFormat="1" ht="20.100000000000001" customHeight="1" x14ac:dyDescent="0.25">
      <c r="A369" s="69" t="s">
        <v>285</v>
      </c>
      <c r="B369" s="1103" t="s">
        <v>158</v>
      </c>
      <c r="C369" s="1104"/>
      <c r="D369" s="1104"/>
      <c r="E369" s="1105"/>
      <c r="F369" s="72">
        <f>F303+F316+F329</f>
        <v>0</v>
      </c>
      <c r="G369" s="434"/>
      <c r="H369" s="411"/>
      <c r="I369" s="99"/>
      <c r="J369" s="99"/>
      <c r="K369" s="99"/>
      <c r="L369" s="99"/>
      <c r="M369" s="99"/>
      <c r="N369" s="99"/>
      <c r="O369" s="104">
        <f>O303+O316+O329</f>
        <v>0</v>
      </c>
      <c r="P369" s="122">
        <f t="shared" si="25"/>
        <v>0</v>
      </c>
      <c r="Q369" s="194">
        <f>Q303+Q316+Q329</f>
        <v>0</v>
      </c>
    </row>
    <row r="370" spans="1:17" s="37" customFormat="1" ht="20.100000000000001" customHeight="1" x14ac:dyDescent="0.25">
      <c r="A370" s="69" t="s">
        <v>286</v>
      </c>
      <c r="B370" s="1109" t="s">
        <v>420</v>
      </c>
      <c r="C370" s="1104"/>
      <c r="D370" s="1104"/>
      <c r="E370" s="1105"/>
      <c r="F370" s="72">
        <f>F371+F372+F373</f>
        <v>1529204.1999999997</v>
      </c>
      <c r="G370" s="434"/>
      <c r="H370" s="411"/>
      <c r="I370" s="99"/>
      <c r="J370" s="99"/>
      <c r="K370" s="99"/>
      <c r="L370" s="99"/>
      <c r="M370" s="99"/>
      <c r="N370" s="99"/>
      <c r="O370" s="104">
        <f>O371+O372+O373</f>
        <v>0</v>
      </c>
      <c r="P370" s="122">
        <f t="shared" si="25"/>
        <v>1529204.1999999997</v>
      </c>
      <c r="Q370" s="194">
        <f>Q371+Q372+Q373</f>
        <v>0</v>
      </c>
    </row>
    <row r="371" spans="1:17" s="37" customFormat="1" ht="20.100000000000001" customHeight="1" x14ac:dyDescent="0.25">
      <c r="A371" s="69" t="s">
        <v>287</v>
      </c>
      <c r="B371" s="1103" t="s">
        <v>468</v>
      </c>
      <c r="C371" s="1104"/>
      <c r="D371" s="1104"/>
      <c r="E371" s="1105"/>
      <c r="F371" s="72">
        <f>F363+F367</f>
        <v>1584.6</v>
      </c>
      <c r="G371" s="434"/>
      <c r="H371" s="411"/>
      <c r="I371" s="99"/>
      <c r="J371" s="99"/>
      <c r="K371" s="99"/>
      <c r="L371" s="99"/>
      <c r="M371" s="99"/>
      <c r="N371" s="99"/>
      <c r="O371" s="104">
        <f>O363+O367</f>
        <v>0</v>
      </c>
      <c r="P371" s="122">
        <f t="shared" si="25"/>
        <v>1584.6</v>
      </c>
      <c r="Q371" s="194">
        <f>Q363+Q367</f>
        <v>0</v>
      </c>
    </row>
    <row r="372" spans="1:17" s="37" customFormat="1" ht="20.100000000000001" customHeight="1" x14ac:dyDescent="0.25">
      <c r="A372" s="69" t="s">
        <v>288</v>
      </c>
      <c r="B372" s="1103" t="s">
        <v>29</v>
      </c>
      <c r="C372" s="1104"/>
      <c r="D372" s="1104"/>
      <c r="E372" s="1105"/>
      <c r="F372" s="72">
        <f>F364+F368</f>
        <v>818374.39999999991</v>
      </c>
      <c r="G372" s="434"/>
      <c r="H372" s="411"/>
      <c r="I372" s="99"/>
      <c r="J372" s="99"/>
      <c r="K372" s="99"/>
      <c r="L372" s="99"/>
      <c r="M372" s="99"/>
      <c r="N372" s="99"/>
      <c r="O372" s="104">
        <f>O364+O368</f>
        <v>0</v>
      </c>
      <c r="P372" s="122">
        <f t="shared" si="25"/>
        <v>818374.39999999991</v>
      </c>
      <c r="Q372" s="194">
        <f>Q364+Q368</f>
        <v>0</v>
      </c>
    </row>
    <row r="373" spans="1:17" s="37" customFormat="1" ht="20.100000000000001" customHeight="1" x14ac:dyDescent="0.25">
      <c r="A373" s="69" t="s">
        <v>289</v>
      </c>
      <c r="B373" s="1103" t="s">
        <v>158</v>
      </c>
      <c r="C373" s="1104"/>
      <c r="D373" s="1104"/>
      <c r="E373" s="1105"/>
      <c r="F373" s="72">
        <f>F365+F369</f>
        <v>709245.2</v>
      </c>
      <c r="G373" s="434"/>
      <c r="H373" s="411"/>
      <c r="I373" s="99"/>
      <c r="J373" s="99"/>
      <c r="K373" s="99"/>
      <c r="L373" s="99"/>
      <c r="M373" s="99"/>
      <c r="N373" s="99"/>
      <c r="O373" s="104">
        <f>O365+O369</f>
        <v>0</v>
      </c>
      <c r="P373" s="122">
        <f t="shared" si="25"/>
        <v>709245.2</v>
      </c>
      <c r="Q373" s="194">
        <f>Q365+Q369</f>
        <v>0</v>
      </c>
    </row>
    <row r="374" spans="1:17" ht="43.9" customHeight="1" x14ac:dyDescent="0.2">
      <c r="A374" s="1114" t="s">
        <v>421</v>
      </c>
      <c r="B374" s="1115"/>
      <c r="C374" s="1115"/>
      <c r="D374" s="1115"/>
      <c r="E374" s="1115"/>
      <c r="F374" s="1115"/>
      <c r="G374" s="1115"/>
      <c r="H374" s="1115"/>
      <c r="I374" s="1115"/>
      <c r="J374" s="1115"/>
      <c r="K374" s="1115"/>
      <c r="L374" s="1115"/>
      <c r="M374" s="1115"/>
      <c r="N374" s="1115"/>
      <c r="O374" s="1115"/>
      <c r="P374" s="260"/>
    </row>
    <row r="375" spans="1:17" x14ac:dyDescent="0.2">
      <c r="A375" s="62"/>
      <c r="B375" s="59"/>
      <c r="C375" s="60"/>
      <c r="D375" s="61"/>
      <c r="E375" s="62"/>
      <c r="P375" s="229"/>
    </row>
    <row r="376" spans="1:17" ht="15.75" x14ac:dyDescent="0.2">
      <c r="A376" s="1116"/>
      <c r="B376" s="1117"/>
      <c r="C376" s="1117"/>
      <c r="D376" s="1117"/>
      <c r="E376" s="1117"/>
      <c r="P376" s="229"/>
    </row>
    <row r="377" spans="1:17" x14ac:dyDescent="0.2">
      <c r="P377" s="229"/>
    </row>
    <row r="378" spans="1:17" x14ac:dyDescent="0.2">
      <c r="B378" s="59"/>
      <c r="C378" s="60"/>
      <c r="D378" s="61"/>
      <c r="E378" s="62"/>
      <c r="F378" s="114"/>
      <c r="G378" s="429"/>
      <c r="H378" s="406"/>
      <c r="I378" s="78"/>
      <c r="J378" s="78"/>
      <c r="K378" s="78"/>
      <c r="L378" s="78"/>
      <c r="M378" s="78"/>
      <c r="N378" s="80"/>
      <c r="O378" s="43"/>
      <c r="P378" s="230"/>
    </row>
    <row r="379" spans="1:17" x14ac:dyDescent="0.2">
      <c r="B379" s="59"/>
      <c r="C379" s="60"/>
      <c r="D379" s="61"/>
      <c r="E379" s="62"/>
      <c r="F379" s="114"/>
      <c r="G379" s="429"/>
      <c r="H379" s="406"/>
      <c r="I379" s="78"/>
      <c r="J379" s="78"/>
      <c r="K379" s="78"/>
      <c r="L379" s="78"/>
      <c r="M379" s="78"/>
      <c r="N379" s="80"/>
      <c r="O379" s="43"/>
      <c r="P379" s="230"/>
    </row>
    <row r="380" spans="1:17" x14ac:dyDescent="0.2">
      <c r="B380" s="59"/>
      <c r="C380" s="60"/>
      <c r="D380" s="61"/>
      <c r="E380" s="62"/>
      <c r="F380" s="114"/>
      <c r="G380" s="429"/>
      <c r="H380" s="406"/>
      <c r="I380" s="78"/>
      <c r="J380" s="78"/>
      <c r="K380" s="78"/>
      <c r="L380" s="78"/>
      <c r="M380" s="78"/>
      <c r="N380" s="80"/>
      <c r="O380" s="43"/>
      <c r="P380" s="230"/>
    </row>
    <row r="381" spans="1:17" x14ac:dyDescent="0.2">
      <c r="B381" s="59"/>
      <c r="C381" s="60"/>
      <c r="D381" s="61"/>
      <c r="E381" s="62"/>
      <c r="F381" s="114"/>
      <c r="G381" s="429"/>
      <c r="H381" s="406"/>
      <c r="I381" s="78"/>
      <c r="J381" s="78"/>
      <c r="K381" s="78"/>
      <c r="L381" s="78"/>
      <c r="M381" s="78"/>
      <c r="N381" s="80"/>
      <c r="O381" s="43"/>
      <c r="P381" s="230"/>
    </row>
    <row r="382" spans="1:17" x14ac:dyDescent="0.2">
      <c r="B382" s="59"/>
      <c r="C382" s="60"/>
      <c r="D382" s="61"/>
      <c r="E382" s="62"/>
      <c r="F382" s="114"/>
      <c r="G382" s="429"/>
      <c r="H382" s="406"/>
      <c r="I382" s="78"/>
      <c r="J382" s="78"/>
      <c r="K382" s="78"/>
      <c r="L382" s="78"/>
      <c r="M382" s="78"/>
      <c r="N382" s="80"/>
      <c r="O382" s="43"/>
      <c r="P382" s="230"/>
    </row>
    <row r="383" spans="1:17" x14ac:dyDescent="0.2">
      <c r="B383" s="59"/>
      <c r="C383" s="60"/>
      <c r="D383" s="61"/>
      <c r="E383" s="62"/>
      <c r="F383" s="114"/>
      <c r="G383" s="429"/>
      <c r="H383" s="406"/>
      <c r="I383" s="78"/>
      <c r="J383" s="78"/>
      <c r="K383" s="78"/>
      <c r="L383" s="78"/>
      <c r="M383" s="78"/>
      <c r="N383" s="80"/>
      <c r="O383" s="43"/>
      <c r="P383" s="230"/>
    </row>
    <row r="384" spans="1:17" x14ac:dyDescent="0.2">
      <c r="B384" s="59"/>
      <c r="C384" s="60"/>
      <c r="D384" s="61"/>
      <c r="E384" s="62"/>
      <c r="F384" s="114"/>
      <c r="G384" s="429"/>
      <c r="H384" s="406"/>
      <c r="I384" s="78"/>
      <c r="J384" s="78"/>
      <c r="K384" s="78"/>
      <c r="L384" s="78"/>
      <c r="M384" s="78"/>
      <c r="N384" s="80"/>
      <c r="O384" s="43"/>
      <c r="P384" s="230"/>
    </row>
    <row r="385" spans="2:16" x14ac:dyDescent="0.2">
      <c r="B385" s="59"/>
      <c r="C385" s="60"/>
      <c r="D385" s="61"/>
      <c r="E385" s="62"/>
      <c r="F385" s="114"/>
      <c r="G385" s="429"/>
      <c r="H385" s="406"/>
      <c r="I385" s="78"/>
      <c r="J385" s="78"/>
      <c r="K385" s="78"/>
      <c r="L385" s="78"/>
      <c r="M385" s="78"/>
      <c r="N385" s="80"/>
      <c r="O385" s="43"/>
      <c r="P385" s="230"/>
    </row>
    <row r="386" spans="2:16" x14ac:dyDescent="0.2">
      <c r="B386" s="59"/>
      <c r="C386" s="60"/>
      <c r="D386" s="61"/>
      <c r="E386" s="62"/>
      <c r="F386" s="114"/>
      <c r="G386" s="429"/>
      <c r="H386" s="406"/>
      <c r="I386" s="78"/>
      <c r="J386" s="78"/>
      <c r="K386" s="78"/>
      <c r="L386" s="78"/>
      <c r="M386" s="78"/>
      <c r="N386" s="80"/>
      <c r="O386" s="43"/>
      <c r="P386" s="230"/>
    </row>
    <row r="387" spans="2:16" x14ac:dyDescent="0.2">
      <c r="B387" s="59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80"/>
      <c r="O387" s="43"/>
      <c r="P387" s="230"/>
    </row>
  </sheetData>
  <mergeCells count="255">
    <mergeCell ref="B138:E138"/>
    <mergeCell ref="A166:O166"/>
    <mergeCell ref="A146:O146"/>
    <mergeCell ref="A147:O147"/>
    <mergeCell ref="B140:E140"/>
    <mergeCell ref="B187:E187"/>
    <mergeCell ref="B188:E188"/>
    <mergeCell ref="B164:E164"/>
    <mergeCell ref="B141:E141"/>
    <mergeCell ref="B143:E143"/>
    <mergeCell ref="B145:E145"/>
    <mergeCell ref="A157:Q157"/>
    <mergeCell ref="B158:E158"/>
    <mergeCell ref="B142:E142"/>
    <mergeCell ref="B144:E144"/>
    <mergeCell ref="B139:E139"/>
    <mergeCell ref="B159:E159"/>
    <mergeCell ref="B186:E186"/>
    <mergeCell ref="B183:E183"/>
    <mergeCell ref="B233:E233"/>
    <mergeCell ref="B234:E234"/>
    <mergeCell ref="A214:O214"/>
    <mergeCell ref="A205:O205"/>
    <mergeCell ref="B211:E211"/>
    <mergeCell ref="B210:E210"/>
    <mergeCell ref="B207:E207"/>
    <mergeCell ref="B212:E212"/>
    <mergeCell ref="A190:O190"/>
    <mergeCell ref="B208:E208"/>
    <mergeCell ref="B197:E197"/>
    <mergeCell ref="B198:E198"/>
    <mergeCell ref="B199:E199"/>
    <mergeCell ref="B200:E200"/>
    <mergeCell ref="B201:E201"/>
    <mergeCell ref="B213:E213"/>
    <mergeCell ref="A226:A227"/>
    <mergeCell ref="B203:E203"/>
    <mergeCell ref="B204:E204"/>
    <mergeCell ref="A232:Q232"/>
    <mergeCell ref="B209:E209"/>
    <mergeCell ref="A215:O215"/>
    <mergeCell ref="A225:O225"/>
    <mergeCell ref="A104:O104"/>
    <mergeCell ref="A133:O133"/>
    <mergeCell ref="A99:O99"/>
    <mergeCell ref="B135:E135"/>
    <mergeCell ref="B134:E134"/>
    <mergeCell ref="B137:E137"/>
    <mergeCell ref="B136:E136"/>
    <mergeCell ref="A115:Q115"/>
    <mergeCell ref="B116:E116"/>
    <mergeCell ref="B117:E117"/>
    <mergeCell ref="A124:O124"/>
    <mergeCell ref="B118:E118"/>
    <mergeCell ref="B119:E119"/>
    <mergeCell ref="B120:E120"/>
    <mergeCell ref="B121:E121"/>
    <mergeCell ref="B122:E122"/>
    <mergeCell ref="B123:E123"/>
    <mergeCell ref="B95:E95"/>
    <mergeCell ref="B96:E96"/>
    <mergeCell ref="B97:E97"/>
    <mergeCell ref="B98:E98"/>
    <mergeCell ref="B92:E92"/>
    <mergeCell ref="B58:E58"/>
    <mergeCell ref="A65:O65"/>
    <mergeCell ref="B93:E93"/>
    <mergeCell ref="B94:E94"/>
    <mergeCell ref="B47:E47"/>
    <mergeCell ref="B48:E48"/>
    <mergeCell ref="B49:E49"/>
    <mergeCell ref="B50:E50"/>
    <mergeCell ref="A90:Q90"/>
    <mergeCell ref="B91:E91"/>
    <mergeCell ref="D77:D78"/>
    <mergeCell ref="B56:E56"/>
    <mergeCell ref="B63:E63"/>
    <mergeCell ref="B59:E59"/>
    <mergeCell ref="A64:O64"/>
    <mergeCell ref="B62:E62"/>
    <mergeCell ref="A51:O51"/>
    <mergeCell ref="B53:E53"/>
    <mergeCell ref="B54:E54"/>
    <mergeCell ref="B55:E55"/>
    <mergeCell ref="B52:E52"/>
    <mergeCell ref="B61:E61"/>
    <mergeCell ref="B57:E57"/>
    <mergeCell ref="B60:E60"/>
    <mergeCell ref="B43:E43"/>
    <mergeCell ref="B44:E44"/>
    <mergeCell ref="B45:E45"/>
    <mergeCell ref="E2:E3"/>
    <mergeCell ref="B46:E46"/>
    <mergeCell ref="A39:O39"/>
    <mergeCell ref="D2:D3"/>
    <mergeCell ref="B36:E36"/>
    <mergeCell ref="B37:E37"/>
    <mergeCell ref="A30:Q30"/>
    <mergeCell ref="B31:E31"/>
    <mergeCell ref="B32:E32"/>
    <mergeCell ref="B33:E33"/>
    <mergeCell ref="B34:E34"/>
    <mergeCell ref="B35:E35"/>
    <mergeCell ref="C2:C3"/>
    <mergeCell ref="A6:O6"/>
    <mergeCell ref="A5:O5"/>
    <mergeCell ref="G2:O2"/>
    <mergeCell ref="A2:A3"/>
    <mergeCell ref="B2:B3"/>
    <mergeCell ref="B38:E38"/>
    <mergeCell ref="A42:Q42"/>
    <mergeCell ref="B243:E243"/>
    <mergeCell ref="B244:E244"/>
    <mergeCell ref="B235:E235"/>
    <mergeCell ref="B236:E236"/>
    <mergeCell ref="A176:O176"/>
    <mergeCell ref="B185:E185"/>
    <mergeCell ref="B184:E184"/>
    <mergeCell ref="B160:E160"/>
    <mergeCell ref="B165:E165"/>
    <mergeCell ref="B182:E182"/>
    <mergeCell ref="A169:O169"/>
    <mergeCell ref="B177:E177"/>
    <mergeCell ref="B161:E161"/>
    <mergeCell ref="B162:E162"/>
    <mergeCell ref="B163:E163"/>
    <mergeCell ref="B206:E206"/>
    <mergeCell ref="B178:E178"/>
    <mergeCell ref="B179:E179"/>
    <mergeCell ref="B181:E181"/>
    <mergeCell ref="B237:E237"/>
    <mergeCell ref="B238:E238"/>
    <mergeCell ref="B239:E239"/>
    <mergeCell ref="B240:E240"/>
    <mergeCell ref="A241:O241"/>
    <mergeCell ref="B282:E282"/>
    <mergeCell ref="A268:Q268"/>
    <mergeCell ref="B262:B263"/>
    <mergeCell ref="A261:O261"/>
    <mergeCell ref="B269:E269"/>
    <mergeCell ref="A251:O251"/>
    <mergeCell ref="B245:E245"/>
    <mergeCell ref="B247:E247"/>
    <mergeCell ref="B280:E280"/>
    <mergeCell ref="A250:O250"/>
    <mergeCell ref="B246:E246"/>
    <mergeCell ref="B274:E274"/>
    <mergeCell ref="B248:E248"/>
    <mergeCell ref="B242:E242"/>
    <mergeCell ref="B285:E285"/>
    <mergeCell ref="A290:P290"/>
    <mergeCell ref="A289:P289"/>
    <mergeCell ref="B303:E303"/>
    <mergeCell ref="B306:E306"/>
    <mergeCell ref="B279:E279"/>
    <mergeCell ref="B284:E284"/>
    <mergeCell ref="B281:E281"/>
    <mergeCell ref="B300:E300"/>
    <mergeCell ref="A292:O292"/>
    <mergeCell ref="A293:E294"/>
    <mergeCell ref="G293:O293"/>
    <mergeCell ref="B283:E283"/>
    <mergeCell ref="B278:E278"/>
    <mergeCell ref="A277:O277"/>
    <mergeCell ref="B249:E249"/>
    <mergeCell ref="B270:E270"/>
    <mergeCell ref="B271:E271"/>
    <mergeCell ref="B272:E272"/>
    <mergeCell ref="B273:E273"/>
    <mergeCell ref="B275:E275"/>
    <mergeCell ref="A262:A263"/>
    <mergeCell ref="B276:E276"/>
    <mergeCell ref="A308:O308"/>
    <mergeCell ref="B309:E309"/>
    <mergeCell ref="B305:E305"/>
    <mergeCell ref="B314:E314"/>
    <mergeCell ref="B299:E299"/>
    <mergeCell ref="B316:E316"/>
    <mergeCell ref="A291:O291"/>
    <mergeCell ref="B296:E296"/>
    <mergeCell ref="B304:E304"/>
    <mergeCell ref="B298:E298"/>
    <mergeCell ref="B297:E297"/>
    <mergeCell ref="B311:E311"/>
    <mergeCell ref="B312:E312"/>
    <mergeCell ref="B310:E310"/>
    <mergeCell ref="A295:O295"/>
    <mergeCell ref="B307:E307"/>
    <mergeCell ref="B301:E301"/>
    <mergeCell ref="A376:E376"/>
    <mergeCell ref="B371:E371"/>
    <mergeCell ref="B372:E372"/>
    <mergeCell ref="B373:E373"/>
    <mergeCell ref="A374:O374"/>
    <mergeCell ref="B364:E364"/>
    <mergeCell ref="B368:E368"/>
    <mergeCell ref="B366:E366"/>
    <mergeCell ref="B370:E370"/>
    <mergeCell ref="B369:E369"/>
    <mergeCell ref="B345:E345"/>
    <mergeCell ref="B348:E348"/>
    <mergeCell ref="B351:E351"/>
    <mergeCell ref="B333:E333"/>
    <mergeCell ref="A343:O343"/>
    <mergeCell ref="B346:E346"/>
    <mergeCell ref="B341:E341"/>
    <mergeCell ref="B342:E342"/>
    <mergeCell ref="B347:E347"/>
    <mergeCell ref="B344:E344"/>
    <mergeCell ref="B349:E349"/>
    <mergeCell ref="B336:E336"/>
    <mergeCell ref="B339:E339"/>
    <mergeCell ref="B340:E340"/>
    <mergeCell ref="B335:E335"/>
    <mergeCell ref="B337:E337"/>
    <mergeCell ref="B338:E338"/>
    <mergeCell ref="B357:E357"/>
    <mergeCell ref="B363:E363"/>
    <mergeCell ref="B358:E358"/>
    <mergeCell ref="B359:E359"/>
    <mergeCell ref="B367:E367"/>
    <mergeCell ref="B365:E365"/>
    <mergeCell ref="B355:E355"/>
    <mergeCell ref="B354:E354"/>
    <mergeCell ref="B350:E350"/>
    <mergeCell ref="B362:E362"/>
    <mergeCell ref="A361:O361"/>
    <mergeCell ref="B356:E356"/>
    <mergeCell ref="B360:E360"/>
    <mergeCell ref="A352:O352"/>
    <mergeCell ref="B353:E353"/>
    <mergeCell ref="A189:O189"/>
    <mergeCell ref="A196:Q196"/>
    <mergeCell ref="B180:E180"/>
    <mergeCell ref="B202:E202"/>
    <mergeCell ref="B328:E328"/>
    <mergeCell ref="A334:O334"/>
    <mergeCell ref="B323:E323"/>
    <mergeCell ref="B313:E313"/>
    <mergeCell ref="B322:E322"/>
    <mergeCell ref="B332:E332"/>
    <mergeCell ref="B326:E326"/>
    <mergeCell ref="B324:E324"/>
    <mergeCell ref="B320:E320"/>
    <mergeCell ref="B325:E325"/>
    <mergeCell ref="B330:E330"/>
    <mergeCell ref="B327:E327"/>
    <mergeCell ref="B329:E329"/>
    <mergeCell ref="B331:E331"/>
    <mergeCell ref="B319:E319"/>
    <mergeCell ref="A321:O321"/>
    <mergeCell ref="B302:E302"/>
    <mergeCell ref="B318:E318"/>
    <mergeCell ref="B317:E317"/>
    <mergeCell ref="B315:E315"/>
  </mergeCells>
  <phoneticPr fontId="2" type="noConversion"/>
  <conditionalFormatting sqref="F1:F29 Q9:Q11 O32:O34 F43:F89 Q52:Q63 O54:O55 O58:O59 Q69:Q73 Q88 O91:P91 F91:F98 O92:O94 O95:P95 F124:F156 O134:O145 Q134:Q145 Q148:Q150 F158:F195 Q177:Q188 O179:O180 Q206:Q213 O243:O245 Q258 F262:F267 O280:O281 F291:F65529 Q296:Q307 Q309:Q320 Q322:Q333 Q335:Q342 Q344:Q351 Q353:Q360 Q362:Q373">
    <cfRule type="cellIs" dxfId="19" priority="49" stopIfTrue="1" operator="lessThan">
      <formula>0</formula>
    </cfRule>
  </conditionalFormatting>
  <conditionalFormatting sqref="F31:F41">
    <cfRule type="cellIs" dxfId="18" priority="2" stopIfTrue="1" operator="lessThan">
      <formula>0</formula>
    </cfRule>
  </conditionalFormatting>
  <conditionalFormatting sqref="F100:F114">
    <cfRule type="cellIs" dxfId="17" priority="1" stopIfTrue="1" operator="lessThan">
      <formula>0</formula>
    </cfRule>
  </conditionalFormatting>
  <conditionalFormatting sqref="F197:F231">
    <cfRule type="cellIs" dxfId="16" priority="8" stopIfTrue="1" operator="lessThan">
      <formula>0</formula>
    </cfRule>
  </conditionalFormatting>
  <conditionalFormatting sqref="F233:F260">
    <cfRule type="cellIs" dxfId="15" priority="7" stopIfTrue="1" operator="lessThan">
      <formula>0</formula>
    </cfRule>
  </conditionalFormatting>
  <conditionalFormatting sqref="F269:F288">
    <cfRule type="cellIs" dxfId="14" priority="4" stopIfTrue="1" operator="lessThan">
      <formula>0</formula>
    </cfRule>
  </conditionalFormatting>
  <conditionalFormatting sqref="O271:O272">
    <cfRule type="cellIs" dxfId="13" priority="3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8"/>
  <sheetViews>
    <sheetView zoomScale="60" zoomScaleNormal="60" workbookViewId="0">
      <pane ySplit="3" topLeftCell="A69" activePane="bottomLeft" state="frozen"/>
      <selection pane="bottomLeft" activeCell="G229" sqref="G229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2.7109375" style="3" customWidth="1"/>
    <col min="6" max="6" width="15.85546875" style="81" customWidth="1"/>
    <col min="7" max="7" width="17.85546875" style="418" customWidth="1"/>
    <col min="8" max="8" width="15.7109375" style="400" customWidth="1"/>
    <col min="9" max="9" width="13.140625" style="77" customWidth="1"/>
    <col min="10" max="10" width="12.7109375" style="77" customWidth="1"/>
    <col min="11" max="13" width="14" style="77" customWidth="1"/>
    <col min="14" max="14" width="12.42578125" style="79" customWidth="1"/>
    <col min="15" max="15" width="17" style="4" customWidth="1"/>
    <col min="16" max="16" width="17" style="118" customWidth="1"/>
    <col min="17" max="17" width="15.7109375" style="196" customWidth="1"/>
    <col min="18" max="18" width="9.140625" style="1"/>
    <col min="19" max="19" width="15.7109375" style="1" customWidth="1"/>
    <col min="20" max="16384" width="9.140625" style="1"/>
  </cols>
  <sheetData>
    <row r="1" spans="1:17" ht="20.25" x14ac:dyDescent="0.3">
      <c r="A1" s="111" t="s">
        <v>190</v>
      </c>
      <c r="B1" s="112"/>
      <c r="I1" s="81"/>
      <c r="J1" s="81"/>
      <c r="K1" s="81"/>
      <c r="L1" s="81"/>
      <c r="M1" s="81"/>
      <c r="N1" s="81"/>
      <c r="O1" s="82"/>
    </row>
    <row r="2" spans="1:17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7" ht="79.5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937</v>
      </c>
      <c r="H3" s="441"/>
      <c r="I3" s="440"/>
      <c r="J3" s="108"/>
      <c r="K3" s="269"/>
      <c r="L3" s="108"/>
      <c r="M3" s="108"/>
      <c r="N3" s="109"/>
      <c r="O3" s="110" t="s">
        <v>191</v>
      </c>
      <c r="P3" s="120" t="s">
        <v>754</v>
      </c>
      <c r="Q3" s="1335" t="s">
        <v>755</v>
      </c>
    </row>
    <row r="4" spans="1:17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/>
      <c r="Q4" s="1336"/>
    </row>
    <row r="5" spans="1:17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97"/>
    </row>
    <row r="6" spans="1:17" ht="36.6" customHeight="1" x14ac:dyDescent="0.25">
      <c r="A6" s="1057" t="s">
        <v>809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7" ht="121.5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23" t="s">
        <v>819</v>
      </c>
      <c r="F7" s="10">
        <v>16213.5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>F7+O7</f>
        <v>16213.5</v>
      </c>
    </row>
    <row r="8" spans="1:17" ht="226.9" customHeight="1" x14ac:dyDescent="0.2">
      <c r="A8" s="290" t="s">
        <v>422</v>
      </c>
      <c r="B8" s="22" t="s">
        <v>631</v>
      </c>
      <c r="C8" s="8" t="s">
        <v>788</v>
      </c>
      <c r="D8" s="294" t="s">
        <v>528</v>
      </c>
      <c r="E8" s="23" t="s">
        <v>820</v>
      </c>
      <c r="F8" s="10">
        <v>203749.5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>F8+O8</f>
        <v>203749.5</v>
      </c>
    </row>
    <row r="9" spans="1:17" ht="66.599999999999994" customHeight="1" x14ac:dyDescent="0.2">
      <c r="A9" s="21" t="s">
        <v>423</v>
      </c>
      <c r="B9" s="22" t="s">
        <v>621</v>
      </c>
      <c r="C9" s="8" t="s">
        <v>788</v>
      </c>
      <c r="D9" s="294" t="s">
        <v>528</v>
      </c>
      <c r="E9" s="23" t="s">
        <v>598</v>
      </c>
      <c r="F9" s="11">
        <v>187152.7</v>
      </c>
      <c r="G9" s="421"/>
      <c r="H9" s="305"/>
      <c r="I9" s="85"/>
      <c r="J9" s="85"/>
      <c r="K9" s="85"/>
      <c r="L9" s="85"/>
      <c r="M9" s="85"/>
      <c r="N9" s="85"/>
      <c r="O9" s="84">
        <f>SUM(G9:N9)</f>
        <v>0</v>
      </c>
      <c r="P9" s="122">
        <f>F9+O9</f>
        <v>187152.7</v>
      </c>
      <c r="Q9" s="273"/>
    </row>
    <row r="10" spans="1:17" ht="75" customHeight="1" x14ac:dyDescent="0.2">
      <c r="A10" s="21" t="s">
        <v>424</v>
      </c>
      <c r="B10" s="22" t="s">
        <v>692</v>
      </c>
      <c r="C10" s="8" t="s">
        <v>0</v>
      </c>
      <c r="D10" s="294" t="s">
        <v>528</v>
      </c>
      <c r="E10" s="23" t="s">
        <v>1001</v>
      </c>
      <c r="F10" s="11">
        <v>1100</v>
      </c>
      <c r="G10" s="421"/>
      <c r="H10" s="305"/>
      <c r="I10" s="85"/>
      <c r="J10" s="85"/>
      <c r="K10" s="85"/>
      <c r="L10" s="85"/>
      <c r="M10" s="85"/>
      <c r="N10" s="85"/>
      <c r="O10" s="84">
        <f>SUM(G10:N10)</f>
        <v>0</v>
      </c>
      <c r="P10" s="122">
        <f>F10+O10</f>
        <v>1100</v>
      </c>
      <c r="Q10" s="273"/>
    </row>
    <row r="11" spans="1:17" ht="75" customHeight="1" x14ac:dyDescent="0.2">
      <c r="A11" s="329" t="s">
        <v>139</v>
      </c>
      <c r="B11" s="22" t="s">
        <v>728</v>
      </c>
      <c r="C11" s="8">
        <v>2014</v>
      </c>
      <c r="D11" s="294" t="s">
        <v>528</v>
      </c>
      <c r="E11" s="23" t="s">
        <v>821</v>
      </c>
      <c r="F11" s="11"/>
      <c r="G11" s="421"/>
      <c r="H11" s="305"/>
      <c r="I11" s="85"/>
      <c r="J11" s="85"/>
      <c r="K11" s="85"/>
      <c r="L11" s="85"/>
      <c r="M11" s="85"/>
      <c r="N11" s="85"/>
      <c r="O11" s="84">
        <f>SUM(G11:N11)</f>
        <v>0</v>
      </c>
      <c r="P11" s="122">
        <f>F11+O11</f>
        <v>0</v>
      </c>
      <c r="Q11" s="273"/>
    </row>
    <row r="12" spans="1:17" ht="84.75" hidden="1" customHeight="1" x14ac:dyDescent="0.2">
      <c r="A12" s="1324" t="s">
        <v>109</v>
      </c>
      <c r="B12" s="22" t="s">
        <v>242</v>
      </c>
      <c r="C12" s="8">
        <v>2014</v>
      </c>
      <c r="D12" s="294" t="s">
        <v>47</v>
      </c>
      <c r="E12" s="23" t="s">
        <v>599</v>
      </c>
      <c r="F12" s="11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0">SUM(G12:N12)</f>
        <v>0</v>
      </c>
      <c r="P12" s="122">
        <f t="shared" ref="P12:P20" si="1">F12+O12</f>
        <v>0</v>
      </c>
    </row>
    <row r="13" spans="1:17" ht="69.599999999999994" hidden="1" customHeight="1" x14ac:dyDescent="0.2">
      <c r="A13" s="1325"/>
      <c r="B13" s="22"/>
      <c r="C13" s="8">
        <v>2014</v>
      </c>
      <c r="D13" s="294" t="s">
        <v>435</v>
      </c>
      <c r="E13" s="23" t="s">
        <v>599</v>
      </c>
      <c r="F13" s="11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0"/>
        <v>0</v>
      </c>
      <c r="P13" s="122">
        <f t="shared" si="1"/>
        <v>0</v>
      </c>
    </row>
    <row r="14" spans="1:17" ht="105.75" hidden="1" customHeight="1" x14ac:dyDescent="0.2">
      <c r="A14" s="1324" t="s">
        <v>112</v>
      </c>
      <c r="B14" s="22" t="s">
        <v>578</v>
      </c>
      <c r="C14" s="8">
        <v>2014</v>
      </c>
      <c r="D14" s="294" t="s">
        <v>47</v>
      </c>
      <c r="E14" s="23" t="s">
        <v>600</v>
      </c>
      <c r="F14" s="11">
        <v>0</v>
      </c>
      <c r="G14" s="421"/>
      <c r="H14" s="305"/>
      <c r="I14" s="85"/>
      <c r="J14" s="85"/>
      <c r="K14" s="85"/>
      <c r="L14" s="85"/>
      <c r="M14" s="85"/>
      <c r="N14" s="85"/>
      <c r="O14" s="84">
        <f t="shared" si="0"/>
        <v>0</v>
      </c>
      <c r="P14" s="122">
        <f t="shared" si="1"/>
        <v>0</v>
      </c>
    </row>
    <row r="15" spans="1:17" ht="60.75" hidden="1" customHeight="1" x14ac:dyDescent="0.2">
      <c r="A15" s="1325"/>
      <c r="B15" s="22"/>
      <c r="C15" s="8">
        <v>2014</v>
      </c>
      <c r="D15" s="294" t="s">
        <v>435</v>
      </c>
      <c r="E15" s="23" t="s">
        <v>600</v>
      </c>
      <c r="F15" s="11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0"/>
        <v>0</v>
      </c>
      <c r="P15" s="122">
        <f t="shared" si="1"/>
        <v>0</v>
      </c>
    </row>
    <row r="16" spans="1:17" ht="78" customHeight="1" x14ac:dyDescent="0.2">
      <c r="A16" s="315" t="s">
        <v>140</v>
      </c>
      <c r="B16" s="22" t="s">
        <v>636</v>
      </c>
      <c r="C16" s="8" t="s">
        <v>0</v>
      </c>
      <c r="D16" s="294" t="s">
        <v>47</v>
      </c>
      <c r="E16" s="23" t="s">
        <v>623</v>
      </c>
      <c r="F16" s="11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0"/>
        <v>0</v>
      </c>
      <c r="P16" s="122">
        <f t="shared" si="1"/>
        <v>0</v>
      </c>
    </row>
    <row r="17" spans="1:17" ht="78" customHeight="1" x14ac:dyDescent="0.2">
      <c r="A17" s="280" t="s">
        <v>109</v>
      </c>
      <c r="B17" s="22" t="s">
        <v>675</v>
      </c>
      <c r="C17" s="8" t="s">
        <v>0</v>
      </c>
      <c r="D17" s="294" t="s">
        <v>435</v>
      </c>
      <c r="E17" s="23" t="s">
        <v>822</v>
      </c>
      <c r="F17" s="11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0"/>
        <v>0</v>
      </c>
      <c r="P17" s="122">
        <f t="shared" si="1"/>
        <v>0</v>
      </c>
    </row>
    <row r="18" spans="1:17" ht="64.900000000000006" customHeight="1" x14ac:dyDescent="0.2">
      <c r="A18" s="281" t="s">
        <v>112</v>
      </c>
      <c r="B18" s="22" t="s">
        <v>678</v>
      </c>
      <c r="C18" s="8" t="s">
        <v>0</v>
      </c>
      <c r="D18" s="294" t="s">
        <v>435</v>
      </c>
      <c r="E18" s="23" t="s">
        <v>676</v>
      </c>
      <c r="F18" s="11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0"/>
        <v>0</v>
      </c>
      <c r="P18" s="122">
        <f t="shared" si="1"/>
        <v>0</v>
      </c>
    </row>
    <row r="19" spans="1:17" ht="61.9" customHeight="1" x14ac:dyDescent="0.2">
      <c r="A19" s="322" t="s">
        <v>113</v>
      </c>
      <c r="B19" s="22" t="s">
        <v>760</v>
      </c>
      <c r="C19" s="8">
        <v>2015</v>
      </c>
      <c r="D19" s="294" t="s">
        <v>435</v>
      </c>
      <c r="E19" s="23" t="s">
        <v>823</v>
      </c>
      <c r="F19" s="11"/>
      <c r="G19" s="421"/>
      <c r="H19" s="305"/>
      <c r="I19" s="85"/>
      <c r="J19" s="85"/>
      <c r="K19" s="85"/>
      <c r="L19" s="85"/>
      <c r="M19" s="85"/>
      <c r="N19" s="85"/>
      <c r="O19" s="84">
        <f t="shared" si="0"/>
        <v>0</v>
      </c>
      <c r="P19" s="122">
        <f t="shared" si="1"/>
        <v>0</v>
      </c>
    </row>
    <row r="20" spans="1:17" ht="58.15" customHeight="1" x14ac:dyDescent="0.2">
      <c r="A20" s="322" t="s">
        <v>114</v>
      </c>
      <c r="B20" s="22" t="s">
        <v>761</v>
      </c>
      <c r="C20" s="8">
        <v>2015</v>
      </c>
      <c r="D20" s="294" t="s">
        <v>435</v>
      </c>
      <c r="E20" s="23" t="s">
        <v>765</v>
      </c>
      <c r="F20" s="11"/>
      <c r="G20" s="421"/>
      <c r="H20" s="305"/>
      <c r="I20" s="85"/>
      <c r="J20" s="85"/>
      <c r="K20" s="85"/>
      <c r="L20" s="85"/>
      <c r="M20" s="85"/>
      <c r="N20" s="85"/>
      <c r="O20" s="84">
        <f t="shared" si="0"/>
        <v>0</v>
      </c>
      <c r="P20" s="122">
        <f t="shared" si="1"/>
        <v>0</v>
      </c>
    </row>
    <row r="21" spans="1:17" ht="90.6" customHeight="1" x14ac:dyDescent="0.2">
      <c r="A21" s="33" t="s">
        <v>115</v>
      </c>
      <c r="B21" s="22" t="s">
        <v>518</v>
      </c>
      <c r="C21" s="8" t="s">
        <v>788</v>
      </c>
      <c r="D21" s="294" t="s">
        <v>147</v>
      </c>
      <c r="E21" s="23" t="s">
        <v>141</v>
      </c>
      <c r="F21" s="11"/>
      <c r="G21" s="421"/>
      <c r="H21" s="305"/>
      <c r="I21" s="85"/>
      <c r="J21" s="85"/>
      <c r="K21" s="85"/>
      <c r="L21" s="85"/>
      <c r="M21" s="85"/>
      <c r="N21" s="85"/>
      <c r="O21" s="84"/>
      <c r="P21" s="122"/>
    </row>
    <row r="22" spans="1:17" ht="69.599999999999994" customHeight="1" x14ac:dyDescent="0.2">
      <c r="A22" s="5" t="s">
        <v>230</v>
      </c>
      <c r="B22" s="22" t="s">
        <v>305</v>
      </c>
      <c r="C22" s="8" t="s">
        <v>812</v>
      </c>
      <c r="D22" s="294" t="s">
        <v>529</v>
      </c>
      <c r="E22" s="23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84"/>
      <c r="P22" s="122"/>
    </row>
    <row r="23" spans="1:17" ht="90" customHeight="1" x14ac:dyDescent="0.2">
      <c r="A23" s="5" t="s">
        <v>26</v>
      </c>
      <c r="B23" s="22" t="s">
        <v>549</v>
      </c>
      <c r="C23" s="8" t="s">
        <v>812</v>
      </c>
      <c r="D23" s="294" t="s">
        <v>529</v>
      </c>
      <c r="E23" s="23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84"/>
      <c r="P23" s="122"/>
    </row>
    <row r="24" spans="1:17" ht="78.599999999999994" customHeight="1" x14ac:dyDescent="0.2">
      <c r="A24" s="5" t="s">
        <v>136</v>
      </c>
      <c r="B24" s="22" t="s">
        <v>563</v>
      </c>
      <c r="C24" s="8" t="s">
        <v>812</v>
      </c>
      <c r="D24" s="294" t="s">
        <v>529</v>
      </c>
      <c r="E24" s="23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84"/>
      <c r="P24" s="122"/>
    </row>
    <row r="25" spans="1:17" ht="61.5" customHeight="1" x14ac:dyDescent="0.2">
      <c r="A25" s="5" t="s">
        <v>622</v>
      </c>
      <c r="B25" s="22" t="s">
        <v>508</v>
      </c>
      <c r="C25" s="8" t="s">
        <v>812</v>
      </c>
      <c r="D25" s="294" t="s">
        <v>530</v>
      </c>
      <c r="E25" s="23" t="s">
        <v>141</v>
      </c>
      <c r="F25" s="113"/>
      <c r="G25" s="422"/>
      <c r="H25" s="402"/>
      <c r="I25" s="86"/>
      <c r="J25" s="86"/>
      <c r="K25" s="86"/>
      <c r="L25" s="86"/>
      <c r="M25" s="86"/>
      <c r="N25" s="86"/>
      <c r="O25" s="84"/>
      <c r="P25" s="122"/>
    </row>
    <row r="26" spans="1:17" ht="64.150000000000006" customHeight="1" x14ac:dyDescent="0.2">
      <c r="A26" s="5" t="s">
        <v>679</v>
      </c>
      <c r="B26" s="22" t="s">
        <v>202</v>
      </c>
      <c r="C26" s="8" t="s">
        <v>788</v>
      </c>
      <c r="D26" s="294" t="s">
        <v>529</v>
      </c>
      <c r="E26" s="23" t="s">
        <v>141</v>
      </c>
      <c r="F26" s="113"/>
      <c r="G26" s="422"/>
      <c r="H26" s="402"/>
      <c r="I26" s="86"/>
      <c r="J26" s="86"/>
      <c r="K26" s="86"/>
      <c r="L26" s="86"/>
      <c r="M26" s="86"/>
      <c r="N26" s="86"/>
      <c r="O26" s="84"/>
      <c r="P26" s="122"/>
    </row>
    <row r="27" spans="1:17" ht="114.75" customHeight="1" x14ac:dyDescent="0.2">
      <c r="A27" s="290" t="s">
        <v>727</v>
      </c>
      <c r="B27" s="22" t="s">
        <v>507</v>
      </c>
      <c r="C27" s="8" t="s">
        <v>788</v>
      </c>
      <c r="D27" s="294" t="s">
        <v>528</v>
      </c>
      <c r="E27" s="23" t="s">
        <v>141</v>
      </c>
      <c r="F27" s="11"/>
      <c r="G27" s="421"/>
      <c r="H27" s="305"/>
      <c r="I27" s="85"/>
      <c r="J27" s="85"/>
      <c r="K27" s="85"/>
      <c r="L27" s="85"/>
      <c r="M27" s="85"/>
      <c r="N27" s="85"/>
      <c r="O27" s="84"/>
      <c r="P27" s="122"/>
      <c r="Q27" s="273"/>
    </row>
    <row r="28" spans="1:17" ht="88.15" customHeight="1" x14ac:dyDescent="0.2">
      <c r="A28" s="290" t="s">
        <v>758</v>
      </c>
      <c r="B28" s="22" t="s">
        <v>542</v>
      </c>
      <c r="C28" s="8" t="s">
        <v>788</v>
      </c>
      <c r="D28" s="294" t="s">
        <v>528</v>
      </c>
      <c r="E28" s="23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84"/>
      <c r="P28" s="122"/>
    </row>
    <row r="29" spans="1:17" ht="109.15" customHeight="1" x14ac:dyDescent="0.2">
      <c r="A29" s="290" t="s">
        <v>759</v>
      </c>
      <c r="B29" s="22" t="s">
        <v>104</v>
      </c>
      <c r="C29" s="8" t="s">
        <v>788</v>
      </c>
      <c r="D29" s="294" t="s">
        <v>528</v>
      </c>
      <c r="E29" s="23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84"/>
      <c r="P29" s="122"/>
    </row>
    <row r="30" spans="1:17" ht="20.45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20.45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408215.7</v>
      </c>
      <c r="G31" s="421"/>
      <c r="H31" s="305"/>
      <c r="I31" s="85"/>
      <c r="J31" s="85"/>
      <c r="K31" s="85"/>
      <c r="L31" s="85"/>
      <c r="M31" s="85"/>
      <c r="N31" s="85"/>
      <c r="O31" s="84">
        <f>O32+O33+O34</f>
        <v>0</v>
      </c>
      <c r="P31" s="122">
        <f>P32+P33+P34</f>
        <v>408215.7</v>
      </c>
      <c r="Q31" s="395">
        <f>Q32+Q33+Q34</f>
        <v>0</v>
      </c>
    </row>
    <row r="32" spans="1:17" ht="20.45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11">
        <f>O17</f>
        <v>0</v>
      </c>
      <c r="P32" s="122">
        <f>F32+O32</f>
        <v>0</v>
      </c>
      <c r="Q32" s="395">
        <f>Q17</f>
        <v>0</v>
      </c>
    </row>
    <row r="33" spans="1:17" ht="20.45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221063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221063</v>
      </c>
      <c r="Q33" s="395">
        <f>Q7+Q8+Q10+Q11+Q19</f>
        <v>0</v>
      </c>
    </row>
    <row r="34" spans="1:17" ht="20.45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F9+F18+F20</f>
        <v>187152.7</v>
      </c>
      <c r="G34" s="421"/>
      <c r="H34" s="305"/>
      <c r="I34" s="85"/>
      <c r="J34" s="85"/>
      <c r="K34" s="85"/>
      <c r="L34" s="85"/>
      <c r="M34" s="85"/>
      <c r="N34" s="85"/>
      <c r="O34" s="11">
        <f>O9+O18+O20</f>
        <v>0</v>
      </c>
      <c r="P34" s="122">
        <f>F34+O34</f>
        <v>187152.7</v>
      </c>
      <c r="Q34" s="395">
        <f>Q9+Q18+Q20</f>
        <v>0</v>
      </c>
    </row>
    <row r="35" spans="1:17" ht="20.45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408215.7</v>
      </c>
      <c r="G35" s="421"/>
      <c r="H35" s="305"/>
      <c r="I35" s="85"/>
      <c r="J35" s="85"/>
      <c r="K35" s="85"/>
      <c r="L35" s="85"/>
      <c r="M35" s="85"/>
      <c r="N35" s="85"/>
      <c r="O35" s="84">
        <f>O36+O37+O38</f>
        <v>0</v>
      </c>
      <c r="P35" s="122">
        <f>P36+P37+P38</f>
        <v>408215.7</v>
      </c>
      <c r="Q35" s="395">
        <f>Q36+Q37+Q38</f>
        <v>0</v>
      </c>
    </row>
    <row r="36" spans="1:17" ht="20.45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84">
        <f t="shared" ref="O36:Q38" si="2">O32</f>
        <v>0</v>
      </c>
      <c r="P36" s="122">
        <f t="shared" si="2"/>
        <v>0</v>
      </c>
      <c r="Q36" s="395">
        <f t="shared" si="2"/>
        <v>0</v>
      </c>
    </row>
    <row r="37" spans="1:17" ht="20.45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221063</v>
      </c>
      <c r="G37" s="421"/>
      <c r="H37" s="305"/>
      <c r="I37" s="85"/>
      <c r="J37" s="85"/>
      <c r="K37" s="85"/>
      <c r="L37" s="85"/>
      <c r="M37" s="85"/>
      <c r="N37" s="85"/>
      <c r="O37" s="84">
        <f t="shared" si="2"/>
        <v>0</v>
      </c>
      <c r="P37" s="122">
        <f t="shared" si="2"/>
        <v>221063</v>
      </c>
      <c r="Q37" s="395">
        <f t="shared" si="2"/>
        <v>0</v>
      </c>
    </row>
    <row r="38" spans="1:17" ht="20.45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187152.7</v>
      </c>
      <c r="G38" s="421"/>
      <c r="H38" s="305"/>
      <c r="I38" s="85"/>
      <c r="J38" s="85"/>
      <c r="K38" s="85"/>
      <c r="L38" s="85"/>
      <c r="M38" s="85"/>
      <c r="N38" s="85"/>
      <c r="O38" s="84">
        <f t="shared" si="2"/>
        <v>0</v>
      </c>
      <c r="P38" s="122">
        <f t="shared" si="2"/>
        <v>187152.7</v>
      </c>
      <c r="Q38" s="395">
        <f t="shared" si="2"/>
        <v>0</v>
      </c>
    </row>
    <row r="39" spans="1:17" s="37" customFormat="1" ht="24.95" customHeight="1" x14ac:dyDescent="0.25">
      <c r="A39" s="1072" t="s">
        <v>824</v>
      </c>
      <c r="B39" s="1072"/>
      <c r="C39" s="1072"/>
      <c r="D39" s="1072"/>
      <c r="E39" s="1072"/>
      <c r="F39" s="1072"/>
      <c r="G39" s="1072"/>
      <c r="H39" s="1072"/>
      <c r="I39" s="1072"/>
      <c r="J39" s="1072"/>
      <c r="K39" s="1072"/>
      <c r="L39" s="1072"/>
      <c r="M39" s="1072"/>
      <c r="N39" s="1072"/>
      <c r="O39" s="1072"/>
      <c r="P39" s="122"/>
      <c r="Q39" s="196"/>
    </row>
    <row r="40" spans="1:17" ht="83.25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10">
        <v>0</v>
      </c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7" ht="79.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32"/>
      <c r="G41" s="435"/>
      <c r="H41" s="412"/>
      <c r="I41" s="88"/>
      <c r="J41" s="88"/>
      <c r="K41" s="88"/>
      <c r="L41" s="88"/>
      <c r="M41" s="88"/>
      <c r="N41" s="88"/>
      <c r="O41" s="84"/>
      <c r="P41" s="122"/>
    </row>
    <row r="42" spans="1:17" ht="24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7" ht="18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35"/>
      <c r="H43" s="412"/>
      <c r="I43" s="88"/>
      <c r="J43" s="88"/>
      <c r="K43" s="88"/>
      <c r="L43" s="88"/>
      <c r="M43" s="88"/>
      <c r="N43" s="88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7" ht="18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35"/>
      <c r="H44" s="412"/>
      <c r="I44" s="88"/>
      <c r="J44" s="88"/>
      <c r="K44" s="88"/>
      <c r="L44" s="88"/>
      <c r="M44" s="88"/>
      <c r="N44" s="88"/>
      <c r="O44" s="84">
        <v>0</v>
      </c>
      <c r="P44" s="122">
        <v>0</v>
      </c>
      <c r="Q44" s="395">
        <v>0</v>
      </c>
    </row>
    <row r="45" spans="1:17" ht="18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35"/>
      <c r="H45" s="412"/>
      <c r="I45" s="88"/>
      <c r="J45" s="88"/>
      <c r="K45" s="88"/>
      <c r="L45" s="88"/>
      <c r="M45" s="88"/>
      <c r="N45" s="88"/>
      <c r="O45" s="84">
        <v>0</v>
      </c>
      <c r="P45" s="122">
        <v>0</v>
      </c>
      <c r="Q45" s="395">
        <v>0</v>
      </c>
    </row>
    <row r="46" spans="1:17" ht="18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35"/>
      <c r="H46" s="412"/>
      <c r="I46" s="88"/>
      <c r="J46" s="88"/>
      <c r="K46" s="88"/>
      <c r="L46" s="88"/>
      <c r="M46" s="88"/>
      <c r="N46" s="88"/>
      <c r="O46" s="84">
        <v>0</v>
      </c>
      <c r="P46" s="122">
        <v>0</v>
      </c>
      <c r="Q46" s="395">
        <v>0</v>
      </c>
    </row>
    <row r="47" spans="1:17" ht="18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35"/>
      <c r="H47" s="412"/>
      <c r="I47" s="88"/>
      <c r="J47" s="88"/>
      <c r="K47" s="88"/>
      <c r="L47" s="88"/>
      <c r="M47" s="88"/>
      <c r="N47" s="88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7" ht="18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35"/>
      <c r="H48" s="412"/>
      <c r="I48" s="88"/>
      <c r="J48" s="88"/>
      <c r="K48" s="88"/>
      <c r="L48" s="88"/>
      <c r="M48" s="88"/>
      <c r="N48" s="88"/>
      <c r="O48" s="84">
        <f t="shared" ref="O48:Q50" si="3">O44</f>
        <v>0</v>
      </c>
      <c r="P48" s="122">
        <f t="shared" si="3"/>
        <v>0</v>
      </c>
      <c r="Q48" s="395">
        <f t="shared" si="3"/>
        <v>0</v>
      </c>
    </row>
    <row r="49" spans="1:17" ht="18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35"/>
      <c r="H49" s="412"/>
      <c r="I49" s="88"/>
      <c r="J49" s="88"/>
      <c r="K49" s="88"/>
      <c r="L49" s="88"/>
      <c r="M49" s="88"/>
      <c r="N49" s="88"/>
      <c r="O49" s="84">
        <f t="shared" si="3"/>
        <v>0</v>
      </c>
      <c r="P49" s="122">
        <f t="shared" si="3"/>
        <v>0</v>
      </c>
      <c r="Q49" s="395">
        <f t="shared" si="3"/>
        <v>0</v>
      </c>
    </row>
    <row r="50" spans="1:17" ht="18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35"/>
      <c r="H50" s="412"/>
      <c r="I50" s="88"/>
      <c r="J50" s="88"/>
      <c r="K50" s="88"/>
      <c r="L50" s="88"/>
      <c r="M50" s="88"/>
      <c r="N50" s="88"/>
      <c r="O50" s="84">
        <f t="shared" si="3"/>
        <v>0</v>
      </c>
      <c r="P50" s="122">
        <f t="shared" si="3"/>
        <v>0</v>
      </c>
      <c r="Q50" s="395">
        <f t="shared" si="3"/>
        <v>0</v>
      </c>
    </row>
    <row r="51" spans="1:17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341"/>
      <c r="P51" s="213"/>
    </row>
    <row r="52" spans="1:17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408215.7</v>
      </c>
      <c r="G52" s="420"/>
      <c r="H52" s="277"/>
      <c r="I52" s="83"/>
      <c r="J52" s="83"/>
      <c r="K52" s="83"/>
      <c r="L52" s="83"/>
      <c r="M52" s="83"/>
      <c r="N52" s="83"/>
      <c r="O52" s="264">
        <f>O53+O54+O55</f>
        <v>0</v>
      </c>
      <c r="P52" s="122">
        <f t="shared" ref="P52:P63" si="4">F52+O52</f>
        <v>408215.7</v>
      </c>
      <c r="Q52" s="10">
        <f>Q53+Q54+Q55</f>
        <v>0</v>
      </c>
    </row>
    <row r="53" spans="1:17" ht="18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264">
        <f>O17</f>
        <v>0</v>
      </c>
      <c r="P53" s="122">
        <f t="shared" si="4"/>
        <v>0</v>
      </c>
      <c r="Q53" s="10">
        <f>Q17</f>
        <v>0</v>
      </c>
    </row>
    <row r="54" spans="1:17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221063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4"/>
        <v>221063</v>
      </c>
      <c r="Q54" s="10">
        <f>Q7+Q8+Q13+Q10+Q11+Q19</f>
        <v>0</v>
      </c>
    </row>
    <row r="55" spans="1:17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F9+F15+F18+F20</f>
        <v>187152.7</v>
      </c>
      <c r="G55" s="420"/>
      <c r="H55" s="277"/>
      <c r="I55" s="83"/>
      <c r="J55" s="83"/>
      <c r="K55" s="83"/>
      <c r="L55" s="83"/>
      <c r="M55" s="83"/>
      <c r="N55" s="83"/>
      <c r="O55" s="10">
        <f>O9+O15+O18+O20</f>
        <v>0</v>
      </c>
      <c r="P55" s="122">
        <f t="shared" si="4"/>
        <v>187152.7</v>
      </c>
      <c r="Q55" s="10">
        <f>Q9+Q15+Q18+Q20</f>
        <v>0</v>
      </c>
    </row>
    <row r="56" spans="1:17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265">
        <f>O57+O58+O59</f>
        <v>0</v>
      </c>
      <c r="P56" s="122">
        <f t="shared" si="4"/>
        <v>0</v>
      </c>
      <c r="Q56" s="53">
        <f>Q57+Q58+Q59</f>
        <v>0</v>
      </c>
    </row>
    <row r="57" spans="1:17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265">
        <v>0</v>
      </c>
      <c r="P57" s="122">
        <f t="shared" si="4"/>
        <v>0</v>
      </c>
      <c r="Q57" s="53">
        <v>0</v>
      </c>
    </row>
    <row r="58" spans="1:17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53">
        <f>O12</f>
        <v>0</v>
      </c>
      <c r="P58" s="122">
        <f t="shared" si="4"/>
        <v>0</v>
      </c>
      <c r="Q58" s="53">
        <f>Q12</f>
        <v>0</v>
      </c>
    </row>
    <row r="59" spans="1:17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F14+F16+F40</f>
        <v>0</v>
      </c>
      <c r="G59" s="423"/>
      <c r="H59" s="397"/>
      <c r="I59" s="89"/>
      <c r="J59" s="89"/>
      <c r="K59" s="89"/>
      <c r="L59" s="89"/>
      <c r="M59" s="89"/>
      <c r="N59" s="89"/>
      <c r="O59" s="53">
        <f>O14+O16+O40</f>
        <v>0</v>
      </c>
      <c r="P59" s="122">
        <f t="shared" si="4"/>
        <v>0</v>
      </c>
      <c r="Q59" s="53">
        <f>Q14+Q16+Q40</f>
        <v>0</v>
      </c>
    </row>
    <row r="60" spans="1:17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408215.7</v>
      </c>
      <c r="G60" s="423"/>
      <c r="H60" s="397"/>
      <c r="I60" s="89"/>
      <c r="J60" s="89"/>
      <c r="K60" s="89"/>
      <c r="L60" s="89"/>
      <c r="M60" s="89"/>
      <c r="N60" s="89"/>
      <c r="O60" s="265">
        <f>O52+O56</f>
        <v>0</v>
      </c>
      <c r="P60" s="122">
        <f t="shared" si="4"/>
        <v>408215.7</v>
      </c>
      <c r="Q60" s="53">
        <f>Q52+Q56</f>
        <v>0</v>
      </c>
    </row>
    <row r="61" spans="1:17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265">
        <f>O53+O57</f>
        <v>0</v>
      </c>
      <c r="P61" s="122">
        <f t="shared" si="4"/>
        <v>0</v>
      </c>
      <c r="Q61" s="53">
        <f>Q53+Q57</f>
        <v>0</v>
      </c>
    </row>
    <row r="62" spans="1:17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221063</v>
      </c>
      <c r="G62" s="423"/>
      <c r="H62" s="397"/>
      <c r="I62" s="89"/>
      <c r="J62" s="89"/>
      <c r="K62" s="89"/>
      <c r="L62" s="89"/>
      <c r="M62" s="89"/>
      <c r="N62" s="89"/>
      <c r="O62" s="265">
        <f>O54+O58</f>
        <v>0</v>
      </c>
      <c r="P62" s="122">
        <f t="shared" si="4"/>
        <v>221063</v>
      </c>
      <c r="Q62" s="53">
        <f>Q54+Q58</f>
        <v>0</v>
      </c>
    </row>
    <row r="63" spans="1:17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187152.7</v>
      </c>
      <c r="G63" s="423"/>
      <c r="H63" s="397"/>
      <c r="I63" s="89"/>
      <c r="J63" s="89"/>
      <c r="K63" s="89"/>
      <c r="L63" s="89"/>
      <c r="M63" s="89"/>
      <c r="N63" s="89"/>
      <c r="O63" s="265">
        <f>O55+O59</f>
        <v>0</v>
      </c>
      <c r="P63" s="122">
        <f t="shared" si="4"/>
        <v>187152.7</v>
      </c>
      <c r="Q63" s="53">
        <f>Q55+Q59</f>
        <v>0</v>
      </c>
    </row>
    <row r="64" spans="1:17" s="37" customFormat="1" ht="18.75" customHeight="1" x14ac:dyDescent="0.25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96"/>
    </row>
    <row r="65" spans="1:17" s="37" customFormat="1" ht="20.25" customHeight="1" x14ac:dyDescent="0.25">
      <c r="A65" s="1069" t="s">
        <v>846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1205"/>
      <c r="Q65" s="196"/>
    </row>
    <row r="66" spans="1:17" ht="297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847</v>
      </c>
      <c r="F66" s="19">
        <v>308290.90000000002</v>
      </c>
      <c r="G66" s="424"/>
      <c r="H66" s="403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308290.90000000002</v>
      </c>
    </row>
    <row r="67" spans="1:17" ht="73.150000000000006" customHeight="1" x14ac:dyDescent="0.2">
      <c r="A67" s="20" t="s">
        <v>144</v>
      </c>
      <c r="B67" s="18" t="s">
        <v>621</v>
      </c>
      <c r="C67" s="8" t="s">
        <v>788</v>
      </c>
      <c r="D67" s="21" t="s">
        <v>147</v>
      </c>
      <c r="E67" s="285" t="s">
        <v>602</v>
      </c>
      <c r="F67" s="19">
        <v>394351.4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394351.4</v>
      </c>
    </row>
    <row r="68" spans="1:17" ht="99" customHeight="1" x14ac:dyDescent="0.2">
      <c r="A68" s="20" t="s">
        <v>32</v>
      </c>
      <c r="B68" s="18" t="s">
        <v>692</v>
      </c>
      <c r="C68" s="8" t="s">
        <v>0</v>
      </c>
      <c r="D68" s="21" t="s">
        <v>147</v>
      </c>
      <c r="E68" s="283" t="s">
        <v>968</v>
      </c>
      <c r="F68" s="19">
        <v>3990.9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3990.9</v>
      </c>
    </row>
    <row r="69" spans="1:17" ht="168" customHeight="1" x14ac:dyDescent="0.2">
      <c r="A69" s="20" t="s">
        <v>311</v>
      </c>
      <c r="B69" s="18" t="s">
        <v>238</v>
      </c>
      <c r="C69" s="8" t="s">
        <v>788</v>
      </c>
      <c r="D69" s="323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84"/>
      <c r="P69" s="122"/>
    </row>
    <row r="70" spans="1:17" ht="110.45" customHeight="1" x14ac:dyDescent="0.2">
      <c r="A70" s="20" t="s">
        <v>312</v>
      </c>
      <c r="B70" s="18" t="s">
        <v>10</v>
      </c>
      <c r="C70" s="8" t="s">
        <v>788</v>
      </c>
      <c r="D70" s="274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84"/>
      <c r="P70" s="122"/>
    </row>
    <row r="71" spans="1:17" ht="102" customHeight="1" x14ac:dyDescent="0.2">
      <c r="A71" s="20" t="s">
        <v>313</v>
      </c>
      <c r="B71" s="18" t="s">
        <v>220</v>
      </c>
      <c r="C71" s="8" t="s">
        <v>788</v>
      </c>
      <c r="D71" s="12" t="s">
        <v>147</v>
      </c>
      <c r="E71" s="5" t="s">
        <v>141</v>
      </c>
      <c r="F71" s="11">
        <v>0</v>
      </c>
      <c r="G71" s="421"/>
      <c r="H71" s="305"/>
      <c r="I71" s="85"/>
      <c r="J71" s="85"/>
      <c r="K71" s="85"/>
      <c r="L71" s="85"/>
      <c r="M71" s="85"/>
      <c r="N71" s="85"/>
      <c r="O71" s="84"/>
      <c r="P71" s="122"/>
    </row>
    <row r="72" spans="1:17" ht="133.9" customHeight="1" x14ac:dyDescent="0.2">
      <c r="A72" s="20" t="s">
        <v>291</v>
      </c>
      <c r="B72" s="18" t="s">
        <v>396</v>
      </c>
      <c r="C72" s="8" t="s">
        <v>788</v>
      </c>
      <c r="D72" s="12" t="s">
        <v>533</v>
      </c>
      <c r="E72" s="5" t="s">
        <v>141</v>
      </c>
      <c r="F72" s="19"/>
      <c r="G72" s="424"/>
      <c r="H72" s="403"/>
      <c r="I72" s="91"/>
      <c r="J72" s="91"/>
      <c r="K72" s="91"/>
      <c r="L72" s="91"/>
      <c r="M72" s="91"/>
      <c r="N72" s="91"/>
      <c r="O72" s="84"/>
      <c r="P72" s="122"/>
    </row>
    <row r="73" spans="1:17" ht="129.6" hidden="1" customHeight="1" x14ac:dyDescent="0.2">
      <c r="A73" s="20" t="s">
        <v>110</v>
      </c>
      <c r="B73" s="18" t="s">
        <v>184</v>
      </c>
      <c r="C73" s="8" t="s">
        <v>0</v>
      </c>
      <c r="D73" s="310" t="s">
        <v>533</v>
      </c>
      <c r="E73" s="281" t="s">
        <v>603</v>
      </c>
      <c r="F73" s="19">
        <v>0</v>
      </c>
      <c r="G73" s="424"/>
      <c r="H73" s="403"/>
      <c r="I73" s="91"/>
      <c r="J73" s="91"/>
      <c r="K73" s="91"/>
      <c r="L73" s="91"/>
      <c r="M73" s="91"/>
      <c r="N73" s="91"/>
      <c r="O73" s="84">
        <f>SUM(G73:N73)</f>
        <v>0</v>
      </c>
      <c r="P73" s="122">
        <f t="shared" ref="P73:P82" si="5">F73+O73</f>
        <v>0</v>
      </c>
      <c r="Q73" s="201"/>
    </row>
    <row r="74" spans="1:17" ht="77.25" hidden="1" customHeight="1" x14ac:dyDescent="0.2">
      <c r="A74" s="20" t="s">
        <v>124</v>
      </c>
      <c r="B74" s="18" t="s">
        <v>579</v>
      </c>
      <c r="C74" s="8" t="s">
        <v>0</v>
      </c>
      <c r="D74" s="310" t="s">
        <v>533</v>
      </c>
      <c r="E74" s="281" t="s">
        <v>604</v>
      </c>
      <c r="F74" s="19">
        <v>0</v>
      </c>
      <c r="G74" s="424"/>
      <c r="H74" s="403"/>
      <c r="I74" s="91"/>
      <c r="J74" s="91"/>
      <c r="K74" s="91"/>
      <c r="L74" s="91"/>
      <c r="M74" s="91"/>
      <c r="N74" s="91"/>
      <c r="O74" s="84">
        <f t="shared" ref="O74:O82" si="6">SUM(G74:N74)</f>
        <v>0</v>
      </c>
      <c r="P74" s="122">
        <f t="shared" si="5"/>
        <v>0</v>
      </c>
    </row>
    <row r="75" spans="1:17" ht="73.5" customHeight="1" x14ac:dyDescent="0.2">
      <c r="A75" s="20" t="s">
        <v>110</v>
      </c>
      <c r="B75" s="18" t="s">
        <v>582</v>
      </c>
      <c r="C75" s="8" t="s">
        <v>36</v>
      </c>
      <c r="D75" s="311" t="s">
        <v>531</v>
      </c>
      <c r="E75" s="281" t="s">
        <v>830</v>
      </c>
      <c r="F75" s="19">
        <v>0</v>
      </c>
      <c r="G75" s="424"/>
      <c r="H75" s="403"/>
      <c r="I75" s="91"/>
      <c r="J75" s="91"/>
      <c r="K75" s="91"/>
      <c r="L75" s="91"/>
      <c r="M75" s="91"/>
      <c r="N75" s="91"/>
      <c r="O75" s="84">
        <f t="shared" si="6"/>
        <v>0</v>
      </c>
      <c r="P75" s="122">
        <f t="shared" si="5"/>
        <v>0</v>
      </c>
    </row>
    <row r="76" spans="1:17" ht="85.15" customHeight="1" x14ac:dyDescent="0.2">
      <c r="A76" s="20" t="s">
        <v>124</v>
      </c>
      <c r="B76" s="18" t="s">
        <v>581</v>
      </c>
      <c r="C76" s="8">
        <v>2014</v>
      </c>
      <c r="D76" s="311" t="s">
        <v>531</v>
      </c>
      <c r="E76" s="281" t="s">
        <v>606</v>
      </c>
      <c r="F76" s="11">
        <v>0</v>
      </c>
      <c r="G76" s="421"/>
      <c r="H76" s="305"/>
      <c r="I76" s="85"/>
      <c r="J76" s="85"/>
      <c r="K76" s="85"/>
      <c r="L76" s="85"/>
      <c r="M76" s="85"/>
      <c r="N76" s="85"/>
      <c r="O76" s="84">
        <f t="shared" si="6"/>
        <v>0</v>
      </c>
      <c r="P76" s="122">
        <f t="shared" si="5"/>
        <v>0</v>
      </c>
    </row>
    <row r="77" spans="1:17" ht="69.75" hidden="1" customHeight="1" x14ac:dyDescent="0.2">
      <c r="A77" s="20" t="s">
        <v>124</v>
      </c>
      <c r="B77" s="18" t="s">
        <v>560</v>
      </c>
      <c r="C77" s="8" t="s">
        <v>36</v>
      </c>
      <c r="D77" s="1081" t="s">
        <v>531</v>
      </c>
      <c r="E77" s="281" t="s">
        <v>515</v>
      </c>
      <c r="F77" s="11">
        <v>0</v>
      </c>
      <c r="G77" s="421"/>
      <c r="H77" s="305"/>
      <c r="I77" s="85"/>
      <c r="J77" s="85"/>
      <c r="K77" s="85"/>
      <c r="L77" s="85"/>
      <c r="M77" s="85"/>
      <c r="N77" s="85"/>
      <c r="O77" s="84">
        <f t="shared" si="6"/>
        <v>0</v>
      </c>
      <c r="P77" s="122">
        <f t="shared" si="5"/>
        <v>0</v>
      </c>
    </row>
    <row r="78" spans="1:17" ht="69.75" hidden="1" customHeight="1" x14ac:dyDescent="0.2">
      <c r="A78" s="20"/>
      <c r="B78" s="18"/>
      <c r="C78" s="8"/>
      <c r="D78" s="1328"/>
      <c r="E78" s="281" t="s">
        <v>30</v>
      </c>
      <c r="F78" s="11">
        <v>0</v>
      </c>
      <c r="G78" s="421"/>
      <c r="H78" s="305"/>
      <c r="I78" s="85"/>
      <c r="J78" s="85"/>
      <c r="K78" s="85"/>
      <c r="L78" s="85"/>
      <c r="M78" s="85"/>
      <c r="N78" s="85"/>
      <c r="O78" s="84">
        <f t="shared" si="6"/>
        <v>0</v>
      </c>
      <c r="P78" s="122">
        <f t="shared" si="5"/>
        <v>0</v>
      </c>
    </row>
    <row r="79" spans="1:17" ht="87" customHeight="1" x14ac:dyDescent="0.2">
      <c r="A79" s="20" t="s">
        <v>554</v>
      </c>
      <c r="B79" s="18" t="s">
        <v>583</v>
      </c>
      <c r="C79" s="8" t="s">
        <v>788</v>
      </c>
      <c r="D79" s="311" t="s">
        <v>531</v>
      </c>
      <c r="E79" s="281" t="s">
        <v>848</v>
      </c>
      <c r="F79" s="11">
        <v>954</v>
      </c>
      <c r="G79" s="421"/>
      <c r="H79" s="305"/>
      <c r="I79" s="85"/>
      <c r="J79" s="85"/>
      <c r="K79" s="85"/>
      <c r="L79" s="85"/>
      <c r="M79" s="85"/>
      <c r="N79" s="85"/>
      <c r="O79" s="84">
        <f t="shared" si="6"/>
        <v>0</v>
      </c>
      <c r="P79" s="122">
        <f t="shared" si="5"/>
        <v>954</v>
      </c>
    </row>
    <row r="80" spans="1:17" ht="69.75" customHeight="1" x14ac:dyDescent="0.2">
      <c r="A80" s="20" t="s">
        <v>555</v>
      </c>
      <c r="B80" s="18" t="s">
        <v>584</v>
      </c>
      <c r="C80" s="8" t="s">
        <v>788</v>
      </c>
      <c r="D80" s="311" t="s">
        <v>531</v>
      </c>
      <c r="E80" s="281" t="s">
        <v>608</v>
      </c>
      <c r="F80" s="11">
        <v>587.29999999999995</v>
      </c>
      <c r="G80" s="421"/>
      <c r="H80" s="305"/>
      <c r="I80" s="85"/>
      <c r="J80" s="85"/>
      <c r="K80" s="85"/>
      <c r="L80" s="85"/>
      <c r="M80" s="85"/>
      <c r="N80" s="85"/>
      <c r="O80" s="84">
        <f t="shared" si="6"/>
        <v>0</v>
      </c>
      <c r="P80" s="122">
        <f t="shared" si="5"/>
        <v>587.29999999999995</v>
      </c>
    </row>
    <row r="81" spans="1:17" ht="98.45" hidden="1" customHeight="1" x14ac:dyDescent="0.2">
      <c r="A81" s="20" t="s">
        <v>580</v>
      </c>
      <c r="B81" s="18" t="s">
        <v>588</v>
      </c>
      <c r="C81" s="8" t="s">
        <v>36</v>
      </c>
      <c r="D81" s="311" t="s">
        <v>531</v>
      </c>
      <c r="E81" s="281" t="s">
        <v>609</v>
      </c>
      <c r="F81" s="11">
        <v>0</v>
      </c>
      <c r="G81" s="421"/>
      <c r="H81" s="305"/>
      <c r="I81" s="85"/>
      <c r="J81" s="85"/>
      <c r="K81" s="85"/>
      <c r="L81" s="85"/>
      <c r="M81" s="85"/>
      <c r="N81" s="85"/>
      <c r="O81" s="84">
        <f t="shared" si="6"/>
        <v>0</v>
      </c>
      <c r="P81" s="122">
        <f t="shared" si="5"/>
        <v>0</v>
      </c>
    </row>
    <row r="82" spans="1:17" ht="96.6" hidden="1" customHeight="1" x14ac:dyDescent="0.2">
      <c r="A82" s="20" t="s">
        <v>585</v>
      </c>
      <c r="B82" s="18" t="s">
        <v>589</v>
      </c>
      <c r="C82" s="8" t="s">
        <v>36</v>
      </c>
      <c r="D82" s="311" t="s">
        <v>531</v>
      </c>
      <c r="E82" s="281" t="s">
        <v>610</v>
      </c>
      <c r="F82" s="11">
        <v>0</v>
      </c>
      <c r="G82" s="421"/>
      <c r="H82" s="305"/>
      <c r="I82" s="85"/>
      <c r="J82" s="85"/>
      <c r="K82" s="85"/>
      <c r="L82" s="85"/>
      <c r="M82" s="85"/>
      <c r="N82" s="85"/>
      <c r="O82" s="84">
        <f t="shared" si="6"/>
        <v>0</v>
      </c>
      <c r="P82" s="122">
        <f t="shared" si="5"/>
        <v>0</v>
      </c>
    </row>
    <row r="83" spans="1:17" ht="66" customHeight="1" x14ac:dyDescent="0.2">
      <c r="A83" s="20" t="s">
        <v>556</v>
      </c>
      <c r="B83" s="18" t="s">
        <v>636</v>
      </c>
      <c r="C83" s="8" t="s">
        <v>0</v>
      </c>
      <c r="D83" s="375" t="s">
        <v>47</v>
      </c>
      <c r="E83" s="283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SUM(G83:N83)</f>
        <v>0</v>
      </c>
      <c r="P83" s="122">
        <f>F83+O83</f>
        <v>0</v>
      </c>
    </row>
    <row r="84" spans="1:17" ht="75.599999999999994" customHeight="1" x14ac:dyDescent="0.2">
      <c r="A84" s="20" t="s">
        <v>561</v>
      </c>
      <c r="B84" s="18" t="s">
        <v>760</v>
      </c>
      <c r="C84" s="8">
        <v>2015</v>
      </c>
      <c r="D84" s="282" t="s">
        <v>435</v>
      </c>
      <c r="E84" s="281" t="s">
        <v>829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SUM(G84:N84)</f>
        <v>0</v>
      </c>
      <c r="P84" s="122">
        <f>F84+O84</f>
        <v>0</v>
      </c>
    </row>
    <row r="85" spans="1:17" ht="80.45" customHeight="1" x14ac:dyDescent="0.2">
      <c r="A85" s="20" t="s">
        <v>580</v>
      </c>
      <c r="B85" s="18" t="s">
        <v>761</v>
      </c>
      <c r="C85" s="8">
        <v>2015</v>
      </c>
      <c r="D85" s="282" t="s">
        <v>435</v>
      </c>
      <c r="E85" s="283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SUM(G85:N85)</f>
        <v>0</v>
      </c>
      <c r="P85" s="122">
        <f>F85+O85</f>
        <v>0</v>
      </c>
    </row>
    <row r="86" spans="1:17" ht="69.75" customHeight="1" x14ac:dyDescent="0.2">
      <c r="A86" s="20" t="s">
        <v>585</v>
      </c>
      <c r="B86" s="18" t="s">
        <v>203</v>
      </c>
      <c r="C86" s="8" t="s">
        <v>788</v>
      </c>
      <c r="D86" s="274" t="s">
        <v>531</v>
      </c>
      <c r="E86" s="5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84"/>
      <c r="P86" s="122"/>
    </row>
    <row r="87" spans="1:17" ht="62.25" customHeight="1" x14ac:dyDescent="0.2">
      <c r="A87" s="20" t="s">
        <v>586</v>
      </c>
      <c r="B87" s="18" t="s">
        <v>116</v>
      </c>
      <c r="C87" s="8">
        <v>2014</v>
      </c>
      <c r="D87" s="12" t="s">
        <v>529</v>
      </c>
      <c r="E87" s="5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84"/>
      <c r="P87" s="122"/>
    </row>
    <row r="88" spans="1:17" ht="130.5" hidden="1" customHeight="1" x14ac:dyDescent="0.2">
      <c r="A88" s="20" t="s">
        <v>556</v>
      </c>
      <c r="B88" s="18" t="s">
        <v>520</v>
      </c>
      <c r="C88" s="8" t="s">
        <v>1</v>
      </c>
      <c r="D88" s="12" t="s">
        <v>530</v>
      </c>
      <c r="E88" s="5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84">
        <f>SUM(G88:N88)</f>
        <v>0</v>
      </c>
      <c r="P88" s="122">
        <f>F88+O88</f>
        <v>0</v>
      </c>
      <c r="Q88" s="11"/>
    </row>
    <row r="89" spans="1:17" ht="93.6" customHeight="1" x14ac:dyDescent="0.2">
      <c r="A89" s="20" t="s">
        <v>587</v>
      </c>
      <c r="B89" s="18" t="s">
        <v>827</v>
      </c>
      <c r="C89" s="8">
        <v>2014</v>
      </c>
      <c r="D89" s="12" t="s">
        <v>147</v>
      </c>
      <c r="E89" s="5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84"/>
      <c r="P89" s="122"/>
    </row>
    <row r="90" spans="1:17" ht="24.6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24.6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708174.5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708174.5</v>
      </c>
      <c r="Q91" s="395">
        <f>Q92+Q93+Q94</f>
        <v>0</v>
      </c>
    </row>
    <row r="92" spans="1:17" ht="24.6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5">
        <v>0</v>
      </c>
    </row>
    <row r="93" spans="1:17" ht="24.6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313235.80000000005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313235.80000000005</v>
      </c>
      <c r="Q93" s="395">
        <f>Q66+Q68+Q75+Q79+Q84</f>
        <v>0</v>
      </c>
    </row>
    <row r="94" spans="1:17" ht="24.6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394938.7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394938.7</v>
      </c>
      <c r="Q94" s="395">
        <f>Q67+Q80+Q85</f>
        <v>0</v>
      </c>
    </row>
    <row r="95" spans="1:17" ht="24.6" customHeight="1" x14ac:dyDescent="0.2">
      <c r="A95" s="16" t="s">
        <v>286</v>
      </c>
      <c r="B95" s="1076" t="s">
        <v>913</v>
      </c>
      <c r="C95" s="1076"/>
      <c r="D95" s="1076"/>
      <c r="E95" s="1076"/>
      <c r="F95" s="11">
        <f>F96+F97+F98</f>
        <v>708174.5</v>
      </c>
      <c r="G95" s="421"/>
      <c r="H95" s="305"/>
      <c r="I95" s="85"/>
      <c r="J95" s="85"/>
      <c r="K95" s="85"/>
      <c r="L95" s="85"/>
      <c r="M95" s="85"/>
      <c r="N95" s="85"/>
      <c r="O95" s="305">
        <f>O96+O97+O98</f>
        <v>0</v>
      </c>
      <c r="P95" s="122">
        <f>P96+P97+P98</f>
        <v>708174.5</v>
      </c>
      <c r="Q95" s="395">
        <f>Q96+Q97+Q98</f>
        <v>0</v>
      </c>
    </row>
    <row r="96" spans="1:17" ht="24.6" customHeight="1" x14ac:dyDescent="0.2">
      <c r="A96" s="16" t="s">
        <v>287</v>
      </c>
      <c r="B96" s="1075" t="s">
        <v>468</v>
      </c>
      <c r="C96" s="1075"/>
      <c r="D96" s="1075"/>
      <c r="E96" s="1075"/>
      <c r="F96" s="11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5">
        <f>Q92</f>
        <v>0</v>
      </c>
    </row>
    <row r="97" spans="1:17" ht="24.6" customHeight="1" x14ac:dyDescent="0.2">
      <c r="A97" s="16" t="s">
        <v>288</v>
      </c>
      <c r="B97" s="1075" t="s">
        <v>29</v>
      </c>
      <c r="C97" s="1075"/>
      <c r="D97" s="1075"/>
      <c r="E97" s="1075"/>
      <c r="F97" s="11">
        <f>F93</f>
        <v>313235.80000000005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313235.80000000005</v>
      </c>
      <c r="Q97" s="395">
        <f>Q92</f>
        <v>0</v>
      </c>
    </row>
    <row r="98" spans="1:17" ht="24.6" customHeight="1" x14ac:dyDescent="0.2">
      <c r="A98" s="16" t="s">
        <v>289</v>
      </c>
      <c r="B98" s="1075" t="s">
        <v>158</v>
      </c>
      <c r="C98" s="1075"/>
      <c r="D98" s="1075"/>
      <c r="E98" s="1075"/>
      <c r="F98" s="11">
        <f>F94</f>
        <v>394938.7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394938.7</v>
      </c>
      <c r="Q98" s="395">
        <f>Q94</f>
        <v>0</v>
      </c>
    </row>
    <row r="99" spans="1:17" s="37" customFormat="1" ht="24.95" customHeight="1" x14ac:dyDescent="0.25">
      <c r="A99" s="1073" t="s">
        <v>856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96"/>
    </row>
    <row r="100" spans="1:17" ht="91.5" customHeight="1" x14ac:dyDescent="0.2">
      <c r="A100" s="289" t="s">
        <v>149</v>
      </c>
      <c r="B100" s="12" t="s">
        <v>558</v>
      </c>
      <c r="C100" s="5" t="s">
        <v>788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</row>
    <row r="101" spans="1:17" ht="39.75" customHeight="1" x14ac:dyDescent="0.2">
      <c r="A101" s="289"/>
      <c r="B101" s="12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</row>
    <row r="102" spans="1:17" ht="48" customHeight="1" x14ac:dyDescent="0.2">
      <c r="A102" s="289"/>
      <c r="B102" s="12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</row>
    <row r="103" spans="1:17" ht="91.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</row>
    <row r="104" spans="1:17" s="37" customFormat="1" ht="24.95" customHeight="1" x14ac:dyDescent="0.25">
      <c r="A104" s="1072" t="s">
        <v>854</v>
      </c>
      <c r="B104" s="1072"/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2"/>
      <c r="M104" s="1072"/>
      <c r="N104" s="1072"/>
      <c r="O104" s="1072"/>
      <c r="P104" s="205"/>
      <c r="Q104" s="196"/>
    </row>
    <row r="105" spans="1:17" s="37" customFormat="1" ht="86.25" customHeight="1" x14ac:dyDescent="0.25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/>
      <c r="G105" s="85"/>
      <c r="H105" s="85"/>
      <c r="I105" s="85"/>
      <c r="J105" s="85"/>
      <c r="K105" s="85"/>
      <c r="L105" s="85"/>
      <c r="M105" s="85"/>
      <c r="N105" s="85"/>
      <c r="O105" s="84">
        <f>SUM(G105:N105)</f>
        <v>0</v>
      </c>
      <c r="P105" s="122">
        <f>F105+O105</f>
        <v>0</v>
      </c>
      <c r="Q105" s="196"/>
    </row>
    <row r="106" spans="1:17" s="37" customFormat="1" ht="86.25" customHeight="1" x14ac:dyDescent="0.25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/>
      <c r="G106" s="85"/>
      <c r="H106" s="85"/>
      <c r="I106" s="85"/>
      <c r="J106" s="85"/>
      <c r="K106" s="85"/>
      <c r="L106" s="85"/>
      <c r="M106" s="85"/>
      <c r="N106" s="85"/>
      <c r="O106" s="84">
        <f>SUM(G106:N106)</f>
        <v>0</v>
      </c>
      <c r="P106" s="122">
        <f>F106+O106</f>
        <v>0</v>
      </c>
      <c r="Q106" s="196"/>
    </row>
    <row r="107" spans="1:17" ht="155.25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</row>
    <row r="108" spans="1:17" ht="126.6" customHeight="1" x14ac:dyDescent="0.2">
      <c r="A108" s="459" t="s">
        <v>309</v>
      </c>
      <c r="B108" s="274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</row>
    <row r="109" spans="1:17" ht="107.25" customHeight="1" x14ac:dyDescent="0.2">
      <c r="A109" s="172" t="s">
        <v>426</v>
      </c>
      <c r="B109" s="274" t="s">
        <v>131</v>
      </c>
      <c r="C109" s="292" t="s">
        <v>833</v>
      </c>
      <c r="D109" s="12" t="s">
        <v>529</v>
      </c>
      <c r="E109" s="5" t="s">
        <v>141</v>
      </c>
      <c r="F109" s="11"/>
      <c r="G109" s="421"/>
      <c r="H109" s="305"/>
      <c r="I109" s="85"/>
      <c r="J109" s="85"/>
      <c r="K109" s="85"/>
      <c r="L109" s="85"/>
      <c r="M109" s="85"/>
      <c r="N109" s="85"/>
      <c r="O109" s="84"/>
      <c r="P109" s="122"/>
    </row>
    <row r="110" spans="1:17" ht="94.5" customHeight="1" x14ac:dyDescent="0.2">
      <c r="A110" s="157" t="s">
        <v>427</v>
      </c>
      <c r="B110" s="274" t="s">
        <v>132</v>
      </c>
      <c r="C110" s="292" t="s">
        <v>833</v>
      </c>
      <c r="D110" s="12" t="s">
        <v>529</v>
      </c>
      <c r="E110" s="5" t="s">
        <v>141</v>
      </c>
      <c r="F110" s="11"/>
      <c r="G110" s="421"/>
      <c r="H110" s="305"/>
      <c r="I110" s="85"/>
      <c r="J110" s="85"/>
      <c r="K110" s="85"/>
      <c r="L110" s="85"/>
      <c r="M110" s="85"/>
      <c r="N110" s="85"/>
      <c r="O110" s="84"/>
      <c r="P110" s="122"/>
    </row>
    <row r="111" spans="1:17" ht="117" customHeight="1" x14ac:dyDescent="0.2">
      <c r="A111" s="157" t="s">
        <v>212</v>
      </c>
      <c r="B111" s="22" t="s">
        <v>133</v>
      </c>
      <c r="C111" s="292" t="s">
        <v>833</v>
      </c>
      <c r="D111" s="12" t="s">
        <v>529</v>
      </c>
      <c r="E111" s="5" t="s">
        <v>141</v>
      </c>
      <c r="F111" s="11"/>
      <c r="G111" s="421"/>
      <c r="H111" s="305"/>
      <c r="I111" s="85"/>
      <c r="J111" s="85"/>
      <c r="K111" s="85"/>
      <c r="L111" s="85"/>
      <c r="M111" s="85"/>
      <c r="N111" s="85"/>
      <c r="O111" s="84"/>
      <c r="P111" s="122"/>
    </row>
    <row r="112" spans="1:17" ht="129.75" customHeight="1" x14ac:dyDescent="0.2">
      <c r="A112" s="157" t="s">
        <v>214</v>
      </c>
      <c r="B112" s="22" t="s">
        <v>134</v>
      </c>
      <c r="C112" s="292" t="s">
        <v>833</v>
      </c>
      <c r="D112" s="12" t="s">
        <v>529</v>
      </c>
      <c r="E112" s="5" t="s">
        <v>141</v>
      </c>
      <c r="F112" s="11"/>
      <c r="G112" s="421"/>
      <c r="H112" s="305"/>
      <c r="I112" s="85"/>
      <c r="J112" s="85"/>
      <c r="K112" s="85"/>
      <c r="L112" s="85"/>
      <c r="M112" s="85"/>
      <c r="N112" s="85"/>
      <c r="O112" s="84"/>
      <c r="P112" s="122"/>
    </row>
    <row r="113" spans="1:17" ht="99" customHeight="1" x14ac:dyDescent="0.2">
      <c r="A113" s="157" t="s">
        <v>215</v>
      </c>
      <c r="B113" s="22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</row>
    <row r="114" spans="1:17" ht="72.599999999999994" customHeight="1" x14ac:dyDescent="0.2">
      <c r="A114" s="172" t="s">
        <v>942</v>
      </c>
      <c r="B114" s="22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</row>
    <row r="115" spans="1:17" ht="24.75" customHeight="1" x14ac:dyDescent="0.2">
      <c r="A115" s="460"/>
      <c r="B115" s="483"/>
      <c r="C115" s="484"/>
      <c r="D115" s="485"/>
      <c r="E115" s="458"/>
      <c r="F115" s="487"/>
      <c r="G115" s="488"/>
      <c r="H115" s="489"/>
      <c r="I115" s="488"/>
      <c r="J115" s="488"/>
      <c r="K115" s="488"/>
      <c r="L115" s="488"/>
      <c r="M115" s="488"/>
      <c r="N115" s="488"/>
      <c r="O115" s="302"/>
      <c r="P115" s="122"/>
    </row>
    <row r="116" spans="1:17" ht="24.75" customHeight="1" x14ac:dyDescent="0.2">
      <c r="A116" s="1332" t="s">
        <v>917</v>
      </c>
      <c r="B116" s="1333"/>
      <c r="C116" s="1333"/>
      <c r="D116" s="1333"/>
      <c r="E116" s="1333"/>
      <c r="F116" s="1333"/>
      <c r="G116" s="1333"/>
      <c r="H116" s="1333"/>
      <c r="I116" s="1333"/>
      <c r="J116" s="1333"/>
      <c r="K116" s="1333"/>
      <c r="L116" s="1333"/>
      <c r="M116" s="1333"/>
      <c r="N116" s="1333"/>
      <c r="O116" s="1333"/>
      <c r="P116" s="1333"/>
      <c r="Q116" s="1334"/>
    </row>
    <row r="117" spans="1:17" ht="24.75" customHeight="1" x14ac:dyDescent="0.2">
      <c r="A117" s="22" t="s">
        <v>278</v>
      </c>
      <c r="B117" s="1202" t="s">
        <v>481</v>
      </c>
      <c r="C117" s="1203"/>
      <c r="D117" s="1203"/>
      <c r="E117" s="1204"/>
      <c r="F117" s="461">
        <f>F118+F119+F120</f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f>O118+O119+O120</f>
        <v>0</v>
      </c>
      <c r="P117" s="122">
        <f>F117+O117</f>
        <v>0</v>
      </c>
      <c r="Q117" s="461">
        <f>Q118+Q119+Q120</f>
        <v>0</v>
      </c>
    </row>
    <row r="118" spans="1:17" ht="24.75" customHeight="1" x14ac:dyDescent="0.2">
      <c r="A118" s="22" t="s">
        <v>279</v>
      </c>
      <c r="B118" s="1202" t="s">
        <v>468</v>
      </c>
      <c r="C118" s="1203"/>
      <c r="D118" s="1203"/>
      <c r="E118" s="1203"/>
      <c r="F118" s="461"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v>0</v>
      </c>
      <c r="P118" s="122">
        <f t="shared" ref="P118:P124" si="7">F118+O118</f>
        <v>0</v>
      </c>
      <c r="Q118" s="461">
        <v>0</v>
      </c>
    </row>
    <row r="119" spans="1:17" ht="24.75" customHeight="1" x14ac:dyDescent="0.2">
      <c r="A119" s="22" t="s">
        <v>280</v>
      </c>
      <c r="B119" s="1202" t="s">
        <v>29</v>
      </c>
      <c r="C119" s="1203"/>
      <c r="D119" s="1203"/>
      <c r="E119" s="1204"/>
      <c r="F119" s="461">
        <f>F105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O105</f>
        <v>0</v>
      </c>
      <c r="P119" s="122">
        <f t="shared" si="7"/>
        <v>0</v>
      </c>
      <c r="Q119" s="461">
        <f>Q105</f>
        <v>0</v>
      </c>
    </row>
    <row r="120" spans="1:17" ht="24.75" customHeight="1" x14ac:dyDescent="0.2">
      <c r="A120" s="22" t="s">
        <v>281</v>
      </c>
      <c r="B120" s="1202" t="s">
        <v>158</v>
      </c>
      <c r="C120" s="1203"/>
      <c r="D120" s="1203"/>
      <c r="E120" s="1204"/>
      <c r="F120" s="461">
        <f>F106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O106</f>
        <v>0</v>
      </c>
      <c r="P120" s="122">
        <f t="shared" si="7"/>
        <v>0</v>
      </c>
      <c r="Q120" s="461">
        <f>Q106</f>
        <v>0</v>
      </c>
    </row>
    <row r="121" spans="1:17" ht="24.75" customHeight="1" x14ac:dyDescent="0.2">
      <c r="A121" s="22" t="s">
        <v>282</v>
      </c>
      <c r="B121" s="1235" t="s">
        <v>916</v>
      </c>
      <c r="C121" s="1236"/>
      <c r="D121" s="1236"/>
      <c r="E121" s="1237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7"/>
        <v>0</v>
      </c>
      <c r="Q121" s="461">
        <f>Q117</f>
        <v>0</v>
      </c>
    </row>
    <row r="122" spans="1:17" ht="24.75" customHeight="1" x14ac:dyDescent="0.2">
      <c r="A122" s="22" t="s">
        <v>283</v>
      </c>
      <c r="B122" s="1202" t="s">
        <v>468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7"/>
        <v>0</v>
      </c>
      <c r="Q122" s="461">
        <f>Q118</f>
        <v>0</v>
      </c>
    </row>
    <row r="123" spans="1:17" ht="24.75" customHeight="1" x14ac:dyDescent="0.2">
      <c r="A123" s="22" t="s">
        <v>284</v>
      </c>
      <c r="B123" s="1202" t="s">
        <v>29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7"/>
        <v>0</v>
      </c>
      <c r="Q123" s="461">
        <f>Q119</f>
        <v>0</v>
      </c>
    </row>
    <row r="124" spans="1:17" ht="24.75" customHeight="1" x14ac:dyDescent="0.2">
      <c r="A124" s="22" t="s">
        <v>285</v>
      </c>
      <c r="B124" s="1202" t="s">
        <v>158</v>
      </c>
      <c r="C124" s="1203"/>
      <c r="D124" s="1203"/>
      <c r="E124" s="1204"/>
      <c r="F124" s="461">
        <f>F120</f>
        <v>0</v>
      </c>
      <c r="G124" s="421"/>
      <c r="H124" s="305"/>
      <c r="I124" s="85"/>
      <c r="J124" s="85"/>
      <c r="K124" s="85"/>
      <c r="L124" s="85"/>
      <c r="M124" s="85"/>
      <c r="N124" s="85"/>
      <c r="O124" s="277">
        <f>O120</f>
        <v>0</v>
      </c>
      <c r="P124" s="122">
        <f t="shared" si="7"/>
        <v>0</v>
      </c>
      <c r="Q124" s="461">
        <f>Q120</f>
        <v>0</v>
      </c>
    </row>
    <row r="125" spans="1:17" s="37" customFormat="1" ht="24.95" customHeight="1" x14ac:dyDescent="0.25">
      <c r="A125" s="1069" t="s">
        <v>855</v>
      </c>
      <c r="B125" s="1070"/>
      <c r="C125" s="1070"/>
      <c r="D125" s="1070"/>
      <c r="E125" s="1070"/>
      <c r="F125" s="1070"/>
      <c r="G125" s="1070"/>
      <c r="H125" s="1070"/>
      <c r="I125" s="1070"/>
      <c r="J125" s="1070"/>
      <c r="K125" s="1070"/>
      <c r="L125" s="1070"/>
      <c r="M125" s="1070"/>
      <c r="N125" s="1070"/>
      <c r="O125" s="1205"/>
      <c r="P125" s="205"/>
      <c r="Q125" s="196"/>
    </row>
    <row r="126" spans="1:17" ht="61.5" customHeight="1" x14ac:dyDescent="0.2">
      <c r="A126" s="5" t="s">
        <v>156</v>
      </c>
      <c r="B126" s="12" t="s">
        <v>209</v>
      </c>
      <c r="C126" s="5" t="s">
        <v>788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</row>
    <row r="127" spans="1:17" ht="181.9" customHeight="1" x14ac:dyDescent="0.2">
      <c r="A127" s="33" t="s">
        <v>449</v>
      </c>
      <c r="B127" s="21" t="s">
        <v>210</v>
      </c>
      <c r="C127" s="5" t="s">
        <v>788</v>
      </c>
      <c r="D127" s="12" t="s">
        <v>538</v>
      </c>
      <c r="E127" s="5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</row>
    <row r="128" spans="1:17" ht="93" customHeight="1" x14ac:dyDescent="0.2">
      <c r="A128" s="5" t="s">
        <v>314</v>
      </c>
      <c r="B128" s="50" t="s">
        <v>443</v>
      </c>
      <c r="C128" s="5" t="s">
        <v>788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</row>
    <row r="129" spans="1:17" ht="92.25" customHeight="1" x14ac:dyDescent="0.2">
      <c r="A129" s="5" t="s">
        <v>315</v>
      </c>
      <c r="B129" s="50" t="s">
        <v>444</v>
      </c>
      <c r="C129" s="5" t="s">
        <v>788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</row>
    <row r="130" spans="1:17" ht="62.25" customHeight="1" x14ac:dyDescent="0.2">
      <c r="A130" s="5" t="s">
        <v>316</v>
      </c>
      <c r="B130" s="50" t="s">
        <v>211</v>
      </c>
      <c r="C130" s="5" t="s">
        <v>788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</row>
    <row r="131" spans="1:17" ht="122.25" customHeight="1" x14ac:dyDescent="0.2">
      <c r="A131" s="5" t="s">
        <v>293</v>
      </c>
      <c r="B131" s="12" t="s">
        <v>445</v>
      </c>
      <c r="C131" s="5" t="s">
        <v>788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</row>
    <row r="132" spans="1:17" ht="77.25" customHeight="1" x14ac:dyDescent="0.2">
      <c r="A132" s="5" t="s">
        <v>128</v>
      </c>
      <c r="B132" s="28" t="s">
        <v>213</v>
      </c>
      <c r="C132" s="5" t="s">
        <v>788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</row>
    <row r="133" spans="1:17" ht="103.9" customHeight="1" x14ac:dyDescent="0.2">
      <c r="A133" s="5" t="s">
        <v>505</v>
      </c>
      <c r="B133" s="12" t="s">
        <v>31</v>
      </c>
      <c r="C133" s="5" t="s">
        <v>788</v>
      </c>
      <c r="D133" s="12" t="s">
        <v>538</v>
      </c>
      <c r="E133" s="51" t="s">
        <v>141</v>
      </c>
      <c r="F133" s="11"/>
      <c r="G133" s="421"/>
      <c r="H133" s="305"/>
      <c r="I133" s="85"/>
      <c r="J133" s="85"/>
      <c r="K133" s="85"/>
      <c r="L133" s="85"/>
      <c r="M133" s="85"/>
      <c r="N133" s="85"/>
      <c r="O133" s="84"/>
      <c r="P133" s="122"/>
    </row>
    <row r="134" spans="1:17" ht="24.95" customHeight="1" x14ac:dyDescent="0.2">
      <c r="A134" s="1073" t="s">
        <v>330</v>
      </c>
      <c r="B134" s="1074"/>
      <c r="C134" s="1074"/>
      <c r="D134" s="1074"/>
      <c r="E134" s="1074"/>
      <c r="F134" s="1074"/>
      <c r="G134" s="1074"/>
      <c r="H134" s="1074"/>
      <c r="I134" s="1074"/>
      <c r="J134" s="1074"/>
      <c r="K134" s="1074"/>
      <c r="L134" s="1074"/>
      <c r="M134" s="1074"/>
      <c r="N134" s="1074"/>
      <c r="O134" s="1074"/>
      <c r="P134" s="213"/>
    </row>
    <row r="135" spans="1:17" ht="18" customHeight="1" x14ac:dyDescent="0.2">
      <c r="A135" s="5" t="s">
        <v>278</v>
      </c>
      <c r="B135" s="1076" t="s">
        <v>481</v>
      </c>
      <c r="C135" s="1076"/>
      <c r="D135" s="1076"/>
      <c r="E135" s="1076"/>
      <c r="F135" s="10">
        <f>F136+F137+F138</f>
        <v>708174.5</v>
      </c>
      <c r="G135" s="420"/>
      <c r="H135" s="277"/>
      <c r="I135" s="83"/>
      <c r="J135" s="83"/>
      <c r="K135" s="83"/>
      <c r="L135" s="83"/>
      <c r="M135" s="83"/>
      <c r="N135" s="83"/>
      <c r="O135" s="277">
        <f>O136+O137+O138</f>
        <v>0</v>
      </c>
      <c r="P135" s="122">
        <f t="shared" ref="P135:P146" si="8">F135+O135</f>
        <v>708174.5</v>
      </c>
      <c r="Q135" s="10">
        <f>Q136+Q137+Q138</f>
        <v>0</v>
      </c>
    </row>
    <row r="136" spans="1:17" ht="18" customHeight="1" x14ac:dyDescent="0.2">
      <c r="A136" s="5" t="s">
        <v>279</v>
      </c>
      <c r="B136" s="1075" t="s">
        <v>468</v>
      </c>
      <c r="C136" s="1075"/>
      <c r="D136" s="1075"/>
      <c r="E136" s="1075"/>
      <c r="F136" s="10">
        <v>0</v>
      </c>
      <c r="G136" s="420"/>
      <c r="H136" s="277"/>
      <c r="I136" s="83"/>
      <c r="J136" s="83"/>
      <c r="K136" s="83"/>
      <c r="L136" s="83"/>
      <c r="M136" s="83"/>
      <c r="N136" s="83"/>
      <c r="O136" s="277">
        <v>0</v>
      </c>
      <c r="P136" s="122">
        <f t="shared" si="8"/>
        <v>0</v>
      </c>
      <c r="Q136" s="10">
        <v>0</v>
      </c>
    </row>
    <row r="137" spans="1:17" ht="18" customHeight="1" x14ac:dyDescent="0.2">
      <c r="A137" s="5" t="s">
        <v>280</v>
      </c>
      <c r="B137" s="1075" t="s">
        <v>29</v>
      </c>
      <c r="C137" s="1075"/>
      <c r="D137" s="1075"/>
      <c r="E137" s="1075"/>
      <c r="F137" s="10">
        <f>F66+F73+F75+F77+F79+F81+F68+F84+F105</f>
        <v>313235.80000000005</v>
      </c>
      <c r="G137" s="420"/>
      <c r="H137" s="277"/>
      <c r="I137" s="83"/>
      <c r="J137" s="83"/>
      <c r="K137" s="83"/>
      <c r="L137" s="83"/>
      <c r="M137" s="83"/>
      <c r="N137" s="83"/>
      <c r="O137" s="277">
        <f>O66+O73+O75+O77+O79+O81+O68+O84+O105</f>
        <v>0</v>
      </c>
      <c r="P137" s="122">
        <f t="shared" si="8"/>
        <v>313235.80000000005</v>
      </c>
      <c r="Q137" s="10">
        <f>Q66+Q73+Q75+Q77+Q79+Q81+Q68+Q84+Q105</f>
        <v>0</v>
      </c>
    </row>
    <row r="138" spans="1:17" ht="18" customHeight="1" x14ac:dyDescent="0.2">
      <c r="A138" s="5" t="s">
        <v>281</v>
      </c>
      <c r="B138" s="1075" t="s">
        <v>158</v>
      </c>
      <c r="C138" s="1075"/>
      <c r="D138" s="1075"/>
      <c r="E138" s="1075"/>
      <c r="F138" s="10">
        <f>F67+F74+F76+F78+F88+F80+F82+F101+F102+F85+F106</f>
        <v>394938.7</v>
      </c>
      <c r="G138" s="420"/>
      <c r="H138" s="277"/>
      <c r="I138" s="83"/>
      <c r="J138" s="83"/>
      <c r="K138" s="83"/>
      <c r="L138" s="83"/>
      <c r="M138" s="83"/>
      <c r="N138" s="83"/>
      <c r="O138" s="277">
        <f>O67+O74+O76+O78+O88+O80+O82+O101+O102+O85+O106</f>
        <v>0</v>
      </c>
      <c r="P138" s="122">
        <f t="shared" si="8"/>
        <v>394938.7</v>
      </c>
      <c r="Q138" s="10">
        <f>Q67+Q74+Q76+Q78+Q88+Q80+Q82+Q101+Q102+Q85+Q106</f>
        <v>0</v>
      </c>
    </row>
    <row r="139" spans="1:17" ht="18" customHeight="1" x14ac:dyDescent="0.2">
      <c r="A139" s="5" t="s">
        <v>282</v>
      </c>
      <c r="B139" s="1076" t="s">
        <v>234</v>
      </c>
      <c r="C139" s="1076"/>
      <c r="D139" s="1076"/>
      <c r="E139" s="1076"/>
      <c r="F139" s="10">
        <f>F140+F141+F142</f>
        <v>0</v>
      </c>
      <c r="G139" s="420"/>
      <c r="H139" s="277"/>
      <c r="I139" s="83"/>
      <c r="J139" s="83"/>
      <c r="K139" s="83"/>
      <c r="L139" s="83"/>
      <c r="M139" s="83"/>
      <c r="N139" s="83"/>
      <c r="O139" s="277">
        <f>O140+O141+O142</f>
        <v>0</v>
      </c>
      <c r="P139" s="122">
        <f t="shared" si="8"/>
        <v>0</v>
      </c>
      <c r="Q139" s="10">
        <f>Q140+Q141+Q142</f>
        <v>0</v>
      </c>
    </row>
    <row r="140" spans="1:17" ht="18" customHeight="1" x14ac:dyDescent="0.2">
      <c r="A140" s="5" t="s">
        <v>283</v>
      </c>
      <c r="B140" s="1075" t="s">
        <v>468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8"/>
        <v>0</v>
      </c>
      <c r="Q140" s="53">
        <v>0</v>
      </c>
    </row>
    <row r="141" spans="1:17" ht="18" customHeight="1" x14ac:dyDescent="0.2">
      <c r="A141" s="5" t="s">
        <v>284</v>
      </c>
      <c r="B141" s="1075" t="s">
        <v>29</v>
      </c>
      <c r="C141" s="1075"/>
      <c r="D141" s="1075"/>
      <c r="E141" s="1075"/>
      <c r="F141" s="53"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v>0</v>
      </c>
      <c r="P141" s="122">
        <f t="shared" si="8"/>
        <v>0</v>
      </c>
      <c r="Q141" s="53">
        <v>0</v>
      </c>
    </row>
    <row r="142" spans="1:17" ht="18" customHeight="1" x14ac:dyDescent="0.2">
      <c r="A142" s="5" t="s">
        <v>285</v>
      </c>
      <c r="B142" s="1075" t="s">
        <v>158</v>
      </c>
      <c r="C142" s="1075"/>
      <c r="D142" s="1075"/>
      <c r="E142" s="1075"/>
      <c r="F142" s="53">
        <f>F100</f>
        <v>0</v>
      </c>
      <c r="G142" s="423"/>
      <c r="H142" s="397"/>
      <c r="I142" s="89"/>
      <c r="J142" s="89"/>
      <c r="K142" s="89"/>
      <c r="L142" s="89"/>
      <c r="M142" s="89"/>
      <c r="N142" s="89"/>
      <c r="O142" s="397">
        <f>O100</f>
        <v>0</v>
      </c>
      <c r="P142" s="122">
        <f t="shared" si="8"/>
        <v>0</v>
      </c>
      <c r="Q142" s="53">
        <f>Q100</f>
        <v>0</v>
      </c>
    </row>
    <row r="143" spans="1:17" ht="18" customHeight="1" x14ac:dyDescent="0.2">
      <c r="A143" s="5" t="s">
        <v>286</v>
      </c>
      <c r="B143" s="1076" t="s">
        <v>484</v>
      </c>
      <c r="C143" s="1076"/>
      <c r="D143" s="1076"/>
      <c r="E143" s="1076"/>
      <c r="F143" s="53">
        <f>F135+F139</f>
        <v>708174.5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8"/>
        <v>708174.5</v>
      </c>
      <c r="Q143" s="53">
        <f>Q135+Q139</f>
        <v>0</v>
      </c>
    </row>
    <row r="144" spans="1:17" ht="18" customHeight="1" x14ac:dyDescent="0.2">
      <c r="A144" s="5" t="s">
        <v>287</v>
      </c>
      <c r="B144" s="1075" t="s">
        <v>468</v>
      </c>
      <c r="C144" s="1075"/>
      <c r="D144" s="1075"/>
      <c r="E144" s="1075"/>
      <c r="F144" s="53">
        <f>F136+F140</f>
        <v>0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8"/>
        <v>0</v>
      </c>
      <c r="Q144" s="53">
        <f>Q136+Q140</f>
        <v>0</v>
      </c>
    </row>
    <row r="145" spans="1:17" ht="18" customHeight="1" x14ac:dyDescent="0.2">
      <c r="A145" s="5" t="s">
        <v>288</v>
      </c>
      <c r="B145" s="1075" t="s">
        <v>29</v>
      </c>
      <c r="C145" s="1075"/>
      <c r="D145" s="1075"/>
      <c r="E145" s="1075"/>
      <c r="F145" s="53">
        <f>F137+F141</f>
        <v>313235.80000000005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8"/>
        <v>313235.80000000005</v>
      </c>
      <c r="Q145" s="53">
        <f>Q137+Q141</f>
        <v>0</v>
      </c>
    </row>
    <row r="146" spans="1:17" ht="18" customHeight="1" x14ac:dyDescent="0.2">
      <c r="A146" s="5" t="s">
        <v>289</v>
      </c>
      <c r="B146" s="1075" t="s">
        <v>158</v>
      </c>
      <c r="C146" s="1075"/>
      <c r="D146" s="1075"/>
      <c r="E146" s="1075"/>
      <c r="F146" s="53">
        <f>F138+F142</f>
        <v>394938.7</v>
      </c>
      <c r="G146" s="423"/>
      <c r="H146" s="397"/>
      <c r="I146" s="89"/>
      <c r="J146" s="89"/>
      <c r="K146" s="89"/>
      <c r="L146" s="89"/>
      <c r="M146" s="89"/>
      <c r="N146" s="89"/>
      <c r="O146" s="397">
        <f>O138+O142</f>
        <v>0</v>
      </c>
      <c r="P146" s="122">
        <f t="shared" si="8"/>
        <v>394938.7</v>
      </c>
      <c r="Q146" s="53">
        <f>Q138+Q142</f>
        <v>0</v>
      </c>
    </row>
    <row r="147" spans="1:17" s="37" customFormat="1" ht="24.95" customHeight="1" x14ac:dyDescent="0.25">
      <c r="A147" s="1094" t="s">
        <v>406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96"/>
    </row>
    <row r="148" spans="1:17" s="37" customFormat="1" ht="24.95" customHeight="1" x14ac:dyDescent="0.25">
      <c r="A148" s="1094" t="s">
        <v>867</v>
      </c>
      <c r="B148" s="1094"/>
      <c r="C148" s="1094"/>
      <c r="D148" s="1094"/>
      <c r="E148" s="1094"/>
      <c r="F148" s="1094"/>
      <c r="G148" s="1095"/>
      <c r="H148" s="1095"/>
      <c r="I148" s="1095"/>
      <c r="J148" s="1095"/>
      <c r="K148" s="1095"/>
      <c r="L148" s="1095"/>
      <c r="M148" s="1095"/>
      <c r="N148" s="1095"/>
      <c r="O148" s="1095"/>
      <c r="P148" s="205"/>
      <c r="Q148" s="196"/>
    </row>
    <row r="149" spans="1:17" ht="70.150000000000006" customHeight="1" x14ac:dyDescent="0.2">
      <c r="A149" s="207" t="s">
        <v>162</v>
      </c>
      <c r="B149" s="12" t="s">
        <v>621</v>
      </c>
      <c r="C149" s="8" t="s">
        <v>788</v>
      </c>
      <c r="D149" s="328" t="s">
        <v>533</v>
      </c>
      <c r="E149" s="5" t="s">
        <v>611</v>
      </c>
      <c r="F149" s="10">
        <v>141336.29999999999</v>
      </c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141336.29999999999</v>
      </c>
      <c r="Q149" s="170"/>
    </row>
    <row r="150" spans="1:17" ht="85.15" customHeight="1" x14ac:dyDescent="0.2">
      <c r="A150" s="207" t="s">
        <v>163</v>
      </c>
      <c r="B150" s="12" t="s">
        <v>692</v>
      </c>
      <c r="C150" s="8" t="s">
        <v>0</v>
      </c>
      <c r="D150" s="328" t="s">
        <v>533</v>
      </c>
      <c r="E150" s="5" t="s">
        <v>868</v>
      </c>
      <c r="F150" s="10">
        <v>0</v>
      </c>
      <c r="G150" s="420"/>
      <c r="H150" s="277"/>
      <c r="I150" s="83"/>
      <c r="J150" s="83"/>
      <c r="K150" s="83"/>
      <c r="L150" s="83"/>
      <c r="M150" s="83"/>
      <c r="N150" s="83"/>
      <c r="O150" s="84">
        <f>SUM(G150:N150)</f>
        <v>0</v>
      </c>
      <c r="P150" s="122">
        <f>F150+O150</f>
        <v>0</v>
      </c>
      <c r="Q150" s="170"/>
    </row>
    <row r="151" spans="1:17" ht="50.25" customHeight="1" x14ac:dyDescent="0.2">
      <c r="A151" s="5" t="s">
        <v>164</v>
      </c>
      <c r="B151" s="12" t="s">
        <v>332</v>
      </c>
      <c r="C151" s="8" t="s">
        <v>788</v>
      </c>
      <c r="D151" s="12" t="s">
        <v>310</v>
      </c>
      <c r="E151" s="5" t="s">
        <v>141</v>
      </c>
      <c r="F151" s="10"/>
      <c r="G151" s="420"/>
      <c r="H151" s="277"/>
      <c r="I151" s="83"/>
      <c r="J151" s="83"/>
      <c r="K151" s="83"/>
      <c r="L151" s="83"/>
      <c r="M151" s="83"/>
      <c r="N151" s="83"/>
      <c r="O151" s="84"/>
      <c r="P151" s="122"/>
      <c r="Q151" s="170"/>
    </row>
    <row r="152" spans="1:17" ht="64.5" customHeight="1" x14ac:dyDescent="0.2">
      <c r="A152" s="5" t="s">
        <v>430</v>
      </c>
      <c r="B152" s="12" t="s">
        <v>509</v>
      </c>
      <c r="C152" s="8" t="s">
        <v>788</v>
      </c>
      <c r="D152" s="12" t="s">
        <v>397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</row>
    <row r="153" spans="1:17" ht="63" customHeight="1" x14ac:dyDescent="0.2">
      <c r="A153" s="5" t="s">
        <v>431</v>
      </c>
      <c r="B153" s="274" t="s">
        <v>510</v>
      </c>
      <c r="C153" s="8" t="s">
        <v>788</v>
      </c>
      <c r="D153" s="12" t="s">
        <v>450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</row>
    <row r="154" spans="1:17" ht="35.25" customHeight="1" x14ac:dyDescent="0.2">
      <c r="A154" s="5" t="s">
        <v>469</v>
      </c>
      <c r="B154" s="274" t="s">
        <v>511</v>
      </c>
      <c r="C154" s="5" t="s">
        <v>788</v>
      </c>
      <c r="D154" s="12" t="s">
        <v>46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</row>
    <row r="155" spans="1:17" ht="63.75" customHeight="1" x14ac:dyDescent="0.2">
      <c r="A155" s="5" t="s">
        <v>470</v>
      </c>
      <c r="B155" s="12" t="s">
        <v>104</v>
      </c>
      <c r="C155" s="5" t="s">
        <v>788</v>
      </c>
      <c r="D155" s="12" t="s">
        <v>528</v>
      </c>
      <c r="E155" s="5" t="s">
        <v>141</v>
      </c>
      <c r="F155" s="11"/>
      <c r="G155" s="421"/>
      <c r="H155" s="305"/>
      <c r="I155" s="85"/>
      <c r="J155" s="85"/>
      <c r="K155" s="85"/>
      <c r="L155" s="85"/>
      <c r="M155" s="85"/>
      <c r="N155" s="85"/>
      <c r="O155" s="84"/>
      <c r="P155" s="122"/>
    </row>
    <row r="156" spans="1:17" ht="48.75" customHeight="1" x14ac:dyDescent="0.2">
      <c r="A156" s="5" t="s">
        <v>470</v>
      </c>
      <c r="B156" s="274" t="s">
        <v>527</v>
      </c>
      <c r="C156" s="5" t="s">
        <v>788</v>
      </c>
      <c r="D156" s="12" t="s">
        <v>530</v>
      </c>
      <c r="E156" s="5" t="s">
        <v>516</v>
      </c>
      <c r="F156" s="11">
        <v>0</v>
      </c>
      <c r="G156" s="421"/>
      <c r="H156" s="305"/>
      <c r="I156" s="85"/>
      <c r="J156" s="85"/>
      <c r="K156" s="85"/>
      <c r="L156" s="85"/>
      <c r="M156" s="85"/>
      <c r="N156" s="85"/>
      <c r="O156" s="84">
        <f>SUM(G156:N156)</f>
        <v>0</v>
      </c>
      <c r="P156" s="122">
        <f>F156+O156</f>
        <v>0</v>
      </c>
    </row>
    <row r="157" spans="1:17" ht="48.75" customHeight="1" x14ac:dyDescent="0.2">
      <c r="A157" s="5" t="s">
        <v>472</v>
      </c>
      <c r="B157" s="12" t="s">
        <v>534</v>
      </c>
      <c r="C157" s="5" t="s">
        <v>788</v>
      </c>
      <c r="D157" s="12" t="s">
        <v>147</v>
      </c>
      <c r="E157" s="5" t="s">
        <v>141</v>
      </c>
      <c r="F157" s="11"/>
      <c r="G157" s="421"/>
      <c r="H157" s="305"/>
      <c r="I157" s="85"/>
      <c r="J157" s="85"/>
      <c r="K157" s="85"/>
      <c r="L157" s="85"/>
      <c r="M157" s="85"/>
      <c r="N157" s="85"/>
      <c r="O157" s="84"/>
      <c r="P157" s="122"/>
    </row>
    <row r="158" spans="1:17" ht="22.9" customHeight="1" x14ac:dyDescent="0.2">
      <c r="A158" s="1196" t="s">
        <v>930</v>
      </c>
      <c r="B158" s="1197"/>
      <c r="C158" s="1197"/>
      <c r="D158" s="1197"/>
      <c r="E158" s="1197"/>
      <c r="F158" s="1197"/>
      <c r="G158" s="1197"/>
      <c r="H158" s="1197"/>
      <c r="I158" s="1197"/>
      <c r="J158" s="1197"/>
      <c r="K158" s="1197"/>
      <c r="L158" s="1197"/>
      <c r="M158" s="1197"/>
      <c r="N158" s="1197"/>
      <c r="O158" s="1197"/>
      <c r="P158" s="1197"/>
      <c r="Q158" s="1198"/>
    </row>
    <row r="159" spans="1:17" ht="22.9" customHeight="1" x14ac:dyDescent="0.2">
      <c r="A159" s="16" t="s">
        <v>278</v>
      </c>
      <c r="B159" s="1076" t="s">
        <v>481</v>
      </c>
      <c r="C159" s="1076"/>
      <c r="D159" s="1076"/>
      <c r="E159" s="1076"/>
      <c r="F159" s="11">
        <f>F160+F161+F162</f>
        <v>141336.29999999999</v>
      </c>
      <c r="G159" s="421"/>
      <c r="H159" s="305"/>
      <c r="I159" s="85"/>
      <c r="J159" s="85"/>
      <c r="K159" s="85"/>
      <c r="L159" s="85"/>
      <c r="M159" s="85"/>
      <c r="N159" s="85"/>
      <c r="O159" s="84">
        <f>O160+O161+O162</f>
        <v>0</v>
      </c>
      <c r="P159" s="122">
        <f>P160+P161+P162</f>
        <v>141336.29999999999</v>
      </c>
      <c r="Q159" s="395">
        <f>Q160+Q161+Q162</f>
        <v>0</v>
      </c>
    </row>
    <row r="160" spans="1:17" ht="22.9" customHeight="1" x14ac:dyDescent="0.2">
      <c r="A160" s="16" t="s">
        <v>279</v>
      </c>
      <c r="B160" s="1075" t="s">
        <v>468</v>
      </c>
      <c r="C160" s="1075"/>
      <c r="D160" s="1075"/>
      <c r="E160" s="1075"/>
      <c r="F160" s="11"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v>0</v>
      </c>
      <c r="P160" s="122">
        <f>F160+O160</f>
        <v>0</v>
      </c>
      <c r="Q160" s="395">
        <v>0</v>
      </c>
    </row>
    <row r="161" spans="1:17" ht="22.9" customHeight="1" x14ac:dyDescent="0.2">
      <c r="A161" s="16" t="s">
        <v>280</v>
      </c>
      <c r="B161" s="1075" t="s">
        <v>29</v>
      </c>
      <c r="C161" s="1075"/>
      <c r="D161" s="1075"/>
      <c r="E161" s="1075"/>
      <c r="F161" s="11">
        <f>F150</f>
        <v>0</v>
      </c>
      <c r="G161" s="421"/>
      <c r="H161" s="305"/>
      <c r="I161" s="85"/>
      <c r="J161" s="85"/>
      <c r="K161" s="85"/>
      <c r="L161" s="85"/>
      <c r="M161" s="85"/>
      <c r="N161" s="85"/>
      <c r="O161" s="84">
        <f>O150</f>
        <v>0</v>
      </c>
      <c r="P161" s="122">
        <f>F161+O161</f>
        <v>0</v>
      </c>
      <c r="Q161" s="395">
        <f>Q150</f>
        <v>0</v>
      </c>
    </row>
    <row r="162" spans="1:17" ht="22.9" customHeight="1" x14ac:dyDescent="0.2">
      <c r="A162" s="16" t="s">
        <v>281</v>
      </c>
      <c r="B162" s="1075" t="s">
        <v>158</v>
      </c>
      <c r="C162" s="1075"/>
      <c r="D162" s="1075"/>
      <c r="E162" s="1075"/>
      <c r="F162" s="11">
        <f>F149</f>
        <v>141336.29999999999</v>
      </c>
      <c r="G162" s="421"/>
      <c r="H162" s="305"/>
      <c r="I162" s="85"/>
      <c r="J162" s="85"/>
      <c r="K162" s="85"/>
      <c r="L162" s="85"/>
      <c r="M162" s="85"/>
      <c r="N162" s="85"/>
      <c r="O162" s="84">
        <f>O149</f>
        <v>0</v>
      </c>
      <c r="P162" s="122">
        <f>F162+O162</f>
        <v>141336.29999999999</v>
      </c>
      <c r="Q162" s="395">
        <f>Q149</f>
        <v>0</v>
      </c>
    </row>
    <row r="163" spans="1:17" ht="22.9" customHeight="1" x14ac:dyDescent="0.2">
      <c r="A163" s="16" t="s">
        <v>286</v>
      </c>
      <c r="B163" s="1076" t="s">
        <v>918</v>
      </c>
      <c r="C163" s="1076"/>
      <c r="D163" s="1076"/>
      <c r="E163" s="1076"/>
      <c r="F163" s="11">
        <f>F164+F165+F166</f>
        <v>141336.29999999999</v>
      </c>
      <c r="G163" s="421"/>
      <c r="H163" s="305"/>
      <c r="I163" s="85"/>
      <c r="J163" s="85"/>
      <c r="K163" s="85"/>
      <c r="L163" s="85"/>
      <c r="M163" s="85"/>
      <c r="N163" s="85"/>
      <c r="O163" s="84">
        <f>O164+O165+O166</f>
        <v>0</v>
      </c>
      <c r="P163" s="122">
        <f>P164+P165+P166</f>
        <v>141336.29999999999</v>
      </c>
      <c r="Q163" s="395">
        <f>Q164+Q165+Q166</f>
        <v>0</v>
      </c>
    </row>
    <row r="164" spans="1:17" ht="22.9" customHeight="1" x14ac:dyDescent="0.2">
      <c r="A164" s="16" t="s">
        <v>287</v>
      </c>
      <c r="B164" s="1075" t="s">
        <v>468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ref="P164:Q166" si="9">P160</f>
        <v>0</v>
      </c>
      <c r="Q164" s="395">
        <f t="shared" si="9"/>
        <v>0</v>
      </c>
    </row>
    <row r="165" spans="1:17" ht="22.9" customHeight="1" x14ac:dyDescent="0.2">
      <c r="A165" s="16" t="s">
        <v>288</v>
      </c>
      <c r="B165" s="1075" t="s">
        <v>29</v>
      </c>
      <c r="C165" s="1075"/>
      <c r="D165" s="1075"/>
      <c r="E165" s="1075"/>
      <c r="F165" s="11">
        <f>F161</f>
        <v>0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9"/>
        <v>0</v>
      </c>
      <c r="Q165" s="395">
        <f t="shared" si="9"/>
        <v>0</v>
      </c>
    </row>
    <row r="166" spans="1:17" ht="22.9" customHeight="1" x14ac:dyDescent="0.2">
      <c r="A166" s="16" t="s">
        <v>289</v>
      </c>
      <c r="B166" s="1075" t="s">
        <v>158</v>
      </c>
      <c r="C166" s="1075"/>
      <c r="D166" s="1075"/>
      <c r="E166" s="1075"/>
      <c r="F166" s="11">
        <f>F162</f>
        <v>141336.29999999999</v>
      </c>
      <c r="G166" s="421"/>
      <c r="H166" s="305"/>
      <c r="I166" s="85"/>
      <c r="J166" s="85"/>
      <c r="K166" s="85"/>
      <c r="L166" s="85"/>
      <c r="M166" s="85"/>
      <c r="N166" s="85"/>
      <c r="O166" s="84">
        <f>O162</f>
        <v>0</v>
      </c>
      <c r="P166" s="122">
        <f t="shared" si="9"/>
        <v>141336.29999999999</v>
      </c>
      <c r="Q166" s="395">
        <f t="shared" si="9"/>
        <v>0</v>
      </c>
    </row>
    <row r="167" spans="1:17" s="37" customFormat="1" ht="24.95" customHeight="1" x14ac:dyDescent="0.25">
      <c r="A167" s="1072" t="s">
        <v>800</v>
      </c>
      <c r="B167" s="1072"/>
      <c r="C167" s="1072"/>
      <c r="D167" s="1072"/>
      <c r="E167" s="1072"/>
      <c r="F167" s="1072"/>
      <c r="G167" s="1072"/>
      <c r="H167" s="1072"/>
      <c r="I167" s="1072"/>
      <c r="J167" s="1072"/>
      <c r="K167" s="1072"/>
      <c r="L167" s="1072"/>
      <c r="M167" s="1072"/>
      <c r="N167" s="1072"/>
      <c r="O167" s="1072"/>
      <c r="P167" s="205"/>
      <c r="Q167" s="196"/>
    </row>
    <row r="168" spans="1:17" ht="70.900000000000006" customHeight="1" x14ac:dyDescent="0.2">
      <c r="A168" s="5" t="s">
        <v>165</v>
      </c>
      <c r="B168" s="12" t="s">
        <v>558</v>
      </c>
      <c r="C168" s="5" t="s">
        <v>788</v>
      </c>
      <c r="D168" s="12" t="s">
        <v>47</v>
      </c>
      <c r="E168" s="5" t="s">
        <v>30</v>
      </c>
      <c r="F168" s="11">
        <v>0</v>
      </c>
      <c r="G168" s="421"/>
      <c r="H168" s="305"/>
      <c r="I168" s="85"/>
      <c r="J168" s="85"/>
      <c r="K168" s="85"/>
      <c r="L168" s="85"/>
      <c r="M168" s="85"/>
      <c r="N168" s="85"/>
      <c r="O168" s="84">
        <f>SUM(G168:N168)</f>
        <v>0</v>
      </c>
      <c r="P168" s="122">
        <f>F168+O168</f>
        <v>0</v>
      </c>
    </row>
    <row r="169" spans="1:17" ht="86.45" customHeight="1" x14ac:dyDescent="0.2">
      <c r="A169" s="5" t="s">
        <v>474</v>
      </c>
      <c r="B169" s="12" t="s">
        <v>194</v>
      </c>
      <c r="C169" s="5">
        <v>2014</v>
      </c>
      <c r="D169" s="12" t="s">
        <v>147</v>
      </c>
      <c r="E169" s="5" t="s">
        <v>141</v>
      </c>
      <c r="F169" s="11"/>
      <c r="G169" s="421"/>
      <c r="H169" s="305"/>
      <c r="I169" s="85"/>
      <c r="J169" s="85"/>
      <c r="K169" s="85"/>
      <c r="L169" s="85"/>
      <c r="M169" s="85"/>
      <c r="N169" s="85"/>
      <c r="O169" s="84"/>
      <c r="P169" s="122"/>
    </row>
    <row r="170" spans="1:17" ht="24.95" customHeight="1" x14ac:dyDescent="0.2">
      <c r="A170" s="1072" t="s">
        <v>853</v>
      </c>
      <c r="B170" s="1072"/>
      <c r="C170" s="1072"/>
      <c r="D170" s="1072"/>
      <c r="E170" s="1072"/>
      <c r="F170" s="1072"/>
      <c r="G170" s="1093"/>
      <c r="H170" s="1093"/>
      <c r="I170" s="1093"/>
      <c r="J170" s="1093"/>
      <c r="K170" s="1093"/>
      <c r="L170" s="1093"/>
      <c r="M170" s="1093"/>
      <c r="N170" s="1093"/>
      <c r="O170" s="1093"/>
      <c r="P170" s="213"/>
    </row>
    <row r="171" spans="1:17" ht="33" customHeight="1" x14ac:dyDescent="0.2">
      <c r="A171" s="5" t="s">
        <v>166</v>
      </c>
      <c r="B171" s="12" t="s">
        <v>337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</row>
    <row r="172" spans="1:17" ht="48" customHeight="1" x14ac:dyDescent="0.2">
      <c r="A172" s="5" t="s">
        <v>167</v>
      </c>
      <c r="B172" s="21" t="s">
        <v>25</v>
      </c>
      <c r="C172" s="5" t="s">
        <v>788</v>
      </c>
      <c r="D172" s="12" t="s">
        <v>310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</row>
    <row r="173" spans="1:17" ht="78.75" customHeight="1" x14ac:dyDescent="0.2">
      <c r="A173" s="33" t="s">
        <v>168</v>
      </c>
      <c r="B173" s="12" t="s">
        <v>65</v>
      </c>
      <c r="C173" s="5" t="s">
        <v>788</v>
      </c>
      <c r="D173" s="12" t="s">
        <v>540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</row>
    <row r="174" spans="1:17" ht="33" customHeight="1" x14ac:dyDescent="0.2">
      <c r="A174" s="5" t="s">
        <v>342</v>
      </c>
      <c r="B174" s="12" t="s">
        <v>328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</row>
    <row r="175" spans="1:17" ht="62.25" customHeight="1" x14ac:dyDescent="0.2">
      <c r="A175" s="5" t="s">
        <v>343</v>
      </c>
      <c r="B175" s="12" t="s">
        <v>401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</row>
    <row r="176" spans="1:17" ht="108" customHeight="1" x14ac:dyDescent="0.2">
      <c r="A176" s="5" t="s">
        <v>344</v>
      </c>
      <c r="B176" s="12" t="s">
        <v>329</v>
      </c>
      <c r="C176" s="5" t="s">
        <v>788</v>
      </c>
      <c r="D176" s="12" t="s">
        <v>310</v>
      </c>
      <c r="E176" s="5" t="s">
        <v>141</v>
      </c>
      <c r="F176" s="11"/>
      <c r="G176" s="421"/>
      <c r="H176" s="305"/>
      <c r="I176" s="85"/>
      <c r="J176" s="85"/>
      <c r="K176" s="85"/>
      <c r="L176" s="85"/>
      <c r="M176" s="85"/>
      <c r="N176" s="85"/>
      <c r="O176" s="84"/>
      <c r="P176" s="122"/>
    </row>
    <row r="177" spans="1:17" ht="24.95" customHeight="1" x14ac:dyDescent="0.2">
      <c r="A177" s="1073" t="s">
        <v>349</v>
      </c>
      <c r="B177" s="1074"/>
      <c r="C177" s="1074"/>
      <c r="D177" s="1074"/>
      <c r="E177" s="1074"/>
      <c r="F177" s="1074"/>
      <c r="G177" s="1074"/>
      <c r="H177" s="1074"/>
      <c r="I177" s="1074"/>
      <c r="J177" s="1074"/>
      <c r="K177" s="1074"/>
      <c r="L177" s="1074"/>
      <c r="M177" s="1074"/>
      <c r="N177" s="1074"/>
      <c r="O177" s="1074"/>
      <c r="P177" s="213"/>
    </row>
    <row r="178" spans="1:17" ht="18" customHeight="1" x14ac:dyDescent="0.2">
      <c r="A178" s="5" t="s">
        <v>278</v>
      </c>
      <c r="B178" s="1076" t="s">
        <v>481</v>
      </c>
      <c r="C178" s="1076"/>
      <c r="D178" s="1076"/>
      <c r="E178" s="1076"/>
      <c r="F178" s="10">
        <f>F179+F180+F181</f>
        <v>141336.29999999999</v>
      </c>
      <c r="G178" s="420"/>
      <c r="H178" s="277"/>
      <c r="I178" s="83"/>
      <c r="J178" s="83"/>
      <c r="K178" s="83"/>
      <c r="L178" s="83"/>
      <c r="M178" s="83"/>
      <c r="N178" s="83"/>
      <c r="O178" s="84">
        <f>O179+O180+O181</f>
        <v>0</v>
      </c>
      <c r="P178" s="122">
        <f t="shared" ref="P178:P189" si="10">F178+O178</f>
        <v>141336.29999999999</v>
      </c>
      <c r="Q178" s="10">
        <f>Q179+Q180+Q181</f>
        <v>0</v>
      </c>
    </row>
    <row r="179" spans="1:17" ht="18" customHeight="1" x14ac:dyDescent="0.2">
      <c r="A179" s="5" t="s">
        <v>279</v>
      </c>
      <c r="B179" s="1075" t="s">
        <v>468</v>
      </c>
      <c r="C179" s="1075"/>
      <c r="D179" s="1075"/>
      <c r="E179" s="1075"/>
      <c r="F179" s="10">
        <v>0</v>
      </c>
      <c r="G179" s="420"/>
      <c r="H179" s="277"/>
      <c r="I179" s="83"/>
      <c r="J179" s="83"/>
      <c r="K179" s="83"/>
      <c r="L179" s="83"/>
      <c r="M179" s="83"/>
      <c r="N179" s="83"/>
      <c r="O179" s="84">
        <v>0</v>
      </c>
      <c r="P179" s="122">
        <f t="shared" si="10"/>
        <v>0</v>
      </c>
      <c r="Q179" s="10">
        <v>0</v>
      </c>
    </row>
    <row r="180" spans="1:17" ht="18" customHeight="1" x14ac:dyDescent="0.2">
      <c r="A180" s="5" t="s">
        <v>280</v>
      </c>
      <c r="B180" s="1075" t="s">
        <v>29</v>
      </c>
      <c r="C180" s="1075"/>
      <c r="D180" s="1075"/>
      <c r="E180" s="1075"/>
      <c r="F180" s="10">
        <f>F150</f>
        <v>0</v>
      </c>
      <c r="G180" s="420"/>
      <c r="H180" s="277"/>
      <c r="I180" s="83"/>
      <c r="J180" s="83"/>
      <c r="K180" s="83"/>
      <c r="L180" s="83"/>
      <c r="M180" s="83"/>
      <c r="N180" s="83"/>
      <c r="O180" s="10">
        <f>O150</f>
        <v>0</v>
      </c>
      <c r="P180" s="122">
        <f t="shared" si="10"/>
        <v>0</v>
      </c>
      <c r="Q180" s="10">
        <f>Q150</f>
        <v>0</v>
      </c>
    </row>
    <row r="181" spans="1:17" ht="18" customHeight="1" x14ac:dyDescent="0.2">
      <c r="A181" s="5" t="s">
        <v>281</v>
      </c>
      <c r="B181" s="1075" t="s">
        <v>158</v>
      </c>
      <c r="C181" s="1075"/>
      <c r="D181" s="1075"/>
      <c r="E181" s="1075"/>
      <c r="F181" s="10">
        <f>F149+F156</f>
        <v>141336.29999999999</v>
      </c>
      <c r="G181" s="420"/>
      <c r="H181" s="277"/>
      <c r="I181" s="83"/>
      <c r="J181" s="83"/>
      <c r="K181" s="83"/>
      <c r="L181" s="83"/>
      <c r="M181" s="83"/>
      <c r="N181" s="83"/>
      <c r="O181" s="277">
        <f>O149+O156</f>
        <v>0</v>
      </c>
      <c r="P181" s="122">
        <f t="shared" si="10"/>
        <v>141336.29999999999</v>
      </c>
      <c r="Q181" s="10">
        <f>Q149+Q156</f>
        <v>0</v>
      </c>
    </row>
    <row r="182" spans="1:17" ht="18" customHeight="1" x14ac:dyDescent="0.2">
      <c r="A182" s="5" t="s">
        <v>282</v>
      </c>
      <c r="B182" s="1076" t="s">
        <v>234</v>
      </c>
      <c r="C182" s="1076"/>
      <c r="D182" s="1076"/>
      <c r="E182" s="1076"/>
      <c r="F182" s="10">
        <f>F183+F184+F185</f>
        <v>0</v>
      </c>
      <c r="G182" s="420"/>
      <c r="H182" s="277"/>
      <c r="I182" s="83"/>
      <c r="J182" s="83"/>
      <c r="K182" s="83"/>
      <c r="L182" s="83"/>
      <c r="M182" s="83"/>
      <c r="N182" s="83"/>
      <c r="O182" s="84">
        <f>O183+O184+O185</f>
        <v>0</v>
      </c>
      <c r="P182" s="122">
        <f t="shared" si="10"/>
        <v>0</v>
      </c>
      <c r="Q182" s="10">
        <f>Q183+Q184+Q185</f>
        <v>0</v>
      </c>
    </row>
    <row r="183" spans="1:17" ht="18" customHeight="1" x14ac:dyDescent="0.2">
      <c r="A183" s="5" t="s">
        <v>283</v>
      </c>
      <c r="B183" s="1075" t="s">
        <v>468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0"/>
        <v>0</v>
      </c>
      <c r="Q183" s="53">
        <v>0</v>
      </c>
    </row>
    <row r="184" spans="1:17" ht="18" customHeight="1" x14ac:dyDescent="0.2">
      <c r="A184" s="5" t="s">
        <v>284</v>
      </c>
      <c r="B184" s="1075" t="s">
        <v>29</v>
      </c>
      <c r="C184" s="1075"/>
      <c r="D184" s="1075"/>
      <c r="E184" s="1075"/>
      <c r="F184" s="53"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v>0</v>
      </c>
      <c r="P184" s="122">
        <f t="shared" si="10"/>
        <v>0</v>
      </c>
      <c r="Q184" s="53">
        <v>0</v>
      </c>
    </row>
    <row r="185" spans="1:17" ht="18" customHeight="1" x14ac:dyDescent="0.2">
      <c r="A185" s="5" t="s">
        <v>285</v>
      </c>
      <c r="B185" s="1075" t="s">
        <v>158</v>
      </c>
      <c r="C185" s="1075"/>
      <c r="D185" s="1075"/>
      <c r="E185" s="1075"/>
      <c r="F185" s="53">
        <f>F168</f>
        <v>0</v>
      </c>
      <c r="G185" s="423"/>
      <c r="H185" s="397"/>
      <c r="I185" s="89"/>
      <c r="J185" s="89"/>
      <c r="K185" s="89"/>
      <c r="L185" s="89"/>
      <c r="M185" s="89"/>
      <c r="N185" s="89"/>
      <c r="O185" s="90">
        <f>O168</f>
        <v>0</v>
      </c>
      <c r="P185" s="122">
        <f t="shared" si="10"/>
        <v>0</v>
      </c>
      <c r="Q185" s="53">
        <f>Q168</f>
        <v>0</v>
      </c>
    </row>
    <row r="186" spans="1:17" ht="18" customHeight="1" x14ac:dyDescent="0.2">
      <c r="A186" s="5" t="s">
        <v>286</v>
      </c>
      <c r="B186" s="1076" t="s">
        <v>485</v>
      </c>
      <c r="C186" s="1076"/>
      <c r="D186" s="1076"/>
      <c r="E186" s="1076"/>
      <c r="F186" s="53">
        <f>F178+F182</f>
        <v>141336.29999999999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0"/>
        <v>141336.29999999999</v>
      </c>
      <c r="Q186" s="53">
        <f>Q178+Q182</f>
        <v>0</v>
      </c>
    </row>
    <row r="187" spans="1:17" ht="18" customHeight="1" x14ac:dyDescent="0.2">
      <c r="A187" s="5" t="s">
        <v>287</v>
      </c>
      <c r="B187" s="1075" t="s">
        <v>468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0"/>
        <v>0</v>
      </c>
      <c r="Q187" s="53">
        <f>Q179+Q183</f>
        <v>0</v>
      </c>
    </row>
    <row r="188" spans="1:17" ht="18" customHeight="1" x14ac:dyDescent="0.2">
      <c r="A188" s="5" t="s">
        <v>288</v>
      </c>
      <c r="B188" s="1075" t="s">
        <v>29</v>
      </c>
      <c r="C188" s="1075"/>
      <c r="D188" s="1075"/>
      <c r="E188" s="1075"/>
      <c r="F188" s="53">
        <f>F180+F184</f>
        <v>0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0"/>
        <v>0</v>
      </c>
      <c r="Q188" s="53">
        <f>Q180+Q184</f>
        <v>0</v>
      </c>
    </row>
    <row r="189" spans="1:17" ht="18" customHeight="1" x14ac:dyDescent="0.2">
      <c r="A189" s="5" t="s">
        <v>289</v>
      </c>
      <c r="B189" s="1075" t="s">
        <v>158</v>
      </c>
      <c r="C189" s="1075"/>
      <c r="D189" s="1075"/>
      <c r="E189" s="1075"/>
      <c r="F189" s="53">
        <f>F181+F185</f>
        <v>141336.29999999999</v>
      </c>
      <c r="G189" s="423"/>
      <c r="H189" s="397"/>
      <c r="I189" s="89"/>
      <c r="J189" s="89"/>
      <c r="K189" s="89"/>
      <c r="L189" s="89"/>
      <c r="M189" s="89"/>
      <c r="N189" s="89"/>
      <c r="O189" s="90">
        <f>O181+O185</f>
        <v>0</v>
      </c>
      <c r="P189" s="122">
        <f t="shared" si="10"/>
        <v>141336.29999999999</v>
      </c>
      <c r="Q189" s="53">
        <f>Q181+Q185</f>
        <v>0</v>
      </c>
    </row>
    <row r="190" spans="1:17" ht="24.95" customHeight="1" x14ac:dyDescent="0.2">
      <c r="A190" s="1072" t="s">
        <v>545</v>
      </c>
      <c r="B190" s="1072"/>
      <c r="C190" s="1072"/>
      <c r="D190" s="1072"/>
      <c r="E190" s="1072"/>
      <c r="F190" s="1072"/>
      <c r="G190" s="1072"/>
      <c r="H190" s="1072"/>
      <c r="I190" s="1072"/>
      <c r="J190" s="1072"/>
      <c r="K190" s="1072"/>
      <c r="L190" s="1072"/>
      <c r="M190" s="1072"/>
      <c r="N190" s="1072"/>
      <c r="O190" s="1072"/>
      <c r="P190" s="213"/>
    </row>
    <row r="191" spans="1:17" ht="24.95" customHeight="1" x14ac:dyDescent="0.2">
      <c r="A191" s="1057" t="s">
        <v>802</v>
      </c>
      <c r="B191" s="1058"/>
      <c r="C191" s="1058"/>
      <c r="D191" s="1058"/>
      <c r="E191" s="1058"/>
      <c r="F191" s="1058"/>
      <c r="G191" s="1058"/>
      <c r="H191" s="1058"/>
      <c r="I191" s="1058"/>
      <c r="J191" s="1058"/>
      <c r="K191" s="1058"/>
      <c r="L191" s="1058"/>
      <c r="M191" s="1058"/>
      <c r="N191" s="1058"/>
      <c r="O191" s="1299"/>
      <c r="P191" s="213"/>
    </row>
    <row r="192" spans="1:17" ht="93" customHeight="1" x14ac:dyDescent="0.2">
      <c r="A192" s="21" t="s">
        <v>512</v>
      </c>
      <c r="B192" s="21" t="s">
        <v>625</v>
      </c>
      <c r="C192" s="5" t="s">
        <v>788</v>
      </c>
      <c r="D192" s="21" t="s">
        <v>466</v>
      </c>
      <c r="E192" s="5" t="s">
        <v>871</v>
      </c>
      <c r="F192" s="11">
        <v>1699.5</v>
      </c>
      <c r="G192" s="427"/>
      <c r="H192" s="404"/>
      <c r="I192" s="92"/>
      <c r="J192" s="92"/>
      <c r="K192" s="92"/>
      <c r="L192" s="92"/>
      <c r="M192" s="92"/>
      <c r="N192" s="92"/>
      <c r="O192" s="84">
        <f>SUM(G192:N192)</f>
        <v>0</v>
      </c>
      <c r="P192" s="122">
        <f>F192+O192</f>
        <v>1699.5</v>
      </c>
    </row>
    <row r="193" spans="1:17" ht="94.9" customHeight="1" x14ac:dyDescent="0.2">
      <c r="A193" s="21" t="s">
        <v>513</v>
      </c>
      <c r="B193" s="21" t="s">
        <v>626</v>
      </c>
      <c r="C193" s="5" t="s">
        <v>788</v>
      </c>
      <c r="D193" s="21" t="s">
        <v>466</v>
      </c>
      <c r="E193" s="5" t="s">
        <v>613</v>
      </c>
      <c r="F193" s="11">
        <v>1046.0999999999999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1046.0999999999999</v>
      </c>
    </row>
    <row r="194" spans="1:17" ht="128.25" customHeight="1" x14ac:dyDescent="0.2">
      <c r="A194" s="21" t="s">
        <v>514</v>
      </c>
      <c r="B194" s="21" t="s">
        <v>632</v>
      </c>
      <c r="C194" s="5" t="s">
        <v>788</v>
      </c>
      <c r="D194" s="21" t="s">
        <v>466</v>
      </c>
      <c r="E194" s="5" t="s">
        <v>627</v>
      </c>
      <c r="F194" s="11">
        <v>4340.8999999999996</v>
      </c>
      <c r="G194" s="421"/>
      <c r="H194" s="305"/>
      <c r="I194" s="85"/>
      <c r="J194" s="85"/>
      <c r="K194" s="85"/>
      <c r="L194" s="85"/>
      <c r="M194" s="85"/>
      <c r="N194" s="85"/>
      <c r="O194" s="84">
        <f>SUM(G194:N194)</f>
        <v>0</v>
      </c>
      <c r="P194" s="122">
        <f>F194+O194</f>
        <v>4340.8999999999996</v>
      </c>
    </row>
    <row r="195" spans="1:17" ht="75.599999999999994" customHeight="1" x14ac:dyDescent="0.2">
      <c r="A195" s="21" t="s">
        <v>562</v>
      </c>
      <c r="B195" s="21" t="s">
        <v>566</v>
      </c>
      <c r="C195" s="5" t="s">
        <v>788</v>
      </c>
      <c r="D195" s="21" t="s">
        <v>529</v>
      </c>
      <c r="E195" s="5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</row>
    <row r="196" spans="1:17" ht="71.45" customHeight="1" x14ac:dyDescent="0.2">
      <c r="A196" s="21" t="s">
        <v>634</v>
      </c>
      <c r="B196" s="21" t="s">
        <v>27</v>
      </c>
      <c r="C196" s="5" t="s">
        <v>788</v>
      </c>
      <c r="D196" s="21" t="s">
        <v>529</v>
      </c>
      <c r="E196" s="5" t="s">
        <v>141</v>
      </c>
      <c r="F196" s="11"/>
      <c r="G196" s="421"/>
      <c r="H196" s="305"/>
      <c r="I196" s="85"/>
      <c r="J196" s="85"/>
      <c r="K196" s="85"/>
      <c r="L196" s="85"/>
      <c r="M196" s="85"/>
      <c r="N196" s="85"/>
      <c r="O196" s="84"/>
      <c r="P196" s="122"/>
    </row>
    <row r="197" spans="1:17" ht="18.600000000000001" customHeight="1" x14ac:dyDescent="0.2">
      <c r="A197" s="1196" t="s">
        <v>919</v>
      </c>
      <c r="B197" s="1197"/>
      <c r="C197" s="1197"/>
      <c r="D197" s="1197"/>
      <c r="E197" s="1197"/>
      <c r="F197" s="1197"/>
      <c r="G197" s="1197"/>
      <c r="H197" s="1197"/>
      <c r="I197" s="1197"/>
      <c r="J197" s="1197"/>
      <c r="K197" s="1197"/>
      <c r="L197" s="1197"/>
      <c r="M197" s="1197"/>
      <c r="N197" s="1197"/>
      <c r="O197" s="1197"/>
      <c r="P197" s="1197"/>
      <c r="Q197" s="1198"/>
    </row>
    <row r="198" spans="1:17" ht="18.600000000000001" customHeight="1" x14ac:dyDescent="0.2">
      <c r="A198" s="16" t="s">
        <v>278</v>
      </c>
      <c r="B198" s="1076" t="s">
        <v>481</v>
      </c>
      <c r="C198" s="1076"/>
      <c r="D198" s="1076"/>
      <c r="E198" s="1076"/>
      <c r="F198" s="11">
        <f>F199+F200+F201</f>
        <v>7086.5</v>
      </c>
      <c r="G198" s="421"/>
      <c r="H198" s="305"/>
      <c r="I198" s="85"/>
      <c r="J198" s="85"/>
      <c r="K198" s="85"/>
      <c r="L198" s="85"/>
      <c r="M198" s="85"/>
      <c r="N198" s="85"/>
      <c r="O198" s="84">
        <f>O199+O200+O201</f>
        <v>0</v>
      </c>
      <c r="P198" s="122">
        <f>P199+P200+P201</f>
        <v>7086.5</v>
      </c>
      <c r="Q198" s="395">
        <f>Q199+Q200+Q201</f>
        <v>0</v>
      </c>
    </row>
    <row r="199" spans="1:17" ht="18.600000000000001" customHeight="1" x14ac:dyDescent="0.2">
      <c r="A199" s="16" t="s">
        <v>279</v>
      </c>
      <c r="B199" s="1075" t="s">
        <v>468</v>
      </c>
      <c r="C199" s="1075"/>
      <c r="D199" s="1075"/>
      <c r="E199" s="1075"/>
      <c r="F199" s="11">
        <v>0</v>
      </c>
      <c r="G199" s="421"/>
      <c r="H199" s="305"/>
      <c r="I199" s="85"/>
      <c r="J199" s="85"/>
      <c r="K199" s="85"/>
      <c r="L199" s="85"/>
      <c r="M199" s="85"/>
      <c r="N199" s="85"/>
      <c r="O199" s="84">
        <v>0</v>
      </c>
      <c r="P199" s="122">
        <f>F199+O199</f>
        <v>0</v>
      </c>
      <c r="Q199" s="395">
        <v>0</v>
      </c>
    </row>
    <row r="200" spans="1:17" ht="18.600000000000001" customHeight="1" x14ac:dyDescent="0.2">
      <c r="A200" s="16" t="s">
        <v>280</v>
      </c>
      <c r="B200" s="1075" t="s">
        <v>29</v>
      </c>
      <c r="C200" s="1075"/>
      <c r="D200" s="1075"/>
      <c r="E200" s="1075"/>
      <c r="F200" s="11">
        <f>F192</f>
        <v>1699.5</v>
      </c>
      <c r="G200" s="421"/>
      <c r="H200" s="305"/>
      <c r="I200" s="85"/>
      <c r="J200" s="85"/>
      <c r="K200" s="85"/>
      <c r="L200" s="85"/>
      <c r="M200" s="85"/>
      <c r="N200" s="85"/>
      <c r="O200" s="84">
        <f>O192</f>
        <v>0</v>
      </c>
      <c r="P200" s="122">
        <f>F200+O200</f>
        <v>1699.5</v>
      </c>
      <c r="Q200" s="395">
        <f>Q192</f>
        <v>0</v>
      </c>
    </row>
    <row r="201" spans="1:17" ht="18.600000000000001" customHeight="1" x14ac:dyDescent="0.2">
      <c r="A201" s="16" t="s">
        <v>281</v>
      </c>
      <c r="B201" s="1075" t="s">
        <v>158</v>
      </c>
      <c r="C201" s="1075"/>
      <c r="D201" s="1075"/>
      <c r="E201" s="1075"/>
      <c r="F201" s="11">
        <f>F193+F194</f>
        <v>5387</v>
      </c>
      <c r="G201" s="421"/>
      <c r="H201" s="305"/>
      <c r="I201" s="85"/>
      <c r="J201" s="85"/>
      <c r="K201" s="85"/>
      <c r="L201" s="85"/>
      <c r="M201" s="85"/>
      <c r="N201" s="85"/>
      <c r="O201" s="84">
        <f>O193+O194</f>
        <v>0</v>
      </c>
      <c r="P201" s="122">
        <f>F201+O201</f>
        <v>5387</v>
      </c>
      <c r="Q201" s="395">
        <f>Q193+Q194</f>
        <v>0</v>
      </c>
    </row>
    <row r="202" spans="1:17" ht="18.600000000000001" customHeight="1" x14ac:dyDescent="0.2">
      <c r="A202" s="16" t="s">
        <v>286</v>
      </c>
      <c r="B202" s="1076" t="s">
        <v>920</v>
      </c>
      <c r="C202" s="1076"/>
      <c r="D202" s="1076"/>
      <c r="E202" s="1076"/>
      <c r="F202" s="11">
        <f>F203+F204+F205</f>
        <v>7086.5</v>
      </c>
      <c r="G202" s="421"/>
      <c r="H202" s="305"/>
      <c r="I202" s="85"/>
      <c r="J202" s="85"/>
      <c r="K202" s="85"/>
      <c r="L202" s="85"/>
      <c r="M202" s="85"/>
      <c r="N202" s="85"/>
      <c r="O202" s="84">
        <f>O203+O204+O205</f>
        <v>0</v>
      </c>
      <c r="P202" s="122">
        <f>P203+P204+P205</f>
        <v>7086.5</v>
      </c>
      <c r="Q202" s="395">
        <f>Q203+Q204+Q205</f>
        <v>0</v>
      </c>
    </row>
    <row r="203" spans="1:17" ht="18.600000000000001" customHeight="1" x14ac:dyDescent="0.2">
      <c r="A203" s="16" t="s">
        <v>287</v>
      </c>
      <c r="B203" s="1075" t="s">
        <v>468</v>
      </c>
      <c r="C203" s="1075"/>
      <c r="D203" s="1075"/>
      <c r="E203" s="1075"/>
      <c r="F203" s="11">
        <f>F199</f>
        <v>0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0</v>
      </c>
      <c r="Q203" s="395">
        <f>Q199</f>
        <v>0</v>
      </c>
    </row>
    <row r="204" spans="1:17" ht="18.600000000000001" customHeight="1" x14ac:dyDescent="0.2">
      <c r="A204" s="16" t="s">
        <v>288</v>
      </c>
      <c r="B204" s="1075" t="s">
        <v>29</v>
      </c>
      <c r="C204" s="1075"/>
      <c r="D204" s="1075"/>
      <c r="E204" s="1075"/>
      <c r="F204" s="11">
        <f>F200</f>
        <v>1699.5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1699.5</v>
      </c>
      <c r="Q204" s="395">
        <f>Q200</f>
        <v>0</v>
      </c>
    </row>
    <row r="205" spans="1:17" ht="18.600000000000001" customHeight="1" x14ac:dyDescent="0.2">
      <c r="A205" s="16" t="s">
        <v>289</v>
      </c>
      <c r="B205" s="1075" t="s">
        <v>158</v>
      </c>
      <c r="C205" s="1075"/>
      <c r="D205" s="1075"/>
      <c r="E205" s="1075"/>
      <c r="F205" s="11">
        <f>F201</f>
        <v>5387</v>
      </c>
      <c r="G205" s="421"/>
      <c r="H205" s="305"/>
      <c r="I205" s="85"/>
      <c r="J205" s="85"/>
      <c r="K205" s="85"/>
      <c r="L205" s="85"/>
      <c r="M205" s="85"/>
      <c r="N205" s="85"/>
      <c r="O205" s="84">
        <f>O201</f>
        <v>0</v>
      </c>
      <c r="P205" s="122">
        <f>F205+O205</f>
        <v>5387</v>
      </c>
      <c r="Q205" s="395">
        <f>Q201</f>
        <v>0</v>
      </c>
    </row>
    <row r="206" spans="1:17" ht="24.95" customHeight="1" x14ac:dyDescent="0.2">
      <c r="A206" s="1073" t="s">
        <v>359</v>
      </c>
      <c r="B206" s="1074"/>
      <c r="C206" s="1074"/>
      <c r="D206" s="1074"/>
      <c r="E206" s="1074"/>
      <c r="F206" s="1074"/>
      <c r="G206" s="1074"/>
      <c r="H206" s="1074"/>
      <c r="I206" s="1074"/>
      <c r="J206" s="1074"/>
      <c r="K206" s="1074"/>
      <c r="L206" s="1074"/>
      <c r="M206" s="1074"/>
      <c r="N206" s="1074"/>
      <c r="O206" s="1074"/>
      <c r="P206" s="213"/>
    </row>
    <row r="207" spans="1:17" ht="18" customHeight="1" x14ac:dyDescent="0.2">
      <c r="A207" s="5" t="s">
        <v>278</v>
      </c>
      <c r="B207" s="1076" t="s">
        <v>481</v>
      </c>
      <c r="C207" s="1076"/>
      <c r="D207" s="1076"/>
      <c r="E207" s="1076"/>
      <c r="F207" s="10">
        <f>F208+F209+F210</f>
        <v>7086.5</v>
      </c>
      <c r="G207" s="420"/>
      <c r="H207" s="277"/>
      <c r="I207" s="83"/>
      <c r="J207" s="83"/>
      <c r="K207" s="83"/>
      <c r="L207" s="83"/>
      <c r="M207" s="83"/>
      <c r="N207" s="83"/>
      <c r="O207" s="10">
        <f>O208+O209+O210</f>
        <v>0</v>
      </c>
      <c r="P207" s="122">
        <f>P208+P209+P210</f>
        <v>7086.5</v>
      </c>
      <c r="Q207" s="10">
        <f>Q208+Q209+Q210</f>
        <v>0</v>
      </c>
    </row>
    <row r="208" spans="1:17" ht="18" customHeight="1" x14ac:dyDescent="0.2">
      <c r="A208" s="5" t="s">
        <v>279</v>
      </c>
      <c r="B208" s="1075" t="s">
        <v>468</v>
      </c>
      <c r="C208" s="1075"/>
      <c r="D208" s="1075"/>
      <c r="E208" s="1075"/>
      <c r="F208" s="53">
        <v>0</v>
      </c>
      <c r="G208" s="423"/>
      <c r="H208" s="397"/>
      <c r="I208" s="89"/>
      <c r="J208" s="89"/>
      <c r="K208" s="89"/>
      <c r="L208" s="89"/>
      <c r="M208" s="89"/>
      <c r="N208" s="89"/>
      <c r="O208" s="53">
        <v>0</v>
      </c>
      <c r="P208" s="122">
        <f t="shared" ref="P208:P214" si="11">F208+O208</f>
        <v>0</v>
      </c>
      <c r="Q208" s="53">
        <v>0</v>
      </c>
    </row>
    <row r="209" spans="1:17" ht="18" customHeight="1" x14ac:dyDescent="0.2">
      <c r="A209" s="5" t="s">
        <v>280</v>
      </c>
      <c r="B209" s="1075" t="s">
        <v>29</v>
      </c>
      <c r="C209" s="1075"/>
      <c r="D209" s="1075"/>
      <c r="E209" s="1075"/>
      <c r="F209" s="53">
        <f>F192</f>
        <v>1699.5</v>
      </c>
      <c r="G209" s="423"/>
      <c r="H209" s="397"/>
      <c r="I209" s="89"/>
      <c r="J209" s="89"/>
      <c r="K209" s="89"/>
      <c r="L209" s="89"/>
      <c r="M209" s="89"/>
      <c r="N209" s="89"/>
      <c r="O209" s="53">
        <f>O192</f>
        <v>0</v>
      </c>
      <c r="P209" s="122">
        <f t="shared" si="11"/>
        <v>1699.5</v>
      </c>
      <c r="Q209" s="53">
        <f>Q192</f>
        <v>0</v>
      </c>
    </row>
    <row r="210" spans="1:17" ht="18" customHeight="1" x14ac:dyDescent="0.2">
      <c r="A210" s="5" t="s">
        <v>281</v>
      </c>
      <c r="B210" s="1075" t="s">
        <v>158</v>
      </c>
      <c r="C210" s="1075"/>
      <c r="D210" s="1075"/>
      <c r="E210" s="1075"/>
      <c r="F210" s="53">
        <f>F193+F194</f>
        <v>5387</v>
      </c>
      <c r="G210" s="420"/>
      <c r="H210" s="277"/>
      <c r="I210" s="83"/>
      <c r="J210" s="83"/>
      <c r="K210" s="83"/>
      <c r="L210" s="83"/>
      <c r="M210" s="83"/>
      <c r="N210" s="83"/>
      <c r="O210" s="53">
        <f>O193+O194</f>
        <v>0</v>
      </c>
      <c r="P210" s="122">
        <f t="shared" si="11"/>
        <v>5387</v>
      </c>
      <c r="Q210" s="53">
        <f>Q193+Q194</f>
        <v>0</v>
      </c>
    </row>
    <row r="211" spans="1:17" ht="18" customHeight="1" x14ac:dyDescent="0.2">
      <c r="A211" s="5" t="s">
        <v>282</v>
      </c>
      <c r="B211" s="1076" t="s">
        <v>492</v>
      </c>
      <c r="C211" s="1076"/>
      <c r="D211" s="1076"/>
      <c r="E211" s="1076"/>
      <c r="F211" s="10">
        <f>F207</f>
        <v>7086.5</v>
      </c>
      <c r="G211" s="420"/>
      <c r="H211" s="277"/>
      <c r="I211" s="83"/>
      <c r="J211" s="83"/>
      <c r="K211" s="83"/>
      <c r="L211" s="83"/>
      <c r="M211" s="83"/>
      <c r="N211" s="83"/>
      <c r="O211" s="10">
        <f>O207</f>
        <v>0</v>
      </c>
      <c r="P211" s="122">
        <f t="shared" si="11"/>
        <v>7086.5</v>
      </c>
      <c r="Q211" s="10">
        <f>Q207</f>
        <v>0</v>
      </c>
    </row>
    <row r="212" spans="1:17" ht="18" customHeight="1" x14ac:dyDescent="0.2">
      <c r="A212" s="5" t="s">
        <v>283</v>
      </c>
      <c r="B212" s="1075" t="s">
        <v>468</v>
      </c>
      <c r="C212" s="1075"/>
      <c r="D212" s="1075"/>
      <c r="E212" s="1075"/>
      <c r="F212" s="10">
        <f>F208</f>
        <v>0</v>
      </c>
      <c r="G212" s="420"/>
      <c r="H212" s="277"/>
      <c r="I212" s="83"/>
      <c r="J212" s="83"/>
      <c r="K212" s="83"/>
      <c r="L212" s="83"/>
      <c r="M212" s="83"/>
      <c r="N212" s="83"/>
      <c r="O212" s="10">
        <f>O208</f>
        <v>0</v>
      </c>
      <c r="P212" s="122">
        <f t="shared" si="11"/>
        <v>0</v>
      </c>
      <c r="Q212" s="10">
        <f>Q208</f>
        <v>0</v>
      </c>
    </row>
    <row r="213" spans="1:17" ht="18" customHeight="1" x14ac:dyDescent="0.2">
      <c r="A213" s="5" t="s">
        <v>284</v>
      </c>
      <c r="B213" s="1075" t="s">
        <v>29</v>
      </c>
      <c r="C213" s="1075"/>
      <c r="D213" s="1075"/>
      <c r="E213" s="1075"/>
      <c r="F213" s="10">
        <f>F209</f>
        <v>1699.5</v>
      </c>
      <c r="G213" s="420"/>
      <c r="H213" s="277"/>
      <c r="I213" s="83"/>
      <c r="J213" s="83"/>
      <c r="K213" s="83"/>
      <c r="L213" s="83"/>
      <c r="M213" s="83"/>
      <c r="N213" s="83"/>
      <c r="O213" s="10">
        <f>O209</f>
        <v>0</v>
      </c>
      <c r="P213" s="122">
        <f t="shared" si="11"/>
        <v>1699.5</v>
      </c>
      <c r="Q213" s="10">
        <f>Q209</f>
        <v>0</v>
      </c>
    </row>
    <row r="214" spans="1:17" ht="18" customHeight="1" x14ac:dyDescent="0.2">
      <c r="A214" s="5" t="s">
        <v>285</v>
      </c>
      <c r="B214" s="1075" t="s">
        <v>158</v>
      </c>
      <c r="C214" s="1075"/>
      <c r="D214" s="1075"/>
      <c r="E214" s="1075"/>
      <c r="F214" s="10">
        <f>F210</f>
        <v>5387</v>
      </c>
      <c r="G214" s="420"/>
      <c r="H214" s="277"/>
      <c r="I214" s="83"/>
      <c r="J214" s="83"/>
      <c r="K214" s="83"/>
      <c r="L214" s="83"/>
      <c r="M214" s="83"/>
      <c r="N214" s="83"/>
      <c r="O214" s="10">
        <f>O210</f>
        <v>0</v>
      </c>
      <c r="P214" s="122">
        <f t="shared" si="11"/>
        <v>5387</v>
      </c>
      <c r="Q214" s="10">
        <f>Q210</f>
        <v>0</v>
      </c>
    </row>
    <row r="215" spans="1:17" s="37" customFormat="1" ht="24.95" customHeight="1" x14ac:dyDescent="0.25">
      <c r="A215" s="1084" t="s">
        <v>476</v>
      </c>
      <c r="B215" s="1095"/>
      <c r="C215" s="1095"/>
      <c r="D215" s="1095"/>
      <c r="E215" s="1095"/>
      <c r="F215" s="1095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96"/>
    </row>
    <row r="216" spans="1:17" s="37" customFormat="1" ht="24.95" customHeight="1" x14ac:dyDescent="0.25">
      <c r="A216" s="1084" t="s">
        <v>806</v>
      </c>
      <c r="B216" s="1084"/>
      <c r="C216" s="1084"/>
      <c r="D216" s="1084"/>
      <c r="E216" s="1084"/>
      <c r="F216" s="1084"/>
      <c r="G216" s="1095"/>
      <c r="H216" s="1095"/>
      <c r="I216" s="1095"/>
      <c r="J216" s="1095"/>
      <c r="K216" s="1095"/>
      <c r="L216" s="1095"/>
      <c r="M216" s="1095"/>
      <c r="N216" s="1095"/>
      <c r="O216" s="1095"/>
      <c r="P216" s="205"/>
      <c r="Q216" s="196"/>
    </row>
    <row r="217" spans="1:17" ht="64.150000000000006" customHeight="1" x14ac:dyDescent="0.2">
      <c r="A217" s="8" t="s">
        <v>171</v>
      </c>
      <c r="B217" s="21" t="s">
        <v>621</v>
      </c>
      <c r="C217" s="5" t="s">
        <v>788</v>
      </c>
      <c r="D217" s="21" t="s">
        <v>172</v>
      </c>
      <c r="E217" s="5" t="s">
        <v>614</v>
      </c>
      <c r="F217" s="11">
        <f>0</f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  <c r="Q217" s="198">
        <f>0</f>
        <v>0</v>
      </c>
    </row>
    <row r="218" spans="1:17" ht="64.150000000000006" customHeight="1" x14ac:dyDescent="0.2">
      <c r="A218" s="8" t="s">
        <v>176</v>
      </c>
      <c r="B218" s="21" t="s">
        <v>691</v>
      </c>
      <c r="C218" s="5">
        <v>2014</v>
      </c>
      <c r="D218" s="21" t="s">
        <v>172</v>
      </c>
      <c r="E218" s="5" t="s">
        <v>693</v>
      </c>
      <c r="F218" s="11">
        <v>0</v>
      </c>
      <c r="G218" s="421"/>
      <c r="H218" s="305"/>
      <c r="I218" s="85"/>
      <c r="J218" s="85"/>
      <c r="K218" s="85"/>
      <c r="L218" s="85"/>
      <c r="M218" s="85"/>
      <c r="N218" s="85"/>
      <c r="O218" s="84">
        <f>SUM(G218:N218)</f>
        <v>0</v>
      </c>
      <c r="P218" s="122">
        <f>F218+O218</f>
        <v>0</v>
      </c>
      <c r="Q218" s="198"/>
    </row>
    <row r="219" spans="1:17" ht="63.75" customHeight="1" x14ac:dyDescent="0.2">
      <c r="A219" s="5" t="s">
        <v>477</v>
      </c>
      <c r="B219" s="21" t="s">
        <v>446</v>
      </c>
      <c r="C219" s="5" t="s">
        <v>788</v>
      </c>
      <c r="D219" s="21" t="s">
        <v>48</v>
      </c>
      <c r="E219" s="5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</row>
    <row r="220" spans="1:17" ht="63.75" customHeight="1" x14ac:dyDescent="0.2">
      <c r="A220" s="8" t="s">
        <v>478</v>
      </c>
      <c r="B220" s="21" t="s">
        <v>361</v>
      </c>
      <c r="C220" s="5" t="s">
        <v>788</v>
      </c>
      <c r="D220" s="21" t="s">
        <v>172</v>
      </c>
      <c r="E220" s="5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</row>
    <row r="221" spans="1:17" ht="33.75" customHeight="1" x14ac:dyDescent="0.2">
      <c r="A221" s="5" t="s">
        <v>479</v>
      </c>
      <c r="B221" s="21" t="s">
        <v>362</v>
      </c>
      <c r="C221" s="5" t="s">
        <v>788</v>
      </c>
      <c r="D221" s="21" t="s">
        <v>172</v>
      </c>
      <c r="E221" s="5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</row>
    <row r="222" spans="1:17" ht="44.25" customHeight="1" x14ac:dyDescent="0.2">
      <c r="A222" s="5" t="s">
        <v>480</v>
      </c>
      <c r="B222" s="21" t="s">
        <v>535</v>
      </c>
      <c r="C222" s="5" t="s">
        <v>788</v>
      </c>
      <c r="D222" s="21" t="s">
        <v>364</v>
      </c>
      <c r="E222" s="5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</row>
    <row r="223" spans="1:17" ht="33.75" customHeight="1" x14ac:dyDescent="0.2">
      <c r="A223" s="5" t="s">
        <v>498</v>
      </c>
      <c r="B223" s="21" t="s">
        <v>366</v>
      </c>
      <c r="C223" s="5" t="s">
        <v>788</v>
      </c>
      <c r="D223" s="21" t="s">
        <v>173</v>
      </c>
      <c r="E223" s="5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</row>
    <row r="224" spans="1:17" ht="92.25" customHeight="1" x14ac:dyDescent="0.2">
      <c r="A224" s="5" t="s">
        <v>5</v>
      </c>
      <c r="B224" s="21" t="s">
        <v>6</v>
      </c>
      <c r="C224" s="5" t="s">
        <v>788</v>
      </c>
      <c r="D224" s="21" t="s">
        <v>173</v>
      </c>
      <c r="E224" s="5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</row>
    <row r="225" spans="1:17" ht="92.25" customHeight="1" x14ac:dyDescent="0.2">
      <c r="A225" s="5" t="s">
        <v>7</v>
      </c>
      <c r="B225" s="21" t="s">
        <v>8</v>
      </c>
      <c r="C225" s="5" t="s">
        <v>788</v>
      </c>
      <c r="D225" s="21" t="s">
        <v>173</v>
      </c>
      <c r="E225" s="5" t="s">
        <v>141</v>
      </c>
      <c r="F225" s="11"/>
      <c r="G225" s="421"/>
      <c r="H225" s="305"/>
      <c r="I225" s="85"/>
      <c r="J225" s="85"/>
      <c r="K225" s="85"/>
      <c r="L225" s="85"/>
      <c r="M225" s="85"/>
      <c r="N225" s="85"/>
      <c r="O225" s="84"/>
      <c r="P225" s="122"/>
    </row>
    <row r="226" spans="1:17" s="37" customFormat="1" ht="30" customHeight="1" x14ac:dyDescent="0.25">
      <c r="A226" s="1057" t="s">
        <v>870</v>
      </c>
      <c r="B226" s="1062"/>
      <c r="C226" s="1062"/>
      <c r="D226" s="1062"/>
      <c r="E226" s="1062"/>
      <c r="F226" s="1062"/>
      <c r="G226" s="1062"/>
      <c r="H226" s="1062"/>
      <c r="I226" s="1062"/>
      <c r="J226" s="1062"/>
      <c r="K226" s="1062"/>
      <c r="L226" s="1062"/>
      <c r="M226" s="1062"/>
      <c r="N226" s="1062"/>
      <c r="O226" s="1061"/>
      <c r="P226" s="205"/>
      <c r="Q226" s="196"/>
    </row>
    <row r="227" spans="1:17" ht="62.25" hidden="1" customHeight="1" x14ac:dyDescent="0.2">
      <c r="A227" s="1067" t="s">
        <v>175</v>
      </c>
      <c r="B227" s="314" t="s">
        <v>650</v>
      </c>
      <c r="C227" s="1056" t="s">
        <v>788</v>
      </c>
      <c r="D227" s="1097" t="s">
        <v>367</v>
      </c>
      <c r="E227" s="5" t="s">
        <v>206</v>
      </c>
      <c r="F227" s="56">
        <v>0</v>
      </c>
      <c r="G227" s="428"/>
      <c r="H227" s="405"/>
      <c r="I227" s="93"/>
      <c r="J227" s="93"/>
      <c r="K227" s="93"/>
      <c r="L227" s="93"/>
      <c r="M227" s="93"/>
      <c r="N227" s="93"/>
      <c r="O227" s="84">
        <f t="shared" ref="O227:O232" si="12">SUM(G227:N227)</f>
        <v>0</v>
      </c>
      <c r="P227" s="122">
        <f t="shared" ref="P227:P232" si="13">F227+O227</f>
        <v>0</v>
      </c>
    </row>
    <row r="228" spans="1:17" ht="201" customHeight="1" x14ac:dyDescent="0.2">
      <c r="A228" s="1080"/>
      <c r="B228" s="18" t="s">
        <v>766</v>
      </c>
      <c r="C228" s="1056"/>
      <c r="D228" s="1097"/>
      <c r="E228" s="5" t="s">
        <v>668</v>
      </c>
      <c r="F228" s="53">
        <v>13316.7</v>
      </c>
      <c r="G228" s="423"/>
      <c r="H228" s="397"/>
      <c r="I228" s="89"/>
      <c r="J228" s="89"/>
      <c r="K228" s="89"/>
      <c r="L228" s="89"/>
      <c r="M228" s="89"/>
      <c r="N228" s="89"/>
      <c r="O228" s="84">
        <f t="shared" si="12"/>
        <v>0</v>
      </c>
      <c r="P228" s="122">
        <f t="shared" si="13"/>
        <v>13316.7</v>
      </c>
    </row>
    <row r="229" spans="1:17" ht="106.5" customHeight="1" x14ac:dyDescent="0.2">
      <c r="A229" s="12" t="s">
        <v>499</v>
      </c>
      <c r="B229" s="12" t="s">
        <v>633</v>
      </c>
      <c r="C229" s="5" t="s">
        <v>788</v>
      </c>
      <c r="D229" s="12" t="s">
        <v>147</v>
      </c>
      <c r="E229" s="5" t="s">
        <v>884</v>
      </c>
      <c r="F229" s="53">
        <v>-10.9</v>
      </c>
      <c r="G229" s="423"/>
      <c r="H229" s="397"/>
      <c r="I229" s="89"/>
      <c r="J229" s="89"/>
      <c r="K229" s="89"/>
      <c r="L229" s="89"/>
      <c r="M229" s="89"/>
      <c r="N229" s="89"/>
      <c r="O229" s="84">
        <f t="shared" si="12"/>
        <v>0</v>
      </c>
      <c r="P229" s="122">
        <f t="shared" si="13"/>
        <v>-10.9</v>
      </c>
    </row>
    <row r="230" spans="1:17" ht="195.6" customHeight="1" x14ac:dyDescent="0.2">
      <c r="A230" s="12" t="s">
        <v>500</v>
      </c>
      <c r="B230" s="12" t="s">
        <v>657</v>
      </c>
      <c r="C230" s="291" t="s">
        <v>788</v>
      </c>
      <c r="D230" s="12" t="s">
        <v>367</v>
      </c>
      <c r="E230" s="5" t="s">
        <v>141</v>
      </c>
      <c r="F230" s="11"/>
      <c r="G230" s="421"/>
      <c r="H230" s="305"/>
      <c r="I230" s="85"/>
      <c r="J230" s="85"/>
      <c r="K230" s="85"/>
      <c r="L230" s="85"/>
      <c r="M230" s="85"/>
      <c r="N230" s="85"/>
      <c r="O230" s="84"/>
      <c r="P230" s="122"/>
    </row>
    <row r="231" spans="1:17" ht="211.9" customHeight="1" x14ac:dyDescent="0.2">
      <c r="A231" s="301" t="s">
        <v>371</v>
      </c>
      <c r="B231" s="12" t="s">
        <v>628</v>
      </c>
      <c r="C231" s="291" t="s">
        <v>788</v>
      </c>
      <c r="D231" s="301" t="s">
        <v>147</v>
      </c>
      <c r="E231" s="5" t="s">
        <v>616</v>
      </c>
      <c r="F231" s="11">
        <v>0</v>
      </c>
      <c r="G231" s="421"/>
      <c r="H231" s="305"/>
      <c r="I231" s="85"/>
      <c r="J231" s="85"/>
      <c r="K231" s="85"/>
      <c r="L231" s="85"/>
      <c r="M231" s="85"/>
      <c r="N231" s="85"/>
      <c r="O231" s="84">
        <f t="shared" si="12"/>
        <v>0</v>
      </c>
      <c r="P231" s="122">
        <f t="shared" si="13"/>
        <v>0</v>
      </c>
    </row>
    <row r="232" spans="1:17" ht="111.6" customHeight="1" x14ac:dyDescent="0.2">
      <c r="A232" s="8" t="s">
        <v>201</v>
      </c>
      <c r="B232" s="12" t="s">
        <v>630</v>
      </c>
      <c r="C232" s="8" t="s">
        <v>788</v>
      </c>
      <c r="D232" s="12" t="s">
        <v>147</v>
      </c>
      <c r="E232" s="5" t="s">
        <v>885</v>
      </c>
      <c r="F232" s="11">
        <v>60</v>
      </c>
      <c r="G232" s="421"/>
      <c r="H232" s="305"/>
      <c r="I232" s="85"/>
      <c r="J232" s="85"/>
      <c r="K232" s="85"/>
      <c r="L232" s="85"/>
      <c r="M232" s="85"/>
      <c r="N232" s="85"/>
      <c r="O232" s="84">
        <f t="shared" si="12"/>
        <v>0</v>
      </c>
      <c r="P232" s="122">
        <f t="shared" si="13"/>
        <v>60</v>
      </c>
    </row>
    <row r="233" spans="1:17" ht="22.9" customHeight="1" x14ac:dyDescent="0.2">
      <c r="A233" s="1293" t="s">
        <v>923</v>
      </c>
      <c r="B233" s="1294"/>
      <c r="C233" s="1294"/>
      <c r="D233" s="1294"/>
      <c r="E233" s="1294"/>
      <c r="F233" s="1294"/>
      <c r="G233" s="1294"/>
      <c r="H233" s="1294"/>
      <c r="I233" s="1294"/>
      <c r="J233" s="1294"/>
      <c r="K233" s="1294"/>
      <c r="L233" s="1294"/>
      <c r="M233" s="1294"/>
      <c r="N233" s="1294"/>
      <c r="O233" s="1294"/>
      <c r="P233" s="1294"/>
      <c r="Q233" s="1295"/>
    </row>
    <row r="234" spans="1:17" ht="18" customHeight="1" x14ac:dyDescent="0.2">
      <c r="A234" s="15" t="s">
        <v>278</v>
      </c>
      <c r="B234" s="1076" t="s">
        <v>481</v>
      </c>
      <c r="C234" s="1076"/>
      <c r="D234" s="1076"/>
      <c r="E234" s="1076"/>
      <c r="F234" s="11">
        <f>F235+F236+F237</f>
        <v>13365.800000000001</v>
      </c>
      <c r="G234" s="421"/>
      <c r="H234" s="305"/>
      <c r="I234" s="85"/>
      <c r="J234" s="85"/>
      <c r="K234" s="85"/>
      <c r="L234" s="85"/>
      <c r="M234" s="85"/>
      <c r="N234" s="85"/>
      <c r="O234" s="84">
        <f>O235+O236+O237</f>
        <v>0</v>
      </c>
      <c r="P234" s="122">
        <f>P235+P236+P237</f>
        <v>13365.800000000001</v>
      </c>
      <c r="Q234" s="395">
        <f>Q235+Q236+Q237</f>
        <v>0</v>
      </c>
    </row>
    <row r="235" spans="1:17" ht="18" customHeight="1" x14ac:dyDescent="0.2">
      <c r="A235" s="5" t="s">
        <v>279</v>
      </c>
      <c r="B235" s="1075" t="s">
        <v>468</v>
      </c>
      <c r="C235" s="1075"/>
      <c r="D235" s="1075"/>
      <c r="E235" s="1075"/>
      <c r="F235" s="11">
        <f>F229</f>
        <v>-10.9</v>
      </c>
      <c r="G235" s="421"/>
      <c r="H235" s="305"/>
      <c r="I235" s="85"/>
      <c r="J235" s="85"/>
      <c r="K235" s="85"/>
      <c r="L235" s="85"/>
      <c r="M235" s="85"/>
      <c r="N235" s="85"/>
      <c r="O235" s="84">
        <f>O229</f>
        <v>0</v>
      </c>
      <c r="P235" s="122">
        <f>F235+O235</f>
        <v>-10.9</v>
      </c>
      <c r="Q235" s="395">
        <f>Q229</f>
        <v>0</v>
      </c>
    </row>
    <row r="236" spans="1:17" ht="18" customHeight="1" x14ac:dyDescent="0.2">
      <c r="A236" s="5" t="s">
        <v>280</v>
      </c>
      <c r="B236" s="1075" t="s">
        <v>29</v>
      </c>
      <c r="C236" s="1075"/>
      <c r="D236" s="1075"/>
      <c r="E236" s="1075"/>
      <c r="F236" s="11">
        <f>F228+F232</f>
        <v>13376.7</v>
      </c>
      <c r="G236" s="421"/>
      <c r="H236" s="305"/>
      <c r="I236" s="85"/>
      <c r="J236" s="85"/>
      <c r="K236" s="85"/>
      <c r="L236" s="85"/>
      <c r="M236" s="85"/>
      <c r="N236" s="85"/>
      <c r="O236" s="84">
        <f>O228+O232</f>
        <v>0</v>
      </c>
      <c r="P236" s="122">
        <f>F236+O236</f>
        <v>13376.7</v>
      </c>
      <c r="Q236" s="395">
        <f>Q228+Q232</f>
        <v>0</v>
      </c>
    </row>
    <row r="237" spans="1:17" ht="18" customHeight="1" x14ac:dyDescent="0.2">
      <c r="A237" s="5" t="s">
        <v>281</v>
      </c>
      <c r="B237" s="1075" t="s">
        <v>158</v>
      </c>
      <c r="C237" s="1075"/>
      <c r="D237" s="1075"/>
      <c r="E237" s="1075"/>
      <c r="F237" s="11">
        <f>F231</f>
        <v>0</v>
      </c>
      <c r="G237" s="421"/>
      <c r="H237" s="305"/>
      <c r="I237" s="85"/>
      <c r="J237" s="85"/>
      <c r="K237" s="85"/>
      <c r="L237" s="85"/>
      <c r="M237" s="85"/>
      <c r="N237" s="85"/>
      <c r="O237" s="84">
        <f>O231</f>
        <v>0</v>
      </c>
      <c r="P237" s="122">
        <f>F237+O237</f>
        <v>0</v>
      </c>
      <c r="Q237" s="395">
        <f>Q231</f>
        <v>0</v>
      </c>
    </row>
    <row r="238" spans="1:17" ht="18" customHeight="1" x14ac:dyDescent="0.2">
      <c r="A238" s="392" t="s">
        <v>282</v>
      </c>
      <c r="B238" s="1076" t="s">
        <v>924</v>
      </c>
      <c r="C238" s="1076"/>
      <c r="D238" s="1076"/>
      <c r="E238" s="1076"/>
      <c r="F238" s="11">
        <f>F239+F240+F241</f>
        <v>13365.800000000001</v>
      </c>
      <c r="G238" s="421"/>
      <c r="H238" s="305"/>
      <c r="I238" s="85"/>
      <c r="J238" s="85"/>
      <c r="K238" s="85"/>
      <c r="L238" s="85"/>
      <c r="M238" s="85"/>
      <c r="N238" s="85"/>
      <c r="O238" s="84">
        <f>O239+O240+O241</f>
        <v>0</v>
      </c>
      <c r="P238" s="122">
        <f>P239+P240+P241</f>
        <v>13365.800000000001</v>
      </c>
      <c r="Q238" s="395">
        <f>Q239+Q240+Q241</f>
        <v>0</v>
      </c>
    </row>
    <row r="239" spans="1:17" ht="18" customHeight="1" x14ac:dyDescent="0.2">
      <c r="A239" s="5" t="s">
        <v>283</v>
      </c>
      <c r="B239" s="1075" t="s">
        <v>468</v>
      </c>
      <c r="C239" s="1075"/>
      <c r="D239" s="1075"/>
      <c r="E239" s="1075"/>
      <c r="F239" s="11">
        <f>F235</f>
        <v>-10.9</v>
      </c>
      <c r="G239" s="421"/>
      <c r="H239" s="305"/>
      <c r="I239" s="85"/>
      <c r="J239" s="85"/>
      <c r="K239" s="85"/>
      <c r="L239" s="85"/>
      <c r="M239" s="85"/>
      <c r="N239" s="85"/>
      <c r="O239" s="84">
        <f t="shared" ref="O239:Q241" si="14">O235</f>
        <v>0</v>
      </c>
      <c r="P239" s="122">
        <f t="shared" si="14"/>
        <v>-10.9</v>
      </c>
      <c r="Q239" s="395">
        <f t="shared" si="14"/>
        <v>0</v>
      </c>
    </row>
    <row r="240" spans="1:17" ht="18" customHeight="1" x14ac:dyDescent="0.2">
      <c r="A240" s="5" t="s">
        <v>284</v>
      </c>
      <c r="B240" s="1075" t="s">
        <v>29</v>
      </c>
      <c r="C240" s="1075"/>
      <c r="D240" s="1075"/>
      <c r="E240" s="1075"/>
      <c r="F240" s="11">
        <f>F236</f>
        <v>13376.7</v>
      </c>
      <c r="G240" s="421"/>
      <c r="H240" s="305"/>
      <c r="I240" s="85"/>
      <c r="J240" s="85"/>
      <c r="K240" s="85"/>
      <c r="L240" s="85"/>
      <c r="M240" s="85"/>
      <c r="N240" s="85"/>
      <c r="O240" s="84">
        <f t="shared" si="14"/>
        <v>0</v>
      </c>
      <c r="P240" s="122">
        <f t="shared" si="14"/>
        <v>13376.7</v>
      </c>
      <c r="Q240" s="395">
        <f t="shared" si="14"/>
        <v>0</v>
      </c>
    </row>
    <row r="241" spans="1:17" ht="18" customHeight="1" x14ac:dyDescent="0.2">
      <c r="A241" s="5" t="s">
        <v>285</v>
      </c>
      <c r="B241" s="1075" t="s">
        <v>158</v>
      </c>
      <c r="C241" s="1075"/>
      <c r="D241" s="1075"/>
      <c r="E241" s="1075"/>
      <c r="F241" s="11">
        <f>F237</f>
        <v>0</v>
      </c>
      <c r="G241" s="421"/>
      <c r="H241" s="305"/>
      <c r="I241" s="85"/>
      <c r="J241" s="85"/>
      <c r="K241" s="85"/>
      <c r="L241" s="85"/>
      <c r="M241" s="85"/>
      <c r="N241" s="85"/>
      <c r="O241" s="84">
        <f t="shared" si="14"/>
        <v>0</v>
      </c>
      <c r="P241" s="122">
        <f t="shared" si="14"/>
        <v>0</v>
      </c>
      <c r="Q241" s="395">
        <f t="shared" si="14"/>
        <v>0</v>
      </c>
    </row>
    <row r="242" spans="1:17" ht="24.95" customHeight="1" x14ac:dyDescent="0.2">
      <c r="A242" s="1073" t="s">
        <v>372</v>
      </c>
      <c r="B242" s="1074"/>
      <c r="C242" s="1074"/>
      <c r="D242" s="1074"/>
      <c r="E242" s="1074"/>
      <c r="F242" s="1074"/>
      <c r="G242" s="1074"/>
      <c r="H242" s="1074"/>
      <c r="I242" s="1074"/>
      <c r="J242" s="1074"/>
      <c r="K242" s="1074"/>
      <c r="L242" s="1074"/>
      <c r="M242" s="1074"/>
      <c r="N242" s="1074"/>
      <c r="O242" s="1074"/>
      <c r="P242" s="213"/>
    </row>
    <row r="243" spans="1:17" ht="18" customHeight="1" x14ac:dyDescent="0.2">
      <c r="A243" s="15" t="s">
        <v>278</v>
      </c>
      <c r="B243" s="1076" t="s">
        <v>481</v>
      </c>
      <c r="C243" s="1076"/>
      <c r="D243" s="1076"/>
      <c r="E243" s="1076"/>
      <c r="F243" s="10">
        <f>F244+F245+F246</f>
        <v>13365.800000000001</v>
      </c>
      <c r="G243" s="420"/>
      <c r="H243" s="277"/>
      <c r="I243" s="83"/>
      <c r="J243" s="83"/>
      <c r="K243" s="83"/>
      <c r="L243" s="83"/>
      <c r="M243" s="83"/>
      <c r="N243" s="83"/>
      <c r="O243" s="84">
        <f>O244+O245+O246</f>
        <v>0</v>
      </c>
      <c r="P243" s="122">
        <f t="shared" ref="P243:P250" si="15">F243+O243</f>
        <v>13365.800000000001</v>
      </c>
      <c r="Q243" s="395">
        <f>Q244+Q245+Q246</f>
        <v>0</v>
      </c>
    </row>
    <row r="244" spans="1:17" ht="15" customHeight="1" x14ac:dyDescent="0.2">
      <c r="A244" s="5" t="s">
        <v>279</v>
      </c>
      <c r="B244" s="1075" t="s">
        <v>468</v>
      </c>
      <c r="C244" s="1075"/>
      <c r="D244" s="1075"/>
      <c r="E244" s="1075"/>
      <c r="F244" s="10">
        <f>F229</f>
        <v>-10.9</v>
      </c>
      <c r="G244" s="420"/>
      <c r="H244" s="277"/>
      <c r="I244" s="83"/>
      <c r="J244" s="83"/>
      <c r="K244" s="83"/>
      <c r="L244" s="83"/>
      <c r="M244" s="83"/>
      <c r="N244" s="83"/>
      <c r="O244" s="277">
        <f>O229</f>
        <v>0</v>
      </c>
      <c r="P244" s="122">
        <f t="shared" si="15"/>
        <v>-10.9</v>
      </c>
      <c r="Q244" s="395">
        <f>Q229</f>
        <v>0</v>
      </c>
    </row>
    <row r="245" spans="1:17" x14ac:dyDescent="0.2">
      <c r="A245" s="5" t="s">
        <v>280</v>
      </c>
      <c r="B245" s="1075" t="s">
        <v>29</v>
      </c>
      <c r="C245" s="1075"/>
      <c r="D245" s="1075"/>
      <c r="E245" s="1075"/>
      <c r="F245" s="10">
        <f>F228+F232+F218</f>
        <v>13376.7</v>
      </c>
      <c r="G245" s="420"/>
      <c r="H245" s="277"/>
      <c r="I245" s="83"/>
      <c r="J245" s="83"/>
      <c r="K245" s="83"/>
      <c r="L245" s="83"/>
      <c r="M245" s="83"/>
      <c r="N245" s="83"/>
      <c r="O245" s="277">
        <f>O228+O232+O218</f>
        <v>0</v>
      </c>
      <c r="P245" s="122">
        <f t="shared" si="15"/>
        <v>13376.7</v>
      </c>
      <c r="Q245" s="395">
        <f>Q228+Q232+Q218</f>
        <v>0</v>
      </c>
    </row>
    <row r="246" spans="1:17" x14ac:dyDescent="0.2">
      <c r="A246" s="5" t="s">
        <v>281</v>
      </c>
      <c r="B246" s="1075" t="s">
        <v>158</v>
      </c>
      <c r="C246" s="1075"/>
      <c r="D246" s="1075"/>
      <c r="E246" s="1075"/>
      <c r="F246" s="10">
        <f>F217+F231</f>
        <v>0</v>
      </c>
      <c r="G246" s="420"/>
      <c r="H246" s="277"/>
      <c r="I246" s="83"/>
      <c r="J246" s="83"/>
      <c r="K246" s="83"/>
      <c r="L246" s="83"/>
      <c r="M246" s="83"/>
      <c r="N246" s="83"/>
      <c r="O246" s="277">
        <f>O217+O231</f>
        <v>0</v>
      </c>
      <c r="P246" s="122">
        <f t="shared" si="15"/>
        <v>0</v>
      </c>
      <c r="Q246" s="395">
        <f>Q217+Q231</f>
        <v>0</v>
      </c>
    </row>
    <row r="247" spans="1:17" ht="15" customHeight="1" x14ac:dyDescent="0.2">
      <c r="A247" s="16" t="s">
        <v>282</v>
      </c>
      <c r="B247" s="1076" t="s">
        <v>493</v>
      </c>
      <c r="C247" s="1076"/>
      <c r="D247" s="1076"/>
      <c r="E247" s="1076"/>
      <c r="F247" s="10">
        <f>F248+F249+F250</f>
        <v>13365.800000000001</v>
      </c>
      <c r="G247" s="420"/>
      <c r="H247" s="277"/>
      <c r="I247" s="83"/>
      <c r="J247" s="83"/>
      <c r="K247" s="83"/>
      <c r="L247" s="83"/>
      <c r="M247" s="83"/>
      <c r="N247" s="83"/>
      <c r="O247" s="277">
        <f>O248+O249+O250</f>
        <v>0</v>
      </c>
      <c r="P247" s="122">
        <f t="shared" si="15"/>
        <v>13365.800000000001</v>
      </c>
      <c r="Q247" s="395">
        <f>Q248+Q249+Q250</f>
        <v>0</v>
      </c>
    </row>
    <row r="248" spans="1:17" ht="15.75" customHeight="1" x14ac:dyDescent="0.2">
      <c r="A248" s="15" t="s">
        <v>283</v>
      </c>
      <c r="B248" s="1075" t="s">
        <v>468</v>
      </c>
      <c r="C248" s="1075"/>
      <c r="D248" s="1075"/>
      <c r="E248" s="1075"/>
      <c r="F248" s="10">
        <f>F244</f>
        <v>-10.9</v>
      </c>
      <c r="G248" s="420"/>
      <c r="H248" s="277"/>
      <c r="I248" s="83"/>
      <c r="J248" s="83"/>
      <c r="K248" s="83"/>
      <c r="L248" s="83"/>
      <c r="M248" s="83"/>
      <c r="N248" s="83"/>
      <c r="O248" s="84">
        <f>O244</f>
        <v>0</v>
      </c>
      <c r="P248" s="122">
        <f t="shared" si="15"/>
        <v>-10.9</v>
      </c>
      <c r="Q248" s="395">
        <f>Q244</f>
        <v>0</v>
      </c>
    </row>
    <row r="249" spans="1:17" x14ac:dyDescent="0.2">
      <c r="A249" s="5" t="s">
        <v>284</v>
      </c>
      <c r="B249" s="1075" t="s">
        <v>29</v>
      </c>
      <c r="C249" s="1075"/>
      <c r="D249" s="1075"/>
      <c r="E249" s="1075"/>
      <c r="F249" s="10">
        <f>F245</f>
        <v>13376.7</v>
      </c>
      <c r="G249" s="420"/>
      <c r="H249" s="277"/>
      <c r="I249" s="83"/>
      <c r="J249" s="83"/>
      <c r="K249" s="83"/>
      <c r="L249" s="83"/>
      <c r="M249" s="83"/>
      <c r="N249" s="83"/>
      <c r="O249" s="84">
        <f>O245</f>
        <v>0</v>
      </c>
      <c r="P249" s="122">
        <f t="shared" si="15"/>
        <v>13376.7</v>
      </c>
      <c r="Q249" s="395">
        <f>Q245</f>
        <v>0</v>
      </c>
    </row>
    <row r="250" spans="1:17" x14ac:dyDescent="0.2">
      <c r="A250" s="5" t="s">
        <v>285</v>
      </c>
      <c r="B250" s="1075" t="s">
        <v>158</v>
      </c>
      <c r="C250" s="1075"/>
      <c r="D250" s="1075"/>
      <c r="E250" s="1075"/>
      <c r="F250" s="10">
        <f>F246</f>
        <v>0</v>
      </c>
      <c r="G250" s="420"/>
      <c r="H250" s="277"/>
      <c r="I250" s="83"/>
      <c r="J250" s="83"/>
      <c r="K250" s="83"/>
      <c r="L250" s="83"/>
      <c r="M250" s="83"/>
      <c r="N250" s="83"/>
      <c r="O250" s="84">
        <f>O246</f>
        <v>0</v>
      </c>
      <c r="P250" s="122">
        <f t="shared" si="15"/>
        <v>0</v>
      </c>
      <c r="Q250" s="395">
        <f>Q246</f>
        <v>0</v>
      </c>
    </row>
    <row r="251" spans="1:17" s="37" customFormat="1" ht="24.95" customHeight="1" x14ac:dyDescent="0.25">
      <c r="A251" s="1084" t="s">
        <v>546</v>
      </c>
      <c r="B251" s="1084"/>
      <c r="C251" s="1084"/>
      <c r="D251" s="1084"/>
      <c r="E251" s="1084"/>
      <c r="F251" s="1084"/>
      <c r="G251" s="1084"/>
      <c r="H251" s="1084"/>
      <c r="I251" s="1084"/>
      <c r="J251" s="1084"/>
      <c r="K251" s="1084"/>
      <c r="L251" s="1084"/>
      <c r="M251" s="1084"/>
      <c r="N251" s="1084"/>
      <c r="O251" s="1084"/>
      <c r="P251" s="205"/>
      <c r="Q251" s="395"/>
    </row>
    <row r="252" spans="1:17" s="37" customFormat="1" ht="24.95" customHeight="1" x14ac:dyDescent="0.25">
      <c r="A252" s="1084" t="s">
        <v>889</v>
      </c>
      <c r="B252" s="1084"/>
      <c r="C252" s="1084"/>
      <c r="D252" s="1084"/>
      <c r="E252" s="1084"/>
      <c r="F252" s="1084"/>
      <c r="G252" s="1084"/>
      <c r="H252" s="1084"/>
      <c r="I252" s="1084"/>
      <c r="J252" s="1084"/>
      <c r="K252" s="1084"/>
      <c r="L252" s="1084"/>
      <c r="M252" s="1084"/>
      <c r="N252" s="1084"/>
      <c r="O252" s="1084"/>
      <c r="P252" s="205"/>
      <c r="Q252" s="196"/>
    </row>
    <row r="253" spans="1:17" ht="121.5" customHeight="1" x14ac:dyDescent="0.2">
      <c r="A253" s="5" t="s">
        <v>453</v>
      </c>
      <c r="B253" s="12" t="s">
        <v>373</v>
      </c>
      <c r="C253" s="5" t="s">
        <v>788</v>
      </c>
      <c r="D253" s="12" t="s">
        <v>541</v>
      </c>
      <c r="E253" s="5" t="s">
        <v>141</v>
      </c>
      <c r="F253" s="11"/>
      <c r="G253" s="421"/>
      <c r="H253" s="305"/>
      <c r="I253" s="85"/>
      <c r="J253" s="85"/>
      <c r="K253" s="85"/>
      <c r="L253" s="85"/>
      <c r="M253" s="85"/>
      <c r="N253" s="85"/>
      <c r="O253" s="84"/>
      <c r="P253" s="122"/>
    </row>
    <row r="254" spans="1:17" ht="152.25" customHeight="1" x14ac:dyDescent="0.2">
      <c r="A254" s="5" t="s">
        <v>454</v>
      </c>
      <c r="B254" s="12" t="s">
        <v>374</v>
      </c>
      <c r="C254" s="5" t="s">
        <v>788</v>
      </c>
      <c r="D254" s="12" t="s">
        <v>541</v>
      </c>
      <c r="E254" s="5" t="s">
        <v>141</v>
      </c>
      <c r="F254" s="11"/>
      <c r="G254" s="421"/>
      <c r="H254" s="305"/>
      <c r="I254" s="85"/>
      <c r="J254" s="85"/>
      <c r="K254" s="85"/>
      <c r="L254" s="85"/>
      <c r="M254" s="85"/>
      <c r="N254" s="85"/>
      <c r="O254" s="84"/>
      <c r="P254" s="122"/>
    </row>
    <row r="255" spans="1:17" ht="62.25" customHeight="1" x14ac:dyDescent="0.2">
      <c r="A255" s="5" t="s">
        <v>455</v>
      </c>
      <c r="B255" s="12" t="s">
        <v>377</v>
      </c>
      <c r="C255" s="5" t="s">
        <v>788</v>
      </c>
      <c r="D255" s="12" t="s">
        <v>471</v>
      </c>
      <c r="E255" s="5" t="s">
        <v>141</v>
      </c>
      <c r="F255" s="11"/>
      <c r="G255" s="421"/>
      <c r="H255" s="305"/>
      <c r="I255" s="85"/>
      <c r="J255" s="85"/>
      <c r="K255" s="85"/>
      <c r="L255" s="85"/>
      <c r="M255" s="85"/>
      <c r="N255" s="85"/>
      <c r="O255" s="84"/>
      <c r="P255" s="122"/>
    </row>
    <row r="256" spans="1:17" ht="75" customHeight="1" x14ac:dyDescent="0.2">
      <c r="A256" s="5" t="s">
        <v>456</v>
      </c>
      <c r="B256" s="12" t="s">
        <v>42</v>
      </c>
      <c r="C256" s="5" t="s">
        <v>788</v>
      </c>
      <c r="D256" s="12" t="s">
        <v>471</v>
      </c>
      <c r="E256" s="5" t="s">
        <v>141</v>
      </c>
      <c r="F256" s="11"/>
      <c r="G256" s="421"/>
      <c r="H256" s="305"/>
      <c r="I256" s="85"/>
      <c r="J256" s="85"/>
      <c r="K256" s="85"/>
      <c r="L256" s="85"/>
      <c r="M256" s="85"/>
      <c r="N256" s="85"/>
      <c r="O256" s="84"/>
      <c r="P256" s="122"/>
    </row>
    <row r="257" spans="1:17" ht="105" customHeight="1" x14ac:dyDescent="0.2">
      <c r="A257" s="33" t="s">
        <v>457</v>
      </c>
      <c r="B257" s="12" t="s">
        <v>621</v>
      </c>
      <c r="C257" s="5" t="s">
        <v>788</v>
      </c>
      <c r="D257" s="12" t="s">
        <v>540</v>
      </c>
      <c r="E257" s="281" t="s">
        <v>618</v>
      </c>
      <c r="F257" s="11">
        <v>0</v>
      </c>
      <c r="G257" s="421"/>
      <c r="H257" s="305"/>
      <c r="I257" s="85"/>
      <c r="J257" s="85"/>
      <c r="K257" s="85"/>
      <c r="L257" s="85"/>
      <c r="M257" s="85"/>
      <c r="N257" s="85"/>
      <c r="O257" s="84">
        <f>SUM(G257:N257)</f>
        <v>0</v>
      </c>
      <c r="P257" s="122">
        <f>F257+O257</f>
        <v>0</v>
      </c>
    </row>
    <row r="258" spans="1:17" ht="62.25" customHeight="1" x14ac:dyDescent="0.2">
      <c r="A258" s="33" t="s">
        <v>458</v>
      </c>
      <c r="B258" s="12" t="s">
        <v>557</v>
      </c>
      <c r="C258" s="5" t="s">
        <v>788</v>
      </c>
      <c r="D258" s="12" t="s">
        <v>540</v>
      </c>
      <c r="E258" s="5" t="s">
        <v>141</v>
      </c>
      <c r="F258" s="11"/>
      <c r="G258" s="421"/>
      <c r="H258" s="305"/>
      <c r="I258" s="85"/>
      <c r="J258" s="85"/>
      <c r="K258" s="85"/>
      <c r="L258" s="85"/>
      <c r="M258" s="85"/>
      <c r="N258" s="85"/>
      <c r="O258" s="84"/>
      <c r="P258" s="122"/>
    </row>
    <row r="259" spans="1:17" s="37" customFormat="1" ht="109.5" customHeight="1" x14ac:dyDescent="0.25">
      <c r="A259" s="5" t="s">
        <v>547</v>
      </c>
      <c r="B259" s="12" t="s">
        <v>9</v>
      </c>
      <c r="C259" s="5" t="s">
        <v>788</v>
      </c>
      <c r="D259" s="12" t="s">
        <v>540</v>
      </c>
      <c r="E259" s="5" t="s">
        <v>141</v>
      </c>
      <c r="F259" s="11"/>
      <c r="G259" s="421"/>
      <c r="H259" s="305"/>
      <c r="I259" s="85"/>
      <c r="J259" s="85"/>
      <c r="K259" s="85"/>
      <c r="L259" s="85"/>
      <c r="M259" s="85"/>
      <c r="N259" s="85"/>
      <c r="O259" s="84"/>
      <c r="P259" s="122"/>
      <c r="Q259" s="198"/>
    </row>
    <row r="260" spans="1:17" ht="149.25" hidden="1" customHeight="1" x14ac:dyDescent="0.2">
      <c r="A260" s="5" t="s">
        <v>548</v>
      </c>
      <c r="B260" s="12" t="s">
        <v>537</v>
      </c>
      <c r="C260" s="5" t="s">
        <v>506</v>
      </c>
      <c r="D260" s="12" t="s">
        <v>540</v>
      </c>
      <c r="E260" s="5" t="s">
        <v>516</v>
      </c>
      <c r="F260" s="11">
        <v>0</v>
      </c>
      <c r="G260" s="421"/>
      <c r="H260" s="305"/>
      <c r="I260" s="85"/>
      <c r="J260" s="85"/>
      <c r="K260" s="85"/>
      <c r="L260" s="85"/>
      <c r="M260" s="85"/>
      <c r="N260" s="85"/>
      <c r="O260" s="84">
        <f>SUM(G260:N260)</f>
        <v>0</v>
      </c>
      <c r="P260" s="122">
        <f>F260+O260</f>
        <v>0</v>
      </c>
    </row>
    <row r="261" spans="1:17" ht="94.5" customHeight="1" x14ac:dyDescent="0.2">
      <c r="A261" s="5" t="s">
        <v>548</v>
      </c>
      <c r="B261" s="12" t="s">
        <v>43</v>
      </c>
      <c r="C261" s="5" t="s">
        <v>788</v>
      </c>
      <c r="D261" s="12" t="s">
        <v>540</v>
      </c>
      <c r="E261" s="5" t="s">
        <v>141</v>
      </c>
      <c r="F261" s="11"/>
      <c r="G261" s="421"/>
      <c r="H261" s="305"/>
      <c r="I261" s="85"/>
      <c r="J261" s="85"/>
      <c r="K261" s="85"/>
      <c r="L261" s="85"/>
      <c r="M261" s="85"/>
      <c r="N261" s="85"/>
      <c r="O261" s="84"/>
      <c r="P261" s="122"/>
    </row>
    <row r="262" spans="1:17" ht="24.75" customHeight="1" x14ac:dyDescent="0.2">
      <c r="A262" s="1196" t="s">
        <v>890</v>
      </c>
      <c r="B262" s="1197"/>
      <c r="C262" s="1197"/>
      <c r="D262" s="1197"/>
      <c r="E262" s="1197"/>
      <c r="F262" s="1197"/>
      <c r="G262" s="1197"/>
      <c r="H262" s="1197"/>
      <c r="I262" s="1197"/>
      <c r="J262" s="1197"/>
      <c r="K262" s="1197"/>
      <c r="L262" s="1197"/>
      <c r="M262" s="1197"/>
      <c r="N262" s="1197"/>
      <c r="O262" s="1198"/>
      <c r="P262" s="122"/>
    </row>
    <row r="263" spans="1:17" ht="40.9" customHeight="1" x14ac:dyDescent="0.2">
      <c r="A263" s="1310" t="s">
        <v>378</v>
      </c>
      <c r="B263" s="1067" t="s">
        <v>544</v>
      </c>
      <c r="C263" s="5" t="s">
        <v>506</v>
      </c>
      <c r="D263" s="12" t="s">
        <v>435</v>
      </c>
      <c r="E263" s="5" t="s">
        <v>756</v>
      </c>
      <c r="F263" s="11">
        <v>13780.6</v>
      </c>
      <c r="G263" s="421"/>
      <c r="H263" s="305"/>
      <c r="I263" s="85"/>
      <c r="J263" s="85"/>
      <c r="K263" s="85"/>
      <c r="L263" s="85"/>
      <c r="M263" s="85"/>
      <c r="N263" s="85"/>
      <c r="O263" s="84">
        <f t="shared" ref="O263:O268" si="16">SUM(G263:N263)</f>
        <v>0</v>
      </c>
      <c r="P263" s="122">
        <f t="shared" ref="P263:P268" si="17">F263+O263</f>
        <v>13780.6</v>
      </c>
    </row>
    <row r="264" spans="1:17" ht="42" customHeight="1" x14ac:dyDescent="0.2">
      <c r="A264" s="1311"/>
      <c r="B264" s="1080"/>
      <c r="C264" s="5" t="s">
        <v>651</v>
      </c>
      <c r="D264" s="12" t="s">
        <v>435</v>
      </c>
      <c r="E264" s="5" t="s">
        <v>757</v>
      </c>
      <c r="F264" s="11">
        <v>3748.5</v>
      </c>
      <c r="G264" s="421"/>
      <c r="H264" s="305"/>
      <c r="I264" s="85"/>
      <c r="J264" s="85"/>
      <c r="K264" s="85"/>
      <c r="L264" s="85"/>
      <c r="M264" s="85"/>
      <c r="N264" s="85"/>
      <c r="O264" s="84">
        <f t="shared" si="16"/>
        <v>0</v>
      </c>
      <c r="P264" s="122">
        <f t="shared" si="17"/>
        <v>3748.5</v>
      </c>
    </row>
    <row r="265" spans="1:17" ht="39" customHeight="1" x14ac:dyDescent="0.2">
      <c r="A265" s="278" t="s">
        <v>379</v>
      </c>
      <c r="B265" s="12" t="s">
        <v>552</v>
      </c>
      <c r="C265" s="5" t="s">
        <v>506</v>
      </c>
      <c r="D265" s="12" t="s">
        <v>435</v>
      </c>
      <c r="E265" s="5" t="s">
        <v>619</v>
      </c>
      <c r="F265" s="11">
        <v>379.8</v>
      </c>
      <c r="G265" s="421"/>
      <c r="H265" s="305"/>
      <c r="I265" s="85"/>
      <c r="J265" s="85"/>
      <c r="K265" s="85"/>
      <c r="L265" s="85"/>
      <c r="M265" s="85"/>
      <c r="N265" s="85"/>
      <c r="O265" s="84">
        <f t="shared" si="16"/>
        <v>0</v>
      </c>
      <c r="P265" s="122">
        <f t="shared" si="17"/>
        <v>379.8</v>
      </c>
    </row>
    <row r="266" spans="1:17" ht="61.15" customHeight="1" x14ac:dyDescent="0.2">
      <c r="A266" s="278" t="s">
        <v>381</v>
      </c>
      <c r="B266" s="12" t="s">
        <v>691</v>
      </c>
      <c r="C266" s="5">
        <v>2014</v>
      </c>
      <c r="D266" s="12" t="s">
        <v>435</v>
      </c>
      <c r="E266" s="5" t="s">
        <v>892</v>
      </c>
      <c r="F266" s="11">
        <v>0</v>
      </c>
      <c r="G266" s="421"/>
      <c r="H266" s="305"/>
      <c r="I266" s="85"/>
      <c r="J266" s="85"/>
      <c r="K266" s="85"/>
      <c r="L266" s="85"/>
      <c r="M266" s="85"/>
      <c r="N266" s="85"/>
      <c r="O266" s="84">
        <f t="shared" si="16"/>
        <v>0</v>
      </c>
      <c r="P266" s="122">
        <f t="shared" si="17"/>
        <v>0</v>
      </c>
    </row>
    <row r="267" spans="1:17" ht="64.900000000000006" customHeight="1" x14ac:dyDescent="0.2">
      <c r="A267" s="278" t="s">
        <v>383</v>
      </c>
      <c r="B267" s="12" t="s">
        <v>590</v>
      </c>
      <c r="C267" s="5" t="s">
        <v>506</v>
      </c>
      <c r="D267" s="12" t="s">
        <v>435</v>
      </c>
      <c r="E267" s="5" t="s">
        <v>629</v>
      </c>
      <c r="F267" s="11">
        <v>0</v>
      </c>
      <c r="G267" s="421"/>
      <c r="H267" s="305"/>
      <c r="I267" s="85"/>
      <c r="J267" s="85"/>
      <c r="K267" s="85"/>
      <c r="L267" s="85"/>
      <c r="M267" s="85"/>
      <c r="N267" s="85"/>
      <c r="O267" s="84">
        <f t="shared" si="16"/>
        <v>0</v>
      </c>
      <c r="P267" s="122">
        <f t="shared" si="17"/>
        <v>0</v>
      </c>
    </row>
    <row r="268" spans="1:17" ht="129.6" customHeight="1" x14ac:dyDescent="0.2">
      <c r="A268" s="278" t="s">
        <v>384</v>
      </c>
      <c r="B268" s="12" t="s">
        <v>550</v>
      </c>
      <c r="C268" s="5" t="s">
        <v>506</v>
      </c>
      <c r="D268" s="12" t="s">
        <v>435</v>
      </c>
      <c r="E268" s="5" t="s">
        <v>674</v>
      </c>
      <c r="F268" s="11">
        <v>3996.7</v>
      </c>
      <c r="G268" s="421"/>
      <c r="H268" s="305"/>
      <c r="I268" s="85"/>
      <c r="J268" s="85"/>
      <c r="K268" s="85"/>
      <c r="L268" s="85"/>
      <c r="M268" s="85"/>
      <c r="N268" s="85"/>
      <c r="O268" s="84">
        <f t="shared" si="16"/>
        <v>0</v>
      </c>
      <c r="P268" s="122">
        <f t="shared" si="17"/>
        <v>3996.7</v>
      </c>
    </row>
    <row r="269" spans="1:17" ht="21.6" customHeight="1" x14ac:dyDescent="0.2">
      <c r="A269" s="1213" t="s">
        <v>927</v>
      </c>
      <c r="B269" s="1214"/>
      <c r="C269" s="1214"/>
      <c r="D269" s="1214"/>
      <c r="E269" s="1214"/>
      <c r="F269" s="1214"/>
      <c r="G269" s="1214"/>
      <c r="H269" s="1214"/>
      <c r="I269" s="1214"/>
      <c r="J269" s="1214"/>
      <c r="K269" s="1214"/>
      <c r="L269" s="1214"/>
      <c r="M269" s="1214"/>
      <c r="N269" s="1214"/>
      <c r="O269" s="1214"/>
      <c r="P269" s="1214"/>
      <c r="Q269" s="1215"/>
    </row>
    <row r="270" spans="1:17" ht="21.6" customHeight="1" x14ac:dyDescent="0.2">
      <c r="A270" s="15" t="s">
        <v>278</v>
      </c>
      <c r="B270" s="1076" t="s">
        <v>481</v>
      </c>
      <c r="C270" s="1076"/>
      <c r="D270" s="1076"/>
      <c r="E270" s="1076"/>
      <c r="F270" s="11">
        <f>F271+F272+F273</f>
        <v>21905.599999999999</v>
      </c>
      <c r="G270" s="421"/>
      <c r="H270" s="305"/>
      <c r="I270" s="85"/>
      <c r="J270" s="85"/>
      <c r="K270" s="85"/>
      <c r="L270" s="85"/>
      <c r="M270" s="85"/>
      <c r="N270" s="85"/>
      <c r="O270" s="84">
        <f>O271+O272+O273</f>
        <v>0</v>
      </c>
      <c r="P270" s="122">
        <f>P271+P272+P273</f>
        <v>21905.599999999999</v>
      </c>
      <c r="Q270" s="395">
        <f>Q271+Q272+Q273</f>
        <v>0</v>
      </c>
    </row>
    <row r="271" spans="1:17" ht="21.6" customHeight="1" x14ac:dyDescent="0.2">
      <c r="A271" s="5" t="s">
        <v>279</v>
      </c>
      <c r="B271" s="1075" t="s">
        <v>468</v>
      </c>
      <c r="C271" s="1075"/>
      <c r="D271" s="1075"/>
      <c r="E271" s="1075"/>
      <c r="F271" s="11">
        <v>0</v>
      </c>
      <c r="G271" s="421"/>
      <c r="H271" s="305"/>
      <c r="I271" s="85"/>
      <c r="J271" s="85"/>
      <c r="K271" s="85"/>
      <c r="L271" s="85"/>
      <c r="M271" s="85"/>
      <c r="N271" s="85"/>
      <c r="O271" s="84">
        <v>0</v>
      </c>
      <c r="P271" s="122">
        <f>F271+O271</f>
        <v>0</v>
      </c>
      <c r="Q271" s="395">
        <v>0</v>
      </c>
    </row>
    <row r="272" spans="1:17" ht="21.6" customHeight="1" x14ac:dyDescent="0.2">
      <c r="A272" s="5" t="s">
        <v>280</v>
      </c>
      <c r="B272" s="1075" t="s">
        <v>29</v>
      </c>
      <c r="C272" s="1075"/>
      <c r="D272" s="1075"/>
      <c r="E272" s="1075"/>
      <c r="F272" s="11">
        <f>F266+F268</f>
        <v>3996.7</v>
      </c>
      <c r="G272" s="421"/>
      <c r="H272" s="305"/>
      <c r="I272" s="85"/>
      <c r="J272" s="85"/>
      <c r="K272" s="85"/>
      <c r="L272" s="85"/>
      <c r="M272" s="85"/>
      <c r="N272" s="85"/>
      <c r="O272" s="305">
        <f>O266+O268</f>
        <v>0</v>
      </c>
      <c r="P272" s="122">
        <f>F272+O272</f>
        <v>3996.7</v>
      </c>
      <c r="Q272" s="395">
        <f>Q266+Q268</f>
        <v>0</v>
      </c>
    </row>
    <row r="273" spans="1:17" ht="21.6" customHeight="1" x14ac:dyDescent="0.2">
      <c r="A273" s="5" t="s">
        <v>281</v>
      </c>
      <c r="B273" s="1075" t="s">
        <v>158</v>
      </c>
      <c r="C273" s="1075"/>
      <c r="D273" s="1075"/>
      <c r="E273" s="1075"/>
      <c r="F273" s="11">
        <f>F263+F264+F265+F267</f>
        <v>17908.899999999998</v>
      </c>
      <c r="G273" s="421"/>
      <c r="H273" s="305"/>
      <c r="I273" s="85"/>
      <c r="J273" s="85"/>
      <c r="K273" s="85"/>
      <c r="L273" s="85"/>
      <c r="M273" s="85"/>
      <c r="N273" s="85"/>
      <c r="O273" s="305">
        <f>O263+O264+O265+O267</f>
        <v>0</v>
      </c>
      <c r="P273" s="122">
        <f>F273+O273</f>
        <v>17908.899999999998</v>
      </c>
      <c r="Q273" s="395">
        <f>Q263+Q264+Q265+Q267</f>
        <v>0</v>
      </c>
    </row>
    <row r="274" spans="1:17" ht="21.6" customHeight="1" x14ac:dyDescent="0.2">
      <c r="A274" s="392" t="s">
        <v>282</v>
      </c>
      <c r="B274" s="1076" t="s">
        <v>928</v>
      </c>
      <c r="C274" s="1076"/>
      <c r="D274" s="1076"/>
      <c r="E274" s="1076"/>
      <c r="F274" s="11">
        <f>F275+F276+F277</f>
        <v>21905.599999999999</v>
      </c>
      <c r="G274" s="421"/>
      <c r="H274" s="305"/>
      <c r="I274" s="85"/>
      <c r="J274" s="85"/>
      <c r="K274" s="85"/>
      <c r="L274" s="85"/>
      <c r="M274" s="85"/>
      <c r="N274" s="85"/>
      <c r="O274" s="84">
        <f>O275+O276+O277</f>
        <v>0</v>
      </c>
      <c r="P274" s="122">
        <f>P275+P276+P277</f>
        <v>21905.599999999999</v>
      </c>
      <c r="Q274" s="395">
        <f>Q275+Q276+Q277</f>
        <v>0</v>
      </c>
    </row>
    <row r="275" spans="1:17" ht="21.6" customHeight="1" x14ac:dyDescent="0.2">
      <c r="A275" s="5" t="s">
        <v>283</v>
      </c>
      <c r="B275" s="1075" t="s">
        <v>468</v>
      </c>
      <c r="C275" s="1075"/>
      <c r="D275" s="1075"/>
      <c r="E275" s="1075"/>
      <c r="F275" s="11">
        <f>F271</f>
        <v>0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ref="O275:Q277" si="18">O271</f>
        <v>0</v>
      </c>
      <c r="P275" s="122">
        <f t="shared" si="18"/>
        <v>0</v>
      </c>
      <c r="Q275" s="395">
        <f t="shared" si="18"/>
        <v>0</v>
      </c>
    </row>
    <row r="276" spans="1:17" ht="21.6" customHeight="1" x14ac:dyDescent="0.2">
      <c r="A276" s="5" t="s">
        <v>284</v>
      </c>
      <c r="B276" s="1075" t="s">
        <v>29</v>
      </c>
      <c r="C276" s="1075"/>
      <c r="D276" s="1075"/>
      <c r="E276" s="1075"/>
      <c r="F276" s="11">
        <f>F272</f>
        <v>3996.7</v>
      </c>
      <c r="G276" s="421"/>
      <c r="H276" s="305"/>
      <c r="I276" s="85"/>
      <c r="J276" s="85"/>
      <c r="K276" s="85"/>
      <c r="L276" s="85"/>
      <c r="M276" s="85"/>
      <c r="N276" s="85"/>
      <c r="O276" s="84">
        <f t="shared" si="18"/>
        <v>0</v>
      </c>
      <c r="P276" s="122">
        <f t="shared" si="18"/>
        <v>3996.7</v>
      </c>
      <c r="Q276" s="395">
        <f t="shared" si="18"/>
        <v>0</v>
      </c>
    </row>
    <row r="277" spans="1:17" ht="21.6" customHeight="1" x14ac:dyDescent="0.2">
      <c r="A277" s="5" t="s">
        <v>285</v>
      </c>
      <c r="B277" s="1075" t="s">
        <v>158</v>
      </c>
      <c r="C277" s="1075"/>
      <c r="D277" s="1075"/>
      <c r="E277" s="1075"/>
      <c r="F277" s="11">
        <f>F273</f>
        <v>17908.899999999998</v>
      </c>
      <c r="G277" s="421"/>
      <c r="H277" s="305"/>
      <c r="I277" s="85"/>
      <c r="J277" s="85"/>
      <c r="K277" s="85"/>
      <c r="L277" s="85"/>
      <c r="M277" s="85"/>
      <c r="N277" s="85"/>
      <c r="O277" s="277">
        <f t="shared" si="18"/>
        <v>0</v>
      </c>
      <c r="P277" s="122">
        <f t="shared" si="18"/>
        <v>17908.899999999998</v>
      </c>
      <c r="Q277" s="395">
        <f t="shared" si="18"/>
        <v>0</v>
      </c>
    </row>
    <row r="278" spans="1:17" ht="24.95" customHeight="1" x14ac:dyDescent="0.2">
      <c r="A278" s="1073" t="s">
        <v>395</v>
      </c>
      <c r="B278" s="1074"/>
      <c r="C278" s="1074"/>
      <c r="D278" s="1074"/>
      <c r="E278" s="1074"/>
      <c r="F278" s="1074"/>
      <c r="G278" s="1074"/>
      <c r="H278" s="1074"/>
      <c r="I278" s="1074"/>
      <c r="J278" s="1074"/>
      <c r="K278" s="1074"/>
      <c r="L278" s="1074"/>
      <c r="M278" s="1074"/>
      <c r="N278" s="1074"/>
      <c r="O278" s="1074"/>
      <c r="P278" s="213"/>
    </row>
    <row r="279" spans="1:17" ht="18" customHeight="1" x14ac:dyDescent="0.2">
      <c r="A279" s="5" t="s">
        <v>278</v>
      </c>
      <c r="B279" s="1076" t="s">
        <v>481</v>
      </c>
      <c r="C279" s="1076"/>
      <c r="D279" s="1076"/>
      <c r="E279" s="1076"/>
      <c r="F279" s="10">
        <f>F280+F281+F282</f>
        <v>21905.600000000002</v>
      </c>
      <c r="G279" s="420"/>
      <c r="H279" s="277"/>
      <c r="I279" s="83"/>
      <c r="J279" s="83"/>
      <c r="K279" s="83"/>
      <c r="L279" s="83"/>
      <c r="M279" s="83"/>
      <c r="N279" s="83"/>
      <c r="O279" s="84">
        <f>O280+O281+O282</f>
        <v>0</v>
      </c>
      <c r="P279" s="122">
        <f t="shared" ref="P279:P286" si="19">F279+O279</f>
        <v>21905.600000000002</v>
      </c>
      <c r="Q279" s="170">
        <f>Q280+Q281+Q282</f>
        <v>0</v>
      </c>
    </row>
    <row r="280" spans="1:17" ht="18" customHeight="1" x14ac:dyDescent="0.2">
      <c r="A280" s="5" t="s">
        <v>279</v>
      </c>
      <c r="B280" s="1075" t="s">
        <v>468</v>
      </c>
      <c r="C280" s="1075"/>
      <c r="D280" s="1075"/>
      <c r="E280" s="1075"/>
      <c r="F280" s="10">
        <v>0</v>
      </c>
      <c r="G280" s="420"/>
      <c r="H280" s="277"/>
      <c r="I280" s="83"/>
      <c r="J280" s="83"/>
      <c r="K280" s="83"/>
      <c r="L280" s="83"/>
      <c r="M280" s="83"/>
      <c r="N280" s="83"/>
      <c r="O280" s="84">
        <v>0</v>
      </c>
      <c r="P280" s="122">
        <f t="shared" si="19"/>
        <v>0</v>
      </c>
      <c r="Q280" s="170">
        <v>0</v>
      </c>
    </row>
    <row r="281" spans="1:17" ht="18" customHeight="1" x14ac:dyDescent="0.2">
      <c r="A281" s="5" t="s">
        <v>280</v>
      </c>
      <c r="B281" s="1075" t="s">
        <v>29</v>
      </c>
      <c r="C281" s="1075"/>
      <c r="D281" s="1075"/>
      <c r="E281" s="1075"/>
      <c r="F281" s="10">
        <f>F268+F266</f>
        <v>3996.7</v>
      </c>
      <c r="G281" s="420"/>
      <c r="H281" s="277"/>
      <c r="I281" s="83"/>
      <c r="J281" s="83"/>
      <c r="K281" s="83"/>
      <c r="L281" s="83"/>
      <c r="M281" s="83"/>
      <c r="N281" s="83"/>
      <c r="O281" s="277">
        <f>O268+O266</f>
        <v>0</v>
      </c>
      <c r="P281" s="122">
        <f t="shared" si="19"/>
        <v>3996.7</v>
      </c>
      <c r="Q281" s="304">
        <f>Q268+Q266</f>
        <v>0</v>
      </c>
    </row>
    <row r="282" spans="1:17" ht="18" customHeight="1" x14ac:dyDescent="0.2">
      <c r="A282" s="5" t="s">
        <v>281</v>
      </c>
      <c r="B282" s="1075" t="s">
        <v>158</v>
      </c>
      <c r="C282" s="1075"/>
      <c r="D282" s="1075"/>
      <c r="E282" s="1075"/>
      <c r="F282" s="10">
        <f>F263+F265+F267+F257+F260+F264</f>
        <v>17908.900000000001</v>
      </c>
      <c r="G282" s="420"/>
      <c r="H282" s="277"/>
      <c r="I282" s="83"/>
      <c r="J282" s="83"/>
      <c r="K282" s="83"/>
      <c r="L282" s="83"/>
      <c r="M282" s="83"/>
      <c r="N282" s="83"/>
      <c r="O282" s="277">
        <f>O263+O265+O267+O257+O260+O264</f>
        <v>0</v>
      </c>
      <c r="P282" s="122">
        <f t="shared" si="19"/>
        <v>17908.900000000001</v>
      </c>
      <c r="Q282" s="304">
        <f>Q263+Q265+Q267+Q257+Q260+Q264</f>
        <v>0</v>
      </c>
    </row>
    <row r="283" spans="1:17" ht="18" customHeight="1" x14ac:dyDescent="0.2">
      <c r="A283" s="15" t="s">
        <v>282</v>
      </c>
      <c r="B283" s="1076" t="s">
        <v>494</v>
      </c>
      <c r="C283" s="1076"/>
      <c r="D283" s="1076"/>
      <c r="E283" s="1076"/>
      <c r="F283" s="10">
        <f>F279</f>
        <v>21905.600000000002</v>
      </c>
      <c r="G283" s="420"/>
      <c r="H283" s="277"/>
      <c r="I283" s="83"/>
      <c r="J283" s="83"/>
      <c r="K283" s="83"/>
      <c r="L283" s="83"/>
      <c r="M283" s="83"/>
      <c r="N283" s="83"/>
      <c r="O283" s="84">
        <f>O279</f>
        <v>0</v>
      </c>
      <c r="P283" s="122">
        <f t="shared" si="19"/>
        <v>21905.600000000002</v>
      </c>
      <c r="Q283" s="170">
        <f>Q279</f>
        <v>0</v>
      </c>
    </row>
    <row r="284" spans="1:17" ht="18" customHeight="1" x14ac:dyDescent="0.2">
      <c r="A284" s="5" t="s">
        <v>283</v>
      </c>
      <c r="B284" s="1075" t="s">
        <v>468</v>
      </c>
      <c r="C284" s="1075"/>
      <c r="D284" s="1075"/>
      <c r="E284" s="1075"/>
      <c r="F284" s="53">
        <f>F280</f>
        <v>0</v>
      </c>
      <c r="G284" s="423"/>
      <c r="H284" s="397"/>
      <c r="I284" s="89"/>
      <c r="J284" s="89"/>
      <c r="K284" s="89"/>
      <c r="L284" s="89"/>
      <c r="M284" s="89"/>
      <c r="N284" s="89"/>
      <c r="O284" s="90">
        <f>O280</f>
        <v>0</v>
      </c>
      <c r="P284" s="122">
        <f t="shared" si="19"/>
        <v>0</v>
      </c>
      <c r="Q284" s="200">
        <f>Q280</f>
        <v>0</v>
      </c>
    </row>
    <row r="285" spans="1:17" ht="18" customHeight="1" x14ac:dyDescent="0.2">
      <c r="A285" s="5" t="s">
        <v>284</v>
      </c>
      <c r="B285" s="1075" t="s">
        <v>29</v>
      </c>
      <c r="C285" s="1075"/>
      <c r="D285" s="1075"/>
      <c r="E285" s="1075"/>
      <c r="F285" s="53">
        <f>F281</f>
        <v>3996.7</v>
      </c>
      <c r="G285" s="423"/>
      <c r="H285" s="397"/>
      <c r="I285" s="89"/>
      <c r="J285" s="89"/>
      <c r="K285" s="89"/>
      <c r="L285" s="89"/>
      <c r="M285" s="89"/>
      <c r="N285" s="89"/>
      <c r="O285" s="90">
        <f>O281</f>
        <v>0</v>
      </c>
      <c r="P285" s="122">
        <f t="shared" si="19"/>
        <v>3996.7</v>
      </c>
      <c r="Q285" s="200">
        <f>Q281</f>
        <v>0</v>
      </c>
    </row>
    <row r="286" spans="1:17" ht="18" customHeight="1" x14ac:dyDescent="0.2">
      <c r="A286" s="5" t="s">
        <v>285</v>
      </c>
      <c r="B286" s="1075" t="s">
        <v>158</v>
      </c>
      <c r="C286" s="1075"/>
      <c r="D286" s="1075"/>
      <c r="E286" s="1075"/>
      <c r="F286" s="53">
        <f>F282</f>
        <v>17908.900000000001</v>
      </c>
      <c r="G286" s="423"/>
      <c r="H286" s="397"/>
      <c r="I286" s="89"/>
      <c r="J286" s="89"/>
      <c r="K286" s="89"/>
      <c r="L286" s="89"/>
      <c r="M286" s="89"/>
      <c r="N286" s="89"/>
      <c r="O286" s="90">
        <f>O282</f>
        <v>0</v>
      </c>
      <c r="P286" s="122">
        <f t="shared" si="19"/>
        <v>17908.900000000001</v>
      </c>
      <c r="Q286" s="200">
        <f>Q282</f>
        <v>0</v>
      </c>
    </row>
    <row r="287" spans="1:17" ht="18" customHeight="1" x14ac:dyDescent="0.2">
      <c r="A287" s="39"/>
      <c r="B287" s="41"/>
      <c r="C287" s="41"/>
      <c r="D287" s="41"/>
      <c r="E287" s="41"/>
      <c r="F287" s="114"/>
      <c r="G287" s="429"/>
      <c r="H287" s="406"/>
      <c r="I287" s="78"/>
      <c r="J287" s="78"/>
      <c r="K287" s="78"/>
      <c r="L287" s="78"/>
      <c r="M287" s="78"/>
      <c r="N287" s="78"/>
      <c r="O287" s="94"/>
      <c r="P287" s="230"/>
    </row>
    <row r="288" spans="1:17" ht="18" customHeight="1" x14ac:dyDescent="0.2">
      <c r="A288" s="39"/>
      <c r="B288" s="41"/>
      <c r="C288" s="41"/>
      <c r="D288" s="41"/>
      <c r="E288" s="41"/>
      <c r="F288" s="114"/>
      <c r="G288" s="429"/>
      <c r="H288" s="406"/>
      <c r="I288" s="78"/>
      <c r="J288" s="78"/>
      <c r="K288" s="78"/>
      <c r="L288" s="78"/>
      <c r="M288" s="78"/>
      <c r="N288" s="78"/>
      <c r="O288" s="94"/>
      <c r="P288" s="230"/>
    </row>
    <row r="289" spans="1:17" ht="18" customHeight="1" x14ac:dyDescent="0.2">
      <c r="A289" s="39"/>
      <c r="B289" s="41"/>
      <c r="C289" s="41"/>
      <c r="D289" s="41"/>
      <c r="E289" s="41"/>
      <c r="F289" s="114"/>
      <c r="G289" s="429"/>
      <c r="H289" s="406"/>
      <c r="I289" s="78"/>
      <c r="J289" s="78"/>
      <c r="K289" s="78"/>
      <c r="L289" s="78"/>
      <c r="M289" s="78"/>
      <c r="N289" s="78"/>
      <c r="O289" s="94"/>
      <c r="P289" s="230"/>
    </row>
    <row r="290" spans="1:17" ht="15" customHeight="1" x14ac:dyDescent="0.2">
      <c r="A290" s="1101" t="s">
        <v>411</v>
      </c>
      <c r="B290" s="1101"/>
      <c r="C290" s="1101"/>
      <c r="D290" s="1101"/>
      <c r="E290" s="1101"/>
      <c r="F290" s="1101"/>
      <c r="G290" s="1101"/>
      <c r="H290" s="1101"/>
      <c r="I290" s="1101"/>
      <c r="J290" s="1101"/>
      <c r="K290" s="1101"/>
      <c r="L290" s="1101"/>
      <c r="M290" s="1101"/>
      <c r="N290" s="1101"/>
      <c r="O290" s="1101"/>
      <c r="P290" s="1313"/>
    </row>
    <row r="291" spans="1:17" ht="36" customHeight="1" x14ac:dyDescent="0.2">
      <c r="A291" s="1292" t="s">
        <v>412</v>
      </c>
      <c r="B291" s="1292"/>
      <c r="C291" s="1292"/>
      <c r="D291" s="1292"/>
      <c r="E291" s="1292"/>
      <c r="F291" s="1292"/>
      <c r="G291" s="1292"/>
      <c r="H291" s="1292"/>
      <c r="I291" s="1292"/>
      <c r="J291" s="1292"/>
      <c r="K291" s="1292"/>
      <c r="L291" s="1292"/>
      <c r="M291" s="1292"/>
      <c r="N291" s="1292"/>
      <c r="O291" s="1292"/>
      <c r="P291" s="1312"/>
    </row>
    <row r="292" spans="1:17" ht="15" customHeight="1" x14ac:dyDescent="0.2">
      <c r="A292" s="1100" t="s">
        <v>413</v>
      </c>
      <c r="B292" s="1099"/>
      <c r="C292" s="1099"/>
      <c r="D292" s="1099"/>
      <c r="E292" s="1099"/>
      <c r="F292" s="1099"/>
      <c r="G292" s="1099"/>
      <c r="H292" s="1099"/>
      <c r="I292" s="1099"/>
      <c r="J292" s="1099"/>
      <c r="K292" s="1099"/>
      <c r="L292" s="1099"/>
      <c r="M292" s="1099"/>
      <c r="N292" s="1099"/>
      <c r="O292" s="1099"/>
      <c r="P292" s="260"/>
    </row>
    <row r="293" spans="1:17" ht="15" customHeight="1" x14ac:dyDescent="0.2">
      <c r="A293" s="1110"/>
      <c r="B293" s="1110"/>
      <c r="C293" s="1110"/>
      <c r="D293" s="1110"/>
      <c r="E293" s="1110"/>
      <c r="F293" s="1110"/>
      <c r="G293" s="1110"/>
      <c r="H293" s="1110"/>
      <c r="I293" s="1110"/>
      <c r="J293" s="1110"/>
      <c r="K293" s="1110"/>
      <c r="L293" s="1110"/>
      <c r="M293" s="1110"/>
      <c r="N293" s="1110"/>
      <c r="O293" s="1110"/>
      <c r="P293" s="260"/>
    </row>
    <row r="294" spans="1:17" s="37" customFormat="1" ht="20.100000000000001" customHeight="1" x14ac:dyDescent="0.25">
      <c r="A294" s="1096" t="s">
        <v>414</v>
      </c>
      <c r="B294" s="1096"/>
      <c r="C294" s="1096"/>
      <c r="D294" s="1096"/>
      <c r="E294" s="1096"/>
      <c r="F294" s="306"/>
      <c r="G294" s="1096"/>
      <c r="H294" s="1096"/>
      <c r="I294" s="1096"/>
      <c r="J294" s="1096"/>
      <c r="K294" s="1096"/>
      <c r="L294" s="1096"/>
      <c r="M294" s="1096"/>
      <c r="N294" s="1096"/>
      <c r="O294" s="1096"/>
      <c r="P294" s="205"/>
      <c r="Q294" s="196"/>
    </row>
    <row r="295" spans="1:17" s="37" customFormat="1" ht="20.100000000000001" customHeight="1" x14ac:dyDescent="0.25">
      <c r="A295" s="1096"/>
      <c r="B295" s="1096"/>
      <c r="C295" s="1096"/>
      <c r="D295" s="1096"/>
      <c r="E295" s="1096"/>
      <c r="F295" s="44" t="s">
        <v>37</v>
      </c>
      <c r="G295" s="430"/>
      <c r="H295" s="407"/>
      <c r="I295" s="95"/>
      <c r="J295" s="95"/>
      <c r="K295" s="95"/>
      <c r="L295" s="95"/>
      <c r="M295" s="95"/>
      <c r="N295" s="95"/>
      <c r="O295" s="102">
        <v>2015</v>
      </c>
      <c r="P295" s="164">
        <v>2015</v>
      </c>
      <c r="Q295" s="196"/>
    </row>
    <row r="296" spans="1:17" s="37" customFormat="1" ht="20.100000000000001" customHeight="1" x14ac:dyDescent="0.25">
      <c r="A296" s="1108" t="s">
        <v>325</v>
      </c>
      <c r="B296" s="1096"/>
      <c r="C296" s="1096"/>
      <c r="D296" s="1096"/>
      <c r="E296" s="1096"/>
      <c r="F296" s="1096"/>
      <c r="G296" s="1096"/>
      <c r="H296" s="1096"/>
      <c r="I296" s="1096"/>
      <c r="J296" s="1096"/>
      <c r="K296" s="1096"/>
      <c r="L296" s="1096"/>
      <c r="M296" s="1096"/>
      <c r="N296" s="1096"/>
      <c r="O296" s="1096"/>
      <c r="P296" s="205"/>
      <c r="Q296" s="196"/>
    </row>
    <row r="297" spans="1:17" s="37" customFormat="1" ht="20.100000000000001" customHeight="1" x14ac:dyDescent="0.2">
      <c r="A297" s="16" t="s">
        <v>278</v>
      </c>
      <c r="B297" s="1109" t="s">
        <v>481</v>
      </c>
      <c r="C297" s="1104"/>
      <c r="D297" s="1104"/>
      <c r="E297" s="1105"/>
      <c r="F297" s="73">
        <f>F298+F299+F300</f>
        <v>408215.7</v>
      </c>
      <c r="G297" s="431"/>
      <c r="H297" s="408"/>
      <c r="I297" s="96"/>
      <c r="J297" s="96"/>
      <c r="K297" s="96"/>
      <c r="L297" s="96"/>
      <c r="M297" s="96"/>
      <c r="N297" s="96"/>
      <c r="O297" s="100">
        <f>O298+O299+O300</f>
        <v>0</v>
      </c>
      <c r="P297" s="122">
        <f t="shared" ref="P297:P308" si="20">F297+O297</f>
        <v>408215.7</v>
      </c>
      <c r="Q297" s="170">
        <f>Q298+Q299+Q300</f>
        <v>0</v>
      </c>
    </row>
    <row r="298" spans="1:17" s="37" customFormat="1" ht="20.100000000000001" customHeight="1" x14ac:dyDescent="0.2">
      <c r="A298" s="16" t="s">
        <v>279</v>
      </c>
      <c r="B298" s="1103" t="s">
        <v>468</v>
      </c>
      <c r="C298" s="1104"/>
      <c r="D298" s="1104"/>
      <c r="E298" s="1105"/>
      <c r="F298" s="73">
        <f>F53</f>
        <v>0</v>
      </c>
      <c r="G298" s="431"/>
      <c r="H298" s="408"/>
      <c r="I298" s="96"/>
      <c r="J298" s="96"/>
      <c r="K298" s="96"/>
      <c r="L298" s="96"/>
      <c r="M298" s="96"/>
      <c r="N298" s="96"/>
      <c r="O298" s="100">
        <f>O53</f>
        <v>0</v>
      </c>
      <c r="P298" s="122">
        <f t="shared" si="20"/>
        <v>0</v>
      </c>
      <c r="Q298" s="170">
        <f>Q53</f>
        <v>0</v>
      </c>
    </row>
    <row r="299" spans="1:17" s="37" customFormat="1" ht="20.100000000000001" customHeight="1" x14ac:dyDescent="0.2">
      <c r="A299" s="16" t="s">
        <v>280</v>
      </c>
      <c r="B299" s="1103" t="s">
        <v>29</v>
      </c>
      <c r="C299" s="1104"/>
      <c r="D299" s="1104"/>
      <c r="E299" s="1105"/>
      <c r="F299" s="73">
        <f>F54</f>
        <v>221063</v>
      </c>
      <c r="G299" s="431"/>
      <c r="H299" s="408"/>
      <c r="I299" s="96"/>
      <c r="J299" s="96"/>
      <c r="K299" s="96"/>
      <c r="L299" s="96"/>
      <c r="M299" s="96"/>
      <c r="N299" s="96"/>
      <c r="O299" s="100">
        <f>O54</f>
        <v>0</v>
      </c>
      <c r="P299" s="122">
        <f t="shared" si="20"/>
        <v>221063</v>
      </c>
      <c r="Q299" s="170">
        <f>Q54</f>
        <v>0</v>
      </c>
    </row>
    <row r="300" spans="1:17" s="37" customFormat="1" ht="20.100000000000001" customHeight="1" x14ac:dyDescent="0.2">
      <c r="A300" s="16" t="s">
        <v>281</v>
      </c>
      <c r="B300" s="1103" t="s">
        <v>158</v>
      </c>
      <c r="C300" s="1104"/>
      <c r="D300" s="1104"/>
      <c r="E300" s="1105"/>
      <c r="F300" s="73">
        <f>F55</f>
        <v>187152.7</v>
      </c>
      <c r="G300" s="431"/>
      <c r="H300" s="408"/>
      <c r="I300" s="96"/>
      <c r="J300" s="96"/>
      <c r="K300" s="96"/>
      <c r="L300" s="96"/>
      <c r="M300" s="96"/>
      <c r="N300" s="96"/>
      <c r="O300" s="100">
        <f>O55</f>
        <v>0</v>
      </c>
      <c r="P300" s="122">
        <f t="shared" si="20"/>
        <v>187152.7</v>
      </c>
      <c r="Q300" s="170">
        <f>Q55</f>
        <v>0</v>
      </c>
    </row>
    <row r="301" spans="1:17" s="37" customFormat="1" ht="20.100000000000001" customHeight="1" x14ac:dyDescent="0.2">
      <c r="A301" s="16" t="s">
        <v>282</v>
      </c>
      <c r="B301" s="1109" t="s">
        <v>482</v>
      </c>
      <c r="C301" s="1104"/>
      <c r="D301" s="1104"/>
      <c r="E301" s="1105"/>
      <c r="F301" s="74">
        <f>F302+F303+F304</f>
        <v>0</v>
      </c>
      <c r="G301" s="432"/>
      <c r="H301" s="409"/>
      <c r="I301" s="97"/>
      <c r="J301" s="97"/>
      <c r="K301" s="97"/>
      <c r="L301" s="97"/>
      <c r="M301" s="97"/>
      <c r="N301" s="97"/>
      <c r="O301" s="101">
        <f>O302+O303+O304</f>
        <v>0</v>
      </c>
      <c r="P301" s="122">
        <f t="shared" si="20"/>
        <v>0</v>
      </c>
      <c r="Q301" s="200">
        <f>Q302+Q303+Q304</f>
        <v>0</v>
      </c>
    </row>
    <row r="302" spans="1:17" s="37" customFormat="1" ht="20.100000000000001" customHeight="1" x14ac:dyDescent="0.2">
      <c r="A302" s="16" t="s">
        <v>283</v>
      </c>
      <c r="B302" s="1103" t="s">
        <v>468</v>
      </c>
      <c r="C302" s="1104"/>
      <c r="D302" s="1104"/>
      <c r="E302" s="1105"/>
      <c r="F302" s="74">
        <f>F57</f>
        <v>0</v>
      </c>
      <c r="G302" s="432"/>
      <c r="H302" s="409"/>
      <c r="I302" s="97"/>
      <c r="J302" s="97"/>
      <c r="K302" s="97"/>
      <c r="L302" s="97"/>
      <c r="M302" s="97"/>
      <c r="N302" s="97"/>
      <c r="O302" s="101">
        <f>O57</f>
        <v>0</v>
      </c>
      <c r="P302" s="122">
        <f t="shared" si="20"/>
        <v>0</v>
      </c>
      <c r="Q302" s="200">
        <f>Q57</f>
        <v>0</v>
      </c>
    </row>
    <row r="303" spans="1:17" s="37" customFormat="1" ht="20.100000000000001" customHeight="1" x14ac:dyDescent="0.2">
      <c r="A303" s="16" t="s">
        <v>284</v>
      </c>
      <c r="B303" s="1103" t="s">
        <v>29</v>
      </c>
      <c r="C303" s="1104"/>
      <c r="D303" s="1104"/>
      <c r="E303" s="1105"/>
      <c r="F303" s="74">
        <f>F58</f>
        <v>0</v>
      </c>
      <c r="G303" s="432"/>
      <c r="H303" s="409"/>
      <c r="I303" s="97"/>
      <c r="J303" s="97"/>
      <c r="K303" s="97"/>
      <c r="L303" s="97"/>
      <c r="M303" s="97"/>
      <c r="N303" s="97"/>
      <c r="O303" s="101">
        <f>O58</f>
        <v>0</v>
      </c>
      <c r="P303" s="122">
        <f t="shared" si="20"/>
        <v>0</v>
      </c>
      <c r="Q303" s="200">
        <f>Q58</f>
        <v>0</v>
      </c>
    </row>
    <row r="304" spans="1:17" s="37" customFormat="1" ht="20.100000000000001" customHeight="1" x14ac:dyDescent="0.2">
      <c r="A304" s="16" t="s">
        <v>285</v>
      </c>
      <c r="B304" s="1103" t="s">
        <v>158</v>
      </c>
      <c r="C304" s="1104"/>
      <c r="D304" s="1104"/>
      <c r="E304" s="1105"/>
      <c r="F304" s="74">
        <f>F59</f>
        <v>0</v>
      </c>
      <c r="G304" s="432"/>
      <c r="H304" s="409"/>
      <c r="I304" s="97"/>
      <c r="J304" s="97"/>
      <c r="K304" s="97"/>
      <c r="L304" s="97"/>
      <c r="M304" s="97"/>
      <c r="N304" s="97"/>
      <c r="O304" s="101">
        <f>O59</f>
        <v>0</v>
      </c>
      <c r="P304" s="122">
        <f t="shared" si="20"/>
        <v>0</v>
      </c>
      <c r="Q304" s="200">
        <f>Q59</f>
        <v>0</v>
      </c>
    </row>
    <row r="305" spans="1:17" s="37" customFormat="1" ht="20.100000000000001" customHeight="1" x14ac:dyDescent="0.2">
      <c r="A305" s="16" t="s">
        <v>286</v>
      </c>
      <c r="B305" s="1109" t="s">
        <v>415</v>
      </c>
      <c r="C305" s="1104"/>
      <c r="D305" s="1104"/>
      <c r="E305" s="1105"/>
      <c r="F305" s="74">
        <f>F306+F307+F308</f>
        <v>408215.7</v>
      </c>
      <c r="G305" s="432"/>
      <c r="H305" s="409"/>
      <c r="I305" s="97"/>
      <c r="J305" s="97"/>
      <c r="K305" s="97"/>
      <c r="L305" s="97"/>
      <c r="M305" s="97"/>
      <c r="N305" s="97"/>
      <c r="O305" s="101">
        <f>O306+O307+O308</f>
        <v>0</v>
      </c>
      <c r="P305" s="122">
        <f t="shared" si="20"/>
        <v>408215.7</v>
      </c>
      <c r="Q305" s="200">
        <f>Q306+Q307+Q308</f>
        <v>0</v>
      </c>
    </row>
    <row r="306" spans="1:17" s="37" customFormat="1" ht="20.100000000000001" customHeight="1" x14ac:dyDescent="0.2">
      <c r="A306" s="16" t="s">
        <v>287</v>
      </c>
      <c r="B306" s="1103" t="s">
        <v>468</v>
      </c>
      <c r="C306" s="1104"/>
      <c r="D306" s="1104"/>
      <c r="E306" s="1105"/>
      <c r="F306" s="74">
        <f>F298+F302</f>
        <v>0</v>
      </c>
      <c r="G306" s="432"/>
      <c r="H306" s="409"/>
      <c r="I306" s="97"/>
      <c r="J306" s="97"/>
      <c r="K306" s="97"/>
      <c r="L306" s="97"/>
      <c r="M306" s="97"/>
      <c r="N306" s="97"/>
      <c r="O306" s="101">
        <f>O298+O302</f>
        <v>0</v>
      </c>
      <c r="P306" s="122">
        <f t="shared" si="20"/>
        <v>0</v>
      </c>
      <c r="Q306" s="200">
        <f>Q298+Q302</f>
        <v>0</v>
      </c>
    </row>
    <row r="307" spans="1:17" s="37" customFormat="1" ht="20.100000000000001" customHeight="1" x14ac:dyDescent="0.2">
      <c r="A307" s="16" t="s">
        <v>288</v>
      </c>
      <c r="B307" s="1103" t="s">
        <v>29</v>
      </c>
      <c r="C307" s="1104"/>
      <c r="D307" s="1104"/>
      <c r="E307" s="1105"/>
      <c r="F307" s="74">
        <f>F299+F303</f>
        <v>221063</v>
      </c>
      <c r="G307" s="432"/>
      <c r="H307" s="409"/>
      <c r="I307" s="97"/>
      <c r="J307" s="97"/>
      <c r="K307" s="97"/>
      <c r="L307" s="97"/>
      <c r="M307" s="97"/>
      <c r="N307" s="97"/>
      <c r="O307" s="101">
        <f>O299+O303</f>
        <v>0</v>
      </c>
      <c r="P307" s="122">
        <f t="shared" si="20"/>
        <v>221063</v>
      </c>
      <c r="Q307" s="200">
        <f>Q299+Q303</f>
        <v>0</v>
      </c>
    </row>
    <row r="308" spans="1:17" s="37" customFormat="1" ht="20.100000000000001" customHeight="1" x14ac:dyDescent="0.2">
      <c r="A308" s="16" t="s">
        <v>289</v>
      </c>
      <c r="B308" s="1103" t="s">
        <v>158</v>
      </c>
      <c r="C308" s="1104"/>
      <c r="D308" s="1104"/>
      <c r="E308" s="1105"/>
      <c r="F308" s="74">
        <f>F300+F304</f>
        <v>187152.7</v>
      </c>
      <c r="G308" s="432"/>
      <c r="H308" s="409"/>
      <c r="I308" s="97"/>
      <c r="J308" s="97"/>
      <c r="K308" s="97"/>
      <c r="L308" s="97"/>
      <c r="M308" s="97"/>
      <c r="N308" s="97"/>
      <c r="O308" s="101">
        <f>O300+O304</f>
        <v>0</v>
      </c>
      <c r="P308" s="122">
        <f t="shared" si="20"/>
        <v>187152.7</v>
      </c>
      <c r="Q308" s="200">
        <f>Q300+Q304</f>
        <v>0</v>
      </c>
    </row>
    <row r="309" spans="1:17" s="37" customFormat="1" ht="20.100000000000001" customHeight="1" x14ac:dyDescent="0.25">
      <c r="A309" s="1112" t="s">
        <v>142</v>
      </c>
      <c r="B309" s="1112"/>
      <c r="C309" s="1112"/>
      <c r="D309" s="1112"/>
      <c r="E309" s="1112"/>
      <c r="F309" s="1112"/>
      <c r="G309" s="1112"/>
      <c r="H309" s="1112"/>
      <c r="I309" s="1112"/>
      <c r="J309" s="1112"/>
      <c r="K309" s="1112"/>
      <c r="L309" s="1112"/>
      <c r="M309" s="1112"/>
      <c r="N309" s="1112"/>
      <c r="O309" s="1112"/>
      <c r="P309" s="205"/>
      <c r="Q309" s="196"/>
    </row>
    <row r="310" spans="1:17" s="37" customFormat="1" ht="20.100000000000001" customHeight="1" x14ac:dyDescent="0.25">
      <c r="A310" s="69" t="s">
        <v>278</v>
      </c>
      <c r="B310" s="1109" t="s">
        <v>481</v>
      </c>
      <c r="C310" s="1104"/>
      <c r="D310" s="1104"/>
      <c r="E310" s="1105"/>
      <c r="F310" s="71">
        <f>F311+F312+F313</f>
        <v>708174.5</v>
      </c>
      <c r="G310" s="433"/>
      <c r="H310" s="410"/>
      <c r="I310" s="98"/>
      <c r="J310" s="98"/>
      <c r="K310" s="98"/>
      <c r="L310" s="98"/>
      <c r="M310" s="98"/>
      <c r="N310" s="98"/>
      <c r="O310" s="103">
        <f>O311+O312+O313</f>
        <v>0</v>
      </c>
      <c r="P310" s="122">
        <f t="shared" ref="P310:P321" si="21">F310+O310</f>
        <v>708174.5</v>
      </c>
      <c r="Q310" s="170">
        <f>Q311+Q312+Q313</f>
        <v>0</v>
      </c>
    </row>
    <row r="311" spans="1:17" s="37" customFormat="1" ht="20.100000000000001" customHeight="1" x14ac:dyDescent="0.25">
      <c r="A311" s="69" t="s">
        <v>279</v>
      </c>
      <c r="B311" s="1103" t="s">
        <v>468</v>
      </c>
      <c r="C311" s="1104"/>
      <c r="D311" s="1104"/>
      <c r="E311" s="1105"/>
      <c r="F311" s="71">
        <f>F136</f>
        <v>0</v>
      </c>
      <c r="G311" s="433"/>
      <c r="H311" s="410"/>
      <c r="I311" s="98"/>
      <c r="J311" s="98"/>
      <c r="K311" s="98"/>
      <c r="L311" s="98"/>
      <c r="M311" s="98"/>
      <c r="N311" s="98"/>
      <c r="O311" s="103">
        <f>O136</f>
        <v>0</v>
      </c>
      <c r="P311" s="122">
        <f t="shared" si="21"/>
        <v>0</v>
      </c>
      <c r="Q311" s="170">
        <f>Q136</f>
        <v>0</v>
      </c>
    </row>
    <row r="312" spans="1:17" s="37" customFormat="1" ht="20.100000000000001" customHeight="1" x14ac:dyDescent="0.25">
      <c r="A312" s="69" t="s">
        <v>280</v>
      </c>
      <c r="B312" s="1103" t="s">
        <v>29</v>
      </c>
      <c r="C312" s="1104"/>
      <c r="D312" s="1104"/>
      <c r="E312" s="1105"/>
      <c r="F312" s="71">
        <f>F137</f>
        <v>313235.80000000005</v>
      </c>
      <c r="G312" s="433"/>
      <c r="H312" s="410"/>
      <c r="I312" s="98"/>
      <c r="J312" s="98"/>
      <c r="K312" s="98"/>
      <c r="L312" s="98"/>
      <c r="M312" s="98"/>
      <c r="N312" s="98"/>
      <c r="O312" s="103">
        <f>O137</f>
        <v>0</v>
      </c>
      <c r="P312" s="122">
        <f t="shared" si="21"/>
        <v>313235.80000000005</v>
      </c>
      <c r="Q312" s="170">
        <f>Q137</f>
        <v>0</v>
      </c>
    </row>
    <row r="313" spans="1:17" s="37" customFormat="1" ht="20.100000000000001" customHeight="1" x14ac:dyDescent="0.25">
      <c r="A313" s="69" t="s">
        <v>281</v>
      </c>
      <c r="B313" s="1103" t="s">
        <v>158</v>
      </c>
      <c r="C313" s="1104"/>
      <c r="D313" s="1104"/>
      <c r="E313" s="1105"/>
      <c r="F313" s="71">
        <f>F138</f>
        <v>394938.7</v>
      </c>
      <c r="G313" s="433"/>
      <c r="H313" s="410"/>
      <c r="I313" s="98"/>
      <c r="J313" s="98"/>
      <c r="K313" s="98"/>
      <c r="L313" s="98"/>
      <c r="M313" s="98"/>
      <c r="N313" s="98"/>
      <c r="O313" s="103">
        <f>O138</f>
        <v>0</v>
      </c>
      <c r="P313" s="122">
        <f t="shared" si="21"/>
        <v>394938.7</v>
      </c>
      <c r="Q313" s="170">
        <f>Q138</f>
        <v>0</v>
      </c>
    </row>
    <row r="314" spans="1:17" s="37" customFormat="1" ht="20.100000000000001" customHeight="1" x14ac:dyDescent="0.25">
      <c r="A314" s="69" t="s">
        <v>282</v>
      </c>
      <c r="B314" s="1109" t="s">
        <v>482</v>
      </c>
      <c r="C314" s="1104"/>
      <c r="D314" s="1104"/>
      <c r="E314" s="1105"/>
      <c r="F314" s="72">
        <f>F315+F316+F317</f>
        <v>0</v>
      </c>
      <c r="G314" s="434"/>
      <c r="H314" s="411"/>
      <c r="I314" s="99"/>
      <c r="J314" s="99"/>
      <c r="K314" s="99"/>
      <c r="L314" s="99"/>
      <c r="M314" s="99"/>
      <c r="N314" s="99"/>
      <c r="O314" s="104">
        <f>O315+O316+O317</f>
        <v>0</v>
      </c>
      <c r="P314" s="122">
        <f t="shared" si="21"/>
        <v>0</v>
      </c>
      <c r="Q314" s="200">
        <f>Q315+Q316+Q317</f>
        <v>0</v>
      </c>
    </row>
    <row r="315" spans="1:17" s="37" customFormat="1" ht="20.100000000000001" customHeight="1" x14ac:dyDescent="0.25">
      <c r="A315" s="69" t="s">
        <v>283</v>
      </c>
      <c r="B315" s="1103" t="s">
        <v>468</v>
      </c>
      <c r="C315" s="1104"/>
      <c r="D315" s="1104"/>
      <c r="E315" s="1105"/>
      <c r="F315" s="72">
        <f>F140</f>
        <v>0</v>
      </c>
      <c r="G315" s="434"/>
      <c r="H315" s="411"/>
      <c r="I315" s="99"/>
      <c r="J315" s="99"/>
      <c r="K315" s="99"/>
      <c r="L315" s="99"/>
      <c r="M315" s="99"/>
      <c r="N315" s="99"/>
      <c r="O315" s="104">
        <f>O140</f>
        <v>0</v>
      </c>
      <c r="P315" s="122">
        <f t="shared" si="21"/>
        <v>0</v>
      </c>
      <c r="Q315" s="200">
        <f>Q140</f>
        <v>0</v>
      </c>
    </row>
    <row r="316" spans="1:17" s="37" customFormat="1" ht="20.100000000000001" customHeight="1" x14ac:dyDescent="0.25">
      <c r="A316" s="69" t="s">
        <v>284</v>
      </c>
      <c r="B316" s="1103" t="s">
        <v>29</v>
      </c>
      <c r="C316" s="1104"/>
      <c r="D316" s="1104"/>
      <c r="E316" s="1105"/>
      <c r="F316" s="72">
        <f>F141</f>
        <v>0</v>
      </c>
      <c r="G316" s="434"/>
      <c r="H316" s="411"/>
      <c r="I316" s="99"/>
      <c r="J316" s="99"/>
      <c r="K316" s="99"/>
      <c r="L316" s="99"/>
      <c r="M316" s="99"/>
      <c r="N316" s="99"/>
      <c r="O316" s="104">
        <f>O141</f>
        <v>0</v>
      </c>
      <c r="P316" s="122">
        <f t="shared" si="21"/>
        <v>0</v>
      </c>
      <c r="Q316" s="200">
        <f>Q141</f>
        <v>0</v>
      </c>
    </row>
    <row r="317" spans="1:17" s="37" customFormat="1" ht="20.100000000000001" customHeight="1" x14ac:dyDescent="0.25">
      <c r="A317" s="69" t="s">
        <v>285</v>
      </c>
      <c r="B317" s="1103" t="s">
        <v>158</v>
      </c>
      <c r="C317" s="1104"/>
      <c r="D317" s="1104"/>
      <c r="E317" s="1105"/>
      <c r="F317" s="72">
        <f>F142</f>
        <v>0</v>
      </c>
      <c r="G317" s="434"/>
      <c r="H317" s="411"/>
      <c r="I317" s="99"/>
      <c r="J317" s="99"/>
      <c r="K317" s="99"/>
      <c r="L317" s="99"/>
      <c r="M317" s="99"/>
      <c r="N317" s="99"/>
      <c r="O317" s="104">
        <f>O142</f>
        <v>0</v>
      </c>
      <c r="P317" s="122">
        <f t="shared" si="21"/>
        <v>0</v>
      </c>
      <c r="Q317" s="200">
        <f>Q142</f>
        <v>0</v>
      </c>
    </row>
    <row r="318" spans="1:17" s="37" customFormat="1" ht="20.100000000000001" customHeight="1" x14ac:dyDescent="0.25">
      <c r="A318" s="69" t="s">
        <v>286</v>
      </c>
      <c r="B318" s="1109" t="s">
        <v>416</v>
      </c>
      <c r="C318" s="1104"/>
      <c r="D318" s="1104"/>
      <c r="E318" s="1105"/>
      <c r="F318" s="72">
        <f>F319+F320+F321</f>
        <v>708174.5</v>
      </c>
      <c r="G318" s="434"/>
      <c r="H318" s="411"/>
      <c r="I318" s="99"/>
      <c r="J318" s="99"/>
      <c r="K318" s="99"/>
      <c r="L318" s="99"/>
      <c r="M318" s="99"/>
      <c r="N318" s="99"/>
      <c r="O318" s="104">
        <f>O319+O320+O321</f>
        <v>0</v>
      </c>
      <c r="P318" s="122">
        <f t="shared" si="21"/>
        <v>708174.5</v>
      </c>
      <c r="Q318" s="200">
        <f>Q319+Q320+Q321</f>
        <v>0</v>
      </c>
    </row>
    <row r="319" spans="1:17" s="37" customFormat="1" ht="20.100000000000001" customHeight="1" x14ac:dyDescent="0.25">
      <c r="A319" s="69" t="s">
        <v>287</v>
      </c>
      <c r="B319" s="1103" t="s">
        <v>468</v>
      </c>
      <c r="C319" s="1104"/>
      <c r="D319" s="1104"/>
      <c r="E319" s="1105"/>
      <c r="F319" s="72">
        <f>F311+F315</f>
        <v>0</v>
      </c>
      <c r="G319" s="434"/>
      <c r="H319" s="411"/>
      <c r="I319" s="99"/>
      <c r="J319" s="99"/>
      <c r="K319" s="99"/>
      <c r="L319" s="99"/>
      <c r="M319" s="99"/>
      <c r="N319" s="99"/>
      <c r="O319" s="104">
        <f>O311+O315</f>
        <v>0</v>
      </c>
      <c r="P319" s="122">
        <f t="shared" si="21"/>
        <v>0</v>
      </c>
      <c r="Q319" s="200">
        <f>Q311+Q315</f>
        <v>0</v>
      </c>
    </row>
    <row r="320" spans="1:17" s="37" customFormat="1" ht="20.100000000000001" customHeight="1" x14ac:dyDescent="0.25">
      <c r="A320" s="69" t="s">
        <v>288</v>
      </c>
      <c r="B320" s="1103" t="s">
        <v>29</v>
      </c>
      <c r="C320" s="1104"/>
      <c r="D320" s="1104"/>
      <c r="E320" s="1105"/>
      <c r="F320" s="72">
        <f>F312+F316</f>
        <v>313235.80000000005</v>
      </c>
      <c r="G320" s="434"/>
      <c r="H320" s="411"/>
      <c r="I320" s="99"/>
      <c r="J320" s="99"/>
      <c r="K320" s="99"/>
      <c r="L320" s="99"/>
      <c r="M320" s="99"/>
      <c r="N320" s="99"/>
      <c r="O320" s="104">
        <f>O312+O316</f>
        <v>0</v>
      </c>
      <c r="P320" s="122">
        <f t="shared" si="21"/>
        <v>313235.80000000005</v>
      </c>
      <c r="Q320" s="200">
        <f>Q312+Q316</f>
        <v>0</v>
      </c>
    </row>
    <row r="321" spans="1:17" s="37" customFormat="1" ht="20.100000000000001" customHeight="1" x14ac:dyDescent="0.25">
      <c r="A321" s="69" t="s">
        <v>289</v>
      </c>
      <c r="B321" s="1103" t="s">
        <v>158</v>
      </c>
      <c r="C321" s="1104"/>
      <c r="D321" s="1104"/>
      <c r="E321" s="1105"/>
      <c r="F321" s="72">
        <f>F313+F317</f>
        <v>394938.7</v>
      </c>
      <c r="G321" s="434"/>
      <c r="H321" s="411"/>
      <c r="I321" s="99"/>
      <c r="J321" s="99"/>
      <c r="K321" s="99"/>
      <c r="L321" s="99"/>
      <c r="M321" s="99"/>
      <c r="N321" s="99"/>
      <c r="O321" s="104">
        <f>O313+O317</f>
        <v>0</v>
      </c>
      <c r="P321" s="122">
        <f t="shared" si="21"/>
        <v>394938.7</v>
      </c>
      <c r="Q321" s="200">
        <f>Q313+Q317</f>
        <v>0</v>
      </c>
    </row>
    <row r="322" spans="1:17" s="37" customFormat="1" ht="20.100000000000001" customHeight="1" x14ac:dyDescent="0.25">
      <c r="A322" s="1108" t="s">
        <v>160</v>
      </c>
      <c r="B322" s="1111"/>
      <c r="C322" s="1111"/>
      <c r="D322" s="1111"/>
      <c r="E322" s="1111"/>
      <c r="F322" s="1111"/>
      <c r="G322" s="1111"/>
      <c r="H322" s="1111"/>
      <c r="I322" s="1111"/>
      <c r="J322" s="1111"/>
      <c r="K322" s="1111"/>
      <c r="L322" s="1111"/>
      <c r="M322" s="1111"/>
      <c r="N322" s="1111"/>
      <c r="O322" s="1111"/>
      <c r="P322" s="205"/>
      <c r="Q322" s="196"/>
    </row>
    <row r="323" spans="1:17" s="37" customFormat="1" ht="20.100000000000001" customHeight="1" x14ac:dyDescent="0.25">
      <c r="A323" s="69" t="s">
        <v>278</v>
      </c>
      <c r="B323" s="1109" t="s">
        <v>481</v>
      </c>
      <c r="C323" s="1104"/>
      <c r="D323" s="1104"/>
      <c r="E323" s="1105"/>
      <c r="F323" s="71">
        <f>F324+F325+F326</f>
        <v>141336.29999999999</v>
      </c>
      <c r="G323" s="433"/>
      <c r="H323" s="410"/>
      <c r="I323" s="98"/>
      <c r="J323" s="98"/>
      <c r="K323" s="98"/>
      <c r="L323" s="98"/>
      <c r="M323" s="98"/>
      <c r="N323" s="98"/>
      <c r="O323" s="103">
        <f>O324+O325+O326</f>
        <v>0</v>
      </c>
      <c r="P323" s="122">
        <f t="shared" ref="P323:P334" si="22">F323+O323</f>
        <v>141336.29999999999</v>
      </c>
      <c r="Q323" s="170">
        <f>Q324+Q325+Q326</f>
        <v>0</v>
      </c>
    </row>
    <row r="324" spans="1:17" s="37" customFormat="1" ht="20.100000000000001" customHeight="1" x14ac:dyDescent="0.25">
      <c r="A324" s="69" t="s">
        <v>279</v>
      </c>
      <c r="B324" s="1103" t="s">
        <v>468</v>
      </c>
      <c r="C324" s="1104"/>
      <c r="D324" s="1104"/>
      <c r="E324" s="1105"/>
      <c r="F324" s="71">
        <f>F179</f>
        <v>0</v>
      </c>
      <c r="G324" s="433"/>
      <c r="H324" s="410"/>
      <c r="I324" s="98"/>
      <c r="J324" s="98"/>
      <c r="K324" s="98"/>
      <c r="L324" s="98"/>
      <c r="M324" s="98"/>
      <c r="N324" s="98"/>
      <c r="O324" s="103">
        <f>O179</f>
        <v>0</v>
      </c>
      <c r="P324" s="122">
        <f t="shared" si="22"/>
        <v>0</v>
      </c>
      <c r="Q324" s="170">
        <f>Q179</f>
        <v>0</v>
      </c>
    </row>
    <row r="325" spans="1:17" s="37" customFormat="1" ht="20.100000000000001" customHeight="1" x14ac:dyDescent="0.25">
      <c r="A325" s="69" t="s">
        <v>280</v>
      </c>
      <c r="B325" s="1103" t="s">
        <v>29</v>
      </c>
      <c r="C325" s="1104"/>
      <c r="D325" s="1104"/>
      <c r="E325" s="1105"/>
      <c r="F325" s="71">
        <f>F180</f>
        <v>0</v>
      </c>
      <c r="G325" s="433"/>
      <c r="H325" s="410"/>
      <c r="I325" s="98"/>
      <c r="J325" s="98"/>
      <c r="K325" s="98"/>
      <c r="L325" s="98"/>
      <c r="M325" s="98"/>
      <c r="N325" s="98"/>
      <c r="O325" s="103">
        <f>O180</f>
        <v>0</v>
      </c>
      <c r="P325" s="122">
        <f t="shared" si="22"/>
        <v>0</v>
      </c>
      <c r="Q325" s="170">
        <f>Q180</f>
        <v>0</v>
      </c>
    </row>
    <row r="326" spans="1:17" s="37" customFormat="1" ht="20.100000000000001" customHeight="1" x14ac:dyDescent="0.25">
      <c r="A326" s="69" t="s">
        <v>281</v>
      </c>
      <c r="B326" s="1103" t="s">
        <v>158</v>
      </c>
      <c r="C326" s="1104"/>
      <c r="D326" s="1104"/>
      <c r="E326" s="1105"/>
      <c r="F326" s="71">
        <f>F181</f>
        <v>141336.29999999999</v>
      </c>
      <c r="G326" s="433"/>
      <c r="H326" s="410"/>
      <c r="I326" s="98"/>
      <c r="J326" s="98"/>
      <c r="K326" s="98"/>
      <c r="L326" s="98"/>
      <c r="M326" s="98"/>
      <c r="N326" s="98"/>
      <c r="O326" s="103">
        <f>O181</f>
        <v>0</v>
      </c>
      <c r="P326" s="122">
        <f t="shared" si="22"/>
        <v>141336.29999999999</v>
      </c>
      <c r="Q326" s="170">
        <f>Q181</f>
        <v>0</v>
      </c>
    </row>
    <row r="327" spans="1:17" s="37" customFormat="1" ht="20.100000000000001" customHeight="1" x14ac:dyDescent="0.25">
      <c r="A327" s="69" t="s">
        <v>282</v>
      </c>
      <c r="B327" s="1109" t="s">
        <v>482</v>
      </c>
      <c r="C327" s="1104"/>
      <c r="D327" s="1104"/>
      <c r="E327" s="1105"/>
      <c r="F327" s="72">
        <f>F328+F329+F330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O328+O329+O330</f>
        <v>0</v>
      </c>
      <c r="P327" s="122">
        <f t="shared" si="22"/>
        <v>0</v>
      </c>
      <c r="Q327" s="200">
        <f>Q328+Q329+Q330</f>
        <v>0</v>
      </c>
    </row>
    <row r="328" spans="1:17" s="37" customFormat="1" ht="20.100000000000001" customHeight="1" x14ac:dyDescent="0.25">
      <c r="A328" s="69" t="s">
        <v>283</v>
      </c>
      <c r="B328" s="1103" t="s">
        <v>468</v>
      </c>
      <c r="C328" s="1104"/>
      <c r="D328" s="1104"/>
      <c r="E328" s="1105"/>
      <c r="F328" s="72">
        <f>F183</f>
        <v>0</v>
      </c>
      <c r="G328" s="434"/>
      <c r="H328" s="411"/>
      <c r="I328" s="99"/>
      <c r="J328" s="99"/>
      <c r="K328" s="99"/>
      <c r="L328" s="99"/>
      <c r="M328" s="99"/>
      <c r="N328" s="99"/>
      <c r="O328" s="104">
        <f>O183</f>
        <v>0</v>
      </c>
      <c r="P328" s="122">
        <f t="shared" si="22"/>
        <v>0</v>
      </c>
      <c r="Q328" s="200">
        <f>Q183</f>
        <v>0</v>
      </c>
    </row>
    <row r="329" spans="1:17" s="37" customFormat="1" ht="20.100000000000001" customHeight="1" x14ac:dyDescent="0.25">
      <c r="A329" s="69" t="s">
        <v>284</v>
      </c>
      <c r="B329" s="1103" t="s">
        <v>29</v>
      </c>
      <c r="C329" s="1104"/>
      <c r="D329" s="1104"/>
      <c r="E329" s="1105"/>
      <c r="F329" s="72">
        <f>F184</f>
        <v>0</v>
      </c>
      <c r="G329" s="434"/>
      <c r="H329" s="411"/>
      <c r="I329" s="99"/>
      <c r="J329" s="99"/>
      <c r="K329" s="99"/>
      <c r="L329" s="99"/>
      <c r="M329" s="99"/>
      <c r="N329" s="99"/>
      <c r="O329" s="104">
        <f>O184</f>
        <v>0</v>
      </c>
      <c r="P329" s="122">
        <f t="shared" si="22"/>
        <v>0</v>
      </c>
      <c r="Q329" s="200">
        <f>Q184</f>
        <v>0</v>
      </c>
    </row>
    <row r="330" spans="1:17" s="37" customFormat="1" ht="20.100000000000001" customHeight="1" x14ac:dyDescent="0.25">
      <c r="A330" s="69" t="s">
        <v>285</v>
      </c>
      <c r="B330" s="1103" t="s">
        <v>158</v>
      </c>
      <c r="C330" s="1104"/>
      <c r="D330" s="1104"/>
      <c r="E330" s="1105"/>
      <c r="F330" s="72">
        <f>F185</f>
        <v>0</v>
      </c>
      <c r="G330" s="434"/>
      <c r="H330" s="411"/>
      <c r="I330" s="99"/>
      <c r="J330" s="99"/>
      <c r="K330" s="99"/>
      <c r="L330" s="99"/>
      <c r="M330" s="99"/>
      <c r="N330" s="99"/>
      <c r="O330" s="104">
        <f>O185</f>
        <v>0</v>
      </c>
      <c r="P330" s="122">
        <f t="shared" si="22"/>
        <v>0</v>
      </c>
      <c r="Q330" s="200">
        <f>Q185</f>
        <v>0</v>
      </c>
    </row>
    <row r="331" spans="1:17" s="37" customFormat="1" ht="20.100000000000001" customHeight="1" x14ac:dyDescent="0.25">
      <c r="A331" s="69" t="s">
        <v>286</v>
      </c>
      <c r="B331" s="1109" t="s">
        <v>417</v>
      </c>
      <c r="C331" s="1104"/>
      <c r="D331" s="1104"/>
      <c r="E331" s="1105"/>
      <c r="F331" s="72">
        <f>F332+F333+F334</f>
        <v>141336.29999999999</v>
      </c>
      <c r="G331" s="434"/>
      <c r="H331" s="411"/>
      <c r="I331" s="99"/>
      <c r="J331" s="99"/>
      <c r="K331" s="99"/>
      <c r="L331" s="99"/>
      <c r="M331" s="99"/>
      <c r="N331" s="99"/>
      <c r="O331" s="104">
        <f>O332+O333+O334</f>
        <v>0</v>
      </c>
      <c r="P331" s="122">
        <f t="shared" si="22"/>
        <v>141336.29999999999</v>
      </c>
      <c r="Q331" s="200">
        <f>Q332+Q333+Q334</f>
        <v>0</v>
      </c>
    </row>
    <row r="332" spans="1:17" s="37" customFormat="1" ht="20.100000000000001" customHeight="1" x14ac:dyDescent="0.25">
      <c r="A332" s="69" t="s">
        <v>287</v>
      </c>
      <c r="B332" s="1103" t="s">
        <v>468</v>
      </c>
      <c r="C332" s="1104"/>
      <c r="D332" s="1104"/>
      <c r="E332" s="1105"/>
      <c r="F332" s="72">
        <f>F324+F328</f>
        <v>0</v>
      </c>
      <c r="G332" s="434"/>
      <c r="H332" s="411"/>
      <c r="I332" s="99"/>
      <c r="J332" s="99"/>
      <c r="K332" s="99"/>
      <c r="L332" s="99"/>
      <c r="M332" s="99"/>
      <c r="N332" s="99"/>
      <c r="O332" s="104">
        <f>O324+O328</f>
        <v>0</v>
      </c>
      <c r="P332" s="122">
        <f t="shared" si="22"/>
        <v>0</v>
      </c>
      <c r="Q332" s="200">
        <f>Q324+Q328</f>
        <v>0</v>
      </c>
    </row>
    <row r="333" spans="1:17" s="37" customFormat="1" ht="20.100000000000001" customHeight="1" x14ac:dyDescent="0.25">
      <c r="A333" s="69" t="s">
        <v>288</v>
      </c>
      <c r="B333" s="1103" t="s">
        <v>29</v>
      </c>
      <c r="C333" s="1104"/>
      <c r="D333" s="1104"/>
      <c r="E333" s="1105"/>
      <c r="F333" s="72">
        <f>F325+F329</f>
        <v>0</v>
      </c>
      <c r="G333" s="434"/>
      <c r="H333" s="411"/>
      <c r="I333" s="99"/>
      <c r="J333" s="99"/>
      <c r="K333" s="99"/>
      <c r="L333" s="99"/>
      <c r="M333" s="99"/>
      <c r="N333" s="99"/>
      <c r="O333" s="104">
        <f>O325+O329</f>
        <v>0</v>
      </c>
      <c r="P333" s="122">
        <f t="shared" si="22"/>
        <v>0</v>
      </c>
      <c r="Q333" s="200">
        <f>Q325+Q329</f>
        <v>0</v>
      </c>
    </row>
    <row r="334" spans="1:17" s="37" customFormat="1" ht="20.100000000000001" customHeight="1" x14ac:dyDescent="0.25">
      <c r="A334" s="69" t="s">
        <v>289</v>
      </c>
      <c r="B334" s="1103" t="s">
        <v>158</v>
      </c>
      <c r="C334" s="1104"/>
      <c r="D334" s="1104"/>
      <c r="E334" s="1105"/>
      <c r="F334" s="72">
        <f>F326+F330</f>
        <v>141336.29999999999</v>
      </c>
      <c r="G334" s="434"/>
      <c r="H334" s="411"/>
      <c r="I334" s="99"/>
      <c r="J334" s="99"/>
      <c r="K334" s="99"/>
      <c r="L334" s="99"/>
      <c r="M334" s="99"/>
      <c r="N334" s="99"/>
      <c r="O334" s="104">
        <f>O326+O330</f>
        <v>0</v>
      </c>
      <c r="P334" s="122">
        <f t="shared" si="22"/>
        <v>141336.29999999999</v>
      </c>
      <c r="Q334" s="200">
        <f>Q326+Q330</f>
        <v>0</v>
      </c>
    </row>
    <row r="335" spans="1:17" s="37" customFormat="1" ht="20.100000000000001" customHeight="1" x14ac:dyDescent="0.25">
      <c r="A335" s="1108" t="s">
        <v>545</v>
      </c>
      <c r="B335" s="1108"/>
      <c r="C335" s="1108"/>
      <c r="D335" s="1108"/>
      <c r="E335" s="1108"/>
      <c r="F335" s="1108"/>
      <c r="G335" s="1108"/>
      <c r="H335" s="1108"/>
      <c r="I335" s="1108"/>
      <c r="J335" s="1108"/>
      <c r="K335" s="1108"/>
      <c r="L335" s="1108"/>
      <c r="M335" s="1108"/>
      <c r="N335" s="1108"/>
      <c r="O335" s="1108"/>
      <c r="P335" s="205"/>
      <c r="Q335" s="196"/>
    </row>
    <row r="336" spans="1:17" s="37" customFormat="1" ht="20.100000000000001" customHeight="1" x14ac:dyDescent="0.25">
      <c r="A336" s="69" t="s">
        <v>278</v>
      </c>
      <c r="B336" s="1109" t="s">
        <v>481</v>
      </c>
      <c r="C336" s="1104"/>
      <c r="D336" s="1104"/>
      <c r="E336" s="1105"/>
      <c r="F336" s="71">
        <f>F337+F338+F339</f>
        <v>7086.5</v>
      </c>
      <c r="G336" s="433"/>
      <c r="H336" s="410"/>
      <c r="I336" s="98"/>
      <c r="J336" s="98"/>
      <c r="K336" s="98"/>
      <c r="L336" s="98"/>
      <c r="M336" s="98"/>
      <c r="N336" s="98"/>
      <c r="O336" s="103">
        <f>O337+O338+O339</f>
        <v>0</v>
      </c>
      <c r="P336" s="122">
        <f t="shared" ref="P336:P343" si="23">F336+O336</f>
        <v>7086.5</v>
      </c>
      <c r="Q336" s="170">
        <f>Q337+Q338+Q339</f>
        <v>0</v>
      </c>
    </row>
    <row r="337" spans="1:17" s="37" customFormat="1" ht="20.100000000000001" customHeight="1" x14ac:dyDescent="0.25">
      <c r="A337" s="69" t="s">
        <v>279</v>
      </c>
      <c r="B337" s="1103" t="s">
        <v>468</v>
      </c>
      <c r="C337" s="1104"/>
      <c r="D337" s="1104"/>
      <c r="E337" s="1105"/>
      <c r="F337" s="71">
        <f>F208</f>
        <v>0</v>
      </c>
      <c r="G337" s="433"/>
      <c r="H337" s="410"/>
      <c r="I337" s="98"/>
      <c r="J337" s="98"/>
      <c r="K337" s="98"/>
      <c r="L337" s="98"/>
      <c r="M337" s="98"/>
      <c r="N337" s="98"/>
      <c r="O337" s="103">
        <f>O208</f>
        <v>0</v>
      </c>
      <c r="P337" s="122">
        <f t="shared" si="23"/>
        <v>0</v>
      </c>
      <c r="Q337" s="170">
        <f>Q208</f>
        <v>0</v>
      </c>
    </row>
    <row r="338" spans="1:17" s="37" customFormat="1" ht="20.100000000000001" customHeight="1" x14ac:dyDescent="0.25">
      <c r="A338" s="69" t="s">
        <v>280</v>
      </c>
      <c r="B338" s="1103" t="s">
        <v>29</v>
      </c>
      <c r="C338" s="1104"/>
      <c r="D338" s="1104"/>
      <c r="E338" s="1105"/>
      <c r="F338" s="71">
        <f>F209</f>
        <v>1699.5</v>
      </c>
      <c r="G338" s="433"/>
      <c r="H338" s="410"/>
      <c r="I338" s="98"/>
      <c r="J338" s="98"/>
      <c r="K338" s="98"/>
      <c r="L338" s="98"/>
      <c r="M338" s="98"/>
      <c r="N338" s="98"/>
      <c r="O338" s="103">
        <f>O209</f>
        <v>0</v>
      </c>
      <c r="P338" s="122">
        <f t="shared" si="23"/>
        <v>1699.5</v>
      </c>
      <c r="Q338" s="170">
        <f>Q209</f>
        <v>0</v>
      </c>
    </row>
    <row r="339" spans="1:17" s="37" customFormat="1" ht="20.100000000000001" customHeight="1" x14ac:dyDescent="0.25">
      <c r="A339" s="69" t="s">
        <v>281</v>
      </c>
      <c r="B339" s="1103" t="s">
        <v>158</v>
      </c>
      <c r="C339" s="1104"/>
      <c r="D339" s="1104"/>
      <c r="E339" s="1105"/>
      <c r="F339" s="71">
        <f>F210</f>
        <v>5387</v>
      </c>
      <c r="G339" s="433"/>
      <c r="H339" s="410"/>
      <c r="I339" s="98"/>
      <c r="J339" s="98"/>
      <c r="K339" s="98"/>
      <c r="L339" s="98"/>
      <c r="M339" s="98"/>
      <c r="N339" s="98"/>
      <c r="O339" s="103">
        <f>O210</f>
        <v>0</v>
      </c>
      <c r="P339" s="122">
        <f t="shared" si="23"/>
        <v>5387</v>
      </c>
      <c r="Q339" s="170">
        <f>Q210</f>
        <v>0</v>
      </c>
    </row>
    <row r="340" spans="1:17" s="37" customFormat="1" ht="20.100000000000001" customHeight="1" x14ac:dyDescent="0.25">
      <c r="A340" s="69" t="s">
        <v>282</v>
      </c>
      <c r="B340" s="1109" t="s">
        <v>418</v>
      </c>
      <c r="C340" s="1104"/>
      <c r="D340" s="1104"/>
      <c r="E340" s="1105"/>
      <c r="F340" s="72">
        <f>F336</f>
        <v>7086.5</v>
      </c>
      <c r="G340" s="434"/>
      <c r="H340" s="411"/>
      <c r="I340" s="99"/>
      <c r="J340" s="99"/>
      <c r="K340" s="99"/>
      <c r="L340" s="99"/>
      <c r="M340" s="99"/>
      <c r="N340" s="99"/>
      <c r="O340" s="104">
        <f>O336</f>
        <v>0</v>
      </c>
      <c r="P340" s="122">
        <f t="shared" si="23"/>
        <v>7086.5</v>
      </c>
      <c r="Q340" s="200">
        <f>Q336</f>
        <v>0</v>
      </c>
    </row>
    <row r="341" spans="1:17" s="37" customFormat="1" ht="20.100000000000001" customHeight="1" x14ac:dyDescent="0.25">
      <c r="A341" s="69" t="s">
        <v>283</v>
      </c>
      <c r="B341" s="1103" t="s">
        <v>468</v>
      </c>
      <c r="C341" s="1104"/>
      <c r="D341" s="1104"/>
      <c r="E341" s="1105"/>
      <c r="F341" s="72">
        <f>F337</f>
        <v>0</v>
      </c>
      <c r="G341" s="434"/>
      <c r="H341" s="411"/>
      <c r="I341" s="99"/>
      <c r="J341" s="99"/>
      <c r="K341" s="99"/>
      <c r="L341" s="99"/>
      <c r="M341" s="99"/>
      <c r="N341" s="99"/>
      <c r="O341" s="104">
        <f>O337</f>
        <v>0</v>
      </c>
      <c r="P341" s="122">
        <f t="shared" si="23"/>
        <v>0</v>
      </c>
      <c r="Q341" s="200">
        <f>Q337</f>
        <v>0</v>
      </c>
    </row>
    <row r="342" spans="1:17" s="37" customFormat="1" ht="20.100000000000001" customHeight="1" x14ac:dyDescent="0.25">
      <c r="A342" s="69" t="s">
        <v>284</v>
      </c>
      <c r="B342" s="1103" t="s">
        <v>29</v>
      </c>
      <c r="C342" s="1104"/>
      <c r="D342" s="1104"/>
      <c r="E342" s="1105"/>
      <c r="F342" s="72">
        <f>F338</f>
        <v>1699.5</v>
      </c>
      <c r="G342" s="434"/>
      <c r="H342" s="411"/>
      <c r="I342" s="99"/>
      <c r="J342" s="99"/>
      <c r="K342" s="99"/>
      <c r="L342" s="99"/>
      <c r="M342" s="99"/>
      <c r="N342" s="99"/>
      <c r="O342" s="104">
        <f>O338</f>
        <v>0</v>
      </c>
      <c r="P342" s="122">
        <f t="shared" si="23"/>
        <v>1699.5</v>
      </c>
      <c r="Q342" s="200">
        <f>Q338</f>
        <v>0</v>
      </c>
    </row>
    <row r="343" spans="1:17" s="37" customFormat="1" ht="20.100000000000001" customHeight="1" x14ac:dyDescent="0.25">
      <c r="A343" s="69" t="s">
        <v>285</v>
      </c>
      <c r="B343" s="1103" t="s">
        <v>158</v>
      </c>
      <c r="C343" s="1104"/>
      <c r="D343" s="1104"/>
      <c r="E343" s="1105"/>
      <c r="F343" s="72">
        <f>F339</f>
        <v>5387</v>
      </c>
      <c r="G343" s="434"/>
      <c r="H343" s="411"/>
      <c r="I343" s="99"/>
      <c r="J343" s="99"/>
      <c r="K343" s="99"/>
      <c r="L343" s="99"/>
      <c r="M343" s="99"/>
      <c r="N343" s="99"/>
      <c r="O343" s="104">
        <f>O339</f>
        <v>0</v>
      </c>
      <c r="P343" s="122">
        <f t="shared" si="23"/>
        <v>5387</v>
      </c>
      <c r="Q343" s="200">
        <f>Q339</f>
        <v>0</v>
      </c>
    </row>
    <row r="344" spans="1:17" s="37" customFormat="1" ht="20.100000000000001" customHeight="1" x14ac:dyDescent="0.25">
      <c r="A344" s="1112" t="s">
        <v>476</v>
      </c>
      <c r="B344" s="1112"/>
      <c r="C344" s="1112"/>
      <c r="D344" s="1112"/>
      <c r="E344" s="1112"/>
      <c r="F344" s="1112"/>
      <c r="G344" s="1112"/>
      <c r="H344" s="1112"/>
      <c r="I344" s="1112"/>
      <c r="J344" s="1112"/>
      <c r="K344" s="1112"/>
      <c r="L344" s="1112"/>
      <c r="M344" s="1112"/>
      <c r="N344" s="1112"/>
      <c r="O344" s="1112"/>
      <c r="P344" s="205"/>
      <c r="Q344" s="196"/>
    </row>
    <row r="345" spans="1:17" s="37" customFormat="1" ht="20.100000000000001" customHeight="1" x14ac:dyDescent="0.25">
      <c r="A345" s="69" t="s">
        <v>278</v>
      </c>
      <c r="B345" s="1109" t="s">
        <v>481</v>
      </c>
      <c r="C345" s="1104"/>
      <c r="D345" s="1104"/>
      <c r="E345" s="1105"/>
      <c r="F345" s="71">
        <f>F346+F347+F348</f>
        <v>13365.800000000001</v>
      </c>
      <c r="G345" s="433"/>
      <c r="H345" s="410"/>
      <c r="I345" s="98"/>
      <c r="J345" s="98"/>
      <c r="K345" s="98"/>
      <c r="L345" s="98"/>
      <c r="M345" s="98"/>
      <c r="N345" s="98"/>
      <c r="O345" s="103">
        <f>O346+O347+O348</f>
        <v>0</v>
      </c>
      <c r="P345" s="122">
        <f t="shared" ref="P345:P352" si="24">F345+O345</f>
        <v>13365.800000000001</v>
      </c>
      <c r="Q345" s="170">
        <f>Q346+Q347+Q348</f>
        <v>0</v>
      </c>
    </row>
    <row r="346" spans="1:17" s="37" customFormat="1" ht="20.100000000000001" customHeight="1" x14ac:dyDescent="0.25">
      <c r="A346" s="69" t="s">
        <v>279</v>
      </c>
      <c r="B346" s="1103" t="s">
        <v>468</v>
      </c>
      <c r="C346" s="1104"/>
      <c r="D346" s="1104"/>
      <c r="E346" s="1105"/>
      <c r="F346" s="71">
        <f>F244</f>
        <v>-10.9</v>
      </c>
      <c r="G346" s="433"/>
      <c r="H346" s="410"/>
      <c r="I346" s="98"/>
      <c r="J346" s="98"/>
      <c r="K346" s="98"/>
      <c r="L346" s="98"/>
      <c r="M346" s="98"/>
      <c r="N346" s="98"/>
      <c r="O346" s="103">
        <f>O244</f>
        <v>0</v>
      </c>
      <c r="P346" s="122">
        <f t="shared" si="24"/>
        <v>-10.9</v>
      </c>
      <c r="Q346" s="170">
        <f>Q244</f>
        <v>0</v>
      </c>
    </row>
    <row r="347" spans="1:17" s="37" customFormat="1" ht="20.100000000000001" customHeight="1" x14ac:dyDescent="0.25">
      <c r="A347" s="69" t="s">
        <v>280</v>
      </c>
      <c r="B347" s="1103" t="s">
        <v>29</v>
      </c>
      <c r="C347" s="1104"/>
      <c r="D347" s="1104"/>
      <c r="E347" s="1105"/>
      <c r="F347" s="71">
        <f>F245</f>
        <v>13376.7</v>
      </c>
      <c r="G347" s="433"/>
      <c r="H347" s="410"/>
      <c r="I347" s="98"/>
      <c r="J347" s="98"/>
      <c r="K347" s="98"/>
      <c r="L347" s="98"/>
      <c r="M347" s="98"/>
      <c r="N347" s="98"/>
      <c r="O347" s="103">
        <f>O245</f>
        <v>0</v>
      </c>
      <c r="P347" s="122">
        <f t="shared" si="24"/>
        <v>13376.7</v>
      </c>
      <c r="Q347" s="170">
        <f>Q245</f>
        <v>0</v>
      </c>
    </row>
    <row r="348" spans="1:17" s="37" customFormat="1" ht="20.100000000000001" customHeight="1" x14ac:dyDescent="0.25">
      <c r="A348" s="69" t="s">
        <v>281</v>
      </c>
      <c r="B348" s="1103" t="s">
        <v>158</v>
      </c>
      <c r="C348" s="1104"/>
      <c r="D348" s="1104"/>
      <c r="E348" s="1105"/>
      <c r="F348" s="71">
        <f>F246</f>
        <v>0</v>
      </c>
      <c r="G348" s="433"/>
      <c r="H348" s="410"/>
      <c r="I348" s="98"/>
      <c r="J348" s="98"/>
      <c r="K348" s="98"/>
      <c r="L348" s="98"/>
      <c r="M348" s="98"/>
      <c r="N348" s="98"/>
      <c r="O348" s="103">
        <f>O246</f>
        <v>0</v>
      </c>
      <c r="P348" s="122">
        <f t="shared" si="24"/>
        <v>0</v>
      </c>
      <c r="Q348" s="170">
        <f>Q246</f>
        <v>0</v>
      </c>
    </row>
    <row r="349" spans="1:17" s="37" customFormat="1" ht="20.100000000000001" customHeight="1" x14ac:dyDescent="0.25">
      <c r="A349" s="69" t="s">
        <v>282</v>
      </c>
      <c r="B349" s="1109" t="s">
        <v>84</v>
      </c>
      <c r="C349" s="1104"/>
      <c r="D349" s="1104"/>
      <c r="E349" s="1105"/>
      <c r="F349" s="72">
        <f>F345</f>
        <v>13365.800000000001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4"/>
        <v>13365.800000000001</v>
      </c>
      <c r="Q349" s="200">
        <f>Q345</f>
        <v>0</v>
      </c>
    </row>
    <row r="350" spans="1:17" s="37" customFormat="1" ht="20.100000000000001" customHeight="1" x14ac:dyDescent="0.25">
      <c r="A350" s="69" t="s">
        <v>283</v>
      </c>
      <c r="B350" s="1103" t="s">
        <v>468</v>
      </c>
      <c r="C350" s="1104"/>
      <c r="D350" s="1104"/>
      <c r="E350" s="1105"/>
      <c r="F350" s="72">
        <f>F346</f>
        <v>-10.9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4"/>
        <v>-10.9</v>
      </c>
      <c r="Q350" s="200">
        <f>Q346</f>
        <v>0</v>
      </c>
    </row>
    <row r="351" spans="1:17" s="37" customFormat="1" ht="20.100000000000001" customHeight="1" x14ac:dyDescent="0.25">
      <c r="A351" s="69" t="s">
        <v>284</v>
      </c>
      <c r="B351" s="1103" t="s">
        <v>29</v>
      </c>
      <c r="C351" s="1104"/>
      <c r="D351" s="1104"/>
      <c r="E351" s="1105"/>
      <c r="F351" s="72">
        <f>F347</f>
        <v>13376.7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4"/>
        <v>13376.7</v>
      </c>
      <c r="Q351" s="200">
        <f>Q347</f>
        <v>0</v>
      </c>
    </row>
    <row r="352" spans="1:17" s="37" customFormat="1" ht="20.100000000000001" customHeight="1" x14ac:dyDescent="0.25">
      <c r="A352" s="69" t="s">
        <v>285</v>
      </c>
      <c r="B352" s="1103" t="s">
        <v>158</v>
      </c>
      <c r="C352" s="1104"/>
      <c r="D352" s="1104"/>
      <c r="E352" s="1105"/>
      <c r="F352" s="72">
        <f>F348</f>
        <v>0</v>
      </c>
      <c r="G352" s="434"/>
      <c r="H352" s="411"/>
      <c r="I352" s="99"/>
      <c r="J352" s="99"/>
      <c r="K352" s="99"/>
      <c r="L352" s="99"/>
      <c r="M352" s="99"/>
      <c r="N352" s="99"/>
      <c r="O352" s="104">
        <f>O348</f>
        <v>0</v>
      </c>
      <c r="P352" s="122">
        <f t="shared" si="24"/>
        <v>0</v>
      </c>
      <c r="Q352" s="200">
        <f>Q348</f>
        <v>0</v>
      </c>
    </row>
    <row r="353" spans="1:19" s="37" customFormat="1" ht="20.100000000000001" customHeight="1" x14ac:dyDescent="0.25">
      <c r="A353" s="1084" t="s">
        <v>546</v>
      </c>
      <c r="B353" s="1084"/>
      <c r="C353" s="1084"/>
      <c r="D353" s="1084"/>
      <c r="E353" s="1084"/>
      <c r="F353" s="1084"/>
      <c r="G353" s="1084"/>
      <c r="H353" s="1084"/>
      <c r="I353" s="1084"/>
      <c r="J353" s="1084"/>
      <c r="K353" s="1084"/>
      <c r="L353" s="1084"/>
      <c r="M353" s="1084"/>
      <c r="N353" s="1084"/>
      <c r="O353" s="1084"/>
      <c r="P353" s="205"/>
      <c r="Q353" s="196"/>
    </row>
    <row r="354" spans="1:19" s="37" customFormat="1" ht="20.100000000000001" customHeight="1" x14ac:dyDescent="0.25">
      <c r="A354" s="69" t="s">
        <v>278</v>
      </c>
      <c r="B354" s="1109" t="s">
        <v>481</v>
      </c>
      <c r="C354" s="1104"/>
      <c r="D354" s="1104"/>
      <c r="E354" s="1105"/>
      <c r="F354" s="71">
        <f>F355+F356+F357</f>
        <v>21905.600000000002</v>
      </c>
      <c r="G354" s="433"/>
      <c r="H354" s="410"/>
      <c r="I354" s="98"/>
      <c r="J354" s="98"/>
      <c r="K354" s="98"/>
      <c r="L354" s="98"/>
      <c r="M354" s="98"/>
      <c r="N354" s="98"/>
      <c r="O354" s="103">
        <f>O355+O356+O357</f>
        <v>0</v>
      </c>
      <c r="P354" s="122">
        <f t="shared" ref="P354:P361" si="25">F354+O354</f>
        <v>21905.600000000002</v>
      </c>
      <c r="Q354" s="170">
        <f>Q355+Q356+Q357</f>
        <v>0</v>
      </c>
    </row>
    <row r="355" spans="1:19" s="37" customFormat="1" ht="20.100000000000001" customHeight="1" x14ac:dyDescent="0.25">
      <c r="A355" s="69" t="s">
        <v>279</v>
      </c>
      <c r="B355" s="1103" t="s">
        <v>468</v>
      </c>
      <c r="C355" s="1104"/>
      <c r="D355" s="1104"/>
      <c r="E355" s="1105"/>
      <c r="F355" s="71">
        <f>F280</f>
        <v>0</v>
      </c>
      <c r="G355" s="433"/>
      <c r="H355" s="410"/>
      <c r="I355" s="98"/>
      <c r="J355" s="98"/>
      <c r="K355" s="98"/>
      <c r="L355" s="98"/>
      <c r="M355" s="98"/>
      <c r="N355" s="98"/>
      <c r="O355" s="103">
        <f>O280</f>
        <v>0</v>
      </c>
      <c r="P355" s="122">
        <f t="shared" si="25"/>
        <v>0</v>
      </c>
      <c r="Q355" s="170">
        <f>Q280</f>
        <v>0</v>
      </c>
    </row>
    <row r="356" spans="1:19" s="37" customFormat="1" ht="20.100000000000001" customHeight="1" x14ac:dyDescent="0.25">
      <c r="A356" s="69" t="s">
        <v>280</v>
      </c>
      <c r="B356" s="1103" t="s">
        <v>29</v>
      </c>
      <c r="C356" s="1104"/>
      <c r="D356" s="1104"/>
      <c r="E356" s="1105"/>
      <c r="F356" s="71">
        <f>F281</f>
        <v>3996.7</v>
      </c>
      <c r="G356" s="433"/>
      <c r="H356" s="410"/>
      <c r="I356" s="98"/>
      <c r="J356" s="98"/>
      <c r="K356" s="98"/>
      <c r="L356" s="98"/>
      <c r="M356" s="98"/>
      <c r="N356" s="98"/>
      <c r="O356" s="103">
        <f>O281</f>
        <v>0</v>
      </c>
      <c r="P356" s="122">
        <f t="shared" si="25"/>
        <v>3996.7</v>
      </c>
      <c r="Q356" s="170">
        <f>Q281</f>
        <v>0</v>
      </c>
    </row>
    <row r="357" spans="1:19" s="37" customFormat="1" ht="20.100000000000001" customHeight="1" x14ac:dyDescent="0.25">
      <c r="A357" s="69" t="s">
        <v>281</v>
      </c>
      <c r="B357" s="1103" t="s">
        <v>158</v>
      </c>
      <c r="C357" s="1104"/>
      <c r="D357" s="1104"/>
      <c r="E357" s="1105"/>
      <c r="F357" s="71">
        <f>F282</f>
        <v>17908.900000000001</v>
      </c>
      <c r="G357" s="433"/>
      <c r="H357" s="410"/>
      <c r="I357" s="98"/>
      <c r="J357" s="98"/>
      <c r="K357" s="98"/>
      <c r="L357" s="98"/>
      <c r="M357" s="98"/>
      <c r="N357" s="98"/>
      <c r="O357" s="103">
        <f>O282</f>
        <v>0</v>
      </c>
      <c r="P357" s="122">
        <f t="shared" si="25"/>
        <v>17908.900000000001</v>
      </c>
      <c r="Q357" s="170">
        <f>Q282</f>
        <v>0</v>
      </c>
    </row>
    <row r="358" spans="1:19" s="37" customFormat="1" ht="20.100000000000001" customHeight="1" x14ac:dyDescent="0.25">
      <c r="A358" s="69" t="s">
        <v>282</v>
      </c>
      <c r="B358" s="1109" t="s">
        <v>419</v>
      </c>
      <c r="C358" s="1104"/>
      <c r="D358" s="1104"/>
      <c r="E358" s="1105"/>
      <c r="F358" s="71">
        <f>F354</f>
        <v>21905.600000000002</v>
      </c>
      <c r="G358" s="433"/>
      <c r="H358" s="410"/>
      <c r="I358" s="98"/>
      <c r="J358" s="98"/>
      <c r="K358" s="98"/>
      <c r="L358" s="98"/>
      <c r="M358" s="98"/>
      <c r="N358" s="98"/>
      <c r="O358" s="103">
        <f>O354</f>
        <v>0</v>
      </c>
      <c r="P358" s="122">
        <f t="shared" si="25"/>
        <v>21905.600000000002</v>
      </c>
      <c r="Q358" s="170">
        <f>Q354</f>
        <v>0</v>
      </c>
    </row>
    <row r="359" spans="1:19" s="37" customFormat="1" ht="20.100000000000001" customHeight="1" x14ac:dyDescent="0.25">
      <c r="A359" s="69" t="s">
        <v>283</v>
      </c>
      <c r="B359" s="1103" t="s">
        <v>468</v>
      </c>
      <c r="C359" s="1104"/>
      <c r="D359" s="1104"/>
      <c r="E359" s="1105"/>
      <c r="F359" s="71">
        <f>F355</f>
        <v>0</v>
      </c>
      <c r="G359" s="433"/>
      <c r="H359" s="410"/>
      <c r="I359" s="98"/>
      <c r="J359" s="98"/>
      <c r="K359" s="98"/>
      <c r="L359" s="98"/>
      <c r="M359" s="98"/>
      <c r="N359" s="98"/>
      <c r="O359" s="103">
        <f>O355</f>
        <v>0</v>
      </c>
      <c r="P359" s="122">
        <f t="shared" si="25"/>
        <v>0</v>
      </c>
      <c r="Q359" s="170">
        <f>Q355</f>
        <v>0</v>
      </c>
    </row>
    <row r="360" spans="1:19" s="37" customFormat="1" ht="20.100000000000001" customHeight="1" x14ac:dyDescent="0.25">
      <c r="A360" s="69" t="s">
        <v>284</v>
      </c>
      <c r="B360" s="1103" t="s">
        <v>29</v>
      </c>
      <c r="C360" s="1104"/>
      <c r="D360" s="1104"/>
      <c r="E360" s="1105"/>
      <c r="F360" s="71">
        <f>F356</f>
        <v>3996.7</v>
      </c>
      <c r="G360" s="433"/>
      <c r="H360" s="410"/>
      <c r="I360" s="98"/>
      <c r="J360" s="98"/>
      <c r="K360" s="98"/>
      <c r="L360" s="98"/>
      <c r="M360" s="98"/>
      <c r="N360" s="98"/>
      <c r="O360" s="103">
        <f>O356</f>
        <v>0</v>
      </c>
      <c r="P360" s="122">
        <f t="shared" si="25"/>
        <v>3996.7</v>
      </c>
      <c r="Q360" s="170">
        <f>Q356</f>
        <v>0</v>
      </c>
    </row>
    <row r="361" spans="1:19" s="37" customFormat="1" ht="20.100000000000001" customHeight="1" x14ac:dyDescent="0.25">
      <c r="A361" s="69" t="s">
        <v>285</v>
      </c>
      <c r="B361" s="1103" t="s">
        <v>158</v>
      </c>
      <c r="C361" s="1104"/>
      <c r="D361" s="1104"/>
      <c r="E361" s="1105"/>
      <c r="F361" s="71">
        <f>F357</f>
        <v>17908.900000000001</v>
      </c>
      <c r="G361" s="433"/>
      <c r="H361" s="410"/>
      <c r="I361" s="98"/>
      <c r="J361" s="98"/>
      <c r="K361" s="98"/>
      <c r="L361" s="98"/>
      <c r="M361" s="98"/>
      <c r="N361" s="98"/>
      <c r="O361" s="103">
        <f>O357</f>
        <v>0</v>
      </c>
      <c r="P361" s="122">
        <f t="shared" si="25"/>
        <v>17908.900000000001</v>
      </c>
      <c r="Q361" s="170">
        <f>Q357</f>
        <v>0</v>
      </c>
    </row>
    <row r="362" spans="1:19" s="37" customFormat="1" ht="20.100000000000001" customHeight="1" x14ac:dyDescent="0.25">
      <c r="A362" s="1118" t="s">
        <v>495</v>
      </c>
      <c r="B362" s="1118"/>
      <c r="C362" s="1118"/>
      <c r="D362" s="1118"/>
      <c r="E362" s="1118"/>
      <c r="F362" s="1118"/>
      <c r="G362" s="1118"/>
      <c r="H362" s="1118"/>
      <c r="I362" s="1118"/>
      <c r="J362" s="1118"/>
      <c r="K362" s="1118"/>
      <c r="L362" s="1118"/>
      <c r="M362" s="1118"/>
      <c r="N362" s="1118"/>
      <c r="O362" s="1118"/>
      <c r="P362" s="205"/>
      <c r="Q362" s="196"/>
    </row>
    <row r="363" spans="1:19" s="37" customFormat="1" ht="20.100000000000001" customHeight="1" x14ac:dyDescent="0.25">
      <c r="A363" s="69" t="s">
        <v>278</v>
      </c>
      <c r="B363" s="1109" t="s">
        <v>481</v>
      </c>
      <c r="C363" s="1104"/>
      <c r="D363" s="1104"/>
      <c r="E363" s="1105"/>
      <c r="F363" s="71">
        <f>F364+F365+F366</f>
        <v>1300084.3999999999</v>
      </c>
      <c r="G363" s="433"/>
      <c r="H363" s="410"/>
      <c r="I363" s="98"/>
      <c r="J363" s="98"/>
      <c r="K363" s="98"/>
      <c r="L363" s="98"/>
      <c r="M363" s="98"/>
      <c r="N363" s="98"/>
      <c r="O363" s="414">
        <f>O364+O365+O366</f>
        <v>0</v>
      </c>
      <c r="P363" s="122">
        <f t="shared" ref="P363:P374" si="26">F363+O363</f>
        <v>1300084.3999999999</v>
      </c>
      <c r="Q363" s="170">
        <f>Q364+Q365+Q366</f>
        <v>0</v>
      </c>
      <c r="S363" s="398"/>
    </row>
    <row r="364" spans="1:19" s="37" customFormat="1" ht="20.100000000000001" customHeight="1" x14ac:dyDescent="0.25">
      <c r="A364" s="69" t="s">
        <v>279</v>
      </c>
      <c r="B364" s="1103" t="s">
        <v>468</v>
      </c>
      <c r="C364" s="1104"/>
      <c r="D364" s="1104"/>
      <c r="E364" s="1105"/>
      <c r="F364" s="71">
        <f>F298+F311+F324+F337+F346+F355</f>
        <v>-10.9</v>
      </c>
      <c r="G364" s="433"/>
      <c r="H364" s="410"/>
      <c r="I364" s="98"/>
      <c r="J364" s="98"/>
      <c r="K364" s="98"/>
      <c r="L364" s="98"/>
      <c r="M364" s="98"/>
      <c r="N364" s="98"/>
      <c r="O364" s="414">
        <f>O298+O311+O324+O337+O346+O355</f>
        <v>0</v>
      </c>
      <c r="P364" s="122">
        <f t="shared" si="26"/>
        <v>-10.9</v>
      </c>
      <c r="Q364" s="170">
        <f>Q298+Q311+Q324+Q337+Q346+Q355</f>
        <v>0</v>
      </c>
      <c r="S364" s="398"/>
    </row>
    <row r="365" spans="1:19" s="37" customFormat="1" ht="20.100000000000001" customHeight="1" x14ac:dyDescent="0.25">
      <c r="A365" s="69" t="s">
        <v>280</v>
      </c>
      <c r="B365" s="1103" t="s">
        <v>29</v>
      </c>
      <c r="C365" s="1104"/>
      <c r="D365" s="1104"/>
      <c r="E365" s="1105"/>
      <c r="F365" s="71">
        <f>F299+F312+F325+F338+F347+F356</f>
        <v>553371.69999999995</v>
      </c>
      <c r="G365" s="433"/>
      <c r="H365" s="410"/>
      <c r="I365" s="98"/>
      <c r="J365" s="98"/>
      <c r="K365" s="98"/>
      <c r="L365" s="98"/>
      <c r="M365" s="98"/>
      <c r="N365" s="98"/>
      <c r="O365" s="414">
        <f>O299+O312+O325+O338+O347+O356</f>
        <v>0</v>
      </c>
      <c r="P365" s="122">
        <f t="shared" si="26"/>
        <v>553371.69999999995</v>
      </c>
      <c r="Q365" s="170">
        <f>Q299+Q312+Q325+Q338+Q347+Q356</f>
        <v>0</v>
      </c>
      <c r="S365" s="398"/>
    </row>
    <row r="366" spans="1:19" s="37" customFormat="1" ht="20.100000000000001" customHeight="1" x14ac:dyDescent="0.25">
      <c r="A366" s="69" t="s">
        <v>281</v>
      </c>
      <c r="B366" s="1103" t="s">
        <v>158</v>
      </c>
      <c r="C366" s="1104"/>
      <c r="D366" s="1104"/>
      <c r="E366" s="1105"/>
      <c r="F366" s="71">
        <f>F300+F313+F326+F339+F348+F357</f>
        <v>746723.6</v>
      </c>
      <c r="G366" s="433"/>
      <c r="H366" s="410"/>
      <c r="I366" s="98"/>
      <c r="J366" s="98"/>
      <c r="K366" s="98"/>
      <c r="L366" s="98"/>
      <c r="M366" s="98"/>
      <c r="N366" s="98"/>
      <c r="O366" s="414">
        <f>O300+O313+O326+O339+O348+O357</f>
        <v>0</v>
      </c>
      <c r="P366" s="122">
        <f t="shared" si="26"/>
        <v>746723.6</v>
      </c>
      <c r="Q366" s="170">
        <f>Q300+Q313+Q326+Q339+Q348+Q357</f>
        <v>0</v>
      </c>
      <c r="S366" s="398"/>
    </row>
    <row r="367" spans="1:19" s="37" customFormat="1" ht="20.100000000000001" customHeight="1" x14ac:dyDescent="0.25">
      <c r="A367" s="69" t="s">
        <v>282</v>
      </c>
      <c r="B367" s="1109" t="s">
        <v>482</v>
      </c>
      <c r="C367" s="1104"/>
      <c r="D367" s="1104"/>
      <c r="E367" s="1105"/>
      <c r="F367" s="72">
        <f>F368+F369+F370</f>
        <v>0</v>
      </c>
      <c r="G367" s="434"/>
      <c r="H367" s="411"/>
      <c r="I367" s="99"/>
      <c r="J367" s="99"/>
      <c r="K367" s="99"/>
      <c r="L367" s="99"/>
      <c r="M367" s="99"/>
      <c r="N367" s="99"/>
      <c r="O367" s="104">
        <f>O368+O369+O370</f>
        <v>0</v>
      </c>
      <c r="P367" s="122">
        <f t="shared" si="26"/>
        <v>0</v>
      </c>
      <c r="Q367" s="200">
        <f>Q368+Q369+Q370</f>
        <v>0</v>
      </c>
    </row>
    <row r="368" spans="1:19" s="37" customFormat="1" ht="20.100000000000001" customHeight="1" x14ac:dyDescent="0.25">
      <c r="A368" s="69" t="s">
        <v>283</v>
      </c>
      <c r="B368" s="1103" t="s">
        <v>468</v>
      </c>
      <c r="C368" s="1104"/>
      <c r="D368" s="1104"/>
      <c r="E368" s="1105"/>
      <c r="F368" s="72">
        <f>F302+F315+F328</f>
        <v>0</v>
      </c>
      <c r="G368" s="434"/>
      <c r="H368" s="411"/>
      <c r="I368" s="99"/>
      <c r="J368" s="99"/>
      <c r="K368" s="99"/>
      <c r="L368" s="99"/>
      <c r="M368" s="99"/>
      <c r="N368" s="99"/>
      <c r="O368" s="104">
        <f>O302+O315+O328</f>
        <v>0</v>
      </c>
      <c r="P368" s="122">
        <f t="shared" si="26"/>
        <v>0</v>
      </c>
      <c r="Q368" s="200">
        <f>Q302+Q315+Q328</f>
        <v>0</v>
      </c>
    </row>
    <row r="369" spans="1:20" s="37" customFormat="1" ht="20.100000000000001" customHeight="1" x14ac:dyDescent="0.25">
      <c r="A369" s="69" t="s">
        <v>284</v>
      </c>
      <c r="B369" s="1103" t="s">
        <v>29</v>
      </c>
      <c r="C369" s="1104"/>
      <c r="D369" s="1104"/>
      <c r="E369" s="1105"/>
      <c r="F369" s="72">
        <f>F303+F316+F329</f>
        <v>0</v>
      </c>
      <c r="G369" s="434"/>
      <c r="H369" s="411"/>
      <c r="I369" s="99"/>
      <c r="J369" s="99"/>
      <c r="K369" s="99"/>
      <c r="L369" s="99"/>
      <c r="M369" s="99"/>
      <c r="N369" s="99"/>
      <c r="O369" s="104">
        <f>O303+O316+O329</f>
        <v>0</v>
      </c>
      <c r="P369" s="122">
        <f t="shared" si="26"/>
        <v>0</v>
      </c>
      <c r="Q369" s="200">
        <f>Q303+Q316+Q329</f>
        <v>0</v>
      </c>
    </row>
    <row r="370" spans="1:20" s="37" customFormat="1" ht="20.100000000000001" customHeight="1" x14ac:dyDescent="0.25">
      <c r="A370" s="69" t="s">
        <v>285</v>
      </c>
      <c r="B370" s="1103" t="s">
        <v>158</v>
      </c>
      <c r="C370" s="1104"/>
      <c r="D370" s="1104"/>
      <c r="E370" s="1105"/>
      <c r="F370" s="72">
        <f>F304+F317+F330</f>
        <v>0</v>
      </c>
      <c r="G370" s="434"/>
      <c r="H370" s="411"/>
      <c r="I370" s="99"/>
      <c r="J370" s="99"/>
      <c r="K370" s="99"/>
      <c r="L370" s="99"/>
      <c r="M370" s="99"/>
      <c r="N370" s="99"/>
      <c r="O370" s="104">
        <f>O304+O317+O330</f>
        <v>0</v>
      </c>
      <c r="P370" s="122">
        <f t="shared" si="26"/>
        <v>0</v>
      </c>
      <c r="Q370" s="200">
        <f>Q304+Q317+Q330</f>
        <v>0</v>
      </c>
    </row>
    <row r="371" spans="1:20" s="37" customFormat="1" ht="20.100000000000001" customHeight="1" x14ac:dyDescent="0.25">
      <c r="A371" s="69" t="s">
        <v>286</v>
      </c>
      <c r="B371" s="1109" t="s">
        <v>420</v>
      </c>
      <c r="C371" s="1104"/>
      <c r="D371" s="1104"/>
      <c r="E371" s="1105"/>
      <c r="F371" s="72">
        <f>F372+F373+F374</f>
        <v>1300084.3999999999</v>
      </c>
      <c r="G371" s="434"/>
      <c r="H371" s="411"/>
      <c r="I371" s="99"/>
      <c r="J371" s="99"/>
      <c r="K371" s="99"/>
      <c r="L371" s="99"/>
      <c r="M371" s="99"/>
      <c r="N371" s="99"/>
      <c r="O371" s="104">
        <f>O372+O373+O374</f>
        <v>0</v>
      </c>
      <c r="P371" s="122">
        <f t="shared" si="26"/>
        <v>1300084.3999999999</v>
      </c>
      <c r="Q371" s="200">
        <f>Q372+Q373+Q374</f>
        <v>0</v>
      </c>
    </row>
    <row r="372" spans="1:20" s="37" customFormat="1" ht="20.100000000000001" customHeight="1" x14ac:dyDescent="0.25">
      <c r="A372" s="69" t="s">
        <v>287</v>
      </c>
      <c r="B372" s="1103" t="s">
        <v>468</v>
      </c>
      <c r="C372" s="1104"/>
      <c r="D372" s="1104"/>
      <c r="E372" s="1105"/>
      <c r="F372" s="72">
        <f>F364+F368</f>
        <v>-10.9</v>
      </c>
      <c r="G372" s="434"/>
      <c r="H372" s="411"/>
      <c r="I372" s="99"/>
      <c r="J372" s="99"/>
      <c r="K372" s="99"/>
      <c r="L372" s="99"/>
      <c r="M372" s="99"/>
      <c r="N372" s="99"/>
      <c r="O372" s="104">
        <f>O364+O368</f>
        <v>0</v>
      </c>
      <c r="P372" s="122">
        <f t="shared" si="26"/>
        <v>-10.9</v>
      </c>
      <c r="Q372" s="200">
        <f>Q364+Q368</f>
        <v>0</v>
      </c>
    </row>
    <row r="373" spans="1:20" s="37" customFormat="1" ht="20.100000000000001" customHeight="1" x14ac:dyDescent="0.25">
      <c r="A373" s="69" t="s">
        <v>288</v>
      </c>
      <c r="B373" s="1103" t="s">
        <v>29</v>
      </c>
      <c r="C373" s="1104"/>
      <c r="D373" s="1104"/>
      <c r="E373" s="1105"/>
      <c r="F373" s="72">
        <f>F365+F369</f>
        <v>553371.69999999995</v>
      </c>
      <c r="G373" s="434"/>
      <c r="H373" s="411"/>
      <c r="I373" s="99"/>
      <c r="J373" s="99"/>
      <c r="K373" s="99"/>
      <c r="L373" s="99"/>
      <c r="M373" s="99"/>
      <c r="N373" s="99"/>
      <c r="O373" s="104">
        <f>O365+O369</f>
        <v>0</v>
      </c>
      <c r="P373" s="122">
        <f t="shared" si="26"/>
        <v>553371.69999999995</v>
      </c>
      <c r="Q373" s="200">
        <f>Q365+Q369</f>
        <v>0</v>
      </c>
    </row>
    <row r="374" spans="1:20" s="37" customFormat="1" ht="20.100000000000001" customHeight="1" x14ac:dyDescent="0.25">
      <c r="A374" s="69" t="s">
        <v>289</v>
      </c>
      <c r="B374" s="1103" t="s">
        <v>158</v>
      </c>
      <c r="C374" s="1104"/>
      <c r="D374" s="1104"/>
      <c r="E374" s="1105"/>
      <c r="F374" s="72">
        <f>F366+F370</f>
        <v>746723.6</v>
      </c>
      <c r="G374" s="434"/>
      <c r="H374" s="411"/>
      <c r="I374" s="99"/>
      <c r="J374" s="99"/>
      <c r="K374" s="99"/>
      <c r="L374" s="99"/>
      <c r="M374" s="99"/>
      <c r="N374" s="99"/>
      <c r="O374" s="104">
        <f>O366+O370</f>
        <v>0</v>
      </c>
      <c r="P374" s="122">
        <f t="shared" si="26"/>
        <v>746723.6</v>
      </c>
      <c r="Q374" s="200">
        <f>Q366+Q370</f>
        <v>0</v>
      </c>
    </row>
    <row r="375" spans="1:20" ht="36" customHeight="1" x14ac:dyDescent="0.2">
      <c r="A375" s="1114" t="s">
        <v>421</v>
      </c>
      <c r="B375" s="1115"/>
      <c r="C375" s="1115"/>
      <c r="D375" s="1115"/>
      <c r="E375" s="1115"/>
      <c r="F375" s="1115"/>
      <c r="G375" s="1115"/>
      <c r="H375" s="1115"/>
      <c r="I375" s="1115"/>
      <c r="J375" s="1115"/>
      <c r="K375" s="1115"/>
      <c r="L375" s="1115"/>
      <c r="M375" s="1115"/>
      <c r="N375" s="1115"/>
      <c r="O375" s="1115"/>
      <c r="P375" s="260"/>
    </row>
    <row r="376" spans="1:20" x14ac:dyDescent="0.2">
      <c r="A376" s="62"/>
      <c r="B376" s="59"/>
      <c r="C376" s="60"/>
      <c r="D376" s="61"/>
      <c r="E376" s="62"/>
      <c r="P376" s="229"/>
    </row>
    <row r="377" spans="1:20" ht="15.75" x14ac:dyDescent="0.2">
      <c r="A377" s="1116"/>
      <c r="B377" s="1117"/>
      <c r="C377" s="1117"/>
      <c r="D377" s="1117"/>
      <c r="E377" s="1117"/>
      <c r="P377" s="229"/>
    </row>
    <row r="378" spans="1:20" x14ac:dyDescent="0.2">
      <c r="P378" s="229"/>
    </row>
    <row r="379" spans="1:20" x14ac:dyDescent="0.2">
      <c r="B379" s="59"/>
      <c r="C379" s="60"/>
      <c r="D379" s="61"/>
      <c r="E379" s="62"/>
      <c r="F379" s="114"/>
      <c r="G379" s="429"/>
      <c r="H379" s="406"/>
      <c r="I379" s="78"/>
      <c r="J379" s="78"/>
      <c r="K379" s="78"/>
      <c r="L379" s="78"/>
      <c r="M379" s="78"/>
      <c r="N379" s="80"/>
      <c r="O379" s="43"/>
      <c r="P379" s="230"/>
      <c r="T379" s="399"/>
    </row>
    <row r="380" spans="1:20" x14ac:dyDescent="0.2">
      <c r="B380" s="59"/>
      <c r="C380" s="60"/>
      <c r="D380" s="61"/>
      <c r="E380" s="62"/>
      <c r="F380" s="114"/>
      <c r="G380" s="429"/>
      <c r="H380" s="406"/>
      <c r="I380" s="78"/>
      <c r="J380" s="78"/>
      <c r="K380" s="78"/>
      <c r="L380" s="78"/>
      <c r="M380" s="78"/>
      <c r="N380" s="80"/>
      <c r="O380" s="43"/>
      <c r="P380" s="230"/>
    </row>
    <row r="381" spans="1:20" x14ac:dyDescent="0.2">
      <c r="B381" s="59"/>
      <c r="C381" s="60"/>
      <c r="D381" s="61"/>
      <c r="E381" s="62"/>
      <c r="F381" s="114"/>
      <c r="G381" s="429"/>
      <c r="H381" s="406"/>
      <c r="I381" s="78"/>
      <c r="J381" s="78"/>
      <c r="K381" s="78"/>
      <c r="L381" s="78"/>
      <c r="M381" s="78"/>
      <c r="N381" s="80"/>
      <c r="O381" s="43"/>
      <c r="P381" s="230"/>
    </row>
    <row r="382" spans="1:20" x14ac:dyDescent="0.2">
      <c r="B382" s="59"/>
      <c r="C382" s="60"/>
      <c r="D382" s="61"/>
      <c r="E382" s="62"/>
      <c r="F382" s="114"/>
      <c r="G382" s="429"/>
      <c r="H382" s="406"/>
      <c r="I382" s="78"/>
      <c r="J382" s="78"/>
      <c r="K382" s="78"/>
      <c r="L382" s="78"/>
      <c r="M382" s="78"/>
      <c r="N382" s="80"/>
      <c r="O382" s="43"/>
      <c r="P382" s="230"/>
    </row>
    <row r="383" spans="1:20" x14ac:dyDescent="0.2">
      <c r="B383" s="59"/>
      <c r="C383" s="60"/>
      <c r="D383" s="61"/>
      <c r="E383" s="62"/>
      <c r="F383" s="114"/>
      <c r="G383" s="429"/>
      <c r="H383" s="406"/>
      <c r="I383" s="78"/>
      <c r="J383" s="78"/>
      <c r="K383" s="78"/>
      <c r="L383" s="78"/>
      <c r="M383" s="78"/>
      <c r="N383" s="80"/>
      <c r="O383" s="43"/>
      <c r="P383" s="230"/>
    </row>
    <row r="384" spans="1:20" x14ac:dyDescent="0.2">
      <c r="B384" s="59"/>
      <c r="C384" s="60"/>
      <c r="D384" s="61"/>
      <c r="E384" s="62"/>
      <c r="F384" s="114"/>
      <c r="G384" s="429"/>
      <c r="H384" s="406"/>
      <c r="I384" s="78"/>
      <c r="J384" s="78"/>
      <c r="K384" s="78"/>
      <c r="L384" s="78"/>
      <c r="M384" s="78"/>
      <c r="N384" s="80"/>
      <c r="O384" s="43"/>
      <c r="P384" s="230"/>
    </row>
    <row r="385" spans="2:16" x14ac:dyDescent="0.2">
      <c r="B385" s="59"/>
      <c r="C385" s="60"/>
      <c r="D385" s="61"/>
      <c r="E385" s="62"/>
      <c r="F385" s="114"/>
      <c r="G385" s="429"/>
      <c r="H385" s="406"/>
      <c r="I385" s="78"/>
      <c r="J385" s="78"/>
      <c r="K385" s="78"/>
      <c r="L385" s="78"/>
      <c r="M385" s="78"/>
      <c r="N385" s="80"/>
      <c r="O385" s="43"/>
      <c r="P385" s="230"/>
    </row>
    <row r="386" spans="2:16" x14ac:dyDescent="0.2">
      <c r="B386" s="59"/>
      <c r="C386" s="60"/>
      <c r="D386" s="61"/>
      <c r="E386" s="62"/>
      <c r="F386" s="114"/>
      <c r="G386" s="429"/>
      <c r="H386" s="406"/>
      <c r="I386" s="78"/>
      <c r="J386" s="78"/>
      <c r="K386" s="78"/>
      <c r="L386" s="78"/>
      <c r="M386" s="78"/>
      <c r="N386" s="80"/>
      <c r="O386" s="43"/>
      <c r="P386" s="230"/>
    </row>
    <row r="387" spans="2:16" x14ac:dyDescent="0.2">
      <c r="B387" s="59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80"/>
      <c r="O387" s="43"/>
      <c r="P387" s="230"/>
    </row>
    <row r="388" spans="2:16" x14ac:dyDescent="0.2">
      <c r="B388" s="59"/>
      <c r="C388" s="60"/>
      <c r="D388" s="61"/>
      <c r="E388" s="62"/>
      <c r="F388" s="114"/>
      <c r="G388" s="429"/>
      <c r="H388" s="406"/>
      <c r="I388" s="78"/>
      <c r="J388" s="78"/>
      <c r="K388" s="78"/>
      <c r="L388" s="78"/>
      <c r="M388" s="78"/>
      <c r="N388" s="80"/>
      <c r="O388" s="43"/>
      <c r="P388" s="230"/>
    </row>
  </sheetData>
  <mergeCells count="260">
    <mergeCell ref="B118:E118"/>
    <mergeCell ref="B119:E119"/>
    <mergeCell ref="B120:E120"/>
    <mergeCell ref="B121:E121"/>
    <mergeCell ref="B276:E276"/>
    <mergeCell ref="B277:E277"/>
    <mergeCell ref="B238:E238"/>
    <mergeCell ref="B239:E239"/>
    <mergeCell ref="B240:E240"/>
    <mergeCell ref="B241:E241"/>
    <mergeCell ref="A269:Q269"/>
    <mergeCell ref="B270:E270"/>
    <mergeCell ref="B211:E211"/>
    <mergeCell ref="B213:E213"/>
    <mergeCell ref="B212:E212"/>
    <mergeCell ref="A216:O216"/>
    <mergeCell ref="B246:E246"/>
    <mergeCell ref="A227:A228"/>
    <mergeCell ref="B214:E214"/>
    <mergeCell ref="D227:D228"/>
    <mergeCell ref="B189:E189"/>
    <mergeCell ref="B207:E207"/>
    <mergeCell ref="B181:E181"/>
    <mergeCell ref="B179:E179"/>
    <mergeCell ref="A116:Q116"/>
    <mergeCell ref="B275:E275"/>
    <mergeCell ref="B122:E122"/>
    <mergeCell ref="B123:E123"/>
    <mergeCell ref="B124:E124"/>
    <mergeCell ref="B117:E117"/>
    <mergeCell ref="B200:E200"/>
    <mergeCell ref="B164:E164"/>
    <mergeCell ref="B165:E165"/>
    <mergeCell ref="B166:E166"/>
    <mergeCell ref="B202:E202"/>
    <mergeCell ref="B203:E203"/>
    <mergeCell ref="B204:E204"/>
    <mergeCell ref="B205:E205"/>
    <mergeCell ref="A233:Q233"/>
    <mergeCell ref="B185:E185"/>
    <mergeCell ref="B186:E186"/>
    <mergeCell ref="A148:O148"/>
    <mergeCell ref="B183:E183"/>
    <mergeCell ref="A170:O170"/>
    <mergeCell ref="B210:E210"/>
    <mergeCell ref="B209:E209"/>
    <mergeCell ref="B208:E208"/>
    <mergeCell ref="A206:O206"/>
    <mergeCell ref="B95:E95"/>
    <mergeCell ref="B96:E96"/>
    <mergeCell ref="A158:Q158"/>
    <mergeCell ref="B159:E159"/>
    <mergeCell ref="C227:C228"/>
    <mergeCell ref="B97:E97"/>
    <mergeCell ref="B98:E98"/>
    <mergeCell ref="A197:Q197"/>
    <mergeCell ref="B198:E198"/>
    <mergeCell ref="B199:E199"/>
    <mergeCell ref="A134:O134"/>
    <mergeCell ref="B141:E141"/>
    <mergeCell ref="B138:E138"/>
    <mergeCell ref="B146:E146"/>
    <mergeCell ref="B163:E163"/>
    <mergeCell ref="B137:E137"/>
    <mergeCell ref="B135:E135"/>
    <mergeCell ref="B136:E136"/>
    <mergeCell ref="A125:O125"/>
    <mergeCell ref="A99:O99"/>
    <mergeCell ref="A104:O104"/>
    <mergeCell ref="B188:E188"/>
    <mergeCell ref="B184:E184"/>
    <mergeCell ref="B187:E187"/>
    <mergeCell ref="B92:E92"/>
    <mergeCell ref="B93:E93"/>
    <mergeCell ref="B94:E94"/>
    <mergeCell ref="B45:E45"/>
    <mergeCell ref="B46:E46"/>
    <mergeCell ref="B47:E47"/>
    <mergeCell ref="B48:E48"/>
    <mergeCell ref="B49:E49"/>
    <mergeCell ref="B50:E50"/>
    <mergeCell ref="A64:O64"/>
    <mergeCell ref="A65:P65"/>
    <mergeCell ref="B63:E63"/>
    <mergeCell ref="B56:E56"/>
    <mergeCell ref="A51:O51"/>
    <mergeCell ref="B62:E62"/>
    <mergeCell ref="B61:E61"/>
    <mergeCell ref="B60:E60"/>
    <mergeCell ref="B44:E44"/>
    <mergeCell ref="A30:Q30"/>
    <mergeCell ref="B31:E31"/>
    <mergeCell ref="B32:E32"/>
    <mergeCell ref="B33:E33"/>
    <mergeCell ref="B34:E34"/>
    <mergeCell ref="B35:E35"/>
    <mergeCell ref="A90:Q90"/>
    <mergeCell ref="B91:E91"/>
    <mergeCell ref="Q3:Q4"/>
    <mergeCell ref="B55:E55"/>
    <mergeCell ref="B54:E54"/>
    <mergeCell ref="E2:E3"/>
    <mergeCell ref="G2:O2"/>
    <mergeCell ref="B59:E59"/>
    <mergeCell ref="B57:E57"/>
    <mergeCell ref="C2:C3"/>
    <mergeCell ref="B2:B3"/>
    <mergeCell ref="D2:D3"/>
    <mergeCell ref="A5:O5"/>
    <mergeCell ref="B58:E58"/>
    <mergeCell ref="A12:A13"/>
    <mergeCell ref="A2:A3"/>
    <mergeCell ref="B52:E52"/>
    <mergeCell ref="A39:O39"/>
    <mergeCell ref="A14:A15"/>
    <mergeCell ref="A6:O6"/>
    <mergeCell ref="B53:E53"/>
    <mergeCell ref="B36:E36"/>
    <mergeCell ref="B37:E37"/>
    <mergeCell ref="B38:E38"/>
    <mergeCell ref="A42:Q42"/>
    <mergeCell ref="B43:E43"/>
    <mergeCell ref="B201:E201"/>
    <mergeCell ref="A215:O215"/>
    <mergeCell ref="B243:E243"/>
    <mergeCell ref="A226:O226"/>
    <mergeCell ref="B244:E244"/>
    <mergeCell ref="B245:E245"/>
    <mergeCell ref="A242:O242"/>
    <mergeCell ref="B234:E234"/>
    <mergeCell ref="B235:E235"/>
    <mergeCell ref="B236:E236"/>
    <mergeCell ref="B237:E237"/>
    <mergeCell ref="B248:E248"/>
    <mergeCell ref="B247:E247"/>
    <mergeCell ref="A251:O251"/>
    <mergeCell ref="B250:E250"/>
    <mergeCell ref="B249:E249"/>
    <mergeCell ref="A252:O252"/>
    <mergeCell ref="A278:O278"/>
    <mergeCell ref="B279:E279"/>
    <mergeCell ref="B280:E280"/>
    <mergeCell ref="A263:A264"/>
    <mergeCell ref="B263:B264"/>
    <mergeCell ref="A262:O262"/>
    <mergeCell ref="B281:E281"/>
    <mergeCell ref="B271:E271"/>
    <mergeCell ref="B272:E272"/>
    <mergeCell ref="B273:E273"/>
    <mergeCell ref="B274:E274"/>
    <mergeCell ref="A292:O292"/>
    <mergeCell ref="B284:E284"/>
    <mergeCell ref="A290:P290"/>
    <mergeCell ref="A291:P291"/>
    <mergeCell ref="B285:E285"/>
    <mergeCell ref="B282:E282"/>
    <mergeCell ref="G294:O294"/>
    <mergeCell ref="B302:E302"/>
    <mergeCell ref="A294:E295"/>
    <mergeCell ref="B298:E298"/>
    <mergeCell ref="B299:E299"/>
    <mergeCell ref="B297:E297"/>
    <mergeCell ref="B286:E286"/>
    <mergeCell ref="A293:O293"/>
    <mergeCell ref="B283:E283"/>
    <mergeCell ref="B310:E310"/>
    <mergeCell ref="B316:E316"/>
    <mergeCell ref="B331:E331"/>
    <mergeCell ref="B332:E332"/>
    <mergeCell ref="B333:E333"/>
    <mergeCell ref="B326:E326"/>
    <mergeCell ref="A296:O296"/>
    <mergeCell ref="B305:E305"/>
    <mergeCell ref="B306:E306"/>
    <mergeCell ref="B300:E300"/>
    <mergeCell ref="B307:E307"/>
    <mergeCell ref="B304:E304"/>
    <mergeCell ref="B301:E301"/>
    <mergeCell ref="B303:E303"/>
    <mergeCell ref="B308:E308"/>
    <mergeCell ref="A322:O322"/>
    <mergeCell ref="B311:E311"/>
    <mergeCell ref="B317:E317"/>
    <mergeCell ref="B320:E320"/>
    <mergeCell ref="B321:E321"/>
    <mergeCell ref="A309:O309"/>
    <mergeCell ref="B319:E319"/>
    <mergeCell ref="B339:E339"/>
    <mergeCell ref="B341:E341"/>
    <mergeCell ref="B342:E342"/>
    <mergeCell ref="B354:E354"/>
    <mergeCell ref="B358:E358"/>
    <mergeCell ref="B338:E338"/>
    <mergeCell ref="B328:E328"/>
    <mergeCell ref="B318:E318"/>
    <mergeCell ref="B312:E312"/>
    <mergeCell ref="B315:E315"/>
    <mergeCell ref="B313:E313"/>
    <mergeCell ref="B314:E314"/>
    <mergeCell ref="B325:E325"/>
    <mergeCell ref="B329:E329"/>
    <mergeCell ref="B330:E330"/>
    <mergeCell ref="B336:E336"/>
    <mergeCell ref="A335:O335"/>
    <mergeCell ref="B334:E334"/>
    <mergeCell ref="B327:E327"/>
    <mergeCell ref="B323:E323"/>
    <mergeCell ref="B324:E324"/>
    <mergeCell ref="B370:E370"/>
    <mergeCell ref="A344:O344"/>
    <mergeCell ref="B349:E349"/>
    <mergeCell ref="B343:E343"/>
    <mergeCell ref="B366:E366"/>
    <mergeCell ref="B365:E365"/>
    <mergeCell ref="B363:E363"/>
    <mergeCell ref="B364:E364"/>
    <mergeCell ref="A362:O362"/>
    <mergeCell ref="A353:O353"/>
    <mergeCell ref="B356:E356"/>
    <mergeCell ref="B346:E346"/>
    <mergeCell ref="B355:E355"/>
    <mergeCell ref="B351:E351"/>
    <mergeCell ref="B347:E347"/>
    <mergeCell ref="B350:E350"/>
    <mergeCell ref="B359:E359"/>
    <mergeCell ref="B352:E352"/>
    <mergeCell ref="A377:E377"/>
    <mergeCell ref="B372:E372"/>
    <mergeCell ref="B373:E373"/>
    <mergeCell ref="B374:E374"/>
    <mergeCell ref="A375:O375"/>
    <mergeCell ref="B371:E371"/>
    <mergeCell ref="D77:D78"/>
    <mergeCell ref="A191:O191"/>
    <mergeCell ref="B345:E345"/>
    <mergeCell ref="A190:O190"/>
    <mergeCell ref="B178:E178"/>
    <mergeCell ref="B182:E182"/>
    <mergeCell ref="A177:O177"/>
    <mergeCell ref="B180:E180"/>
    <mergeCell ref="B337:E337"/>
    <mergeCell ref="B340:E340"/>
    <mergeCell ref="B369:E369"/>
    <mergeCell ref="B368:E368"/>
    <mergeCell ref="B361:E361"/>
    <mergeCell ref="B348:E348"/>
    <mergeCell ref="B367:E367"/>
    <mergeCell ref="B143:E143"/>
    <mergeCell ref="B360:E360"/>
    <mergeCell ref="B357:E357"/>
    <mergeCell ref="A167:O167"/>
    <mergeCell ref="B145:E145"/>
    <mergeCell ref="B142:E142"/>
    <mergeCell ref="B144:E144"/>
    <mergeCell ref="A147:O147"/>
    <mergeCell ref="B139:E139"/>
    <mergeCell ref="B140:E140"/>
    <mergeCell ref="B160:E160"/>
    <mergeCell ref="B161:E161"/>
    <mergeCell ref="B162:E162"/>
  </mergeCells>
  <phoneticPr fontId="2" type="noConversion"/>
  <conditionalFormatting sqref="F1:F29 F31:F38 O32:O34 F40:F41 F43:F64 Q52:Q63 O54:O55 O58:O59 F66:F89 Q73 Q88 O91:P91 O92:O94 O95:P95 F126:F157 O135:O146 Q135:Q146 Q149:Q151 F159:F196 Q178:Q189 O180:O181 F198:F232 Q207:Q214 O210 Q217:Q218 F234:F261 O244:O246 Q259 F263:F268 Q279:Q286 O281:O282 F292:F65529 Q297:Q308 Q310:Q321 Q323:Q334 Q336:Q343 Q345:Q352 Q354:Q361 Q363:Q374">
    <cfRule type="cellIs" dxfId="12" priority="53" stopIfTrue="1" operator="lessThan">
      <formula>0</formula>
    </cfRule>
  </conditionalFormatting>
  <conditionalFormatting sqref="F91:F115">
    <cfRule type="cellIs" dxfId="11" priority="1" stopIfTrue="1" operator="lessThan">
      <formula>0</formula>
    </cfRule>
  </conditionalFormatting>
  <conditionalFormatting sqref="F270:F289">
    <cfRule type="cellIs" dxfId="10" priority="3" stopIfTrue="1" operator="lessThan">
      <formula>0</formula>
    </cfRule>
  </conditionalFormatting>
  <conditionalFormatting sqref="O272:O273">
    <cfRule type="cellIs" dxfId="9" priority="2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6"/>
  <sheetViews>
    <sheetView zoomScale="60" zoomScaleNormal="60" workbookViewId="0">
      <pane ySplit="3" topLeftCell="A36" activePane="bottomLeft" state="frozen"/>
      <selection activeCell="C1" sqref="C1"/>
      <selection pane="bottomLeft" activeCell="H237" sqref="H237"/>
    </sheetView>
  </sheetViews>
  <sheetFormatPr defaultColWidth="9.140625" defaultRowHeight="15" x14ac:dyDescent="0.2"/>
  <cols>
    <col min="1" max="1" width="8.5703125" style="3" customWidth="1"/>
    <col min="2" max="2" width="37.5703125" style="58" customWidth="1"/>
    <col min="3" max="3" width="10.7109375" style="1" customWidth="1"/>
    <col min="4" max="4" width="23" style="2" customWidth="1"/>
    <col min="5" max="5" width="21.7109375" style="3" customWidth="1"/>
    <col min="6" max="6" width="15.85546875" style="81" customWidth="1"/>
    <col min="7" max="7" width="18.28515625" style="418" customWidth="1"/>
    <col min="8" max="8" width="13.140625" style="400" customWidth="1"/>
    <col min="9" max="9" width="12.42578125" style="77" customWidth="1"/>
    <col min="10" max="10" width="15.28515625" style="77" customWidth="1"/>
    <col min="11" max="13" width="12.42578125" style="77" customWidth="1"/>
    <col min="14" max="14" width="14" style="77" customWidth="1"/>
    <col min="15" max="15" width="17" style="4" customWidth="1"/>
    <col min="16" max="16" width="17" style="118" customWidth="1"/>
    <col min="17" max="17" width="15.7109375" style="130" customWidth="1"/>
    <col min="18" max="19" width="9.140625" style="1"/>
    <col min="20" max="20" width="15.140625" style="1" customWidth="1"/>
    <col min="21" max="16384" width="9.140625" style="1"/>
  </cols>
  <sheetData>
    <row r="1" spans="1:17" ht="20.25" x14ac:dyDescent="0.3">
      <c r="A1" s="111" t="s">
        <v>193</v>
      </c>
      <c r="B1" s="112"/>
      <c r="I1" s="81"/>
      <c r="J1" s="81"/>
      <c r="K1" s="81"/>
      <c r="L1" s="81"/>
      <c r="M1" s="81"/>
      <c r="N1" s="81"/>
      <c r="O1" s="82"/>
    </row>
    <row r="2" spans="1:17" ht="18" customHeight="1" x14ac:dyDescent="0.2">
      <c r="A2" s="1056" t="s">
        <v>501</v>
      </c>
      <c r="B2" s="1056" t="s">
        <v>434</v>
      </c>
      <c r="C2" s="1056" t="s">
        <v>502</v>
      </c>
      <c r="D2" s="1056" t="s">
        <v>503</v>
      </c>
      <c r="E2" s="1056" t="s">
        <v>504</v>
      </c>
      <c r="F2" s="125"/>
      <c r="G2" s="1054"/>
      <c r="H2" s="1054"/>
      <c r="I2" s="1054"/>
      <c r="J2" s="1054"/>
      <c r="K2" s="1054"/>
      <c r="L2" s="1054"/>
      <c r="M2" s="1054"/>
      <c r="N2" s="1054"/>
      <c r="O2" s="1054"/>
      <c r="P2" s="213"/>
    </row>
    <row r="3" spans="1:17" ht="79.5" customHeight="1" thickBot="1" x14ac:dyDescent="0.25">
      <c r="A3" s="1056"/>
      <c r="B3" s="1056"/>
      <c r="C3" s="1262"/>
      <c r="D3" s="1262"/>
      <c r="E3" s="1262"/>
      <c r="F3" s="115" t="s">
        <v>37</v>
      </c>
      <c r="G3" s="440" t="s">
        <v>936</v>
      </c>
      <c r="H3" s="441"/>
      <c r="I3" s="440"/>
      <c r="J3" s="108"/>
      <c r="K3" s="108"/>
      <c r="L3" s="108"/>
      <c r="M3" s="108"/>
      <c r="N3" s="109"/>
      <c r="O3" s="110" t="s">
        <v>191</v>
      </c>
      <c r="P3" s="120" t="s">
        <v>754</v>
      </c>
      <c r="Q3" s="1344" t="s">
        <v>755</v>
      </c>
    </row>
    <row r="4" spans="1:17" ht="17.25" customHeight="1" x14ac:dyDescent="0.2">
      <c r="A4" s="5">
        <v>1</v>
      </c>
      <c r="B4" s="5">
        <v>2</v>
      </c>
      <c r="C4" s="105">
        <v>3</v>
      </c>
      <c r="D4" s="105">
        <v>4</v>
      </c>
      <c r="E4" s="105">
        <v>5</v>
      </c>
      <c r="F4" s="116">
        <v>7</v>
      </c>
      <c r="G4" s="419"/>
      <c r="H4" s="401"/>
      <c r="I4" s="106"/>
      <c r="J4" s="106"/>
      <c r="K4" s="106"/>
      <c r="L4" s="106"/>
      <c r="M4" s="106"/>
      <c r="N4" s="106"/>
      <c r="O4" s="107"/>
      <c r="P4" s="121"/>
      <c r="Q4" s="1345"/>
    </row>
    <row r="5" spans="1:17" s="34" customFormat="1" ht="24.95" customHeight="1" x14ac:dyDescent="0.25">
      <c r="A5" s="1057" t="s">
        <v>325</v>
      </c>
      <c r="B5" s="1125"/>
      <c r="C5" s="1125"/>
      <c r="D5" s="1125"/>
      <c r="E5" s="1125"/>
      <c r="F5" s="1125"/>
      <c r="G5" s="1125"/>
      <c r="H5" s="1125"/>
      <c r="I5" s="1125"/>
      <c r="J5" s="1125"/>
      <c r="K5" s="1125"/>
      <c r="L5" s="1125"/>
      <c r="M5" s="1125"/>
      <c r="N5" s="1125"/>
      <c r="O5" s="1125"/>
      <c r="P5" s="259"/>
      <c r="Q5" s="131"/>
    </row>
    <row r="6" spans="1:17" ht="35.450000000000003" customHeight="1" x14ac:dyDescent="0.25">
      <c r="A6" s="1057" t="s">
        <v>809</v>
      </c>
      <c r="B6" s="1125"/>
      <c r="C6" s="1125"/>
      <c r="D6" s="1125"/>
      <c r="E6" s="1125"/>
      <c r="F6" s="1125"/>
      <c r="G6" s="1125"/>
      <c r="H6" s="1125"/>
      <c r="I6" s="1125"/>
      <c r="J6" s="1125"/>
      <c r="K6" s="1125"/>
      <c r="L6" s="1125"/>
      <c r="M6" s="1125"/>
      <c r="N6" s="1125"/>
      <c r="O6" s="1125"/>
      <c r="P6" s="213"/>
    </row>
    <row r="7" spans="1:17" ht="131.25" customHeight="1" x14ac:dyDescent="0.2">
      <c r="A7" s="290" t="s">
        <v>326</v>
      </c>
      <c r="B7" s="22" t="s">
        <v>649</v>
      </c>
      <c r="C7" s="8" t="s">
        <v>788</v>
      </c>
      <c r="D7" s="207" t="s">
        <v>528</v>
      </c>
      <c r="E7" s="5" t="s">
        <v>825</v>
      </c>
      <c r="F7" s="10">
        <v>15038.9</v>
      </c>
      <c r="G7" s="420"/>
      <c r="H7" s="277"/>
      <c r="I7" s="83"/>
      <c r="J7" s="83"/>
      <c r="K7" s="83"/>
      <c r="L7" s="83"/>
      <c r="M7" s="83"/>
      <c r="N7" s="83"/>
      <c r="O7" s="84">
        <f>SUM(G7:N7)</f>
        <v>0</v>
      </c>
      <c r="P7" s="122">
        <f t="shared" ref="P7:P13" si="0">F7+O7</f>
        <v>15038.9</v>
      </c>
      <c r="Q7" s="196"/>
    </row>
    <row r="8" spans="1:17" ht="228" customHeight="1" x14ac:dyDescent="0.2">
      <c r="A8" s="290" t="s">
        <v>422</v>
      </c>
      <c r="B8" s="22" t="s">
        <v>631</v>
      </c>
      <c r="C8" s="8" t="s">
        <v>788</v>
      </c>
      <c r="D8" s="207" t="s">
        <v>528</v>
      </c>
      <c r="E8" s="5" t="s">
        <v>826</v>
      </c>
      <c r="F8" s="10">
        <v>366037.7</v>
      </c>
      <c r="G8" s="420"/>
      <c r="H8" s="277"/>
      <c r="I8" s="83"/>
      <c r="J8" s="83"/>
      <c r="K8" s="83"/>
      <c r="L8" s="83"/>
      <c r="M8" s="83"/>
      <c r="N8" s="83"/>
      <c r="O8" s="84">
        <f>SUM(G8:N8)</f>
        <v>0</v>
      </c>
      <c r="P8" s="122">
        <f t="shared" si="0"/>
        <v>366037.7</v>
      </c>
      <c r="Q8" s="196"/>
    </row>
    <row r="9" spans="1:17" ht="65.45" customHeight="1" x14ac:dyDescent="0.2">
      <c r="A9" s="290" t="s">
        <v>423</v>
      </c>
      <c r="B9" s="22" t="s">
        <v>621</v>
      </c>
      <c r="C9" s="8" t="s">
        <v>788</v>
      </c>
      <c r="D9" s="207" t="s">
        <v>528</v>
      </c>
      <c r="E9" s="5" t="s">
        <v>598</v>
      </c>
      <c r="F9" s="11">
        <v>305288.90000000002</v>
      </c>
      <c r="G9" s="421"/>
      <c r="H9" s="305"/>
      <c r="I9" s="85"/>
      <c r="J9" s="85"/>
      <c r="K9" s="85"/>
      <c r="L9" s="85"/>
      <c r="M9" s="85"/>
      <c r="N9" s="85"/>
      <c r="O9" s="84">
        <f>SUM(G9:N9)</f>
        <v>0</v>
      </c>
      <c r="P9" s="122">
        <f t="shared" si="0"/>
        <v>305288.90000000002</v>
      </c>
      <c r="Q9" s="273"/>
    </row>
    <row r="10" spans="1:17" ht="82.9" customHeight="1" x14ac:dyDescent="0.2">
      <c r="A10" s="290" t="s">
        <v>424</v>
      </c>
      <c r="B10" s="22" t="s">
        <v>692</v>
      </c>
      <c r="C10" s="8" t="s">
        <v>0</v>
      </c>
      <c r="D10" s="207" t="s">
        <v>528</v>
      </c>
      <c r="E10" s="5" t="s">
        <v>963</v>
      </c>
      <c r="F10" s="11">
        <v>1455.1</v>
      </c>
      <c r="G10" s="421"/>
      <c r="H10" s="305"/>
      <c r="I10" s="85"/>
      <c r="J10" s="85"/>
      <c r="K10" s="85"/>
      <c r="L10" s="85"/>
      <c r="M10" s="85"/>
      <c r="N10" s="85"/>
      <c r="O10" s="84">
        <f>SUM(G10:N10)</f>
        <v>0</v>
      </c>
      <c r="P10" s="122">
        <f t="shared" si="0"/>
        <v>1455.1</v>
      </c>
      <c r="Q10" s="273"/>
    </row>
    <row r="11" spans="1:17" ht="97.9" customHeight="1" x14ac:dyDescent="0.2">
      <c r="A11" s="290" t="s">
        <v>139</v>
      </c>
      <c r="B11" s="22" t="s">
        <v>728</v>
      </c>
      <c r="C11" s="8">
        <v>2014</v>
      </c>
      <c r="D11" s="207" t="s">
        <v>528</v>
      </c>
      <c r="E11" s="5" t="s">
        <v>816</v>
      </c>
      <c r="F11" s="11">
        <v>0</v>
      </c>
      <c r="G11" s="421"/>
      <c r="H11" s="305"/>
      <c r="I11" s="85"/>
      <c r="J11" s="85"/>
      <c r="K11" s="85"/>
      <c r="L11" s="85"/>
      <c r="M11" s="85"/>
      <c r="N11" s="85"/>
      <c r="O11" s="84">
        <f>SUM(G11:N11)</f>
        <v>0</v>
      </c>
      <c r="P11" s="122">
        <f t="shared" si="0"/>
        <v>0</v>
      </c>
      <c r="Q11" s="273"/>
    </row>
    <row r="12" spans="1:17" ht="75.75" hidden="1" customHeight="1" x14ac:dyDescent="0.2">
      <c r="A12" s="290" t="s">
        <v>109</v>
      </c>
      <c r="B12" s="22" t="s">
        <v>242</v>
      </c>
      <c r="C12" s="8">
        <v>2014</v>
      </c>
      <c r="D12" s="207" t="s">
        <v>47</v>
      </c>
      <c r="E12" s="5" t="s">
        <v>599</v>
      </c>
      <c r="F12" s="11">
        <v>0</v>
      </c>
      <c r="G12" s="421"/>
      <c r="H12" s="305"/>
      <c r="I12" s="85"/>
      <c r="J12" s="85"/>
      <c r="K12" s="85"/>
      <c r="L12" s="85"/>
      <c r="M12" s="85"/>
      <c r="N12" s="85"/>
      <c r="O12" s="84">
        <f t="shared" ref="O12:O20" si="1">SUM(G12:N12)</f>
        <v>0</v>
      </c>
      <c r="P12" s="122">
        <f t="shared" si="0"/>
        <v>0</v>
      </c>
    </row>
    <row r="13" spans="1:17" ht="57.75" hidden="1" customHeight="1" x14ac:dyDescent="0.2">
      <c r="A13" s="290"/>
      <c r="B13" s="22"/>
      <c r="C13" s="8">
        <v>2014</v>
      </c>
      <c r="D13" s="207" t="s">
        <v>435</v>
      </c>
      <c r="E13" s="5" t="s">
        <v>599</v>
      </c>
      <c r="F13" s="11">
        <v>0</v>
      </c>
      <c r="G13" s="421"/>
      <c r="H13" s="305"/>
      <c r="I13" s="85"/>
      <c r="J13" s="85"/>
      <c r="K13" s="85"/>
      <c r="L13" s="85"/>
      <c r="M13" s="85"/>
      <c r="N13" s="85"/>
      <c r="O13" s="84">
        <f t="shared" si="1"/>
        <v>0</v>
      </c>
      <c r="P13" s="122">
        <f t="shared" si="0"/>
        <v>0</v>
      </c>
    </row>
    <row r="14" spans="1:17" ht="57.75" hidden="1" customHeight="1" x14ac:dyDescent="0.2">
      <c r="A14" s="290"/>
      <c r="B14" s="22"/>
      <c r="C14" s="8"/>
      <c r="D14" s="207"/>
      <c r="E14" s="5"/>
      <c r="F14" s="11"/>
      <c r="G14" s="421"/>
      <c r="H14" s="305"/>
      <c r="I14" s="85"/>
      <c r="J14" s="85"/>
      <c r="K14" s="85"/>
      <c r="L14" s="85"/>
      <c r="M14" s="85"/>
      <c r="N14" s="85"/>
      <c r="O14" s="84"/>
      <c r="P14" s="122"/>
    </row>
    <row r="15" spans="1:17" ht="103.5" hidden="1" customHeight="1" x14ac:dyDescent="0.2">
      <c r="A15" s="290" t="s">
        <v>112</v>
      </c>
      <c r="B15" s="22" t="s">
        <v>578</v>
      </c>
      <c r="C15" s="8">
        <v>2014</v>
      </c>
      <c r="D15" s="207" t="s">
        <v>47</v>
      </c>
      <c r="E15" s="5" t="s">
        <v>600</v>
      </c>
      <c r="F15" s="11">
        <v>0</v>
      </c>
      <c r="G15" s="421"/>
      <c r="H15" s="305"/>
      <c r="I15" s="85"/>
      <c r="J15" s="85"/>
      <c r="K15" s="85"/>
      <c r="L15" s="85"/>
      <c r="M15" s="85"/>
      <c r="N15" s="85"/>
      <c r="O15" s="84">
        <f t="shared" si="1"/>
        <v>0</v>
      </c>
      <c r="P15" s="122">
        <f t="shared" ref="P15:P20" si="2">F15+O15</f>
        <v>0</v>
      </c>
    </row>
    <row r="16" spans="1:17" ht="69.75" customHeight="1" x14ac:dyDescent="0.2">
      <c r="A16" s="290" t="s">
        <v>140</v>
      </c>
      <c r="B16" s="22" t="s">
        <v>636</v>
      </c>
      <c r="C16" s="8" t="s">
        <v>0</v>
      </c>
      <c r="D16" s="207" t="s">
        <v>47</v>
      </c>
      <c r="E16" s="5" t="s">
        <v>623</v>
      </c>
      <c r="F16" s="11">
        <v>0</v>
      </c>
      <c r="G16" s="421"/>
      <c r="H16" s="305"/>
      <c r="I16" s="85"/>
      <c r="J16" s="85"/>
      <c r="K16" s="85"/>
      <c r="L16" s="85"/>
      <c r="M16" s="85"/>
      <c r="N16" s="85"/>
      <c r="O16" s="84">
        <f t="shared" si="1"/>
        <v>0</v>
      </c>
      <c r="P16" s="122">
        <f t="shared" si="2"/>
        <v>0</v>
      </c>
    </row>
    <row r="17" spans="1:17" ht="67.150000000000006" customHeight="1" x14ac:dyDescent="0.2">
      <c r="A17" s="290" t="s">
        <v>109</v>
      </c>
      <c r="B17" s="22" t="s">
        <v>675</v>
      </c>
      <c r="C17" s="8" t="s">
        <v>0</v>
      </c>
      <c r="D17" s="207" t="s">
        <v>435</v>
      </c>
      <c r="E17" s="5" t="s">
        <v>815</v>
      </c>
      <c r="F17" s="11">
        <v>0</v>
      </c>
      <c r="G17" s="421"/>
      <c r="H17" s="305"/>
      <c r="I17" s="85"/>
      <c r="J17" s="85"/>
      <c r="K17" s="85"/>
      <c r="L17" s="85"/>
      <c r="M17" s="85"/>
      <c r="N17" s="85"/>
      <c r="O17" s="84">
        <f t="shared" si="1"/>
        <v>0</v>
      </c>
      <c r="P17" s="122">
        <f t="shared" si="2"/>
        <v>0</v>
      </c>
      <c r="Q17" s="196"/>
    </row>
    <row r="18" spans="1:17" ht="64.900000000000006" customHeight="1" x14ac:dyDescent="0.2">
      <c r="A18" s="290" t="s">
        <v>112</v>
      </c>
      <c r="B18" s="22" t="s">
        <v>678</v>
      </c>
      <c r="C18" s="8" t="s">
        <v>0</v>
      </c>
      <c r="D18" s="207" t="s">
        <v>435</v>
      </c>
      <c r="E18" s="5" t="s">
        <v>676</v>
      </c>
      <c r="F18" s="11">
        <v>0</v>
      </c>
      <c r="G18" s="421"/>
      <c r="H18" s="305"/>
      <c r="I18" s="85"/>
      <c r="J18" s="85"/>
      <c r="K18" s="85"/>
      <c r="L18" s="85"/>
      <c r="M18" s="85"/>
      <c r="N18" s="85"/>
      <c r="O18" s="84">
        <f t="shared" si="1"/>
        <v>0</v>
      </c>
      <c r="P18" s="122">
        <f t="shared" si="2"/>
        <v>0</v>
      </c>
      <c r="Q18" s="196"/>
    </row>
    <row r="19" spans="1:17" ht="64.150000000000006" customHeight="1" x14ac:dyDescent="0.2">
      <c r="A19" s="290" t="s">
        <v>113</v>
      </c>
      <c r="B19" s="22" t="s">
        <v>760</v>
      </c>
      <c r="C19" s="8">
        <v>2015</v>
      </c>
      <c r="D19" s="207" t="s">
        <v>435</v>
      </c>
      <c r="E19" s="5" t="s">
        <v>818</v>
      </c>
      <c r="F19" s="11">
        <v>0</v>
      </c>
      <c r="G19" s="421"/>
      <c r="H19" s="305"/>
      <c r="I19" s="85"/>
      <c r="J19" s="85"/>
      <c r="K19" s="85"/>
      <c r="L19" s="85"/>
      <c r="M19" s="85"/>
      <c r="N19" s="85"/>
      <c r="O19" s="84">
        <f t="shared" si="1"/>
        <v>0</v>
      </c>
      <c r="P19" s="122">
        <f t="shared" si="2"/>
        <v>0</v>
      </c>
      <c r="Q19" s="196"/>
    </row>
    <row r="20" spans="1:17" ht="57" customHeight="1" x14ac:dyDescent="0.2">
      <c r="A20" s="290" t="s">
        <v>114</v>
      </c>
      <c r="B20" s="22" t="s">
        <v>761</v>
      </c>
      <c r="C20" s="8">
        <v>2015</v>
      </c>
      <c r="D20" s="207" t="s">
        <v>435</v>
      </c>
      <c r="E20" s="5" t="s">
        <v>765</v>
      </c>
      <c r="F20" s="11">
        <v>0</v>
      </c>
      <c r="G20" s="421"/>
      <c r="H20" s="305"/>
      <c r="I20" s="85"/>
      <c r="J20" s="85"/>
      <c r="K20" s="85"/>
      <c r="L20" s="85"/>
      <c r="M20" s="85"/>
      <c r="N20" s="85"/>
      <c r="O20" s="84">
        <f t="shared" si="1"/>
        <v>0</v>
      </c>
      <c r="P20" s="122">
        <f t="shared" si="2"/>
        <v>0</v>
      </c>
      <c r="Q20" s="196"/>
    </row>
    <row r="21" spans="1:17" ht="78" customHeight="1" x14ac:dyDescent="0.2">
      <c r="A21" s="290" t="s">
        <v>115</v>
      </c>
      <c r="B21" s="22" t="s">
        <v>518</v>
      </c>
      <c r="C21" s="8" t="s">
        <v>788</v>
      </c>
      <c r="D21" s="207" t="s">
        <v>147</v>
      </c>
      <c r="E21" s="5" t="s">
        <v>141</v>
      </c>
      <c r="F21" s="11"/>
      <c r="G21" s="421"/>
      <c r="H21" s="305"/>
      <c r="I21" s="85"/>
      <c r="J21" s="85"/>
      <c r="K21" s="85"/>
      <c r="L21" s="85"/>
      <c r="M21" s="85"/>
      <c r="N21" s="85"/>
      <c r="O21" s="84"/>
      <c r="P21" s="122"/>
    </row>
    <row r="22" spans="1:17" ht="61.5" customHeight="1" x14ac:dyDescent="0.2">
      <c r="A22" s="290" t="s">
        <v>230</v>
      </c>
      <c r="B22" s="22" t="s">
        <v>305</v>
      </c>
      <c r="C22" s="8" t="s">
        <v>812</v>
      </c>
      <c r="D22" s="207" t="s">
        <v>529</v>
      </c>
      <c r="E22" s="5" t="s">
        <v>141</v>
      </c>
      <c r="F22" s="113"/>
      <c r="G22" s="422"/>
      <c r="H22" s="402"/>
      <c r="I22" s="86"/>
      <c r="J22" s="86"/>
      <c r="K22" s="86"/>
      <c r="L22" s="86"/>
      <c r="M22" s="86"/>
      <c r="N22" s="86"/>
      <c r="O22" s="84"/>
      <c r="P22" s="122"/>
    </row>
    <row r="23" spans="1:17" ht="61.5" customHeight="1" x14ac:dyDescent="0.2">
      <c r="A23" s="290" t="s">
        <v>26</v>
      </c>
      <c r="B23" s="22" t="s">
        <v>549</v>
      </c>
      <c r="C23" s="8" t="s">
        <v>812</v>
      </c>
      <c r="D23" s="207" t="s">
        <v>529</v>
      </c>
      <c r="E23" s="5" t="s">
        <v>141</v>
      </c>
      <c r="F23" s="113"/>
      <c r="G23" s="422"/>
      <c r="H23" s="402"/>
      <c r="I23" s="86"/>
      <c r="J23" s="86"/>
      <c r="K23" s="86"/>
      <c r="L23" s="86"/>
      <c r="M23" s="86"/>
      <c r="N23" s="86"/>
      <c r="O23" s="84"/>
      <c r="P23" s="122"/>
    </row>
    <row r="24" spans="1:17" ht="61.5" customHeight="1" x14ac:dyDescent="0.2">
      <c r="A24" s="290" t="s">
        <v>136</v>
      </c>
      <c r="B24" s="22" t="s">
        <v>563</v>
      </c>
      <c r="C24" s="8" t="s">
        <v>812</v>
      </c>
      <c r="D24" s="207" t="s">
        <v>529</v>
      </c>
      <c r="E24" s="5" t="s">
        <v>141</v>
      </c>
      <c r="F24" s="113"/>
      <c r="G24" s="422"/>
      <c r="H24" s="402"/>
      <c r="I24" s="86"/>
      <c r="J24" s="86"/>
      <c r="K24" s="86"/>
      <c r="L24" s="86"/>
      <c r="M24" s="86"/>
      <c r="N24" s="86"/>
      <c r="O24" s="84"/>
      <c r="P24" s="122"/>
    </row>
    <row r="25" spans="1:17" ht="61.5" customHeight="1" x14ac:dyDescent="0.2">
      <c r="A25" s="290" t="s">
        <v>622</v>
      </c>
      <c r="B25" s="22" t="s">
        <v>508</v>
      </c>
      <c r="C25" s="8" t="s">
        <v>812</v>
      </c>
      <c r="D25" s="207" t="s">
        <v>530</v>
      </c>
      <c r="E25" s="5" t="s">
        <v>141</v>
      </c>
      <c r="F25" s="113"/>
      <c r="G25" s="422"/>
      <c r="H25" s="402"/>
      <c r="I25" s="86"/>
      <c r="J25" s="86"/>
      <c r="K25" s="86"/>
      <c r="L25" s="86"/>
      <c r="M25" s="86"/>
      <c r="N25" s="86"/>
      <c r="O25" s="84"/>
      <c r="P25" s="122"/>
    </row>
    <row r="26" spans="1:17" ht="61.9" customHeight="1" x14ac:dyDescent="0.2">
      <c r="A26" s="290" t="s">
        <v>679</v>
      </c>
      <c r="B26" s="22" t="s">
        <v>202</v>
      </c>
      <c r="C26" s="8" t="s">
        <v>788</v>
      </c>
      <c r="D26" s="207" t="s">
        <v>529</v>
      </c>
      <c r="E26" s="5" t="s">
        <v>141</v>
      </c>
      <c r="F26" s="113"/>
      <c r="G26" s="422"/>
      <c r="H26" s="402"/>
      <c r="I26" s="86"/>
      <c r="J26" s="86"/>
      <c r="K26" s="86"/>
      <c r="L26" s="86"/>
      <c r="M26" s="86"/>
      <c r="N26" s="86"/>
      <c r="O26" s="84"/>
      <c r="P26" s="122"/>
    </row>
    <row r="27" spans="1:17" ht="113.45" customHeight="1" x14ac:dyDescent="0.2">
      <c r="A27" s="290" t="s">
        <v>727</v>
      </c>
      <c r="B27" s="22" t="s">
        <v>507</v>
      </c>
      <c r="C27" s="8" t="s">
        <v>788</v>
      </c>
      <c r="D27" s="207" t="s">
        <v>528</v>
      </c>
      <c r="E27" s="5" t="s">
        <v>141</v>
      </c>
      <c r="F27" s="11"/>
      <c r="G27" s="421"/>
      <c r="H27" s="305"/>
      <c r="I27" s="85"/>
      <c r="J27" s="85"/>
      <c r="K27" s="85"/>
      <c r="L27" s="85"/>
      <c r="M27" s="85"/>
      <c r="N27" s="85"/>
      <c r="O27" s="84"/>
      <c r="P27" s="122"/>
      <c r="Q27" s="272"/>
    </row>
    <row r="28" spans="1:17" ht="82.15" customHeight="1" x14ac:dyDescent="0.2">
      <c r="A28" s="290" t="s">
        <v>758</v>
      </c>
      <c r="B28" s="22" t="s">
        <v>542</v>
      </c>
      <c r="C28" s="8" t="s">
        <v>788</v>
      </c>
      <c r="D28" s="207" t="s">
        <v>528</v>
      </c>
      <c r="E28" s="5" t="s">
        <v>141</v>
      </c>
      <c r="F28" s="11"/>
      <c r="G28" s="421"/>
      <c r="H28" s="305"/>
      <c r="I28" s="85"/>
      <c r="J28" s="85"/>
      <c r="K28" s="85"/>
      <c r="L28" s="85"/>
      <c r="M28" s="85"/>
      <c r="N28" s="85"/>
      <c r="O28" s="84"/>
      <c r="P28" s="122"/>
    </row>
    <row r="29" spans="1:17" ht="111.6" customHeight="1" x14ac:dyDescent="0.2">
      <c r="A29" s="290" t="s">
        <v>759</v>
      </c>
      <c r="B29" s="22" t="s">
        <v>104</v>
      </c>
      <c r="C29" s="8" t="s">
        <v>788</v>
      </c>
      <c r="D29" s="207" t="s">
        <v>528</v>
      </c>
      <c r="E29" s="5" t="s">
        <v>141</v>
      </c>
      <c r="F29" s="11"/>
      <c r="G29" s="421"/>
      <c r="H29" s="305"/>
      <c r="I29" s="85"/>
      <c r="J29" s="85"/>
      <c r="K29" s="85"/>
      <c r="L29" s="85"/>
      <c r="M29" s="85"/>
      <c r="N29" s="85"/>
      <c r="O29" s="84"/>
      <c r="P29" s="122"/>
    </row>
    <row r="30" spans="1:17" ht="22.9" customHeight="1" x14ac:dyDescent="0.2">
      <c r="A30" s="1196" t="s">
        <v>929</v>
      </c>
      <c r="B30" s="1197"/>
      <c r="C30" s="1197"/>
      <c r="D30" s="1197"/>
      <c r="E30" s="1197"/>
      <c r="F30" s="1197"/>
      <c r="G30" s="1197"/>
      <c r="H30" s="1197"/>
      <c r="I30" s="1197"/>
      <c r="J30" s="1197"/>
      <c r="K30" s="1197"/>
      <c r="L30" s="1197"/>
      <c r="M30" s="1197"/>
      <c r="N30" s="1197"/>
      <c r="O30" s="1197"/>
      <c r="P30" s="1197"/>
      <c r="Q30" s="1198"/>
    </row>
    <row r="31" spans="1:17" ht="16.899999999999999" customHeight="1" x14ac:dyDescent="0.2">
      <c r="A31" s="16" t="s">
        <v>278</v>
      </c>
      <c r="B31" s="1076" t="s">
        <v>481</v>
      </c>
      <c r="C31" s="1076"/>
      <c r="D31" s="1076"/>
      <c r="E31" s="1076"/>
      <c r="F31" s="11">
        <f>F32+F33+F34</f>
        <v>687820.60000000009</v>
      </c>
      <c r="G31" s="421"/>
      <c r="H31" s="305"/>
      <c r="I31" s="85"/>
      <c r="J31" s="85"/>
      <c r="K31" s="85"/>
      <c r="L31" s="85"/>
      <c r="M31" s="85"/>
      <c r="N31" s="85"/>
      <c r="O31" s="305">
        <f>O32+O33+O34</f>
        <v>0</v>
      </c>
      <c r="P31" s="122">
        <f>P32+P33+P34</f>
        <v>687820.60000000009</v>
      </c>
      <c r="Q31" s="395">
        <f>Q32+Q33+Q34</f>
        <v>0</v>
      </c>
    </row>
    <row r="32" spans="1:17" ht="16.899999999999999" customHeight="1" x14ac:dyDescent="0.2">
      <c r="A32" s="16" t="s">
        <v>279</v>
      </c>
      <c r="B32" s="1075" t="s">
        <v>468</v>
      </c>
      <c r="C32" s="1075"/>
      <c r="D32" s="1075"/>
      <c r="E32" s="1075"/>
      <c r="F32" s="11">
        <f>F17</f>
        <v>0</v>
      </c>
      <c r="G32" s="421"/>
      <c r="H32" s="305"/>
      <c r="I32" s="85"/>
      <c r="J32" s="85"/>
      <c r="K32" s="85"/>
      <c r="L32" s="85"/>
      <c r="M32" s="85"/>
      <c r="N32" s="85"/>
      <c r="O32" s="305">
        <f>O17</f>
        <v>0</v>
      </c>
      <c r="P32" s="122">
        <f>F32+O32</f>
        <v>0</v>
      </c>
      <c r="Q32" s="395">
        <f>Q17</f>
        <v>0</v>
      </c>
    </row>
    <row r="33" spans="1:17" ht="16.899999999999999" customHeight="1" x14ac:dyDescent="0.2">
      <c r="A33" s="16" t="s">
        <v>280</v>
      </c>
      <c r="B33" s="1075" t="s">
        <v>29</v>
      </c>
      <c r="C33" s="1075"/>
      <c r="D33" s="1075"/>
      <c r="E33" s="1075"/>
      <c r="F33" s="11">
        <f>F7+F8+F10+F11+F19</f>
        <v>382531.7</v>
      </c>
      <c r="G33" s="421"/>
      <c r="H33" s="305"/>
      <c r="I33" s="85"/>
      <c r="J33" s="85"/>
      <c r="K33" s="85"/>
      <c r="L33" s="85"/>
      <c r="M33" s="85"/>
      <c r="N33" s="85"/>
      <c r="O33" s="305">
        <f>O7+O8+O10+O11+O19</f>
        <v>0</v>
      </c>
      <c r="P33" s="122">
        <f>F33+O33</f>
        <v>382531.7</v>
      </c>
      <c r="Q33" s="395">
        <f>Q6+Q7+Q9+Q10+Q19</f>
        <v>0</v>
      </c>
    </row>
    <row r="34" spans="1:17" ht="16.899999999999999" customHeight="1" x14ac:dyDescent="0.2">
      <c r="A34" s="16" t="s">
        <v>281</v>
      </c>
      <c r="B34" s="1075" t="s">
        <v>158</v>
      </c>
      <c r="C34" s="1075"/>
      <c r="D34" s="1075"/>
      <c r="E34" s="1075"/>
      <c r="F34" s="11">
        <f>F9+F16+F18+F20</f>
        <v>305288.90000000002</v>
      </c>
      <c r="G34" s="421"/>
      <c r="H34" s="305"/>
      <c r="I34" s="85"/>
      <c r="J34" s="85"/>
      <c r="K34" s="85"/>
      <c r="L34" s="85"/>
      <c r="M34" s="85"/>
      <c r="N34" s="85"/>
      <c r="O34" s="11">
        <f>O9+O16+O18+O20</f>
        <v>0</v>
      </c>
      <c r="P34" s="122">
        <f>F34+O34</f>
        <v>305288.90000000002</v>
      </c>
      <c r="Q34" s="395">
        <f>Q8+Q18+Q20</f>
        <v>0</v>
      </c>
    </row>
    <row r="35" spans="1:17" ht="16.899999999999999" customHeight="1" x14ac:dyDescent="0.2">
      <c r="A35" s="16" t="s">
        <v>286</v>
      </c>
      <c r="B35" s="1076" t="s">
        <v>915</v>
      </c>
      <c r="C35" s="1076"/>
      <c r="D35" s="1076"/>
      <c r="E35" s="1076"/>
      <c r="F35" s="11">
        <f>F36+F37+F38</f>
        <v>687820.60000000009</v>
      </c>
      <c r="G35" s="421"/>
      <c r="H35" s="305"/>
      <c r="I35" s="85"/>
      <c r="J35" s="85"/>
      <c r="K35" s="85"/>
      <c r="L35" s="85"/>
      <c r="M35" s="85"/>
      <c r="N35" s="85"/>
      <c r="O35" s="305">
        <f>O36+O37+O38</f>
        <v>0</v>
      </c>
      <c r="P35" s="122">
        <f>P36+P37+P38</f>
        <v>687820.60000000009</v>
      </c>
      <c r="Q35" s="395">
        <f>Q36+Q37+Q38</f>
        <v>0</v>
      </c>
    </row>
    <row r="36" spans="1:17" ht="16.899999999999999" customHeight="1" x14ac:dyDescent="0.2">
      <c r="A36" s="16" t="s">
        <v>287</v>
      </c>
      <c r="B36" s="1075" t="s">
        <v>468</v>
      </c>
      <c r="C36" s="1075"/>
      <c r="D36" s="1075"/>
      <c r="E36" s="1075"/>
      <c r="F36" s="11">
        <f>F32</f>
        <v>0</v>
      </c>
      <c r="G36" s="421"/>
      <c r="H36" s="305"/>
      <c r="I36" s="85"/>
      <c r="J36" s="85"/>
      <c r="K36" s="85"/>
      <c r="L36" s="85"/>
      <c r="M36" s="85"/>
      <c r="N36" s="85"/>
      <c r="O36" s="305">
        <f t="shared" ref="O36:Q38" si="3">O32</f>
        <v>0</v>
      </c>
      <c r="P36" s="122">
        <f t="shared" si="3"/>
        <v>0</v>
      </c>
      <c r="Q36" s="395">
        <f t="shared" si="3"/>
        <v>0</v>
      </c>
    </row>
    <row r="37" spans="1:17" ht="16.899999999999999" customHeight="1" x14ac:dyDescent="0.2">
      <c r="A37" s="16" t="s">
        <v>288</v>
      </c>
      <c r="B37" s="1075" t="s">
        <v>29</v>
      </c>
      <c r="C37" s="1075"/>
      <c r="D37" s="1075"/>
      <c r="E37" s="1075"/>
      <c r="F37" s="11">
        <f>F33</f>
        <v>382531.7</v>
      </c>
      <c r="G37" s="421"/>
      <c r="H37" s="305"/>
      <c r="I37" s="85"/>
      <c r="J37" s="85"/>
      <c r="K37" s="85"/>
      <c r="L37" s="85"/>
      <c r="M37" s="85"/>
      <c r="N37" s="85"/>
      <c r="O37" s="305">
        <f t="shared" si="3"/>
        <v>0</v>
      </c>
      <c r="P37" s="122">
        <f t="shared" si="3"/>
        <v>382531.7</v>
      </c>
      <c r="Q37" s="395">
        <f t="shared" si="3"/>
        <v>0</v>
      </c>
    </row>
    <row r="38" spans="1:17" ht="16.899999999999999" customHeight="1" x14ac:dyDescent="0.2">
      <c r="A38" s="16" t="s">
        <v>289</v>
      </c>
      <c r="B38" s="1075" t="s">
        <v>158</v>
      </c>
      <c r="C38" s="1075"/>
      <c r="D38" s="1075"/>
      <c r="E38" s="1075"/>
      <c r="F38" s="11">
        <f>F34</f>
        <v>305288.90000000002</v>
      </c>
      <c r="G38" s="421"/>
      <c r="H38" s="305"/>
      <c r="I38" s="85"/>
      <c r="J38" s="85"/>
      <c r="K38" s="85"/>
      <c r="L38" s="85"/>
      <c r="M38" s="85"/>
      <c r="N38" s="85"/>
      <c r="O38" s="305">
        <f t="shared" si="3"/>
        <v>0</v>
      </c>
      <c r="P38" s="122">
        <f t="shared" si="3"/>
        <v>305288.90000000002</v>
      </c>
      <c r="Q38" s="395">
        <f t="shared" si="3"/>
        <v>0</v>
      </c>
    </row>
    <row r="39" spans="1:17" s="37" customFormat="1" ht="24.95" customHeight="1" x14ac:dyDescent="0.25">
      <c r="A39" s="1248" t="s">
        <v>811</v>
      </c>
      <c r="B39" s="1249"/>
      <c r="C39" s="1249"/>
      <c r="D39" s="1249"/>
      <c r="E39" s="1249"/>
      <c r="F39" s="1249"/>
      <c r="G39" s="1249"/>
      <c r="H39" s="1249"/>
      <c r="I39" s="1249"/>
      <c r="J39" s="1249"/>
      <c r="K39" s="1249"/>
      <c r="L39" s="1249"/>
      <c r="M39" s="1249"/>
      <c r="N39" s="1249"/>
      <c r="O39" s="1249"/>
      <c r="P39" s="205"/>
      <c r="Q39" s="156"/>
    </row>
    <row r="40" spans="1:17" ht="84" customHeight="1" x14ac:dyDescent="0.2">
      <c r="A40" s="5" t="s">
        <v>462</v>
      </c>
      <c r="B40" s="12" t="s">
        <v>519</v>
      </c>
      <c r="C40" s="5" t="s">
        <v>788</v>
      </c>
      <c r="D40" s="12" t="s">
        <v>47</v>
      </c>
      <c r="E40" s="5" t="s">
        <v>30</v>
      </c>
      <c r="F40" s="10"/>
      <c r="G40" s="420"/>
      <c r="H40" s="277"/>
      <c r="I40" s="83"/>
      <c r="J40" s="83"/>
      <c r="K40" s="83"/>
      <c r="L40" s="83"/>
      <c r="M40" s="83"/>
      <c r="N40" s="83"/>
      <c r="O40" s="84">
        <f>SUM(G40:N40)</f>
        <v>0</v>
      </c>
      <c r="P40" s="122">
        <f>F40+O40</f>
        <v>0</v>
      </c>
    </row>
    <row r="41" spans="1:17" ht="60.75" customHeight="1" x14ac:dyDescent="0.2">
      <c r="A41" s="5" t="s">
        <v>463</v>
      </c>
      <c r="B41" s="12" t="s">
        <v>67</v>
      </c>
      <c r="C41" s="5" t="s">
        <v>788</v>
      </c>
      <c r="D41" s="12" t="s">
        <v>47</v>
      </c>
      <c r="E41" s="5" t="s">
        <v>141</v>
      </c>
      <c r="F41" s="10"/>
      <c r="G41" s="420"/>
      <c r="H41" s="277"/>
      <c r="I41" s="83"/>
      <c r="J41" s="83"/>
      <c r="K41" s="83"/>
      <c r="L41" s="83"/>
      <c r="M41" s="83"/>
      <c r="N41" s="83"/>
      <c r="O41" s="84"/>
      <c r="P41" s="122"/>
    </row>
    <row r="42" spans="1:17" ht="19.899999999999999" customHeight="1" x14ac:dyDescent="0.2">
      <c r="A42" s="1196" t="s">
        <v>911</v>
      </c>
      <c r="B42" s="1197"/>
      <c r="C42" s="1197"/>
      <c r="D42" s="1197"/>
      <c r="E42" s="1197"/>
      <c r="F42" s="1197"/>
      <c r="G42" s="1197"/>
      <c r="H42" s="1197"/>
      <c r="I42" s="1197"/>
      <c r="J42" s="1197"/>
      <c r="K42" s="1197"/>
      <c r="L42" s="1197"/>
      <c r="M42" s="1197"/>
      <c r="N42" s="1197"/>
      <c r="O42" s="1197"/>
      <c r="P42" s="1197"/>
      <c r="Q42" s="1198"/>
    </row>
    <row r="43" spans="1:17" ht="19.899999999999999" customHeight="1" x14ac:dyDescent="0.2">
      <c r="A43" s="16" t="s">
        <v>278</v>
      </c>
      <c r="B43" s="1076" t="s">
        <v>481</v>
      </c>
      <c r="C43" s="1076"/>
      <c r="D43" s="1076"/>
      <c r="E43" s="1076"/>
      <c r="F43" s="10">
        <f>F44+F45+F46</f>
        <v>0</v>
      </c>
      <c r="G43" s="435"/>
      <c r="H43" s="412"/>
      <c r="I43" s="88"/>
      <c r="J43" s="88"/>
      <c r="K43" s="88"/>
      <c r="L43" s="88"/>
      <c r="M43" s="88"/>
      <c r="N43" s="88"/>
      <c r="O43" s="84">
        <f>O44+O45+O46</f>
        <v>0</v>
      </c>
      <c r="P43" s="122">
        <f>P44+P45+P46</f>
        <v>0</v>
      </c>
      <c r="Q43" s="395">
        <f>Q44+Q45+Q46</f>
        <v>0</v>
      </c>
    </row>
    <row r="44" spans="1:17" ht="19.899999999999999" customHeight="1" x14ac:dyDescent="0.2">
      <c r="A44" s="16" t="s">
        <v>279</v>
      </c>
      <c r="B44" s="1075" t="s">
        <v>468</v>
      </c>
      <c r="C44" s="1075"/>
      <c r="D44" s="1075"/>
      <c r="E44" s="1075"/>
      <c r="F44" s="10">
        <v>0</v>
      </c>
      <c r="G44" s="435"/>
      <c r="H44" s="412"/>
      <c r="I44" s="88"/>
      <c r="J44" s="88"/>
      <c r="K44" s="88"/>
      <c r="L44" s="88"/>
      <c r="M44" s="88"/>
      <c r="N44" s="88"/>
      <c r="O44" s="84">
        <v>0</v>
      </c>
      <c r="P44" s="122">
        <v>0</v>
      </c>
      <c r="Q44" s="395">
        <v>0</v>
      </c>
    </row>
    <row r="45" spans="1:17" ht="19.899999999999999" customHeight="1" x14ac:dyDescent="0.2">
      <c r="A45" s="16" t="s">
        <v>280</v>
      </c>
      <c r="B45" s="1075" t="s">
        <v>29</v>
      </c>
      <c r="C45" s="1075"/>
      <c r="D45" s="1075"/>
      <c r="E45" s="1075"/>
      <c r="F45" s="10">
        <v>0</v>
      </c>
      <c r="G45" s="435"/>
      <c r="H45" s="412"/>
      <c r="I45" s="88"/>
      <c r="J45" s="88"/>
      <c r="K45" s="88"/>
      <c r="L45" s="88"/>
      <c r="M45" s="88"/>
      <c r="N45" s="88"/>
      <c r="O45" s="84">
        <v>0</v>
      </c>
      <c r="P45" s="122">
        <v>0</v>
      </c>
      <c r="Q45" s="395">
        <v>0</v>
      </c>
    </row>
    <row r="46" spans="1:17" ht="19.899999999999999" customHeight="1" x14ac:dyDescent="0.2">
      <c r="A46" s="16" t="s">
        <v>281</v>
      </c>
      <c r="B46" s="1075" t="s">
        <v>158</v>
      </c>
      <c r="C46" s="1075"/>
      <c r="D46" s="1075"/>
      <c r="E46" s="1075"/>
      <c r="F46" s="10">
        <v>0</v>
      </c>
      <c r="G46" s="435"/>
      <c r="H46" s="412"/>
      <c r="I46" s="88"/>
      <c r="J46" s="88"/>
      <c r="K46" s="88"/>
      <c r="L46" s="88"/>
      <c r="M46" s="88"/>
      <c r="N46" s="88"/>
      <c r="O46" s="84">
        <v>0</v>
      </c>
      <c r="P46" s="122">
        <v>0</v>
      </c>
      <c r="Q46" s="395">
        <v>0</v>
      </c>
    </row>
    <row r="47" spans="1:17" ht="19.899999999999999" customHeight="1" x14ac:dyDescent="0.2">
      <c r="A47" s="16" t="s">
        <v>286</v>
      </c>
      <c r="B47" s="1076" t="s">
        <v>914</v>
      </c>
      <c r="C47" s="1076"/>
      <c r="D47" s="1076"/>
      <c r="E47" s="1076"/>
      <c r="F47" s="10">
        <f>F48+F49+F50</f>
        <v>0</v>
      </c>
      <c r="G47" s="435"/>
      <c r="H47" s="412"/>
      <c r="I47" s="88"/>
      <c r="J47" s="88"/>
      <c r="K47" s="88"/>
      <c r="L47" s="88"/>
      <c r="M47" s="88"/>
      <c r="N47" s="88"/>
      <c r="O47" s="84">
        <f>O48+O49+O50</f>
        <v>0</v>
      </c>
      <c r="P47" s="122">
        <f>P48+P49+P50</f>
        <v>0</v>
      </c>
      <c r="Q47" s="395">
        <f>Q48+Q49+Q50</f>
        <v>0</v>
      </c>
    </row>
    <row r="48" spans="1:17" ht="19.899999999999999" customHeight="1" x14ac:dyDescent="0.2">
      <c r="A48" s="16" t="s">
        <v>287</v>
      </c>
      <c r="B48" s="1075" t="s">
        <v>468</v>
      </c>
      <c r="C48" s="1075"/>
      <c r="D48" s="1075"/>
      <c r="E48" s="1075"/>
      <c r="F48" s="10">
        <f>F44</f>
        <v>0</v>
      </c>
      <c r="G48" s="435"/>
      <c r="H48" s="412"/>
      <c r="I48" s="88"/>
      <c r="J48" s="88"/>
      <c r="K48" s="88"/>
      <c r="L48" s="88"/>
      <c r="M48" s="88"/>
      <c r="N48" s="88"/>
      <c r="O48" s="84">
        <f t="shared" ref="O48:Q50" si="4">O44</f>
        <v>0</v>
      </c>
      <c r="P48" s="122">
        <f t="shared" si="4"/>
        <v>0</v>
      </c>
      <c r="Q48" s="395">
        <f t="shared" si="4"/>
        <v>0</v>
      </c>
    </row>
    <row r="49" spans="1:17" ht="19.899999999999999" customHeight="1" x14ac:dyDescent="0.2">
      <c r="A49" s="16" t="s">
        <v>288</v>
      </c>
      <c r="B49" s="1075" t="s">
        <v>29</v>
      </c>
      <c r="C49" s="1075"/>
      <c r="D49" s="1075"/>
      <c r="E49" s="1075"/>
      <c r="F49" s="10">
        <f>F45</f>
        <v>0</v>
      </c>
      <c r="G49" s="435"/>
      <c r="H49" s="412"/>
      <c r="I49" s="88"/>
      <c r="J49" s="88"/>
      <c r="K49" s="88"/>
      <c r="L49" s="88"/>
      <c r="M49" s="88"/>
      <c r="N49" s="88"/>
      <c r="O49" s="84">
        <f t="shared" si="4"/>
        <v>0</v>
      </c>
      <c r="P49" s="122">
        <f t="shared" si="4"/>
        <v>0</v>
      </c>
      <c r="Q49" s="395">
        <f t="shared" si="4"/>
        <v>0</v>
      </c>
    </row>
    <row r="50" spans="1:17" ht="19.899999999999999" customHeight="1" x14ac:dyDescent="0.2">
      <c r="A50" s="16" t="s">
        <v>289</v>
      </c>
      <c r="B50" s="1075" t="s">
        <v>158</v>
      </c>
      <c r="C50" s="1075"/>
      <c r="D50" s="1075"/>
      <c r="E50" s="1075"/>
      <c r="F50" s="10">
        <f>F46</f>
        <v>0</v>
      </c>
      <c r="G50" s="435"/>
      <c r="H50" s="412"/>
      <c r="I50" s="88"/>
      <c r="J50" s="88"/>
      <c r="K50" s="88"/>
      <c r="L50" s="88"/>
      <c r="M50" s="88"/>
      <c r="N50" s="88"/>
      <c r="O50" s="84">
        <f t="shared" si="4"/>
        <v>0</v>
      </c>
      <c r="P50" s="122">
        <f t="shared" si="4"/>
        <v>0</v>
      </c>
      <c r="Q50" s="395">
        <f t="shared" si="4"/>
        <v>0</v>
      </c>
    </row>
    <row r="51" spans="1:17" ht="24.95" customHeight="1" x14ac:dyDescent="0.2">
      <c r="A51" s="1073" t="s">
        <v>235</v>
      </c>
      <c r="B51" s="1074"/>
      <c r="C51" s="1074"/>
      <c r="D51" s="1074"/>
      <c r="E51" s="1074"/>
      <c r="F51" s="1074"/>
      <c r="G51" s="1074"/>
      <c r="H51" s="1074"/>
      <c r="I51" s="1074"/>
      <c r="J51" s="1074"/>
      <c r="K51" s="1074"/>
      <c r="L51" s="1074"/>
      <c r="M51" s="1074"/>
      <c r="N51" s="1074"/>
      <c r="O51" s="1074"/>
      <c r="P51" s="213"/>
    </row>
    <row r="52" spans="1:17" ht="18" customHeight="1" x14ac:dyDescent="0.2">
      <c r="A52" s="16" t="s">
        <v>278</v>
      </c>
      <c r="B52" s="1076" t="s">
        <v>481</v>
      </c>
      <c r="C52" s="1076"/>
      <c r="D52" s="1076"/>
      <c r="E52" s="1076"/>
      <c r="F52" s="10">
        <f>F53+F54+F55</f>
        <v>687820.60000000009</v>
      </c>
      <c r="G52" s="420"/>
      <c r="H52" s="277"/>
      <c r="I52" s="83"/>
      <c r="J52" s="83"/>
      <c r="K52" s="83"/>
      <c r="L52" s="83"/>
      <c r="M52" s="83"/>
      <c r="N52" s="83"/>
      <c r="O52" s="84">
        <f>O53+O54+O55</f>
        <v>0</v>
      </c>
      <c r="P52" s="122">
        <f t="shared" ref="P52:P63" si="5">F52+O52</f>
        <v>687820.60000000009</v>
      </c>
      <c r="Q52" s="10">
        <f>Q53+Q54+Q55</f>
        <v>0</v>
      </c>
    </row>
    <row r="53" spans="1:17" ht="17.25" customHeight="1" x14ac:dyDescent="0.2">
      <c r="A53" s="16" t="s">
        <v>279</v>
      </c>
      <c r="B53" s="1075" t="s">
        <v>468</v>
      </c>
      <c r="C53" s="1075"/>
      <c r="D53" s="1075"/>
      <c r="E53" s="1075"/>
      <c r="F53" s="10">
        <f>F17</f>
        <v>0</v>
      </c>
      <c r="G53" s="420"/>
      <c r="H53" s="277"/>
      <c r="I53" s="83"/>
      <c r="J53" s="83"/>
      <c r="K53" s="83"/>
      <c r="L53" s="83"/>
      <c r="M53" s="83"/>
      <c r="N53" s="83"/>
      <c r="O53" s="84">
        <f>O17</f>
        <v>0</v>
      </c>
      <c r="P53" s="122">
        <f t="shared" si="5"/>
        <v>0</v>
      </c>
      <c r="Q53" s="10">
        <f>Q17</f>
        <v>0</v>
      </c>
    </row>
    <row r="54" spans="1:17" ht="18" customHeight="1" x14ac:dyDescent="0.2">
      <c r="A54" s="16" t="s">
        <v>280</v>
      </c>
      <c r="B54" s="1075" t="s">
        <v>29</v>
      </c>
      <c r="C54" s="1075"/>
      <c r="D54" s="1075"/>
      <c r="E54" s="1075"/>
      <c r="F54" s="10">
        <f>F7+F8+F13+F10+F11+F19</f>
        <v>382531.7</v>
      </c>
      <c r="G54" s="420"/>
      <c r="H54" s="277"/>
      <c r="I54" s="83"/>
      <c r="J54" s="83"/>
      <c r="K54" s="83"/>
      <c r="L54" s="83"/>
      <c r="M54" s="83"/>
      <c r="N54" s="83"/>
      <c r="O54" s="10">
        <f>O7+O8+O13+O10+O11+O19</f>
        <v>0</v>
      </c>
      <c r="P54" s="122">
        <f t="shared" si="5"/>
        <v>382531.7</v>
      </c>
      <c r="Q54" s="10">
        <f>Q7+Q8+Q13+Q10+Q11+Q19</f>
        <v>0</v>
      </c>
    </row>
    <row r="55" spans="1:17" ht="18" customHeight="1" x14ac:dyDescent="0.2">
      <c r="A55" s="16" t="s">
        <v>281</v>
      </c>
      <c r="B55" s="1075" t="s">
        <v>158</v>
      </c>
      <c r="C55" s="1075"/>
      <c r="D55" s="1075"/>
      <c r="E55" s="1075"/>
      <c r="F55" s="10">
        <f>F9+F18+F20</f>
        <v>305288.90000000002</v>
      </c>
      <c r="G55" s="420"/>
      <c r="H55" s="277"/>
      <c r="I55" s="83"/>
      <c r="J55" s="83"/>
      <c r="K55" s="83"/>
      <c r="L55" s="83"/>
      <c r="M55" s="83"/>
      <c r="N55" s="83"/>
      <c r="O55" s="10">
        <f>O9+O18+O20</f>
        <v>0</v>
      </c>
      <c r="P55" s="122">
        <f t="shared" si="5"/>
        <v>305288.90000000002</v>
      </c>
      <c r="Q55" s="10">
        <f>Q9+Q18+Q20</f>
        <v>0</v>
      </c>
    </row>
    <row r="56" spans="1:17" ht="18" customHeight="1" x14ac:dyDescent="0.2">
      <c r="A56" s="16" t="s">
        <v>282</v>
      </c>
      <c r="B56" s="1076" t="s">
        <v>234</v>
      </c>
      <c r="C56" s="1076"/>
      <c r="D56" s="1076"/>
      <c r="E56" s="1076"/>
      <c r="F56" s="53">
        <f>F57+F58+F59</f>
        <v>0</v>
      </c>
      <c r="G56" s="423"/>
      <c r="H56" s="397"/>
      <c r="I56" s="89"/>
      <c r="J56" s="89"/>
      <c r="K56" s="89"/>
      <c r="L56" s="89"/>
      <c r="M56" s="89"/>
      <c r="N56" s="89"/>
      <c r="O56" s="90">
        <f>O57+O58+O59</f>
        <v>0</v>
      </c>
      <c r="P56" s="122">
        <f t="shared" si="5"/>
        <v>0</v>
      </c>
      <c r="Q56" s="53">
        <f>Q57+Q58+Q59</f>
        <v>0</v>
      </c>
    </row>
    <row r="57" spans="1:17" ht="18" customHeight="1" x14ac:dyDescent="0.2">
      <c r="A57" s="16" t="s">
        <v>283</v>
      </c>
      <c r="B57" s="1075" t="s">
        <v>468</v>
      </c>
      <c r="C57" s="1075"/>
      <c r="D57" s="1075"/>
      <c r="E57" s="1075"/>
      <c r="F57" s="53">
        <v>0</v>
      </c>
      <c r="G57" s="423"/>
      <c r="H57" s="397"/>
      <c r="I57" s="89"/>
      <c r="J57" s="89"/>
      <c r="K57" s="89"/>
      <c r="L57" s="89"/>
      <c r="M57" s="89"/>
      <c r="N57" s="89"/>
      <c r="O57" s="90">
        <v>0</v>
      </c>
      <c r="P57" s="122">
        <f t="shared" si="5"/>
        <v>0</v>
      </c>
      <c r="Q57" s="53">
        <v>0</v>
      </c>
    </row>
    <row r="58" spans="1:17" ht="18" customHeight="1" x14ac:dyDescent="0.2">
      <c r="A58" s="16" t="s">
        <v>284</v>
      </c>
      <c r="B58" s="1075" t="s">
        <v>29</v>
      </c>
      <c r="C58" s="1075"/>
      <c r="D58" s="1075"/>
      <c r="E58" s="1075"/>
      <c r="F58" s="53">
        <f>F12</f>
        <v>0</v>
      </c>
      <c r="G58" s="423"/>
      <c r="H58" s="397"/>
      <c r="I58" s="89"/>
      <c r="J58" s="89"/>
      <c r="K58" s="89"/>
      <c r="L58" s="89"/>
      <c r="M58" s="89"/>
      <c r="N58" s="89"/>
      <c r="O58" s="53">
        <f>O12</f>
        <v>0</v>
      </c>
      <c r="P58" s="122">
        <f t="shared" si="5"/>
        <v>0</v>
      </c>
      <c r="Q58" s="53">
        <f>Q12</f>
        <v>0</v>
      </c>
    </row>
    <row r="59" spans="1:17" ht="18" customHeight="1" x14ac:dyDescent="0.2">
      <c r="A59" s="16" t="s">
        <v>285</v>
      </c>
      <c r="B59" s="1075" t="s">
        <v>158</v>
      </c>
      <c r="C59" s="1075"/>
      <c r="D59" s="1075"/>
      <c r="E59" s="1075"/>
      <c r="F59" s="53">
        <f>F15+F16+F40</f>
        <v>0</v>
      </c>
      <c r="G59" s="423"/>
      <c r="H59" s="397"/>
      <c r="I59" s="89"/>
      <c r="J59" s="89"/>
      <c r="K59" s="89"/>
      <c r="L59" s="89"/>
      <c r="M59" s="89"/>
      <c r="N59" s="89"/>
      <c r="O59" s="53">
        <f>O15+O16+O40</f>
        <v>0</v>
      </c>
      <c r="P59" s="122">
        <f t="shared" si="5"/>
        <v>0</v>
      </c>
      <c r="Q59" s="53">
        <f>Q15+Q16+Q40</f>
        <v>0</v>
      </c>
    </row>
    <row r="60" spans="1:17" ht="18" customHeight="1" x14ac:dyDescent="0.2">
      <c r="A60" s="16" t="s">
        <v>286</v>
      </c>
      <c r="B60" s="1076" t="s">
        <v>483</v>
      </c>
      <c r="C60" s="1076"/>
      <c r="D60" s="1076"/>
      <c r="E60" s="1076"/>
      <c r="F60" s="53">
        <f>F52+F56</f>
        <v>687820.60000000009</v>
      </c>
      <c r="G60" s="423"/>
      <c r="H60" s="397"/>
      <c r="I60" s="89"/>
      <c r="J60" s="89"/>
      <c r="K60" s="89"/>
      <c r="L60" s="89"/>
      <c r="M60" s="89"/>
      <c r="N60" s="89"/>
      <c r="O60" s="90">
        <f>O52+O56</f>
        <v>0</v>
      </c>
      <c r="P60" s="122">
        <f t="shared" si="5"/>
        <v>687820.60000000009</v>
      </c>
      <c r="Q60" s="53">
        <f>Q52+Q56</f>
        <v>0</v>
      </c>
    </row>
    <row r="61" spans="1:17" ht="18" customHeight="1" x14ac:dyDescent="0.2">
      <c r="A61" s="16" t="s">
        <v>287</v>
      </c>
      <c r="B61" s="1075" t="s">
        <v>468</v>
      </c>
      <c r="C61" s="1075"/>
      <c r="D61" s="1075"/>
      <c r="E61" s="1075"/>
      <c r="F61" s="53">
        <f>F53+F57</f>
        <v>0</v>
      </c>
      <c r="G61" s="423"/>
      <c r="H61" s="397"/>
      <c r="I61" s="89"/>
      <c r="J61" s="89"/>
      <c r="K61" s="89"/>
      <c r="L61" s="89"/>
      <c r="M61" s="89"/>
      <c r="N61" s="89"/>
      <c r="O61" s="90">
        <f>O53+O57</f>
        <v>0</v>
      </c>
      <c r="P61" s="122">
        <f t="shared" si="5"/>
        <v>0</v>
      </c>
      <c r="Q61" s="53">
        <f>Q53+Q57</f>
        <v>0</v>
      </c>
    </row>
    <row r="62" spans="1:17" ht="18" customHeight="1" x14ac:dyDescent="0.2">
      <c r="A62" s="16" t="s">
        <v>288</v>
      </c>
      <c r="B62" s="1075" t="s">
        <v>29</v>
      </c>
      <c r="C62" s="1075"/>
      <c r="D62" s="1075"/>
      <c r="E62" s="1075"/>
      <c r="F62" s="53">
        <f>F54+F58</f>
        <v>382531.7</v>
      </c>
      <c r="G62" s="423"/>
      <c r="H62" s="397"/>
      <c r="I62" s="89"/>
      <c r="J62" s="89"/>
      <c r="K62" s="89"/>
      <c r="L62" s="89"/>
      <c r="M62" s="89"/>
      <c r="N62" s="89"/>
      <c r="O62" s="90">
        <f>O54+O58</f>
        <v>0</v>
      </c>
      <c r="P62" s="122">
        <f t="shared" si="5"/>
        <v>382531.7</v>
      </c>
      <c r="Q62" s="53">
        <f>Q54+Q58</f>
        <v>0</v>
      </c>
    </row>
    <row r="63" spans="1:17" ht="18" customHeight="1" x14ac:dyDescent="0.2">
      <c r="A63" s="16" t="s">
        <v>289</v>
      </c>
      <c r="B63" s="1075" t="s">
        <v>158</v>
      </c>
      <c r="C63" s="1075"/>
      <c r="D63" s="1075"/>
      <c r="E63" s="1075"/>
      <c r="F63" s="53">
        <f>F55+F59</f>
        <v>305288.90000000002</v>
      </c>
      <c r="G63" s="423"/>
      <c r="H63" s="397"/>
      <c r="I63" s="89"/>
      <c r="J63" s="89"/>
      <c r="K63" s="89"/>
      <c r="L63" s="89"/>
      <c r="M63" s="89"/>
      <c r="N63" s="89"/>
      <c r="O63" s="90">
        <f>O55+O59</f>
        <v>0</v>
      </c>
      <c r="P63" s="122">
        <f t="shared" si="5"/>
        <v>305288.90000000002</v>
      </c>
      <c r="Q63" s="53">
        <f>Q55+Q59</f>
        <v>0</v>
      </c>
    </row>
    <row r="64" spans="1:17" s="37" customFormat="1" ht="18.75" customHeight="1" x14ac:dyDescent="0.25">
      <c r="A64" s="1069" t="s">
        <v>142</v>
      </c>
      <c r="B64" s="1070"/>
      <c r="C64" s="1070"/>
      <c r="D64" s="1070"/>
      <c r="E64" s="1070"/>
      <c r="F64" s="1070"/>
      <c r="G64" s="1070"/>
      <c r="H64" s="1070"/>
      <c r="I64" s="1070"/>
      <c r="J64" s="1070"/>
      <c r="K64" s="1070"/>
      <c r="L64" s="1070"/>
      <c r="M64" s="1070"/>
      <c r="N64" s="1070"/>
      <c r="O64" s="1070"/>
      <c r="P64" s="205"/>
      <c r="Q64" s="132"/>
    </row>
    <row r="65" spans="1:17" s="37" customFormat="1" ht="22.5" customHeight="1" x14ac:dyDescent="0.25">
      <c r="A65" s="1069" t="s">
        <v>846</v>
      </c>
      <c r="B65" s="1070"/>
      <c r="C65" s="1070"/>
      <c r="D65" s="1070"/>
      <c r="E65" s="1070"/>
      <c r="F65" s="1070"/>
      <c r="G65" s="1070"/>
      <c r="H65" s="1070"/>
      <c r="I65" s="1070"/>
      <c r="J65" s="1070"/>
      <c r="K65" s="1070"/>
      <c r="L65" s="1070"/>
      <c r="M65" s="1070"/>
      <c r="N65" s="1070"/>
      <c r="O65" s="1070"/>
      <c r="P65" s="1205"/>
      <c r="Q65" s="132"/>
    </row>
    <row r="66" spans="1:17" ht="292.14999999999998" customHeight="1" x14ac:dyDescent="0.2">
      <c r="A66" s="20" t="s">
        <v>143</v>
      </c>
      <c r="B66" s="18" t="s">
        <v>648</v>
      </c>
      <c r="C66" s="8" t="s">
        <v>788</v>
      </c>
      <c r="D66" s="22" t="s">
        <v>147</v>
      </c>
      <c r="E66" s="285" t="s">
        <v>601</v>
      </c>
      <c r="F66" s="19">
        <v>426741.4</v>
      </c>
      <c r="G66" s="424"/>
      <c r="H66" s="403"/>
      <c r="I66" s="91"/>
      <c r="J66" s="91"/>
      <c r="K66" s="91"/>
      <c r="L66" s="91"/>
      <c r="M66" s="91"/>
      <c r="N66" s="91"/>
      <c r="O66" s="84">
        <f>SUM(G66:N66)</f>
        <v>0</v>
      </c>
      <c r="P66" s="122">
        <f>F66+O66</f>
        <v>426741.4</v>
      </c>
      <c r="Q66" s="196"/>
    </row>
    <row r="67" spans="1:17" ht="85.15" customHeight="1" x14ac:dyDescent="0.2">
      <c r="A67" s="20" t="s">
        <v>144</v>
      </c>
      <c r="B67" s="18" t="s">
        <v>621</v>
      </c>
      <c r="C67" s="8" t="s">
        <v>788</v>
      </c>
      <c r="D67" s="21" t="s">
        <v>147</v>
      </c>
      <c r="E67" s="285" t="s">
        <v>602</v>
      </c>
      <c r="F67" s="19">
        <v>285324.09999999998</v>
      </c>
      <c r="G67" s="424"/>
      <c r="H67" s="403"/>
      <c r="I67" s="91"/>
      <c r="J67" s="91"/>
      <c r="K67" s="91"/>
      <c r="L67" s="91"/>
      <c r="M67" s="91"/>
      <c r="N67" s="91"/>
      <c r="O67" s="84">
        <f>SUM(G67:N67)</f>
        <v>0</v>
      </c>
      <c r="P67" s="122">
        <f>F67+O67</f>
        <v>285324.09999999998</v>
      </c>
      <c r="Q67" s="196"/>
    </row>
    <row r="68" spans="1:17" ht="103.15" customHeight="1" x14ac:dyDescent="0.2">
      <c r="A68" s="20" t="s">
        <v>32</v>
      </c>
      <c r="B68" s="18" t="s">
        <v>692</v>
      </c>
      <c r="C68" s="8" t="s">
        <v>0</v>
      </c>
      <c r="D68" s="21" t="s">
        <v>147</v>
      </c>
      <c r="E68" s="283" t="s">
        <v>965</v>
      </c>
      <c r="F68" s="19">
        <v>2773.7</v>
      </c>
      <c r="G68" s="424"/>
      <c r="H68" s="403"/>
      <c r="I68" s="91"/>
      <c r="J68" s="91"/>
      <c r="K68" s="91"/>
      <c r="L68" s="91"/>
      <c r="M68" s="91"/>
      <c r="N68" s="91"/>
      <c r="O68" s="84">
        <f>SUM(G68:N68)</f>
        <v>0</v>
      </c>
      <c r="P68" s="122">
        <f>F68+O68</f>
        <v>2773.7</v>
      </c>
      <c r="Q68" s="196"/>
    </row>
    <row r="69" spans="1:17" ht="120.75" customHeight="1" x14ac:dyDescent="0.2">
      <c r="A69" s="20" t="s">
        <v>311</v>
      </c>
      <c r="B69" s="18" t="s">
        <v>238</v>
      </c>
      <c r="C69" s="8" t="s">
        <v>788</v>
      </c>
      <c r="D69" s="274" t="s">
        <v>564</v>
      </c>
      <c r="E69" s="5" t="s">
        <v>141</v>
      </c>
      <c r="F69" s="19"/>
      <c r="G69" s="424"/>
      <c r="H69" s="403"/>
      <c r="I69" s="91"/>
      <c r="J69" s="91"/>
      <c r="K69" s="91"/>
      <c r="L69" s="91"/>
      <c r="M69" s="91"/>
      <c r="N69" s="91"/>
      <c r="O69" s="84"/>
      <c r="P69" s="122"/>
      <c r="Q69" s="19"/>
    </row>
    <row r="70" spans="1:17" ht="132.75" customHeight="1" x14ac:dyDescent="0.2">
      <c r="A70" s="20" t="s">
        <v>312</v>
      </c>
      <c r="B70" s="18" t="s">
        <v>10</v>
      </c>
      <c r="C70" s="8" t="s">
        <v>788</v>
      </c>
      <c r="D70" s="274" t="s">
        <v>531</v>
      </c>
      <c r="E70" s="5" t="s">
        <v>141</v>
      </c>
      <c r="F70" s="11"/>
      <c r="G70" s="421"/>
      <c r="H70" s="305"/>
      <c r="I70" s="85"/>
      <c r="J70" s="85"/>
      <c r="K70" s="85"/>
      <c r="L70" s="85"/>
      <c r="M70" s="85"/>
      <c r="N70" s="85"/>
      <c r="O70" s="84"/>
      <c r="P70" s="122"/>
      <c r="Q70" s="11"/>
    </row>
    <row r="71" spans="1:17" ht="110.25" customHeight="1" x14ac:dyDescent="0.2">
      <c r="A71" s="20" t="s">
        <v>313</v>
      </c>
      <c r="B71" s="18" t="s">
        <v>220</v>
      </c>
      <c r="C71" s="8" t="s">
        <v>788</v>
      </c>
      <c r="D71" s="12" t="s">
        <v>147</v>
      </c>
      <c r="E71" s="5" t="s">
        <v>141</v>
      </c>
      <c r="F71" s="11"/>
      <c r="G71" s="421"/>
      <c r="H71" s="305"/>
      <c r="I71" s="85"/>
      <c r="J71" s="85"/>
      <c r="K71" s="85"/>
      <c r="L71" s="85"/>
      <c r="M71" s="85"/>
      <c r="N71" s="85"/>
      <c r="O71" s="84"/>
      <c r="P71" s="122"/>
      <c r="Q71" s="11"/>
    </row>
    <row r="72" spans="1:17" ht="122.25" customHeight="1" x14ac:dyDescent="0.2">
      <c r="A72" s="20" t="s">
        <v>291</v>
      </c>
      <c r="B72" s="18" t="s">
        <v>396</v>
      </c>
      <c r="C72" s="8" t="s">
        <v>788</v>
      </c>
      <c r="D72" s="12" t="s">
        <v>533</v>
      </c>
      <c r="E72" s="5" t="s">
        <v>141</v>
      </c>
      <c r="F72" s="19"/>
      <c r="G72" s="424"/>
      <c r="H72" s="403"/>
      <c r="I72" s="91"/>
      <c r="J72" s="91"/>
      <c r="K72" s="91"/>
      <c r="L72" s="91"/>
      <c r="M72" s="91"/>
      <c r="N72" s="91"/>
      <c r="O72" s="84"/>
      <c r="P72" s="122"/>
      <c r="Q72" s="19"/>
    </row>
    <row r="73" spans="1:17" ht="108.75" hidden="1" customHeight="1" x14ac:dyDescent="0.2">
      <c r="A73" s="20" t="s">
        <v>110</v>
      </c>
      <c r="B73" s="18" t="s">
        <v>184</v>
      </c>
      <c r="C73" s="8" t="s">
        <v>0</v>
      </c>
      <c r="D73" s="310" t="s">
        <v>533</v>
      </c>
      <c r="E73" s="281" t="s">
        <v>603</v>
      </c>
      <c r="F73" s="19">
        <v>0</v>
      </c>
      <c r="G73" s="424"/>
      <c r="H73" s="403"/>
      <c r="I73" s="91"/>
      <c r="J73" s="91"/>
      <c r="K73" s="91"/>
      <c r="L73" s="91"/>
      <c r="M73" s="91"/>
      <c r="N73" s="91"/>
      <c r="O73" s="84">
        <f t="shared" ref="O73:O82" si="6">SUM(G73:N73)</f>
        <v>0</v>
      </c>
      <c r="P73" s="122">
        <f t="shared" ref="P73:P82" si="7">F73+O73</f>
        <v>0</v>
      </c>
      <c r="Q73" s="19"/>
    </row>
    <row r="74" spans="1:17" ht="77.25" hidden="1" customHeight="1" x14ac:dyDescent="0.2">
      <c r="A74" s="20" t="s">
        <v>124</v>
      </c>
      <c r="B74" s="18" t="s">
        <v>579</v>
      </c>
      <c r="C74" s="8" t="s">
        <v>0</v>
      </c>
      <c r="D74" s="310" t="s">
        <v>533</v>
      </c>
      <c r="E74" s="281" t="s">
        <v>604</v>
      </c>
      <c r="F74" s="19">
        <v>0</v>
      </c>
      <c r="G74" s="424"/>
      <c r="H74" s="403"/>
      <c r="I74" s="91"/>
      <c r="J74" s="91"/>
      <c r="K74" s="91"/>
      <c r="L74" s="91"/>
      <c r="M74" s="91"/>
      <c r="N74" s="91"/>
      <c r="O74" s="84">
        <f t="shared" si="6"/>
        <v>0</v>
      </c>
      <c r="P74" s="122">
        <f t="shared" si="7"/>
        <v>0</v>
      </c>
    </row>
    <row r="75" spans="1:17" ht="72.75" customHeight="1" x14ac:dyDescent="0.2">
      <c r="A75" s="20" t="s">
        <v>110</v>
      </c>
      <c r="B75" s="18" t="s">
        <v>582</v>
      </c>
      <c r="C75" s="8" t="s">
        <v>36</v>
      </c>
      <c r="D75" s="311" t="s">
        <v>531</v>
      </c>
      <c r="E75" s="281" t="s">
        <v>605</v>
      </c>
      <c r="F75" s="19">
        <v>0</v>
      </c>
      <c r="G75" s="424"/>
      <c r="H75" s="403"/>
      <c r="I75" s="91"/>
      <c r="J75" s="91"/>
      <c r="K75" s="91"/>
      <c r="L75" s="91"/>
      <c r="M75" s="91"/>
      <c r="N75" s="91"/>
      <c r="O75" s="84">
        <f t="shared" si="6"/>
        <v>0</v>
      </c>
      <c r="P75" s="122">
        <f t="shared" si="7"/>
        <v>0</v>
      </c>
      <c r="Q75" s="196"/>
    </row>
    <row r="76" spans="1:17" ht="72.599999999999994" customHeight="1" x14ac:dyDescent="0.2">
      <c r="A76" s="20" t="s">
        <v>124</v>
      </c>
      <c r="B76" s="18" t="s">
        <v>581</v>
      </c>
      <c r="C76" s="8">
        <v>2014</v>
      </c>
      <c r="D76" s="311" t="s">
        <v>531</v>
      </c>
      <c r="E76" s="281" t="s">
        <v>606</v>
      </c>
      <c r="F76" s="11">
        <v>0</v>
      </c>
      <c r="G76" s="421"/>
      <c r="H76" s="305"/>
      <c r="I76" s="85"/>
      <c r="J76" s="85"/>
      <c r="K76" s="85"/>
      <c r="L76" s="85"/>
      <c r="M76" s="85"/>
      <c r="N76" s="85"/>
      <c r="O76" s="84">
        <f t="shared" si="6"/>
        <v>0</v>
      </c>
      <c r="P76" s="122">
        <f t="shared" si="7"/>
        <v>0</v>
      </c>
      <c r="Q76" s="196"/>
    </row>
    <row r="77" spans="1:17" ht="42" hidden="1" customHeight="1" x14ac:dyDescent="0.2">
      <c r="A77" s="20" t="s">
        <v>124</v>
      </c>
      <c r="B77" s="18" t="s">
        <v>560</v>
      </c>
      <c r="C77" s="8" t="s">
        <v>36</v>
      </c>
      <c r="D77" s="1081" t="s">
        <v>531</v>
      </c>
      <c r="E77" s="281" t="s">
        <v>515</v>
      </c>
      <c r="F77" s="11">
        <v>0</v>
      </c>
      <c r="G77" s="421"/>
      <c r="H77" s="305"/>
      <c r="I77" s="85"/>
      <c r="J77" s="85"/>
      <c r="K77" s="85"/>
      <c r="L77" s="85"/>
      <c r="M77" s="85"/>
      <c r="N77" s="85"/>
      <c r="O77" s="84">
        <f t="shared" si="6"/>
        <v>0</v>
      </c>
      <c r="P77" s="122">
        <f t="shared" si="7"/>
        <v>0</v>
      </c>
      <c r="Q77" s="196"/>
    </row>
    <row r="78" spans="1:17" ht="42" hidden="1" customHeight="1" x14ac:dyDescent="0.2">
      <c r="A78" s="20"/>
      <c r="B78" s="18"/>
      <c r="C78" s="8"/>
      <c r="D78" s="1328"/>
      <c r="E78" s="281" t="s">
        <v>30</v>
      </c>
      <c r="F78" s="11">
        <v>0</v>
      </c>
      <c r="G78" s="421"/>
      <c r="H78" s="305"/>
      <c r="I78" s="85"/>
      <c r="J78" s="85"/>
      <c r="K78" s="85"/>
      <c r="L78" s="85"/>
      <c r="M78" s="85"/>
      <c r="N78" s="85"/>
      <c r="O78" s="84">
        <f t="shared" si="6"/>
        <v>0</v>
      </c>
      <c r="P78" s="122">
        <f t="shared" si="7"/>
        <v>0</v>
      </c>
      <c r="Q78" s="196"/>
    </row>
    <row r="79" spans="1:17" ht="75" customHeight="1" x14ac:dyDescent="0.2">
      <c r="A79" s="20" t="s">
        <v>554</v>
      </c>
      <c r="B79" s="18" t="s">
        <v>583</v>
      </c>
      <c r="C79" s="8" t="s">
        <v>788</v>
      </c>
      <c r="D79" s="311" t="s">
        <v>531</v>
      </c>
      <c r="E79" s="281" t="s">
        <v>607</v>
      </c>
      <c r="F79" s="11">
        <v>1690.6</v>
      </c>
      <c r="G79" s="421"/>
      <c r="H79" s="305"/>
      <c r="I79" s="85"/>
      <c r="J79" s="85"/>
      <c r="K79" s="85"/>
      <c r="L79" s="85"/>
      <c r="M79" s="85"/>
      <c r="N79" s="85"/>
      <c r="O79" s="84">
        <f t="shared" si="6"/>
        <v>0</v>
      </c>
      <c r="P79" s="122">
        <f t="shared" si="7"/>
        <v>1690.6</v>
      </c>
      <c r="Q79" s="196"/>
    </row>
    <row r="80" spans="1:17" ht="68.25" customHeight="1" x14ac:dyDescent="0.2">
      <c r="A80" s="20" t="s">
        <v>555</v>
      </c>
      <c r="B80" s="18" t="s">
        <v>584</v>
      </c>
      <c r="C80" s="8" t="s">
        <v>788</v>
      </c>
      <c r="D80" s="311" t="s">
        <v>531</v>
      </c>
      <c r="E80" s="281" t="s">
        <v>608</v>
      </c>
      <c r="F80" s="11">
        <v>104068</v>
      </c>
      <c r="G80" s="421"/>
      <c r="H80" s="305"/>
      <c r="I80" s="85"/>
      <c r="J80" s="85"/>
      <c r="K80" s="85"/>
      <c r="L80" s="85"/>
      <c r="M80" s="85"/>
      <c r="N80" s="85"/>
      <c r="O80" s="84">
        <f t="shared" si="6"/>
        <v>0</v>
      </c>
      <c r="P80" s="122">
        <f t="shared" si="7"/>
        <v>104068</v>
      </c>
      <c r="Q80" s="196"/>
    </row>
    <row r="81" spans="1:17" ht="84" hidden="1" customHeight="1" x14ac:dyDescent="0.2">
      <c r="A81" s="20" t="s">
        <v>580</v>
      </c>
      <c r="B81" s="18" t="s">
        <v>588</v>
      </c>
      <c r="C81" s="8" t="s">
        <v>36</v>
      </c>
      <c r="D81" s="311" t="s">
        <v>531</v>
      </c>
      <c r="E81" s="281" t="s">
        <v>609</v>
      </c>
      <c r="F81" s="11">
        <v>0</v>
      </c>
      <c r="G81" s="421"/>
      <c r="H81" s="305"/>
      <c r="I81" s="85"/>
      <c r="J81" s="85"/>
      <c r="K81" s="85"/>
      <c r="L81" s="85"/>
      <c r="M81" s="85"/>
      <c r="N81" s="85"/>
      <c r="O81" s="84">
        <f t="shared" si="6"/>
        <v>0</v>
      </c>
      <c r="P81" s="122">
        <f t="shared" si="7"/>
        <v>0</v>
      </c>
      <c r="Q81" s="196"/>
    </row>
    <row r="82" spans="1:17" ht="93" hidden="1" customHeight="1" x14ac:dyDescent="0.2">
      <c r="A82" s="20" t="s">
        <v>585</v>
      </c>
      <c r="B82" s="18" t="s">
        <v>589</v>
      </c>
      <c r="C82" s="8" t="s">
        <v>36</v>
      </c>
      <c r="D82" s="311" t="s">
        <v>531</v>
      </c>
      <c r="E82" s="281" t="s">
        <v>610</v>
      </c>
      <c r="F82" s="11">
        <v>0</v>
      </c>
      <c r="G82" s="421"/>
      <c r="H82" s="305"/>
      <c r="I82" s="85"/>
      <c r="J82" s="85"/>
      <c r="K82" s="85"/>
      <c r="L82" s="85"/>
      <c r="M82" s="85"/>
      <c r="N82" s="85"/>
      <c r="O82" s="84">
        <f t="shared" si="6"/>
        <v>0</v>
      </c>
      <c r="P82" s="122">
        <f t="shared" si="7"/>
        <v>0</v>
      </c>
    </row>
    <row r="83" spans="1:17" ht="67.150000000000006" customHeight="1" x14ac:dyDescent="0.2">
      <c r="A83" s="20" t="s">
        <v>556</v>
      </c>
      <c r="B83" s="18" t="s">
        <v>636</v>
      </c>
      <c r="C83" s="8" t="s">
        <v>0</v>
      </c>
      <c r="D83" s="375" t="s">
        <v>47</v>
      </c>
      <c r="E83" s="283" t="s">
        <v>667</v>
      </c>
      <c r="F83" s="11"/>
      <c r="G83" s="421"/>
      <c r="H83" s="305"/>
      <c r="I83" s="85"/>
      <c r="J83" s="85"/>
      <c r="K83" s="85"/>
      <c r="L83" s="85"/>
      <c r="M83" s="85"/>
      <c r="N83" s="85"/>
      <c r="O83" s="84">
        <f>SUM(H83:N83)</f>
        <v>0</v>
      </c>
      <c r="P83" s="122">
        <f>G83+O83</f>
        <v>0</v>
      </c>
    </row>
    <row r="84" spans="1:17" ht="84" customHeight="1" x14ac:dyDescent="0.2">
      <c r="A84" s="20" t="s">
        <v>561</v>
      </c>
      <c r="B84" s="18" t="s">
        <v>760</v>
      </c>
      <c r="C84" s="8">
        <v>2015</v>
      </c>
      <c r="D84" s="282" t="s">
        <v>435</v>
      </c>
      <c r="E84" s="281" t="s">
        <v>763</v>
      </c>
      <c r="F84" s="11"/>
      <c r="G84" s="421"/>
      <c r="H84" s="305"/>
      <c r="I84" s="85"/>
      <c r="J84" s="85"/>
      <c r="K84" s="85"/>
      <c r="L84" s="85"/>
      <c r="M84" s="85"/>
      <c r="N84" s="85"/>
      <c r="O84" s="84">
        <f>SUM(H84:N84)</f>
        <v>0</v>
      </c>
      <c r="P84" s="122">
        <f>G84+O84</f>
        <v>0</v>
      </c>
    </row>
    <row r="85" spans="1:17" ht="82.15" customHeight="1" x14ac:dyDescent="0.2">
      <c r="A85" s="20" t="s">
        <v>580</v>
      </c>
      <c r="B85" s="18" t="s">
        <v>761</v>
      </c>
      <c r="C85" s="8">
        <v>2015</v>
      </c>
      <c r="D85" s="282" t="s">
        <v>435</v>
      </c>
      <c r="E85" s="283" t="s">
        <v>762</v>
      </c>
      <c r="F85" s="11"/>
      <c r="G85" s="421"/>
      <c r="H85" s="305"/>
      <c r="I85" s="85"/>
      <c r="J85" s="85"/>
      <c r="K85" s="85"/>
      <c r="L85" s="85"/>
      <c r="M85" s="85"/>
      <c r="N85" s="85"/>
      <c r="O85" s="84">
        <f>SUM(H85:N85)</f>
        <v>0</v>
      </c>
      <c r="P85" s="122">
        <f>G85+O85</f>
        <v>0</v>
      </c>
    </row>
    <row r="86" spans="1:17" ht="67.5" customHeight="1" x14ac:dyDescent="0.2">
      <c r="A86" s="20" t="s">
        <v>585</v>
      </c>
      <c r="B86" s="18" t="s">
        <v>203</v>
      </c>
      <c r="C86" s="8" t="s">
        <v>788</v>
      </c>
      <c r="D86" s="274" t="s">
        <v>531</v>
      </c>
      <c r="E86" s="5" t="s">
        <v>141</v>
      </c>
      <c r="F86" s="11"/>
      <c r="G86" s="421"/>
      <c r="H86" s="305"/>
      <c r="I86" s="85"/>
      <c r="J86" s="85"/>
      <c r="K86" s="85"/>
      <c r="L86" s="85"/>
      <c r="M86" s="85"/>
      <c r="N86" s="85"/>
      <c r="O86" s="305"/>
      <c r="P86" s="122"/>
    </row>
    <row r="87" spans="1:17" ht="96" customHeight="1" x14ac:dyDescent="0.2">
      <c r="A87" s="20" t="s">
        <v>586</v>
      </c>
      <c r="B87" s="18" t="s">
        <v>849</v>
      </c>
      <c r="C87" s="8">
        <v>2014</v>
      </c>
      <c r="D87" s="12" t="s">
        <v>529</v>
      </c>
      <c r="E87" s="5" t="s">
        <v>141</v>
      </c>
      <c r="F87" s="11"/>
      <c r="G87" s="421"/>
      <c r="H87" s="305"/>
      <c r="I87" s="85"/>
      <c r="J87" s="85"/>
      <c r="K87" s="85"/>
      <c r="L87" s="85"/>
      <c r="M87" s="85"/>
      <c r="N87" s="85"/>
      <c r="O87" s="305"/>
      <c r="P87" s="122"/>
    </row>
    <row r="88" spans="1:17" ht="103.5" hidden="1" customHeight="1" x14ac:dyDescent="0.2">
      <c r="A88" s="20" t="s">
        <v>556</v>
      </c>
      <c r="B88" s="18" t="s">
        <v>520</v>
      </c>
      <c r="C88" s="8" t="s">
        <v>1</v>
      </c>
      <c r="D88" s="12" t="s">
        <v>530</v>
      </c>
      <c r="E88" s="5" t="s">
        <v>516</v>
      </c>
      <c r="F88" s="11">
        <v>0</v>
      </c>
      <c r="G88" s="421"/>
      <c r="H88" s="305"/>
      <c r="I88" s="85"/>
      <c r="J88" s="85"/>
      <c r="K88" s="85"/>
      <c r="L88" s="85"/>
      <c r="M88" s="85"/>
      <c r="N88" s="85"/>
      <c r="O88" s="84">
        <f>SUM(G88:N88)</f>
        <v>0</v>
      </c>
      <c r="P88" s="122">
        <f>F88+O88</f>
        <v>0</v>
      </c>
    </row>
    <row r="89" spans="1:17" ht="100.15" customHeight="1" x14ac:dyDescent="0.2">
      <c r="A89" s="20" t="s">
        <v>587</v>
      </c>
      <c r="B89" s="18" t="s">
        <v>844</v>
      </c>
      <c r="C89" s="8">
        <v>2014</v>
      </c>
      <c r="D89" s="12" t="s">
        <v>147</v>
      </c>
      <c r="E89" s="5" t="s">
        <v>141</v>
      </c>
      <c r="F89" s="11"/>
      <c r="G89" s="421"/>
      <c r="H89" s="305"/>
      <c r="I89" s="85"/>
      <c r="J89" s="85"/>
      <c r="K89" s="85"/>
      <c r="L89" s="85"/>
      <c r="M89" s="85"/>
      <c r="N89" s="85"/>
      <c r="O89" s="84"/>
      <c r="P89" s="122"/>
    </row>
    <row r="90" spans="1:17" ht="25.15" customHeight="1" x14ac:dyDescent="0.2">
      <c r="A90" s="1199" t="s">
        <v>912</v>
      </c>
      <c r="B90" s="1200"/>
      <c r="C90" s="1200"/>
      <c r="D90" s="1200"/>
      <c r="E90" s="1200"/>
      <c r="F90" s="1200"/>
      <c r="G90" s="1200"/>
      <c r="H90" s="1200"/>
      <c r="I90" s="1200"/>
      <c r="J90" s="1200"/>
      <c r="K90" s="1200"/>
      <c r="L90" s="1200"/>
      <c r="M90" s="1200"/>
      <c r="N90" s="1200"/>
      <c r="O90" s="1200"/>
      <c r="P90" s="1200"/>
      <c r="Q90" s="1201"/>
    </row>
    <row r="91" spans="1:17" ht="25.15" customHeight="1" x14ac:dyDescent="0.2">
      <c r="A91" s="16" t="s">
        <v>278</v>
      </c>
      <c r="B91" s="1076" t="s">
        <v>481</v>
      </c>
      <c r="C91" s="1076"/>
      <c r="D91" s="1076"/>
      <c r="E91" s="1076"/>
      <c r="F91" s="10">
        <f>F92+F93+F94</f>
        <v>820597.8</v>
      </c>
      <c r="G91" s="421"/>
      <c r="H91" s="305"/>
      <c r="I91" s="85"/>
      <c r="J91" s="85"/>
      <c r="K91" s="85"/>
      <c r="L91" s="85"/>
      <c r="M91" s="85"/>
      <c r="N91" s="85"/>
      <c r="O91" s="277">
        <f>O92+O93+O94</f>
        <v>0</v>
      </c>
      <c r="P91" s="122">
        <f>P92+P93+P94</f>
        <v>820597.8</v>
      </c>
      <c r="Q91" s="395">
        <f>Q92+Q93+Q94</f>
        <v>0</v>
      </c>
    </row>
    <row r="92" spans="1:17" ht="25.15" customHeight="1" x14ac:dyDescent="0.2">
      <c r="A92" s="16" t="s">
        <v>279</v>
      </c>
      <c r="B92" s="1075" t="s">
        <v>468</v>
      </c>
      <c r="C92" s="1075"/>
      <c r="D92" s="1075"/>
      <c r="E92" s="1075"/>
      <c r="F92" s="10">
        <v>0</v>
      </c>
      <c r="G92" s="421"/>
      <c r="H92" s="305"/>
      <c r="I92" s="85"/>
      <c r="J92" s="85"/>
      <c r="K92" s="85"/>
      <c r="L92" s="85"/>
      <c r="M92" s="85"/>
      <c r="N92" s="85"/>
      <c r="O92" s="277">
        <v>0</v>
      </c>
      <c r="P92" s="122">
        <f>O92+F92</f>
        <v>0</v>
      </c>
      <c r="Q92" s="395">
        <v>0</v>
      </c>
    </row>
    <row r="93" spans="1:17" ht="25.15" customHeight="1" x14ac:dyDescent="0.2">
      <c r="A93" s="16" t="s">
        <v>280</v>
      </c>
      <c r="B93" s="1075" t="s">
        <v>29</v>
      </c>
      <c r="C93" s="1075"/>
      <c r="D93" s="1075"/>
      <c r="E93" s="1075"/>
      <c r="F93" s="10">
        <f>F66+F68+F75+F79+F84</f>
        <v>431205.7</v>
      </c>
      <c r="G93" s="421"/>
      <c r="H93" s="305"/>
      <c r="I93" s="85"/>
      <c r="J93" s="85"/>
      <c r="K93" s="85"/>
      <c r="L93" s="85"/>
      <c r="M93" s="85"/>
      <c r="N93" s="85"/>
      <c r="O93" s="277">
        <f>O66+O68+O75+O79+O84</f>
        <v>0</v>
      </c>
      <c r="P93" s="122">
        <f>O93+F93</f>
        <v>431205.7</v>
      </c>
      <c r="Q93" s="395">
        <f>Q66+Q68+Q75+Q79+Q84</f>
        <v>0</v>
      </c>
    </row>
    <row r="94" spans="1:17" ht="25.15" customHeight="1" x14ac:dyDescent="0.2">
      <c r="A94" s="16" t="s">
        <v>281</v>
      </c>
      <c r="B94" s="1075" t="s">
        <v>158</v>
      </c>
      <c r="C94" s="1075"/>
      <c r="D94" s="1075"/>
      <c r="E94" s="1075"/>
      <c r="F94" s="10">
        <f>F67+F80+F85</f>
        <v>389392.1</v>
      </c>
      <c r="G94" s="421"/>
      <c r="H94" s="305"/>
      <c r="I94" s="85"/>
      <c r="J94" s="85"/>
      <c r="K94" s="85"/>
      <c r="L94" s="85"/>
      <c r="M94" s="85"/>
      <c r="N94" s="85"/>
      <c r="O94" s="277">
        <f>O67+O80+O85</f>
        <v>0</v>
      </c>
      <c r="P94" s="122">
        <f>O94+F94</f>
        <v>389392.1</v>
      </c>
      <c r="Q94" s="395">
        <f>Q67+Q80+Q85</f>
        <v>0</v>
      </c>
    </row>
    <row r="95" spans="1:17" ht="25.15" customHeight="1" x14ac:dyDescent="0.2">
      <c r="A95" s="16" t="s">
        <v>286</v>
      </c>
      <c r="B95" s="1076" t="s">
        <v>913</v>
      </c>
      <c r="C95" s="1076"/>
      <c r="D95" s="1076"/>
      <c r="E95" s="1076"/>
      <c r="F95" s="11">
        <f>F96+F97+F98</f>
        <v>820597.8</v>
      </c>
      <c r="G95" s="421"/>
      <c r="H95" s="305"/>
      <c r="I95" s="85"/>
      <c r="J95" s="85"/>
      <c r="K95" s="85"/>
      <c r="L95" s="85"/>
      <c r="M95" s="85"/>
      <c r="N95" s="85"/>
      <c r="O95" s="305">
        <f>O96+O97+O98</f>
        <v>0</v>
      </c>
      <c r="P95" s="122">
        <f>P96+P97+P98</f>
        <v>820597.8</v>
      </c>
      <c r="Q95" s="395">
        <f>Q96+Q97+Q98</f>
        <v>0</v>
      </c>
    </row>
    <row r="96" spans="1:17" ht="25.15" customHeight="1" x14ac:dyDescent="0.2">
      <c r="A96" s="16" t="s">
        <v>287</v>
      </c>
      <c r="B96" s="1075" t="s">
        <v>468</v>
      </c>
      <c r="C96" s="1075"/>
      <c r="D96" s="1075"/>
      <c r="E96" s="1075"/>
      <c r="F96" s="11">
        <f>F92</f>
        <v>0</v>
      </c>
      <c r="G96" s="421"/>
      <c r="H96" s="305"/>
      <c r="I96" s="85"/>
      <c r="J96" s="85"/>
      <c r="K96" s="85"/>
      <c r="L96" s="85"/>
      <c r="M96" s="85"/>
      <c r="N96" s="85"/>
      <c r="O96" s="277">
        <f>O92</f>
        <v>0</v>
      </c>
      <c r="P96" s="122">
        <f>P92</f>
        <v>0</v>
      </c>
      <c r="Q96" s="395">
        <f>Q92</f>
        <v>0</v>
      </c>
    </row>
    <row r="97" spans="1:17" ht="25.15" customHeight="1" x14ac:dyDescent="0.2">
      <c r="A97" s="16" t="s">
        <v>288</v>
      </c>
      <c r="B97" s="1075" t="s">
        <v>29</v>
      </c>
      <c r="C97" s="1075"/>
      <c r="D97" s="1075"/>
      <c r="E97" s="1075"/>
      <c r="F97" s="11">
        <f>F93</f>
        <v>431205.7</v>
      </c>
      <c r="G97" s="421"/>
      <c r="H97" s="305"/>
      <c r="I97" s="85"/>
      <c r="J97" s="85"/>
      <c r="K97" s="85"/>
      <c r="L97" s="85"/>
      <c r="M97" s="85"/>
      <c r="N97" s="85"/>
      <c r="O97" s="277">
        <f>O93</f>
        <v>0</v>
      </c>
      <c r="P97" s="122">
        <f>P93</f>
        <v>431205.7</v>
      </c>
      <c r="Q97" s="395">
        <f>Q92</f>
        <v>0</v>
      </c>
    </row>
    <row r="98" spans="1:17" ht="25.15" customHeight="1" x14ac:dyDescent="0.2">
      <c r="A98" s="16" t="s">
        <v>289</v>
      </c>
      <c r="B98" s="1075" t="s">
        <v>158</v>
      </c>
      <c r="C98" s="1075"/>
      <c r="D98" s="1075"/>
      <c r="E98" s="1075"/>
      <c r="F98" s="11">
        <f>F94</f>
        <v>389392.1</v>
      </c>
      <c r="G98" s="421"/>
      <c r="H98" s="305"/>
      <c r="I98" s="85"/>
      <c r="J98" s="85"/>
      <c r="K98" s="85"/>
      <c r="L98" s="85"/>
      <c r="M98" s="85"/>
      <c r="N98" s="85"/>
      <c r="O98" s="84">
        <f>O94</f>
        <v>0</v>
      </c>
      <c r="P98" s="122">
        <f>P94</f>
        <v>389392.1</v>
      </c>
      <c r="Q98" s="395">
        <f>Q94</f>
        <v>0</v>
      </c>
    </row>
    <row r="99" spans="1:17" s="37" customFormat="1" ht="24.95" customHeight="1" x14ac:dyDescent="0.25">
      <c r="A99" s="1073" t="s">
        <v>856</v>
      </c>
      <c r="B99" s="1077"/>
      <c r="C99" s="1077"/>
      <c r="D99" s="1077"/>
      <c r="E99" s="1077"/>
      <c r="F99" s="1077"/>
      <c r="G99" s="1077"/>
      <c r="H99" s="1077"/>
      <c r="I99" s="1077"/>
      <c r="J99" s="1077"/>
      <c r="K99" s="1077"/>
      <c r="L99" s="1077"/>
      <c r="M99" s="1077"/>
      <c r="N99" s="1077"/>
      <c r="O99" s="1077"/>
      <c r="P99" s="205"/>
      <c r="Q99" s="132"/>
    </row>
    <row r="100" spans="1:17" ht="91.5" customHeight="1" x14ac:dyDescent="0.2">
      <c r="A100" s="289" t="s">
        <v>149</v>
      </c>
      <c r="B100" s="12" t="s">
        <v>558</v>
      </c>
      <c r="C100" s="5" t="s">
        <v>506</v>
      </c>
      <c r="D100" s="12" t="s">
        <v>47</v>
      </c>
      <c r="E100" s="5" t="s">
        <v>516</v>
      </c>
      <c r="F100" s="11">
        <v>0</v>
      </c>
      <c r="G100" s="421"/>
      <c r="H100" s="305"/>
      <c r="I100" s="85"/>
      <c r="J100" s="85"/>
      <c r="K100" s="85"/>
      <c r="L100" s="85"/>
      <c r="M100" s="85"/>
      <c r="N100" s="85"/>
      <c r="O100" s="84">
        <f>SUM(G100:N100)</f>
        <v>0</v>
      </c>
      <c r="P100" s="122">
        <f>F100+O100</f>
        <v>0</v>
      </c>
    </row>
    <row r="101" spans="1:17" ht="33.75" customHeight="1" x14ac:dyDescent="0.2">
      <c r="A101" s="289"/>
      <c r="B101" s="12"/>
      <c r="C101" s="5"/>
      <c r="D101" s="12" t="s">
        <v>652</v>
      </c>
      <c r="E101" s="281" t="s">
        <v>638</v>
      </c>
      <c r="F101" s="11">
        <v>0</v>
      </c>
      <c r="G101" s="421"/>
      <c r="H101" s="305"/>
      <c r="I101" s="85"/>
      <c r="J101" s="85"/>
      <c r="K101" s="85"/>
      <c r="L101" s="85"/>
      <c r="M101" s="85"/>
      <c r="N101" s="85"/>
      <c r="O101" s="84">
        <f>SUM(G101:N101)</f>
        <v>0</v>
      </c>
      <c r="P101" s="122">
        <f>F101+O101</f>
        <v>0</v>
      </c>
    </row>
    <row r="102" spans="1:17" ht="33.75" customHeight="1" x14ac:dyDescent="0.2">
      <c r="A102" s="289"/>
      <c r="B102" s="12"/>
      <c r="C102" s="5"/>
      <c r="D102" s="12" t="s">
        <v>652</v>
      </c>
      <c r="E102" s="281" t="s">
        <v>638</v>
      </c>
      <c r="F102" s="11">
        <v>0</v>
      </c>
      <c r="G102" s="421"/>
      <c r="H102" s="305"/>
      <c r="I102" s="85"/>
      <c r="J102" s="85"/>
      <c r="K102" s="85"/>
      <c r="L102" s="85"/>
      <c r="M102" s="85"/>
      <c r="N102" s="85"/>
      <c r="O102" s="84">
        <f>SUM(G102:N102)</f>
        <v>0</v>
      </c>
      <c r="P102" s="122">
        <f>F102+O102</f>
        <v>0</v>
      </c>
    </row>
    <row r="103" spans="1:17" ht="61.5" customHeight="1" x14ac:dyDescent="0.2">
      <c r="A103" s="5" t="s">
        <v>150</v>
      </c>
      <c r="B103" s="12" t="s">
        <v>67</v>
      </c>
      <c r="C103" s="5">
        <v>2014</v>
      </c>
      <c r="D103" s="12" t="s">
        <v>47</v>
      </c>
      <c r="E103" s="5" t="s">
        <v>141</v>
      </c>
      <c r="F103" s="11"/>
      <c r="G103" s="421"/>
      <c r="H103" s="305"/>
      <c r="I103" s="85"/>
      <c r="J103" s="85"/>
      <c r="K103" s="85"/>
      <c r="L103" s="85"/>
      <c r="M103" s="85"/>
      <c r="N103" s="85"/>
      <c r="O103" s="84"/>
      <c r="P103" s="122"/>
    </row>
    <row r="104" spans="1:17" s="37" customFormat="1" ht="24.95" customHeight="1" x14ac:dyDescent="0.25">
      <c r="A104" s="1072" t="s">
        <v>854</v>
      </c>
      <c r="B104" s="1072"/>
      <c r="C104" s="1072"/>
      <c r="D104" s="1072"/>
      <c r="E104" s="1072"/>
      <c r="F104" s="1072"/>
      <c r="G104" s="1072"/>
      <c r="H104" s="1072"/>
      <c r="I104" s="1072"/>
      <c r="J104" s="1072"/>
      <c r="K104" s="1072"/>
      <c r="L104" s="1072"/>
      <c r="M104" s="1072"/>
      <c r="N104" s="1072"/>
      <c r="O104" s="1072"/>
      <c r="P104" s="205"/>
      <c r="Q104" s="132"/>
    </row>
    <row r="105" spans="1:17" s="37" customFormat="1" ht="77.25" customHeight="1" x14ac:dyDescent="0.25">
      <c r="A105" s="172" t="s">
        <v>153</v>
      </c>
      <c r="B105" s="12" t="s">
        <v>938</v>
      </c>
      <c r="C105" s="15">
        <v>2016</v>
      </c>
      <c r="D105" s="12" t="s">
        <v>435</v>
      </c>
      <c r="E105" s="5" t="s">
        <v>939</v>
      </c>
      <c r="F105" s="11"/>
      <c r="G105" s="420"/>
      <c r="H105" s="420"/>
      <c r="I105" s="420"/>
      <c r="J105" s="420"/>
      <c r="K105" s="420"/>
      <c r="L105" s="420"/>
      <c r="M105" s="420"/>
      <c r="N105" s="420"/>
      <c r="O105" s="84">
        <f>SUM(G105:N105)</f>
        <v>0</v>
      </c>
      <c r="P105" s="122">
        <f>F105+O105</f>
        <v>0</v>
      </c>
      <c r="Q105" s="132"/>
    </row>
    <row r="106" spans="1:17" s="37" customFormat="1" ht="77.25" customHeight="1" x14ac:dyDescent="0.25">
      <c r="A106" s="172" t="s">
        <v>154</v>
      </c>
      <c r="B106" s="12" t="s">
        <v>940</v>
      </c>
      <c r="C106" s="15">
        <v>2016</v>
      </c>
      <c r="D106" s="12" t="s">
        <v>435</v>
      </c>
      <c r="E106" s="5" t="s">
        <v>941</v>
      </c>
      <c r="F106" s="11">
        <v>0</v>
      </c>
      <c r="G106" s="420"/>
      <c r="H106" s="420"/>
      <c r="I106" s="420"/>
      <c r="J106" s="420"/>
      <c r="K106" s="420"/>
      <c r="L106" s="420"/>
      <c r="M106" s="420"/>
      <c r="N106" s="420"/>
      <c r="O106" s="84">
        <f>SUM(G106:N106)</f>
        <v>0</v>
      </c>
      <c r="P106" s="122">
        <f>F106+O106</f>
        <v>0</v>
      </c>
      <c r="Q106" s="132"/>
    </row>
    <row r="107" spans="1:17" ht="144" customHeight="1" x14ac:dyDescent="0.2">
      <c r="A107" s="172" t="s">
        <v>155</v>
      </c>
      <c r="B107" s="12" t="s">
        <v>522</v>
      </c>
      <c r="C107" s="5" t="s">
        <v>833</v>
      </c>
      <c r="D107" s="12" t="s">
        <v>532</v>
      </c>
      <c r="E107" s="5" t="s">
        <v>141</v>
      </c>
      <c r="F107" s="11"/>
      <c r="G107" s="421"/>
      <c r="H107" s="305"/>
      <c r="I107" s="85"/>
      <c r="J107" s="85"/>
      <c r="K107" s="85"/>
      <c r="L107" s="85"/>
      <c r="M107" s="85"/>
      <c r="N107" s="85"/>
      <c r="O107" s="84"/>
      <c r="P107" s="122"/>
    </row>
    <row r="108" spans="1:17" ht="75.599999999999994" customHeight="1" x14ac:dyDescent="0.2">
      <c r="A108" s="459" t="s">
        <v>309</v>
      </c>
      <c r="B108" s="274" t="s">
        <v>543</v>
      </c>
      <c r="C108" s="292" t="s">
        <v>833</v>
      </c>
      <c r="D108" s="12" t="s">
        <v>529</v>
      </c>
      <c r="E108" s="5" t="s">
        <v>141</v>
      </c>
      <c r="F108" s="11"/>
      <c r="G108" s="421"/>
      <c r="H108" s="305"/>
      <c r="I108" s="85"/>
      <c r="J108" s="85"/>
      <c r="K108" s="85"/>
      <c r="L108" s="85"/>
      <c r="M108" s="85"/>
      <c r="N108" s="85"/>
      <c r="O108" s="84"/>
      <c r="P108" s="122"/>
    </row>
    <row r="109" spans="1:17" ht="102.75" customHeight="1" x14ac:dyDescent="0.2">
      <c r="A109" s="172" t="s">
        <v>426</v>
      </c>
      <c r="B109" s="274" t="s">
        <v>131</v>
      </c>
      <c r="C109" s="292" t="s">
        <v>833</v>
      </c>
      <c r="D109" s="12" t="s">
        <v>529</v>
      </c>
      <c r="E109" s="5" t="s">
        <v>141</v>
      </c>
      <c r="F109" s="11"/>
      <c r="G109" s="421"/>
      <c r="H109" s="305"/>
      <c r="I109" s="85"/>
      <c r="J109" s="85"/>
      <c r="K109" s="85"/>
      <c r="L109" s="85"/>
      <c r="M109" s="85"/>
      <c r="N109" s="85"/>
      <c r="O109" s="84"/>
      <c r="P109" s="122"/>
    </row>
    <row r="110" spans="1:17" ht="75.75" customHeight="1" x14ac:dyDescent="0.2">
      <c r="A110" s="157" t="s">
        <v>427</v>
      </c>
      <c r="B110" s="274" t="s">
        <v>132</v>
      </c>
      <c r="C110" s="292" t="s">
        <v>833</v>
      </c>
      <c r="D110" s="12" t="s">
        <v>529</v>
      </c>
      <c r="E110" s="5" t="s">
        <v>141</v>
      </c>
      <c r="F110" s="11"/>
      <c r="G110" s="421"/>
      <c r="H110" s="305"/>
      <c r="I110" s="85"/>
      <c r="J110" s="85"/>
      <c r="K110" s="85"/>
      <c r="L110" s="85"/>
      <c r="M110" s="85"/>
      <c r="N110" s="85"/>
      <c r="O110" s="84"/>
      <c r="P110" s="122"/>
    </row>
    <row r="111" spans="1:17" ht="73.900000000000006" customHeight="1" x14ac:dyDescent="0.2">
      <c r="A111" s="157" t="s">
        <v>212</v>
      </c>
      <c r="B111" s="22" t="s">
        <v>133</v>
      </c>
      <c r="C111" s="292" t="s">
        <v>833</v>
      </c>
      <c r="D111" s="12" t="s">
        <v>529</v>
      </c>
      <c r="E111" s="5" t="s">
        <v>141</v>
      </c>
      <c r="F111" s="11"/>
      <c r="G111" s="421"/>
      <c r="H111" s="305"/>
      <c r="I111" s="85"/>
      <c r="J111" s="85"/>
      <c r="K111" s="85"/>
      <c r="L111" s="85"/>
      <c r="M111" s="85"/>
      <c r="N111" s="85"/>
      <c r="O111" s="84"/>
      <c r="P111" s="122"/>
    </row>
    <row r="112" spans="1:17" ht="80.25" customHeight="1" x14ac:dyDescent="0.2">
      <c r="A112" s="157" t="s">
        <v>214</v>
      </c>
      <c r="B112" s="22" t="s">
        <v>134</v>
      </c>
      <c r="C112" s="292" t="s">
        <v>833</v>
      </c>
      <c r="D112" s="12" t="s">
        <v>529</v>
      </c>
      <c r="E112" s="5" t="s">
        <v>141</v>
      </c>
      <c r="F112" s="11"/>
      <c r="G112" s="421"/>
      <c r="H112" s="305"/>
      <c r="I112" s="85"/>
      <c r="J112" s="85"/>
      <c r="K112" s="85"/>
      <c r="L112" s="85"/>
      <c r="M112" s="85"/>
      <c r="N112" s="85"/>
      <c r="O112" s="84"/>
      <c r="P112" s="122"/>
    </row>
    <row r="113" spans="1:17" ht="80.25" customHeight="1" x14ac:dyDescent="0.2">
      <c r="A113" s="157" t="s">
        <v>215</v>
      </c>
      <c r="B113" s="22" t="s">
        <v>135</v>
      </c>
      <c r="C113" s="292" t="s">
        <v>833</v>
      </c>
      <c r="D113" s="12" t="s">
        <v>529</v>
      </c>
      <c r="E113" s="5" t="s">
        <v>141</v>
      </c>
      <c r="F113" s="11"/>
      <c r="G113" s="421"/>
      <c r="H113" s="305"/>
      <c r="I113" s="85"/>
      <c r="J113" s="85"/>
      <c r="K113" s="85"/>
      <c r="L113" s="85"/>
      <c r="M113" s="85"/>
      <c r="N113" s="85"/>
      <c r="O113" s="84"/>
      <c r="P113" s="122"/>
    </row>
    <row r="114" spans="1:17" ht="61.15" customHeight="1" x14ac:dyDescent="0.2">
      <c r="A114" s="172" t="s">
        <v>942</v>
      </c>
      <c r="B114" s="22" t="s">
        <v>524</v>
      </c>
      <c r="C114" s="292" t="s">
        <v>788</v>
      </c>
      <c r="D114" s="12" t="s">
        <v>529</v>
      </c>
      <c r="E114" s="5" t="s">
        <v>141</v>
      </c>
      <c r="F114" s="11"/>
      <c r="G114" s="421"/>
      <c r="H114" s="305"/>
      <c r="I114" s="85"/>
      <c r="J114" s="85"/>
      <c r="K114" s="85"/>
      <c r="L114" s="85"/>
      <c r="M114" s="85"/>
      <c r="N114" s="85"/>
      <c r="O114" s="84"/>
      <c r="P114" s="122"/>
    </row>
    <row r="115" spans="1:17" ht="24.75" customHeight="1" x14ac:dyDescent="0.2">
      <c r="A115" s="1329" t="s">
        <v>917</v>
      </c>
      <c r="B115" s="1330"/>
      <c r="C115" s="1330"/>
      <c r="D115" s="1330"/>
      <c r="E115" s="1330"/>
      <c r="F115" s="1330"/>
      <c r="G115" s="1330"/>
      <c r="H115" s="1330"/>
      <c r="I115" s="1330"/>
      <c r="J115" s="1330"/>
      <c r="K115" s="1330"/>
      <c r="L115" s="1330"/>
      <c r="M115" s="1330"/>
      <c r="N115" s="1330"/>
      <c r="O115" s="1330"/>
      <c r="P115" s="1330"/>
      <c r="Q115" s="1331"/>
    </row>
    <row r="116" spans="1:17" ht="24.75" customHeight="1" x14ac:dyDescent="0.2">
      <c r="A116" s="22" t="s">
        <v>278</v>
      </c>
      <c r="B116" s="1202" t="s">
        <v>481</v>
      </c>
      <c r="C116" s="1203"/>
      <c r="D116" s="1203"/>
      <c r="E116" s="1204"/>
      <c r="F116" s="461">
        <f>F117+F118+F119</f>
        <v>0</v>
      </c>
      <c r="G116" s="421"/>
      <c r="H116" s="305"/>
      <c r="I116" s="85"/>
      <c r="J116" s="85"/>
      <c r="K116" s="85"/>
      <c r="L116" s="85"/>
      <c r="M116" s="85"/>
      <c r="N116" s="85"/>
      <c r="O116" s="277">
        <f>O117+O118+O119</f>
        <v>0</v>
      </c>
      <c r="P116" s="122">
        <f>F116+O116</f>
        <v>0</v>
      </c>
      <c r="Q116" s="461">
        <f>Q117+Q118+Q119</f>
        <v>0</v>
      </c>
    </row>
    <row r="117" spans="1:17" ht="24.75" customHeight="1" x14ac:dyDescent="0.2">
      <c r="A117" s="22" t="s">
        <v>279</v>
      </c>
      <c r="B117" s="1202" t="s">
        <v>468</v>
      </c>
      <c r="C117" s="1203"/>
      <c r="D117" s="1203"/>
      <c r="E117" s="1203"/>
      <c r="F117" s="461">
        <v>0</v>
      </c>
      <c r="G117" s="421"/>
      <c r="H117" s="305"/>
      <c r="I117" s="85"/>
      <c r="J117" s="85"/>
      <c r="K117" s="85"/>
      <c r="L117" s="85"/>
      <c r="M117" s="85"/>
      <c r="N117" s="85"/>
      <c r="O117" s="277">
        <v>0</v>
      </c>
      <c r="P117" s="122">
        <f t="shared" ref="P117:P123" si="8">F117+O117</f>
        <v>0</v>
      </c>
      <c r="Q117" s="461">
        <v>0</v>
      </c>
    </row>
    <row r="118" spans="1:17" ht="24.75" customHeight="1" x14ac:dyDescent="0.2">
      <c r="A118" s="22" t="s">
        <v>280</v>
      </c>
      <c r="B118" s="1202" t="s">
        <v>29</v>
      </c>
      <c r="C118" s="1203"/>
      <c r="D118" s="1203"/>
      <c r="E118" s="1204"/>
      <c r="F118" s="461">
        <f>F105</f>
        <v>0</v>
      </c>
      <c r="G118" s="421"/>
      <c r="H118" s="305"/>
      <c r="I118" s="85"/>
      <c r="J118" s="85"/>
      <c r="K118" s="85"/>
      <c r="L118" s="85"/>
      <c r="M118" s="85"/>
      <c r="N118" s="85"/>
      <c r="O118" s="277">
        <f>O105</f>
        <v>0</v>
      </c>
      <c r="P118" s="122">
        <f t="shared" si="8"/>
        <v>0</v>
      </c>
      <c r="Q118" s="461">
        <f>Q105</f>
        <v>0</v>
      </c>
    </row>
    <row r="119" spans="1:17" ht="24.75" customHeight="1" x14ac:dyDescent="0.2">
      <c r="A119" s="22" t="s">
        <v>281</v>
      </c>
      <c r="B119" s="1202" t="s">
        <v>158</v>
      </c>
      <c r="C119" s="1203"/>
      <c r="D119" s="1203"/>
      <c r="E119" s="1204"/>
      <c r="F119" s="461">
        <f>F106</f>
        <v>0</v>
      </c>
      <c r="G119" s="421"/>
      <c r="H119" s="305"/>
      <c r="I119" s="85"/>
      <c r="J119" s="85"/>
      <c r="K119" s="85"/>
      <c r="L119" s="85"/>
      <c r="M119" s="85"/>
      <c r="N119" s="85"/>
      <c r="O119" s="277">
        <f>O106</f>
        <v>0</v>
      </c>
      <c r="P119" s="122">
        <f t="shared" si="8"/>
        <v>0</v>
      </c>
      <c r="Q119" s="461">
        <f>Q106</f>
        <v>0</v>
      </c>
    </row>
    <row r="120" spans="1:17" ht="24.75" customHeight="1" x14ac:dyDescent="0.2">
      <c r="A120" s="22" t="s">
        <v>282</v>
      </c>
      <c r="B120" s="1235" t="s">
        <v>916</v>
      </c>
      <c r="C120" s="1236"/>
      <c r="D120" s="1236"/>
      <c r="E120" s="1237"/>
      <c r="F120" s="461">
        <f>F116</f>
        <v>0</v>
      </c>
      <c r="G120" s="421"/>
      <c r="H120" s="305"/>
      <c r="I120" s="85"/>
      <c r="J120" s="85"/>
      <c r="K120" s="85"/>
      <c r="L120" s="85"/>
      <c r="M120" s="85"/>
      <c r="N120" s="85"/>
      <c r="O120" s="277">
        <f>O116</f>
        <v>0</v>
      </c>
      <c r="P120" s="122">
        <f t="shared" si="8"/>
        <v>0</v>
      </c>
      <c r="Q120" s="461">
        <f>Q116</f>
        <v>0</v>
      </c>
    </row>
    <row r="121" spans="1:17" ht="24.75" customHeight="1" x14ac:dyDescent="0.2">
      <c r="A121" s="22" t="s">
        <v>283</v>
      </c>
      <c r="B121" s="1202" t="s">
        <v>468</v>
      </c>
      <c r="C121" s="1203"/>
      <c r="D121" s="1203"/>
      <c r="E121" s="1204"/>
      <c r="F121" s="461">
        <f>F117</f>
        <v>0</v>
      </c>
      <c r="G121" s="421"/>
      <c r="H121" s="305"/>
      <c r="I121" s="85"/>
      <c r="J121" s="85"/>
      <c r="K121" s="85"/>
      <c r="L121" s="85"/>
      <c r="M121" s="85"/>
      <c r="N121" s="85"/>
      <c r="O121" s="277">
        <f>O117</f>
        <v>0</v>
      </c>
      <c r="P121" s="122">
        <f t="shared" si="8"/>
        <v>0</v>
      </c>
      <c r="Q121" s="461">
        <f>Q117</f>
        <v>0</v>
      </c>
    </row>
    <row r="122" spans="1:17" ht="24.75" customHeight="1" x14ac:dyDescent="0.2">
      <c r="A122" s="22" t="s">
        <v>284</v>
      </c>
      <c r="B122" s="1202" t="s">
        <v>29</v>
      </c>
      <c r="C122" s="1203"/>
      <c r="D122" s="1203"/>
      <c r="E122" s="1204"/>
      <c r="F122" s="461">
        <f>F118</f>
        <v>0</v>
      </c>
      <c r="G122" s="421"/>
      <c r="H122" s="305"/>
      <c r="I122" s="85"/>
      <c r="J122" s="85"/>
      <c r="K122" s="85"/>
      <c r="L122" s="85"/>
      <c r="M122" s="85"/>
      <c r="N122" s="85"/>
      <c r="O122" s="277">
        <f>O118</f>
        <v>0</v>
      </c>
      <c r="P122" s="122">
        <f t="shared" si="8"/>
        <v>0</v>
      </c>
      <c r="Q122" s="461">
        <f>Q118</f>
        <v>0</v>
      </c>
    </row>
    <row r="123" spans="1:17" ht="24.75" customHeight="1" x14ac:dyDescent="0.2">
      <c r="A123" s="22" t="s">
        <v>285</v>
      </c>
      <c r="B123" s="1202" t="s">
        <v>158</v>
      </c>
      <c r="C123" s="1203"/>
      <c r="D123" s="1203"/>
      <c r="E123" s="1204"/>
      <c r="F123" s="461">
        <f>F119</f>
        <v>0</v>
      </c>
      <c r="G123" s="421"/>
      <c r="H123" s="305"/>
      <c r="I123" s="85"/>
      <c r="J123" s="85"/>
      <c r="K123" s="85"/>
      <c r="L123" s="85"/>
      <c r="M123" s="85"/>
      <c r="N123" s="85"/>
      <c r="O123" s="277">
        <f>O119</f>
        <v>0</v>
      </c>
      <c r="P123" s="122">
        <f t="shared" si="8"/>
        <v>0</v>
      </c>
      <c r="Q123" s="461">
        <f>Q119</f>
        <v>0</v>
      </c>
    </row>
    <row r="124" spans="1:17" s="37" customFormat="1" ht="24.95" customHeight="1" x14ac:dyDescent="0.25">
      <c r="A124" s="1084" t="s">
        <v>799</v>
      </c>
      <c r="B124" s="1084"/>
      <c r="C124" s="1084"/>
      <c r="D124" s="1084"/>
      <c r="E124" s="1084"/>
      <c r="F124" s="1084"/>
      <c r="G124" s="1084"/>
      <c r="H124" s="1084"/>
      <c r="I124" s="1084"/>
      <c r="J124" s="1084"/>
      <c r="K124" s="1084"/>
      <c r="L124" s="1084"/>
      <c r="M124" s="1084"/>
      <c r="N124" s="1084"/>
      <c r="O124" s="1084"/>
      <c r="P124" s="205"/>
      <c r="Q124" s="132"/>
    </row>
    <row r="125" spans="1:17" ht="76.150000000000006" customHeight="1" x14ac:dyDescent="0.2">
      <c r="A125" s="5" t="s">
        <v>156</v>
      </c>
      <c r="B125" s="12" t="s">
        <v>209</v>
      </c>
      <c r="C125" s="5" t="s">
        <v>788</v>
      </c>
      <c r="D125" s="12" t="s">
        <v>538</v>
      </c>
      <c r="E125" s="5" t="s">
        <v>141</v>
      </c>
      <c r="F125" s="11"/>
      <c r="G125" s="421"/>
      <c r="H125" s="305"/>
      <c r="I125" s="85"/>
      <c r="J125" s="85"/>
      <c r="K125" s="85"/>
      <c r="L125" s="85"/>
      <c r="M125" s="85"/>
      <c r="N125" s="85"/>
      <c r="O125" s="84"/>
      <c r="P125" s="122"/>
    </row>
    <row r="126" spans="1:17" ht="189" customHeight="1" x14ac:dyDescent="0.2">
      <c r="A126" s="33" t="s">
        <v>449</v>
      </c>
      <c r="B126" s="21" t="s">
        <v>210</v>
      </c>
      <c r="C126" s="5" t="s">
        <v>788</v>
      </c>
      <c r="D126" s="12" t="s">
        <v>538</v>
      </c>
      <c r="E126" s="5" t="s">
        <v>141</v>
      </c>
      <c r="F126" s="11"/>
      <c r="G126" s="421"/>
      <c r="H126" s="305"/>
      <c r="I126" s="85"/>
      <c r="J126" s="85"/>
      <c r="K126" s="85"/>
      <c r="L126" s="85"/>
      <c r="M126" s="85"/>
      <c r="N126" s="85"/>
      <c r="O126" s="84"/>
      <c r="P126" s="122"/>
    </row>
    <row r="127" spans="1:17" ht="93" customHeight="1" x14ac:dyDescent="0.2">
      <c r="A127" s="5" t="s">
        <v>314</v>
      </c>
      <c r="B127" s="50" t="s">
        <v>443</v>
      </c>
      <c r="C127" s="5" t="s">
        <v>788</v>
      </c>
      <c r="D127" s="12" t="s">
        <v>538</v>
      </c>
      <c r="E127" s="51" t="s">
        <v>141</v>
      </c>
      <c r="F127" s="11"/>
      <c r="G127" s="421"/>
      <c r="H127" s="305"/>
      <c r="I127" s="85"/>
      <c r="J127" s="85"/>
      <c r="K127" s="85"/>
      <c r="L127" s="85"/>
      <c r="M127" s="85"/>
      <c r="N127" s="85"/>
      <c r="O127" s="84"/>
      <c r="P127" s="122"/>
    </row>
    <row r="128" spans="1:17" ht="92.25" customHeight="1" x14ac:dyDescent="0.2">
      <c r="A128" s="5" t="s">
        <v>315</v>
      </c>
      <c r="B128" s="50" t="s">
        <v>444</v>
      </c>
      <c r="C128" s="5" t="s">
        <v>788</v>
      </c>
      <c r="D128" s="12" t="s">
        <v>538</v>
      </c>
      <c r="E128" s="51" t="s">
        <v>141</v>
      </c>
      <c r="F128" s="11"/>
      <c r="G128" s="421"/>
      <c r="H128" s="305"/>
      <c r="I128" s="85"/>
      <c r="J128" s="85"/>
      <c r="K128" s="85"/>
      <c r="L128" s="85"/>
      <c r="M128" s="85"/>
      <c r="N128" s="85"/>
      <c r="O128" s="84"/>
      <c r="P128" s="122"/>
    </row>
    <row r="129" spans="1:17" ht="62.25" customHeight="1" x14ac:dyDescent="0.2">
      <c r="A129" s="5" t="s">
        <v>316</v>
      </c>
      <c r="B129" s="50" t="s">
        <v>211</v>
      </c>
      <c r="C129" s="5" t="s">
        <v>788</v>
      </c>
      <c r="D129" s="12" t="s">
        <v>538</v>
      </c>
      <c r="E129" s="51" t="s">
        <v>141</v>
      </c>
      <c r="F129" s="11"/>
      <c r="G129" s="421"/>
      <c r="H129" s="305"/>
      <c r="I129" s="85"/>
      <c r="J129" s="85"/>
      <c r="K129" s="85"/>
      <c r="L129" s="85"/>
      <c r="M129" s="85"/>
      <c r="N129" s="85"/>
      <c r="O129" s="84"/>
      <c r="P129" s="122"/>
    </row>
    <row r="130" spans="1:17" ht="122.25" customHeight="1" x14ac:dyDescent="0.2">
      <c r="A130" s="5" t="s">
        <v>293</v>
      </c>
      <c r="B130" s="12" t="s">
        <v>445</v>
      </c>
      <c r="C130" s="5" t="s">
        <v>788</v>
      </c>
      <c r="D130" s="12" t="s">
        <v>538</v>
      </c>
      <c r="E130" s="51" t="s">
        <v>141</v>
      </c>
      <c r="F130" s="11"/>
      <c r="G130" s="421"/>
      <c r="H130" s="305"/>
      <c r="I130" s="85"/>
      <c r="J130" s="85"/>
      <c r="K130" s="85"/>
      <c r="L130" s="85"/>
      <c r="M130" s="85"/>
      <c r="N130" s="85"/>
      <c r="O130" s="84"/>
      <c r="P130" s="122"/>
    </row>
    <row r="131" spans="1:17" ht="77.25" customHeight="1" x14ac:dyDescent="0.2">
      <c r="A131" s="5" t="s">
        <v>128</v>
      </c>
      <c r="B131" s="28" t="s">
        <v>213</v>
      </c>
      <c r="C131" s="5" t="s">
        <v>788</v>
      </c>
      <c r="D131" s="12" t="s">
        <v>538</v>
      </c>
      <c r="E131" s="51" t="s">
        <v>141</v>
      </c>
      <c r="F131" s="11"/>
      <c r="G131" s="421"/>
      <c r="H131" s="305"/>
      <c r="I131" s="85"/>
      <c r="J131" s="85"/>
      <c r="K131" s="85"/>
      <c r="L131" s="85"/>
      <c r="M131" s="85"/>
      <c r="N131" s="85"/>
      <c r="O131" s="84"/>
      <c r="P131" s="122"/>
    </row>
    <row r="132" spans="1:17" ht="105" x14ac:dyDescent="0.2">
      <c r="A132" s="5" t="s">
        <v>505</v>
      </c>
      <c r="B132" s="12" t="s">
        <v>31</v>
      </c>
      <c r="C132" s="5" t="s">
        <v>788</v>
      </c>
      <c r="D132" s="12" t="s">
        <v>538</v>
      </c>
      <c r="E132" s="51" t="s">
        <v>141</v>
      </c>
      <c r="F132" s="11"/>
      <c r="G132" s="421"/>
      <c r="H132" s="305"/>
      <c r="I132" s="85"/>
      <c r="J132" s="85"/>
      <c r="K132" s="85"/>
      <c r="L132" s="85"/>
      <c r="M132" s="85"/>
      <c r="N132" s="85"/>
      <c r="O132" s="84"/>
      <c r="P132" s="122"/>
    </row>
    <row r="133" spans="1:17" ht="24.95" customHeight="1" x14ac:dyDescent="0.2">
      <c r="A133" s="1073" t="s">
        <v>330</v>
      </c>
      <c r="B133" s="1074"/>
      <c r="C133" s="1074"/>
      <c r="D133" s="1074"/>
      <c r="E133" s="1074"/>
      <c r="F133" s="1074"/>
      <c r="G133" s="1074"/>
      <c r="H133" s="1074"/>
      <c r="I133" s="1074"/>
      <c r="J133" s="1074"/>
      <c r="K133" s="1074"/>
      <c r="L133" s="1074"/>
      <c r="M133" s="1074"/>
      <c r="N133" s="1074"/>
      <c r="O133" s="1074"/>
      <c r="P133" s="213"/>
    </row>
    <row r="134" spans="1:17" ht="18" customHeight="1" x14ac:dyDescent="0.2">
      <c r="A134" s="5" t="s">
        <v>278</v>
      </c>
      <c r="B134" s="1076" t="s">
        <v>481</v>
      </c>
      <c r="C134" s="1076"/>
      <c r="D134" s="1076"/>
      <c r="E134" s="1076"/>
      <c r="F134" s="10">
        <f>F135+F136+F137</f>
        <v>820597.8</v>
      </c>
      <c r="G134" s="420"/>
      <c r="H134" s="277"/>
      <c r="I134" s="83"/>
      <c r="J134" s="83"/>
      <c r="K134" s="83"/>
      <c r="L134" s="83"/>
      <c r="M134" s="83"/>
      <c r="N134" s="83"/>
      <c r="O134" s="277">
        <f>O135+O136+O137</f>
        <v>0</v>
      </c>
      <c r="P134" s="122">
        <f t="shared" ref="P134:P145" si="9">F134+O134</f>
        <v>820597.8</v>
      </c>
      <c r="Q134" s="10">
        <f>Q135+Q136+Q137</f>
        <v>0</v>
      </c>
    </row>
    <row r="135" spans="1:17" ht="18" customHeight="1" x14ac:dyDescent="0.2">
      <c r="A135" s="5" t="s">
        <v>279</v>
      </c>
      <c r="B135" s="1075" t="s">
        <v>468</v>
      </c>
      <c r="C135" s="1075"/>
      <c r="D135" s="1075"/>
      <c r="E135" s="1075"/>
      <c r="F135" s="10">
        <v>0</v>
      </c>
      <c r="G135" s="420"/>
      <c r="H135" s="277"/>
      <c r="I135" s="83"/>
      <c r="J135" s="83"/>
      <c r="K135" s="83"/>
      <c r="L135" s="83"/>
      <c r="M135" s="83"/>
      <c r="N135" s="83"/>
      <c r="O135" s="277">
        <v>0</v>
      </c>
      <c r="P135" s="122">
        <f t="shared" si="9"/>
        <v>0</v>
      </c>
      <c r="Q135" s="10">
        <v>0</v>
      </c>
    </row>
    <row r="136" spans="1:17" ht="18" customHeight="1" x14ac:dyDescent="0.2">
      <c r="A136" s="5" t="s">
        <v>280</v>
      </c>
      <c r="B136" s="1075" t="s">
        <v>29</v>
      </c>
      <c r="C136" s="1075"/>
      <c r="D136" s="1075"/>
      <c r="E136" s="1075"/>
      <c r="F136" s="10">
        <f>F66+F73+F75+F81+F77+F79+F68+F84+F105</f>
        <v>431205.7</v>
      </c>
      <c r="G136" s="420"/>
      <c r="H136" s="277"/>
      <c r="I136" s="83"/>
      <c r="J136" s="83"/>
      <c r="K136" s="83"/>
      <c r="L136" s="83"/>
      <c r="M136" s="83"/>
      <c r="N136" s="83"/>
      <c r="O136" s="277">
        <f>O66+O73+O75+O81+O77+O79+O68+O84+O105</f>
        <v>0</v>
      </c>
      <c r="P136" s="122">
        <f t="shared" si="9"/>
        <v>431205.7</v>
      </c>
      <c r="Q136" s="10">
        <f>Q66+Q73+Q75+Q81+Q77+Q79+Q68+Q84+Q105</f>
        <v>0</v>
      </c>
    </row>
    <row r="137" spans="1:17" ht="18" customHeight="1" x14ac:dyDescent="0.2">
      <c r="A137" s="5" t="s">
        <v>281</v>
      </c>
      <c r="B137" s="1075" t="s">
        <v>158</v>
      </c>
      <c r="C137" s="1075"/>
      <c r="D137" s="1075"/>
      <c r="E137" s="1075"/>
      <c r="F137" s="10">
        <f>F67+F74+F76+F82+F88+F78+F80+F101+F102+F85+F106</f>
        <v>389392.1</v>
      </c>
      <c r="G137" s="420"/>
      <c r="H137" s="277"/>
      <c r="I137" s="83"/>
      <c r="J137" s="83"/>
      <c r="K137" s="83"/>
      <c r="L137" s="83"/>
      <c r="M137" s="83"/>
      <c r="N137" s="83"/>
      <c r="O137" s="277">
        <f>O67+O74+O76+O82+O88+O78+O80+O101+O102+O85+O106</f>
        <v>0</v>
      </c>
      <c r="P137" s="122">
        <f t="shared" si="9"/>
        <v>389392.1</v>
      </c>
      <c r="Q137" s="10">
        <f>Q67+Q74+Q76+Q82+Q88+Q78+Q80+Q101+Q102+Q85+Q106</f>
        <v>0</v>
      </c>
    </row>
    <row r="138" spans="1:17" ht="18" customHeight="1" x14ac:dyDescent="0.2">
      <c r="A138" s="5" t="s">
        <v>282</v>
      </c>
      <c r="B138" s="1076" t="s">
        <v>234</v>
      </c>
      <c r="C138" s="1076"/>
      <c r="D138" s="1076"/>
      <c r="E138" s="1076"/>
      <c r="F138" s="10">
        <f>F139+F140+F141</f>
        <v>0</v>
      </c>
      <c r="G138" s="420"/>
      <c r="H138" s="277"/>
      <c r="I138" s="83"/>
      <c r="J138" s="83"/>
      <c r="K138" s="83"/>
      <c r="L138" s="83"/>
      <c r="M138" s="83"/>
      <c r="N138" s="83"/>
      <c r="O138" s="277">
        <f>O139+O140+O141</f>
        <v>0</v>
      </c>
      <c r="P138" s="122">
        <f t="shared" si="9"/>
        <v>0</v>
      </c>
      <c r="Q138" s="10">
        <f>Q139+Q140+Q141</f>
        <v>0</v>
      </c>
    </row>
    <row r="139" spans="1:17" ht="18" customHeight="1" x14ac:dyDescent="0.2">
      <c r="A139" s="5" t="s">
        <v>283</v>
      </c>
      <c r="B139" s="1075" t="s">
        <v>468</v>
      </c>
      <c r="C139" s="1075"/>
      <c r="D139" s="1075"/>
      <c r="E139" s="1075"/>
      <c r="F139" s="53">
        <v>0</v>
      </c>
      <c r="G139" s="423"/>
      <c r="H139" s="397"/>
      <c r="I139" s="89"/>
      <c r="J139" s="89"/>
      <c r="K139" s="89"/>
      <c r="L139" s="89"/>
      <c r="M139" s="89"/>
      <c r="N139" s="89"/>
      <c r="O139" s="397">
        <v>0</v>
      </c>
      <c r="P139" s="122">
        <f t="shared" si="9"/>
        <v>0</v>
      </c>
      <c r="Q139" s="53">
        <v>0</v>
      </c>
    </row>
    <row r="140" spans="1:17" ht="18" customHeight="1" x14ac:dyDescent="0.2">
      <c r="A140" s="5" t="s">
        <v>284</v>
      </c>
      <c r="B140" s="1075" t="s">
        <v>29</v>
      </c>
      <c r="C140" s="1075"/>
      <c r="D140" s="1075"/>
      <c r="E140" s="1075"/>
      <c r="F140" s="53">
        <v>0</v>
      </c>
      <c r="G140" s="423"/>
      <c r="H140" s="397"/>
      <c r="I140" s="89"/>
      <c r="J140" s="89"/>
      <c r="K140" s="89"/>
      <c r="L140" s="89"/>
      <c r="M140" s="89"/>
      <c r="N140" s="89"/>
      <c r="O140" s="397">
        <v>0</v>
      </c>
      <c r="P140" s="122">
        <f t="shared" si="9"/>
        <v>0</v>
      </c>
      <c r="Q140" s="53">
        <v>0</v>
      </c>
    </row>
    <row r="141" spans="1:17" ht="18" customHeight="1" x14ac:dyDescent="0.2">
      <c r="A141" s="5" t="s">
        <v>285</v>
      </c>
      <c r="B141" s="1075" t="s">
        <v>158</v>
      </c>
      <c r="C141" s="1075"/>
      <c r="D141" s="1075"/>
      <c r="E141" s="1075"/>
      <c r="F141" s="53">
        <f>F100</f>
        <v>0</v>
      </c>
      <c r="G141" s="423"/>
      <c r="H141" s="397"/>
      <c r="I141" s="89"/>
      <c r="J141" s="89"/>
      <c r="K141" s="89"/>
      <c r="L141" s="89"/>
      <c r="M141" s="89"/>
      <c r="N141" s="89"/>
      <c r="O141" s="397">
        <f>O100</f>
        <v>0</v>
      </c>
      <c r="P141" s="122">
        <f t="shared" si="9"/>
        <v>0</v>
      </c>
      <c r="Q141" s="53">
        <f>Q100</f>
        <v>0</v>
      </c>
    </row>
    <row r="142" spans="1:17" ht="18" customHeight="1" x14ac:dyDescent="0.2">
      <c r="A142" s="5" t="s">
        <v>286</v>
      </c>
      <c r="B142" s="1076" t="s">
        <v>484</v>
      </c>
      <c r="C142" s="1076"/>
      <c r="D142" s="1076"/>
      <c r="E142" s="1076"/>
      <c r="F142" s="53">
        <f>F134+F138</f>
        <v>820597.8</v>
      </c>
      <c r="G142" s="423"/>
      <c r="H142" s="397"/>
      <c r="I142" s="89"/>
      <c r="J142" s="89"/>
      <c r="K142" s="89"/>
      <c r="L142" s="89"/>
      <c r="M142" s="89"/>
      <c r="N142" s="89"/>
      <c r="O142" s="397">
        <f>O134+O138</f>
        <v>0</v>
      </c>
      <c r="P142" s="122">
        <f t="shared" si="9"/>
        <v>820597.8</v>
      </c>
      <c r="Q142" s="53">
        <f>Q134+Q138</f>
        <v>0</v>
      </c>
    </row>
    <row r="143" spans="1:17" ht="18" customHeight="1" x14ac:dyDescent="0.2">
      <c r="A143" s="5" t="s">
        <v>287</v>
      </c>
      <c r="B143" s="1075" t="s">
        <v>468</v>
      </c>
      <c r="C143" s="1075"/>
      <c r="D143" s="1075"/>
      <c r="E143" s="1075"/>
      <c r="F143" s="53">
        <f>F135+F139</f>
        <v>0</v>
      </c>
      <c r="G143" s="423"/>
      <c r="H143" s="397"/>
      <c r="I143" s="89"/>
      <c r="J143" s="89"/>
      <c r="K143" s="89"/>
      <c r="L143" s="89"/>
      <c r="M143" s="89"/>
      <c r="N143" s="89"/>
      <c r="O143" s="397">
        <f>O135+O139</f>
        <v>0</v>
      </c>
      <c r="P143" s="122">
        <f t="shared" si="9"/>
        <v>0</v>
      </c>
      <c r="Q143" s="53">
        <f>Q135+Q139</f>
        <v>0</v>
      </c>
    </row>
    <row r="144" spans="1:17" ht="18" customHeight="1" x14ac:dyDescent="0.2">
      <c r="A144" s="5" t="s">
        <v>288</v>
      </c>
      <c r="B144" s="1075" t="s">
        <v>29</v>
      </c>
      <c r="C144" s="1075"/>
      <c r="D144" s="1075"/>
      <c r="E144" s="1075"/>
      <c r="F144" s="53">
        <f>F136+F140</f>
        <v>431205.7</v>
      </c>
      <c r="G144" s="423"/>
      <c r="H144" s="397"/>
      <c r="I144" s="89"/>
      <c r="J144" s="89"/>
      <c r="K144" s="89"/>
      <c r="L144" s="89"/>
      <c r="M144" s="89"/>
      <c r="N144" s="89"/>
      <c r="O144" s="397">
        <f>O136+O140</f>
        <v>0</v>
      </c>
      <c r="P144" s="122">
        <f t="shared" si="9"/>
        <v>431205.7</v>
      </c>
      <c r="Q144" s="53">
        <f>Q136+Q140</f>
        <v>0</v>
      </c>
    </row>
    <row r="145" spans="1:17" ht="18" customHeight="1" x14ac:dyDescent="0.2">
      <c r="A145" s="5" t="s">
        <v>289</v>
      </c>
      <c r="B145" s="1075" t="s">
        <v>158</v>
      </c>
      <c r="C145" s="1075"/>
      <c r="D145" s="1075"/>
      <c r="E145" s="1075"/>
      <c r="F145" s="53">
        <f>F137+F141</f>
        <v>389392.1</v>
      </c>
      <c r="G145" s="423"/>
      <c r="H145" s="397"/>
      <c r="I145" s="89"/>
      <c r="J145" s="89"/>
      <c r="K145" s="89"/>
      <c r="L145" s="89"/>
      <c r="M145" s="89"/>
      <c r="N145" s="89"/>
      <c r="O145" s="397">
        <f>O137+O141</f>
        <v>0</v>
      </c>
      <c r="P145" s="122">
        <f t="shared" si="9"/>
        <v>389392.1</v>
      </c>
      <c r="Q145" s="53">
        <f>Q137+Q141</f>
        <v>0</v>
      </c>
    </row>
    <row r="146" spans="1:17" s="37" customFormat="1" ht="24.95" customHeight="1" x14ac:dyDescent="0.25">
      <c r="A146" s="1094" t="s">
        <v>406</v>
      </c>
      <c r="B146" s="1094"/>
      <c r="C146" s="1094"/>
      <c r="D146" s="1094"/>
      <c r="E146" s="1094"/>
      <c r="F146" s="1094"/>
      <c r="G146" s="1095"/>
      <c r="H146" s="1095"/>
      <c r="I146" s="1095"/>
      <c r="J146" s="1095"/>
      <c r="K146" s="1095"/>
      <c r="L146" s="1095"/>
      <c r="M146" s="1095"/>
      <c r="N146" s="1095"/>
      <c r="O146" s="1095"/>
      <c r="P146" s="205"/>
      <c r="Q146" s="132"/>
    </row>
    <row r="147" spans="1:17" s="37" customFormat="1" ht="24.95" customHeight="1" x14ac:dyDescent="0.25">
      <c r="A147" s="1094" t="s">
        <v>867</v>
      </c>
      <c r="B147" s="1094"/>
      <c r="C147" s="1094"/>
      <c r="D147" s="1094"/>
      <c r="E147" s="1094"/>
      <c r="F147" s="1094"/>
      <c r="G147" s="1095"/>
      <c r="H147" s="1095"/>
      <c r="I147" s="1095"/>
      <c r="J147" s="1095"/>
      <c r="K147" s="1095"/>
      <c r="L147" s="1095"/>
      <c r="M147" s="1095"/>
      <c r="N147" s="1095"/>
      <c r="O147" s="1095"/>
      <c r="P147" s="205"/>
      <c r="Q147" s="132"/>
    </row>
    <row r="148" spans="1:17" ht="67.900000000000006" customHeight="1" x14ac:dyDescent="0.2">
      <c r="A148" s="207" t="s">
        <v>162</v>
      </c>
      <c r="B148" s="381" t="s">
        <v>621</v>
      </c>
      <c r="C148" s="8" t="s">
        <v>788</v>
      </c>
      <c r="D148" s="328" t="s">
        <v>533</v>
      </c>
      <c r="E148" s="388" t="s">
        <v>611</v>
      </c>
      <c r="F148" s="10">
        <v>38465.1</v>
      </c>
      <c r="G148" s="420"/>
      <c r="H148" s="277"/>
      <c r="I148" s="83"/>
      <c r="J148" s="83"/>
      <c r="K148" s="83"/>
      <c r="L148" s="83"/>
      <c r="M148" s="83"/>
      <c r="N148" s="83"/>
      <c r="O148" s="84">
        <f>SUM(G148:N148)</f>
        <v>0</v>
      </c>
      <c r="P148" s="122">
        <f>F148+O148</f>
        <v>38465.1</v>
      </c>
      <c r="Q148" s="10"/>
    </row>
    <row r="149" spans="1:17" ht="99" customHeight="1" x14ac:dyDescent="0.2">
      <c r="A149" s="207" t="s">
        <v>163</v>
      </c>
      <c r="B149" s="381" t="s">
        <v>692</v>
      </c>
      <c r="C149" s="8" t="s">
        <v>0</v>
      </c>
      <c r="D149" s="328" t="s">
        <v>533</v>
      </c>
      <c r="E149" s="388" t="s">
        <v>862</v>
      </c>
      <c r="F149" s="10"/>
      <c r="G149" s="420"/>
      <c r="H149" s="277"/>
      <c r="I149" s="83"/>
      <c r="J149" s="83"/>
      <c r="K149" s="83"/>
      <c r="L149" s="83"/>
      <c r="M149" s="83"/>
      <c r="N149" s="83"/>
      <c r="O149" s="84">
        <f>SUM(G149:N149)</f>
        <v>0</v>
      </c>
      <c r="P149" s="122">
        <f>F149+O149</f>
        <v>0</v>
      </c>
      <c r="Q149" s="10"/>
    </row>
    <row r="150" spans="1:17" ht="53.25" customHeight="1" x14ac:dyDescent="0.2">
      <c r="A150" s="5" t="s">
        <v>164</v>
      </c>
      <c r="B150" s="381" t="s">
        <v>332</v>
      </c>
      <c r="C150" s="8" t="s">
        <v>788</v>
      </c>
      <c r="D150" s="12" t="s">
        <v>310</v>
      </c>
      <c r="E150" s="5" t="s">
        <v>141</v>
      </c>
      <c r="F150" s="10"/>
      <c r="G150" s="420"/>
      <c r="H150" s="277"/>
      <c r="I150" s="83"/>
      <c r="J150" s="83"/>
      <c r="K150" s="83"/>
      <c r="L150" s="83"/>
      <c r="M150" s="83"/>
      <c r="N150" s="83"/>
      <c r="O150" s="84"/>
      <c r="P150" s="122"/>
      <c r="Q150" s="10"/>
    </row>
    <row r="151" spans="1:17" ht="56.45" customHeight="1" x14ac:dyDescent="0.2">
      <c r="A151" s="5" t="s">
        <v>430</v>
      </c>
      <c r="B151" s="381" t="s">
        <v>509</v>
      </c>
      <c r="C151" s="8" t="s">
        <v>788</v>
      </c>
      <c r="D151" s="12" t="s">
        <v>397</v>
      </c>
      <c r="E151" s="5" t="s">
        <v>141</v>
      </c>
      <c r="F151" s="11"/>
      <c r="G151" s="421"/>
      <c r="H151" s="305"/>
      <c r="I151" s="85"/>
      <c r="J151" s="85"/>
      <c r="K151" s="85"/>
      <c r="L151" s="85"/>
      <c r="M151" s="85"/>
      <c r="N151" s="85"/>
      <c r="O151" s="84"/>
      <c r="P151" s="122"/>
    </row>
    <row r="152" spans="1:17" ht="63" customHeight="1" x14ac:dyDescent="0.2">
      <c r="A152" s="5" t="s">
        <v>431</v>
      </c>
      <c r="B152" s="381" t="s">
        <v>510</v>
      </c>
      <c r="C152" s="8" t="s">
        <v>788</v>
      </c>
      <c r="D152" s="12" t="s">
        <v>450</v>
      </c>
      <c r="E152" s="5" t="s">
        <v>141</v>
      </c>
      <c r="F152" s="11"/>
      <c r="G152" s="421"/>
      <c r="H152" s="305"/>
      <c r="I152" s="85"/>
      <c r="J152" s="85"/>
      <c r="K152" s="85"/>
      <c r="L152" s="85"/>
      <c r="M152" s="85"/>
      <c r="N152" s="85"/>
      <c r="O152" s="84"/>
      <c r="P152" s="122"/>
    </row>
    <row r="153" spans="1:17" ht="35.25" customHeight="1" x14ac:dyDescent="0.2">
      <c r="A153" s="5" t="s">
        <v>469</v>
      </c>
      <c r="B153" s="274" t="s">
        <v>511</v>
      </c>
      <c r="C153" s="5" t="s">
        <v>788</v>
      </c>
      <c r="D153" s="12" t="s">
        <v>46</v>
      </c>
      <c r="E153" s="5" t="s">
        <v>141</v>
      </c>
      <c r="F153" s="11"/>
      <c r="G153" s="421"/>
      <c r="H153" s="305"/>
      <c r="I153" s="85"/>
      <c r="J153" s="85"/>
      <c r="K153" s="85"/>
      <c r="L153" s="85"/>
      <c r="M153" s="85"/>
      <c r="N153" s="85"/>
      <c r="O153" s="84"/>
      <c r="P153" s="122"/>
    </row>
    <row r="154" spans="1:17" ht="63.75" customHeight="1" x14ac:dyDescent="0.2">
      <c r="A154" s="5" t="s">
        <v>470</v>
      </c>
      <c r="B154" s="12" t="s">
        <v>104</v>
      </c>
      <c r="C154" s="5" t="s">
        <v>788</v>
      </c>
      <c r="D154" s="12" t="s">
        <v>528</v>
      </c>
      <c r="E154" s="5" t="s">
        <v>141</v>
      </c>
      <c r="F154" s="11"/>
      <c r="G154" s="421"/>
      <c r="H154" s="305"/>
      <c r="I154" s="85"/>
      <c r="J154" s="85"/>
      <c r="K154" s="85"/>
      <c r="L154" s="85"/>
      <c r="M154" s="85"/>
      <c r="N154" s="85"/>
      <c r="O154" s="84"/>
      <c r="P154" s="122"/>
    </row>
    <row r="155" spans="1:17" ht="99.6" customHeight="1" x14ac:dyDescent="0.2">
      <c r="A155" s="5" t="s">
        <v>470</v>
      </c>
      <c r="B155" s="274" t="s">
        <v>527</v>
      </c>
      <c r="C155" s="5" t="s">
        <v>788</v>
      </c>
      <c r="D155" s="12" t="s">
        <v>530</v>
      </c>
      <c r="E155" s="5" t="s">
        <v>516</v>
      </c>
      <c r="F155" s="11">
        <v>0</v>
      </c>
      <c r="G155" s="421"/>
      <c r="H155" s="305"/>
      <c r="I155" s="85"/>
      <c r="J155" s="85"/>
      <c r="K155" s="85"/>
      <c r="L155" s="85"/>
      <c r="M155" s="85"/>
      <c r="N155" s="85"/>
      <c r="O155" s="84">
        <f>SUM(G155:N155)</f>
        <v>0</v>
      </c>
      <c r="P155" s="122">
        <f>F155+O155</f>
        <v>0</v>
      </c>
    </row>
    <row r="156" spans="1:17" ht="97.15" customHeight="1" x14ac:dyDescent="0.2">
      <c r="A156" s="5" t="s">
        <v>472</v>
      </c>
      <c r="B156" s="12" t="s">
        <v>860</v>
      </c>
      <c r="C156" s="5" t="s">
        <v>788</v>
      </c>
      <c r="D156" s="12" t="s">
        <v>147</v>
      </c>
      <c r="E156" s="5" t="s">
        <v>141</v>
      </c>
      <c r="F156" s="11"/>
      <c r="G156" s="421"/>
      <c r="H156" s="305"/>
      <c r="I156" s="85"/>
      <c r="J156" s="85"/>
      <c r="K156" s="85"/>
      <c r="L156" s="85"/>
      <c r="M156" s="85"/>
      <c r="N156" s="85"/>
      <c r="O156" s="84"/>
      <c r="P156" s="122"/>
    </row>
    <row r="157" spans="1:17" ht="26.45" customHeight="1" x14ac:dyDescent="0.2">
      <c r="A157" s="1224" t="s">
        <v>930</v>
      </c>
      <c r="B157" s="1225"/>
      <c r="C157" s="1225"/>
      <c r="D157" s="1225"/>
      <c r="E157" s="1225"/>
      <c r="F157" s="1225"/>
      <c r="G157" s="1225"/>
      <c r="H157" s="1225"/>
      <c r="I157" s="1225"/>
      <c r="J157" s="1225"/>
      <c r="K157" s="1225"/>
      <c r="L157" s="1225"/>
      <c r="M157" s="1225"/>
      <c r="N157" s="1225"/>
      <c r="O157" s="1225"/>
      <c r="P157" s="1225"/>
      <c r="Q157" s="1226"/>
    </row>
    <row r="158" spans="1:17" ht="26.45" customHeight="1" x14ac:dyDescent="0.2">
      <c r="A158" s="16" t="s">
        <v>278</v>
      </c>
      <c r="B158" s="1076" t="s">
        <v>481</v>
      </c>
      <c r="C158" s="1076"/>
      <c r="D158" s="1076"/>
      <c r="E158" s="1076"/>
      <c r="F158" s="11">
        <f>F159+F160+F161</f>
        <v>38465.1</v>
      </c>
      <c r="G158" s="421"/>
      <c r="H158" s="305"/>
      <c r="I158" s="85"/>
      <c r="J158" s="85"/>
      <c r="K158" s="85"/>
      <c r="L158" s="85"/>
      <c r="M158" s="85"/>
      <c r="N158" s="85"/>
      <c r="O158" s="84">
        <f>O159+O160+O161</f>
        <v>0</v>
      </c>
      <c r="P158" s="122">
        <f>P159+P160+P161</f>
        <v>38465.1</v>
      </c>
      <c r="Q158" s="395">
        <f>Q159+Q160+Q161</f>
        <v>0</v>
      </c>
    </row>
    <row r="159" spans="1:17" ht="26.45" customHeight="1" x14ac:dyDescent="0.2">
      <c r="A159" s="16" t="s">
        <v>279</v>
      </c>
      <c r="B159" s="1075" t="s">
        <v>468</v>
      </c>
      <c r="C159" s="1075"/>
      <c r="D159" s="1075"/>
      <c r="E159" s="1075"/>
      <c r="F159" s="11">
        <v>0</v>
      </c>
      <c r="G159" s="421"/>
      <c r="H159" s="305"/>
      <c r="I159" s="85"/>
      <c r="J159" s="85"/>
      <c r="K159" s="85"/>
      <c r="L159" s="85"/>
      <c r="M159" s="85"/>
      <c r="N159" s="85"/>
      <c r="O159" s="84">
        <v>0</v>
      </c>
      <c r="P159" s="122">
        <f>F159+O159</f>
        <v>0</v>
      </c>
      <c r="Q159" s="395">
        <v>0</v>
      </c>
    </row>
    <row r="160" spans="1:17" ht="26.45" customHeight="1" x14ac:dyDescent="0.2">
      <c r="A160" s="16" t="s">
        <v>280</v>
      </c>
      <c r="B160" s="1075" t="s">
        <v>29</v>
      </c>
      <c r="C160" s="1075"/>
      <c r="D160" s="1075"/>
      <c r="E160" s="1075"/>
      <c r="F160" s="11">
        <f>F149</f>
        <v>0</v>
      </c>
      <c r="G160" s="421"/>
      <c r="H160" s="305"/>
      <c r="I160" s="85"/>
      <c r="J160" s="85"/>
      <c r="K160" s="85"/>
      <c r="L160" s="85"/>
      <c r="M160" s="85"/>
      <c r="N160" s="85"/>
      <c r="O160" s="84">
        <f>O149</f>
        <v>0</v>
      </c>
      <c r="P160" s="122">
        <f>F160+O160</f>
        <v>0</v>
      </c>
      <c r="Q160" s="395">
        <f>Q149</f>
        <v>0</v>
      </c>
    </row>
    <row r="161" spans="1:17" ht="26.45" customHeight="1" x14ac:dyDescent="0.2">
      <c r="A161" s="16" t="s">
        <v>281</v>
      </c>
      <c r="B161" s="1075" t="s">
        <v>158</v>
      </c>
      <c r="C161" s="1075"/>
      <c r="D161" s="1075"/>
      <c r="E161" s="1075"/>
      <c r="F161" s="11">
        <f>F148</f>
        <v>38465.1</v>
      </c>
      <c r="G161" s="421"/>
      <c r="H161" s="305"/>
      <c r="I161" s="85"/>
      <c r="J161" s="85"/>
      <c r="K161" s="85"/>
      <c r="L161" s="85"/>
      <c r="M161" s="85"/>
      <c r="N161" s="85"/>
      <c r="O161" s="84">
        <f>O148</f>
        <v>0</v>
      </c>
      <c r="P161" s="122">
        <f>F161+O161</f>
        <v>38465.1</v>
      </c>
      <c r="Q161" s="395">
        <f>Q148</f>
        <v>0</v>
      </c>
    </row>
    <row r="162" spans="1:17" ht="26.45" customHeight="1" x14ac:dyDescent="0.2">
      <c r="A162" s="16" t="s">
        <v>286</v>
      </c>
      <c r="B162" s="1076" t="s">
        <v>918</v>
      </c>
      <c r="C162" s="1076"/>
      <c r="D162" s="1076"/>
      <c r="E162" s="1076"/>
      <c r="F162" s="11">
        <f>F163+F164+F165</f>
        <v>38465.1</v>
      </c>
      <c r="G162" s="421"/>
      <c r="H162" s="305"/>
      <c r="I162" s="85"/>
      <c r="J162" s="85"/>
      <c r="K162" s="85"/>
      <c r="L162" s="85"/>
      <c r="M162" s="85"/>
      <c r="N162" s="85"/>
      <c r="O162" s="84">
        <f>O163+O164+O165</f>
        <v>0</v>
      </c>
      <c r="P162" s="122">
        <f>P163+P164+P165</f>
        <v>38465.1</v>
      </c>
      <c r="Q162" s="395">
        <f>Q163+Q164+Q165</f>
        <v>0</v>
      </c>
    </row>
    <row r="163" spans="1:17" ht="26.45" customHeight="1" x14ac:dyDescent="0.2">
      <c r="A163" s="16" t="s">
        <v>287</v>
      </c>
      <c r="B163" s="1075" t="s">
        <v>468</v>
      </c>
      <c r="C163" s="1075"/>
      <c r="D163" s="1075"/>
      <c r="E163" s="1075"/>
      <c r="F163" s="11">
        <f>F159</f>
        <v>0</v>
      </c>
      <c r="G163" s="421"/>
      <c r="H163" s="305"/>
      <c r="I163" s="85"/>
      <c r="J163" s="85"/>
      <c r="K163" s="85"/>
      <c r="L163" s="85"/>
      <c r="M163" s="85"/>
      <c r="N163" s="85"/>
      <c r="O163" s="84">
        <f>O159</f>
        <v>0</v>
      </c>
      <c r="P163" s="122">
        <f t="shared" ref="P163:Q165" si="10">P159</f>
        <v>0</v>
      </c>
      <c r="Q163" s="395">
        <f t="shared" si="10"/>
        <v>0</v>
      </c>
    </row>
    <row r="164" spans="1:17" ht="26.45" customHeight="1" x14ac:dyDescent="0.2">
      <c r="A164" s="16" t="s">
        <v>288</v>
      </c>
      <c r="B164" s="1075" t="s">
        <v>29</v>
      </c>
      <c r="C164" s="1075"/>
      <c r="D164" s="1075"/>
      <c r="E164" s="1075"/>
      <c r="F164" s="11">
        <f>F160</f>
        <v>0</v>
      </c>
      <c r="G164" s="421"/>
      <c r="H164" s="305"/>
      <c r="I164" s="85"/>
      <c r="J164" s="85"/>
      <c r="K164" s="85"/>
      <c r="L164" s="85"/>
      <c r="M164" s="85"/>
      <c r="N164" s="85"/>
      <c r="O164" s="84">
        <f>O160</f>
        <v>0</v>
      </c>
      <c r="P164" s="122">
        <f t="shared" si="10"/>
        <v>0</v>
      </c>
      <c r="Q164" s="395">
        <f t="shared" si="10"/>
        <v>0</v>
      </c>
    </row>
    <row r="165" spans="1:17" ht="26.45" customHeight="1" x14ac:dyDescent="0.2">
      <c r="A165" s="16" t="s">
        <v>289</v>
      </c>
      <c r="B165" s="1075" t="s">
        <v>158</v>
      </c>
      <c r="C165" s="1075"/>
      <c r="D165" s="1075"/>
      <c r="E165" s="1075"/>
      <c r="F165" s="11">
        <f>F161</f>
        <v>38465.1</v>
      </c>
      <c r="G165" s="421"/>
      <c r="H165" s="305"/>
      <c r="I165" s="85"/>
      <c r="J165" s="85"/>
      <c r="K165" s="85"/>
      <c r="L165" s="85"/>
      <c r="M165" s="85"/>
      <c r="N165" s="85"/>
      <c r="O165" s="84">
        <f>O161</f>
        <v>0</v>
      </c>
      <c r="P165" s="122">
        <f t="shared" si="10"/>
        <v>38465.1</v>
      </c>
      <c r="Q165" s="395">
        <f t="shared" si="10"/>
        <v>0</v>
      </c>
    </row>
    <row r="166" spans="1:17" s="37" customFormat="1" ht="24.95" customHeight="1" x14ac:dyDescent="0.25">
      <c r="A166" s="1072" t="s">
        <v>861</v>
      </c>
      <c r="B166" s="1072"/>
      <c r="C166" s="1072"/>
      <c r="D166" s="1072"/>
      <c r="E166" s="1072"/>
      <c r="F166" s="1072"/>
      <c r="G166" s="1072"/>
      <c r="H166" s="1072"/>
      <c r="I166" s="1072"/>
      <c r="J166" s="1072"/>
      <c r="K166" s="1072"/>
      <c r="L166" s="1072"/>
      <c r="M166" s="1072"/>
      <c r="N166" s="1072"/>
      <c r="O166" s="1072"/>
      <c r="P166" s="123"/>
      <c r="Q166" s="132"/>
    </row>
    <row r="167" spans="1:17" ht="64.900000000000006" customHeight="1" x14ac:dyDescent="0.2">
      <c r="A167" s="5" t="s">
        <v>165</v>
      </c>
      <c r="B167" s="12" t="s">
        <v>865</v>
      </c>
      <c r="C167" s="5" t="s">
        <v>788</v>
      </c>
      <c r="D167" s="12" t="s">
        <v>47</v>
      </c>
      <c r="E167" s="5" t="s">
        <v>30</v>
      </c>
      <c r="F167" s="11">
        <v>0</v>
      </c>
      <c r="G167" s="421"/>
      <c r="H167" s="305"/>
      <c r="I167" s="85"/>
      <c r="J167" s="85"/>
      <c r="K167" s="85"/>
      <c r="L167" s="85"/>
      <c r="M167" s="85"/>
      <c r="N167" s="85"/>
      <c r="O167" s="84">
        <f>SUM(G167:N167)</f>
        <v>0</v>
      </c>
      <c r="P167" s="122">
        <f>F167+O167</f>
        <v>0</v>
      </c>
    </row>
    <row r="168" spans="1:17" ht="78.75" customHeight="1" x14ac:dyDescent="0.2">
      <c r="A168" s="5" t="s">
        <v>474</v>
      </c>
      <c r="B168" s="12" t="s">
        <v>194</v>
      </c>
      <c r="C168" s="5">
        <v>2014</v>
      </c>
      <c r="D168" s="12" t="s">
        <v>147</v>
      </c>
      <c r="E168" s="5" t="s">
        <v>141</v>
      </c>
      <c r="F168" s="11"/>
      <c r="G168" s="421"/>
      <c r="H168" s="305"/>
      <c r="I168" s="85"/>
      <c r="J168" s="85"/>
      <c r="K168" s="85"/>
      <c r="L168" s="85"/>
      <c r="M168" s="85"/>
      <c r="N168" s="85"/>
      <c r="O168" s="84"/>
      <c r="P168" s="122"/>
    </row>
    <row r="169" spans="1:17" ht="24.95" customHeight="1" x14ac:dyDescent="0.2">
      <c r="A169" s="1072" t="s">
        <v>853</v>
      </c>
      <c r="B169" s="1072"/>
      <c r="C169" s="1072"/>
      <c r="D169" s="1072"/>
      <c r="E169" s="1072"/>
      <c r="F169" s="1072"/>
      <c r="G169" s="1093"/>
      <c r="H169" s="1093"/>
      <c r="I169" s="1093"/>
      <c r="J169" s="1093"/>
      <c r="K169" s="1093"/>
      <c r="L169" s="1093"/>
      <c r="M169" s="1093"/>
      <c r="N169" s="1093"/>
      <c r="O169" s="1093"/>
      <c r="P169" s="213"/>
    </row>
    <row r="170" spans="1:17" ht="33" customHeight="1" x14ac:dyDescent="0.2">
      <c r="A170" s="5" t="s">
        <v>166</v>
      </c>
      <c r="B170" s="12" t="s">
        <v>337</v>
      </c>
      <c r="C170" s="5" t="s">
        <v>788</v>
      </c>
      <c r="D170" s="12" t="s">
        <v>310</v>
      </c>
      <c r="E170" s="5" t="s">
        <v>141</v>
      </c>
      <c r="F170" s="11"/>
      <c r="G170" s="421"/>
      <c r="H170" s="305"/>
      <c r="I170" s="85"/>
      <c r="J170" s="85"/>
      <c r="K170" s="85"/>
      <c r="L170" s="85"/>
      <c r="M170" s="85"/>
      <c r="N170" s="85"/>
      <c r="O170" s="84"/>
      <c r="P170" s="122"/>
    </row>
    <row r="171" spans="1:17" ht="48" customHeight="1" x14ac:dyDescent="0.2">
      <c r="A171" s="5" t="s">
        <v>167</v>
      </c>
      <c r="B171" s="21" t="s">
        <v>25</v>
      </c>
      <c r="C171" s="5" t="s">
        <v>788</v>
      </c>
      <c r="D171" s="12" t="s">
        <v>310</v>
      </c>
      <c r="E171" s="5" t="s">
        <v>141</v>
      </c>
      <c r="F171" s="11"/>
      <c r="G171" s="421"/>
      <c r="H171" s="305"/>
      <c r="I171" s="85"/>
      <c r="J171" s="85"/>
      <c r="K171" s="85"/>
      <c r="L171" s="85"/>
      <c r="M171" s="85"/>
      <c r="N171" s="85"/>
      <c r="O171" s="84"/>
      <c r="P171" s="122"/>
    </row>
    <row r="172" spans="1:17" ht="78.75" customHeight="1" x14ac:dyDescent="0.2">
      <c r="A172" s="33" t="s">
        <v>168</v>
      </c>
      <c r="B172" s="12" t="s">
        <v>65</v>
      </c>
      <c r="C172" s="5" t="s">
        <v>788</v>
      </c>
      <c r="D172" s="12" t="s">
        <v>540</v>
      </c>
      <c r="E172" s="5" t="s">
        <v>141</v>
      </c>
      <c r="F172" s="11"/>
      <c r="G172" s="421"/>
      <c r="H172" s="305"/>
      <c r="I172" s="85"/>
      <c r="J172" s="85"/>
      <c r="K172" s="85"/>
      <c r="L172" s="85"/>
      <c r="M172" s="85"/>
      <c r="N172" s="85"/>
      <c r="O172" s="84"/>
      <c r="P172" s="122"/>
    </row>
    <row r="173" spans="1:17" ht="33" customHeight="1" x14ac:dyDescent="0.2">
      <c r="A173" s="5" t="s">
        <v>342</v>
      </c>
      <c r="B173" s="12" t="s">
        <v>328</v>
      </c>
      <c r="C173" s="5" t="s">
        <v>788</v>
      </c>
      <c r="D173" s="12" t="s">
        <v>310</v>
      </c>
      <c r="E173" s="5" t="s">
        <v>141</v>
      </c>
      <c r="F173" s="11"/>
      <c r="G173" s="421"/>
      <c r="H173" s="305"/>
      <c r="I173" s="85"/>
      <c r="J173" s="85"/>
      <c r="K173" s="85"/>
      <c r="L173" s="85"/>
      <c r="M173" s="85"/>
      <c r="N173" s="85"/>
      <c r="O173" s="84"/>
      <c r="P173" s="122"/>
    </row>
    <row r="174" spans="1:17" ht="62.25" customHeight="1" x14ac:dyDescent="0.2">
      <c r="A174" s="5" t="s">
        <v>343</v>
      </c>
      <c r="B174" s="12" t="s">
        <v>401</v>
      </c>
      <c r="C174" s="5" t="s">
        <v>788</v>
      </c>
      <c r="D174" s="12" t="s">
        <v>310</v>
      </c>
      <c r="E174" s="5" t="s">
        <v>141</v>
      </c>
      <c r="F174" s="11"/>
      <c r="G174" s="421"/>
      <c r="H174" s="305"/>
      <c r="I174" s="85"/>
      <c r="J174" s="85"/>
      <c r="K174" s="85"/>
      <c r="L174" s="85"/>
      <c r="M174" s="85"/>
      <c r="N174" s="85"/>
      <c r="O174" s="84"/>
      <c r="P174" s="122"/>
    </row>
    <row r="175" spans="1:17" ht="108" customHeight="1" x14ac:dyDescent="0.2">
      <c r="A175" s="5" t="s">
        <v>344</v>
      </c>
      <c r="B175" s="12" t="s">
        <v>329</v>
      </c>
      <c r="C175" s="5" t="s">
        <v>788</v>
      </c>
      <c r="D175" s="12" t="s">
        <v>310</v>
      </c>
      <c r="E175" s="5" t="s">
        <v>141</v>
      </c>
      <c r="F175" s="11"/>
      <c r="G175" s="421"/>
      <c r="H175" s="305"/>
      <c r="I175" s="85"/>
      <c r="J175" s="85"/>
      <c r="K175" s="85"/>
      <c r="L175" s="85"/>
      <c r="M175" s="85"/>
      <c r="N175" s="85"/>
      <c r="O175" s="84"/>
      <c r="P175" s="122"/>
    </row>
    <row r="176" spans="1:17" ht="24.95" customHeight="1" x14ac:dyDescent="0.2">
      <c r="A176" s="1073" t="s">
        <v>349</v>
      </c>
      <c r="B176" s="1074"/>
      <c r="C176" s="1074"/>
      <c r="D176" s="1074"/>
      <c r="E176" s="1074"/>
      <c r="F176" s="1074"/>
      <c r="G176" s="1074"/>
      <c r="H176" s="1074"/>
      <c r="I176" s="1074"/>
      <c r="J176" s="1074"/>
      <c r="K176" s="1074"/>
      <c r="L176" s="1074"/>
      <c r="M176" s="1074"/>
      <c r="N176" s="1074"/>
      <c r="O176" s="1074"/>
      <c r="P176" s="213"/>
    </row>
    <row r="177" spans="1:17" ht="18" customHeight="1" x14ac:dyDescent="0.2">
      <c r="A177" s="5" t="s">
        <v>278</v>
      </c>
      <c r="B177" s="1076" t="s">
        <v>481</v>
      </c>
      <c r="C177" s="1076"/>
      <c r="D177" s="1076"/>
      <c r="E177" s="1076"/>
      <c r="F177" s="10">
        <f>F178+F179+F180</f>
        <v>38465.1</v>
      </c>
      <c r="G177" s="420"/>
      <c r="H177" s="277"/>
      <c r="I177" s="83"/>
      <c r="J177" s="83"/>
      <c r="K177" s="83"/>
      <c r="L177" s="83"/>
      <c r="M177" s="83"/>
      <c r="N177" s="83"/>
      <c r="O177" s="84">
        <f>O178+O179+O180</f>
        <v>0</v>
      </c>
      <c r="P177" s="122">
        <f t="shared" ref="P177:P188" si="11">F177+O177</f>
        <v>38465.1</v>
      </c>
      <c r="Q177" s="10">
        <f>Q178+Q179+Q180</f>
        <v>0</v>
      </c>
    </row>
    <row r="178" spans="1:17" ht="18" customHeight="1" x14ac:dyDescent="0.2">
      <c r="A178" s="5" t="s">
        <v>279</v>
      </c>
      <c r="B178" s="1075" t="s">
        <v>468</v>
      </c>
      <c r="C178" s="1075"/>
      <c r="D178" s="1075"/>
      <c r="E178" s="1075"/>
      <c r="F178" s="10">
        <v>0</v>
      </c>
      <c r="G178" s="420"/>
      <c r="H178" s="277"/>
      <c r="I178" s="83"/>
      <c r="J178" s="83"/>
      <c r="K178" s="83"/>
      <c r="L178" s="83"/>
      <c r="M178" s="83"/>
      <c r="N178" s="83"/>
      <c r="O178" s="84">
        <v>0</v>
      </c>
      <c r="P178" s="122">
        <f t="shared" si="11"/>
        <v>0</v>
      </c>
      <c r="Q178" s="10">
        <v>0</v>
      </c>
    </row>
    <row r="179" spans="1:17" ht="18" customHeight="1" x14ac:dyDescent="0.2">
      <c r="A179" s="5" t="s">
        <v>280</v>
      </c>
      <c r="B179" s="1075" t="s">
        <v>29</v>
      </c>
      <c r="C179" s="1075"/>
      <c r="D179" s="1075"/>
      <c r="E179" s="1075"/>
      <c r="F179" s="10">
        <f>F149</f>
        <v>0</v>
      </c>
      <c r="G179" s="420"/>
      <c r="H179" s="277"/>
      <c r="I179" s="83"/>
      <c r="J179" s="83"/>
      <c r="K179" s="83"/>
      <c r="L179" s="83"/>
      <c r="M179" s="83"/>
      <c r="N179" s="83"/>
      <c r="O179" s="10">
        <f>O149</f>
        <v>0</v>
      </c>
      <c r="P179" s="122">
        <f t="shared" si="11"/>
        <v>0</v>
      </c>
      <c r="Q179" s="10">
        <f>Q149</f>
        <v>0</v>
      </c>
    </row>
    <row r="180" spans="1:17" ht="18" customHeight="1" x14ac:dyDescent="0.2">
      <c r="A180" s="5" t="s">
        <v>281</v>
      </c>
      <c r="B180" s="1075" t="s">
        <v>158</v>
      </c>
      <c r="C180" s="1075"/>
      <c r="D180" s="1075"/>
      <c r="E180" s="1075"/>
      <c r="F180" s="10">
        <f>F148+F155</f>
        <v>38465.1</v>
      </c>
      <c r="G180" s="420"/>
      <c r="H180" s="277"/>
      <c r="I180" s="83"/>
      <c r="J180" s="83"/>
      <c r="K180" s="83"/>
      <c r="L180" s="83"/>
      <c r="M180" s="83"/>
      <c r="N180" s="83"/>
      <c r="O180" s="10">
        <f>O148+O155</f>
        <v>0</v>
      </c>
      <c r="P180" s="122">
        <f t="shared" si="11"/>
        <v>38465.1</v>
      </c>
      <c r="Q180" s="10">
        <f>Q148+Q155</f>
        <v>0</v>
      </c>
    </row>
    <row r="181" spans="1:17" ht="18" customHeight="1" x14ac:dyDescent="0.2">
      <c r="A181" s="5" t="s">
        <v>282</v>
      </c>
      <c r="B181" s="1076" t="s">
        <v>234</v>
      </c>
      <c r="C181" s="1076"/>
      <c r="D181" s="1076"/>
      <c r="E181" s="1076"/>
      <c r="F181" s="10">
        <f>F182+F183+F184</f>
        <v>0</v>
      </c>
      <c r="G181" s="420"/>
      <c r="H181" s="277"/>
      <c r="I181" s="83"/>
      <c r="J181" s="83"/>
      <c r="K181" s="83"/>
      <c r="L181" s="83"/>
      <c r="M181" s="83"/>
      <c r="N181" s="83"/>
      <c r="O181" s="84">
        <f>O182+O183+O184</f>
        <v>0</v>
      </c>
      <c r="P181" s="122">
        <f t="shared" si="11"/>
        <v>0</v>
      </c>
      <c r="Q181" s="10">
        <f>Q182+Q183+Q184</f>
        <v>0</v>
      </c>
    </row>
    <row r="182" spans="1:17" ht="18" customHeight="1" x14ac:dyDescent="0.2">
      <c r="A182" s="5" t="s">
        <v>283</v>
      </c>
      <c r="B182" s="1075" t="s">
        <v>468</v>
      </c>
      <c r="C182" s="1075"/>
      <c r="D182" s="1075"/>
      <c r="E182" s="1075"/>
      <c r="F182" s="53">
        <v>0</v>
      </c>
      <c r="G182" s="423"/>
      <c r="H182" s="397"/>
      <c r="I182" s="89"/>
      <c r="J182" s="89"/>
      <c r="K182" s="89"/>
      <c r="L182" s="89"/>
      <c r="M182" s="89"/>
      <c r="N182" s="89"/>
      <c r="O182" s="90">
        <v>0</v>
      </c>
      <c r="P182" s="122">
        <f t="shared" si="11"/>
        <v>0</v>
      </c>
      <c r="Q182" s="53">
        <v>0</v>
      </c>
    </row>
    <row r="183" spans="1:17" ht="18" customHeight="1" x14ac:dyDescent="0.2">
      <c r="A183" s="5" t="s">
        <v>284</v>
      </c>
      <c r="B183" s="1075" t="s">
        <v>29</v>
      </c>
      <c r="C183" s="1075"/>
      <c r="D183" s="1075"/>
      <c r="E183" s="1075"/>
      <c r="F183" s="53">
        <v>0</v>
      </c>
      <c r="G183" s="423"/>
      <c r="H183" s="397"/>
      <c r="I183" s="89"/>
      <c r="J183" s="89"/>
      <c r="K183" s="89"/>
      <c r="L183" s="89"/>
      <c r="M183" s="89"/>
      <c r="N183" s="89"/>
      <c r="O183" s="90">
        <v>0</v>
      </c>
      <c r="P183" s="122">
        <f t="shared" si="11"/>
        <v>0</v>
      </c>
      <c r="Q183" s="53">
        <v>0</v>
      </c>
    </row>
    <row r="184" spans="1:17" ht="18" customHeight="1" x14ac:dyDescent="0.2">
      <c r="A184" s="5" t="s">
        <v>285</v>
      </c>
      <c r="B184" s="1075" t="s">
        <v>158</v>
      </c>
      <c r="C184" s="1075"/>
      <c r="D184" s="1075"/>
      <c r="E184" s="1075"/>
      <c r="F184" s="53">
        <f>F167</f>
        <v>0</v>
      </c>
      <c r="G184" s="423"/>
      <c r="H184" s="397"/>
      <c r="I184" s="89"/>
      <c r="J184" s="89"/>
      <c r="K184" s="89"/>
      <c r="L184" s="89"/>
      <c r="M184" s="89"/>
      <c r="N184" s="89"/>
      <c r="O184" s="90">
        <f>O167</f>
        <v>0</v>
      </c>
      <c r="P184" s="122">
        <f t="shared" si="11"/>
        <v>0</v>
      </c>
      <c r="Q184" s="53">
        <f>Q167</f>
        <v>0</v>
      </c>
    </row>
    <row r="185" spans="1:17" ht="18" customHeight="1" x14ac:dyDescent="0.2">
      <c r="A185" s="5" t="s">
        <v>286</v>
      </c>
      <c r="B185" s="1076" t="s">
        <v>485</v>
      </c>
      <c r="C185" s="1076"/>
      <c r="D185" s="1076"/>
      <c r="E185" s="1076"/>
      <c r="F185" s="53">
        <f>F177+F181</f>
        <v>38465.1</v>
      </c>
      <c r="G185" s="423"/>
      <c r="H185" s="397"/>
      <c r="I185" s="89"/>
      <c r="J185" s="89"/>
      <c r="K185" s="89"/>
      <c r="L185" s="89"/>
      <c r="M185" s="89"/>
      <c r="N185" s="89"/>
      <c r="O185" s="90">
        <f>O177+O181</f>
        <v>0</v>
      </c>
      <c r="P185" s="122">
        <f t="shared" si="11"/>
        <v>38465.1</v>
      </c>
      <c r="Q185" s="53">
        <f>Q177+Q181</f>
        <v>0</v>
      </c>
    </row>
    <row r="186" spans="1:17" ht="18" customHeight="1" x14ac:dyDescent="0.2">
      <c r="A186" s="5" t="s">
        <v>287</v>
      </c>
      <c r="B186" s="1075" t="s">
        <v>468</v>
      </c>
      <c r="C186" s="1075"/>
      <c r="D186" s="1075"/>
      <c r="E186" s="1075"/>
      <c r="F186" s="53">
        <f>F178+F182</f>
        <v>0</v>
      </c>
      <c r="G186" s="423"/>
      <c r="H186" s="397"/>
      <c r="I186" s="89"/>
      <c r="J186" s="89"/>
      <c r="K186" s="89"/>
      <c r="L186" s="89"/>
      <c r="M186" s="89"/>
      <c r="N186" s="89"/>
      <c r="O186" s="90">
        <f>O178+O182</f>
        <v>0</v>
      </c>
      <c r="P186" s="122">
        <f t="shared" si="11"/>
        <v>0</v>
      </c>
      <c r="Q186" s="53">
        <f>Q178+Q182</f>
        <v>0</v>
      </c>
    </row>
    <row r="187" spans="1:17" ht="18" customHeight="1" x14ac:dyDescent="0.2">
      <c r="A187" s="5" t="s">
        <v>288</v>
      </c>
      <c r="B187" s="1075" t="s">
        <v>29</v>
      </c>
      <c r="C187" s="1075"/>
      <c r="D187" s="1075"/>
      <c r="E187" s="1075"/>
      <c r="F187" s="53">
        <f>F179+F183</f>
        <v>0</v>
      </c>
      <c r="G187" s="423"/>
      <c r="H187" s="397"/>
      <c r="I187" s="89"/>
      <c r="J187" s="89"/>
      <c r="K187" s="89"/>
      <c r="L187" s="89"/>
      <c r="M187" s="89"/>
      <c r="N187" s="89"/>
      <c r="O187" s="90">
        <f>O179+O183</f>
        <v>0</v>
      </c>
      <c r="P187" s="122">
        <f t="shared" si="11"/>
        <v>0</v>
      </c>
      <c r="Q187" s="53">
        <f>Q179+Q183</f>
        <v>0</v>
      </c>
    </row>
    <row r="188" spans="1:17" ht="18" customHeight="1" x14ac:dyDescent="0.2">
      <c r="A188" s="5" t="s">
        <v>289</v>
      </c>
      <c r="B188" s="1075" t="s">
        <v>158</v>
      </c>
      <c r="C188" s="1075"/>
      <c r="D188" s="1075"/>
      <c r="E188" s="1075"/>
      <c r="F188" s="53">
        <f>F180+F184</f>
        <v>38465.1</v>
      </c>
      <c r="G188" s="423"/>
      <c r="H188" s="397"/>
      <c r="I188" s="89"/>
      <c r="J188" s="89"/>
      <c r="K188" s="89"/>
      <c r="L188" s="89"/>
      <c r="M188" s="89"/>
      <c r="N188" s="89"/>
      <c r="O188" s="90">
        <f>O180+O184</f>
        <v>0</v>
      </c>
      <c r="P188" s="122">
        <f t="shared" si="11"/>
        <v>38465.1</v>
      </c>
      <c r="Q188" s="53">
        <f>Q180+Q184</f>
        <v>0</v>
      </c>
    </row>
    <row r="189" spans="1:17" ht="24.95" customHeight="1" x14ac:dyDescent="0.2">
      <c r="A189" s="1072" t="s">
        <v>545</v>
      </c>
      <c r="B189" s="1072"/>
      <c r="C189" s="1072"/>
      <c r="D189" s="1072"/>
      <c r="E189" s="1072"/>
      <c r="F189" s="1072"/>
      <c r="G189" s="1072"/>
      <c r="H189" s="1072"/>
      <c r="I189" s="1072"/>
      <c r="J189" s="1072"/>
      <c r="K189" s="1072"/>
      <c r="L189" s="1072"/>
      <c r="M189" s="1072"/>
      <c r="N189" s="1072"/>
      <c r="O189" s="1072"/>
      <c r="P189" s="213"/>
    </row>
    <row r="190" spans="1:17" ht="24.95" customHeight="1" x14ac:dyDescent="0.2">
      <c r="A190" s="1057" t="s">
        <v>802</v>
      </c>
      <c r="B190" s="1058"/>
      <c r="C190" s="1058"/>
      <c r="D190" s="1058"/>
      <c r="E190" s="1058"/>
      <c r="F190" s="1058"/>
      <c r="G190" s="1058"/>
      <c r="H190" s="1058"/>
      <c r="I190" s="1058"/>
      <c r="J190" s="1058"/>
      <c r="K190" s="1058"/>
      <c r="L190" s="1058"/>
      <c r="M190" s="1058"/>
      <c r="N190" s="1058"/>
      <c r="O190" s="1299"/>
      <c r="P190" s="213"/>
    </row>
    <row r="191" spans="1:17" ht="107.25" customHeight="1" x14ac:dyDescent="0.2">
      <c r="A191" s="12" t="s">
        <v>512</v>
      </c>
      <c r="B191" s="12" t="s">
        <v>625</v>
      </c>
      <c r="C191" s="5" t="s">
        <v>788</v>
      </c>
      <c r="D191" s="12" t="s">
        <v>466</v>
      </c>
      <c r="E191" s="5" t="s">
        <v>873</v>
      </c>
      <c r="F191" s="23">
        <v>2171.1</v>
      </c>
      <c r="G191" s="427"/>
      <c r="H191" s="404"/>
      <c r="I191" s="92"/>
      <c r="J191" s="92"/>
      <c r="K191" s="92"/>
      <c r="L191" s="92"/>
      <c r="M191" s="92"/>
      <c r="N191" s="92"/>
      <c r="O191" s="84">
        <f>SUM(G191:N191)</f>
        <v>0</v>
      </c>
      <c r="P191" s="122">
        <f>F191+O191</f>
        <v>2171.1</v>
      </c>
      <c r="Q191" s="196"/>
    </row>
    <row r="192" spans="1:17" ht="101.25" customHeight="1" x14ac:dyDescent="0.2">
      <c r="A192" s="12" t="s">
        <v>513</v>
      </c>
      <c r="B192" s="12" t="s">
        <v>626</v>
      </c>
      <c r="C192" s="5" t="s">
        <v>788</v>
      </c>
      <c r="D192" s="12" t="s">
        <v>466</v>
      </c>
      <c r="E192" s="5" t="s">
        <v>613</v>
      </c>
      <c r="F192" s="11">
        <v>1336.4</v>
      </c>
      <c r="G192" s="421"/>
      <c r="H192" s="305"/>
      <c r="I192" s="85"/>
      <c r="J192" s="85"/>
      <c r="K192" s="85"/>
      <c r="L192" s="85"/>
      <c r="M192" s="85"/>
      <c r="N192" s="85"/>
      <c r="O192" s="84">
        <f>SUM(G192:N192)</f>
        <v>0</v>
      </c>
      <c r="P192" s="122">
        <f>F192+O192</f>
        <v>1336.4</v>
      </c>
      <c r="Q192" s="196"/>
    </row>
    <row r="193" spans="1:17" ht="130.9" customHeight="1" x14ac:dyDescent="0.2">
      <c r="A193" s="12" t="s">
        <v>514</v>
      </c>
      <c r="B193" s="12" t="s">
        <v>632</v>
      </c>
      <c r="C193" s="5" t="s">
        <v>788</v>
      </c>
      <c r="D193" s="12" t="s">
        <v>466</v>
      </c>
      <c r="E193" s="5" t="s">
        <v>627</v>
      </c>
      <c r="F193" s="11">
        <v>3642.1</v>
      </c>
      <c r="G193" s="421"/>
      <c r="H193" s="305"/>
      <c r="I193" s="85"/>
      <c r="J193" s="85"/>
      <c r="K193" s="85"/>
      <c r="L193" s="85"/>
      <c r="M193" s="85"/>
      <c r="N193" s="85"/>
      <c r="O193" s="84">
        <f>SUM(G193:N193)</f>
        <v>0</v>
      </c>
      <c r="P193" s="122">
        <f>F193+O193</f>
        <v>3642.1</v>
      </c>
      <c r="Q193" s="196"/>
    </row>
    <row r="194" spans="1:17" ht="101.25" customHeight="1" x14ac:dyDescent="0.2">
      <c r="A194" s="12" t="s">
        <v>562</v>
      </c>
      <c r="B194" s="12" t="s">
        <v>566</v>
      </c>
      <c r="C194" s="5" t="s">
        <v>788</v>
      </c>
      <c r="D194" s="12" t="s">
        <v>529</v>
      </c>
      <c r="E194" s="5" t="s">
        <v>141</v>
      </c>
      <c r="F194" s="11"/>
      <c r="G194" s="421"/>
      <c r="H194" s="305"/>
      <c r="I194" s="85"/>
      <c r="J194" s="85"/>
      <c r="K194" s="85"/>
      <c r="L194" s="85"/>
      <c r="M194" s="85"/>
      <c r="N194" s="85"/>
      <c r="O194" s="84"/>
      <c r="P194" s="122"/>
    </row>
    <row r="195" spans="1:17" ht="94.5" customHeight="1" x14ac:dyDescent="0.2">
      <c r="A195" s="12" t="s">
        <v>634</v>
      </c>
      <c r="B195" s="12" t="s">
        <v>27</v>
      </c>
      <c r="C195" s="5" t="s">
        <v>788</v>
      </c>
      <c r="D195" s="12" t="s">
        <v>529</v>
      </c>
      <c r="E195" s="5" t="s">
        <v>141</v>
      </c>
      <c r="F195" s="11"/>
      <c r="G195" s="421"/>
      <c r="H195" s="305"/>
      <c r="I195" s="85"/>
      <c r="J195" s="85"/>
      <c r="K195" s="85"/>
      <c r="L195" s="85"/>
      <c r="M195" s="85"/>
      <c r="N195" s="85"/>
      <c r="O195" s="84"/>
      <c r="P195" s="122"/>
    </row>
    <row r="196" spans="1:17" ht="25.15" customHeight="1" x14ac:dyDescent="0.2">
      <c r="A196" s="1196" t="s">
        <v>919</v>
      </c>
      <c r="B196" s="1197"/>
      <c r="C196" s="1197"/>
      <c r="D196" s="1197"/>
      <c r="E196" s="1197"/>
      <c r="F196" s="1197"/>
      <c r="G196" s="1197"/>
      <c r="H196" s="1197"/>
      <c r="I196" s="1197"/>
      <c r="J196" s="1197"/>
      <c r="K196" s="1197"/>
      <c r="L196" s="1197"/>
      <c r="M196" s="1197"/>
      <c r="N196" s="1197"/>
      <c r="O196" s="1197"/>
      <c r="P196" s="1197"/>
      <c r="Q196" s="1198"/>
    </row>
    <row r="197" spans="1:17" ht="21" customHeight="1" x14ac:dyDescent="0.2">
      <c r="A197" s="16" t="s">
        <v>278</v>
      </c>
      <c r="B197" s="1076" t="s">
        <v>481</v>
      </c>
      <c r="C197" s="1076"/>
      <c r="D197" s="1076"/>
      <c r="E197" s="1076"/>
      <c r="F197" s="11">
        <f>F198+F199+F200</f>
        <v>7149.6</v>
      </c>
      <c r="G197" s="421"/>
      <c r="H197" s="305"/>
      <c r="I197" s="85"/>
      <c r="J197" s="85"/>
      <c r="K197" s="85"/>
      <c r="L197" s="85"/>
      <c r="M197" s="85"/>
      <c r="N197" s="85"/>
      <c r="O197" s="84">
        <f>O198+O199+O200</f>
        <v>0</v>
      </c>
      <c r="P197" s="122">
        <f>P198+P199+P200</f>
        <v>7149.6</v>
      </c>
      <c r="Q197" s="395">
        <f>Q198+Q199+Q200</f>
        <v>0</v>
      </c>
    </row>
    <row r="198" spans="1:17" ht="21" customHeight="1" x14ac:dyDescent="0.2">
      <c r="A198" s="16" t="s">
        <v>279</v>
      </c>
      <c r="B198" s="1075" t="s">
        <v>468</v>
      </c>
      <c r="C198" s="1075"/>
      <c r="D198" s="1075"/>
      <c r="E198" s="1075"/>
      <c r="F198" s="11">
        <v>0</v>
      </c>
      <c r="G198" s="421"/>
      <c r="H198" s="305"/>
      <c r="I198" s="85"/>
      <c r="J198" s="85"/>
      <c r="K198" s="85"/>
      <c r="L198" s="85"/>
      <c r="M198" s="85"/>
      <c r="N198" s="85"/>
      <c r="O198" s="84">
        <v>0</v>
      </c>
      <c r="P198" s="122">
        <f>F198+O198</f>
        <v>0</v>
      </c>
      <c r="Q198" s="395">
        <v>0</v>
      </c>
    </row>
    <row r="199" spans="1:17" ht="21" customHeight="1" x14ac:dyDescent="0.2">
      <c r="A199" s="16" t="s">
        <v>280</v>
      </c>
      <c r="B199" s="1075" t="s">
        <v>29</v>
      </c>
      <c r="C199" s="1075"/>
      <c r="D199" s="1075"/>
      <c r="E199" s="1075"/>
      <c r="F199" s="11">
        <f>F191</f>
        <v>2171.1</v>
      </c>
      <c r="G199" s="421"/>
      <c r="H199" s="305"/>
      <c r="I199" s="85"/>
      <c r="J199" s="85"/>
      <c r="K199" s="85"/>
      <c r="L199" s="85"/>
      <c r="M199" s="85"/>
      <c r="N199" s="85"/>
      <c r="O199" s="84">
        <f>O191</f>
        <v>0</v>
      </c>
      <c r="P199" s="122">
        <f>F199+O199</f>
        <v>2171.1</v>
      </c>
      <c r="Q199" s="395">
        <f>Q191</f>
        <v>0</v>
      </c>
    </row>
    <row r="200" spans="1:17" ht="21" customHeight="1" x14ac:dyDescent="0.2">
      <c r="A200" s="16" t="s">
        <v>281</v>
      </c>
      <c r="B200" s="1075" t="s">
        <v>158</v>
      </c>
      <c r="C200" s="1075"/>
      <c r="D200" s="1075"/>
      <c r="E200" s="1075"/>
      <c r="F200" s="11">
        <f>F192+F193</f>
        <v>4978.5</v>
      </c>
      <c r="G200" s="421"/>
      <c r="H200" s="305"/>
      <c r="I200" s="85"/>
      <c r="J200" s="85"/>
      <c r="K200" s="85"/>
      <c r="L200" s="85"/>
      <c r="M200" s="85"/>
      <c r="N200" s="85"/>
      <c r="O200" s="84">
        <f>O192+O193</f>
        <v>0</v>
      </c>
      <c r="P200" s="122">
        <f>F200+O200</f>
        <v>4978.5</v>
      </c>
      <c r="Q200" s="395">
        <f>Q192+Q193</f>
        <v>0</v>
      </c>
    </row>
    <row r="201" spans="1:17" ht="21" customHeight="1" x14ac:dyDescent="0.2">
      <c r="A201" s="16" t="s">
        <v>286</v>
      </c>
      <c r="B201" s="1076" t="s">
        <v>920</v>
      </c>
      <c r="C201" s="1076"/>
      <c r="D201" s="1076"/>
      <c r="E201" s="1076"/>
      <c r="F201" s="11">
        <f>F202+F203+F204</f>
        <v>7149.6</v>
      </c>
      <c r="G201" s="421"/>
      <c r="H201" s="305"/>
      <c r="I201" s="85"/>
      <c r="J201" s="85"/>
      <c r="K201" s="85"/>
      <c r="L201" s="85"/>
      <c r="M201" s="85"/>
      <c r="N201" s="85"/>
      <c r="O201" s="84">
        <f>O202+O203+O204</f>
        <v>0</v>
      </c>
      <c r="P201" s="122">
        <f>P202+P203+P204</f>
        <v>7149.6</v>
      </c>
      <c r="Q201" s="395">
        <f>Q202+Q203+Q204</f>
        <v>0</v>
      </c>
    </row>
    <row r="202" spans="1:17" ht="21" customHeight="1" x14ac:dyDescent="0.2">
      <c r="A202" s="16" t="s">
        <v>287</v>
      </c>
      <c r="B202" s="1075" t="s">
        <v>468</v>
      </c>
      <c r="C202" s="1075"/>
      <c r="D202" s="1075"/>
      <c r="E202" s="1075"/>
      <c r="F202" s="11">
        <f>F198</f>
        <v>0</v>
      </c>
      <c r="G202" s="421"/>
      <c r="H202" s="305"/>
      <c r="I202" s="85"/>
      <c r="J202" s="85"/>
      <c r="K202" s="85"/>
      <c r="L202" s="85"/>
      <c r="M202" s="85"/>
      <c r="N202" s="85"/>
      <c r="O202" s="84">
        <f>O198</f>
        <v>0</v>
      </c>
      <c r="P202" s="122">
        <f>F202+O202</f>
        <v>0</v>
      </c>
      <c r="Q202" s="395">
        <f>Q198</f>
        <v>0</v>
      </c>
    </row>
    <row r="203" spans="1:17" ht="21" customHeight="1" x14ac:dyDescent="0.2">
      <c r="A203" s="16" t="s">
        <v>288</v>
      </c>
      <c r="B203" s="1075" t="s">
        <v>29</v>
      </c>
      <c r="C203" s="1075"/>
      <c r="D203" s="1075"/>
      <c r="E203" s="1075"/>
      <c r="F203" s="11">
        <f>F199</f>
        <v>2171.1</v>
      </c>
      <c r="G203" s="421"/>
      <c r="H203" s="305"/>
      <c r="I203" s="85"/>
      <c r="J203" s="85"/>
      <c r="K203" s="85"/>
      <c r="L203" s="85"/>
      <c r="M203" s="85"/>
      <c r="N203" s="85"/>
      <c r="O203" s="84">
        <f>O199</f>
        <v>0</v>
      </c>
      <c r="P203" s="122">
        <f>F203+O203</f>
        <v>2171.1</v>
      </c>
      <c r="Q203" s="395">
        <f>Q199</f>
        <v>0</v>
      </c>
    </row>
    <row r="204" spans="1:17" ht="21" customHeight="1" x14ac:dyDescent="0.2">
      <c r="A204" s="16" t="s">
        <v>289</v>
      </c>
      <c r="B204" s="1075" t="s">
        <v>158</v>
      </c>
      <c r="C204" s="1075"/>
      <c r="D204" s="1075"/>
      <c r="E204" s="1075"/>
      <c r="F204" s="11">
        <f>F200</f>
        <v>4978.5</v>
      </c>
      <c r="G204" s="421"/>
      <c r="H204" s="305"/>
      <c r="I204" s="85"/>
      <c r="J204" s="85"/>
      <c r="K204" s="85"/>
      <c r="L204" s="85"/>
      <c r="M204" s="85"/>
      <c r="N204" s="85"/>
      <c r="O204" s="84">
        <f>O200</f>
        <v>0</v>
      </c>
      <c r="P204" s="122">
        <f>F204+O204</f>
        <v>4978.5</v>
      </c>
      <c r="Q204" s="395">
        <f>Q200</f>
        <v>0</v>
      </c>
    </row>
    <row r="205" spans="1:17" ht="24.95" customHeight="1" x14ac:dyDescent="0.2">
      <c r="A205" s="1073" t="s">
        <v>359</v>
      </c>
      <c r="B205" s="1074"/>
      <c r="C205" s="1074"/>
      <c r="D205" s="1074"/>
      <c r="E205" s="1074"/>
      <c r="F205" s="1074"/>
      <c r="G205" s="1074"/>
      <c r="H205" s="1074"/>
      <c r="I205" s="1074"/>
      <c r="J205" s="1074"/>
      <c r="K205" s="1074"/>
      <c r="L205" s="1074"/>
      <c r="M205" s="1074"/>
      <c r="N205" s="1074"/>
      <c r="O205" s="1074"/>
      <c r="P205" s="213"/>
    </row>
    <row r="206" spans="1:17" ht="18" customHeight="1" x14ac:dyDescent="0.2">
      <c r="A206" s="5" t="s">
        <v>278</v>
      </c>
      <c r="B206" s="1076" t="s">
        <v>481</v>
      </c>
      <c r="C206" s="1076"/>
      <c r="D206" s="1076"/>
      <c r="E206" s="1076"/>
      <c r="F206" s="10">
        <f>F207+F208+F209</f>
        <v>7149.6</v>
      </c>
      <c r="G206" s="420"/>
      <c r="H206" s="277"/>
      <c r="I206" s="83"/>
      <c r="J206" s="83"/>
      <c r="K206" s="83"/>
      <c r="L206" s="83"/>
      <c r="M206" s="83"/>
      <c r="N206" s="83"/>
      <c r="O206" s="277">
        <f>O207+O208+O209</f>
        <v>0</v>
      </c>
      <c r="P206" s="122">
        <f>P207+P208+P209</f>
        <v>7149.6</v>
      </c>
      <c r="Q206" s="10">
        <f>Q207+Q208+Q209</f>
        <v>0</v>
      </c>
    </row>
    <row r="207" spans="1:17" ht="18" customHeight="1" x14ac:dyDescent="0.2">
      <c r="A207" s="5" t="s">
        <v>279</v>
      </c>
      <c r="B207" s="1075" t="s">
        <v>468</v>
      </c>
      <c r="C207" s="1075"/>
      <c r="D207" s="1075"/>
      <c r="E207" s="1075"/>
      <c r="F207" s="53">
        <v>0</v>
      </c>
      <c r="G207" s="423"/>
      <c r="H207" s="397"/>
      <c r="I207" s="89"/>
      <c r="J207" s="89"/>
      <c r="K207" s="89"/>
      <c r="L207" s="89"/>
      <c r="M207" s="89"/>
      <c r="N207" s="89"/>
      <c r="O207" s="397">
        <v>0</v>
      </c>
      <c r="P207" s="122">
        <f t="shared" ref="P207:P213" si="12">F207+O207</f>
        <v>0</v>
      </c>
      <c r="Q207" s="53">
        <v>0</v>
      </c>
    </row>
    <row r="208" spans="1:17" ht="18" customHeight="1" x14ac:dyDescent="0.2">
      <c r="A208" s="5" t="s">
        <v>280</v>
      </c>
      <c r="B208" s="1075" t="s">
        <v>29</v>
      </c>
      <c r="C208" s="1075"/>
      <c r="D208" s="1075"/>
      <c r="E208" s="1075"/>
      <c r="F208" s="53">
        <f>F191</f>
        <v>2171.1</v>
      </c>
      <c r="G208" s="423"/>
      <c r="H208" s="397"/>
      <c r="I208" s="89"/>
      <c r="J208" s="89"/>
      <c r="K208" s="89"/>
      <c r="L208" s="89"/>
      <c r="M208" s="89"/>
      <c r="N208" s="89"/>
      <c r="O208" s="397">
        <f>O191</f>
        <v>0</v>
      </c>
      <c r="P208" s="122">
        <f t="shared" si="12"/>
        <v>2171.1</v>
      </c>
      <c r="Q208" s="53">
        <f>Q191</f>
        <v>0</v>
      </c>
    </row>
    <row r="209" spans="1:17" ht="18" customHeight="1" x14ac:dyDescent="0.2">
      <c r="A209" s="5" t="s">
        <v>281</v>
      </c>
      <c r="B209" s="1075" t="s">
        <v>158</v>
      </c>
      <c r="C209" s="1075"/>
      <c r="D209" s="1075"/>
      <c r="E209" s="1075"/>
      <c r="F209" s="53">
        <f>F192+F193</f>
        <v>4978.5</v>
      </c>
      <c r="G209" s="420"/>
      <c r="H209" s="277"/>
      <c r="I209" s="83"/>
      <c r="J209" s="83"/>
      <c r="K209" s="83"/>
      <c r="L209" s="83"/>
      <c r="M209" s="83"/>
      <c r="N209" s="83"/>
      <c r="O209" s="397">
        <f>O192+O193</f>
        <v>0</v>
      </c>
      <c r="P209" s="122">
        <f t="shared" si="12"/>
        <v>4978.5</v>
      </c>
      <c r="Q209" s="53">
        <f>Q192+Q193</f>
        <v>0</v>
      </c>
    </row>
    <row r="210" spans="1:17" ht="18" customHeight="1" x14ac:dyDescent="0.2">
      <c r="A210" s="5" t="s">
        <v>282</v>
      </c>
      <c r="B210" s="1076" t="s">
        <v>492</v>
      </c>
      <c r="C210" s="1076"/>
      <c r="D210" s="1076"/>
      <c r="E210" s="1076"/>
      <c r="F210" s="10">
        <f>F206</f>
        <v>7149.6</v>
      </c>
      <c r="G210" s="420"/>
      <c r="H210" s="277"/>
      <c r="I210" s="83"/>
      <c r="J210" s="83"/>
      <c r="K210" s="83"/>
      <c r="L210" s="83"/>
      <c r="M210" s="83"/>
      <c r="N210" s="83"/>
      <c r="O210" s="277">
        <f>O206</f>
        <v>0</v>
      </c>
      <c r="P210" s="122">
        <f t="shared" si="12"/>
        <v>7149.6</v>
      </c>
      <c r="Q210" s="10">
        <f>Q206</f>
        <v>0</v>
      </c>
    </row>
    <row r="211" spans="1:17" ht="18" customHeight="1" x14ac:dyDescent="0.2">
      <c r="A211" s="5" t="s">
        <v>283</v>
      </c>
      <c r="B211" s="1075" t="s">
        <v>468</v>
      </c>
      <c r="C211" s="1075"/>
      <c r="D211" s="1075"/>
      <c r="E211" s="1075"/>
      <c r="F211" s="10">
        <f>F207</f>
        <v>0</v>
      </c>
      <c r="G211" s="420"/>
      <c r="H211" s="277"/>
      <c r="I211" s="83"/>
      <c r="J211" s="83"/>
      <c r="K211" s="83"/>
      <c r="L211" s="83"/>
      <c r="M211" s="83"/>
      <c r="N211" s="83"/>
      <c r="O211" s="277">
        <f>O207</f>
        <v>0</v>
      </c>
      <c r="P211" s="122">
        <f t="shared" si="12"/>
        <v>0</v>
      </c>
      <c r="Q211" s="10">
        <f>Q207</f>
        <v>0</v>
      </c>
    </row>
    <row r="212" spans="1:17" ht="18" customHeight="1" x14ac:dyDescent="0.2">
      <c r="A212" s="5" t="s">
        <v>284</v>
      </c>
      <c r="B212" s="1075" t="s">
        <v>29</v>
      </c>
      <c r="C212" s="1075"/>
      <c r="D212" s="1075"/>
      <c r="E212" s="1075"/>
      <c r="F212" s="10">
        <f>F208</f>
        <v>2171.1</v>
      </c>
      <c r="G212" s="420"/>
      <c r="H212" s="277"/>
      <c r="I212" s="83"/>
      <c r="J212" s="83"/>
      <c r="K212" s="83"/>
      <c r="L212" s="83"/>
      <c r="M212" s="83"/>
      <c r="N212" s="83"/>
      <c r="O212" s="277">
        <f>O208</f>
        <v>0</v>
      </c>
      <c r="P212" s="122">
        <f t="shared" si="12"/>
        <v>2171.1</v>
      </c>
      <c r="Q212" s="10">
        <f>Q208</f>
        <v>0</v>
      </c>
    </row>
    <row r="213" spans="1:17" ht="18" customHeight="1" x14ac:dyDescent="0.2">
      <c r="A213" s="5" t="s">
        <v>285</v>
      </c>
      <c r="B213" s="1075" t="s">
        <v>158</v>
      </c>
      <c r="C213" s="1075"/>
      <c r="D213" s="1075"/>
      <c r="E213" s="1075"/>
      <c r="F213" s="10">
        <f>F209</f>
        <v>4978.5</v>
      </c>
      <c r="G213" s="420"/>
      <c r="H213" s="277"/>
      <c r="I213" s="83"/>
      <c r="J213" s="83"/>
      <c r="K213" s="83"/>
      <c r="L213" s="83"/>
      <c r="M213" s="83"/>
      <c r="N213" s="83"/>
      <c r="O213" s="277">
        <f>O209</f>
        <v>0</v>
      </c>
      <c r="P213" s="122">
        <f t="shared" si="12"/>
        <v>4978.5</v>
      </c>
      <c r="Q213" s="10">
        <f>Q209</f>
        <v>0</v>
      </c>
    </row>
    <row r="214" spans="1:17" s="37" customFormat="1" ht="24.95" customHeight="1" x14ac:dyDescent="0.25">
      <c r="A214" s="1084" t="s">
        <v>476</v>
      </c>
      <c r="B214" s="1095"/>
      <c r="C214" s="1095"/>
      <c r="D214" s="1095"/>
      <c r="E214" s="1095"/>
      <c r="F214" s="1095"/>
      <c r="G214" s="1095"/>
      <c r="H214" s="1095"/>
      <c r="I214" s="1095"/>
      <c r="J214" s="1095"/>
      <c r="K214" s="1095"/>
      <c r="L214" s="1095"/>
      <c r="M214" s="1095"/>
      <c r="N214" s="1095"/>
      <c r="O214" s="1095"/>
      <c r="P214" s="205"/>
      <c r="Q214" s="132"/>
    </row>
    <row r="215" spans="1:17" s="37" customFormat="1" ht="24.95" customHeight="1" x14ac:dyDescent="0.25">
      <c r="A215" s="1084" t="s">
        <v>806</v>
      </c>
      <c r="B215" s="1084"/>
      <c r="C215" s="1084"/>
      <c r="D215" s="1084"/>
      <c r="E215" s="1084"/>
      <c r="F215" s="1084"/>
      <c r="G215" s="1095"/>
      <c r="H215" s="1095"/>
      <c r="I215" s="1095"/>
      <c r="J215" s="1095"/>
      <c r="K215" s="1095"/>
      <c r="L215" s="1095"/>
      <c r="M215" s="1095"/>
      <c r="N215" s="1095"/>
      <c r="O215" s="1095"/>
      <c r="P215" s="205"/>
      <c r="Q215" s="132"/>
    </row>
    <row r="216" spans="1:17" ht="78" customHeight="1" x14ac:dyDescent="0.2">
      <c r="A216" s="8" t="s">
        <v>171</v>
      </c>
      <c r="B216" s="12" t="s">
        <v>621</v>
      </c>
      <c r="C216" s="5" t="s">
        <v>788</v>
      </c>
      <c r="D216" s="12" t="s">
        <v>172</v>
      </c>
      <c r="E216" s="5" t="s">
        <v>614</v>
      </c>
      <c r="F216" s="11">
        <v>8215.7000000000007</v>
      </c>
      <c r="G216" s="421"/>
      <c r="H216" s="305"/>
      <c r="I216" s="85"/>
      <c r="J216" s="85"/>
      <c r="K216" s="85"/>
      <c r="L216" s="85"/>
      <c r="M216" s="85"/>
      <c r="N216" s="85"/>
      <c r="O216" s="84">
        <f>SUM(G216:N216)</f>
        <v>0</v>
      </c>
      <c r="P216" s="122">
        <f>F216+O216</f>
        <v>8215.7000000000007</v>
      </c>
      <c r="Q216" s="11"/>
    </row>
    <row r="217" spans="1:17" ht="67.150000000000006" customHeight="1" x14ac:dyDescent="0.2">
      <c r="A217" s="8" t="s">
        <v>176</v>
      </c>
      <c r="B217" s="12" t="s">
        <v>691</v>
      </c>
      <c r="C217" s="5">
        <v>2014</v>
      </c>
      <c r="D217" s="12" t="s">
        <v>172</v>
      </c>
      <c r="E217" s="5" t="s">
        <v>879</v>
      </c>
      <c r="F217" s="11">
        <v>0</v>
      </c>
      <c r="G217" s="421"/>
      <c r="H217" s="305"/>
      <c r="I217" s="85"/>
      <c r="J217" s="85"/>
      <c r="K217" s="85"/>
      <c r="L217" s="85"/>
      <c r="M217" s="85"/>
      <c r="N217" s="85"/>
      <c r="O217" s="84">
        <f>SUM(G217:N217)</f>
        <v>0</v>
      </c>
      <c r="P217" s="122">
        <f>F217+O217</f>
        <v>0</v>
      </c>
      <c r="Q217" s="11"/>
    </row>
    <row r="218" spans="1:17" ht="63.75" customHeight="1" x14ac:dyDescent="0.2">
      <c r="A218" s="5" t="s">
        <v>477</v>
      </c>
      <c r="B218" s="12" t="s">
        <v>446</v>
      </c>
      <c r="C218" s="5" t="s">
        <v>788</v>
      </c>
      <c r="D218" s="12" t="s">
        <v>48</v>
      </c>
      <c r="E218" s="5" t="s">
        <v>141</v>
      </c>
      <c r="F218" s="11"/>
      <c r="G218" s="421"/>
      <c r="H218" s="305"/>
      <c r="I218" s="85"/>
      <c r="J218" s="85"/>
      <c r="K218" s="85"/>
      <c r="L218" s="85"/>
      <c r="M218" s="85"/>
      <c r="N218" s="85"/>
      <c r="O218" s="84"/>
      <c r="P218" s="122"/>
    </row>
    <row r="219" spans="1:17" ht="63.75" customHeight="1" x14ac:dyDescent="0.2">
      <c r="A219" s="8" t="s">
        <v>478</v>
      </c>
      <c r="B219" s="12" t="s">
        <v>361</v>
      </c>
      <c r="C219" s="5" t="s">
        <v>788</v>
      </c>
      <c r="D219" s="12" t="s">
        <v>172</v>
      </c>
      <c r="E219" s="5" t="s">
        <v>141</v>
      </c>
      <c r="F219" s="11"/>
      <c r="G219" s="421"/>
      <c r="H219" s="305"/>
      <c r="I219" s="85"/>
      <c r="J219" s="85"/>
      <c r="K219" s="85"/>
      <c r="L219" s="85"/>
      <c r="M219" s="85"/>
      <c r="N219" s="85"/>
      <c r="O219" s="84"/>
      <c r="P219" s="122"/>
    </row>
    <row r="220" spans="1:17" ht="33.75" customHeight="1" x14ac:dyDescent="0.2">
      <c r="A220" s="5" t="s">
        <v>479</v>
      </c>
      <c r="B220" s="12" t="s">
        <v>362</v>
      </c>
      <c r="C220" s="5" t="s">
        <v>788</v>
      </c>
      <c r="D220" s="12" t="s">
        <v>172</v>
      </c>
      <c r="E220" s="5" t="s">
        <v>141</v>
      </c>
      <c r="F220" s="11"/>
      <c r="G220" s="421"/>
      <c r="H220" s="305"/>
      <c r="I220" s="85"/>
      <c r="J220" s="85"/>
      <c r="K220" s="85"/>
      <c r="L220" s="85"/>
      <c r="M220" s="85"/>
      <c r="N220" s="85"/>
      <c r="O220" s="84"/>
      <c r="P220" s="122"/>
    </row>
    <row r="221" spans="1:17" ht="44.25" customHeight="1" x14ac:dyDescent="0.2">
      <c r="A221" s="5" t="s">
        <v>480</v>
      </c>
      <c r="B221" s="12" t="s">
        <v>535</v>
      </c>
      <c r="C221" s="5" t="s">
        <v>788</v>
      </c>
      <c r="D221" s="12" t="s">
        <v>364</v>
      </c>
      <c r="E221" s="5" t="s">
        <v>141</v>
      </c>
      <c r="F221" s="11"/>
      <c r="G221" s="421"/>
      <c r="H221" s="305"/>
      <c r="I221" s="85"/>
      <c r="J221" s="85"/>
      <c r="K221" s="85"/>
      <c r="L221" s="85"/>
      <c r="M221" s="85"/>
      <c r="N221" s="85"/>
      <c r="O221" s="84"/>
      <c r="P221" s="122"/>
    </row>
    <row r="222" spans="1:17" ht="33.75" customHeight="1" x14ac:dyDescent="0.2">
      <c r="A222" s="5" t="s">
        <v>498</v>
      </c>
      <c r="B222" s="12" t="s">
        <v>366</v>
      </c>
      <c r="C222" s="5" t="s">
        <v>788</v>
      </c>
      <c r="D222" s="12" t="s">
        <v>173</v>
      </c>
      <c r="E222" s="5" t="s">
        <v>141</v>
      </c>
      <c r="F222" s="11"/>
      <c r="G222" s="421"/>
      <c r="H222" s="305"/>
      <c r="I222" s="85"/>
      <c r="J222" s="85"/>
      <c r="K222" s="85"/>
      <c r="L222" s="85"/>
      <c r="M222" s="85"/>
      <c r="N222" s="85"/>
      <c r="O222" s="84"/>
      <c r="P222" s="122"/>
    </row>
    <row r="223" spans="1:17" ht="78.599999999999994" customHeight="1" x14ac:dyDescent="0.2">
      <c r="A223" s="5" t="s">
        <v>5</v>
      </c>
      <c r="B223" s="12" t="s">
        <v>6</v>
      </c>
      <c r="C223" s="5" t="s">
        <v>788</v>
      </c>
      <c r="D223" s="12" t="s">
        <v>173</v>
      </c>
      <c r="E223" s="5" t="s">
        <v>141</v>
      </c>
      <c r="F223" s="11"/>
      <c r="G223" s="421"/>
      <c r="H223" s="305"/>
      <c r="I223" s="85"/>
      <c r="J223" s="85"/>
      <c r="K223" s="85"/>
      <c r="L223" s="85"/>
      <c r="M223" s="85"/>
      <c r="N223" s="85"/>
      <c r="O223" s="84"/>
      <c r="P223" s="122"/>
    </row>
    <row r="224" spans="1:17" ht="92.25" customHeight="1" x14ac:dyDescent="0.2">
      <c r="A224" s="5" t="s">
        <v>7</v>
      </c>
      <c r="B224" s="12" t="s">
        <v>8</v>
      </c>
      <c r="C224" s="5" t="s">
        <v>788</v>
      </c>
      <c r="D224" s="12" t="s">
        <v>173</v>
      </c>
      <c r="E224" s="5" t="s">
        <v>141</v>
      </c>
      <c r="F224" s="11"/>
      <c r="G224" s="421"/>
      <c r="H224" s="305"/>
      <c r="I224" s="85"/>
      <c r="J224" s="85"/>
      <c r="K224" s="85"/>
      <c r="L224" s="85"/>
      <c r="M224" s="85"/>
      <c r="N224" s="85"/>
      <c r="O224" s="84"/>
      <c r="P224" s="122"/>
    </row>
    <row r="225" spans="1:17" ht="21.6" customHeight="1" x14ac:dyDescent="0.2">
      <c r="A225" s="1196" t="s">
        <v>921</v>
      </c>
      <c r="B225" s="1197"/>
      <c r="C225" s="1197"/>
      <c r="D225" s="1197"/>
      <c r="E225" s="1197"/>
      <c r="F225" s="1197"/>
      <c r="G225" s="1197"/>
      <c r="H225" s="1197"/>
      <c r="I225" s="1197"/>
      <c r="J225" s="1197"/>
      <c r="K225" s="1197"/>
      <c r="L225" s="1197"/>
      <c r="M225" s="1197"/>
      <c r="N225" s="1197"/>
      <c r="O225" s="1197"/>
      <c r="P225" s="1197"/>
      <c r="Q225" s="1198"/>
    </row>
    <row r="226" spans="1:17" ht="21.6" customHeight="1" x14ac:dyDescent="0.2">
      <c r="A226" s="15" t="s">
        <v>278</v>
      </c>
      <c r="B226" s="1076" t="s">
        <v>481</v>
      </c>
      <c r="C226" s="1076"/>
      <c r="D226" s="1076"/>
      <c r="E226" s="1076"/>
      <c r="F226" s="11">
        <f>F227+F228+F229</f>
        <v>8215.7000000000007</v>
      </c>
      <c r="G226" s="421"/>
      <c r="H226" s="305"/>
      <c r="I226" s="85"/>
      <c r="J226" s="85"/>
      <c r="K226" s="85"/>
      <c r="L226" s="85"/>
      <c r="M226" s="85"/>
      <c r="N226" s="85"/>
      <c r="O226" s="305">
        <f>O227+O228+O229</f>
        <v>0</v>
      </c>
      <c r="P226" s="122">
        <f>P227+P228+P229</f>
        <v>8215.7000000000007</v>
      </c>
      <c r="Q226" s="395">
        <f>Q227+Q228+Q229</f>
        <v>0</v>
      </c>
    </row>
    <row r="227" spans="1:17" ht="21.6" customHeight="1" x14ac:dyDescent="0.2">
      <c r="A227" s="5" t="s">
        <v>279</v>
      </c>
      <c r="B227" s="1075" t="s">
        <v>468</v>
      </c>
      <c r="C227" s="1075"/>
      <c r="D227" s="1075"/>
      <c r="E227" s="1075"/>
      <c r="F227" s="11">
        <v>0</v>
      </c>
      <c r="G227" s="421"/>
      <c r="H227" s="305"/>
      <c r="I227" s="85"/>
      <c r="J227" s="85"/>
      <c r="K227" s="85"/>
      <c r="L227" s="85"/>
      <c r="M227" s="85"/>
      <c r="N227" s="85"/>
      <c r="O227" s="305">
        <v>0</v>
      </c>
      <c r="P227" s="122">
        <f>F227+O227</f>
        <v>0</v>
      </c>
      <c r="Q227" s="395">
        <v>0</v>
      </c>
    </row>
    <row r="228" spans="1:17" ht="21.6" customHeight="1" x14ac:dyDescent="0.2">
      <c r="A228" s="5" t="s">
        <v>280</v>
      </c>
      <c r="B228" s="1075" t="s">
        <v>29</v>
      </c>
      <c r="C228" s="1075"/>
      <c r="D228" s="1075"/>
      <c r="E228" s="1075"/>
      <c r="F228" s="11">
        <v>0</v>
      </c>
      <c r="G228" s="421"/>
      <c r="H228" s="305"/>
      <c r="I228" s="85"/>
      <c r="J228" s="85"/>
      <c r="K228" s="85"/>
      <c r="L228" s="85"/>
      <c r="M228" s="85"/>
      <c r="N228" s="85"/>
      <c r="O228" s="305">
        <v>0</v>
      </c>
      <c r="P228" s="122">
        <f>F228+O228</f>
        <v>0</v>
      </c>
      <c r="Q228" s="395">
        <v>0</v>
      </c>
    </row>
    <row r="229" spans="1:17" ht="21.6" customHeight="1" x14ac:dyDescent="0.2">
      <c r="A229" s="5" t="s">
        <v>281</v>
      </c>
      <c r="B229" s="1075" t="s">
        <v>158</v>
      </c>
      <c r="C229" s="1075"/>
      <c r="D229" s="1075"/>
      <c r="E229" s="1075"/>
      <c r="F229" s="11">
        <f>F216</f>
        <v>8215.7000000000007</v>
      </c>
      <c r="G229" s="421"/>
      <c r="H229" s="305"/>
      <c r="I229" s="85"/>
      <c r="J229" s="85"/>
      <c r="K229" s="85"/>
      <c r="L229" s="85"/>
      <c r="M229" s="85"/>
      <c r="N229" s="85"/>
      <c r="O229" s="305">
        <f>O216</f>
        <v>0</v>
      </c>
      <c r="P229" s="122">
        <f>F229+O229</f>
        <v>8215.7000000000007</v>
      </c>
      <c r="Q229" s="395">
        <f>Q216</f>
        <v>0</v>
      </c>
    </row>
    <row r="230" spans="1:17" ht="21.6" customHeight="1" x14ac:dyDescent="0.2">
      <c r="A230" s="392" t="s">
        <v>282</v>
      </c>
      <c r="B230" s="1076" t="s">
        <v>922</v>
      </c>
      <c r="C230" s="1076"/>
      <c r="D230" s="1076"/>
      <c r="E230" s="1076"/>
      <c r="F230" s="11">
        <f>F231+F232+F233</f>
        <v>8215.7000000000007</v>
      </c>
      <c r="G230" s="421"/>
      <c r="H230" s="305"/>
      <c r="I230" s="85"/>
      <c r="J230" s="85"/>
      <c r="K230" s="85"/>
      <c r="L230" s="85"/>
      <c r="M230" s="85"/>
      <c r="N230" s="85"/>
      <c r="O230" s="305">
        <f>O231+O232+O233</f>
        <v>0</v>
      </c>
      <c r="P230" s="122">
        <f>P231+P232+P233</f>
        <v>8215.7000000000007</v>
      </c>
      <c r="Q230" s="395">
        <f>Q231+Q232+Q233</f>
        <v>0</v>
      </c>
    </row>
    <row r="231" spans="1:17" ht="21.6" customHeight="1" x14ac:dyDescent="0.2">
      <c r="A231" s="5" t="s">
        <v>283</v>
      </c>
      <c r="B231" s="1075" t="s">
        <v>468</v>
      </c>
      <c r="C231" s="1075"/>
      <c r="D231" s="1075"/>
      <c r="E231" s="1075"/>
      <c r="F231" s="11">
        <f>F227</f>
        <v>0</v>
      </c>
      <c r="G231" s="421"/>
      <c r="H231" s="305"/>
      <c r="I231" s="85"/>
      <c r="J231" s="85"/>
      <c r="K231" s="85"/>
      <c r="L231" s="85"/>
      <c r="M231" s="85"/>
      <c r="N231" s="85"/>
      <c r="O231" s="305">
        <f>O227</f>
        <v>0</v>
      </c>
      <c r="P231" s="122">
        <f>F231+O231</f>
        <v>0</v>
      </c>
      <c r="Q231" s="395">
        <f>Q227</f>
        <v>0</v>
      </c>
    </row>
    <row r="232" spans="1:17" ht="21.6" customHeight="1" x14ac:dyDescent="0.2">
      <c r="A232" s="5" t="s">
        <v>284</v>
      </c>
      <c r="B232" s="1075" t="s">
        <v>29</v>
      </c>
      <c r="C232" s="1075"/>
      <c r="D232" s="1075"/>
      <c r="E232" s="1075"/>
      <c r="F232" s="11">
        <f>F228</f>
        <v>0</v>
      </c>
      <c r="G232" s="421"/>
      <c r="H232" s="305"/>
      <c r="I232" s="85"/>
      <c r="J232" s="85"/>
      <c r="K232" s="85"/>
      <c r="L232" s="85"/>
      <c r="M232" s="85"/>
      <c r="N232" s="85"/>
      <c r="O232" s="305">
        <f>O228</f>
        <v>0</v>
      </c>
      <c r="P232" s="122">
        <f>F232+O232</f>
        <v>0</v>
      </c>
      <c r="Q232" s="395">
        <f>Q228</f>
        <v>0</v>
      </c>
    </row>
    <row r="233" spans="1:17" ht="21.6" customHeight="1" x14ac:dyDescent="0.2">
      <c r="A233" s="5" t="s">
        <v>285</v>
      </c>
      <c r="B233" s="1075" t="s">
        <v>158</v>
      </c>
      <c r="C233" s="1075"/>
      <c r="D233" s="1075"/>
      <c r="E233" s="1075"/>
      <c r="F233" s="11">
        <f>F229</f>
        <v>8215.7000000000007</v>
      </c>
      <c r="G233" s="421"/>
      <c r="H233" s="305"/>
      <c r="I233" s="85"/>
      <c r="J233" s="85"/>
      <c r="K233" s="85"/>
      <c r="L233" s="85"/>
      <c r="M233" s="85"/>
      <c r="N233" s="85"/>
      <c r="O233" s="305">
        <f>O229</f>
        <v>0</v>
      </c>
      <c r="P233" s="122">
        <f>F233+O233</f>
        <v>8215.7000000000007</v>
      </c>
      <c r="Q233" s="395">
        <f>Q229</f>
        <v>0</v>
      </c>
    </row>
    <row r="234" spans="1:17" s="37" customFormat="1" ht="18.600000000000001" customHeight="1" x14ac:dyDescent="0.25">
      <c r="A234" s="1057" t="s">
        <v>870</v>
      </c>
      <c r="B234" s="1062"/>
      <c r="C234" s="1062"/>
      <c r="D234" s="1062"/>
      <c r="E234" s="1062"/>
      <c r="F234" s="1062"/>
      <c r="G234" s="1062"/>
      <c r="H234" s="1062"/>
      <c r="I234" s="1062"/>
      <c r="J234" s="1062"/>
      <c r="K234" s="1062"/>
      <c r="L234" s="1062"/>
      <c r="M234" s="1062"/>
      <c r="N234" s="1062"/>
      <c r="O234" s="1061"/>
      <c r="P234" s="205"/>
      <c r="Q234" s="132"/>
    </row>
    <row r="235" spans="1:17" ht="68.45" hidden="1" customHeight="1" x14ac:dyDescent="0.2">
      <c r="A235" s="1097" t="s">
        <v>175</v>
      </c>
      <c r="B235" s="12" t="s">
        <v>650</v>
      </c>
      <c r="C235" s="12" t="s">
        <v>506</v>
      </c>
      <c r="D235" s="12" t="s">
        <v>367</v>
      </c>
      <c r="E235" s="12" t="s">
        <v>206</v>
      </c>
      <c r="F235" s="56">
        <v>0</v>
      </c>
      <c r="G235" s="428"/>
      <c r="H235" s="405"/>
      <c r="I235" s="93"/>
      <c r="J235" s="93"/>
      <c r="K235" s="93"/>
      <c r="L235" s="93"/>
      <c r="M235" s="93"/>
      <c r="N235" s="93"/>
      <c r="O235" s="84">
        <f>SUM(G235:N235)</f>
        <v>0</v>
      </c>
      <c r="P235" s="122">
        <f>F235+O235</f>
        <v>0</v>
      </c>
    </row>
    <row r="236" spans="1:17" ht="199.9" customHeight="1" x14ac:dyDescent="0.2">
      <c r="A236" s="1097"/>
      <c r="B236" s="12" t="s">
        <v>766</v>
      </c>
      <c r="C236" s="5" t="s">
        <v>788</v>
      </c>
      <c r="D236" s="12" t="s">
        <v>147</v>
      </c>
      <c r="E236" s="5" t="s">
        <v>875</v>
      </c>
      <c r="F236" s="53">
        <v>23267.3</v>
      </c>
      <c r="G236" s="423"/>
      <c r="H236" s="397"/>
      <c r="I236" s="89"/>
      <c r="J236" s="89"/>
      <c r="K236" s="89"/>
      <c r="L236" s="89"/>
      <c r="M236" s="89"/>
      <c r="N236" s="89"/>
      <c r="O236" s="84">
        <f>SUM(G236:N236)</f>
        <v>0</v>
      </c>
      <c r="P236" s="122">
        <f>F236+O236</f>
        <v>23267.3</v>
      </c>
      <c r="Q236" s="196"/>
    </row>
    <row r="237" spans="1:17" ht="94.15" customHeight="1" x14ac:dyDescent="0.2">
      <c r="A237" s="12" t="s">
        <v>499</v>
      </c>
      <c r="B237" s="12" t="s">
        <v>633</v>
      </c>
      <c r="C237" s="5" t="s">
        <v>788</v>
      </c>
      <c r="D237" s="12" t="s">
        <v>147</v>
      </c>
      <c r="E237" s="5" t="s">
        <v>669</v>
      </c>
      <c r="F237" s="53">
        <v>1251</v>
      </c>
      <c r="G237" s="423"/>
      <c r="H237" s="397"/>
      <c r="I237" s="89"/>
      <c r="J237" s="89"/>
      <c r="K237" s="89"/>
      <c r="L237" s="89"/>
      <c r="M237" s="89"/>
      <c r="N237" s="89"/>
      <c r="O237" s="84">
        <f>SUM(G237:N237)</f>
        <v>0</v>
      </c>
      <c r="P237" s="122">
        <f>F237+O237</f>
        <v>1251</v>
      </c>
      <c r="Q237" s="196"/>
    </row>
    <row r="238" spans="1:17" ht="193.5" customHeight="1" x14ac:dyDescent="0.2">
      <c r="A238" s="294" t="s">
        <v>500</v>
      </c>
      <c r="B238" s="12" t="s">
        <v>657</v>
      </c>
      <c r="C238" s="5" t="s">
        <v>788</v>
      </c>
      <c r="D238" s="12" t="s">
        <v>367</v>
      </c>
      <c r="E238" s="5" t="s">
        <v>141</v>
      </c>
      <c r="F238" s="11"/>
      <c r="G238" s="421"/>
      <c r="H238" s="305"/>
      <c r="I238" s="85"/>
      <c r="J238" s="85"/>
      <c r="K238" s="85"/>
      <c r="L238" s="85"/>
      <c r="M238" s="85"/>
      <c r="N238" s="85"/>
      <c r="O238" s="84"/>
      <c r="P238" s="122"/>
    </row>
    <row r="239" spans="1:17" ht="218.25" customHeight="1" x14ac:dyDescent="0.2">
      <c r="A239" s="294" t="s">
        <v>371</v>
      </c>
      <c r="B239" s="12" t="s">
        <v>628</v>
      </c>
      <c r="C239" s="5" t="s">
        <v>788</v>
      </c>
      <c r="D239" s="12" t="s">
        <v>147</v>
      </c>
      <c r="E239" s="5" t="s">
        <v>616</v>
      </c>
      <c r="F239" s="11">
        <v>0</v>
      </c>
      <c r="G239" s="421"/>
      <c r="H239" s="305"/>
      <c r="I239" s="85"/>
      <c r="J239" s="85"/>
      <c r="K239" s="85"/>
      <c r="L239" s="85"/>
      <c r="M239" s="85"/>
      <c r="N239" s="85"/>
      <c r="O239" s="84">
        <f>SUM(G239:N239)</f>
        <v>0</v>
      </c>
      <c r="P239" s="122">
        <f>F239+O239</f>
        <v>0</v>
      </c>
    </row>
    <row r="240" spans="1:17" ht="120" customHeight="1" x14ac:dyDescent="0.2">
      <c r="A240" s="9" t="s">
        <v>201</v>
      </c>
      <c r="B240" s="12" t="s">
        <v>630</v>
      </c>
      <c r="C240" s="5" t="s">
        <v>788</v>
      </c>
      <c r="D240" s="12" t="s">
        <v>147</v>
      </c>
      <c r="E240" s="5" t="s">
        <v>881</v>
      </c>
      <c r="F240" s="11">
        <v>600</v>
      </c>
      <c r="G240" s="421"/>
      <c r="H240" s="305"/>
      <c r="I240" s="85"/>
      <c r="J240" s="85"/>
      <c r="K240" s="85"/>
      <c r="L240" s="85"/>
      <c r="M240" s="85"/>
      <c r="N240" s="85"/>
      <c r="O240" s="84">
        <f>SUM(G240:N240)</f>
        <v>0</v>
      </c>
      <c r="P240" s="122">
        <f>F240+O240</f>
        <v>600</v>
      </c>
      <c r="Q240" s="196"/>
    </row>
    <row r="241" spans="1:17" ht="22.15" customHeight="1" x14ac:dyDescent="0.2">
      <c r="A241" s="1293" t="s">
        <v>923</v>
      </c>
      <c r="B241" s="1294"/>
      <c r="C241" s="1294"/>
      <c r="D241" s="1294"/>
      <c r="E241" s="1294"/>
      <c r="F241" s="1294"/>
      <c r="G241" s="1294"/>
      <c r="H241" s="1294"/>
      <c r="I241" s="1294"/>
      <c r="J241" s="1294"/>
      <c r="K241" s="1294"/>
      <c r="L241" s="1294"/>
      <c r="M241" s="1294"/>
      <c r="N241" s="1294"/>
      <c r="O241" s="1294"/>
      <c r="P241" s="1294"/>
      <c r="Q241" s="1295"/>
    </row>
    <row r="242" spans="1:17" ht="17.45" customHeight="1" x14ac:dyDescent="0.2">
      <c r="A242" s="15" t="s">
        <v>278</v>
      </c>
      <c r="B242" s="1076" t="s">
        <v>481</v>
      </c>
      <c r="C242" s="1076"/>
      <c r="D242" s="1076"/>
      <c r="E242" s="1076"/>
      <c r="F242" s="11">
        <f>F243+F244+F245</f>
        <v>25118.3</v>
      </c>
      <c r="G242" s="421"/>
      <c r="H242" s="305"/>
      <c r="I242" s="85"/>
      <c r="J242" s="85"/>
      <c r="K242" s="85"/>
      <c r="L242" s="85"/>
      <c r="M242" s="85"/>
      <c r="N242" s="85"/>
      <c r="O242" s="84">
        <f>O243+O244+O245</f>
        <v>0</v>
      </c>
      <c r="P242" s="122">
        <f>P243+P244+P245</f>
        <v>25118.3</v>
      </c>
      <c r="Q242" s="395">
        <f>Q243+Q244+Q245</f>
        <v>0</v>
      </c>
    </row>
    <row r="243" spans="1:17" ht="17.45" customHeight="1" x14ac:dyDescent="0.2">
      <c r="A243" s="5" t="s">
        <v>279</v>
      </c>
      <c r="B243" s="1075" t="s">
        <v>468</v>
      </c>
      <c r="C243" s="1075"/>
      <c r="D243" s="1075"/>
      <c r="E243" s="1075"/>
      <c r="F243" s="11">
        <f>F237</f>
        <v>1251</v>
      </c>
      <c r="G243" s="421"/>
      <c r="H243" s="305"/>
      <c r="I243" s="85"/>
      <c r="J243" s="85"/>
      <c r="K243" s="85"/>
      <c r="L243" s="85"/>
      <c r="M243" s="85"/>
      <c r="N243" s="85"/>
      <c r="O243" s="305">
        <f>O237</f>
        <v>0</v>
      </c>
      <c r="P243" s="122">
        <f>F243+O243</f>
        <v>1251</v>
      </c>
      <c r="Q243" s="395">
        <f>Q237</f>
        <v>0</v>
      </c>
    </row>
    <row r="244" spans="1:17" ht="17.45" customHeight="1" x14ac:dyDescent="0.2">
      <c r="A244" s="5" t="s">
        <v>280</v>
      </c>
      <c r="B244" s="1075" t="s">
        <v>29</v>
      </c>
      <c r="C244" s="1075"/>
      <c r="D244" s="1075"/>
      <c r="E244" s="1075"/>
      <c r="F244" s="11">
        <f>F236+F240</f>
        <v>23867.3</v>
      </c>
      <c r="G244" s="421"/>
      <c r="H244" s="305"/>
      <c r="I244" s="85"/>
      <c r="J244" s="85"/>
      <c r="K244" s="85"/>
      <c r="L244" s="85"/>
      <c r="M244" s="85"/>
      <c r="N244" s="85"/>
      <c r="O244" s="305">
        <f>O236+O240</f>
        <v>0</v>
      </c>
      <c r="P244" s="122">
        <f>F244+O244</f>
        <v>23867.3</v>
      </c>
      <c r="Q244" s="395">
        <f>Q236+Q240</f>
        <v>0</v>
      </c>
    </row>
    <row r="245" spans="1:17" ht="17.45" customHeight="1" x14ac:dyDescent="0.2">
      <c r="A245" s="5" t="s">
        <v>281</v>
      </c>
      <c r="B245" s="1075" t="s">
        <v>158</v>
      </c>
      <c r="C245" s="1075"/>
      <c r="D245" s="1075"/>
      <c r="E245" s="1075"/>
      <c r="F245" s="11">
        <f>F239</f>
        <v>0</v>
      </c>
      <c r="G245" s="421"/>
      <c r="H245" s="305"/>
      <c r="I245" s="85"/>
      <c r="J245" s="85"/>
      <c r="K245" s="85"/>
      <c r="L245" s="85"/>
      <c r="M245" s="85"/>
      <c r="N245" s="85"/>
      <c r="O245" s="305">
        <f>O239</f>
        <v>0</v>
      </c>
      <c r="P245" s="122">
        <f>F245+O245</f>
        <v>0</v>
      </c>
      <c r="Q245" s="395">
        <f>Q239</f>
        <v>0</v>
      </c>
    </row>
    <row r="246" spans="1:17" ht="17.45" customHeight="1" x14ac:dyDescent="0.2">
      <c r="A246" s="392" t="s">
        <v>282</v>
      </c>
      <c r="B246" s="1076" t="s">
        <v>924</v>
      </c>
      <c r="C246" s="1076"/>
      <c r="D246" s="1076"/>
      <c r="E246" s="1076"/>
      <c r="F246" s="11">
        <f>F247+F248+F249</f>
        <v>25118.3</v>
      </c>
      <c r="G246" s="421"/>
      <c r="H246" s="305"/>
      <c r="I246" s="85"/>
      <c r="J246" s="85"/>
      <c r="K246" s="85"/>
      <c r="L246" s="85"/>
      <c r="M246" s="85"/>
      <c r="N246" s="85"/>
      <c r="O246" s="84">
        <f>O247+O248+O249</f>
        <v>0</v>
      </c>
      <c r="P246" s="122">
        <f>P247+P248+P249</f>
        <v>25118.3</v>
      </c>
      <c r="Q246" s="395">
        <f>Q247+Q248+Q249</f>
        <v>0</v>
      </c>
    </row>
    <row r="247" spans="1:17" ht="17.45" customHeight="1" x14ac:dyDescent="0.2">
      <c r="A247" s="5" t="s">
        <v>283</v>
      </c>
      <c r="B247" s="1075" t="s">
        <v>468</v>
      </c>
      <c r="C247" s="1075"/>
      <c r="D247" s="1075"/>
      <c r="E247" s="1075"/>
      <c r="F247" s="11">
        <f>F243</f>
        <v>1251</v>
      </c>
      <c r="G247" s="421"/>
      <c r="H247" s="305"/>
      <c r="I247" s="85"/>
      <c r="J247" s="85"/>
      <c r="K247" s="85"/>
      <c r="L247" s="85"/>
      <c r="M247" s="85"/>
      <c r="N247" s="85"/>
      <c r="O247" s="84">
        <f t="shared" ref="O247:Q249" si="13">O243</f>
        <v>0</v>
      </c>
      <c r="P247" s="122">
        <f t="shared" si="13"/>
        <v>1251</v>
      </c>
      <c r="Q247" s="395">
        <f t="shared" si="13"/>
        <v>0</v>
      </c>
    </row>
    <row r="248" spans="1:17" ht="17.45" customHeight="1" x14ac:dyDescent="0.2">
      <c r="A248" s="5" t="s">
        <v>284</v>
      </c>
      <c r="B248" s="1075" t="s">
        <v>29</v>
      </c>
      <c r="C248" s="1075"/>
      <c r="D248" s="1075"/>
      <c r="E248" s="1075"/>
      <c r="F248" s="11">
        <f>F244</f>
        <v>23867.3</v>
      </c>
      <c r="G248" s="421"/>
      <c r="H248" s="305"/>
      <c r="I248" s="85"/>
      <c r="J248" s="85"/>
      <c r="K248" s="85"/>
      <c r="L248" s="85"/>
      <c r="M248" s="85"/>
      <c r="N248" s="85"/>
      <c r="O248" s="84">
        <f t="shared" si="13"/>
        <v>0</v>
      </c>
      <c r="P248" s="122">
        <f t="shared" si="13"/>
        <v>23867.3</v>
      </c>
      <c r="Q248" s="395">
        <f t="shared" si="13"/>
        <v>0</v>
      </c>
    </row>
    <row r="249" spans="1:17" ht="17.45" customHeight="1" x14ac:dyDescent="0.2">
      <c r="A249" s="5" t="s">
        <v>285</v>
      </c>
      <c r="B249" s="1075" t="s">
        <v>158</v>
      </c>
      <c r="C249" s="1075"/>
      <c r="D249" s="1075"/>
      <c r="E249" s="1075"/>
      <c r="F249" s="11">
        <f>F245</f>
        <v>0</v>
      </c>
      <c r="G249" s="421"/>
      <c r="H249" s="305"/>
      <c r="I249" s="85"/>
      <c r="J249" s="85"/>
      <c r="K249" s="85"/>
      <c r="L249" s="85"/>
      <c r="M249" s="85"/>
      <c r="N249" s="85"/>
      <c r="O249" s="84">
        <f t="shared" si="13"/>
        <v>0</v>
      </c>
      <c r="P249" s="122">
        <f t="shared" si="13"/>
        <v>0</v>
      </c>
      <c r="Q249" s="395">
        <f t="shared" si="13"/>
        <v>0</v>
      </c>
    </row>
    <row r="250" spans="1:17" ht="24.95" customHeight="1" x14ac:dyDescent="0.2">
      <c r="A250" s="1073" t="s">
        <v>372</v>
      </c>
      <c r="B250" s="1074"/>
      <c r="C250" s="1074"/>
      <c r="D250" s="1074"/>
      <c r="E250" s="1074"/>
      <c r="F250" s="1074"/>
      <c r="G250" s="1074"/>
      <c r="H250" s="1074"/>
      <c r="I250" s="1074"/>
      <c r="J250" s="1074"/>
      <c r="K250" s="1074"/>
      <c r="L250" s="1074"/>
      <c r="M250" s="1074"/>
      <c r="N250" s="1074"/>
      <c r="O250" s="1074"/>
      <c r="P250" s="213"/>
    </row>
    <row r="251" spans="1:17" ht="18" customHeight="1" x14ac:dyDescent="0.2">
      <c r="A251" s="15" t="s">
        <v>278</v>
      </c>
      <c r="B251" s="1076" t="s">
        <v>481</v>
      </c>
      <c r="C251" s="1076"/>
      <c r="D251" s="1076"/>
      <c r="E251" s="1076"/>
      <c r="F251" s="10">
        <f>F252+F253+F254</f>
        <v>33334</v>
      </c>
      <c r="G251" s="420"/>
      <c r="H251" s="277"/>
      <c r="I251" s="83"/>
      <c r="J251" s="83"/>
      <c r="K251" s="83"/>
      <c r="L251" s="83"/>
      <c r="M251" s="83"/>
      <c r="N251" s="83"/>
      <c r="O251" s="84">
        <f>O252+O253+O254</f>
        <v>0</v>
      </c>
      <c r="P251" s="122">
        <f t="shared" ref="P251:P258" si="14">F251+O251</f>
        <v>33334</v>
      </c>
      <c r="Q251" s="395">
        <f>Q252+Q253+Q254</f>
        <v>0</v>
      </c>
    </row>
    <row r="252" spans="1:17" ht="15" customHeight="1" x14ac:dyDescent="0.2">
      <c r="A252" s="5" t="s">
        <v>279</v>
      </c>
      <c r="B252" s="1075" t="s">
        <v>468</v>
      </c>
      <c r="C252" s="1075"/>
      <c r="D252" s="1075"/>
      <c r="E252" s="1075"/>
      <c r="F252" s="10">
        <f>F237</f>
        <v>1251</v>
      </c>
      <c r="G252" s="420"/>
      <c r="H252" s="277"/>
      <c r="I252" s="83"/>
      <c r="J252" s="83"/>
      <c r="K252" s="83"/>
      <c r="L252" s="83"/>
      <c r="M252" s="83"/>
      <c r="N252" s="83"/>
      <c r="O252" s="10">
        <f>O237</f>
        <v>0</v>
      </c>
      <c r="P252" s="122">
        <f t="shared" si="14"/>
        <v>1251</v>
      </c>
      <c r="Q252" s="395">
        <f>Q237</f>
        <v>0</v>
      </c>
    </row>
    <row r="253" spans="1:17" x14ac:dyDescent="0.2">
      <c r="A253" s="5" t="s">
        <v>280</v>
      </c>
      <c r="B253" s="1075" t="s">
        <v>29</v>
      </c>
      <c r="C253" s="1075"/>
      <c r="D253" s="1075"/>
      <c r="E253" s="1075"/>
      <c r="F253" s="10">
        <f>F236+F240+F217</f>
        <v>23867.3</v>
      </c>
      <c r="G253" s="420"/>
      <c r="H253" s="277"/>
      <c r="I253" s="83"/>
      <c r="J253" s="83"/>
      <c r="K253" s="83"/>
      <c r="L253" s="83"/>
      <c r="M253" s="83"/>
      <c r="N253" s="83"/>
      <c r="O253" s="10">
        <f>O236+O240+O217</f>
        <v>0</v>
      </c>
      <c r="P253" s="122">
        <f t="shared" si="14"/>
        <v>23867.3</v>
      </c>
      <c r="Q253" s="395">
        <f>Q236+Q240+Q217</f>
        <v>0</v>
      </c>
    </row>
    <row r="254" spans="1:17" x14ac:dyDescent="0.2">
      <c r="A254" s="5" t="s">
        <v>281</v>
      </c>
      <c r="B254" s="1075" t="s">
        <v>158</v>
      </c>
      <c r="C254" s="1075"/>
      <c r="D254" s="1075"/>
      <c r="E254" s="1075"/>
      <c r="F254" s="10">
        <f>F216+F239</f>
        <v>8215.7000000000007</v>
      </c>
      <c r="G254" s="420"/>
      <c r="H254" s="277"/>
      <c r="I254" s="83"/>
      <c r="J254" s="83"/>
      <c r="K254" s="83"/>
      <c r="L254" s="83"/>
      <c r="M254" s="83"/>
      <c r="N254" s="83"/>
      <c r="O254" s="10">
        <f>O216+O239</f>
        <v>0</v>
      </c>
      <c r="P254" s="122">
        <f t="shared" si="14"/>
        <v>8215.7000000000007</v>
      </c>
      <c r="Q254" s="395">
        <f>Q216+Q239</f>
        <v>0</v>
      </c>
    </row>
    <row r="255" spans="1:17" ht="15" customHeight="1" x14ac:dyDescent="0.2">
      <c r="A255" s="16" t="s">
        <v>282</v>
      </c>
      <c r="B255" s="1076" t="s">
        <v>493</v>
      </c>
      <c r="C255" s="1076"/>
      <c r="D255" s="1076"/>
      <c r="E255" s="1076"/>
      <c r="F255" s="10">
        <f>F256+F257+F258</f>
        <v>33334</v>
      </c>
      <c r="G255" s="420"/>
      <c r="H255" s="277"/>
      <c r="I255" s="83"/>
      <c r="J255" s="83"/>
      <c r="K255" s="83"/>
      <c r="L255" s="83"/>
      <c r="M255" s="83"/>
      <c r="N255" s="83"/>
      <c r="O255" s="84">
        <f>O256+O257+O258</f>
        <v>0</v>
      </c>
      <c r="P255" s="122">
        <f t="shared" si="14"/>
        <v>33334</v>
      </c>
      <c r="Q255" s="395">
        <f>Q256+Q257+Q258</f>
        <v>0</v>
      </c>
    </row>
    <row r="256" spans="1:17" ht="15.75" customHeight="1" x14ac:dyDescent="0.2">
      <c r="A256" s="15" t="s">
        <v>283</v>
      </c>
      <c r="B256" s="1075" t="s">
        <v>468</v>
      </c>
      <c r="C256" s="1075"/>
      <c r="D256" s="1075"/>
      <c r="E256" s="1075"/>
      <c r="F256" s="10">
        <f>F252</f>
        <v>1251</v>
      </c>
      <c r="G256" s="420"/>
      <c r="H256" s="277"/>
      <c r="I256" s="83"/>
      <c r="J256" s="83"/>
      <c r="K256" s="83"/>
      <c r="L256" s="83"/>
      <c r="M256" s="83"/>
      <c r="N256" s="83"/>
      <c r="O256" s="84">
        <f>O252</f>
        <v>0</v>
      </c>
      <c r="P256" s="122">
        <f t="shared" si="14"/>
        <v>1251</v>
      </c>
      <c r="Q256" s="395">
        <f>Q252</f>
        <v>0</v>
      </c>
    </row>
    <row r="257" spans="1:17" x14ac:dyDescent="0.2">
      <c r="A257" s="5" t="s">
        <v>284</v>
      </c>
      <c r="B257" s="1075" t="s">
        <v>29</v>
      </c>
      <c r="C257" s="1075"/>
      <c r="D257" s="1075"/>
      <c r="E257" s="1075"/>
      <c r="F257" s="10">
        <f>F253</f>
        <v>23867.3</v>
      </c>
      <c r="G257" s="420"/>
      <c r="H257" s="277"/>
      <c r="I257" s="83"/>
      <c r="J257" s="83"/>
      <c r="K257" s="83"/>
      <c r="L257" s="83"/>
      <c r="M257" s="83"/>
      <c r="N257" s="83"/>
      <c r="O257" s="84">
        <f>O253</f>
        <v>0</v>
      </c>
      <c r="P257" s="122">
        <f t="shared" si="14"/>
        <v>23867.3</v>
      </c>
      <c r="Q257" s="395">
        <f>Q253</f>
        <v>0</v>
      </c>
    </row>
    <row r="258" spans="1:17" x14ac:dyDescent="0.2">
      <c r="A258" s="5" t="s">
        <v>285</v>
      </c>
      <c r="B258" s="1075" t="s">
        <v>158</v>
      </c>
      <c r="C258" s="1075"/>
      <c r="D258" s="1075"/>
      <c r="E258" s="1075"/>
      <c r="F258" s="10">
        <f>F254</f>
        <v>8215.7000000000007</v>
      </c>
      <c r="G258" s="420"/>
      <c r="H258" s="277"/>
      <c r="I258" s="83"/>
      <c r="J258" s="83"/>
      <c r="K258" s="83"/>
      <c r="L258" s="83"/>
      <c r="M258" s="83"/>
      <c r="N258" s="83"/>
      <c r="O258" s="84">
        <f>O254</f>
        <v>0</v>
      </c>
      <c r="P258" s="122">
        <f t="shared" si="14"/>
        <v>8215.7000000000007</v>
      </c>
      <c r="Q258" s="395">
        <f>Q254</f>
        <v>0</v>
      </c>
    </row>
    <row r="259" spans="1:17" s="37" customFormat="1" ht="24.95" customHeight="1" x14ac:dyDescent="0.25">
      <c r="A259" s="1084" t="s">
        <v>546</v>
      </c>
      <c r="B259" s="1084"/>
      <c r="C259" s="1084"/>
      <c r="D259" s="1084"/>
      <c r="E259" s="1084"/>
      <c r="F259" s="1084"/>
      <c r="G259" s="1084"/>
      <c r="H259" s="1084"/>
      <c r="I259" s="1084"/>
      <c r="J259" s="1084"/>
      <c r="K259" s="1084"/>
      <c r="L259" s="1084"/>
      <c r="M259" s="1084"/>
      <c r="N259" s="1084"/>
      <c r="O259" s="1084"/>
      <c r="P259" s="205"/>
      <c r="Q259" s="132"/>
    </row>
    <row r="260" spans="1:17" s="37" customFormat="1" ht="24.95" customHeight="1" x14ac:dyDescent="0.25">
      <c r="A260" s="1084" t="s">
        <v>889</v>
      </c>
      <c r="B260" s="1084"/>
      <c r="C260" s="1084"/>
      <c r="D260" s="1084"/>
      <c r="E260" s="1084"/>
      <c r="F260" s="1084"/>
      <c r="G260" s="1084"/>
      <c r="H260" s="1084"/>
      <c r="I260" s="1084"/>
      <c r="J260" s="1084"/>
      <c r="K260" s="1084"/>
      <c r="L260" s="1084"/>
      <c r="M260" s="1084"/>
      <c r="N260" s="1084"/>
      <c r="O260" s="1084"/>
      <c r="P260" s="205"/>
      <c r="Q260" s="132"/>
    </row>
    <row r="261" spans="1:17" ht="103.9" customHeight="1" x14ac:dyDescent="0.2">
      <c r="A261" s="5" t="s">
        <v>453</v>
      </c>
      <c r="B261" s="12" t="s">
        <v>373</v>
      </c>
      <c r="C261" s="5" t="s">
        <v>788</v>
      </c>
      <c r="D261" s="12" t="s">
        <v>541</v>
      </c>
      <c r="E261" s="5" t="s">
        <v>141</v>
      </c>
      <c r="F261" s="11"/>
      <c r="G261" s="421"/>
      <c r="H261" s="305"/>
      <c r="I261" s="85"/>
      <c r="J261" s="85"/>
      <c r="K261" s="85"/>
      <c r="L261" s="85"/>
      <c r="M261" s="85"/>
      <c r="N261" s="85"/>
      <c r="O261" s="84"/>
      <c r="P261" s="122"/>
    </row>
    <row r="262" spans="1:17" ht="146.25" customHeight="1" x14ac:dyDescent="0.2">
      <c r="A262" s="5" t="s">
        <v>454</v>
      </c>
      <c r="B262" s="12" t="s">
        <v>374</v>
      </c>
      <c r="C262" s="5" t="s">
        <v>788</v>
      </c>
      <c r="D262" s="12" t="s">
        <v>541</v>
      </c>
      <c r="E262" s="5" t="s">
        <v>141</v>
      </c>
      <c r="F262" s="11"/>
      <c r="G262" s="421"/>
      <c r="H262" s="305"/>
      <c r="I262" s="85"/>
      <c r="J262" s="85"/>
      <c r="K262" s="85"/>
      <c r="L262" s="85"/>
      <c r="M262" s="85"/>
      <c r="N262" s="85"/>
      <c r="O262" s="84"/>
      <c r="P262" s="122"/>
    </row>
    <row r="263" spans="1:17" ht="62.25" customHeight="1" x14ac:dyDescent="0.2">
      <c r="A263" s="5" t="s">
        <v>455</v>
      </c>
      <c r="B263" s="12" t="s">
        <v>377</v>
      </c>
      <c r="C263" s="5" t="s">
        <v>788</v>
      </c>
      <c r="D263" s="12" t="s">
        <v>471</v>
      </c>
      <c r="E263" s="5" t="s">
        <v>141</v>
      </c>
      <c r="F263" s="11"/>
      <c r="G263" s="421"/>
      <c r="H263" s="305"/>
      <c r="I263" s="85"/>
      <c r="J263" s="85"/>
      <c r="K263" s="85"/>
      <c r="L263" s="85"/>
      <c r="M263" s="85"/>
      <c r="N263" s="85"/>
      <c r="O263" s="84"/>
      <c r="P263" s="122"/>
    </row>
    <row r="264" spans="1:17" ht="75" customHeight="1" x14ac:dyDescent="0.2">
      <c r="A264" s="5" t="s">
        <v>456</v>
      </c>
      <c r="B264" s="12" t="s">
        <v>42</v>
      </c>
      <c r="C264" s="5" t="s">
        <v>788</v>
      </c>
      <c r="D264" s="12" t="s">
        <v>471</v>
      </c>
      <c r="E264" s="5" t="s">
        <v>141</v>
      </c>
      <c r="F264" s="11"/>
      <c r="G264" s="421"/>
      <c r="H264" s="305"/>
      <c r="I264" s="85"/>
      <c r="J264" s="85"/>
      <c r="K264" s="85"/>
      <c r="L264" s="85"/>
      <c r="M264" s="85"/>
      <c r="N264" s="85"/>
      <c r="O264" s="84"/>
      <c r="P264" s="122"/>
    </row>
    <row r="265" spans="1:17" ht="96" customHeight="1" x14ac:dyDescent="0.2">
      <c r="A265" s="33" t="s">
        <v>457</v>
      </c>
      <c r="B265" s="12" t="s">
        <v>621</v>
      </c>
      <c r="C265" s="5" t="s">
        <v>788</v>
      </c>
      <c r="D265" s="12" t="s">
        <v>540</v>
      </c>
      <c r="E265" s="281" t="s">
        <v>618</v>
      </c>
      <c r="F265" s="11">
        <v>0</v>
      </c>
      <c r="G265" s="421"/>
      <c r="H265" s="305"/>
      <c r="I265" s="85"/>
      <c r="J265" s="85"/>
      <c r="K265" s="85"/>
      <c r="L265" s="85"/>
      <c r="M265" s="85"/>
      <c r="N265" s="85"/>
      <c r="O265" s="84">
        <f>SUM(G265:N265)</f>
        <v>0</v>
      </c>
      <c r="P265" s="122">
        <f>F265+O265</f>
        <v>0</v>
      </c>
    </row>
    <row r="266" spans="1:17" ht="78.599999999999994" customHeight="1" x14ac:dyDescent="0.2">
      <c r="A266" s="33" t="s">
        <v>458</v>
      </c>
      <c r="B266" s="12" t="s">
        <v>557</v>
      </c>
      <c r="C266" s="5" t="s">
        <v>788</v>
      </c>
      <c r="D266" s="12" t="s">
        <v>540</v>
      </c>
      <c r="E266" s="5" t="s">
        <v>141</v>
      </c>
      <c r="F266" s="11"/>
      <c r="G266" s="421"/>
      <c r="H266" s="305"/>
      <c r="I266" s="85"/>
      <c r="J266" s="85"/>
      <c r="K266" s="85"/>
      <c r="L266" s="85"/>
      <c r="M266" s="85"/>
      <c r="N266" s="85"/>
      <c r="O266" s="84"/>
      <c r="P266" s="122"/>
    </row>
    <row r="267" spans="1:17" s="37" customFormat="1" ht="84" customHeight="1" x14ac:dyDescent="0.25">
      <c r="A267" s="5" t="s">
        <v>547</v>
      </c>
      <c r="B267" s="12" t="s">
        <v>9</v>
      </c>
      <c r="C267" s="5" t="s">
        <v>788</v>
      </c>
      <c r="D267" s="12" t="s">
        <v>540</v>
      </c>
      <c r="E267" s="5" t="s">
        <v>141</v>
      </c>
      <c r="F267" s="11"/>
      <c r="G267" s="421"/>
      <c r="H267" s="305"/>
      <c r="I267" s="85"/>
      <c r="J267" s="85"/>
      <c r="K267" s="85"/>
      <c r="L267" s="85"/>
      <c r="M267" s="85"/>
      <c r="N267" s="85"/>
      <c r="O267" s="84"/>
      <c r="P267" s="122"/>
      <c r="Q267" s="11"/>
    </row>
    <row r="268" spans="1:17" ht="149.25" hidden="1" customHeight="1" x14ac:dyDescent="0.2">
      <c r="A268" s="5" t="s">
        <v>548</v>
      </c>
      <c r="B268" s="12" t="s">
        <v>537</v>
      </c>
      <c r="C268" s="5" t="s">
        <v>506</v>
      </c>
      <c r="D268" s="12" t="s">
        <v>540</v>
      </c>
      <c r="E268" s="5" t="s">
        <v>516</v>
      </c>
      <c r="F268" s="11">
        <v>0</v>
      </c>
      <c r="G268" s="421"/>
      <c r="H268" s="305"/>
      <c r="I268" s="85"/>
      <c r="J268" s="85"/>
      <c r="K268" s="85"/>
      <c r="L268" s="85"/>
      <c r="M268" s="85"/>
      <c r="N268" s="85"/>
      <c r="O268" s="84">
        <f>SUM(G268:N268)</f>
        <v>0</v>
      </c>
      <c r="P268" s="122">
        <f>F268+O268</f>
        <v>0</v>
      </c>
    </row>
    <row r="269" spans="1:17" ht="88.9" customHeight="1" x14ac:dyDescent="0.2">
      <c r="A269" s="5" t="s">
        <v>548</v>
      </c>
      <c r="B269" s="12" t="s">
        <v>43</v>
      </c>
      <c r="C269" s="5" t="s">
        <v>788</v>
      </c>
      <c r="D269" s="12" t="s">
        <v>540</v>
      </c>
      <c r="E269" s="5" t="s">
        <v>141</v>
      </c>
      <c r="F269" s="11"/>
      <c r="G269" s="421"/>
      <c r="H269" s="305"/>
      <c r="I269" s="85"/>
      <c r="J269" s="85"/>
      <c r="K269" s="85"/>
      <c r="L269" s="85"/>
      <c r="M269" s="85"/>
      <c r="N269" s="85"/>
      <c r="O269" s="84"/>
      <c r="P269" s="122"/>
    </row>
    <row r="270" spans="1:17" ht="26.25" customHeight="1" x14ac:dyDescent="0.2">
      <c r="A270" s="1196" t="s">
        <v>890</v>
      </c>
      <c r="B270" s="1197"/>
      <c r="C270" s="1197"/>
      <c r="D270" s="1197"/>
      <c r="E270" s="1197"/>
      <c r="F270" s="1197"/>
      <c r="G270" s="1197"/>
      <c r="H270" s="1197"/>
      <c r="I270" s="1197"/>
      <c r="J270" s="1197"/>
      <c r="K270" s="1197"/>
      <c r="L270" s="1197"/>
      <c r="M270" s="1197"/>
      <c r="N270" s="1197"/>
      <c r="O270" s="1198"/>
      <c r="P270" s="122"/>
    </row>
    <row r="271" spans="1:17" ht="52.15" customHeight="1" x14ac:dyDescent="0.2">
      <c r="A271" s="5" t="s">
        <v>378</v>
      </c>
      <c r="B271" s="1067" t="s">
        <v>544</v>
      </c>
      <c r="C271" s="5" t="s">
        <v>788</v>
      </c>
      <c r="D271" s="12" t="s">
        <v>435</v>
      </c>
      <c r="E271" s="5" t="s">
        <v>756</v>
      </c>
      <c r="F271" s="11">
        <v>13925.4</v>
      </c>
      <c r="G271" s="421"/>
      <c r="H271" s="305"/>
      <c r="I271" s="85"/>
      <c r="J271" s="85"/>
      <c r="K271" s="85"/>
      <c r="L271" s="85"/>
      <c r="M271" s="85"/>
      <c r="N271" s="85"/>
      <c r="O271" s="84">
        <f t="shared" ref="O271:O276" si="15">SUM(G271:N271)</f>
        <v>0</v>
      </c>
      <c r="P271" s="122">
        <f t="shared" ref="P271:P276" si="16">F271+O271</f>
        <v>13925.4</v>
      </c>
      <c r="Q271" s="196"/>
    </row>
    <row r="272" spans="1:17" ht="45" customHeight="1" x14ac:dyDescent="0.2">
      <c r="A272" s="5"/>
      <c r="B272" s="1080"/>
      <c r="C272" s="5" t="s">
        <v>788</v>
      </c>
      <c r="D272" s="12" t="s">
        <v>435</v>
      </c>
      <c r="E272" s="5" t="s">
        <v>757</v>
      </c>
      <c r="F272" s="11">
        <v>1939.7</v>
      </c>
      <c r="G272" s="421"/>
      <c r="H272" s="305"/>
      <c r="I272" s="85"/>
      <c r="J272" s="85"/>
      <c r="K272" s="85"/>
      <c r="L272" s="85"/>
      <c r="M272" s="85"/>
      <c r="N272" s="85"/>
      <c r="O272" s="84">
        <f t="shared" si="15"/>
        <v>0</v>
      </c>
      <c r="P272" s="122">
        <f t="shared" si="16"/>
        <v>1939.7</v>
      </c>
      <c r="Q272" s="196"/>
    </row>
    <row r="273" spans="1:17" ht="43.5" customHeight="1" x14ac:dyDescent="0.2">
      <c r="A273" s="5" t="s">
        <v>379</v>
      </c>
      <c r="B273" s="12" t="s">
        <v>552</v>
      </c>
      <c r="C273" s="5" t="s">
        <v>788</v>
      </c>
      <c r="D273" s="12" t="s">
        <v>435</v>
      </c>
      <c r="E273" s="5" t="s">
        <v>619</v>
      </c>
      <c r="F273" s="11">
        <v>56.7</v>
      </c>
      <c r="G273" s="421"/>
      <c r="H273" s="305"/>
      <c r="I273" s="85"/>
      <c r="J273" s="85"/>
      <c r="K273" s="85"/>
      <c r="L273" s="85"/>
      <c r="M273" s="85"/>
      <c r="N273" s="85"/>
      <c r="O273" s="84">
        <f t="shared" si="15"/>
        <v>0</v>
      </c>
      <c r="P273" s="122">
        <f t="shared" si="16"/>
        <v>56.7</v>
      </c>
      <c r="Q273" s="196">
        <v>0</v>
      </c>
    </row>
    <row r="274" spans="1:17" ht="76.150000000000006" customHeight="1" x14ac:dyDescent="0.2">
      <c r="A274" s="5" t="s">
        <v>381</v>
      </c>
      <c r="B274" s="12" t="s">
        <v>691</v>
      </c>
      <c r="C274" s="5">
        <v>2014</v>
      </c>
      <c r="D274" s="12" t="s">
        <v>435</v>
      </c>
      <c r="E274" s="5" t="s">
        <v>887</v>
      </c>
      <c r="F274" s="11">
        <v>0</v>
      </c>
      <c r="G274" s="421"/>
      <c r="H274" s="305"/>
      <c r="I274" s="85"/>
      <c r="J274" s="85"/>
      <c r="K274" s="85"/>
      <c r="L274" s="85"/>
      <c r="M274" s="85"/>
      <c r="N274" s="85"/>
      <c r="O274" s="84">
        <f t="shared" si="15"/>
        <v>0</v>
      </c>
      <c r="P274" s="122">
        <f t="shared" si="16"/>
        <v>0</v>
      </c>
      <c r="Q274" s="196">
        <v>0</v>
      </c>
    </row>
    <row r="275" spans="1:17" ht="74.25" customHeight="1" x14ac:dyDescent="0.2">
      <c r="A275" s="5" t="s">
        <v>383</v>
      </c>
      <c r="B275" s="12" t="s">
        <v>590</v>
      </c>
      <c r="C275" s="5" t="s">
        <v>788</v>
      </c>
      <c r="D275" s="12" t="s">
        <v>435</v>
      </c>
      <c r="E275" s="5" t="s">
        <v>629</v>
      </c>
      <c r="F275" s="11">
        <v>0</v>
      </c>
      <c r="G275" s="421"/>
      <c r="H275" s="305"/>
      <c r="I275" s="85"/>
      <c r="J275" s="85"/>
      <c r="K275" s="85"/>
      <c r="L275" s="85"/>
      <c r="M275" s="85"/>
      <c r="N275" s="85"/>
      <c r="O275" s="84">
        <f t="shared" si="15"/>
        <v>0</v>
      </c>
      <c r="P275" s="122">
        <f t="shared" si="16"/>
        <v>0</v>
      </c>
      <c r="Q275" s="196"/>
    </row>
    <row r="276" spans="1:17" ht="127.15" customHeight="1" x14ac:dyDescent="0.2">
      <c r="A276" s="5" t="s">
        <v>384</v>
      </c>
      <c r="B276" s="12" t="s">
        <v>550</v>
      </c>
      <c r="C276" s="5" t="s">
        <v>788</v>
      </c>
      <c r="D276" s="12" t="s">
        <v>435</v>
      </c>
      <c r="E276" s="5" t="s">
        <v>888</v>
      </c>
      <c r="F276" s="11">
        <v>4680.6000000000004</v>
      </c>
      <c r="G276" s="421"/>
      <c r="H276" s="305"/>
      <c r="I276" s="85"/>
      <c r="J276" s="85"/>
      <c r="K276" s="85"/>
      <c r="L276" s="85"/>
      <c r="M276" s="85"/>
      <c r="N276" s="85"/>
      <c r="O276" s="84">
        <f t="shared" si="15"/>
        <v>0</v>
      </c>
      <c r="P276" s="122">
        <f t="shared" si="16"/>
        <v>4680.6000000000004</v>
      </c>
      <c r="Q276" s="196"/>
    </row>
    <row r="277" spans="1:17" ht="22.15" customHeight="1" x14ac:dyDescent="0.2">
      <c r="A277" s="1196" t="s">
        <v>927</v>
      </c>
      <c r="B277" s="1197"/>
      <c r="C277" s="1197"/>
      <c r="D277" s="1197"/>
      <c r="E277" s="1197"/>
      <c r="F277" s="1197"/>
      <c r="G277" s="1197"/>
      <c r="H277" s="1197"/>
      <c r="I277" s="1197"/>
      <c r="J277" s="1197"/>
      <c r="K277" s="1197"/>
      <c r="L277" s="1197"/>
      <c r="M277" s="1197"/>
      <c r="N277" s="1197"/>
      <c r="O277" s="1197"/>
      <c r="P277" s="1197"/>
      <c r="Q277" s="1198"/>
    </row>
    <row r="278" spans="1:17" ht="16.899999999999999" customHeight="1" x14ac:dyDescent="0.2">
      <c r="A278" s="15" t="s">
        <v>278</v>
      </c>
      <c r="B278" s="1076" t="s">
        <v>481</v>
      </c>
      <c r="C278" s="1076"/>
      <c r="D278" s="1076"/>
      <c r="E278" s="1076"/>
      <c r="F278" s="11">
        <f>F279+F280+F281</f>
        <v>20602.400000000001</v>
      </c>
      <c r="G278" s="421"/>
      <c r="H278" s="305"/>
      <c r="I278" s="85"/>
      <c r="J278" s="85"/>
      <c r="K278" s="85"/>
      <c r="L278" s="85"/>
      <c r="M278" s="85"/>
      <c r="N278" s="85"/>
      <c r="O278" s="84">
        <f>O279+O280+O281</f>
        <v>0</v>
      </c>
      <c r="P278" s="122">
        <f>P279+P280+P281</f>
        <v>20602.400000000001</v>
      </c>
      <c r="Q278" s="395">
        <f>Q279+Q280+Q281</f>
        <v>0</v>
      </c>
    </row>
    <row r="279" spans="1:17" ht="16.899999999999999" customHeight="1" x14ac:dyDescent="0.2">
      <c r="A279" s="5" t="s">
        <v>279</v>
      </c>
      <c r="B279" s="1075" t="s">
        <v>468</v>
      </c>
      <c r="C279" s="1075"/>
      <c r="D279" s="1075"/>
      <c r="E279" s="1075"/>
      <c r="F279" s="11">
        <v>0</v>
      </c>
      <c r="G279" s="421"/>
      <c r="H279" s="305"/>
      <c r="I279" s="85"/>
      <c r="J279" s="85"/>
      <c r="K279" s="85"/>
      <c r="L279" s="85"/>
      <c r="M279" s="85"/>
      <c r="N279" s="85"/>
      <c r="O279" s="84">
        <v>0</v>
      </c>
      <c r="P279" s="122">
        <f>F279+O279</f>
        <v>0</v>
      </c>
      <c r="Q279" s="395">
        <v>0</v>
      </c>
    </row>
    <row r="280" spans="1:17" ht="16.899999999999999" customHeight="1" x14ac:dyDescent="0.2">
      <c r="A280" s="5" t="s">
        <v>280</v>
      </c>
      <c r="B280" s="1075" t="s">
        <v>29</v>
      </c>
      <c r="C280" s="1075"/>
      <c r="D280" s="1075"/>
      <c r="E280" s="1075"/>
      <c r="F280" s="11">
        <f>F274+F276</f>
        <v>4680.6000000000004</v>
      </c>
      <c r="G280" s="421"/>
      <c r="H280" s="305"/>
      <c r="I280" s="85"/>
      <c r="J280" s="85"/>
      <c r="K280" s="85"/>
      <c r="L280" s="85"/>
      <c r="M280" s="85"/>
      <c r="N280" s="85"/>
      <c r="O280" s="305">
        <f>O274+O276</f>
        <v>0</v>
      </c>
      <c r="P280" s="122">
        <f>F280+O280</f>
        <v>4680.6000000000004</v>
      </c>
      <c r="Q280" s="395">
        <f>Q274+Q276</f>
        <v>0</v>
      </c>
    </row>
    <row r="281" spans="1:17" ht="16.899999999999999" customHeight="1" x14ac:dyDescent="0.2">
      <c r="A281" s="5" t="s">
        <v>281</v>
      </c>
      <c r="B281" s="1075" t="s">
        <v>158</v>
      </c>
      <c r="C281" s="1075"/>
      <c r="D281" s="1075"/>
      <c r="E281" s="1075"/>
      <c r="F281" s="11">
        <f>F271+F272+F273+F275</f>
        <v>15921.800000000001</v>
      </c>
      <c r="G281" s="421"/>
      <c r="H281" s="305"/>
      <c r="I281" s="85"/>
      <c r="J281" s="85"/>
      <c r="K281" s="85"/>
      <c r="L281" s="85"/>
      <c r="M281" s="85"/>
      <c r="N281" s="85"/>
      <c r="O281" s="305">
        <f>O271+O272+O273+O275</f>
        <v>0</v>
      </c>
      <c r="P281" s="122">
        <f>F281+O281</f>
        <v>15921.800000000001</v>
      </c>
      <c r="Q281" s="395">
        <f>Q271+Q272+Q273+Q275</f>
        <v>0</v>
      </c>
    </row>
    <row r="282" spans="1:17" ht="16.899999999999999" customHeight="1" x14ac:dyDescent="0.2">
      <c r="A282" s="392" t="s">
        <v>282</v>
      </c>
      <c r="B282" s="1076" t="s">
        <v>928</v>
      </c>
      <c r="C282" s="1076"/>
      <c r="D282" s="1076"/>
      <c r="E282" s="1076"/>
      <c r="F282" s="11">
        <f>F283+F284+F285</f>
        <v>20602.400000000001</v>
      </c>
      <c r="G282" s="421"/>
      <c r="H282" s="305"/>
      <c r="I282" s="85"/>
      <c r="J282" s="85"/>
      <c r="K282" s="85"/>
      <c r="L282" s="85"/>
      <c r="M282" s="85"/>
      <c r="N282" s="85"/>
      <c r="O282" s="84">
        <f>O283+O284+O285</f>
        <v>0</v>
      </c>
      <c r="P282" s="122">
        <f>P283+P284+P285</f>
        <v>20602.400000000001</v>
      </c>
      <c r="Q282" s="395">
        <f>Q283+Q284+Q285</f>
        <v>0</v>
      </c>
    </row>
    <row r="283" spans="1:17" ht="16.899999999999999" customHeight="1" x14ac:dyDescent="0.2">
      <c r="A283" s="5" t="s">
        <v>283</v>
      </c>
      <c r="B283" s="1075" t="s">
        <v>468</v>
      </c>
      <c r="C283" s="1075"/>
      <c r="D283" s="1075"/>
      <c r="E283" s="1075"/>
      <c r="F283" s="11">
        <f>F279</f>
        <v>0</v>
      </c>
      <c r="G283" s="421"/>
      <c r="H283" s="305"/>
      <c r="I283" s="85"/>
      <c r="J283" s="85"/>
      <c r="K283" s="85"/>
      <c r="L283" s="85"/>
      <c r="M283" s="85"/>
      <c r="N283" s="85"/>
      <c r="O283" s="84">
        <f t="shared" ref="O283:Q285" si="17">O279</f>
        <v>0</v>
      </c>
      <c r="P283" s="122">
        <f t="shared" si="17"/>
        <v>0</v>
      </c>
      <c r="Q283" s="395">
        <f t="shared" si="17"/>
        <v>0</v>
      </c>
    </row>
    <row r="284" spans="1:17" ht="16.899999999999999" customHeight="1" x14ac:dyDescent="0.2">
      <c r="A284" s="5" t="s">
        <v>284</v>
      </c>
      <c r="B284" s="1075" t="s">
        <v>29</v>
      </c>
      <c r="C284" s="1075"/>
      <c r="D284" s="1075"/>
      <c r="E284" s="1075"/>
      <c r="F284" s="11">
        <f>F280</f>
        <v>4680.6000000000004</v>
      </c>
      <c r="G284" s="421"/>
      <c r="H284" s="305"/>
      <c r="I284" s="85"/>
      <c r="J284" s="85"/>
      <c r="K284" s="85"/>
      <c r="L284" s="85"/>
      <c r="M284" s="85"/>
      <c r="N284" s="85"/>
      <c r="O284" s="84">
        <f t="shared" si="17"/>
        <v>0</v>
      </c>
      <c r="P284" s="122">
        <f t="shared" si="17"/>
        <v>4680.6000000000004</v>
      </c>
      <c r="Q284" s="395">
        <f t="shared" si="17"/>
        <v>0</v>
      </c>
    </row>
    <row r="285" spans="1:17" ht="16.899999999999999" customHeight="1" x14ac:dyDescent="0.2">
      <c r="A285" s="5" t="s">
        <v>285</v>
      </c>
      <c r="B285" s="1075" t="s">
        <v>158</v>
      </c>
      <c r="C285" s="1075"/>
      <c r="D285" s="1075"/>
      <c r="E285" s="1075"/>
      <c r="F285" s="11">
        <f>F281</f>
        <v>15921.800000000001</v>
      </c>
      <c r="G285" s="421"/>
      <c r="H285" s="305"/>
      <c r="I285" s="85"/>
      <c r="J285" s="85"/>
      <c r="K285" s="85"/>
      <c r="L285" s="85"/>
      <c r="M285" s="85"/>
      <c r="N285" s="85"/>
      <c r="O285" s="277">
        <f t="shared" si="17"/>
        <v>0</v>
      </c>
      <c r="P285" s="122">
        <f t="shared" si="17"/>
        <v>15921.800000000001</v>
      </c>
      <c r="Q285" s="395">
        <f t="shared" si="17"/>
        <v>0</v>
      </c>
    </row>
    <row r="286" spans="1:17" ht="24.95" customHeight="1" x14ac:dyDescent="0.2">
      <c r="A286" s="1073" t="s">
        <v>395</v>
      </c>
      <c r="B286" s="1074"/>
      <c r="C286" s="1074"/>
      <c r="D286" s="1074"/>
      <c r="E286" s="1074"/>
      <c r="F286" s="1074"/>
      <c r="G286" s="1074"/>
      <c r="H286" s="1074"/>
      <c r="I286" s="1074"/>
      <c r="J286" s="1074"/>
      <c r="K286" s="1074"/>
      <c r="L286" s="1074"/>
      <c r="M286" s="1074"/>
      <c r="N286" s="1074"/>
      <c r="O286" s="1074"/>
      <c r="P286" s="213"/>
      <c r="Q286" s="395"/>
    </row>
    <row r="287" spans="1:17" ht="18" customHeight="1" x14ac:dyDescent="0.2">
      <c r="A287" s="5" t="s">
        <v>278</v>
      </c>
      <c r="B287" s="1076" t="s">
        <v>481</v>
      </c>
      <c r="C287" s="1076"/>
      <c r="D287" s="1076"/>
      <c r="E287" s="1076"/>
      <c r="F287" s="10">
        <f>F288+F289+F290</f>
        <v>20602.400000000001</v>
      </c>
      <c r="G287" s="420"/>
      <c r="H287" s="277"/>
      <c r="I287" s="83"/>
      <c r="J287" s="83"/>
      <c r="K287" s="83"/>
      <c r="L287" s="83"/>
      <c r="M287" s="83"/>
      <c r="N287" s="83"/>
      <c r="O287" s="84">
        <f>O288+O289+O290</f>
        <v>0</v>
      </c>
      <c r="P287" s="122">
        <f t="shared" ref="P287:P294" si="18">F287+O287</f>
        <v>20602.400000000001</v>
      </c>
      <c r="Q287" s="395">
        <f>Q288+Q289+Q290</f>
        <v>0</v>
      </c>
    </row>
    <row r="288" spans="1:17" ht="18" customHeight="1" x14ac:dyDescent="0.2">
      <c r="A288" s="5" t="s">
        <v>279</v>
      </c>
      <c r="B288" s="1075" t="s">
        <v>468</v>
      </c>
      <c r="C288" s="1075"/>
      <c r="D288" s="1075"/>
      <c r="E288" s="1075"/>
      <c r="F288" s="10">
        <v>0</v>
      </c>
      <c r="G288" s="420"/>
      <c r="H288" s="277"/>
      <c r="I288" s="83"/>
      <c r="J288" s="83"/>
      <c r="K288" s="83"/>
      <c r="L288" s="83"/>
      <c r="M288" s="83"/>
      <c r="N288" s="83"/>
      <c r="O288" s="84">
        <v>0</v>
      </c>
      <c r="P288" s="122">
        <f t="shared" si="18"/>
        <v>0</v>
      </c>
      <c r="Q288" s="395">
        <v>0</v>
      </c>
    </row>
    <row r="289" spans="1:17" ht="18" customHeight="1" x14ac:dyDescent="0.2">
      <c r="A289" s="5" t="s">
        <v>280</v>
      </c>
      <c r="B289" s="1075" t="s">
        <v>29</v>
      </c>
      <c r="C289" s="1075"/>
      <c r="D289" s="1075"/>
      <c r="E289" s="1075"/>
      <c r="F289" s="10">
        <f>F276+F274</f>
        <v>4680.6000000000004</v>
      </c>
      <c r="G289" s="420"/>
      <c r="H289" s="277"/>
      <c r="I289" s="83"/>
      <c r="J289" s="83"/>
      <c r="K289" s="83"/>
      <c r="L289" s="83"/>
      <c r="M289" s="83"/>
      <c r="N289" s="83"/>
      <c r="O289" s="10">
        <f>O276+O274</f>
        <v>0</v>
      </c>
      <c r="P289" s="122">
        <f t="shared" si="18"/>
        <v>4680.6000000000004</v>
      </c>
      <c r="Q289" s="395">
        <f>Q276+Q274</f>
        <v>0</v>
      </c>
    </row>
    <row r="290" spans="1:17" ht="18" customHeight="1" x14ac:dyDescent="0.2">
      <c r="A290" s="5" t="s">
        <v>281</v>
      </c>
      <c r="B290" s="1075" t="s">
        <v>158</v>
      </c>
      <c r="C290" s="1075"/>
      <c r="D290" s="1075"/>
      <c r="E290" s="1075"/>
      <c r="F290" s="10">
        <f>F265+F268+F271+F273+F275+F272</f>
        <v>15921.800000000001</v>
      </c>
      <c r="G290" s="420"/>
      <c r="H290" s="277"/>
      <c r="I290" s="83"/>
      <c r="J290" s="83"/>
      <c r="K290" s="83"/>
      <c r="L290" s="83"/>
      <c r="M290" s="83"/>
      <c r="N290" s="83"/>
      <c r="O290" s="277">
        <f>O265+O268+O271+O273+O275+O272</f>
        <v>0</v>
      </c>
      <c r="P290" s="122">
        <f t="shared" si="18"/>
        <v>15921.800000000001</v>
      </c>
      <c r="Q290" s="395">
        <f>Q265+Q268+Q271+Q273+Q275+Q272</f>
        <v>0</v>
      </c>
    </row>
    <row r="291" spans="1:17" ht="18" customHeight="1" x14ac:dyDescent="0.2">
      <c r="A291" s="15" t="s">
        <v>282</v>
      </c>
      <c r="B291" s="1076" t="s">
        <v>494</v>
      </c>
      <c r="C291" s="1076"/>
      <c r="D291" s="1076"/>
      <c r="E291" s="1076"/>
      <c r="F291" s="10">
        <f>F287</f>
        <v>20602.400000000001</v>
      </c>
      <c r="G291" s="420"/>
      <c r="H291" s="277"/>
      <c r="I291" s="83"/>
      <c r="J291" s="83"/>
      <c r="K291" s="83"/>
      <c r="L291" s="83"/>
      <c r="M291" s="83"/>
      <c r="N291" s="83"/>
      <c r="O291" s="84">
        <f>O287</f>
        <v>0</v>
      </c>
      <c r="P291" s="122">
        <f t="shared" si="18"/>
        <v>20602.400000000001</v>
      </c>
      <c r="Q291" s="395">
        <f>Q287</f>
        <v>0</v>
      </c>
    </row>
    <row r="292" spans="1:17" ht="18" customHeight="1" x14ac:dyDescent="0.2">
      <c r="A292" s="5" t="s">
        <v>283</v>
      </c>
      <c r="B292" s="1075" t="s">
        <v>468</v>
      </c>
      <c r="C292" s="1075"/>
      <c r="D292" s="1075"/>
      <c r="E292" s="1075"/>
      <c r="F292" s="53">
        <f>F288</f>
        <v>0</v>
      </c>
      <c r="G292" s="423"/>
      <c r="H292" s="397"/>
      <c r="I292" s="89"/>
      <c r="J292" s="89"/>
      <c r="K292" s="89"/>
      <c r="L292" s="89"/>
      <c r="M292" s="89"/>
      <c r="N292" s="89"/>
      <c r="O292" s="90">
        <f>O288</f>
        <v>0</v>
      </c>
      <c r="P292" s="122">
        <f t="shared" si="18"/>
        <v>0</v>
      </c>
      <c r="Q292" s="395">
        <f>Q288</f>
        <v>0</v>
      </c>
    </row>
    <row r="293" spans="1:17" ht="18" customHeight="1" x14ac:dyDescent="0.2">
      <c r="A293" s="5" t="s">
        <v>284</v>
      </c>
      <c r="B293" s="1075" t="s">
        <v>29</v>
      </c>
      <c r="C293" s="1075"/>
      <c r="D293" s="1075"/>
      <c r="E293" s="1075"/>
      <c r="F293" s="53">
        <f>F289</f>
        <v>4680.6000000000004</v>
      </c>
      <c r="G293" s="423"/>
      <c r="H293" s="397"/>
      <c r="I293" s="89"/>
      <c r="J293" s="89"/>
      <c r="K293" s="89"/>
      <c r="L293" s="89"/>
      <c r="M293" s="89"/>
      <c r="N293" s="89"/>
      <c r="O293" s="90">
        <f>O289</f>
        <v>0</v>
      </c>
      <c r="P293" s="122">
        <f t="shared" si="18"/>
        <v>4680.6000000000004</v>
      </c>
      <c r="Q293" s="395">
        <f>Q289</f>
        <v>0</v>
      </c>
    </row>
    <row r="294" spans="1:17" ht="18" customHeight="1" x14ac:dyDescent="0.2">
      <c r="A294" s="5" t="s">
        <v>285</v>
      </c>
      <c r="B294" s="1075" t="s">
        <v>158</v>
      </c>
      <c r="C294" s="1075"/>
      <c r="D294" s="1075"/>
      <c r="E294" s="1075"/>
      <c r="F294" s="53">
        <f>F290</f>
        <v>15921.800000000001</v>
      </c>
      <c r="G294" s="423"/>
      <c r="H294" s="397"/>
      <c r="I294" s="89"/>
      <c r="J294" s="89"/>
      <c r="K294" s="89"/>
      <c r="L294" s="89"/>
      <c r="M294" s="89"/>
      <c r="N294" s="89"/>
      <c r="O294" s="90">
        <f>O290</f>
        <v>0</v>
      </c>
      <c r="P294" s="122">
        <f t="shared" si="18"/>
        <v>15921.800000000001</v>
      </c>
      <c r="Q294" s="395">
        <f>Q290</f>
        <v>0</v>
      </c>
    </row>
    <row r="295" spans="1:17" ht="18" customHeight="1" x14ac:dyDescent="0.2">
      <c r="A295" s="39"/>
      <c r="B295" s="41"/>
      <c r="C295" s="41"/>
      <c r="D295" s="41"/>
      <c r="E295" s="41"/>
      <c r="F295" s="114"/>
      <c r="G295" s="429"/>
      <c r="H295" s="406"/>
      <c r="I295" s="78"/>
      <c r="J295" s="78"/>
      <c r="K295" s="78"/>
      <c r="L295" s="78"/>
      <c r="M295" s="78"/>
      <c r="N295" s="78"/>
      <c r="O295" s="94"/>
      <c r="P295" s="230"/>
      <c r="Q295" s="395"/>
    </row>
    <row r="296" spans="1:17" ht="18" customHeight="1" x14ac:dyDescent="0.2">
      <c r="A296" s="39"/>
      <c r="B296" s="41"/>
      <c r="C296" s="41"/>
      <c r="D296" s="41"/>
      <c r="E296" s="41"/>
      <c r="F296" s="114"/>
      <c r="G296" s="429"/>
      <c r="H296" s="406"/>
      <c r="I296" s="78"/>
      <c r="J296" s="78"/>
      <c r="K296" s="78"/>
      <c r="L296" s="78"/>
      <c r="M296" s="78"/>
      <c r="N296" s="78"/>
      <c r="O296" s="94"/>
      <c r="P296" s="230"/>
      <c r="Q296" s="395"/>
    </row>
    <row r="297" spans="1:17" ht="18" customHeight="1" x14ac:dyDescent="0.2">
      <c r="A297" s="39"/>
      <c r="B297" s="41"/>
      <c r="C297" s="41"/>
      <c r="D297" s="41"/>
      <c r="E297" s="41"/>
      <c r="F297" s="114"/>
      <c r="G297" s="429"/>
      <c r="H297" s="406"/>
      <c r="I297" s="78"/>
      <c r="J297" s="78"/>
      <c r="K297" s="78"/>
      <c r="L297" s="78"/>
      <c r="M297" s="78"/>
      <c r="N297" s="78"/>
      <c r="O297" s="94"/>
      <c r="P297" s="230"/>
      <c r="Q297" s="395"/>
    </row>
    <row r="298" spans="1:17" ht="15" customHeight="1" x14ac:dyDescent="0.2">
      <c r="A298" s="1101" t="s">
        <v>411</v>
      </c>
      <c r="B298" s="1101"/>
      <c r="C298" s="1101"/>
      <c r="D298" s="1101"/>
      <c r="E298" s="1101"/>
      <c r="F298" s="1101"/>
      <c r="G298" s="1101"/>
      <c r="H298" s="1101"/>
      <c r="I298" s="1101"/>
      <c r="J298" s="1101"/>
      <c r="K298" s="1101"/>
      <c r="L298" s="1101"/>
      <c r="M298" s="1101"/>
      <c r="N298" s="1101"/>
      <c r="O298" s="1101"/>
      <c r="P298" s="1313"/>
    </row>
    <row r="299" spans="1:17" ht="40.9" customHeight="1" x14ac:dyDescent="0.2">
      <c r="A299" s="1292" t="s">
        <v>412</v>
      </c>
      <c r="B299" s="1292"/>
      <c r="C299" s="1292"/>
      <c r="D299" s="1292"/>
      <c r="E299" s="1292"/>
      <c r="F299" s="1292"/>
      <c r="G299" s="1292"/>
      <c r="H299" s="1292"/>
      <c r="I299" s="1292"/>
      <c r="J299" s="1292"/>
      <c r="K299" s="1292"/>
      <c r="L299" s="1292"/>
      <c r="M299" s="1292"/>
      <c r="N299" s="1292"/>
      <c r="O299" s="1292"/>
      <c r="P299" s="1312"/>
    </row>
    <row r="300" spans="1:17" ht="15" customHeight="1" x14ac:dyDescent="0.2">
      <c r="A300" s="1100" t="s">
        <v>413</v>
      </c>
      <c r="B300" s="1099"/>
      <c r="C300" s="1099"/>
      <c r="D300" s="1099"/>
      <c r="E300" s="1099"/>
      <c r="F300" s="1099"/>
      <c r="G300" s="1099"/>
      <c r="H300" s="1099"/>
      <c r="I300" s="1099"/>
      <c r="J300" s="1099"/>
      <c r="K300" s="1099"/>
      <c r="L300" s="1099"/>
      <c r="M300" s="1099"/>
      <c r="N300" s="1099"/>
      <c r="O300" s="1099"/>
      <c r="P300" s="260"/>
    </row>
    <row r="301" spans="1:17" ht="15" customHeight="1" x14ac:dyDescent="0.2">
      <c r="A301" s="1110"/>
      <c r="B301" s="1110"/>
      <c r="C301" s="1110"/>
      <c r="D301" s="1110"/>
      <c r="E301" s="1110"/>
      <c r="F301" s="1110"/>
      <c r="G301" s="1110"/>
      <c r="H301" s="1110"/>
      <c r="I301" s="1110"/>
      <c r="J301" s="1110"/>
      <c r="K301" s="1110"/>
      <c r="L301" s="1110"/>
      <c r="M301" s="1110"/>
      <c r="N301" s="1110"/>
      <c r="O301" s="1110"/>
      <c r="P301" s="260"/>
    </row>
    <row r="302" spans="1:17" s="37" customFormat="1" ht="20.100000000000001" customHeight="1" x14ac:dyDescent="0.25">
      <c r="A302" s="1096" t="s">
        <v>414</v>
      </c>
      <c r="B302" s="1096"/>
      <c r="C302" s="1096"/>
      <c r="D302" s="1096"/>
      <c r="E302" s="1096"/>
      <c r="F302" s="306"/>
      <c r="G302" s="1096"/>
      <c r="H302" s="1096"/>
      <c r="I302" s="1096"/>
      <c r="J302" s="1096"/>
      <c r="K302" s="1096"/>
      <c r="L302" s="1096"/>
      <c r="M302" s="1096"/>
      <c r="N302" s="1096"/>
      <c r="O302" s="1096"/>
      <c r="P302" s="205"/>
      <c r="Q302" s="132"/>
    </row>
    <row r="303" spans="1:17" s="37" customFormat="1" ht="20.100000000000001" customHeight="1" x14ac:dyDescent="0.25">
      <c r="A303" s="1096"/>
      <c r="B303" s="1096"/>
      <c r="C303" s="1096"/>
      <c r="D303" s="1096"/>
      <c r="E303" s="1096"/>
      <c r="F303" s="44" t="s">
        <v>37</v>
      </c>
      <c r="G303" s="430"/>
      <c r="H303" s="407"/>
      <c r="I303" s="95"/>
      <c r="J303" s="95"/>
      <c r="K303" s="95"/>
      <c r="L303" s="95"/>
      <c r="M303" s="95"/>
      <c r="N303" s="95"/>
      <c r="O303" s="102">
        <v>2015</v>
      </c>
      <c r="P303" s="164">
        <v>2015</v>
      </c>
      <c r="Q303" s="132"/>
    </row>
    <row r="304" spans="1:17" s="37" customFormat="1" ht="20.100000000000001" customHeight="1" x14ac:dyDescent="0.25">
      <c r="A304" s="1108" t="s">
        <v>325</v>
      </c>
      <c r="B304" s="1096"/>
      <c r="C304" s="1096"/>
      <c r="D304" s="1096"/>
      <c r="E304" s="1096"/>
      <c r="F304" s="1096"/>
      <c r="G304" s="1096"/>
      <c r="H304" s="1096"/>
      <c r="I304" s="1096"/>
      <c r="J304" s="1096"/>
      <c r="K304" s="1096"/>
      <c r="L304" s="1096"/>
      <c r="M304" s="1096"/>
      <c r="N304" s="1096"/>
      <c r="O304" s="1096"/>
      <c r="P304" s="205"/>
      <c r="Q304" s="132"/>
    </row>
    <row r="305" spans="1:17" s="37" customFormat="1" ht="20.100000000000001" customHeight="1" x14ac:dyDescent="0.2">
      <c r="A305" s="16" t="s">
        <v>278</v>
      </c>
      <c r="B305" s="1109" t="s">
        <v>481</v>
      </c>
      <c r="C305" s="1104"/>
      <c r="D305" s="1104"/>
      <c r="E305" s="1105"/>
      <c r="F305" s="73">
        <f>F306+F307+F308</f>
        <v>687820.60000000009</v>
      </c>
      <c r="G305" s="431"/>
      <c r="H305" s="408"/>
      <c r="I305" s="96"/>
      <c r="J305" s="96"/>
      <c r="K305" s="96"/>
      <c r="L305" s="96"/>
      <c r="M305" s="96"/>
      <c r="N305" s="96"/>
      <c r="O305" s="100">
        <f>O306+O307+O308</f>
        <v>0</v>
      </c>
      <c r="P305" s="122">
        <f t="shared" ref="P305:P316" si="19">F305+O305</f>
        <v>687820.60000000009</v>
      </c>
      <c r="Q305" s="73">
        <f>Q306+Q307+Q308</f>
        <v>0</v>
      </c>
    </row>
    <row r="306" spans="1:17" s="37" customFormat="1" ht="20.100000000000001" customHeight="1" x14ac:dyDescent="0.2">
      <c r="A306" s="16" t="s">
        <v>279</v>
      </c>
      <c r="B306" s="1103" t="s">
        <v>468</v>
      </c>
      <c r="C306" s="1104"/>
      <c r="D306" s="1104"/>
      <c r="E306" s="1105"/>
      <c r="F306" s="73">
        <f>F53</f>
        <v>0</v>
      </c>
      <c r="G306" s="431"/>
      <c r="H306" s="408"/>
      <c r="I306" s="96"/>
      <c r="J306" s="96"/>
      <c r="K306" s="96"/>
      <c r="L306" s="96"/>
      <c r="M306" s="96"/>
      <c r="N306" s="96"/>
      <c r="O306" s="100">
        <f>O53</f>
        <v>0</v>
      </c>
      <c r="P306" s="122">
        <f t="shared" si="19"/>
        <v>0</v>
      </c>
      <c r="Q306" s="73">
        <f>Q53</f>
        <v>0</v>
      </c>
    </row>
    <row r="307" spans="1:17" s="37" customFormat="1" ht="20.100000000000001" customHeight="1" x14ac:dyDescent="0.2">
      <c r="A307" s="16" t="s">
        <v>280</v>
      </c>
      <c r="B307" s="1103" t="s">
        <v>29</v>
      </c>
      <c r="C307" s="1104"/>
      <c r="D307" s="1104"/>
      <c r="E307" s="1105"/>
      <c r="F307" s="73">
        <f>F54</f>
        <v>382531.7</v>
      </c>
      <c r="G307" s="431"/>
      <c r="H307" s="408"/>
      <c r="I307" s="96"/>
      <c r="J307" s="96"/>
      <c r="K307" s="96"/>
      <c r="L307" s="96"/>
      <c r="M307" s="96"/>
      <c r="N307" s="96"/>
      <c r="O307" s="100">
        <f>O54</f>
        <v>0</v>
      </c>
      <c r="P307" s="122">
        <f t="shared" si="19"/>
        <v>382531.7</v>
      </c>
      <c r="Q307" s="73">
        <f>Q54</f>
        <v>0</v>
      </c>
    </row>
    <row r="308" spans="1:17" s="37" customFormat="1" ht="20.100000000000001" customHeight="1" x14ac:dyDescent="0.2">
      <c r="A308" s="16" t="s">
        <v>281</v>
      </c>
      <c r="B308" s="1103" t="s">
        <v>158</v>
      </c>
      <c r="C308" s="1104"/>
      <c r="D308" s="1104"/>
      <c r="E308" s="1105"/>
      <c r="F308" s="73">
        <f>F55</f>
        <v>305288.90000000002</v>
      </c>
      <c r="G308" s="431"/>
      <c r="H308" s="408"/>
      <c r="I308" s="96"/>
      <c r="J308" s="96"/>
      <c r="K308" s="96"/>
      <c r="L308" s="96"/>
      <c r="M308" s="96"/>
      <c r="N308" s="96"/>
      <c r="O308" s="100">
        <f>O55</f>
        <v>0</v>
      </c>
      <c r="P308" s="122">
        <f t="shared" si="19"/>
        <v>305288.90000000002</v>
      </c>
      <c r="Q308" s="73">
        <f>Q55</f>
        <v>0</v>
      </c>
    </row>
    <row r="309" spans="1:17" s="37" customFormat="1" ht="20.100000000000001" customHeight="1" x14ac:dyDescent="0.2">
      <c r="A309" s="16" t="s">
        <v>282</v>
      </c>
      <c r="B309" s="1109" t="s">
        <v>482</v>
      </c>
      <c r="C309" s="1104"/>
      <c r="D309" s="1104"/>
      <c r="E309" s="1105"/>
      <c r="F309" s="74">
        <f>F310+F311+F312</f>
        <v>0</v>
      </c>
      <c r="G309" s="432"/>
      <c r="H309" s="409"/>
      <c r="I309" s="97"/>
      <c r="J309" s="97"/>
      <c r="K309" s="97"/>
      <c r="L309" s="97"/>
      <c r="M309" s="97"/>
      <c r="N309" s="97"/>
      <c r="O309" s="101">
        <f>O310+O311+O312</f>
        <v>0</v>
      </c>
      <c r="P309" s="122">
        <f t="shared" si="19"/>
        <v>0</v>
      </c>
      <c r="Q309" s="74">
        <f>Q310+Q311+Q312</f>
        <v>0</v>
      </c>
    </row>
    <row r="310" spans="1:17" s="37" customFormat="1" ht="20.100000000000001" customHeight="1" x14ac:dyDescent="0.2">
      <c r="A310" s="16" t="s">
        <v>283</v>
      </c>
      <c r="B310" s="1103" t="s">
        <v>468</v>
      </c>
      <c r="C310" s="1104"/>
      <c r="D310" s="1104"/>
      <c r="E310" s="1105"/>
      <c r="F310" s="74">
        <f>F57</f>
        <v>0</v>
      </c>
      <c r="G310" s="432"/>
      <c r="H310" s="409"/>
      <c r="I310" s="97"/>
      <c r="J310" s="97"/>
      <c r="K310" s="97"/>
      <c r="L310" s="97"/>
      <c r="M310" s="97"/>
      <c r="N310" s="97"/>
      <c r="O310" s="101">
        <f>O57</f>
        <v>0</v>
      </c>
      <c r="P310" s="122">
        <f t="shared" si="19"/>
        <v>0</v>
      </c>
      <c r="Q310" s="74">
        <f>Q57</f>
        <v>0</v>
      </c>
    </row>
    <row r="311" spans="1:17" s="37" customFormat="1" ht="20.100000000000001" customHeight="1" x14ac:dyDescent="0.2">
      <c r="A311" s="16" t="s">
        <v>284</v>
      </c>
      <c r="B311" s="1103" t="s">
        <v>29</v>
      </c>
      <c r="C311" s="1104"/>
      <c r="D311" s="1104"/>
      <c r="E311" s="1105"/>
      <c r="F311" s="74">
        <f>F58</f>
        <v>0</v>
      </c>
      <c r="G311" s="432"/>
      <c r="H311" s="409"/>
      <c r="I311" s="97"/>
      <c r="J311" s="97"/>
      <c r="K311" s="97"/>
      <c r="L311" s="97"/>
      <c r="M311" s="97"/>
      <c r="N311" s="97"/>
      <c r="O311" s="101">
        <f>O58</f>
        <v>0</v>
      </c>
      <c r="P311" s="122">
        <f t="shared" si="19"/>
        <v>0</v>
      </c>
      <c r="Q311" s="74">
        <f>Q58</f>
        <v>0</v>
      </c>
    </row>
    <row r="312" spans="1:17" s="37" customFormat="1" ht="20.100000000000001" customHeight="1" x14ac:dyDescent="0.2">
      <c r="A312" s="16" t="s">
        <v>285</v>
      </c>
      <c r="B312" s="1103" t="s">
        <v>158</v>
      </c>
      <c r="C312" s="1104"/>
      <c r="D312" s="1104"/>
      <c r="E312" s="1105"/>
      <c r="F312" s="74">
        <f>F59</f>
        <v>0</v>
      </c>
      <c r="G312" s="432"/>
      <c r="H312" s="409"/>
      <c r="I312" s="97"/>
      <c r="J312" s="97"/>
      <c r="K312" s="97"/>
      <c r="L312" s="97"/>
      <c r="M312" s="97"/>
      <c r="N312" s="97"/>
      <c r="O312" s="101">
        <f>O59</f>
        <v>0</v>
      </c>
      <c r="P312" s="122">
        <f t="shared" si="19"/>
        <v>0</v>
      </c>
      <c r="Q312" s="74">
        <f>Q59</f>
        <v>0</v>
      </c>
    </row>
    <row r="313" spans="1:17" s="37" customFormat="1" ht="20.100000000000001" customHeight="1" x14ac:dyDescent="0.2">
      <c r="A313" s="16" t="s">
        <v>286</v>
      </c>
      <c r="B313" s="1109" t="s">
        <v>415</v>
      </c>
      <c r="C313" s="1104"/>
      <c r="D313" s="1104"/>
      <c r="E313" s="1105"/>
      <c r="F313" s="74">
        <f>F314+F315+F316</f>
        <v>687820.60000000009</v>
      </c>
      <c r="G313" s="432"/>
      <c r="H313" s="409"/>
      <c r="I313" s="97"/>
      <c r="J313" s="97"/>
      <c r="K313" s="97"/>
      <c r="L313" s="97"/>
      <c r="M313" s="97"/>
      <c r="N313" s="97"/>
      <c r="O313" s="101">
        <f>O314+O315+O316</f>
        <v>0</v>
      </c>
      <c r="P313" s="122">
        <f t="shared" si="19"/>
        <v>687820.60000000009</v>
      </c>
      <c r="Q313" s="74">
        <f>Q314+Q315+Q316</f>
        <v>0</v>
      </c>
    </row>
    <row r="314" spans="1:17" s="37" customFormat="1" ht="20.100000000000001" customHeight="1" x14ac:dyDescent="0.2">
      <c r="A314" s="16" t="s">
        <v>287</v>
      </c>
      <c r="B314" s="1103" t="s">
        <v>468</v>
      </c>
      <c r="C314" s="1104"/>
      <c r="D314" s="1104"/>
      <c r="E314" s="1105"/>
      <c r="F314" s="74">
        <f>F306+F310</f>
        <v>0</v>
      </c>
      <c r="G314" s="432"/>
      <c r="H314" s="409"/>
      <c r="I314" s="97"/>
      <c r="J314" s="97"/>
      <c r="K314" s="97"/>
      <c r="L314" s="97"/>
      <c r="M314" s="97"/>
      <c r="N314" s="97"/>
      <c r="O314" s="101">
        <f>O306+O310</f>
        <v>0</v>
      </c>
      <c r="P314" s="122">
        <f t="shared" si="19"/>
        <v>0</v>
      </c>
      <c r="Q314" s="74">
        <f>Q306+Q310</f>
        <v>0</v>
      </c>
    </row>
    <row r="315" spans="1:17" s="37" customFormat="1" ht="20.100000000000001" customHeight="1" x14ac:dyDescent="0.2">
      <c r="A315" s="16" t="s">
        <v>288</v>
      </c>
      <c r="B315" s="1103" t="s">
        <v>29</v>
      </c>
      <c r="C315" s="1104"/>
      <c r="D315" s="1104"/>
      <c r="E315" s="1105"/>
      <c r="F315" s="74">
        <f>F307+F311</f>
        <v>382531.7</v>
      </c>
      <c r="G315" s="432"/>
      <c r="H315" s="409"/>
      <c r="I315" s="97"/>
      <c r="J315" s="97"/>
      <c r="K315" s="97"/>
      <c r="L315" s="97"/>
      <c r="M315" s="97"/>
      <c r="N315" s="97"/>
      <c r="O315" s="101">
        <f>O307+O311</f>
        <v>0</v>
      </c>
      <c r="P315" s="122">
        <f t="shared" si="19"/>
        <v>382531.7</v>
      </c>
      <c r="Q315" s="74">
        <f>Q307+Q311</f>
        <v>0</v>
      </c>
    </row>
    <row r="316" spans="1:17" s="37" customFormat="1" ht="20.100000000000001" customHeight="1" x14ac:dyDescent="0.2">
      <c r="A316" s="16" t="s">
        <v>289</v>
      </c>
      <c r="B316" s="1103" t="s">
        <v>158</v>
      </c>
      <c r="C316" s="1104"/>
      <c r="D316" s="1104"/>
      <c r="E316" s="1105"/>
      <c r="F316" s="74">
        <f>F308+F312</f>
        <v>305288.90000000002</v>
      </c>
      <c r="G316" s="432"/>
      <c r="H316" s="409"/>
      <c r="I316" s="97"/>
      <c r="J316" s="97"/>
      <c r="K316" s="97"/>
      <c r="L316" s="97"/>
      <c r="M316" s="97"/>
      <c r="N316" s="97"/>
      <c r="O316" s="101">
        <f>O308+O312</f>
        <v>0</v>
      </c>
      <c r="P316" s="122">
        <f t="shared" si="19"/>
        <v>305288.90000000002</v>
      </c>
      <c r="Q316" s="74">
        <f>Q308+Q312</f>
        <v>0</v>
      </c>
    </row>
    <row r="317" spans="1:17" s="37" customFormat="1" ht="20.100000000000001" customHeight="1" x14ac:dyDescent="0.25">
      <c r="A317" s="1112" t="s">
        <v>142</v>
      </c>
      <c r="B317" s="1112"/>
      <c r="C317" s="1112"/>
      <c r="D317" s="1112"/>
      <c r="E317" s="1112"/>
      <c r="F317" s="1112"/>
      <c r="G317" s="1112"/>
      <c r="H317" s="1112"/>
      <c r="I317" s="1112"/>
      <c r="J317" s="1112"/>
      <c r="K317" s="1112"/>
      <c r="L317" s="1112"/>
      <c r="M317" s="1112"/>
      <c r="N317" s="1112"/>
      <c r="O317" s="1112"/>
      <c r="P317" s="205"/>
      <c r="Q317" s="132"/>
    </row>
    <row r="318" spans="1:17" s="37" customFormat="1" ht="20.100000000000001" customHeight="1" x14ac:dyDescent="0.25">
      <c r="A318" s="69" t="s">
        <v>278</v>
      </c>
      <c r="B318" s="1109" t="s">
        <v>481</v>
      </c>
      <c r="C318" s="1104"/>
      <c r="D318" s="1104"/>
      <c r="E318" s="1105"/>
      <c r="F318" s="71">
        <f>F319+F320+F321</f>
        <v>820597.8</v>
      </c>
      <c r="G318" s="433"/>
      <c r="H318" s="410"/>
      <c r="I318" s="98"/>
      <c r="J318" s="98"/>
      <c r="K318" s="98"/>
      <c r="L318" s="98"/>
      <c r="M318" s="98"/>
      <c r="N318" s="98"/>
      <c r="O318" s="103">
        <f>O319+O320+O321</f>
        <v>0</v>
      </c>
      <c r="P318" s="122">
        <f t="shared" ref="P318:P329" si="20">F318+O318</f>
        <v>820597.8</v>
      </c>
      <c r="Q318" s="71">
        <f>Q319+Q320+Q321</f>
        <v>0</v>
      </c>
    </row>
    <row r="319" spans="1:17" s="37" customFormat="1" ht="20.100000000000001" customHeight="1" x14ac:dyDescent="0.25">
      <c r="A319" s="69" t="s">
        <v>279</v>
      </c>
      <c r="B319" s="1103" t="s">
        <v>468</v>
      </c>
      <c r="C319" s="1104"/>
      <c r="D319" s="1104"/>
      <c r="E319" s="1105"/>
      <c r="F319" s="71">
        <f>F135</f>
        <v>0</v>
      </c>
      <c r="G319" s="433"/>
      <c r="H319" s="410"/>
      <c r="I319" s="98"/>
      <c r="J319" s="98"/>
      <c r="K319" s="98"/>
      <c r="L319" s="98"/>
      <c r="M319" s="98"/>
      <c r="N319" s="98"/>
      <c r="O319" s="103">
        <f>O135</f>
        <v>0</v>
      </c>
      <c r="P319" s="122">
        <f t="shared" si="20"/>
        <v>0</v>
      </c>
      <c r="Q319" s="71">
        <f>Q135</f>
        <v>0</v>
      </c>
    </row>
    <row r="320" spans="1:17" s="37" customFormat="1" ht="20.100000000000001" customHeight="1" x14ac:dyDescent="0.25">
      <c r="A320" s="69" t="s">
        <v>280</v>
      </c>
      <c r="B320" s="1103" t="s">
        <v>29</v>
      </c>
      <c r="C320" s="1104"/>
      <c r="D320" s="1104"/>
      <c r="E320" s="1105"/>
      <c r="F320" s="71">
        <f>F136</f>
        <v>431205.7</v>
      </c>
      <c r="G320" s="433"/>
      <c r="H320" s="410"/>
      <c r="I320" s="98"/>
      <c r="J320" s="98"/>
      <c r="K320" s="98"/>
      <c r="L320" s="98"/>
      <c r="M320" s="98"/>
      <c r="N320" s="98"/>
      <c r="O320" s="103">
        <f>O136</f>
        <v>0</v>
      </c>
      <c r="P320" s="122">
        <f t="shared" si="20"/>
        <v>431205.7</v>
      </c>
      <c r="Q320" s="71">
        <f>Q136</f>
        <v>0</v>
      </c>
    </row>
    <row r="321" spans="1:17" s="37" customFormat="1" ht="20.100000000000001" customHeight="1" x14ac:dyDescent="0.25">
      <c r="A321" s="69" t="s">
        <v>281</v>
      </c>
      <c r="B321" s="1103" t="s">
        <v>158</v>
      </c>
      <c r="C321" s="1104"/>
      <c r="D321" s="1104"/>
      <c r="E321" s="1105"/>
      <c r="F321" s="71">
        <f>F137</f>
        <v>389392.1</v>
      </c>
      <c r="G321" s="433"/>
      <c r="H321" s="410"/>
      <c r="I321" s="98"/>
      <c r="J321" s="98"/>
      <c r="K321" s="98"/>
      <c r="L321" s="98"/>
      <c r="M321" s="98"/>
      <c r="N321" s="98"/>
      <c r="O321" s="103">
        <f>O137</f>
        <v>0</v>
      </c>
      <c r="P321" s="122">
        <f t="shared" si="20"/>
        <v>389392.1</v>
      </c>
      <c r="Q321" s="71">
        <f>Q137</f>
        <v>0</v>
      </c>
    </row>
    <row r="322" spans="1:17" s="37" customFormat="1" ht="20.100000000000001" customHeight="1" x14ac:dyDescent="0.25">
      <c r="A322" s="69" t="s">
        <v>282</v>
      </c>
      <c r="B322" s="1109" t="s">
        <v>482</v>
      </c>
      <c r="C322" s="1104"/>
      <c r="D322" s="1104"/>
      <c r="E322" s="1105"/>
      <c r="F322" s="72">
        <f>F323+F324+F325</f>
        <v>0</v>
      </c>
      <c r="G322" s="434"/>
      <c r="H322" s="411"/>
      <c r="I322" s="99"/>
      <c r="J322" s="99"/>
      <c r="K322" s="99"/>
      <c r="L322" s="99"/>
      <c r="M322" s="99"/>
      <c r="N322" s="99"/>
      <c r="O322" s="104">
        <f>O323+O324+O325</f>
        <v>0</v>
      </c>
      <c r="P322" s="122">
        <f t="shared" si="20"/>
        <v>0</v>
      </c>
      <c r="Q322" s="72">
        <f>Q323+Q324+Q325</f>
        <v>0</v>
      </c>
    </row>
    <row r="323" spans="1:17" s="37" customFormat="1" ht="20.100000000000001" customHeight="1" x14ac:dyDescent="0.25">
      <c r="A323" s="69" t="s">
        <v>283</v>
      </c>
      <c r="B323" s="1103" t="s">
        <v>468</v>
      </c>
      <c r="C323" s="1104"/>
      <c r="D323" s="1104"/>
      <c r="E323" s="1105"/>
      <c r="F323" s="72">
        <f>F139</f>
        <v>0</v>
      </c>
      <c r="G323" s="434"/>
      <c r="H323" s="411"/>
      <c r="I323" s="99"/>
      <c r="J323" s="99"/>
      <c r="K323" s="99"/>
      <c r="L323" s="99"/>
      <c r="M323" s="99"/>
      <c r="N323" s="99"/>
      <c r="O323" s="104">
        <f>O139</f>
        <v>0</v>
      </c>
      <c r="P323" s="122">
        <f t="shared" si="20"/>
        <v>0</v>
      </c>
      <c r="Q323" s="72">
        <f>Q139</f>
        <v>0</v>
      </c>
    </row>
    <row r="324" spans="1:17" s="37" customFormat="1" ht="20.100000000000001" customHeight="1" x14ac:dyDescent="0.25">
      <c r="A324" s="69" t="s">
        <v>284</v>
      </c>
      <c r="B324" s="1103" t="s">
        <v>29</v>
      </c>
      <c r="C324" s="1104"/>
      <c r="D324" s="1104"/>
      <c r="E324" s="1105"/>
      <c r="F324" s="72">
        <f>F140</f>
        <v>0</v>
      </c>
      <c r="G324" s="434"/>
      <c r="H324" s="411"/>
      <c r="I324" s="99"/>
      <c r="J324" s="99"/>
      <c r="K324" s="99"/>
      <c r="L324" s="99"/>
      <c r="M324" s="99"/>
      <c r="N324" s="99"/>
      <c r="O324" s="104">
        <f>O140</f>
        <v>0</v>
      </c>
      <c r="P324" s="122">
        <f t="shared" si="20"/>
        <v>0</v>
      </c>
      <c r="Q324" s="72">
        <f>Q140</f>
        <v>0</v>
      </c>
    </row>
    <row r="325" spans="1:17" s="37" customFormat="1" ht="20.100000000000001" customHeight="1" x14ac:dyDescent="0.25">
      <c r="A325" s="69" t="s">
        <v>285</v>
      </c>
      <c r="B325" s="1103" t="s">
        <v>158</v>
      </c>
      <c r="C325" s="1104"/>
      <c r="D325" s="1104"/>
      <c r="E325" s="1105"/>
      <c r="F325" s="72">
        <f>F141</f>
        <v>0</v>
      </c>
      <c r="G325" s="434"/>
      <c r="H325" s="411"/>
      <c r="I325" s="99"/>
      <c r="J325" s="99"/>
      <c r="K325" s="99"/>
      <c r="L325" s="99"/>
      <c r="M325" s="99"/>
      <c r="N325" s="99"/>
      <c r="O325" s="104">
        <f>O141</f>
        <v>0</v>
      </c>
      <c r="P325" s="122">
        <f t="shared" si="20"/>
        <v>0</v>
      </c>
      <c r="Q325" s="72">
        <f>Q141</f>
        <v>0</v>
      </c>
    </row>
    <row r="326" spans="1:17" s="37" customFormat="1" ht="20.100000000000001" customHeight="1" x14ac:dyDescent="0.25">
      <c r="A326" s="69" t="s">
        <v>286</v>
      </c>
      <c r="B326" s="1109" t="s">
        <v>416</v>
      </c>
      <c r="C326" s="1104"/>
      <c r="D326" s="1104"/>
      <c r="E326" s="1105"/>
      <c r="F326" s="72">
        <f>F327+F328+F329</f>
        <v>820597.8</v>
      </c>
      <c r="G326" s="434"/>
      <c r="H326" s="411"/>
      <c r="I326" s="99"/>
      <c r="J326" s="99"/>
      <c r="K326" s="99"/>
      <c r="L326" s="99"/>
      <c r="M326" s="99"/>
      <c r="N326" s="99"/>
      <c r="O326" s="104">
        <f>O327+O328+O329</f>
        <v>0</v>
      </c>
      <c r="P326" s="122">
        <f t="shared" si="20"/>
        <v>820597.8</v>
      </c>
      <c r="Q326" s="72">
        <f>Q327+Q328+Q329</f>
        <v>0</v>
      </c>
    </row>
    <row r="327" spans="1:17" s="37" customFormat="1" ht="20.100000000000001" customHeight="1" x14ac:dyDescent="0.25">
      <c r="A327" s="69" t="s">
        <v>287</v>
      </c>
      <c r="B327" s="1103" t="s">
        <v>468</v>
      </c>
      <c r="C327" s="1104"/>
      <c r="D327" s="1104"/>
      <c r="E327" s="1105"/>
      <c r="F327" s="72">
        <f>F319+F323</f>
        <v>0</v>
      </c>
      <c r="G327" s="434"/>
      <c r="H327" s="411"/>
      <c r="I327" s="99"/>
      <c r="J327" s="99"/>
      <c r="K327" s="99"/>
      <c r="L327" s="99"/>
      <c r="M327" s="99"/>
      <c r="N327" s="99"/>
      <c r="O327" s="104">
        <f>O319+O323</f>
        <v>0</v>
      </c>
      <c r="P327" s="122">
        <f t="shared" si="20"/>
        <v>0</v>
      </c>
      <c r="Q327" s="72">
        <f>Q319+Q323</f>
        <v>0</v>
      </c>
    </row>
    <row r="328" spans="1:17" s="37" customFormat="1" ht="20.100000000000001" customHeight="1" x14ac:dyDescent="0.25">
      <c r="A328" s="69" t="s">
        <v>288</v>
      </c>
      <c r="B328" s="1103" t="s">
        <v>29</v>
      </c>
      <c r="C328" s="1104"/>
      <c r="D328" s="1104"/>
      <c r="E328" s="1105"/>
      <c r="F328" s="72">
        <f>F320+F324</f>
        <v>431205.7</v>
      </c>
      <c r="G328" s="434"/>
      <c r="H328" s="411"/>
      <c r="I328" s="99"/>
      <c r="J328" s="99"/>
      <c r="K328" s="99"/>
      <c r="L328" s="99"/>
      <c r="M328" s="99"/>
      <c r="N328" s="99"/>
      <c r="O328" s="104">
        <f>O320+O324</f>
        <v>0</v>
      </c>
      <c r="P328" s="122">
        <f t="shared" si="20"/>
        <v>431205.7</v>
      </c>
      <c r="Q328" s="72">
        <f>Q320+Q324</f>
        <v>0</v>
      </c>
    </row>
    <row r="329" spans="1:17" s="37" customFormat="1" ht="20.100000000000001" customHeight="1" x14ac:dyDescent="0.25">
      <c r="A329" s="69" t="s">
        <v>289</v>
      </c>
      <c r="B329" s="1103" t="s">
        <v>158</v>
      </c>
      <c r="C329" s="1104"/>
      <c r="D329" s="1104"/>
      <c r="E329" s="1105"/>
      <c r="F329" s="72">
        <f>F321+F325</f>
        <v>389392.1</v>
      </c>
      <c r="G329" s="434"/>
      <c r="H329" s="411"/>
      <c r="I329" s="99"/>
      <c r="J329" s="99"/>
      <c r="K329" s="99"/>
      <c r="L329" s="99"/>
      <c r="M329" s="99"/>
      <c r="N329" s="99"/>
      <c r="O329" s="104">
        <f>O321+O325</f>
        <v>0</v>
      </c>
      <c r="P329" s="122">
        <f t="shared" si="20"/>
        <v>389392.1</v>
      </c>
      <c r="Q329" s="72">
        <f>Q321+Q325</f>
        <v>0</v>
      </c>
    </row>
    <row r="330" spans="1:17" s="37" customFormat="1" ht="20.100000000000001" customHeight="1" x14ac:dyDescent="0.25">
      <c r="A330" s="1108" t="s">
        <v>160</v>
      </c>
      <c r="B330" s="1111"/>
      <c r="C330" s="1111"/>
      <c r="D330" s="1111"/>
      <c r="E330" s="1111"/>
      <c r="F330" s="1111"/>
      <c r="G330" s="1111"/>
      <c r="H330" s="1111"/>
      <c r="I330" s="1111"/>
      <c r="J330" s="1111"/>
      <c r="K330" s="1111"/>
      <c r="L330" s="1111"/>
      <c r="M330" s="1111"/>
      <c r="N330" s="1111"/>
      <c r="O330" s="1111"/>
      <c r="P330" s="205"/>
      <c r="Q330" s="132"/>
    </row>
    <row r="331" spans="1:17" s="37" customFormat="1" ht="20.100000000000001" customHeight="1" x14ac:dyDescent="0.25">
      <c r="A331" s="69" t="s">
        <v>278</v>
      </c>
      <c r="B331" s="1109" t="s">
        <v>481</v>
      </c>
      <c r="C331" s="1104"/>
      <c r="D331" s="1104"/>
      <c r="E331" s="1105"/>
      <c r="F331" s="71">
        <f>F332+F333+F334</f>
        <v>38465.1</v>
      </c>
      <c r="G331" s="433"/>
      <c r="H331" s="410"/>
      <c r="I331" s="98"/>
      <c r="J331" s="98"/>
      <c r="K331" s="98"/>
      <c r="L331" s="98"/>
      <c r="M331" s="98"/>
      <c r="N331" s="98"/>
      <c r="O331" s="103">
        <f>O332+O333+O334</f>
        <v>0</v>
      </c>
      <c r="P331" s="122">
        <f t="shared" ref="P331:P342" si="21">F331+O331</f>
        <v>38465.1</v>
      </c>
      <c r="Q331" s="71">
        <f>Q332+Q333+Q334</f>
        <v>0</v>
      </c>
    </row>
    <row r="332" spans="1:17" s="37" customFormat="1" ht="20.100000000000001" customHeight="1" x14ac:dyDescent="0.25">
      <c r="A332" s="69" t="s">
        <v>279</v>
      </c>
      <c r="B332" s="1103" t="s">
        <v>468</v>
      </c>
      <c r="C332" s="1104"/>
      <c r="D332" s="1104"/>
      <c r="E332" s="1105"/>
      <c r="F332" s="71">
        <f>F178</f>
        <v>0</v>
      </c>
      <c r="G332" s="433"/>
      <c r="H332" s="410"/>
      <c r="I332" s="98"/>
      <c r="J332" s="98"/>
      <c r="K332" s="98"/>
      <c r="L332" s="98"/>
      <c r="M332" s="98"/>
      <c r="N332" s="98"/>
      <c r="O332" s="103">
        <f>O178</f>
        <v>0</v>
      </c>
      <c r="P332" s="122">
        <f t="shared" si="21"/>
        <v>0</v>
      </c>
      <c r="Q332" s="71">
        <f>Q178</f>
        <v>0</v>
      </c>
    </row>
    <row r="333" spans="1:17" s="37" customFormat="1" ht="20.100000000000001" customHeight="1" x14ac:dyDescent="0.25">
      <c r="A333" s="69" t="s">
        <v>280</v>
      </c>
      <c r="B333" s="1103" t="s">
        <v>29</v>
      </c>
      <c r="C333" s="1104"/>
      <c r="D333" s="1104"/>
      <c r="E333" s="1105"/>
      <c r="F333" s="71">
        <f>F179</f>
        <v>0</v>
      </c>
      <c r="G333" s="433"/>
      <c r="H333" s="410"/>
      <c r="I333" s="98"/>
      <c r="J333" s="98"/>
      <c r="K333" s="98"/>
      <c r="L333" s="98"/>
      <c r="M333" s="98"/>
      <c r="N333" s="98"/>
      <c r="O333" s="103">
        <f>O179</f>
        <v>0</v>
      </c>
      <c r="P333" s="122">
        <f t="shared" si="21"/>
        <v>0</v>
      </c>
      <c r="Q333" s="71">
        <f>Q179</f>
        <v>0</v>
      </c>
    </row>
    <row r="334" spans="1:17" s="37" customFormat="1" ht="20.100000000000001" customHeight="1" x14ac:dyDescent="0.25">
      <c r="A334" s="69" t="s">
        <v>281</v>
      </c>
      <c r="B334" s="1103" t="s">
        <v>158</v>
      </c>
      <c r="C334" s="1104"/>
      <c r="D334" s="1104"/>
      <c r="E334" s="1105"/>
      <c r="F334" s="71">
        <f>F180</f>
        <v>38465.1</v>
      </c>
      <c r="G334" s="433"/>
      <c r="H334" s="410"/>
      <c r="I334" s="98"/>
      <c r="J334" s="98"/>
      <c r="K334" s="98"/>
      <c r="L334" s="98"/>
      <c r="M334" s="98"/>
      <c r="N334" s="98"/>
      <c r="O334" s="103">
        <f>O180</f>
        <v>0</v>
      </c>
      <c r="P334" s="122">
        <f t="shared" si="21"/>
        <v>38465.1</v>
      </c>
      <c r="Q334" s="71">
        <f>Q180</f>
        <v>0</v>
      </c>
    </row>
    <row r="335" spans="1:17" s="37" customFormat="1" ht="20.100000000000001" customHeight="1" x14ac:dyDescent="0.25">
      <c r="A335" s="69" t="s">
        <v>282</v>
      </c>
      <c r="B335" s="1109" t="s">
        <v>482</v>
      </c>
      <c r="C335" s="1104"/>
      <c r="D335" s="1104"/>
      <c r="E335" s="1105"/>
      <c r="F335" s="72">
        <f>F336+F337+F338</f>
        <v>0</v>
      </c>
      <c r="G335" s="434"/>
      <c r="H335" s="411"/>
      <c r="I335" s="99"/>
      <c r="J335" s="99"/>
      <c r="K335" s="99"/>
      <c r="L335" s="99"/>
      <c r="M335" s="99"/>
      <c r="N335" s="99"/>
      <c r="O335" s="104">
        <f>O336+O337+O338</f>
        <v>0</v>
      </c>
      <c r="P335" s="122">
        <f t="shared" si="21"/>
        <v>0</v>
      </c>
      <c r="Q335" s="72">
        <f>Q336+Q337+Q338</f>
        <v>0</v>
      </c>
    </row>
    <row r="336" spans="1:17" s="37" customFormat="1" ht="20.100000000000001" customHeight="1" x14ac:dyDescent="0.25">
      <c r="A336" s="69" t="s">
        <v>283</v>
      </c>
      <c r="B336" s="1103" t="s">
        <v>468</v>
      </c>
      <c r="C336" s="1104"/>
      <c r="D336" s="1104"/>
      <c r="E336" s="1105"/>
      <c r="F336" s="72">
        <f>F182</f>
        <v>0</v>
      </c>
      <c r="G336" s="434"/>
      <c r="H336" s="411"/>
      <c r="I336" s="99"/>
      <c r="J336" s="99"/>
      <c r="K336" s="99"/>
      <c r="L336" s="99"/>
      <c r="M336" s="99"/>
      <c r="N336" s="99"/>
      <c r="O336" s="104">
        <f>O182</f>
        <v>0</v>
      </c>
      <c r="P336" s="122">
        <f t="shared" si="21"/>
        <v>0</v>
      </c>
      <c r="Q336" s="72">
        <f>Q182</f>
        <v>0</v>
      </c>
    </row>
    <row r="337" spans="1:17" s="37" customFormat="1" ht="20.100000000000001" customHeight="1" x14ac:dyDescent="0.25">
      <c r="A337" s="69" t="s">
        <v>284</v>
      </c>
      <c r="B337" s="1103" t="s">
        <v>29</v>
      </c>
      <c r="C337" s="1104"/>
      <c r="D337" s="1104"/>
      <c r="E337" s="1105"/>
      <c r="F337" s="72">
        <f>F183</f>
        <v>0</v>
      </c>
      <c r="G337" s="434"/>
      <c r="H337" s="411"/>
      <c r="I337" s="99"/>
      <c r="J337" s="99"/>
      <c r="K337" s="99"/>
      <c r="L337" s="99"/>
      <c r="M337" s="99"/>
      <c r="N337" s="99"/>
      <c r="O337" s="104">
        <f>O183</f>
        <v>0</v>
      </c>
      <c r="P337" s="122">
        <f t="shared" si="21"/>
        <v>0</v>
      </c>
      <c r="Q337" s="72">
        <f>Q183</f>
        <v>0</v>
      </c>
    </row>
    <row r="338" spans="1:17" s="37" customFormat="1" ht="20.100000000000001" customHeight="1" x14ac:dyDescent="0.25">
      <c r="A338" s="69" t="s">
        <v>285</v>
      </c>
      <c r="B338" s="1103" t="s">
        <v>158</v>
      </c>
      <c r="C338" s="1104"/>
      <c r="D338" s="1104"/>
      <c r="E338" s="1105"/>
      <c r="F338" s="72">
        <f>F184</f>
        <v>0</v>
      </c>
      <c r="G338" s="434"/>
      <c r="H338" s="411"/>
      <c r="I338" s="99"/>
      <c r="J338" s="99"/>
      <c r="K338" s="99"/>
      <c r="L338" s="99"/>
      <c r="M338" s="99"/>
      <c r="N338" s="99"/>
      <c r="O338" s="104">
        <f>O184</f>
        <v>0</v>
      </c>
      <c r="P338" s="122">
        <f t="shared" si="21"/>
        <v>0</v>
      </c>
      <c r="Q338" s="72">
        <f>Q184</f>
        <v>0</v>
      </c>
    </row>
    <row r="339" spans="1:17" s="37" customFormat="1" ht="20.100000000000001" customHeight="1" x14ac:dyDescent="0.25">
      <c r="A339" s="69" t="s">
        <v>286</v>
      </c>
      <c r="B339" s="1109" t="s">
        <v>417</v>
      </c>
      <c r="C339" s="1104"/>
      <c r="D339" s="1104"/>
      <c r="E339" s="1105"/>
      <c r="F339" s="72">
        <f>F340+F341+F342</f>
        <v>38465.1</v>
      </c>
      <c r="G339" s="434"/>
      <c r="H339" s="411"/>
      <c r="I339" s="99"/>
      <c r="J339" s="99"/>
      <c r="K339" s="99"/>
      <c r="L339" s="99"/>
      <c r="M339" s="99"/>
      <c r="N339" s="99"/>
      <c r="O339" s="104">
        <f>O340+O341+O342</f>
        <v>0</v>
      </c>
      <c r="P339" s="122">
        <f t="shared" si="21"/>
        <v>38465.1</v>
      </c>
      <c r="Q339" s="72">
        <f>Q340+Q341+Q342</f>
        <v>0</v>
      </c>
    </row>
    <row r="340" spans="1:17" s="37" customFormat="1" ht="20.100000000000001" customHeight="1" x14ac:dyDescent="0.25">
      <c r="A340" s="69" t="s">
        <v>287</v>
      </c>
      <c r="B340" s="1103" t="s">
        <v>468</v>
      </c>
      <c r="C340" s="1104"/>
      <c r="D340" s="1104"/>
      <c r="E340" s="1105"/>
      <c r="F340" s="72">
        <f>F332+F336</f>
        <v>0</v>
      </c>
      <c r="G340" s="434"/>
      <c r="H340" s="411"/>
      <c r="I340" s="99"/>
      <c r="J340" s="99"/>
      <c r="K340" s="99"/>
      <c r="L340" s="99"/>
      <c r="M340" s="99"/>
      <c r="N340" s="99"/>
      <c r="O340" s="104">
        <f>O332+O336</f>
        <v>0</v>
      </c>
      <c r="P340" s="122">
        <f t="shared" si="21"/>
        <v>0</v>
      </c>
      <c r="Q340" s="72">
        <f>Q332+Q336</f>
        <v>0</v>
      </c>
    </row>
    <row r="341" spans="1:17" s="37" customFormat="1" ht="20.100000000000001" customHeight="1" x14ac:dyDescent="0.25">
      <c r="A341" s="69" t="s">
        <v>288</v>
      </c>
      <c r="B341" s="1103" t="s">
        <v>29</v>
      </c>
      <c r="C341" s="1104"/>
      <c r="D341" s="1104"/>
      <c r="E341" s="1105"/>
      <c r="F341" s="72">
        <f>F333+F337</f>
        <v>0</v>
      </c>
      <c r="G341" s="434"/>
      <c r="H341" s="411"/>
      <c r="I341" s="99"/>
      <c r="J341" s="99"/>
      <c r="K341" s="99"/>
      <c r="L341" s="99"/>
      <c r="M341" s="99"/>
      <c r="N341" s="99"/>
      <c r="O341" s="104">
        <f>O333+O337</f>
        <v>0</v>
      </c>
      <c r="P341" s="122">
        <f t="shared" si="21"/>
        <v>0</v>
      </c>
      <c r="Q341" s="72">
        <f>Q333+Q337</f>
        <v>0</v>
      </c>
    </row>
    <row r="342" spans="1:17" s="37" customFormat="1" ht="20.100000000000001" customHeight="1" x14ac:dyDescent="0.25">
      <c r="A342" s="69" t="s">
        <v>289</v>
      </c>
      <c r="B342" s="1103" t="s">
        <v>158</v>
      </c>
      <c r="C342" s="1104"/>
      <c r="D342" s="1104"/>
      <c r="E342" s="1105"/>
      <c r="F342" s="72">
        <f>F334+F338</f>
        <v>38465.1</v>
      </c>
      <c r="G342" s="434"/>
      <c r="H342" s="411"/>
      <c r="I342" s="99"/>
      <c r="J342" s="99"/>
      <c r="K342" s="99"/>
      <c r="L342" s="99"/>
      <c r="M342" s="99"/>
      <c r="N342" s="99"/>
      <c r="O342" s="104">
        <f>O334+O338</f>
        <v>0</v>
      </c>
      <c r="P342" s="122">
        <f t="shared" si="21"/>
        <v>38465.1</v>
      </c>
      <c r="Q342" s="72">
        <f>Q334+Q338</f>
        <v>0</v>
      </c>
    </row>
    <row r="343" spans="1:17" s="37" customFormat="1" ht="20.100000000000001" customHeight="1" x14ac:dyDescent="0.25">
      <c r="A343" s="1108" t="s">
        <v>545</v>
      </c>
      <c r="B343" s="1108"/>
      <c r="C343" s="1108"/>
      <c r="D343" s="1108"/>
      <c r="E343" s="1108"/>
      <c r="F343" s="1108"/>
      <c r="G343" s="1108"/>
      <c r="H343" s="1108"/>
      <c r="I343" s="1108"/>
      <c r="J343" s="1108"/>
      <c r="K343" s="1108"/>
      <c r="L343" s="1108"/>
      <c r="M343" s="1108"/>
      <c r="N343" s="1108"/>
      <c r="O343" s="1108"/>
      <c r="P343" s="205"/>
      <c r="Q343" s="132"/>
    </row>
    <row r="344" spans="1:17" s="37" customFormat="1" ht="20.100000000000001" customHeight="1" x14ac:dyDescent="0.25">
      <c r="A344" s="69" t="s">
        <v>278</v>
      </c>
      <c r="B344" s="1109" t="s">
        <v>481</v>
      </c>
      <c r="C344" s="1104"/>
      <c r="D344" s="1104"/>
      <c r="E344" s="1105"/>
      <c r="F344" s="71">
        <f>F345+F346+F347</f>
        <v>7149.6</v>
      </c>
      <c r="G344" s="433"/>
      <c r="H344" s="410"/>
      <c r="I344" s="98"/>
      <c r="J344" s="98"/>
      <c r="K344" s="98"/>
      <c r="L344" s="98"/>
      <c r="M344" s="98"/>
      <c r="N344" s="98"/>
      <c r="O344" s="103">
        <f>O345+O346+O347</f>
        <v>0</v>
      </c>
      <c r="P344" s="122">
        <f t="shared" ref="P344:P351" si="22">F344+O344</f>
        <v>7149.6</v>
      </c>
      <c r="Q344" s="71">
        <f>Q345+Q346+Q347</f>
        <v>0</v>
      </c>
    </row>
    <row r="345" spans="1:17" s="37" customFormat="1" ht="20.100000000000001" customHeight="1" x14ac:dyDescent="0.25">
      <c r="A345" s="69" t="s">
        <v>279</v>
      </c>
      <c r="B345" s="1103" t="s">
        <v>468</v>
      </c>
      <c r="C345" s="1104"/>
      <c r="D345" s="1104"/>
      <c r="E345" s="1105"/>
      <c r="F345" s="71">
        <f>F207</f>
        <v>0</v>
      </c>
      <c r="G345" s="433"/>
      <c r="H345" s="410"/>
      <c r="I345" s="98"/>
      <c r="J345" s="98"/>
      <c r="K345" s="98"/>
      <c r="L345" s="98"/>
      <c r="M345" s="98"/>
      <c r="N345" s="98"/>
      <c r="O345" s="103">
        <f>O207</f>
        <v>0</v>
      </c>
      <c r="P345" s="122">
        <f t="shared" si="22"/>
        <v>0</v>
      </c>
      <c r="Q345" s="71">
        <f>Q207</f>
        <v>0</v>
      </c>
    </row>
    <row r="346" spans="1:17" s="37" customFormat="1" ht="20.100000000000001" customHeight="1" x14ac:dyDescent="0.25">
      <c r="A346" s="69" t="s">
        <v>280</v>
      </c>
      <c r="B346" s="1103" t="s">
        <v>29</v>
      </c>
      <c r="C346" s="1104"/>
      <c r="D346" s="1104"/>
      <c r="E346" s="1105"/>
      <c r="F346" s="71">
        <f>F208</f>
        <v>2171.1</v>
      </c>
      <c r="G346" s="433"/>
      <c r="H346" s="410"/>
      <c r="I346" s="98"/>
      <c r="J346" s="98"/>
      <c r="K346" s="98"/>
      <c r="L346" s="98"/>
      <c r="M346" s="98"/>
      <c r="N346" s="98"/>
      <c r="O346" s="103">
        <f>O208</f>
        <v>0</v>
      </c>
      <c r="P346" s="122">
        <f t="shared" si="22"/>
        <v>2171.1</v>
      </c>
      <c r="Q346" s="71">
        <f>Q208</f>
        <v>0</v>
      </c>
    </row>
    <row r="347" spans="1:17" s="37" customFormat="1" ht="20.100000000000001" customHeight="1" x14ac:dyDescent="0.25">
      <c r="A347" s="69" t="s">
        <v>281</v>
      </c>
      <c r="B347" s="1103" t="s">
        <v>158</v>
      </c>
      <c r="C347" s="1104"/>
      <c r="D347" s="1104"/>
      <c r="E347" s="1105"/>
      <c r="F347" s="71">
        <f>F209</f>
        <v>4978.5</v>
      </c>
      <c r="G347" s="433"/>
      <c r="H347" s="410"/>
      <c r="I347" s="98"/>
      <c r="J347" s="98"/>
      <c r="K347" s="98"/>
      <c r="L347" s="98"/>
      <c r="M347" s="98"/>
      <c r="N347" s="98"/>
      <c r="O347" s="103">
        <f>O209</f>
        <v>0</v>
      </c>
      <c r="P347" s="122">
        <f t="shared" si="22"/>
        <v>4978.5</v>
      </c>
      <c r="Q347" s="71">
        <f>Q209</f>
        <v>0</v>
      </c>
    </row>
    <row r="348" spans="1:17" s="37" customFormat="1" ht="20.100000000000001" customHeight="1" x14ac:dyDescent="0.25">
      <c r="A348" s="69" t="s">
        <v>282</v>
      </c>
      <c r="B348" s="1109" t="s">
        <v>418</v>
      </c>
      <c r="C348" s="1104"/>
      <c r="D348" s="1104"/>
      <c r="E348" s="1105"/>
      <c r="F348" s="72">
        <f>F344</f>
        <v>7149.6</v>
      </c>
      <c r="G348" s="434"/>
      <c r="H348" s="411"/>
      <c r="I348" s="99"/>
      <c r="J348" s="99"/>
      <c r="K348" s="99"/>
      <c r="L348" s="99"/>
      <c r="M348" s="99"/>
      <c r="N348" s="99"/>
      <c r="O348" s="104">
        <f>O344</f>
        <v>0</v>
      </c>
      <c r="P348" s="122">
        <f t="shared" si="22"/>
        <v>7149.6</v>
      </c>
      <c r="Q348" s="72">
        <f>Q344</f>
        <v>0</v>
      </c>
    </row>
    <row r="349" spans="1:17" s="37" customFormat="1" ht="20.100000000000001" customHeight="1" x14ac:dyDescent="0.25">
      <c r="A349" s="69" t="s">
        <v>283</v>
      </c>
      <c r="B349" s="1103" t="s">
        <v>468</v>
      </c>
      <c r="C349" s="1104"/>
      <c r="D349" s="1104"/>
      <c r="E349" s="1105"/>
      <c r="F349" s="72">
        <f>F345</f>
        <v>0</v>
      </c>
      <c r="G349" s="434"/>
      <c r="H349" s="411"/>
      <c r="I349" s="99"/>
      <c r="J349" s="99"/>
      <c r="K349" s="99"/>
      <c r="L349" s="99"/>
      <c r="M349" s="99"/>
      <c r="N349" s="99"/>
      <c r="O349" s="104">
        <f>O345</f>
        <v>0</v>
      </c>
      <c r="P349" s="122">
        <f t="shared" si="22"/>
        <v>0</v>
      </c>
      <c r="Q349" s="72">
        <f>Q345</f>
        <v>0</v>
      </c>
    </row>
    <row r="350" spans="1:17" s="37" customFormat="1" ht="20.100000000000001" customHeight="1" x14ac:dyDescent="0.25">
      <c r="A350" s="69" t="s">
        <v>284</v>
      </c>
      <c r="B350" s="1103" t="s">
        <v>29</v>
      </c>
      <c r="C350" s="1104"/>
      <c r="D350" s="1104"/>
      <c r="E350" s="1105"/>
      <c r="F350" s="72">
        <f>F346</f>
        <v>2171.1</v>
      </c>
      <c r="G350" s="434"/>
      <c r="H350" s="411"/>
      <c r="I350" s="99"/>
      <c r="J350" s="99"/>
      <c r="K350" s="99"/>
      <c r="L350" s="99"/>
      <c r="M350" s="99"/>
      <c r="N350" s="99"/>
      <c r="O350" s="104">
        <f>O346</f>
        <v>0</v>
      </c>
      <c r="P350" s="122">
        <f t="shared" si="22"/>
        <v>2171.1</v>
      </c>
      <c r="Q350" s="72">
        <f>Q346</f>
        <v>0</v>
      </c>
    </row>
    <row r="351" spans="1:17" s="37" customFormat="1" ht="20.100000000000001" customHeight="1" x14ac:dyDescent="0.25">
      <c r="A351" s="69" t="s">
        <v>285</v>
      </c>
      <c r="B351" s="1103" t="s">
        <v>158</v>
      </c>
      <c r="C351" s="1104"/>
      <c r="D351" s="1104"/>
      <c r="E351" s="1105"/>
      <c r="F351" s="72">
        <f>F347</f>
        <v>4978.5</v>
      </c>
      <c r="G351" s="434"/>
      <c r="H351" s="411"/>
      <c r="I351" s="99"/>
      <c r="J351" s="99"/>
      <c r="K351" s="99"/>
      <c r="L351" s="99"/>
      <c r="M351" s="99"/>
      <c r="N351" s="99"/>
      <c r="O351" s="104">
        <f>O347</f>
        <v>0</v>
      </c>
      <c r="P351" s="122">
        <f t="shared" si="22"/>
        <v>4978.5</v>
      </c>
      <c r="Q351" s="72">
        <f>Q347</f>
        <v>0</v>
      </c>
    </row>
    <row r="352" spans="1:17" s="37" customFormat="1" ht="20.100000000000001" customHeight="1" x14ac:dyDescent="0.25">
      <c r="A352" s="1112" t="s">
        <v>476</v>
      </c>
      <c r="B352" s="1112"/>
      <c r="C352" s="1112"/>
      <c r="D352" s="1112"/>
      <c r="E352" s="1112"/>
      <c r="F352" s="1112"/>
      <c r="G352" s="1112"/>
      <c r="H352" s="1112"/>
      <c r="I352" s="1112"/>
      <c r="J352" s="1112"/>
      <c r="K352" s="1112"/>
      <c r="L352" s="1112"/>
      <c r="M352" s="1112"/>
      <c r="N352" s="1112"/>
      <c r="O352" s="1112"/>
      <c r="P352" s="205"/>
      <c r="Q352" s="132"/>
    </row>
    <row r="353" spans="1:17" s="37" customFormat="1" ht="20.100000000000001" customHeight="1" x14ac:dyDescent="0.25">
      <c r="A353" s="69" t="s">
        <v>278</v>
      </c>
      <c r="B353" s="1109" t="s">
        <v>481</v>
      </c>
      <c r="C353" s="1104"/>
      <c r="D353" s="1104"/>
      <c r="E353" s="1105"/>
      <c r="F353" s="71">
        <f>F354+F355+F356</f>
        <v>33334</v>
      </c>
      <c r="G353" s="433"/>
      <c r="H353" s="410"/>
      <c r="I353" s="98"/>
      <c r="J353" s="98"/>
      <c r="K353" s="98"/>
      <c r="L353" s="98"/>
      <c r="M353" s="98"/>
      <c r="N353" s="98"/>
      <c r="O353" s="103">
        <f>O354+O355+O356</f>
        <v>0</v>
      </c>
      <c r="P353" s="122">
        <f t="shared" ref="P353:P360" si="23">F353+O353</f>
        <v>33334</v>
      </c>
      <c r="Q353" s="71">
        <f>Q354+Q355+Q356</f>
        <v>0</v>
      </c>
    </row>
    <row r="354" spans="1:17" s="37" customFormat="1" ht="20.100000000000001" customHeight="1" x14ac:dyDescent="0.25">
      <c r="A354" s="69" t="s">
        <v>279</v>
      </c>
      <c r="B354" s="1103" t="s">
        <v>468</v>
      </c>
      <c r="C354" s="1104"/>
      <c r="D354" s="1104"/>
      <c r="E354" s="1105"/>
      <c r="F354" s="71">
        <f>F252</f>
        <v>1251</v>
      </c>
      <c r="G354" s="433"/>
      <c r="H354" s="410"/>
      <c r="I354" s="98"/>
      <c r="J354" s="98"/>
      <c r="K354" s="98"/>
      <c r="L354" s="98"/>
      <c r="M354" s="98"/>
      <c r="N354" s="98"/>
      <c r="O354" s="103">
        <f>O252</f>
        <v>0</v>
      </c>
      <c r="P354" s="122">
        <f t="shared" si="23"/>
        <v>1251</v>
      </c>
      <c r="Q354" s="71">
        <f>Q252</f>
        <v>0</v>
      </c>
    </row>
    <row r="355" spans="1:17" s="37" customFormat="1" ht="20.100000000000001" customHeight="1" x14ac:dyDescent="0.25">
      <c r="A355" s="69" t="s">
        <v>280</v>
      </c>
      <c r="B355" s="1103" t="s">
        <v>29</v>
      </c>
      <c r="C355" s="1104"/>
      <c r="D355" s="1104"/>
      <c r="E355" s="1105"/>
      <c r="F355" s="71">
        <f>F253</f>
        <v>23867.3</v>
      </c>
      <c r="G355" s="433"/>
      <c r="H355" s="410"/>
      <c r="I355" s="98"/>
      <c r="J355" s="98"/>
      <c r="K355" s="98"/>
      <c r="L355" s="98"/>
      <c r="M355" s="98"/>
      <c r="N355" s="98"/>
      <c r="O355" s="103">
        <f>O253</f>
        <v>0</v>
      </c>
      <c r="P355" s="122">
        <f t="shared" si="23"/>
        <v>23867.3</v>
      </c>
      <c r="Q355" s="71">
        <f>Q253</f>
        <v>0</v>
      </c>
    </row>
    <row r="356" spans="1:17" s="37" customFormat="1" ht="20.100000000000001" customHeight="1" x14ac:dyDescent="0.25">
      <c r="A356" s="69" t="s">
        <v>281</v>
      </c>
      <c r="B356" s="1103" t="s">
        <v>158</v>
      </c>
      <c r="C356" s="1104"/>
      <c r="D356" s="1104"/>
      <c r="E356" s="1105"/>
      <c r="F356" s="71">
        <f>F254</f>
        <v>8215.7000000000007</v>
      </c>
      <c r="G356" s="433"/>
      <c r="H356" s="410"/>
      <c r="I356" s="98"/>
      <c r="J356" s="98"/>
      <c r="K356" s="98"/>
      <c r="L356" s="98"/>
      <c r="M356" s="98"/>
      <c r="N356" s="98"/>
      <c r="O356" s="103">
        <f>O254</f>
        <v>0</v>
      </c>
      <c r="P356" s="122">
        <f t="shared" si="23"/>
        <v>8215.7000000000007</v>
      </c>
      <c r="Q356" s="71">
        <f>Q254</f>
        <v>0</v>
      </c>
    </row>
    <row r="357" spans="1:17" s="37" customFormat="1" ht="20.100000000000001" customHeight="1" x14ac:dyDescent="0.25">
      <c r="A357" s="69" t="s">
        <v>282</v>
      </c>
      <c r="B357" s="1109" t="s">
        <v>84</v>
      </c>
      <c r="C357" s="1104"/>
      <c r="D357" s="1104"/>
      <c r="E357" s="1105"/>
      <c r="F357" s="72">
        <f>F353</f>
        <v>33334</v>
      </c>
      <c r="G357" s="434"/>
      <c r="H357" s="411"/>
      <c r="I357" s="99"/>
      <c r="J357" s="99"/>
      <c r="K357" s="99"/>
      <c r="L357" s="99"/>
      <c r="M357" s="99"/>
      <c r="N357" s="99"/>
      <c r="O357" s="104">
        <f>O353</f>
        <v>0</v>
      </c>
      <c r="P357" s="122">
        <f t="shared" si="23"/>
        <v>33334</v>
      </c>
      <c r="Q357" s="72">
        <f>Q353</f>
        <v>0</v>
      </c>
    </row>
    <row r="358" spans="1:17" s="37" customFormat="1" ht="20.100000000000001" customHeight="1" x14ac:dyDescent="0.25">
      <c r="A358" s="69" t="s">
        <v>283</v>
      </c>
      <c r="B358" s="1103" t="s">
        <v>468</v>
      </c>
      <c r="C358" s="1104"/>
      <c r="D358" s="1104"/>
      <c r="E358" s="1105"/>
      <c r="F358" s="72">
        <f>F354</f>
        <v>1251</v>
      </c>
      <c r="G358" s="434"/>
      <c r="H358" s="411"/>
      <c r="I358" s="99"/>
      <c r="J358" s="99"/>
      <c r="K358" s="99"/>
      <c r="L358" s="99"/>
      <c r="M358" s="99"/>
      <c r="N358" s="99"/>
      <c r="O358" s="104">
        <f>O354</f>
        <v>0</v>
      </c>
      <c r="P358" s="122">
        <f t="shared" si="23"/>
        <v>1251</v>
      </c>
      <c r="Q358" s="72">
        <f>Q354</f>
        <v>0</v>
      </c>
    </row>
    <row r="359" spans="1:17" s="37" customFormat="1" ht="20.100000000000001" customHeight="1" x14ac:dyDescent="0.25">
      <c r="A359" s="69" t="s">
        <v>284</v>
      </c>
      <c r="B359" s="1103" t="s">
        <v>29</v>
      </c>
      <c r="C359" s="1104"/>
      <c r="D359" s="1104"/>
      <c r="E359" s="1105"/>
      <c r="F359" s="72">
        <f>F355</f>
        <v>23867.3</v>
      </c>
      <c r="G359" s="434"/>
      <c r="H359" s="411"/>
      <c r="I359" s="99"/>
      <c r="J359" s="99"/>
      <c r="K359" s="99"/>
      <c r="L359" s="99"/>
      <c r="M359" s="99"/>
      <c r="N359" s="99"/>
      <c r="O359" s="104">
        <f>O355</f>
        <v>0</v>
      </c>
      <c r="P359" s="122">
        <f t="shared" si="23"/>
        <v>23867.3</v>
      </c>
      <c r="Q359" s="72">
        <f>Q355</f>
        <v>0</v>
      </c>
    </row>
    <row r="360" spans="1:17" s="37" customFormat="1" ht="20.100000000000001" customHeight="1" x14ac:dyDescent="0.25">
      <c r="A360" s="69" t="s">
        <v>285</v>
      </c>
      <c r="B360" s="1103" t="s">
        <v>158</v>
      </c>
      <c r="C360" s="1104"/>
      <c r="D360" s="1104"/>
      <c r="E360" s="1105"/>
      <c r="F360" s="72">
        <f>F356</f>
        <v>8215.7000000000007</v>
      </c>
      <c r="G360" s="434"/>
      <c r="H360" s="411"/>
      <c r="I360" s="99"/>
      <c r="J360" s="99"/>
      <c r="K360" s="99"/>
      <c r="L360" s="99"/>
      <c r="M360" s="99"/>
      <c r="N360" s="99"/>
      <c r="O360" s="104">
        <f>O356</f>
        <v>0</v>
      </c>
      <c r="P360" s="122">
        <f t="shared" si="23"/>
        <v>8215.7000000000007</v>
      </c>
      <c r="Q360" s="72">
        <f>Q356</f>
        <v>0</v>
      </c>
    </row>
    <row r="361" spans="1:17" s="37" customFormat="1" ht="20.100000000000001" customHeight="1" x14ac:dyDescent="0.25">
      <c r="A361" s="1084" t="s">
        <v>546</v>
      </c>
      <c r="B361" s="1084"/>
      <c r="C361" s="1084"/>
      <c r="D361" s="1084"/>
      <c r="E361" s="1084"/>
      <c r="F361" s="1084"/>
      <c r="G361" s="1084"/>
      <c r="H361" s="1084"/>
      <c r="I361" s="1084"/>
      <c r="J361" s="1084"/>
      <c r="K361" s="1084"/>
      <c r="L361" s="1084"/>
      <c r="M361" s="1084"/>
      <c r="N361" s="1084"/>
      <c r="O361" s="1084"/>
      <c r="P361" s="205"/>
      <c r="Q361" s="132"/>
    </row>
    <row r="362" spans="1:17" s="37" customFormat="1" ht="20.100000000000001" customHeight="1" x14ac:dyDescent="0.25">
      <c r="A362" s="69" t="s">
        <v>278</v>
      </c>
      <c r="B362" s="1109" t="s">
        <v>481</v>
      </c>
      <c r="C362" s="1104"/>
      <c r="D362" s="1104"/>
      <c r="E362" s="1105"/>
      <c r="F362" s="71">
        <f>F363+F364+F365</f>
        <v>20602.400000000001</v>
      </c>
      <c r="G362" s="433"/>
      <c r="H362" s="410"/>
      <c r="I362" s="98"/>
      <c r="J362" s="98"/>
      <c r="K362" s="98"/>
      <c r="L362" s="98"/>
      <c r="M362" s="98"/>
      <c r="N362" s="98"/>
      <c r="O362" s="103">
        <f>O363+O364+O365</f>
        <v>0</v>
      </c>
      <c r="P362" s="122">
        <f t="shared" ref="P362:P369" si="24">F362+O362</f>
        <v>20602.400000000001</v>
      </c>
      <c r="Q362" s="71">
        <f>Q363+Q364+Q365</f>
        <v>0</v>
      </c>
    </row>
    <row r="363" spans="1:17" s="37" customFormat="1" ht="20.100000000000001" customHeight="1" x14ac:dyDescent="0.25">
      <c r="A363" s="69" t="s">
        <v>279</v>
      </c>
      <c r="B363" s="1103" t="s">
        <v>468</v>
      </c>
      <c r="C363" s="1104"/>
      <c r="D363" s="1104"/>
      <c r="E363" s="1105"/>
      <c r="F363" s="71">
        <f>F288</f>
        <v>0</v>
      </c>
      <c r="G363" s="433"/>
      <c r="H363" s="410"/>
      <c r="I363" s="98"/>
      <c r="J363" s="98"/>
      <c r="K363" s="98"/>
      <c r="L363" s="98"/>
      <c r="M363" s="98"/>
      <c r="N363" s="98"/>
      <c r="O363" s="103">
        <f>O288</f>
        <v>0</v>
      </c>
      <c r="P363" s="122">
        <f t="shared" si="24"/>
        <v>0</v>
      </c>
      <c r="Q363" s="71">
        <f>Q288</f>
        <v>0</v>
      </c>
    </row>
    <row r="364" spans="1:17" s="37" customFormat="1" ht="20.100000000000001" customHeight="1" x14ac:dyDescent="0.25">
      <c r="A364" s="69" t="s">
        <v>280</v>
      </c>
      <c r="B364" s="1103" t="s">
        <v>29</v>
      </c>
      <c r="C364" s="1104"/>
      <c r="D364" s="1104"/>
      <c r="E364" s="1105"/>
      <c r="F364" s="71">
        <f>F289</f>
        <v>4680.6000000000004</v>
      </c>
      <c r="G364" s="433"/>
      <c r="H364" s="410"/>
      <c r="I364" s="98"/>
      <c r="J364" s="98"/>
      <c r="K364" s="98"/>
      <c r="L364" s="98"/>
      <c r="M364" s="98"/>
      <c r="N364" s="98"/>
      <c r="O364" s="103">
        <f>O289</f>
        <v>0</v>
      </c>
      <c r="P364" s="122">
        <f t="shared" si="24"/>
        <v>4680.6000000000004</v>
      </c>
      <c r="Q364" s="71">
        <f>Q289</f>
        <v>0</v>
      </c>
    </row>
    <row r="365" spans="1:17" s="37" customFormat="1" ht="20.100000000000001" customHeight="1" x14ac:dyDescent="0.25">
      <c r="A365" s="69" t="s">
        <v>281</v>
      </c>
      <c r="B365" s="1103" t="s">
        <v>158</v>
      </c>
      <c r="C365" s="1104"/>
      <c r="D365" s="1104"/>
      <c r="E365" s="1105"/>
      <c r="F365" s="71">
        <f>F290</f>
        <v>15921.800000000001</v>
      </c>
      <c r="G365" s="433"/>
      <c r="H365" s="410"/>
      <c r="I365" s="98"/>
      <c r="J365" s="98"/>
      <c r="K365" s="98"/>
      <c r="L365" s="98"/>
      <c r="M365" s="98"/>
      <c r="N365" s="98"/>
      <c r="O365" s="103">
        <f>O290</f>
        <v>0</v>
      </c>
      <c r="P365" s="122">
        <f t="shared" si="24"/>
        <v>15921.800000000001</v>
      </c>
      <c r="Q365" s="71">
        <f>Q290</f>
        <v>0</v>
      </c>
    </row>
    <row r="366" spans="1:17" s="37" customFormat="1" ht="20.100000000000001" customHeight="1" x14ac:dyDescent="0.25">
      <c r="A366" s="69" t="s">
        <v>282</v>
      </c>
      <c r="B366" s="1109" t="s">
        <v>419</v>
      </c>
      <c r="C366" s="1104"/>
      <c r="D366" s="1104"/>
      <c r="E366" s="1105"/>
      <c r="F366" s="71">
        <f>F362</f>
        <v>20602.400000000001</v>
      </c>
      <c r="G366" s="433"/>
      <c r="H366" s="410"/>
      <c r="I366" s="98"/>
      <c r="J366" s="98"/>
      <c r="K366" s="98"/>
      <c r="L366" s="98"/>
      <c r="M366" s="98"/>
      <c r="N366" s="98"/>
      <c r="O366" s="103">
        <f>O362</f>
        <v>0</v>
      </c>
      <c r="P366" s="122">
        <f t="shared" si="24"/>
        <v>20602.400000000001</v>
      </c>
      <c r="Q366" s="71">
        <f>Q362</f>
        <v>0</v>
      </c>
    </row>
    <row r="367" spans="1:17" s="37" customFormat="1" ht="20.100000000000001" customHeight="1" x14ac:dyDescent="0.25">
      <c r="A367" s="69" t="s">
        <v>283</v>
      </c>
      <c r="B367" s="1103" t="s">
        <v>468</v>
      </c>
      <c r="C367" s="1104"/>
      <c r="D367" s="1104"/>
      <c r="E367" s="1105"/>
      <c r="F367" s="71">
        <f>F363</f>
        <v>0</v>
      </c>
      <c r="G367" s="433"/>
      <c r="H367" s="410"/>
      <c r="I367" s="98"/>
      <c r="J367" s="98"/>
      <c r="K367" s="98"/>
      <c r="L367" s="98"/>
      <c r="M367" s="98"/>
      <c r="N367" s="98"/>
      <c r="O367" s="103">
        <f>O363</f>
        <v>0</v>
      </c>
      <c r="P367" s="122">
        <f t="shared" si="24"/>
        <v>0</v>
      </c>
      <c r="Q367" s="71">
        <f>Q363</f>
        <v>0</v>
      </c>
    </row>
    <row r="368" spans="1:17" s="37" customFormat="1" ht="20.100000000000001" customHeight="1" x14ac:dyDescent="0.25">
      <c r="A368" s="69" t="s">
        <v>284</v>
      </c>
      <c r="B368" s="1103" t="s">
        <v>29</v>
      </c>
      <c r="C368" s="1104"/>
      <c r="D368" s="1104"/>
      <c r="E368" s="1105"/>
      <c r="F368" s="71">
        <f>F364</f>
        <v>4680.6000000000004</v>
      </c>
      <c r="G368" s="433"/>
      <c r="H368" s="410"/>
      <c r="I368" s="98"/>
      <c r="J368" s="98"/>
      <c r="K368" s="98"/>
      <c r="L368" s="98"/>
      <c r="M368" s="98"/>
      <c r="N368" s="98"/>
      <c r="O368" s="103">
        <f>O364</f>
        <v>0</v>
      </c>
      <c r="P368" s="122">
        <f t="shared" si="24"/>
        <v>4680.6000000000004</v>
      </c>
      <c r="Q368" s="71">
        <f>Q364</f>
        <v>0</v>
      </c>
    </row>
    <row r="369" spans="1:17" s="37" customFormat="1" ht="20.100000000000001" customHeight="1" x14ac:dyDescent="0.25">
      <c r="A369" s="69" t="s">
        <v>285</v>
      </c>
      <c r="B369" s="1103" t="s">
        <v>158</v>
      </c>
      <c r="C369" s="1104"/>
      <c r="D369" s="1104"/>
      <c r="E369" s="1105"/>
      <c r="F369" s="71">
        <f>F365</f>
        <v>15921.800000000001</v>
      </c>
      <c r="G369" s="433"/>
      <c r="H369" s="410"/>
      <c r="I369" s="98"/>
      <c r="J369" s="98"/>
      <c r="K369" s="98"/>
      <c r="L369" s="98"/>
      <c r="M369" s="98"/>
      <c r="N369" s="98"/>
      <c r="O369" s="103">
        <f>O365</f>
        <v>0</v>
      </c>
      <c r="P369" s="122">
        <f t="shared" si="24"/>
        <v>15921.800000000001</v>
      </c>
      <c r="Q369" s="71">
        <f>Q365</f>
        <v>0</v>
      </c>
    </row>
    <row r="370" spans="1:17" s="37" customFormat="1" ht="20.100000000000001" customHeight="1" x14ac:dyDescent="0.25">
      <c r="A370" s="1118" t="s">
        <v>495</v>
      </c>
      <c r="B370" s="1118"/>
      <c r="C370" s="1118"/>
      <c r="D370" s="1118"/>
      <c r="E370" s="1118"/>
      <c r="F370" s="1118"/>
      <c r="G370" s="1118"/>
      <c r="H370" s="1118"/>
      <c r="I370" s="1118"/>
      <c r="J370" s="1118"/>
      <c r="K370" s="1118"/>
      <c r="L370" s="1118"/>
      <c r="M370" s="1118"/>
      <c r="N370" s="1118"/>
      <c r="O370" s="1118"/>
      <c r="P370" s="205"/>
      <c r="Q370" s="132"/>
    </row>
    <row r="371" spans="1:17" s="37" customFormat="1" ht="20.100000000000001" customHeight="1" x14ac:dyDescent="0.25">
      <c r="A371" s="69" t="s">
        <v>278</v>
      </c>
      <c r="B371" s="1109" t="s">
        <v>481</v>
      </c>
      <c r="C371" s="1104"/>
      <c r="D371" s="1104"/>
      <c r="E371" s="1105"/>
      <c r="F371" s="71">
        <f>F372+F373+F374</f>
        <v>1607969.5</v>
      </c>
      <c r="G371" s="433"/>
      <c r="H371" s="410"/>
      <c r="I371" s="98"/>
      <c r="J371" s="98"/>
      <c r="K371" s="98"/>
      <c r="L371" s="98"/>
      <c r="M371" s="98"/>
      <c r="N371" s="98"/>
      <c r="O371" s="414">
        <f>O372+O373+O374</f>
        <v>0</v>
      </c>
      <c r="P371" s="122">
        <f t="shared" ref="P371:P382" si="25">F371+O371</f>
        <v>1607969.5</v>
      </c>
      <c r="Q371" s="71">
        <f>Q372+Q373+Q374</f>
        <v>0</v>
      </c>
    </row>
    <row r="372" spans="1:17" s="37" customFormat="1" ht="20.100000000000001" customHeight="1" x14ac:dyDescent="0.25">
      <c r="A372" s="69" t="s">
        <v>279</v>
      </c>
      <c r="B372" s="1103" t="s">
        <v>468</v>
      </c>
      <c r="C372" s="1104"/>
      <c r="D372" s="1104"/>
      <c r="E372" s="1105"/>
      <c r="F372" s="71">
        <f>F306+F319+F332+F345+F354+F363</f>
        <v>1251</v>
      </c>
      <c r="G372" s="433"/>
      <c r="H372" s="410"/>
      <c r="I372" s="98"/>
      <c r="J372" s="98"/>
      <c r="K372" s="98"/>
      <c r="L372" s="98"/>
      <c r="M372" s="98"/>
      <c r="N372" s="98"/>
      <c r="O372" s="414">
        <f>O306+O319+O332+O345+O354+O363</f>
        <v>0</v>
      </c>
      <c r="P372" s="122">
        <f t="shared" si="25"/>
        <v>1251</v>
      </c>
      <c r="Q372" s="71">
        <f>Q306+Q319+Q332+Q345+Q354+Q363</f>
        <v>0</v>
      </c>
    </row>
    <row r="373" spans="1:17" s="37" customFormat="1" ht="20.100000000000001" customHeight="1" x14ac:dyDescent="0.25">
      <c r="A373" s="69" t="s">
        <v>280</v>
      </c>
      <c r="B373" s="1103" t="s">
        <v>29</v>
      </c>
      <c r="C373" s="1104"/>
      <c r="D373" s="1104"/>
      <c r="E373" s="1105"/>
      <c r="F373" s="71">
        <f>F307+F320+F333+F346+F355+F364</f>
        <v>844456.4</v>
      </c>
      <c r="G373" s="433"/>
      <c r="H373" s="410"/>
      <c r="I373" s="98"/>
      <c r="J373" s="98"/>
      <c r="K373" s="98"/>
      <c r="L373" s="98"/>
      <c r="M373" s="98"/>
      <c r="N373" s="98"/>
      <c r="O373" s="414">
        <f>O307+O320+O333+O346+O355+O364</f>
        <v>0</v>
      </c>
      <c r="P373" s="122">
        <f t="shared" si="25"/>
        <v>844456.4</v>
      </c>
      <c r="Q373" s="71">
        <f>Q307+Q320+Q333+Q346+Q355+Q364</f>
        <v>0</v>
      </c>
    </row>
    <row r="374" spans="1:17" s="37" customFormat="1" ht="20.100000000000001" customHeight="1" x14ac:dyDescent="0.25">
      <c r="A374" s="69" t="s">
        <v>281</v>
      </c>
      <c r="B374" s="1103" t="s">
        <v>158</v>
      </c>
      <c r="C374" s="1104"/>
      <c r="D374" s="1104"/>
      <c r="E374" s="1105"/>
      <c r="F374" s="71">
        <f>F308+F321+F334+F347+F356+F365</f>
        <v>762262.1</v>
      </c>
      <c r="G374" s="433"/>
      <c r="H374" s="410"/>
      <c r="I374" s="98"/>
      <c r="J374" s="98"/>
      <c r="K374" s="98"/>
      <c r="L374" s="98"/>
      <c r="M374" s="98"/>
      <c r="N374" s="98"/>
      <c r="O374" s="414">
        <f>O308+O321+O334+O347+O356+O365</f>
        <v>0</v>
      </c>
      <c r="P374" s="122">
        <f t="shared" si="25"/>
        <v>762262.1</v>
      </c>
      <c r="Q374" s="71">
        <f>Q308+Q321+Q334+Q347+Q356+Q365</f>
        <v>0</v>
      </c>
    </row>
    <row r="375" spans="1:17" s="37" customFormat="1" ht="20.100000000000001" customHeight="1" x14ac:dyDescent="0.25">
      <c r="A375" s="69" t="s">
        <v>282</v>
      </c>
      <c r="B375" s="1109" t="s">
        <v>482</v>
      </c>
      <c r="C375" s="1104"/>
      <c r="D375" s="1104"/>
      <c r="E375" s="1105"/>
      <c r="F375" s="72">
        <f>F376+F377+F378</f>
        <v>0</v>
      </c>
      <c r="G375" s="434"/>
      <c r="H375" s="411"/>
      <c r="I375" s="99"/>
      <c r="J375" s="99"/>
      <c r="K375" s="99"/>
      <c r="L375" s="99"/>
      <c r="M375" s="99"/>
      <c r="N375" s="99"/>
      <c r="O375" s="104">
        <f>O376+O377+O378</f>
        <v>0</v>
      </c>
      <c r="P375" s="122">
        <f t="shared" si="25"/>
        <v>0</v>
      </c>
      <c r="Q375" s="72">
        <f>Q376+Q377+Q378</f>
        <v>0</v>
      </c>
    </row>
    <row r="376" spans="1:17" s="37" customFormat="1" ht="20.100000000000001" customHeight="1" x14ac:dyDescent="0.25">
      <c r="A376" s="69" t="s">
        <v>283</v>
      </c>
      <c r="B376" s="1103" t="s">
        <v>468</v>
      </c>
      <c r="C376" s="1104"/>
      <c r="D376" s="1104"/>
      <c r="E376" s="1105"/>
      <c r="F376" s="72">
        <f>F310+F323+F336</f>
        <v>0</v>
      </c>
      <c r="G376" s="434"/>
      <c r="H376" s="411"/>
      <c r="I376" s="99"/>
      <c r="J376" s="99"/>
      <c r="K376" s="99"/>
      <c r="L376" s="99"/>
      <c r="M376" s="99"/>
      <c r="N376" s="99"/>
      <c r="O376" s="104">
        <f>O310+O323+O336</f>
        <v>0</v>
      </c>
      <c r="P376" s="122">
        <f t="shared" si="25"/>
        <v>0</v>
      </c>
      <c r="Q376" s="72">
        <f>Q310+Q323+Q336</f>
        <v>0</v>
      </c>
    </row>
    <row r="377" spans="1:17" s="37" customFormat="1" ht="20.100000000000001" customHeight="1" x14ac:dyDescent="0.25">
      <c r="A377" s="69" t="s">
        <v>284</v>
      </c>
      <c r="B377" s="1103" t="s">
        <v>29</v>
      </c>
      <c r="C377" s="1104"/>
      <c r="D377" s="1104"/>
      <c r="E377" s="1105"/>
      <c r="F377" s="72">
        <f>F311+F324+F337</f>
        <v>0</v>
      </c>
      <c r="G377" s="434"/>
      <c r="H377" s="411"/>
      <c r="I377" s="99"/>
      <c r="J377" s="99"/>
      <c r="K377" s="99"/>
      <c r="L377" s="99"/>
      <c r="M377" s="99"/>
      <c r="N377" s="99"/>
      <c r="O377" s="104">
        <f>O311+O324+O337</f>
        <v>0</v>
      </c>
      <c r="P377" s="122">
        <f t="shared" si="25"/>
        <v>0</v>
      </c>
      <c r="Q377" s="72">
        <f>Q311+Q324+Q337</f>
        <v>0</v>
      </c>
    </row>
    <row r="378" spans="1:17" s="37" customFormat="1" ht="20.100000000000001" customHeight="1" x14ac:dyDescent="0.25">
      <c r="A378" s="69" t="s">
        <v>285</v>
      </c>
      <c r="B378" s="1103" t="s">
        <v>158</v>
      </c>
      <c r="C378" s="1104"/>
      <c r="D378" s="1104"/>
      <c r="E378" s="1105"/>
      <c r="F378" s="72">
        <f>F312+F325+F338</f>
        <v>0</v>
      </c>
      <c r="G378" s="434"/>
      <c r="H378" s="411"/>
      <c r="I378" s="99"/>
      <c r="J378" s="99"/>
      <c r="K378" s="99"/>
      <c r="L378" s="99"/>
      <c r="M378" s="99"/>
      <c r="N378" s="99"/>
      <c r="O378" s="104">
        <f>O312+O325+O338</f>
        <v>0</v>
      </c>
      <c r="P378" s="122">
        <f t="shared" si="25"/>
        <v>0</v>
      </c>
      <c r="Q378" s="72">
        <f>Q312+Q325+Q338</f>
        <v>0</v>
      </c>
    </row>
    <row r="379" spans="1:17" s="37" customFormat="1" ht="20.100000000000001" customHeight="1" x14ac:dyDescent="0.25">
      <c r="A379" s="69" t="s">
        <v>286</v>
      </c>
      <c r="B379" s="1109" t="s">
        <v>420</v>
      </c>
      <c r="C379" s="1104"/>
      <c r="D379" s="1104"/>
      <c r="E379" s="1105"/>
      <c r="F379" s="72">
        <f>F380+F381+F382</f>
        <v>1607969.5</v>
      </c>
      <c r="G379" s="434"/>
      <c r="H379" s="411"/>
      <c r="I379" s="99"/>
      <c r="J379" s="99"/>
      <c r="K379" s="99"/>
      <c r="L379" s="99"/>
      <c r="M379" s="99"/>
      <c r="N379" s="99"/>
      <c r="O379" s="104">
        <f>O380+O381+O382</f>
        <v>0</v>
      </c>
      <c r="P379" s="122">
        <f t="shared" si="25"/>
        <v>1607969.5</v>
      </c>
      <c r="Q379" s="72">
        <f>Q380+Q381+Q382</f>
        <v>0</v>
      </c>
    </row>
    <row r="380" spans="1:17" s="37" customFormat="1" ht="20.100000000000001" customHeight="1" x14ac:dyDescent="0.25">
      <c r="A380" s="69" t="s">
        <v>287</v>
      </c>
      <c r="B380" s="1103" t="s">
        <v>468</v>
      </c>
      <c r="C380" s="1104"/>
      <c r="D380" s="1104"/>
      <c r="E380" s="1105"/>
      <c r="F380" s="72">
        <f>F372+F376</f>
        <v>1251</v>
      </c>
      <c r="G380" s="434"/>
      <c r="H380" s="411"/>
      <c r="I380" s="99"/>
      <c r="J380" s="99"/>
      <c r="K380" s="99"/>
      <c r="L380" s="99"/>
      <c r="M380" s="99"/>
      <c r="N380" s="99"/>
      <c r="O380" s="104">
        <f>O372+O376</f>
        <v>0</v>
      </c>
      <c r="P380" s="122">
        <f t="shared" si="25"/>
        <v>1251</v>
      </c>
      <c r="Q380" s="72">
        <f>Q372+Q376</f>
        <v>0</v>
      </c>
    </row>
    <row r="381" spans="1:17" s="37" customFormat="1" ht="20.100000000000001" customHeight="1" x14ac:dyDescent="0.25">
      <c r="A381" s="69" t="s">
        <v>288</v>
      </c>
      <c r="B381" s="1103" t="s">
        <v>29</v>
      </c>
      <c r="C381" s="1104"/>
      <c r="D381" s="1104"/>
      <c r="E381" s="1105"/>
      <c r="F381" s="72">
        <f>F373+F377</f>
        <v>844456.4</v>
      </c>
      <c r="G381" s="434"/>
      <c r="H381" s="411"/>
      <c r="I381" s="99"/>
      <c r="J381" s="99"/>
      <c r="K381" s="99"/>
      <c r="L381" s="99"/>
      <c r="M381" s="99"/>
      <c r="N381" s="99"/>
      <c r="O381" s="104">
        <f>O373+O377</f>
        <v>0</v>
      </c>
      <c r="P381" s="122">
        <f t="shared" si="25"/>
        <v>844456.4</v>
      </c>
      <c r="Q381" s="72">
        <f>Q373+Q377</f>
        <v>0</v>
      </c>
    </row>
    <row r="382" spans="1:17" s="37" customFormat="1" ht="20.100000000000001" customHeight="1" x14ac:dyDescent="0.25">
      <c r="A382" s="69" t="s">
        <v>289</v>
      </c>
      <c r="B382" s="1103" t="s">
        <v>158</v>
      </c>
      <c r="C382" s="1104"/>
      <c r="D382" s="1104"/>
      <c r="E382" s="1105"/>
      <c r="F382" s="72">
        <f>F374+F378</f>
        <v>762262.1</v>
      </c>
      <c r="G382" s="434"/>
      <c r="H382" s="411"/>
      <c r="I382" s="99"/>
      <c r="J382" s="99"/>
      <c r="K382" s="99"/>
      <c r="L382" s="99"/>
      <c r="M382" s="99"/>
      <c r="N382" s="99"/>
      <c r="O382" s="104">
        <f>O374+O378</f>
        <v>0</v>
      </c>
      <c r="P382" s="122">
        <f t="shared" si="25"/>
        <v>762262.1</v>
      </c>
      <c r="Q382" s="72">
        <f>Q374+Q378</f>
        <v>0</v>
      </c>
    </row>
    <row r="383" spans="1:17" ht="46.9" customHeight="1" x14ac:dyDescent="0.2">
      <c r="A383" s="1114" t="s">
        <v>421</v>
      </c>
      <c r="B383" s="1115"/>
      <c r="C383" s="1115"/>
      <c r="D383" s="1115"/>
      <c r="E383" s="1115"/>
      <c r="F383" s="1115"/>
      <c r="G383" s="1115"/>
      <c r="H383" s="1115"/>
      <c r="I383" s="1115"/>
      <c r="J383" s="1115"/>
      <c r="K383" s="1115"/>
      <c r="L383" s="1115"/>
      <c r="M383" s="1115"/>
      <c r="N383" s="1115"/>
      <c r="O383" s="1115"/>
      <c r="P383" s="260"/>
    </row>
    <row r="384" spans="1:17" x14ac:dyDescent="0.2">
      <c r="A384" s="62"/>
      <c r="B384" s="59"/>
      <c r="C384" s="60"/>
      <c r="D384" s="61"/>
      <c r="E384" s="62"/>
      <c r="P384" s="229"/>
    </row>
    <row r="385" spans="1:17" ht="15.75" x14ac:dyDescent="0.2">
      <c r="A385" s="1116"/>
      <c r="B385" s="1117"/>
      <c r="C385" s="1117"/>
      <c r="D385" s="1117"/>
      <c r="E385" s="1117"/>
      <c r="P385" s="229"/>
    </row>
    <row r="386" spans="1:17" x14ac:dyDescent="0.2">
      <c r="P386" s="229"/>
    </row>
    <row r="387" spans="1:17" x14ac:dyDescent="0.2">
      <c r="B387" s="59"/>
      <c r="C387" s="60"/>
      <c r="D387" s="61"/>
      <c r="E387" s="62"/>
      <c r="F387" s="114"/>
      <c r="G387" s="429"/>
      <c r="H387" s="406"/>
      <c r="I387" s="78"/>
      <c r="J387" s="78"/>
      <c r="K387" s="78"/>
      <c r="L387" s="78"/>
      <c r="M387" s="78"/>
      <c r="N387" s="78"/>
      <c r="O387" s="43"/>
      <c r="P387" s="230"/>
    </row>
    <row r="388" spans="1:17" x14ac:dyDescent="0.2">
      <c r="B388" s="59"/>
      <c r="C388" s="60"/>
      <c r="D388" s="61"/>
      <c r="E388" s="62"/>
      <c r="F388" s="114"/>
      <c r="G388" s="429"/>
      <c r="H388" s="406"/>
      <c r="I388" s="78"/>
      <c r="J388" s="78"/>
      <c r="K388" s="78"/>
      <c r="L388" s="78"/>
      <c r="M388" s="78"/>
      <c r="N388" s="78"/>
      <c r="O388" s="43"/>
      <c r="P388" s="230"/>
    </row>
    <row r="389" spans="1:17" x14ac:dyDescent="0.2">
      <c r="B389" s="59"/>
      <c r="C389" s="60"/>
      <c r="D389" s="61"/>
      <c r="E389" s="62"/>
      <c r="F389" s="114"/>
      <c r="G389" s="429"/>
      <c r="H389" s="406"/>
      <c r="I389" s="78"/>
      <c r="J389" s="78"/>
      <c r="K389" s="78"/>
      <c r="L389" s="78"/>
      <c r="M389" s="78"/>
      <c r="N389" s="78"/>
      <c r="O389" s="43"/>
      <c r="P389" s="230"/>
    </row>
    <row r="390" spans="1:17" x14ac:dyDescent="0.2">
      <c r="B390" s="59"/>
      <c r="C390" s="60"/>
      <c r="D390" s="61"/>
      <c r="E390" s="62"/>
      <c r="F390" s="114"/>
      <c r="G390" s="429"/>
      <c r="H390" s="406"/>
      <c r="I390" s="78"/>
      <c r="J390" s="78"/>
      <c r="K390" s="78"/>
      <c r="L390" s="78"/>
      <c r="M390" s="78"/>
      <c r="N390" s="78"/>
      <c r="O390" s="43"/>
      <c r="P390" s="230"/>
    </row>
    <row r="391" spans="1:17" x14ac:dyDescent="0.2">
      <c r="B391" s="59"/>
      <c r="C391" s="60"/>
      <c r="D391" s="61"/>
      <c r="E391" s="62"/>
      <c r="F391" s="114"/>
      <c r="G391" s="429"/>
      <c r="H391" s="406"/>
      <c r="I391" s="78"/>
      <c r="J391" s="78"/>
      <c r="K391" s="78"/>
      <c r="L391" s="78"/>
      <c r="M391" s="78"/>
      <c r="N391" s="78"/>
      <c r="O391" s="43"/>
      <c r="P391" s="230"/>
    </row>
    <row r="392" spans="1:17" x14ac:dyDescent="0.2">
      <c r="A392" s="1"/>
      <c r="B392" s="59"/>
      <c r="C392" s="60"/>
      <c r="D392" s="61"/>
      <c r="E392" s="62"/>
      <c r="F392" s="114"/>
      <c r="G392" s="429"/>
      <c r="H392" s="406"/>
      <c r="I392" s="78"/>
      <c r="J392" s="78"/>
      <c r="K392" s="78"/>
      <c r="L392" s="78"/>
      <c r="M392" s="78"/>
      <c r="N392" s="78"/>
      <c r="O392" s="43"/>
      <c r="P392" s="230"/>
      <c r="Q392" s="1"/>
    </row>
    <row r="393" spans="1:17" x14ac:dyDescent="0.2">
      <c r="A393" s="1"/>
      <c r="B393" s="59"/>
      <c r="C393" s="60"/>
      <c r="D393" s="61"/>
      <c r="E393" s="62"/>
      <c r="F393" s="114"/>
      <c r="G393" s="429"/>
      <c r="H393" s="406"/>
      <c r="I393" s="78"/>
      <c r="J393" s="78"/>
      <c r="K393" s="78"/>
      <c r="L393" s="78"/>
      <c r="M393" s="78"/>
      <c r="N393" s="78"/>
      <c r="O393" s="43"/>
      <c r="P393" s="230"/>
      <c r="Q393" s="1"/>
    </row>
    <row r="394" spans="1:17" x14ac:dyDescent="0.2">
      <c r="A394" s="1"/>
      <c r="B394" s="59"/>
      <c r="C394" s="60"/>
      <c r="D394" s="61"/>
      <c r="E394" s="62"/>
      <c r="F394" s="114"/>
      <c r="G394" s="429"/>
      <c r="H394" s="406"/>
      <c r="I394" s="78"/>
      <c r="J394" s="78"/>
      <c r="K394" s="78"/>
      <c r="L394" s="78"/>
      <c r="M394" s="78"/>
      <c r="N394" s="78"/>
      <c r="O394" s="43"/>
      <c r="P394" s="124"/>
      <c r="Q394" s="1"/>
    </row>
    <row r="395" spans="1:17" x14ac:dyDescent="0.2">
      <c r="A395" s="1"/>
      <c r="B395" s="59"/>
      <c r="C395" s="60"/>
      <c r="D395" s="61"/>
      <c r="E395" s="62"/>
      <c r="F395" s="114"/>
      <c r="G395" s="429"/>
      <c r="H395" s="406"/>
      <c r="I395" s="78"/>
      <c r="J395" s="78"/>
      <c r="K395" s="78"/>
      <c r="L395" s="78"/>
      <c r="M395" s="78"/>
      <c r="N395" s="78"/>
      <c r="O395" s="43"/>
      <c r="P395" s="124"/>
      <c r="Q395" s="1"/>
    </row>
    <row r="396" spans="1:17" x14ac:dyDescent="0.2">
      <c r="A396" s="1"/>
      <c r="B396" s="59"/>
      <c r="C396" s="60"/>
      <c r="D396" s="61"/>
      <c r="E396" s="62"/>
      <c r="F396" s="114"/>
      <c r="G396" s="429"/>
      <c r="H396" s="406"/>
      <c r="I396" s="78"/>
      <c r="J396" s="78"/>
      <c r="K396" s="78"/>
      <c r="L396" s="78"/>
      <c r="M396" s="78"/>
      <c r="N396" s="78"/>
      <c r="O396" s="43"/>
      <c r="P396" s="124"/>
      <c r="Q396" s="1"/>
    </row>
  </sheetData>
  <mergeCells count="264">
    <mergeCell ref="B123:E123"/>
    <mergeCell ref="A115:Q115"/>
    <mergeCell ref="B116:E116"/>
    <mergeCell ref="B117:E117"/>
    <mergeCell ref="B118:E118"/>
    <mergeCell ref="B119:E119"/>
    <mergeCell ref="B120:E120"/>
    <mergeCell ref="B285:E285"/>
    <mergeCell ref="B279:E279"/>
    <mergeCell ref="B280:E280"/>
    <mergeCell ref="B281:E281"/>
    <mergeCell ref="B282:E282"/>
    <mergeCell ref="B283:E283"/>
    <mergeCell ref="B284:E284"/>
    <mergeCell ref="A277:Q277"/>
    <mergeCell ref="B278:E278"/>
    <mergeCell ref="B271:B272"/>
    <mergeCell ref="B255:E255"/>
    <mergeCell ref="B257:E257"/>
    <mergeCell ref="A250:O250"/>
    <mergeCell ref="B253:E253"/>
    <mergeCell ref="A260:O260"/>
    <mergeCell ref="A259:O259"/>
    <mergeCell ref="B258:E258"/>
    <mergeCell ref="B233:E233"/>
    <mergeCell ref="A241:Q241"/>
    <mergeCell ref="B242:E242"/>
    <mergeCell ref="B243:E243"/>
    <mergeCell ref="B244:E244"/>
    <mergeCell ref="B245:E245"/>
    <mergeCell ref="A234:O234"/>
    <mergeCell ref="A235:A236"/>
    <mergeCell ref="B230:E230"/>
    <mergeCell ref="B231:E231"/>
    <mergeCell ref="B232:E232"/>
    <mergeCell ref="B201:E201"/>
    <mergeCell ref="B202:E202"/>
    <mergeCell ref="B203:E203"/>
    <mergeCell ref="B204:E204"/>
    <mergeCell ref="A225:Q225"/>
    <mergeCell ref="B226:E226"/>
    <mergeCell ref="A215:O215"/>
    <mergeCell ref="A214:O214"/>
    <mergeCell ref="A205:O205"/>
    <mergeCell ref="B208:E208"/>
    <mergeCell ref="B210:E210"/>
    <mergeCell ref="B213:E213"/>
    <mergeCell ref="B211:E211"/>
    <mergeCell ref="B207:E207"/>
    <mergeCell ref="B206:E206"/>
    <mergeCell ref="B209:E209"/>
    <mergeCell ref="B165:E165"/>
    <mergeCell ref="A196:Q196"/>
    <mergeCell ref="B197:E197"/>
    <mergeCell ref="B198:E198"/>
    <mergeCell ref="B182:E182"/>
    <mergeCell ref="A176:O176"/>
    <mergeCell ref="B183:E183"/>
    <mergeCell ref="B186:E186"/>
    <mergeCell ref="B184:E184"/>
    <mergeCell ref="A166:O166"/>
    <mergeCell ref="A169:O169"/>
    <mergeCell ref="B180:E180"/>
    <mergeCell ref="B181:E181"/>
    <mergeCell ref="B177:E177"/>
    <mergeCell ref="B179:E179"/>
    <mergeCell ref="B178:E178"/>
    <mergeCell ref="B185:E185"/>
    <mergeCell ref="B188:E188"/>
    <mergeCell ref="B187:E187"/>
    <mergeCell ref="A189:O189"/>
    <mergeCell ref="A190:O190"/>
    <mergeCell ref="B159:E159"/>
    <mergeCell ref="B160:E160"/>
    <mergeCell ref="B161:E161"/>
    <mergeCell ref="B162:E162"/>
    <mergeCell ref="B163:E163"/>
    <mergeCell ref="B164:E164"/>
    <mergeCell ref="B96:E96"/>
    <mergeCell ref="B97:E97"/>
    <mergeCell ref="B98:E98"/>
    <mergeCell ref="A157:Q157"/>
    <mergeCell ref="B158:E158"/>
    <mergeCell ref="B141:E141"/>
    <mergeCell ref="A124:O124"/>
    <mergeCell ref="A99:O99"/>
    <mergeCell ref="B135:E135"/>
    <mergeCell ref="A104:O104"/>
    <mergeCell ref="B143:E143"/>
    <mergeCell ref="A147:O147"/>
    <mergeCell ref="B144:E144"/>
    <mergeCell ref="A146:O146"/>
    <mergeCell ref="B145:E145"/>
    <mergeCell ref="B142:E142"/>
    <mergeCell ref="B121:E121"/>
    <mergeCell ref="B122:E122"/>
    <mergeCell ref="B59:E59"/>
    <mergeCell ref="B95:E95"/>
    <mergeCell ref="B50:E50"/>
    <mergeCell ref="A90:Q90"/>
    <mergeCell ref="B63:E63"/>
    <mergeCell ref="B53:E53"/>
    <mergeCell ref="B58:E58"/>
    <mergeCell ref="A51:O51"/>
    <mergeCell ref="B55:E55"/>
    <mergeCell ref="B52:E52"/>
    <mergeCell ref="B56:E56"/>
    <mergeCell ref="B57:E57"/>
    <mergeCell ref="B44:E44"/>
    <mergeCell ref="B45:E45"/>
    <mergeCell ref="A39:O39"/>
    <mergeCell ref="B46:E46"/>
    <mergeCell ref="B47:E47"/>
    <mergeCell ref="B48:E48"/>
    <mergeCell ref="B49:E49"/>
    <mergeCell ref="B139:E139"/>
    <mergeCell ref="B140:E140"/>
    <mergeCell ref="A64:O64"/>
    <mergeCell ref="D77:D78"/>
    <mergeCell ref="A65:P65"/>
    <mergeCell ref="B92:E92"/>
    <mergeCell ref="B93:E93"/>
    <mergeCell ref="B94:E94"/>
    <mergeCell ref="A133:O133"/>
    <mergeCell ref="B134:E134"/>
    <mergeCell ref="B138:E138"/>
    <mergeCell ref="B136:E136"/>
    <mergeCell ref="B137:E137"/>
    <mergeCell ref="B91:E91"/>
    <mergeCell ref="B60:E60"/>
    <mergeCell ref="B62:E62"/>
    <mergeCell ref="B61:E61"/>
    <mergeCell ref="B227:E227"/>
    <mergeCell ref="B228:E228"/>
    <mergeCell ref="B229:E229"/>
    <mergeCell ref="Q3:Q4"/>
    <mergeCell ref="B54:E54"/>
    <mergeCell ref="E2:E3"/>
    <mergeCell ref="G2:O2"/>
    <mergeCell ref="A5:O5"/>
    <mergeCell ref="A2:A3"/>
    <mergeCell ref="C2:C3"/>
    <mergeCell ref="D2:D3"/>
    <mergeCell ref="B2:B3"/>
    <mergeCell ref="B32:E32"/>
    <mergeCell ref="B33:E33"/>
    <mergeCell ref="B34:E34"/>
    <mergeCell ref="B35:E35"/>
    <mergeCell ref="A6:O6"/>
    <mergeCell ref="A30:Q30"/>
    <mergeCell ref="B31:E31"/>
    <mergeCell ref="B36:E36"/>
    <mergeCell ref="B37:E37"/>
    <mergeCell ref="B38:E38"/>
    <mergeCell ref="A42:Q42"/>
    <mergeCell ref="B43:E43"/>
    <mergeCell ref="A298:P298"/>
    <mergeCell ref="A299:P299"/>
    <mergeCell ref="B305:E305"/>
    <mergeCell ref="A270:O270"/>
    <mergeCell ref="B287:E287"/>
    <mergeCell ref="B288:E288"/>
    <mergeCell ref="B199:E199"/>
    <mergeCell ref="B200:E200"/>
    <mergeCell ref="B294:E294"/>
    <mergeCell ref="B291:E291"/>
    <mergeCell ref="B293:E293"/>
    <mergeCell ref="A286:O286"/>
    <mergeCell ref="B292:E292"/>
    <mergeCell ref="B290:E290"/>
    <mergeCell ref="B289:E289"/>
    <mergeCell ref="B251:E251"/>
    <mergeCell ref="B256:E256"/>
    <mergeCell ref="B252:E252"/>
    <mergeCell ref="B246:E246"/>
    <mergeCell ref="B247:E247"/>
    <mergeCell ref="B254:E254"/>
    <mergeCell ref="B248:E248"/>
    <mergeCell ref="B249:E249"/>
    <mergeCell ref="B212:E212"/>
    <mergeCell ref="B326:E326"/>
    <mergeCell ref="B309:E309"/>
    <mergeCell ref="A301:O301"/>
    <mergeCell ref="B308:E308"/>
    <mergeCell ref="B312:E312"/>
    <mergeCell ref="A304:O304"/>
    <mergeCell ref="A300:O300"/>
    <mergeCell ref="G302:O302"/>
    <mergeCell ref="A302:E303"/>
    <mergeCell ref="B307:E307"/>
    <mergeCell ref="B306:E306"/>
    <mergeCell ref="B319:E319"/>
    <mergeCell ref="B318:E318"/>
    <mergeCell ref="B325:E325"/>
    <mergeCell ref="B321:E321"/>
    <mergeCell ref="B322:E322"/>
    <mergeCell ref="B320:E320"/>
    <mergeCell ref="B323:E323"/>
    <mergeCell ref="B324:E324"/>
    <mergeCell ref="A317:O317"/>
    <mergeCell ref="B316:E316"/>
    <mergeCell ref="B315:E315"/>
    <mergeCell ref="B313:E313"/>
    <mergeCell ref="B314:E314"/>
    <mergeCell ref="B311:E311"/>
    <mergeCell ref="B310:E310"/>
    <mergeCell ref="A385:E385"/>
    <mergeCell ref="B380:E380"/>
    <mergeCell ref="B381:E381"/>
    <mergeCell ref="B382:E382"/>
    <mergeCell ref="A383:O383"/>
    <mergeCell ref="B377:E377"/>
    <mergeCell ref="B348:E348"/>
    <mergeCell ref="B379:E379"/>
    <mergeCell ref="B378:E378"/>
    <mergeCell ref="B364:E364"/>
    <mergeCell ref="B367:E367"/>
    <mergeCell ref="B376:E376"/>
    <mergeCell ref="A370:O370"/>
    <mergeCell ref="B371:E371"/>
    <mergeCell ref="B372:E372"/>
    <mergeCell ref="B374:E374"/>
    <mergeCell ref="B375:E375"/>
    <mergeCell ref="B373:E373"/>
    <mergeCell ref="B362:E362"/>
    <mergeCell ref="B368:E368"/>
    <mergeCell ref="B350:E350"/>
    <mergeCell ref="B369:E369"/>
    <mergeCell ref="B365:E365"/>
    <mergeCell ref="B360:E360"/>
    <mergeCell ref="B358:E358"/>
    <mergeCell ref="B359:E359"/>
    <mergeCell ref="A361:O361"/>
    <mergeCell ref="B363:E363"/>
    <mergeCell ref="B366:E366"/>
    <mergeCell ref="B351:E351"/>
    <mergeCell ref="B357:E357"/>
    <mergeCell ref="B356:E356"/>
    <mergeCell ref="B353:E353"/>
    <mergeCell ref="B354:E354"/>
    <mergeCell ref="B327:E327"/>
    <mergeCell ref="A352:O352"/>
    <mergeCell ref="B355:E355"/>
    <mergeCell ref="B328:E328"/>
    <mergeCell ref="B333:E333"/>
    <mergeCell ref="B331:E331"/>
    <mergeCell ref="B332:E332"/>
    <mergeCell ref="B334:E334"/>
    <mergeCell ref="A330:O330"/>
    <mergeCell ref="B341:E341"/>
    <mergeCell ref="B340:E340"/>
    <mergeCell ref="B346:E346"/>
    <mergeCell ref="A343:O343"/>
    <mergeCell ref="B345:E345"/>
    <mergeCell ref="B349:E349"/>
    <mergeCell ref="B347:E347"/>
    <mergeCell ref="B344:E344"/>
    <mergeCell ref="B336:E336"/>
    <mergeCell ref="B337:E337"/>
    <mergeCell ref="B342:E342"/>
    <mergeCell ref="B329:E329"/>
    <mergeCell ref="B338:E338"/>
    <mergeCell ref="B335:E335"/>
    <mergeCell ref="B339:E339"/>
  </mergeCells>
  <phoneticPr fontId="2" type="noConversion"/>
  <conditionalFormatting sqref="F1:F29 O31:O38 F31:F41 F43:F64 Q52:Q63 O54:O55 O58:O59 F66:F89 Q69:Q73 O86:O87 O91:P91 O92:O94 O95:P95 F124:F156 O134:O145 Q134:Q145 Q148:Q150 F158:F195 Q177:Q188 O179:O180 F197:F224 Q206:Q213 O209 Q216:Q217 O226:O233 F226:F240 O252:O254 Q267 F271:F276 O289:O290 F300:F65536 Q305:Q316 Q318:Q329 Q331:Q342 Q344:Q351 Q353:Q360 Q362:Q369 Q371:Q382">
    <cfRule type="cellIs" dxfId="8" priority="56" stopIfTrue="1" operator="lessThan">
      <formula>0</formula>
    </cfRule>
  </conditionalFormatting>
  <conditionalFormatting sqref="F91:F114">
    <cfRule type="cellIs" dxfId="7" priority="1" stopIfTrue="1" operator="lessThan">
      <formula>0</formula>
    </cfRule>
  </conditionalFormatting>
  <conditionalFormatting sqref="F242:F269">
    <cfRule type="cellIs" dxfId="6" priority="13" stopIfTrue="1" operator="lessThan">
      <formula>0</formula>
    </cfRule>
  </conditionalFormatting>
  <conditionalFormatting sqref="F278:F297">
    <cfRule type="cellIs" dxfId="5" priority="4" stopIfTrue="1" operator="lessThan">
      <formula>0</formula>
    </cfRule>
  </conditionalFormatting>
  <conditionalFormatting sqref="O243:O245">
    <cfRule type="cellIs" dxfId="4" priority="11" stopIfTrue="1" operator="lessThan">
      <formula>0</formula>
    </cfRule>
  </conditionalFormatting>
  <conditionalFormatting sqref="O280:O281">
    <cfRule type="cellIs" dxfId="3" priority="3" stopIfTrue="1" operator="lessThan">
      <formula>0</formula>
    </cfRule>
  </conditionalFormatting>
  <pageMargins left="0.35433070866141736" right="0.35433070866141736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138"/>
  <sheetViews>
    <sheetView tabSelected="1" view="pageBreakPreview" topLeftCell="A627" zoomScale="115" zoomScaleNormal="115" zoomScaleSheetLayoutView="115" workbookViewId="0">
      <selection activeCell="J11" sqref="J11"/>
    </sheetView>
  </sheetViews>
  <sheetFormatPr defaultColWidth="9.140625" defaultRowHeight="12.75" x14ac:dyDescent="0.2"/>
  <cols>
    <col min="1" max="1" width="7.7109375" style="938" customWidth="1"/>
    <col min="2" max="2" width="27.140625" style="939" customWidth="1"/>
    <col min="3" max="3" width="12.42578125" style="940" customWidth="1"/>
    <col min="4" max="4" width="10" style="941" customWidth="1"/>
    <col min="5" max="5" width="13" style="942" customWidth="1"/>
    <col min="6" max="6" width="14.140625" style="895" customWidth="1"/>
    <col min="7" max="7" width="12.42578125" style="901" customWidth="1"/>
    <col min="8" max="9" width="11" style="901" hidden="1" customWidth="1"/>
    <col min="10" max="10" width="52.140625" style="901" customWidth="1"/>
    <col min="11" max="11" width="15.85546875" style="943" hidden="1" customWidth="1"/>
    <col min="12" max="12" width="9.85546875" style="993" hidden="1" customWidth="1"/>
    <col min="13" max="13" width="14.42578125" style="894" customWidth="1"/>
    <col min="14" max="14" width="12.28515625" style="894" customWidth="1"/>
    <col min="15" max="15" width="12.28515625" style="1025" customWidth="1"/>
    <col min="16" max="30" width="12.28515625" style="894" customWidth="1"/>
    <col min="31" max="32" width="9.140625" style="894" customWidth="1"/>
    <col min="33" max="50" width="15.5703125" style="894" customWidth="1"/>
    <col min="51" max="51" width="9.140625" style="894"/>
    <col min="52" max="69" width="9.140625" style="898"/>
    <col min="70" max="16384" width="9.140625" style="894"/>
  </cols>
  <sheetData>
    <row r="1" spans="1:15" x14ac:dyDescent="0.2">
      <c r="F1" s="896"/>
      <c r="J1" s="1014" t="s">
        <v>1551</v>
      </c>
    </row>
    <row r="2" spans="1:15" ht="34.15" customHeight="1" x14ac:dyDescent="0.2">
      <c r="A2" s="1383" t="s">
        <v>1503</v>
      </c>
      <c r="B2" s="1383"/>
      <c r="C2" s="1383"/>
      <c r="D2" s="1383"/>
      <c r="E2" s="1383"/>
      <c r="F2" s="1383"/>
      <c r="G2" s="1383"/>
      <c r="H2" s="1383"/>
      <c r="I2" s="1383"/>
      <c r="J2" s="1383"/>
    </row>
    <row r="3" spans="1:15" ht="18" customHeight="1" x14ac:dyDescent="0.2">
      <c r="A3" s="952"/>
      <c r="B3" s="1384" t="s">
        <v>1473</v>
      </c>
      <c r="C3" s="1384"/>
      <c r="D3" s="1384"/>
      <c r="E3" s="1384"/>
      <c r="F3" s="1384"/>
      <c r="G3" s="1384"/>
      <c r="H3" s="1384"/>
      <c r="I3" s="1384"/>
      <c r="J3" s="1384"/>
    </row>
    <row r="4" spans="1:15" ht="18" customHeight="1" x14ac:dyDescent="0.2">
      <c r="A4" s="952"/>
      <c r="B4" s="1385" t="s">
        <v>1638</v>
      </c>
      <c r="C4" s="1385"/>
      <c r="D4" s="1385"/>
      <c r="E4" s="1385"/>
      <c r="F4" s="1385"/>
      <c r="G4" s="1385"/>
      <c r="H4" s="1385"/>
      <c r="I4" s="1385"/>
      <c r="J4" s="1385"/>
    </row>
    <row r="5" spans="1:15" ht="18" customHeight="1" x14ac:dyDescent="0.2">
      <c r="A5" s="952"/>
      <c r="B5" s="953"/>
      <c r="C5" s="954"/>
      <c r="D5" s="955"/>
      <c r="E5" s="956"/>
      <c r="F5" s="956"/>
    </row>
    <row r="6" spans="1:15" ht="18" customHeight="1" x14ac:dyDescent="0.2">
      <c r="A6" s="952"/>
      <c r="B6" s="953"/>
      <c r="C6" s="954"/>
      <c r="D6" s="955"/>
      <c r="E6" s="956"/>
      <c r="F6" s="956"/>
      <c r="G6" s="1382" t="s">
        <v>1508</v>
      </c>
      <c r="H6" s="1382"/>
      <c r="I6" s="1382"/>
      <c r="J6" s="1382"/>
    </row>
    <row r="7" spans="1:15" ht="69" customHeight="1" x14ac:dyDescent="0.2">
      <c r="A7" s="957" t="s">
        <v>501</v>
      </c>
      <c r="B7" s="958" t="s">
        <v>1548</v>
      </c>
      <c r="C7" s="902" t="s">
        <v>1550</v>
      </c>
      <c r="D7" s="902" t="s">
        <v>792</v>
      </c>
      <c r="E7" s="902" t="s">
        <v>1549</v>
      </c>
      <c r="F7" s="902" t="s">
        <v>1639</v>
      </c>
      <c r="G7" s="902" t="s">
        <v>1640</v>
      </c>
      <c r="H7" s="902" t="s">
        <v>1506</v>
      </c>
      <c r="I7" s="902" t="s">
        <v>1507</v>
      </c>
      <c r="J7" s="902" t="s">
        <v>752</v>
      </c>
    </row>
    <row r="8" spans="1:15" s="964" customFormat="1" ht="23.25" customHeight="1" x14ac:dyDescent="0.2">
      <c r="A8" s="1362"/>
      <c r="B8" s="1361" t="s">
        <v>1535</v>
      </c>
      <c r="C8" s="1003"/>
      <c r="D8" s="961"/>
      <c r="E8" s="1036" t="s">
        <v>1434</v>
      </c>
      <c r="F8" s="962">
        <f t="shared" ref="F8:G12" si="0">F13+F18+F23</f>
        <v>26595534.399999995</v>
      </c>
      <c r="G8" s="962">
        <f t="shared" si="0"/>
        <v>26563958.299999997</v>
      </c>
      <c r="H8" s="962">
        <f>G8/F8*100</f>
        <v>99.881272925277258</v>
      </c>
      <c r="I8" s="962">
        <f>G8-F8</f>
        <v>-31576.099999997765</v>
      </c>
      <c r="J8" s="962"/>
      <c r="K8" s="963"/>
      <c r="L8" s="983">
        <f>F8-G8</f>
        <v>31576.099999997765</v>
      </c>
      <c r="O8" s="1001">
        <f>G8/F8*100</f>
        <v>99.881272925277258</v>
      </c>
    </row>
    <row r="9" spans="1:15" s="964" customFormat="1" ht="27.6" customHeight="1" x14ac:dyDescent="0.2">
      <c r="A9" s="1362"/>
      <c r="B9" s="1361"/>
      <c r="C9" s="1045"/>
      <c r="D9" s="961"/>
      <c r="E9" s="1046" t="s">
        <v>1467</v>
      </c>
      <c r="F9" s="962">
        <f>F14+F19+F24</f>
        <v>1019666.3999999999</v>
      </c>
      <c r="G9" s="962">
        <f t="shared" si="0"/>
        <v>1019491</v>
      </c>
      <c r="H9" s="962">
        <f t="shared" ref="H9:H72" si="1">G9/F9*100</f>
        <v>99.982798295599423</v>
      </c>
      <c r="I9" s="962">
        <f t="shared" ref="I9:I72" si="2">G9-F9</f>
        <v>-175.39999999990687</v>
      </c>
      <c r="J9" s="962"/>
      <c r="K9" s="963"/>
      <c r="L9" s="983">
        <f t="shared" ref="L9:L72" si="3">F9-G9</f>
        <v>175.39999999990687</v>
      </c>
      <c r="O9" s="1001"/>
    </row>
    <row r="10" spans="1:15" s="964" customFormat="1" ht="28.9" customHeight="1" x14ac:dyDescent="0.2">
      <c r="A10" s="1362"/>
      <c r="B10" s="1361"/>
      <c r="C10" s="1045"/>
      <c r="D10" s="961"/>
      <c r="E10" s="1046" t="s">
        <v>1474</v>
      </c>
      <c r="F10" s="962">
        <f t="shared" si="0"/>
        <v>16317198.6</v>
      </c>
      <c r="G10" s="962">
        <f t="shared" si="0"/>
        <v>16298515.800000001</v>
      </c>
      <c r="H10" s="962">
        <f t="shared" si="1"/>
        <v>99.885502404806175</v>
      </c>
      <c r="I10" s="962">
        <f t="shared" si="2"/>
        <v>-18682.799999998882</v>
      </c>
      <c r="J10" s="962"/>
      <c r="K10" s="963"/>
      <c r="L10" s="983">
        <f t="shared" si="3"/>
        <v>18682.799999998882</v>
      </c>
      <c r="O10" s="1001"/>
    </row>
    <row r="11" spans="1:15" s="964" customFormat="1" ht="26.45" customHeight="1" x14ac:dyDescent="0.2">
      <c r="A11" s="1362"/>
      <c r="B11" s="1361"/>
      <c r="C11" s="1045"/>
      <c r="D11" s="961"/>
      <c r="E11" s="1046" t="s">
        <v>30</v>
      </c>
      <c r="F11" s="962">
        <f t="shared" si="0"/>
        <v>9258669.3999999966</v>
      </c>
      <c r="G11" s="962">
        <f t="shared" si="0"/>
        <v>9245951.4999999981</v>
      </c>
      <c r="H11" s="962">
        <f t="shared" si="1"/>
        <v>99.862637929376774</v>
      </c>
      <c r="I11" s="962">
        <f t="shared" si="2"/>
        <v>-12717.89999999851</v>
      </c>
      <c r="J11" s="962"/>
      <c r="K11" s="963"/>
      <c r="L11" s="983">
        <f t="shared" si="3"/>
        <v>12717.89999999851</v>
      </c>
      <c r="O11" s="1001"/>
    </row>
    <row r="12" spans="1:15" s="964" customFormat="1" ht="23.45" customHeight="1" x14ac:dyDescent="0.2">
      <c r="A12" s="1362"/>
      <c r="B12" s="1361"/>
      <c r="C12" s="1045"/>
      <c r="D12" s="961"/>
      <c r="E12" s="1046" t="s">
        <v>1475</v>
      </c>
      <c r="F12" s="962">
        <f t="shared" si="0"/>
        <v>0</v>
      </c>
      <c r="G12" s="962">
        <f t="shared" si="0"/>
        <v>0</v>
      </c>
      <c r="H12" s="962" t="e">
        <f t="shared" si="1"/>
        <v>#DIV/0!</v>
      </c>
      <c r="I12" s="962">
        <f t="shared" si="2"/>
        <v>0</v>
      </c>
      <c r="J12" s="962"/>
      <c r="K12" s="963"/>
      <c r="L12" s="983">
        <f t="shared" si="3"/>
        <v>0</v>
      </c>
      <c r="O12" s="1001"/>
    </row>
    <row r="13" spans="1:15" s="964" customFormat="1" ht="28.15" customHeight="1" x14ac:dyDescent="0.2">
      <c r="A13" s="1362"/>
      <c r="B13" s="1363"/>
      <c r="C13" s="1363" t="s">
        <v>1582</v>
      </c>
      <c r="D13" s="961"/>
      <c r="E13" s="1036" t="s">
        <v>1434</v>
      </c>
      <c r="F13" s="962">
        <f t="shared" ref="F13:G16" si="4">F417+F462+F497+F535+F595+F617</f>
        <v>24223177.299999997</v>
      </c>
      <c r="G13" s="962">
        <f t="shared" si="4"/>
        <v>24193729.999999996</v>
      </c>
      <c r="H13" s="962">
        <f t="shared" si="1"/>
        <v>99.878433371331511</v>
      </c>
      <c r="I13" s="962">
        <f t="shared" si="2"/>
        <v>-29447.300000000745</v>
      </c>
      <c r="J13" s="962"/>
      <c r="K13" s="998"/>
      <c r="L13" s="983">
        <f t="shared" si="3"/>
        <v>29447.300000000745</v>
      </c>
      <c r="M13" s="982"/>
      <c r="O13" s="1001"/>
    </row>
    <row r="14" spans="1:15" s="964" customFormat="1" ht="28.15" customHeight="1" x14ac:dyDescent="0.2">
      <c r="A14" s="1362"/>
      <c r="B14" s="1363"/>
      <c r="C14" s="1363"/>
      <c r="D14" s="961"/>
      <c r="E14" s="1046" t="s">
        <v>1467</v>
      </c>
      <c r="F14" s="962">
        <f t="shared" si="4"/>
        <v>1019666.3999999999</v>
      </c>
      <c r="G14" s="962">
        <f t="shared" si="4"/>
        <v>1019491</v>
      </c>
      <c r="H14" s="962">
        <f t="shared" si="1"/>
        <v>99.982798295599423</v>
      </c>
      <c r="I14" s="962">
        <f t="shared" si="2"/>
        <v>-175.39999999990687</v>
      </c>
      <c r="J14" s="962"/>
      <c r="K14" s="963"/>
      <c r="L14" s="983">
        <f t="shared" si="3"/>
        <v>175.39999999990687</v>
      </c>
      <c r="M14" s="982"/>
      <c r="O14" s="1001"/>
    </row>
    <row r="15" spans="1:15" s="964" customFormat="1" ht="27" customHeight="1" x14ac:dyDescent="0.2">
      <c r="A15" s="1362"/>
      <c r="B15" s="1363"/>
      <c r="C15" s="1363"/>
      <c r="D15" s="961"/>
      <c r="E15" s="1046" t="s">
        <v>1474</v>
      </c>
      <c r="F15" s="962">
        <f t="shared" si="4"/>
        <v>14261299.5</v>
      </c>
      <c r="G15" s="962">
        <f t="shared" si="4"/>
        <v>14242792.800000001</v>
      </c>
      <c r="H15" s="962">
        <f t="shared" si="1"/>
        <v>99.870231320785322</v>
      </c>
      <c r="I15" s="962">
        <f t="shared" si="2"/>
        <v>-18506.699999999255</v>
      </c>
      <c r="J15" s="962"/>
      <c r="K15" s="963"/>
      <c r="L15" s="983">
        <f t="shared" si="3"/>
        <v>18506.699999999255</v>
      </c>
      <c r="M15" s="982"/>
      <c r="O15" s="1001"/>
    </row>
    <row r="16" spans="1:15" s="964" customFormat="1" ht="26.45" customHeight="1" x14ac:dyDescent="0.2">
      <c r="A16" s="1362"/>
      <c r="B16" s="1363"/>
      <c r="C16" s="1363"/>
      <c r="D16" s="961"/>
      <c r="E16" s="1046" t="s">
        <v>30</v>
      </c>
      <c r="F16" s="962">
        <f t="shared" si="4"/>
        <v>8942211.3999999966</v>
      </c>
      <c r="G16" s="962">
        <f t="shared" si="4"/>
        <v>8931446.1999999974</v>
      </c>
      <c r="H16" s="962">
        <f t="shared" si="1"/>
        <v>99.879613671401245</v>
      </c>
      <c r="I16" s="962">
        <f t="shared" si="2"/>
        <v>-10765.199999999255</v>
      </c>
      <c r="J16" s="962"/>
      <c r="K16" s="963"/>
      <c r="L16" s="983">
        <f t="shared" si="3"/>
        <v>10765.199999999255</v>
      </c>
      <c r="M16" s="982"/>
      <c r="O16" s="1001"/>
    </row>
    <row r="17" spans="1:34" s="964" customFormat="1" ht="25.9" customHeight="1" x14ac:dyDescent="0.2">
      <c r="A17" s="1362"/>
      <c r="B17" s="1363"/>
      <c r="C17" s="1363"/>
      <c r="D17" s="961"/>
      <c r="E17" s="1046" t="s">
        <v>1475</v>
      </c>
      <c r="F17" s="962">
        <v>0</v>
      </c>
      <c r="G17" s="962">
        <v>0</v>
      </c>
      <c r="H17" s="962" t="e">
        <f t="shared" si="1"/>
        <v>#DIV/0!</v>
      </c>
      <c r="I17" s="962">
        <f t="shared" si="2"/>
        <v>0</v>
      </c>
      <c r="J17" s="962"/>
      <c r="K17" s="963"/>
      <c r="L17" s="983">
        <f t="shared" si="3"/>
        <v>0</v>
      </c>
      <c r="O17" s="1001"/>
    </row>
    <row r="18" spans="1:34" s="964" customFormat="1" ht="28.15" customHeight="1" x14ac:dyDescent="0.2">
      <c r="A18" s="1362"/>
      <c r="B18" s="1363"/>
      <c r="C18" s="1363" t="s">
        <v>1566</v>
      </c>
      <c r="D18" s="961"/>
      <c r="E18" s="1036" t="s">
        <v>1434</v>
      </c>
      <c r="F18" s="962">
        <f>F19+F20+F21+F22</f>
        <v>2166215.7000000002</v>
      </c>
      <c r="G18" s="962">
        <f t="shared" ref="G18" si="5">G19+G20+G21+G22</f>
        <v>2164262.7999999998</v>
      </c>
      <c r="H18" s="962">
        <f t="shared" si="1"/>
        <v>99.909847389620509</v>
      </c>
      <c r="I18" s="962">
        <f t="shared" si="2"/>
        <v>-1952.9000000003725</v>
      </c>
      <c r="J18" s="962"/>
      <c r="K18" s="963"/>
      <c r="L18" s="983">
        <f t="shared" si="3"/>
        <v>1952.9000000003725</v>
      </c>
      <c r="O18" s="1001"/>
    </row>
    <row r="19" spans="1:34" s="964" customFormat="1" ht="28.15" customHeight="1" x14ac:dyDescent="0.2">
      <c r="A19" s="1362"/>
      <c r="B19" s="1363"/>
      <c r="C19" s="1363"/>
      <c r="D19" s="961"/>
      <c r="E19" s="1046" t="s">
        <v>1467</v>
      </c>
      <c r="F19" s="962">
        <f>F422</f>
        <v>0</v>
      </c>
      <c r="G19" s="962">
        <f t="shared" ref="G19" si="6">G422</f>
        <v>0</v>
      </c>
      <c r="H19" s="962" t="e">
        <f t="shared" si="1"/>
        <v>#DIV/0!</v>
      </c>
      <c r="I19" s="962">
        <f t="shared" si="2"/>
        <v>0</v>
      </c>
      <c r="J19" s="962"/>
      <c r="K19" s="963"/>
      <c r="L19" s="983">
        <f t="shared" si="3"/>
        <v>0</v>
      </c>
      <c r="O19" s="1001"/>
    </row>
    <row r="20" spans="1:34" s="964" customFormat="1" ht="27.6" customHeight="1" x14ac:dyDescent="0.2">
      <c r="A20" s="1362"/>
      <c r="B20" s="1363"/>
      <c r="C20" s="1363"/>
      <c r="D20" s="961"/>
      <c r="E20" s="1046" t="s">
        <v>1474</v>
      </c>
      <c r="F20" s="962">
        <f>F423</f>
        <v>1849757.7</v>
      </c>
      <c r="G20" s="962">
        <f t="shared" ref="G20" si="7">G423</f>
        <v>1849757.5</v>
      </c>
      <c r="H20" s="962">
        <f t="shared" si="1"/>
        <v>99.999989187773082</v>
      </c>
      <c r="I20" s="962">
        <f t="shared" si="2"/>
        <v>-0.19999999995343387</v>
      </c>
      <c r="J20" s="962"/>
      <c r="K20" s="963"/>
      <c r="L20" s="983">
        <f t="shared" si="3"/>
        <v>0.19999999995343387</v>
      </c>
      <c r="O20" s="1001"/>
    </row>
    <row r="21" spans="1:34" s="964" customFormat="1" ht="25.9" customHeight="1" x14ac:dyDescent="0.2">
      <c r="A21" s="1362"/>
      <c r="B21" s="1363"/>
      <c r="C21" s="1363"/>
      <c r="D21" s="961"/>
      <c r="E21" s="1046" t="s">
        <v>30</v>
      </c>
      <c r="F21" s="962">
        <f>F424</f>
        <v>316458</v>
      </c>
      <c r="G21" s="962">
        <f t="shared" ref="G21" si="8">G424</f>
        <v>314505.3</v>
      </c>
      <c r="H21" s="962">
        <f t="shared" si="1"/>
        <v>99.382951292114583</v>
      </c>
      <c r="I21" s="962">
        <f t="shared" si="2"/>
        <v>-1952.7000000000116</v>
      </c>
      <c r="J21" s="962"/>
      <c r="K21" s="963"/>
      <c r="L21" s="983">
        <f t="shared" si="3"/>
        <v>1952.7000000000116</v>
      </c>
      <c r="O21" s="1001"/>
    </row>
    <row r="22" spans="1:34" s="964" customFormat="1" ht="25.9" customHeight="1" x14ac:dyDescent="0.2">
      <c r="A22" s="1362"/>
      <c r="B22" s="1363"/>
      <c r="C22" s="1363"/>
      <c r="D22" s="961"/>
      <c r="E22" s="1046" t="s">
        <v>1475</v>
      </c>
      <c r="F22" s="962">
        <v>0</v>
      </c>
      <c r="G22" s="962">
        <v>0</v>
      </c>
      <c r="H22" s="962" t="e">
        <f t="shared" si="1"/>
        <v>#DIV/0!</v>
      </c>
      <c r="I22" s="962">
        <f t="shared" si="2"/>
        <v>0</v>
      </c>
      <c r="J22" s="962"/>
      <c r="K22" s="963"/>
      <c r="L22" s="983">
        <f t="shared" si="3"/>
        <v>0</v>
      </c>
      <c r="O22" s="1001"/>
    </row>
    <row r="23" spans="1:34" s="964" customFormat="1" ht="25.9" customHeight="1" x14ac:dyDescent="0.2">
      <c r="A23" s="1362"/>
      <c r="B23" s="1363"/>
      <c r="C23" s="1363" t="s">
        <v>1781</v>
      </c>
      <c r="D23" s="961"/>
      <c r="E23" s="1036" t="s">
        <v>1434</v>
      </c>
      <c r="F23" s="1005">
        <f>F24+F25+F26+F27</f>
        <v>206141.4</v>
      </c>
      <c r="G23" s="1005">
        <f>G24+G25+G26+G27</f>
        <v>205965.5</v>
      </c>
      <c r="H23" s="962">
        <f t="shared" si="1"/>
        <v>99.914670221508146</v>
      </c>
      <c r="I23" s="962">
        <f t="shared" si="2"/>
        <v>-175.89999999999418</v>
      </c>
      <c r="J23" s="962"/>
      <c r="K23" s="963"/>
      <c r="L23" s="983">
        <f t="shared" si="3"/>
        <v>175.89999999999418</v>
      </c>
      <c r="O23" s="1001"/>
    </row>
    <row r="24" spans="1:34" s="964" customFormat="1" ht="25.9" customHeight="1" x14ac:dyDescent="0.2">
      <c r="A24" s="1362"/>
      <c r="B24" s="1363"/>
      <c r="C24" s="1363"/>
      <c r="D24" s="961"/>
      <c r="E24" s="1046" t="s">
        <v>1467</v>
      </c>
      <c r="F24" s="1005">
        <v>0</v>
      </c>
      <c r="G24" s="1005">
        <v>0</v>
      </c>
      <c r="H24" s="962" t="e">
        <f t="shared" si="1"/>
        <v>#DIV/0!</v>
      </c>
      <c r="I24" s="962">
        <f t="shared" si="2"/>
        <v>0</v>
      </c>
      <c r="J24" s="962"/>
      <c r="K24" s="963"/>
      <c r="L24" s="983">
        <f t="shared" si="3"/>
        <v>0</v>
      </c>
      <c r="O24" s="1001"/>
    </row>
    <row r="25" spans="1:34" s="964" customFormat="1" ht="25.9" customHeight="1" x14ac:dyDescent="0.2">
      <c r="A25" s="1362"/>
      <c r="B25" s="1363"/>
      <c r="C25" s="1363"/>
      <c r="D25" s="961"/>
      <c r="E25" s="1046" t="s">
        <v>1474</v>
      </c>
      <c r="F25" s="1005">
        <f>F490</f>
        <v>206141.4</v>
      </c>
      <c r="G25" s="1005">
        <f>G490</f>
        <v>205965.5</v>
      </c>
      <c r="H25" s="962">
        <f t="shared" si="1"/>
        <v>99.914670221508146</v>
      </c>
      <c r="I25" s="962">
        <f t="shared" si="2"/>
        <v>-175.89999999999418</v>
      </c>
      <c r="J25" s="962"/>
      <c r="K25" s="963"/>
      <c r="L25" s="983">
        <f t="shared" si="3"/>
        <v>175.89999999999418</v>
      </c>
      <c r="O25" s="1001"/>
    </row>
    <row r="26" spans="1:34" s="964" customFormat="1" ht="25.9" customHeight="1" x14ac:dyDescent="0.2">
      <c r="A26" s="1362"/>
      <c r="B26" s="1363"/>
      <c r="C26" s="1363"/>
      <c r="D26" s="961"/>
      <c r="E26" s="1046" t="s">
        <v>30</v>
      </c>
      <c r="F26" s="1005">
        <v>0</v>
      </c>
      <c r="G26" s="1005">
        <v>0</v>
      </c>
      <c r="H26" s="962" t="e">
        <f t="shared" si="1"/>
        <v>#DIV/0!</v>
      </c>
      <c r="I26" s="962">
        <f t="shared" si="2"/>
        <v>0</v>
      </c>
      <c r="J26" s="962"/>
      <c r="K26" s="963"/>
      <c r="L26" s="983">
        <f t="shared" si="3"/>
        <v>0</v>
      </c>
      <c r="O26" s="1001"/>
    </row>
    <row r="27" spans="1:34" s="964" customFormat="1" ht="20.25" customHeight="1" x14ac:dyDescent="0.2">
      <c r="A27" s="1362"/>
      <c r="B27" s="1363"/>
      <c r="C27" s="1363"/>
      <c r="D27" s="961"/>
      <c r="E27" s="1046" t="s">
        <v>1475</v>
      </c>
      <c r="F27" s="1005">
        <v>0</v>
      </c>
      <c r="G27" s="1005">
        <v>0</v>
      </c>
      <c r="H27" s="962" t="e">
        <f t="shared" si="1"/>
        <v>#DIV/0!</v>
      </c>
      <c r="I27" s="962">
        <f t="shared" si="2"/>
        <v>0</v>
      </c>
      <c r="J27" s="962"/>
      <c r="K27" s="963"/>
      <c r="L27" s="983">
        <f t="shared" si="3"/>
        <v>0</v>
      </c>
      <c r="O27" s="1001"/>
    </row>
    <row r="28" spans="1:34" s="964" customFormat="1" ht="22.15" hidden="1" customHeight="1" x14ac:dyDescent="0.2">
      <c r="A28" s="1045"/>
      <c r="B28" s="959"/>
      <c r="C28" s="1045"/>
      <c r="D28" s="961"/>
      <c r="E28" s="1045"/>
      <c r="F28" s="1045"/>
      <c r="G28" s="965"/>
      <c r="H28" s="962" t="e">
        <f t="shared" si="1"/>
        <v>#DIV/0!</v>
      </c>
      <c r="I28" s="962">
        <f t="shared" si="2"/>
        <v>0</v>
      </c>
      <c r="J28" s="962"/>
      <c r="K28" s="963"/>
      <c r="L28" s="983">
        <f t="shared" si="3"/>
        <v>0</v>
      </c>
      <c r="O28" s="1001"/>
    </row>
    <row r="29" spans="1:34" s="967" customFormat="1" ht="31.9" hidden="1" customHeight="1" x14ac:dyDescent="0.2">
      <c r="A29" s="1038" t="s">
        <v>1512</v>
      </c>
      <c r="B29" s="1364" t="s">
        <v>1442</v>
      </c>
      <c r="C29" s="1364"/>
      <c r="D29" s="1364"/>
      <c r="E29" s="1037"/>
      <c r="F29" s="997"/>
      <c r="G29" s="965"/>
      <c r="H29" s="962" t="e">
        <f t="shared" si="1"/>
        <v>#DIV/0!</v>
      </c>
      <c r="I29" s="962">
        <f t="shared" si="2"/>
        <v>0</v>
      </c>
      <c r="J29" s="962"/>
      <c r="K29" s="966"/>
      <c r="L29" s="983">
        <f t="shared" si="3"/>
        <v>0</v>
      </c>
      <c r="M29" s="964"/>
      <c r="N29" s="964"/>
      <c r="O29" s="1001"/>
      <c r="P29" s="964"/>
      <c r="Q29" s="964"/>
      <c r="R29" s="964"/>
      <c r="S29" s="964"/>
      <c r="T29" s="964"/>
      <c r="U29" s="964"/>
      <c r="V29" s="964"/>
      <c r="W29" s="964"/>
      <c r="X29" s="964"/>
      <c r="Y29" s="964"/>
      <c r="Z29" s="964"/>
      <c r="AA29" s="964"/>
      <c r="AB29" s="964"/>
      <c r="AC29" s="964"/>
      <c r="AD29" s="964"/>
      <c r="AE29" s="964"/>
      <c r="AF29" s="964"/>
      <c r="AG29" s="964"/>
      <c r="AH29" s="964"/>
    </row>
    <row r="30" spans="1:34" s="964" customFormat="1" ht="31.9" hidden="1" customHeight="1" x14ac:dyDescent="0.2">
      <c r="A30" s="1038" t="s">
        <v>1443</v>
      </c>
      <c r="B30" s="1364" t="s">
        <v>1444</v>
      </c>
      <c r="C30" s="1364"/>
      <c r="D30" s="1364"/>
      <c r="E30" s="1037"/>
      <c r="F30" s="997"/>
      <c r="G30" s="968"/>
      <c r="H30" s="962" t="e">
        <f t="shared" si="1"/>
        <v>#DIV/0!</v>
      </c>
      <c r="I30" s="962">
        <f t="shared" si="2"/>
        <v>0</v>
      </c>
      <c r="J30" s="962"/>
      <c r="K30" s="963"/>
      <c r="L30" s="983">
        <f t="shared" si="3"/>
        <v>0</v>
      </c>
      <c r="O30" s="1001"/>
    </row>
    <row r="31" spans="1:34" s="964" customFormat="1" ht="31.9" hidden="1" customHeight="1" x14ac:dyDescent="0.2">
      <c r="A31" s="1038"/>
      <c r="B31" s="1045"/>
      <c r="C31" s="1045"/>
      <c r="D31" s="961"/>
      <c r="E31" s="1036" t="s">
        <v>1434</v>
      </c>
      <c r="F31" s="997"/>
      <c r="G31" s="962"/>
      <c r="H31" s="962" t="e">
        <f t="shared" si="1"/>
        <v>#DIV/0!</v>
      </c>
      <c r="I31" s="962">
        <f t="shared" si="2"/>
        <v>0</v>
      </c>
      <c r="J31" s="962"/>
      <c r="K31" s="963"/>
      <c r="L31" s="983">
        <f t="shared" si="3"/>
        <v>0</v>
      </c>
      <c r="O31" s="1001"/>
    </row>
    <row r="32" spans="1:34" s="964" customFormat="1" ht="31.9" hidden="1" customHeight="1" x14ac:dyDescent="0.2">
      <c r="A32" s="1038"/>
      <c r="B32" s="1045"/>
      <c r="C32" s="1045"/>
      <c r="D32" s="961"/>
      <c r="E32" s="1047" t="s">
        <v>1467</v>
      </c>
      <c r="F32" s="997"/>
      <c r="G32" s="962"/>
      <c r="H32" s="962" t="e">
        <f t="shared" si="1"/>
        <v>#DIV/0!</v>
      </c>
      <c r="I32" s="962">
        <f t="shared" si="2"/>
        <v>0</v>
      </c>
      <c r="J32" s="962"/>
      <c r="K32" s="963"/>
      <c r="L32" s="983">
        <f t="shared" si="3"/>
        <v>0</v>
      </c>
      <c r="O32" s="1001"/>
    </row>
    <row r="33" spans="1:15" s="964" customFormat="1" ht="31.9" hidden="1" customHeight="1" x14ac:dyDescent="0.2">
      <c r="A33" s="1038"/>
      <c r="B33" s="1045"/>
      <c r="C33" s="1045"/>
      <c r="D33" s="961"/>
      <c r="E33" s="1047" t="s">
        <v>1474</v>
      </c>
      <c r="F33" s="997"/>
      <c r="G33" s="962"/>
      <c r="H33" s="962" t="e">
        <f t="shared" si="1"/>
        <v>#DIV/0!</v>
      </c>
      <c r="I33" s="962">
        <f t="shared" si="2"/>
        <v>0</v>
      </c>
      <c r="J33" s="962"/>
      <c r="K33" s="963"/>
      <c r="L33" s="983">
        <f t="shared" si="3"/>
        <v>0</v>
      </c>
      <c r="O33" s="1001"/>
    </row>
    <row r="34" spans="1:15" s="964" customFormat="1" ht="31.9" hidden="1" customHeight="1" x14ac:dyDescent="0.2">
      <c r="A34" s="1038"/>
      <c r="B34" s="1045"/>
      <c r="C34" s="1045"/>
      <c r="D34" s="961"/>
      <c r="E34" s="1047" t="s">
        <v>30</v>
      </c>
      <c r="F34" s="997"/>
      <c r="G34" s="962"/>
      <c r="H34" s="962" t="e">
        <f t="shared" si="1"/>
        <v>#DIV/0!</v>
      </c>
      <c r="I34" s="962">
        <f t="shared" si="2"/>
        <v>0</v>
      </c>
      <c r="J34" s="962"/>
      <c r="K34" s="963"/>
      <c r="L34" s="983">
        <f t="shared" si="3"/>
        <v>0</v>
      </c>
      <c r="O34" s="1001"/>
    </row>
    <row r="35" spans="1:15" s="964" customFormat="1" ht="31.9" hidden="1" customHeight="1" x14ac:dyDescent="0.2">
      <c r="A35" s="1038"/>
      <c r="B35" s="1045"/>
      <c r="C35" s="1045"/>
      <c r="D35" s="961"/>
      <c r="E35" s="1047" t="s">
        <v>1475</v>
      </c>
      <c r="F35" s="997"/>
      <c r="G35" s="962"/>
      <c r="H35" s="962" t="e">
        <f t="shared" si="1"/>
        <v>#DIV/0!</v>
      </c>
      <c r="I35" s="962">
        <f t="shared" si="2"/>
        <v>0</v>
      </c>
      <c r="J35" s="962"/>
      <c r="K35" s="963"/>
      <c r="L35" s="983">
        <f t="shared" si="3"/>
        <v>0</v>
      </c>
      <c r="O35" s="1001"/>
    </row>
    <row r="36" spans="1:15" s="964" customFormat="1" ht="31.9" hidden="1" customHeight="1" x14ac:dyDescent="0.2">
      <c r="A36" s="1038" t="s">
        <v>326</v>
      </c>
      <c r="B36" s="1043" t="s">
        <v>1518</v>
      </c>
      <c r="C36" s="1038" t="s">
        <v>435</v>
      </c>
      <c r="D36" s="1041" t="s">
        <v>1454</v>
      </c>
      <c r="E36" s="1038" t="s">
        <v>1466</v>
      </c>
      <c r="F36" s="997"/>
      <c r="G36" s="962"/>
      <c r="H36" s="962" t="e">
        <f t="shared" si="1"/>
        <v>#DIV/0!</v>
      </c>
      <c r="I36" s="962">
        <f t="shared" si="2"/>
        <v>0</v>
      </c>
      <c r="J36" s="962"/>
      <c r="K36" s="963"/>
      <c r="L36" s="983">
        <f t="shared" si="3"/>
        <v>0</v>
      </c>
      <c r="M36" s="979">
        <v>118729.09699999999</v>
      </c>
      <c r="O36" s="1001"/>
    </row>
    <row r="37" spans="1:15" s="964" customFormat="1" ht="31.9" hidden="1" customHeight="1" x14ac:dyDescent="0.2">
      <c r="A37" s="1038" t="s">
        <v>422</v>
      </c>
      <c r="B37" s="1043" t="s">
        <v>1472</v>
      </c>
      <c r="C37" s="1038" t="s">
        <v>297</v>
      </c>
      <c r="D37" s="1041" t="s">
        <v>1455</v>
      </c>
      <c r="E37" s="1038" t="s">
        <v>1511</v>
      </c>
      <c r="F37" s="997"/>
      <c r="G37" s="962"/>
      <c r="H37" s="962" t="e">
        <f t="shared" si="1"/>
        <v>#DIV/0!</v>
      </c>
      <c r="I37" s="962">
        <f t="shared" si="2"/>
        <v>0</v>
      </c>
      <c r="J37" s="962"/>
      <c r="K37" s="963"/>
      <c r="L37" s="983">
        <f t="shared" si="3"/>
        <v>0</v>
      </c>
      <c r="O37" s="1001"/>
    </row>
    <row r="38" spans="1:15" s="964" customFormat="1" ht="31.9" hidden="1" customHeight="1" x14ac:dyDescent="0.2">
      <c r="A38" s="1038" t="s">
        <v>422</v>
      </c>
      <c r="B38" s="1043" t="s">
        <v>1487</v>
      </c>
      <c r="C38" s="1038" t="s">
        <v>435</v>
      </c>
      <c r="D38" s="1041" t="s">
        <v>1469</v>
      </c>
      <c r="E38" s="1038" t="s">
        <v>1466</v>
      </c>
      <c r="F38" s="997"/>
      <c r="G38" s="962"/>
      <c r="H38" s="962" t="e">
        <f t="shared" si="1"/>
        <v>#DIV/0!</v>
      </c>
      <c r="I38" s="962">
        <f t="shared" si="2"/>
        <v>0</v>
      </c>
      <c r="J38" s="962"/>
      <c r="K38" s="963"/>
      <c r="L38" s="983">
        <f t="shared" si="3"/>
        <v>0</v>
      </c>
      <c r="M38" s="980"/>
      <c r="N38" s="980"/>
      <c r="O38" s="1001"/>
    </row>
    <row r="39" spans="1:15" s="964" customFormat="1" ht="31.9" hidden="1" customHeight="1" x14ac:dyDescent="0.2">
      <c r="A39" s="1038" t="s">
        <v>423</v>
      </c>
      <c r="B39" s="1043" t="s">
        <v>621</v>
      </c>
      <c r="C39" s="1038" t="s">
        <v>435</v>
      </c>
      <c r="D39" s="1041" t="s">
        <v>1454</v>
      </c>
      <c r="E39" s="1038" t="s">
        <v>516</v>
      </c>
      <c r="F39" s="997"/>
      <c r="G39" s="962"/>
      <c r="H39" s="962" t="e">
        <f t="shared" si="1"/>
        <v>#DIV/0!</v>
      </c>
      <c r="I39" s="962">
        <f t="shared" si="2"/>
        <v>0</v>
      </c>
      <c r="J39" s="962"/>
      <c r="K39" s="969" t="s">
        <v>1505</v>
      </c>
      <c r="L39" s="983">
        <f t="shared" si="3"/>
        <v>0</v>
      </c>
      <c r="M39" s="981" t="s">
        <v>1509</v>
      </c>
      <c r="N39" s="980"/>
      <c r="O39" s="1001"/>
    </row>
    <row r="40" spans="1:15" s="964" customFormat="1" ht="31.9" hidden="1" customHeight="1" x14ac:dyDescent="0.2">
      <c r="A40" s="1038" t="s">
        <v>1522</v>
      </c>
      <c r="B40" s="1043" t="s">
        <v>1513</v>
      </c>
      <c r="C40" s="1038" t="s">
        <v>435</v>
      </c>
      <c r="D40" s="1041" t="s">
        <v>1454</v>
      </c>
      <c r="E40" s="1038" t="s">
        <v>1466</v>
      </c>
      <c r="F40" s="997"/>
      <c r="G40" s="962"/>
      <c r="H40" s="962" t="e">
        <f t="shared" si="1"/>
        <v>#DIV/0!</v>
      </c>
      <c r="I40" s="962">
        <f t="shared" si="2"/>
        <v>0</v>
      </c>
      <c r="J40" s="962"/>
      <c r="K40" s="963"/>
      <c r="L40" s="983">
        <f t="shared" si="3"/>
        <v>0</v>
      </c>
      <c r="M40" s="980">
        <v>5462.7650000000003</v>
      </c>
      <c r="N40" s="980"/>
      <c r="O40" s="1001"/>
    </row>
    <row r="41" spans="1:15" s="964" customFormat="1" ht="31.9" hidden="1" customHeight="1" x14ac:dyDescent="0.2">
      <c r="A41" s="1357" t="s">
        <v>1468</v>
      </c>
      <c r="B41" s="1366" t="s">
        <v>1465</v>
      </c>
      <c r="C41" s="1357" t="s">
        <v>297</v>
      </c>
      <c r="D41" s="1367" t="s">
        <v>1383</v>
      </c>
      <c r="E41" s="1038" t="s">
        <v>1511</v>
      </c>
      <c r="F41" s="997"/>
      <c r="G41" s="962"/>
      <c r="H41" s="962" t="e">
        <f t="shared" si="1"/>
        <v>#DIV/0!</v>
      </c>
      <c r="I41" s="962">
        <f t="shared" si="2"/>
        <v>0</v>
      </c>
      <c r="J41" s="962"/>
      <c r="K41" s="963"/>
      <c r="L41" s="983">
        <f t="shared" si="3"/>
        <v>0</v>
      </c>
      <c r="O41" s="1001"/>
    </row>
    <row r="42" spans="1:15" s="964" customFormat="1" ht="31.9" hidden="1" customHeight="1" x14ac:dyDescent="0.2">
      <c r="A42" s="1357"/>
      <c r="B42" s="1366"/>
      <c r="C42" s="1357"/>
      <c r="D42" s="1367"/>
      <c r="E42" s="1038" t="s">
        <v>1511</v>
      </c>
      <c r="F42" s="997"/>
      <c r="G42" s="962"/>
      <c r="H42" s="962" t="e">
        <f t="shared" si="1"/>
        <v>#DIV/0!</v>
      </c>
      <c r="I42" s="962">
        <f t="shared" si="2"/>
        <v>0</v>
      </c>
      <c r="J42" s="962"/>
      <c r="K42" s="963"/>
      <c r="L42" s="983">
        <f t="shared" si="3"/>
        <v>0</v>
      </c>
      <c r="O42" s="1001"/>
    </row>
    <row r="43" spans="1:15" s="964" customFormat="1" ht="31.9" hidden="1" customHeight="1" x14ac:dyDescent="0.2">
      <c r="A43" s="1357" t="s">
        <v>139</v>
      </c>
      <c r="B43" s="1366" t="s">
        <v>1476</v>
      </c>
      <c r="C43" s="1357" t="s">
        <v>435</v>
      </c>
      <c r="D43" s="1367" t="s">
        <v>1469</v>
      </c>
      <c r="E43" s="1038" t="s">
        <v>1466</v>
      </c>
      <c r="F43" s="997"/>
      <c r="G43" s="962"/>
      <c r="H43" s="962" t="e">
        <f t="shared" si="1"/>
        <v>#DIV/0!</v>
      </c>
      <c r="I43" s="962">
        <f t="shared" si="2"/>
        <v>0</v>
      </c>
      <c r="J43" s="962"/>
      <c r="K43" s="963"/>
      <c r="L43" s="983">
        <f t="shared" si="3"/>
        <v>0</v>
      </c>
      <c r="M43" s="964">
        <v>36580.546000000002</v>
      </c>
      <c r="O43" s="1001"/>
    </row>
    <row r="44" spans="1:15" s="964" customFormat="1" ht="31.9" hidden="1" customHeight="1" x14ac:dyDescent="0.2">
      <c r="A44" s="1357"/>
      <c r="B44" s="1366"/>
      <c r="C44" s="1357"/>
      <c r="D44" s="1367"/>
      <c r="E44" s="1038" t="s">
        <v>30</v>
      </c>
      <c r="F44" s="997"/>
      <c r="G44" s="962"/>
      <c r="H44" s="962" t="e">
        <f t="shared" si="1"/>
        <v>#DIV/0!</v>
      </c>
      <c r="I44" s="962">
        <f t="shared" si="2"/>
        <v>0</v>
      </c>
      <c r="J44" s="962"/>
      <c r="K44" s="963"/>
      <c r="L44" s="983">
        <f t="shared" si="3"/>
        <v>0</v>
      </c>
      <c r="M44" s="964">
        <v>20309.883000000002</v>
      </c>
      <c r="O44" s="1001"/>
    </row>
    <row r="45" spans="1:15" s="964" customFormat="1" ht="31.9" hidden="1" customHeight="1" x14ac:dyDescent="0.2">
      <c r="A45" s="1357" t="s">
        <v>112</v>
      </c>
      <c r="B45" s="1360" t="s">
        <v>1488</v>
      </c>
      <c r="C45" s="1357" t="s">
        <v>147</v>
      </c>
      <c r="D45" s="1367" t="s">
        <v>772</v>
      </c>
      <c r="E45" s="1038"/>
      <c r="F45" s="997"/>
      <c r="G45" s="962"/>
      <c r="H45" s="962" t="e">
        <f t="shared" si="1"/>
        <v>#DIV/0!</v>
      </c>
      <c r="I45" s="962">
        <f t="shared" si="2"/>
        <v>0</v>
      </c>
      <c r="J45" s="962"/>
      <c r="K45" s="963"/>
      <c r="L45" s="983">
        <f t="shared" si="3"/>
        <v>0</v>
      </c>
      <c r="O45" s="1001"/>
    </row>
    <row r="46" spans="1:15" s="964" customFormat="1" ht="31.9" hidden="1" customHeight="1" x14ac:dyDescent="0.2">
      <c r="A46" s="1357"/>
      <c r="B46" s="1360"/>
      <c r="C46" s="1357"/>
      <c r="D46" s="1367"/>
      <c r="E46" s="1038"/>
      <c r="F46" s="997"/>
      <c r="G46" s="962"/>
      <c r="H46" s="962" t="e">
        <f t="shared" si="1"/>
        <v>#DIV/0!</v>
      </c>
      <c r="I46" s="962">
        <f t="shared" si="2"/>
        <v>0</v>
      </c>
      <c r="J46" s="962"/>
      <c r="K46" s="963"/>
      <c r="L46" s="983">
        <f t="shared" si="3"/>
        <v>0</v>
      </c>
      <c r="O46" s="1001"/>
    </row>
    <row r="47" spans="1:15" s="964" customFormat="1" ht="31.9" hidden="1" customHeight="1" x14ac:dyDescent="0.2">
      <c r="A47" s="1357" t="s">
        <v>140</v>
      </c>
      <c r="B47" s="1360" t="s">
        <v>1530</v>
      </c>
      <c r="C47" s="1357" t="s">
        <v>435</v>
      </c>
      <c r="D47" s="1367" t="s">
        <v>1383</v>
      </c>
      <c r="E47" s="1038" t="s">
        <v>1434</v>
      </c>
      <c r="F47" s="997"/>
      <c r="G47" s="962"/>
      <c r="H47" s="962" t="e">
        <f t="shared" si="1"/>
        <v>#DIV/0!</v>
      </c>
      <c r="I47" s="962">
        <f t="shared" si="2"/>
        <v>0</v>
      </c>
      <c r="J47" s="962"/>
      <c r="K47" s="963"/>
      <c r="L47" s="983">
        <f t="shared" si="3"/>
        <v>0</v>
      </c>
      <c r="O47" s="1001"/>
    </row>
    <row r="48" spans="1:15" s="964" customFormat="1" ht="31.9" hidden="1" customHeight="1" x14ac:dyDescent="0.2">
      <c r="A48" s="1357"/>
      <c r="B48" s="1360"/>
      <c r="C48" s="1357"/>
      <c r="D48" s="1367"/>
      <c r="E48" s="1038" t="s">
        <v>1466</v>
      </c>
      <c r="F48" s="997"/>
      <c r="G48" s="962"/>
      <c r="H48" s="962" t="e">
        <f t="shared" si="1"/>
        <v>#DIV/0!</v>
      </c>
      <c r="I48" s="962">
        <f t="shared" si="2"/>
        <v>0</v>
      </c>
      <c r="J48" s="962"/>
      <c r="K48" s="963"/>
      <c r="L48" s="983">
        <f t="shared" si="3"/>
        <v>0</v>
      </c>
      <c r="O48" s="1001"/>
    </row>
    <row r="49" spans="1:15" s="964" customFormat="1" ht="31.9" hidden="1" customHeight="1" x14ac:dyDescent="0.2">
      <c r="A49" s="1357"/>
      <c r="B49" s="1360"/>
      <c r="C49" s="1357"/>
      <c r="D49" s="1367"/>
      <c r="E49" s="1038" t="s">
        <v>516</v>
      </c>
      <c r="F49" s="997"/>
      <c r="G49" s="962"/>
      <c r="H49" s="962" t="e">
        <f t="shared" si="1"/>
        <v>#DIV/0!</v>
      </c>
      <c r="I49" s="962">
        <f t="shared" si="2"/>
        <v>0</v>
      </c>
      <c r="J49" s="962"/>
      <c r="K49" s="963"/>
      <c r="L49" s="983">
        <f t="shared" si="3"/>
        <v>0</v>
      </c>
      <c r="M49" s="980">
        <v>1090.662</v>
      </c>
      <c r="O49" s="1001"/>
    </row>
    <row r="50" spans="1:15" s="964" customFormat="1" ht="31.9" hidden="1" customHeight="1" x14ac:dyDescent="0.2">
      <c r="A50" s="1357" t="s">
        <v>109</v>
      </c>
      <c r="B50" s="1360" t="s">
        <v>1531</v>
      </c>
      <c r="C50" s="1357" t="s">
        <v>435</v>
      </c>
      <c r="D50" s="1367" t="s">
        <v>1383</v>
      </c>
      <c r="E50" s="1038" t="s">
        <v>1434</v>
      </c>
      <c r="F50" s="997"/>
      <c r="G50" s="962"/>
      <c r="H50" s="962" t="e">
        <f t="shared" si="1"/>
        <v>#DIV/0!</v>
      </c>
      <c r="I50" s="962">
        <f t="shared" si="2"/>
        <v>0</v>
      </c>
      <c r="J50" s="962"/>
      <c r="K50" s="963"/>
      <c r="L50" s="983">
        <f t="shared" si="3"/>
        <v>0</v>
      </c>
      <c r="M50" s="980"/>
      <c r="O50" s="1001"/>
    </row>
    <row r="51" spans="1:15" s="964" customFormat="1" ht="31.9" hidden="1" customHeight="1" x14ac:dyDescent="0.2">
      <c r="A51" s="1357"/>
      <c r="B51" s="1360"/>
      <c r="C51" s="1357"/>
      <c r="D51" s="1367"/>
      <c r="E51" s="1038" t="s">
        <v>1466</v>
      </c>
      <c r="F51" s="997"/>
      <c r="G51" s="962"/>
      <c r="H51" s="962" t="e">
        <f t="shared" si="1"/>
        <v>#DIV/0!</v>
      </c>
      <c r="I51" s="962">
        <f t="shared" si="2"/>
        <v>0</v>
      </c>
      <c r="J51" s="962"/>
      <c r="K51" s="963"/>
      <c r="L51" s="983">
        <f t="shared" si="3"/>
        <v>0</v>
      </c>
      <c r="M51" s="981">
        <v>48978.239999999998</v>
      </c>
      <c r="O51" s="1001"/>
    </row>
    <row r="52" spans="1:15" s="964" customFormat="1" ht="31.9" hidden="1" customHeight="1" x14ac:dyDescent="0.2">
      <c r="A52" s="1357"/>
      <c r="B52" s="1360"/>
      <c r="C52" s="1357"/>
      <c r="D52" s="1367"/>
      <c r="E52" s="1038" t="s">
        <v>516</v>
      </c>
      <c r="F52" s="997"/>
      <c r="G52" s="962"/>
      <c r="H52" s="962" t="e">
        <f t="shared" si="1"/>
        <v>#DIV/0!</v>
      </c>
      <c r="I52" s="962">
        <f t="shared" si="2"/>
        <v>0</v>
      </c>
      <c r="J52" s="962"/>
      <c r="K52" s="963"/>
      <c r="L52" s="983">
        <f t="shared" si="3"/>
        <v>0</v>
      </c>
      <c r="M52" s="981">
        <v>27193.206999999999</v>
      </c>
      <c r="O52" s="1001"/>
    </row>
    <row r="53" spans="1:15" s="964" customFormat="1" ht="31.9" hidden="1" customHeight="1" x14ac:dyDescent="0.2">
      <c r="A53" s="1038" t="s">
        <v>112</v>
      </c>
      <c r="B53" s="1039" t="s">
        <v>1514</v>
      </c>
      <c r="C53" s="1038" t="s">
        <v>435</v>
      </c>
      <c r="D53" s="1044" t="s">
        <v>1383</v>
      </c>
      <c r="E53" s="1038" t="s">
        <v>516</v>
      </c>
      <c r="F53" s="997"/>
      <c r="G53" s="962"/>
      <c r="H53" s="962" t="e">
        <f t="shared" si="1"/>
        <v>#DIV/0!</v>
      </c>
      <c r="I53" s="962">
        <f t="shared" si="2"/>
        <v>0</v>
      </c>
      <c r="J53" s="962"/>
      <c r="K53" s="963"/>
      <c r="L53" s="983">
        <f t="shared" si="3"/>
        <v>0</v>
      </c>
      <c r="M53" s="987">
        <v>297.26600000000002</v>
      </c>
      <c r="O53" s="1001"/>
    </row>
    <row r="54" spans="1:15" s="964" customFormat="1" ht="31.9" hidden="1" customHeight="1" x14ac:dyDescent="0.2">
      <c r="A54" s="1038" t="s">
        <v>113</v>
      </c>
      <c r="B54" s="1043" t="s">
        <v>1456</v>
      </c>
      <c r="C54" s="1038" t="s">
        <v>1438</v>
      </c>
      <c r="D54" s="1044" t="s">
        <v>772</v>
      </c>
      <c r="E54" s="1038"/>
      <c r="F54" s="997"/>
      <c r="G54" s="962"/>
      <c r="H54" s="962" t="e">
        <f t="shared" si="1"/>
        <v>#DIV/0!</v>
      </c>
      <c r="I54" s="962">
        <f t="shared" si="2"/>
        <v>0</v>
      </c>
      <c r="J54" s="962"/>
      <c r="K54" s="963"/>
      <c r="L54" s="983">
        <f t="shared" si="3"/>
        <v>0</v>
      </c>
      <c r="O54" s="1001"/>
    </row>
    <row r="55" spans="1:15" s="964" customFormat="1" ht="31.9" hidden="1" customHeight="1" x14ac:dyDescent="0.2">
      <c r="A55" s="1038" t="s">
        <v>113</v>
      </c>
      <c r="B55" s="1043" t="s">
        <v>1457</v>
      </c>
      <c r="C55" s="1038" t="s">
        <v>1438</v>
      </c>
      <c r="D55" s="1044" t="s">
        <v>1469</v>
      </c>
      <c r="E55" s="1038" t="s">
        <v>516</v>
      </c>
      <c r="F55" s="997"/>
      <c r="G55" s="962"/>
      <c r="H55" s="962" t="e">
        <f t="shared" si="1"/>
        <v>#DIV/0!</v>
      </c>
      <c r="I55" s="962">
        <f t="shared" si="2"/>
        <v>0</v>
      </c>
      <c r="J55" s="962"/>
      <c r="K55" s="963"/>
      <c r="L55" s="983">
        <f t="shared" si="3"/>
        <v>0</v>
      </c>
      <c r="O55" s="1001"/>
    </row>
    <row r="56" spans="1:15" s="964" customFormat="1" ht="31.9" hidden="1" customHeight="1" x14ac:dyDescent="0.2">
      <c r="A56" s="1038" t="s">
        <v>114</v>
      </c>
      <c r="B56" s="1043" t="s">
        <v>966</v>
      </c>
      <c r="C56" s="1038" t="s">
        <v>1438</v>
      </c>
      <c r="D56" s="1044" t="s">
        <v>1501</v>
      </c>
      <c r="E56" s="1038" t="s">
        <v>516</v>
      </c>
      <c r="F56" s="997"/>
      <c r="G56" s="962"/>
      <c r="H56" s="962" t="e">
        <f t="shared" si="1"/>
        <v>#DIV/0!</v>
      </c>
      <c r="I56" s="962">
        <f t="shared" si="2"/>
        <v>0</v>
      </c>
      <c r="J56" s="962"/>
      <c r="K56" s="963"/>
      <c r="L56" s="983">
        <f t="shared" si="3"/>
        <v>0</v>
      </c>
      <c r="O56" s="1001"/>
    </row>
    <row r="57" spans="1:15" s="964" customFormat="1" ht="31.9" hidden="1" customHeight="1" x14ac:dyDescent="0.2">
      <c r="A57" s="1038" t="s">
        <v>230</v>
      </c>
      <c r="B57" s="1043" t="s">
        <v>1489</v>
      </c>
      <c r="C57" s="1038" t="s">
        <v>208</v>
      </c>
      <c r="D57" s="1044" t="s">
        <v>1490</v>
      </c>
      <c r="E57" s="1038"/>
      <c r="F57" s="997"/>
      <c r="G57" s="962"/>
      <c r="H57" s="962" t="e">
        <f t="shared" si="1"/>
        <v>#DIV/0!</v>
      </c>
      <c r="I57" s="962">
        <f t="shared" si="2"/>
        <v>0</v>
      </c>
      <c r="J57" s="962"/>
      <c r="K57" s="963"/>
      <c r="L57" s="983">
        <f t="shared" si="3"/>
        <v>0</v>
      </c>
      <c r="O57" s="1001"/>
    </row>
    <row r="58" spans="1:15" s="964" customFormat="1" ht="31.9" hidden="1" customHeight="1" x14ac:dyDescent="0.2">
      <c r="A58" s="1038" t="s">
        <v>26</v>
      </c>
      <c r="B58" s="1043" t="s">
        <v>1491</v>
      </c>
      <c r="C58" s="1038" t="s">
        <v>208</v>
      </c>
      <c r="D58" s="1044" t="s">
        <v>1492</v>
      </c>
      <c r="E58" s="1038"/>
      <c r="F58" s="997"/>
      <c r="G58" s="962"/>
      <c r="H58" s="962" t="e">
        <f t="shared" si="1"/>
        <v>#DIV/0!</v>
      </c>
      <c r="I58" s="962">
        <f t="shared" si="2"/>
        <v>0</v>
      </c>
      <c r="J58" s="962"/>
      <c r="K58" s="963"/>
      <c r="L58" s="983">
        <f t="shared" si="3"/>
        <v>0</v>
      </c>
      <c r="O58" s="1001"/>
    </row>
    <row r="59" spans="1:15" s="964" customFormat="1" ht="31.9" hidden="1" customHeight="1" x14ac:dyDescent="0.2">
      <c r="A59" s="1038"/>
      <c r="B59" s="1043"/>
      <c r="C59" s="1038"/>
      <c r="D59" s="1041"/>
      <c r="E59" s="1038"/>
      <c r="F59" s="997"/>
      <c r="G59" s="962"/>
      <c r="H59" s="962" t="e">
        <f t="shared" si="1"/>
        <v>#DIV/0!</v>
      </c>
      <c r="I59" s="962">
        <f t="shared" si="2"/>
        <v>0</v>
      </c>
      <c r="J59" s="962"/>
      <c r="K59" s="963"/>
      <c r="L59" s="983">
        <f t="shared" si="3"/>
        <v>0</v>
      </c>
      <c r="O59" s="1001"/>
    </row>
    <row r="60" spans="1:15" s="964" customFormat="1" ht="31.9" hidden="1" customHeight="1" x14ac:dyDescent="0.2">
      <c r="A60" s="1038"/>
      <c r="B60" s="1043"/>
      <c r="C60" s="1038"/>
      <c r="D60" s="1041"/>
      <c r="E60" s="1038"/>
      <c r="F60" s="997"/>
      <c r="G60" s="962"/>
      <c r="H60" s="962" t="e">
        <f t="shared" si="1"/>
        <v>#DIV/0!</v>
      </c>
      <c r="I60" s="962">
        <f t="shared" si="2"/>
        <v>0</v>
      </c>
      <c r="J60" s="962"/>
      <c r="K60" s="963"/>
      <c r="L60" s="983">
        <f t="shared" si="3"/>
        <v>0</v>
      </c>
      <c r="O60" s="1001"/>
    </row>
    <row r="61" spans="1:15" s="964" customFormat="1" ht="31.9" hidden="1" customHeight="1" x14ac:dyDescent="0.2">
      <c r="A61" s="1038"/>
      <c r="B61" s="1043"/>
      <c r="C61" s="1038"/>
      <c r="D61" s="1041"/>
      <c r="E61" s="1038"/>
      <c r="F61" s="997"/>
      <c r="G61" s="962"/>
      <c r="H61" s="962" t="e">
        <f t="shared" si="1"/>
        <v>#DIV/0!</v>
      </c>
      <c r="I61" s="962">
        <f t="shared" si="2"/>
        <v>0</v>
      </c>
      <c r="J61" s="962"/>
      <c r="K61" s="963"/>
      <c r="L61" s="983">
        <f t="shared" si="3"/>
        <v>0</v>
      </c>
      <c r="O61" s="1001"/>
    </row>
    <row r="62" spans="1:15" s="964" customFormat="1" ht="31.9" hidden="1" customHeight="1" x14ac:dyDescent="0.2">
      <c r="A62" s="1038"/>
      <c r="B62" s="1043"/>
      <c r="C62" s="1038"/>
      <c r="D62" s="1041"/>
      <c r="E62" s="1038"/>
      <c r="F62" s="997"/>
      <c r="G62" s="962"/>
      <c r="H62" s="962" t="e">
        <f t="shared" si="1"/>
        <v>#DIV/0!</v>
      </c>
      <c r="I62" s="962">
        <f t="shared" si="2"/>
        <v>0</v>
      </c>
      <c r="J62" s="962"/>
      <c r="K62" s="963"/>
      <c r="L62" s="983">
        <f t="shared" si="3"/>
        <v>0</v>
      </c>
      <c r="O62" s="1001"/>
    </row>
    <row r="63" spans="1:15" s="964" customFormat="1" ht="31.9" hidden="1" customHeight="1" x14ac:dyDescent="0.2">
      <c r="A63" s="1038"/>
      <c r="B63" s="1043"/>
      <c r="C63" s="1038"/>
      <c r="D63" s="1044"/>
      <c r="E63" s="1038"/>
      <c r="F63" s="997"/>
      <c r="G63" s="962"/>
      <c r="H63" s="962" t="e">
        <f t="shared" si="1"/>
        <v>#DIV/0!</v>
      </c>
      <c r="I63" s="962">
        <f t="shared" si="2"/>
        <v>0</v>
      </c>
      <c r="J63" s="962"/>
      <c r="K63" s="963"/>
      <c r="L63" s="983">
        <f t="shared" si="3"/>
        <v>0</v>
      </c>
      <c r="O63" s="1001"/>
    </row>
    <row r="64" spans="1:15" s="964" customFormat="1" ht="31.9" hidden="1" customHeight="1" x14ac:dyDescent="0.2">
      <c r="A64" s="1038"/>
      <c r="B64" s="1043"/>
      <c r="C64" s="1038"/>
      <c r="D64" s="1044"/>
      <c r="E64" s="1038"/>
      <c r="F64" s="997"/>
      <c r="G64" s="962"/>
      <c r="H64" s="962" t="e">
        <f t="shared" si="1"/>
        <v>#DIV/0!</v>
      </c>
      <c r="I64" s="962">
        <f t="shared" si="2"/>
        <v>0</v>
      </c>
      <c r="J64" s="962"/>
      <c r="K64" s="963"/>
      <c r="L64" s="983">
        <f t="shared" si="3"/>
        <v>0</v>
      </c>
      <c r="O64" s="1001"/>
    </row>
    <row r="65" spans="1:15" s="964" customFormat="1" ht="31.9" hidden="1" customHeight="1" x14ac:dyDescent="0.2">
      <c r="A65" s="1038"/>
      <c r="B65" s="1043"/>
      <c r="C65" s="1038"/>
      <c r="D65" s="1041"/>
      <c r="E65" s="1038"/>
      <c r="F65" s="997"/>
      <c r="G65" s="962"/>
      <c r="H65" s="962" t="e">
        <f t="shared" si="1"/>
        <v>#DIV/0!</v>
      </c>
      <c r="I65" s="962">
        <f t="shared" si="2"/>
        <v>0</v>
      </c>
      <c r="J65" s="962"/>
      <c r="K65" s="963"/>
      <c r="L65" s="983">
        <f t="shared" si="3"/>
        <v>0</v>
      </c>
      <c r="O65" s="1001"/>
    </row>
    <row r="66" spans="1:15" s="964" customFormat="1" ht="31.9" hidden="1" customHeight="1" x14ac:dyDescent="0.2">
      <c r="A66" s="1038" t="s">
        <v>114</v>
      </c>
      <c r="B66" s="1043"/>
      <c r="C66" s="1038" t="s">
        <v>208</v>
      </c>
      <c r="D66" s="1041"/>
      <c r="E66" s="1038"/>
      <c r="F66" s="997"/>
      <c r="G66" s="962"/>
      <c r="H66" s="962" t="e">
        <f t="shared" si="1"/>
        <v>#DIV/0!</v>
      </c>
      <c r="I66" s="962">
        <f t="shared" si="2"/>
        <v>0</v>
      </c>
      <c r="J66" s="962"/>
      <c r="K66" s="963"/>
      <c r="L66" s="983">
        <f t="shared" si="3"/>
        <v>0</v>
      </c>
      <c r="O66" s="1001"/>
    </row>
    <row r="67" spans="1:15" s="964" customFormat="1" ht="31.9" hidden="1" customHeight="1" x14ac:dyDescent="0.2">
      <c r="A67" s="1038" t="s">
        <v>115</v>
      </c>
      <c r="B67" s="1043" t="s">
        <v>732</v>
      </c>
      <c r="C67" s="1038" t="s">
        <v>208</v>
      </c>
      <c r="D67" s="1041"/>
      <c r="E67" s="1038"/>
      <c r="F67" s="997"/>
      <c r="G67" s="962"/>
      <c r="H67" s="962" t="e">
        <f t="shared" si="1"/>
        <v>#DIV/0!</v>
      </c>
      <c r="I67" s="962">
        <f t="shared" si="2"/>
        <v>0</v>
      </c>
      <c r="J67" s="962"/>
      <c r="K67" s="963"/>
      <c r="L67" s="983">
        <f t="shared" si="3"/>
        <v>0</v>
      </c>
      <c r="O67" s="1001"/>
    </row>
    <row r="68" spans="1:15" s="964" customFormat="1" ht="31.9" hidden="1" customHeight="1" x14ac:dyDescent="0.2">
      <c r="A68" s="1038" t="s">
        <v>230</v>
      </c>
      <c r="B68" s="1043" t="s">
        <v>563</v>
      </c>
      <c r="C68" s="1038" t="s">
        <v>208</v>
      </c>
      <c r="D68" s="1041"/>
      <c r="E68" s="1038"/>
      <c r="F68" s="997"/>
      <c r="G68" s="962"/>
      <c r="H68" s="962" t="e">
        <f t="shared" si="1"/>
        <v>#DIV/0!</v>
      </c>
      <c r="I68" s="962">
        <f t="shared" si="2"/>
        <v>0</v>
      </c>
      <c r="J68" s="962"/>
      <c r="K68" s="963"/>
      <c r="L68" s="983">
        <f t="shared" si="3"/>
        <v>0</v>
      </c>
      <c r="O68" s="1001"/>
    </row>
    <row r="69" spans="1:15" s="964" customFormat="1" ht="31.9" hidden="1" customHeight="1" x14ac:dyDescent="0.2">
      <c r="A69" s="1038" t="s">
        <v>26</v>
      </c>
      <c r="B69" s="1043" t="s">
        <v>231</v>
      </c>
      <c r="C69" s="1038" t="s">
        <v>466</v>
      </c>
      <c r="D69" s="1041"/>
      <c r="E69" s="1038"/>
      <c r="F69" s="997"/>
      <c r="G69" s="962"/>
      <c r="H69" s="962" t="e">
        <f t="shared" si="1"/>
        <v>#DIV/0!</v>
      </c>
      <c r="I69" s="962">
        <f t="shared" si="2"/>
        <v>0</v>
      </c>
      <c r="J69" s="962"/>
      <c r="K69" s="963"/>
      <c r="L69" s="983">
        <f t="shared" si="3"/>
        <v>0</v>
      </c>
      <c r="O69" s="1001"/>
    </row>
    <row r="70" spans="1:15" s="964" customFormat="1" ht="31.9" hidden="1" customHeight="1" x14ac:dyDescent="0.2">
      <c r="A70" s="1038" t="s">
        <v>136</v>
      </c>
      <c r="B70" s="1043" t="s">
        <v>202</v>
      </c>
      <c r="C70" s="1038" t="s">
        <v>208</v>
      </c>
      <c r="D70" s="1041"/>
      <c r="E70" s="1038"/>
      <c r="F70" s="997"/>
      <c r="G70" s="962"/>
      <c r="H70" s="962" t="e">
        <f t="shared" si="1"/>
        <v>#DIV/0!</v>
      </c>
      <c r="I70" s="962">
        <f t="shared" si="2"/>
        <v>0</v>
      </c>
      <c r="J70" s="962"/>
      <c r="K70" s="963"/>
      <c r="L70" s="983">
        <f t="shared" si="3"/>
        <v>0</v>
      </c>
      <c r="O70" s="1001"/>
    </row>
    <row r="71" spans="1:15" s="964" customFormat="1" ht="31.9" hidden="1" customHeight="1" x14ac:dyDescent="0.2">
      <c r="A71" s="1038" t="s">
        <v>622</v>
      </c>
      <c r="B71" s="1043" t="s">
        <v>517</v>
      </c>
      <c r="C71" s="1038" t="s">
        <v>225</v>
      </c>
      <c r="D71" s="1041"/>
      <c r="E71" s="1038"/>
      <c r="F71" s="997"/>
      <c r="G71" s="962"/>
      <c r="H71" s="962" t="e">
        <f t="shared" si="1"/>
        <v>#DIV/0!</v>
      </c>
      <c r="I71" s="962">
        <f t="shared" si="2"/>
        <v>0</v>
      </c>
      <c r="J71" s="962"/>
      <c r="K71" s="963"/>
      <c r="L71" s="983">
        <f t="shared" si="3"/>
        <v>0</v>
      </c>
      <c r="O71" s="1001"/>
    </row>
    <row r="72" spans="1:15" s="964" customFormat="1" ht="31.9" hidden="1" customHeight="1" x14ac:dyDescent="0.2">
      <c r="A72" s="1038" t="s">
        <v>679</v>
      </c>
      <c r="B72" s="1043" t="s">
        <v>656</v>
      </c>
      <c r="C72" s="1038" t="s">
        <v>225</v>
      </c>
      <c r="D72" s="1041"/>
      <c r="E72" s="1038"/>
      <c r="F72" s="997"/>
      <c r="G72" s="962"/>
      <c r="H72" s="962" t="e">
        <f t="shared" si="1"/>
        <v>#DIV/0!</v>
      </c>
      <c r="I72" s="962">
        <f t="shared" si="2"/>
        <v>0</v>
      </c>
      <c r="J72" s="962"/>
      <c r="K72" s="963"/>
      <c r="L72" s="983">
        <f t="shared" si="3"/>
        <v>0</v>
      </c>
      <c r="O72" s="1001"/>
    </row>
    <row r="73" spans="1:15" s="964" customFormat="1" ht="31.9" hidden="1" customHeight="1" x14ac:dyDescent="0.2">
      <c r="A73" s="1038" t="s">
        <v>727</v>
      </c>
      <c r="B73" s="1043" t="s">
        <v>591</v>
      </c>
      <c r="C73" s="1038" t="s">
        <v>225</v>
      </c>
      <c r="D73" s="1041"/>
      <c r="E73" s="1038"/>
      <c r="F73" s="997"/>
      <c r="G73" s="962"/>
      <c r="H73" s="962" t="e">
        <f t="shared" ref="H73:H136" si="9">G73/F73*100</f>
        <v>#DIV/0!</v>
      </c>
      <c r="I73" s="962">
        <f t="shared" ref="I73:I136" si="10">G73-F73</f>
        <v>0</v>
      </c>
      <c r="J73" s="962"/>
      <c r="K73" s="963"/>
      <c r="L73" s="983">
        <f t="shared" ref="L73:L136" si="11">F73-G73</f>
        <v>0</v>
      </c>
      <c r="O73" s="1001"/>
    </row>
    <row r="74" spans="1:15" s="964" customFormat="1" ht="31.9" hidden="1" customHeight="1" x14ac:dyDescent="0.2">
      <c r="A74" s="1357" t="s">
        <v>910</v>
      </c>
      <c r="B74" s="1357"/>
      <c r="C74" s="1357"/>
      <c r="D74" s="1357"/>
      <c r="E74" s="1038"/>
      <c r="F74" s="997"/>
      <c r="G74" s="962"/>
      <c r="H74" s="962" t="e">
        <f t="shared" si="9"/>
        <v>#DIV/0!</v>
      </c>
      <c r="I74" s="962">
        <f t="shared" si="10"/>
        <v>0</v>
      </c>
      <c r="J74" s="962"/>
      <c r="K74" s="963"/>
      <c r="L74" s="983">
        <f t="shared" si="11"/>
        <v>0</v>
      </c>
      <c r="O74" s="1001"/>
    </row>
    <row r="75" spans="1:15" s="964" customFormat="1" ht="31.9" hidden="1" customHeight="1" x14ac:dyDescent="0.2">
      <c r="A75" s="1038" t="s">
        <v>278</v>
      </c>
      <c r="B75" s="1043" t="s">
        <v>481</v>
      </c>
      <c r="C75" s="1038"/>
      <c r="D75" s="1041"/>
      <c r="E75" s="1038"/>
      <c r="F75" s="997"/>
      <c r="G75" s="962"/>
      <c r="H75" s="962" t="e">
        <f t="shared" si="9"/>
        <v>#DIV/0!</v>
      </c>
      <c r="I75" s="962">
        <f t="shared" si="10"/>
        <v>0</v>
      </c>
      <c r="J75" s="962"/>
      <c r="K75" s="963"/>
      <c r="L75" s="983">
        <f t="shared" si="11"/>
        <v>0</v>
      </c>
      <c r="O75" s="1001"/>
    </row>
    <row r="76" spans="1:15" s="964" customFormat="1" ht="31.9" hidden="1" customHeight="1" x14ac:dyDescent="0.2">
      <c r="A76" s="1038" t="s">
        <v>279</v>
      </c>
      <c r="B76" s="1043" t="s">
        <v>468</v>
      </c>
      <c r="C76" s="1038"/>
      <c r="D76" s="1041"/>
      <c r="E76" s="1038"/>
      <c r="F76" s="997"/>
      <c r="G76" s="962"/>
      <c r="H76" s="962" t="e">
        <f t="shared" si="9"/>
        <v>#DIV/0!</v>
      </c>
      <c r="I76" s="962">
        <f t="shared" si="10"/>
        <v>0</v>
      </c>
      <c r="J76" s="962"/>
      <c r="K76" s="963"/>
      <c r="L76" s="983">
        <f t="shared" si="11"/>
        <v>0</v>
      </c>
      <c r="O76" s="1001"/>
    </row>
    <row r="77" spans="1:15" s="964" customFormat="1" ht="31.9" hidden="1" customHeight="1" x14ac:dyDescent="0.2">
      <c r="A77" s="1038" t="s">
        <v>280</v>
      </c>
      <c r="B77" s="1043" t="s">
        <v>29</v>
      </c>
      <c r="C77" s="1038"/>
      <c r="D77" s="1041"/>
      <c r="E77" s="1038"/>
      <c r="F77" s="997"/>
      <c r="G77" s="962"/>
      <c r="H77" s="962" t="e">
        <f t="shared" si="9"/>
        <v>#DIV/0!</v>
      </c>
      <c r="I77" s="962">
        <f t="shared" si="10"/>
        <v>0</v>
      </c>
      <c r="J77" s="962"/>
      <c r="K77" s="963"/>
      <c r="L77" s="983">
        <f t="shared" si="11"/>
        <v>0</v>
      </c>
      <c r="O77" s="1001"/>
    </row>
    <row r="78" spans="1:15" s="964" customFormat="1" ht="31.9" hidden="1" customHeight="1" x14ac:dyDescent="0.2">
      <c r="A78" s="1038" t="s">
        <v>281</v>
      </c>
      <c r="B78" s="1043" t="s">
        <v>158</v>
      </c>
      <c r="C78" s="1038"/>
      <c r="D78" s="1041"/>
      <c r="E78" s="1038"/>
      <c r="F78" s="997"/>
      <c r="G78" s="962"/>
      <c r="H78" s="962" t="e">
        <f t="shared" si="9"/>
        <v>#DIV/0!</v>
      </c>
      <c r="I78" s="962">
        <f t="shared" si="10"/>
        <v>0</v>
      </c>
      <c r="J78" s="962"/>
      <c r="K78" s="963"/>
      <c r="L78" s="983">
        <f t="shared" si="11"/>
        <v>0</v>
      </c>
      <c r="O78" s="1001"/>
    </row>
    <row r="79" spans="1:15" s="964" customFormat="1" ht="31.9" hidden="1" customHeight="1" x14ac:dyDescent="0.2">
      <c r="A79" s="1038" t="s">
        <v>282</v>
      </c>
      <c r="B79" s="1043" t="s">
        <v>307</v>
      </c>
      <c r="C79" s="1038"/>
      <c r="D79" s="1041"/>
      <c r="E79" s="1038"/>
      <c r="F79" s="997"/>
      <c r="G79" s="962"/>
      <c r="H79" s="962" t="e">
        <f t="shared" si="9"/>
        <v>#DIV/0!</v>
      </c>
      <c r="I79" s="962">
        <f t="shared" si="10"/>
        <v>0</v>
      </c>
      <c r="J79" s="962"/>
      <c r="K79" s="963"/>
      <c r="L79" s="983">
        <f t="shared" si="11"/>
        <v>0</v>
      </c>
      <c r="O79" s="1001"/>
    </row>
    <row r="80" spans="1:15" s="964" customFormat="1" ht="31.9" hidden="1" customHeight="1" x14ac:dyDescent="0.2">
      <c r="A80" s="1038" t="s">
        <v>283</v>
      </c>
      <c r="B80" s="1043" t="s">
        <v>468</v>
      </c>
      <c r="C80" s="1038"/>
      <c r="D80" s="1041"/>
      <c r="E80" s="1038"/>
      <c r="F80" s="997"/>
      <c r="G80" s="962"/>
      <c r="H80" s="962" t="e">
        <f t="shared" si="9"/>
        <v>#DIV/0!</v>
      </c>
      <c r="I80" s="962">
        <f t="shared" si="10"/>
        <v>0</v>
      </c>
      <c r="J80" s="962"/>
      <c r="K80" s="963"/>
      <c r="L80" s="983">
        <f t="shared" si="11"/>
        <v>0</v>
      </c>
      <c r="O80" s="1001"/>
    </row>
    <row r="81" spans="1:15" s="964" customFormat="1" ht="31.9" hidden="1" customHeight="1" x14ac:dyDescent="0.2">
      <c r="A81" s="1038" t="s">
        <v>284</v>
      </c>
      <c r="B81" s="1043" t="s">
        <v>29</v>
      </c>
      <c r="C81" s="1038"/>
      <c r="D81" s="1041"/>
      <c r="E81" s="1038"/>
      <c r="F81" s="997"/>
      <c r="G81" s="962"/>
      <c r="H81" s="962" t="e">
        <f t="shared" si="9"/>
        <v>#DIV/0!</v>
      </c>
      <c r="I81" s="962">
        <f t="shared" si="10"/>
        <v>0</v>
      </c>
      <c r="J81" s="962"/>
      <c r="K81" s="963"/>
      <c r="L81" s="983">
        <f t="shared" si="11"/>
        <v>0</v>
      </c>
      <c r="O81" s="1001"/>
    </row>
    <row r="82" spans="1:15" s="964" customFormat="1" ht="31.9" hidden="1" customHeight="1" x14ac:dyDescent="0.2">
      <c r="A82" s="1038" t="s">
        <v>285</v>
      </c>
      <c r="B82" s="1043" t="s">
        <v>158</v>
      </c>
      <c r="C82" s="1038"/>
      <c r="D82" s="1041"/>
      <c r="E82" s="1038"/>
      <c r="F82" s="997"/>
      <c r="G82" s="962"/>
      <c r="H82" s="962" t="e">
        <f t="shared" si="9"/>
        <v>#DIV/0!</v>
      </c>
      <c r="I82" s="962">
        <f t="shared" si="10"/>
        <v>0</v>
      </c>
      <c r="J82" s="962"/>
      <c r="K82" s="963"/>
      <c r="L82" s="983">
        <f t="shared" si="11"/>
        <v>0</v>
      </c>
      <c r="O82" s="1001"/>
    </row>
    <row r="83" spans="1:15" s="964" customFormat="1" ht="31.9" hidden="1" customHeight="1" x14ac:dyDescent="0.2">
      <c r="A83" s="1038" t="s">
        <v>286</v>
      </c>
      <c r="B83" s="1043" t="s">
        <v>199</v>
      </c>
      <c r="C83" s="1038"/>
      <c r="D83" s="1041"/>
      <c r="E83" s="1038"/>
      <c r="F83" s="997"/>
      <c r="G83" s="962"/>
      <c r="H83" s="962" t="e">
        <f t="shared" si="9"/>
        <v>#DIV/0!</v>
      </c>
      <c r="I83" s="962">
        <f t="shared" si="10"/>
        <v>0</v>
      </c>
      <c r="J83" s="962"/>
      <c r="K83" s="963"/>
      <c r="L83" s="983">
        <f t="shared" si="11"/>
        <v>0</v>
      </c>
      <c r="O83" s="1001"/>
    </row>
    <row r="84" spans="1:15" s="964" customFormat="1" ht="31.9" hidden="1" customHeight="1" x14ac:dyDescent="0.2">
      <c r="A84" s="1038" t="s">
        <v>287</v>
      </c>
      <c r="B84" s="1043" t="s">
        <v>468</v>
      </c>
      <c r="C84" s="1038"/>
      <c r="D84" s="1041"/>
      <c r="E84" s="1038"/>
      <c r="F84" s="997"/>
      <c r="G84" s="962"/>
      <c r="H84" s="962" t="e">
        <f t="shared" si="9"/>
        <v>#DIV/0!</v>
      </c>
      <c r="I84" s="962">
        <f t="shared" si="10"/>
        <v>0</v>
      </c>
      <c r="J84" s="962"/>
      <c r="K84" s="963"/>
      <c r="L84" s="983">
        <f t="shared" si="11"/>
        <v>0</v>
      </c>
      <c r="O84" s="1001"/>
    </row>
    <row r="85" spans="1:15" s="964" customFormat="1" ht="31.9" hidden="1" customHeight="1" x14ac:dyDescent="0.2">
      <c r="A85" s="1038" t="s">
        <v>288</v>
      </c>
      <c r="B85" s="1043" t="s">
        <v>29</v>
      </c>
      <c r="C85" s="1038"/>
      <c r="D85" s="1041"/>
      <c r="E85" s="1038"/>
      <c r="F85" s="997"/>
      <c r="G85" s="962"/>
      <c r="H85" s="962" t="e">
        <f t="shared" si="9"/>
        <v>#DIV/0!</v>
      </c>
      <c r="I85" s="962">
        <f t="shared" si="10"/>
        <v>0</v>
      </c>
      <c r="J85" s="962"/>
      <c r="K85" s="963"/>
      <c r="L85" s="983">
        <f t="shared" si="11"/>
        <v>0</v>
      </c>
      <c r="O85" s="1001"/>
    </row>
    <row r="86" spans="1:15" s="964" customFormat="1" ht="31.9" hidden="1" customHeight="1" x14ac:dyDescent="0.2">
      <c r="A86" s="1038" t="s">
        <v>289</v>
      </c>
      <c r="B86" s="1043" t="s">
        <v>158</v>
      </c>
      <c r="C86" s="1038"/>
      <c r="D86" s="1041"/>
      <c r="E86" s="1038"/>
      <c r="F86" s="997"/>
      <c r="G86" s="962"/>
      <c r="H86" s="962" t="e">
        <f t="shared" si="9"/>
        <v>#DIV/0!</v>
      </c>
      <c r="I86" s="962">
        <f t="shared" si="10"/>
        <v>0</v>
      </c>
      <c r="J86" s="962"/>
      <c r="K86" s="963"/>
      <c r="L86" s="983">
        <f t="shared" si="11"/>
        <v>0</v>
      </c>
      <c r="O86" s="1001"/>
    </row>
    <row r="87" spans="1:15" s="964" customFormat="1" ht="31.9" hidden="1" customHeight="1" x14ac:dyDescent="0.2">
      <c r="A87" s="1038" t="s">
        <v>195</v>
      </c>
      <c r="B87" s="1043" t="s">
        <v>915</v>
      </c>
      <c r="C87" s="1038"/>
      <c r="D87" s="1041"/>
      <c r="E87" s="1038"/>
      <c r="F87" s="997"/>
      <c r="G87" s="962"/>
      <c r="H87" s="962" t="e">
        <f t="shared" si="9"/>
        <v>#DIV/0!</v>
      </c>
      <c r="I87" s="962">
        <f t="shared" si="10"/>
        <v>0</v>
      </c>
      <c r="J87" s="962"/>
      <c r="K87" s="963"/>
      <c r="L87" s="983">
        <f t="shared" si="11"/>
        <v>0</v>
      </c>
      <c r="O87" s="1001"/>
    </row>
    <row r="88" spans="1:15" s="964" customFormat="1" ht="31.9" hidden="1" customHeight="1" x14ac:dyDescent="0.2">
      <c r="A88" s="1038" t="s">
        <v>196</v>
      </c>
      <c r="B88" s="1043" t="s">
        <v>468</v>
      </c>
      <c r="C88" s="1038"/>
      <c r="D88" s="1041"/>
      <c r="E88" s="1038"/>
      <c r="F88" s="997"/>
      <c r="G88" s="962"/>
      <c r="H88" s="962" t="e">
        <f t="shared" si="9"/>
        <v>#DIV/0!</v>
      </c>
      <c r="I88" s="962">
        <f t="shared" si="10"/>
        <v>0</v>
      </c>
      <c r="J88" s="962"/>
      <c r="K88" s="963"/>
      <c r="L88" s="983">
        <f t="shared" si="11"/>
        <v>0</v>
      </c>
      <c r="O88" s="1001"/>
    </row>
    <row r="89" spans="1:15" s="964" customFormat="1" ht="31.9" hidden="1" customHeight="1" x14ac:dyDescent="0.2">
      <c r="A89" s="1038" t="s">
        <v>197</v>
      </c>
      <c r="B89" s="1043" t="s">
        <v>29</v>
      </c>
      <c r="C89" s="1038"/>
      <c r="D89" s="1041"/>
      <c r="E89" s="1038"/>
      <c r="F89" s="997"/>
      <c r="G89" s="962"/>
      <c r="H89" s="962" t="e">
        <f t="shared" si="9"/>
        <v>#DIV/0!</v>
      </c>
      <c r="I89" s="962">
        <f t="shared" si="10"/>
        <v>0</v>
      </c>
      <c r="J89" s="962"/>
      <c r="K89" s="963"/>
      <c r="L89" s="983">
        <f t="shared" si="11"/>
        <v>0</v>
      </c>
      <c r="O89" s="1001"/>
    </row>
    <row r="90" spans="1:15" s="970" customFormat="1" ht="31.9" hidden="1" customHeight="1" x14ac:dyDescent="0.25">
      <c r="A90" s="1038" t="s">
        <v>198</v>
      </c>
      <c r="B90" s="1043" t="s">
        <v>158</v>
      </c>
      <c r="C90" s="1038"/>
      <c r="D90" s="1041"/>
      <c r="E90" s="1038"/>
      <c r="F90" s="997"/>
      <c r="G90" s="962"/>
      <c r="H90" s="962" t="e">
        <f t="shared" si="9"/>
        <v>#DIV/0!</v>
      </c>
      <c r="I90" s="962">
        <f t="shared" si="10"/>
        <v>0</v>
      </c>
      <c r="J90" s="962"/>
      <c r="K90" s="963"/>
      <c r="L90" s="983">
        <f t="shared" si="11"/>
        <v>0</v>
      </c>
      <c r="O90" s="1026"/>
    </row>
    <row r="91" spans="1:15" s="964" customFormat="1" ht="31.9" hidden="1" customHeight="1" x14ac:dyDescent="0.2">
      <c r="A91" s="1038" t="s">
        <v>1445</v>
      </c>
      <c r="B91" s="1364" t="s">
        <v>1446</v>
      </c>
      <c r="C91" s="1364"/>
      <c r="D91" s="1364"/>
      <c r="E91" s="1038"/>
      <c r="F91" s="997"/>
      <c r="G91" s="962"/>
      <c r="H91" s="962" t="e">
        <f t="shared" si="9"/>
        <v>#DIV/0!</v>
      </c>
      <c r="I91" s="962">
        <f t="shared" si="10"/>
        <v>0</v>
      </c>
      <c r="J91" s="962"/>
      <c r="K91" s="971"/>
      <c r="L91" s="983">
        <f t="shared" si="11"/>
        <v>0</v>
      </c>
      <c r="O91" s="1001"/>
    </row>
    <row r="92" spans="1:15" s="964" customFormat="1" ht="31.9" hidden="1" customHeight="1" x14ac:dyDescent="0.2">
      <c r="A92" s="1038"/>
      <c r="B92" s="1038"/>
      <c r="C92" s="972"/>
      <c r="D92" s="1044"/>
      <c r="E92" s="1036" t="s">
        <v>1434</v>
      </c>
      <c r="F92" s="997"/>
      <c r="G92" s="962"/>
      <c r="H92" s="962" t="e">
        <f t="shared" si="9"/>
        <v>#DIV/0!</v>
      </c>
      <c r="I92" s="962">
        <f t="shared" si="10"/>
        <v>0</v>
      </c>
      <c r="J92" s="962"/>
      <c r="K92" s="971"/>
      <c r="L92" s="983">
        <f t="shared" si="11"/>
        <v>0</v>
      </c>
      <c r="O92" s="1001"/>
    </row>
    <row r="93" spans="1:15" s="964" customFormat="1" ht="31.9" hidden="1" customHeight="1" x14ac:dyDescent="0.2">
      <c r="A93" s="1038"/>
      <c r="B93" s="1038"/>
      <c r="C93" s="972"/>
      <c r="D93" s="1044"/>
      <c r="E93" s="1046" t="s">
        <v>1467</v>
      </c>
      <c r="F93" s="997"/>
      <c r="G93" s="962"/>
      <c r="H93" s="962" t="e">
        <f t="shared" si="9"/>
        <v>#DIV/0!</v>
      </c>
      <c r="I93" s="962">
        <f t="shared" si="10"/>
        <v>0</v>
      </c>
      <c r="J93" s="962"/>
      <c r="K93" s="971"/>
      <c r="L93" s="983">
        <f t="shared" si="11"/>
        <v>0</v>
      </c>
      <c r="O93" s="1001"/>
    </row>
    <row r="94" spans="1:15" s="964" customFormat="1" ht="31.9" hidden="1" customHeight="1" x14ac:dyDescent="0.2">
      <c r="A94" s="1038"/>
      <c r="B94" s="1038"/>
      <c r="C94" s="972"/>
      <c r="D94" s="1044"/>
      <c r="E94" s="1046" t="s">
        <v>1474</v>
      </c>
      <c r="F94" s="997"/>
      <c r="G94" s="962"/>
      <c r="H94" s="962" t="e">
        <f t="shared" si="9"/>
        <v>#DIV/0!</v>
      </c>
      <c r="I94" s="962">
        <f t="shared" si="10"/>
        <v>0</v>
      </c>
      <c r="J94" s="962"/>
      <c r="K94" s="971"/>
      <c r="L94" s="983">
        <f t="shared" si="11"/>
        <v>0</v>
      </c>
      <c r="O94" s="1001"/>
    </row>
    <row r="95" spans="1:15" s="964" customFormat="1" ht="31.9" hidden="1" customHeight="1" x14ac:dyDescent="0.2">
      <c r="A95" s="1038"/>
      <c r="B95" s="1038"/>
      <c r="C95" s="972"/>
      <c r="D95" s="1044"/>
      <c r="E95" s="1046" t="s">
        <v>30</v>
      </c>
      <c r="F95" s="997"/>
      <c r="G95" s="962"/>
      <c r="H95" s="962" t="e">
        <f t="shared" si="9"/>
        <v>#DIV/0!</v>
      </c>
      <c r="I95" s="962">
        <f t="shared" si="10"/>
        <v>0</v>
      </c>
      <c r="J95" s="962"/>
      <c r="K95" s="971"/>
      <c r="L95" s="983">
        <f t="shared" si="11"/>
        <v>0</v>
      </c>
      <c r="O95" s="1001"/>
    </row>
    <row r="96" spans="1:15" s="964" customFormat="1" ht="31.9" hidden="1" customHeight="1" x14ac:dyDescent="0.2">
      <c r="A96" s="1038"/>
      <c r="B96" s="1038"/>
      <c r="C96" s="972"/>
      <c r="D96" s="1044"/>
      <c r="E96" s="1046" t="s">
        <v>1475</v>
      </c>
      <c r="F96" s="997"/>
      <c r="G96" s="962"/>
      <c r="H96" s="962" t="e">
        <f t="shared" si="9"/>
        <v>#DIV/0!</v>
      </c>
      <c r="I96" s="962">
        <f t="shared" si="10"/>
        <v>0</v>
      </c>
      <c r="J96" s="962"/>
      <c r="K96" s="971"/>
      <c r="L96" s="983">
        <f t="shared" si="11"/>
        <v>0</v>
      </c>
      <c r="O96" s="1001"/>
    </row>
    <row r="97" spans="1:15" s="964" customFormat="1" ht="31.9" hidden="1" customHeight="1" x14ac:dyDescent="0.2">
      <c r="A97" s="1038" t="s">
        <v>462</v>
      </c>
      <c r="B97" s="1043" t="s">
        <v>952</v>
      </c>
      <c r="C97" s="1038" t="s">
        <v>1438</v>
      </c>
      <c r="D97" s="1041" t="s">
        <v>1519</v>
      </c>
      <c r="E97" s="1038" t="s">
        <v>516</v>
      </c>
      <c r="F97" s="997"/>
      <c r="G97" s="962"/>
      <c r="H97" s="962" t="e">
        <f t="shared" si="9"/>
        <v>#DIV/0!</v>
      </c>
      <c r="I97" s="962">
        <f t="shared" si="10"/>
        <v>0</v>
      </c>
      <c r="J97" s="962"/>
      <c r="K97" s="963"/>
      <c r="L97" s="983">
        <f t="shared" si="11"/>
        <v>0</v>
      </c>
      <c r="O97" s="1001"/>
    </row>
    <row r="98" spans="1:15" s="964" customFormat="1" ht="31.9" hidden="1" customHeight="1" x14ac:dyDescent="0.2">
      <c r="A98" s="1038"/>
      <c r="B98" s="1043" t="s">
        <v>90</v>
      </c>
      <c r="C98" s="1038"/>
      <c r="D98" s="1041"/>
      <c r="E98" s="1038"/>
      <c r="F98" s="997"/>
      <c r="G98" s="962"/>
      <c r="H98" s="962" t="e">
        <f t="shared" si="9"/>
        <v>#DIV/0!</v>
      </c>
      <c r="I98" s="962">
        <f t="shared" si="10"/>
        <v>0</v>
      </c>
      <c r="J98" s="962"/>
      <c r="K98" s="963"/>
      <c r="L98" s="983">
        <f t="shared" si="11"/>
        <v>0</v>
      </c>
      <c r="O98" s="1001"/>
    </row>
    <row r="99" spans="1:15" s="964" customFormat="1" ht="31.9" hidden="1" customHeight="1" x14ac:dyDescent="0.2">
      <c r="A99" s="1357" t="s">
        <v>698</v>
      </c>
      <c r="B99" s="1366" t="s">
        <v>1471</v>
      </c>
      <c r="C99" s="1357" t="s">
        <v>1438</v>
      </c>
      <c r="D99" s="1358" t="s">
        <v>771</v>
      </c>
      <c r="E99" s="1038"/>
      <c r="F99" s="997"/>
      <c r="G99" s="962"/>
      <c r="H99" s="962" t="e">
        <f t="shared" si="9"/>
        <v>#DIV/0!</v>
      </c>
      <c r="I99" s="962">
        <f t="shared" si="10"/>
        <v>0</v>
      </c>
      <c r="J99" s="962"/>
      <c r="K99" s="963"/>
      <c r="L99" s="983">
        <f t="shared" si="11"/>
        <v>0</v>
      </c>
      <c r="O99" s="1001"/>
    </row>
    <row r="100" spans="1:15" s="964" customFormat="1" ht="31.9" hidden="1" customHeight="1" x14ac:dyDescent="0.2">
      <c r="A100" s="1357"/>
      <c r="B100" s="1366"/>
      <c r="C100" s="1357"/>
      <c r="D100" s="1358"/>
      <c r="E100" s="1038"/>
      <c r="F100" s="997"/>
      <c r="G100" s="962"/>
      <c r="H100" s="962" t="e">
        <f t="shared" si="9"/>
        <v>#DIV/0!</v>
      </c>
      <c r="I100" s="962">
        <f t="shared" si="10"/>
        <v>0</v>
      </c>
      <c r="J100" s="962"/>
      <c r="K100" s="963"/>
      <c r="L100" s="983">
        <f t="shared" si="11"/>
        <v>0</v>
      </c>
      <c r="O100" s="1001"/>
    </row>
    <row r="101" spans="1:15" s="964" customFormat="1" ht="31.9" hidden="1" customHeight="1" x14ac:dyDescent="0.2">
      <c r="A101" s="1357"/>
      <c r="B101" s="1366"/>
      <c r="C101" s="1357"/>
      <c r="D101" s="1358"/>
      <c r="E101" s="1038"/>
      <c r="F101" s="997"/>
      <c r="G101" s="962"/>
      <c r="H101" s="962" t="e">
        <f t="shared" si="9"/>
        <v>#DIV/0!</v>
      </c>
      <c r="I101" s="962">
        <f t="shared" si="10"/>
        <v>0</v>
      </c>
      <c r="J101" s="962"/>
      <c r="K101" s="963"/>
      <c r="L101" s="983">
        <f t="shared" si="11"/>
        <v>0</v>
      </c>
      <c r="O101" s="1001"/>
    </row>
    <row r="102" spans="1:15" s="964" customFormat="1" ht="31.9" hidden="1" customHeight="1" x14ac:dyDescent="0.2">
      <c r="A102" s="1357" t="s">
        <v>699</v>
      </c>
      <c r="B102" s="1366" t="s">
        <v>1493</v>
      </c>
      <c r="C102" s="1357" t="s">
        <v>1438</v>
      </c>
      <c r="D102" s="1041" t="s">
        <v>772</v>
      </c>
      <c r="E102" s="1038"/>
      <c r="F102" s="997"/>
      <c r="G102" s="962"/>
      <c r="H102" s="962" t="e">
        <f t="shared" si="9"/>
        <v>#DIV/0!</v>
      </c>
      <c r="I102" s="962">
        <f t="shared" si="10"/>
        <v>0</v>
      </c>
      <c r="J102" s="962"/>
      <c r="K102" s="963"/>
      <c r="L102" s="983">
        <f t="shared" si="11"/>
        <v>0</v>
      </c>
      <c r="O102" s="1001"/>
    </row>
    <row r="103" spans="1:15" s="964" customFormat="1" ht="31.9" hidden="1" customHeight="1" x14ac:dyDescent="0.2">
      <c r="A103" s="1357"/>
      <c r="B103" s="1366"/>
      <c r="C103" s="1357"/>
      <c r="D103" s="1041"/>
      <c r="E103" s="1038"/>
      <c r="F103" s="997"/>
      <c r="G103" s="962"/>
      <c r="H103" s="962" t="e">
        <f t="shared" si="9"/>
        <v>#DIV/0!</v>
      </c>
      <c r="I103" s="962">
        <f t="shared" si="10"/>
        <v>0</v>
      </c>
      <c r="J103" s="962"/>
      <c r="K103" s="963"/>
      <c r="L103" s="983">
        <f t="shared" si="11"/>
        <v>0</v>
      </c>
      <c r="O103" s="1001"/>
    </row>
    <row r="104" spans="1:15" s="964" customFormat="1" ht="31.9" hidden="1" customHeight="1" x14ac:dyDescent="0.2">
      <c r="A104" s="1038"/>
      <c r="B104" s="1043" t="s">
        <v>1494</v>
      </c>
      <c r="C104" s="1038" t="s">
        <v>1438</v>
      </c>
      <c r="D104" s="1041" t="s">
        <v>1383</v>
      </c>
      <c r="E104" s="1038"/>
      <c r="F104" s="997"/>
      <c r="G104" s="962"/>
      <c r="H104" s="962" t="e">
        <f t="shared" si="9"/>
        <v>#DIV/0!</v>
      </c>
      <c r="I104" s="962">
        <f t="shared" si="10"/>
        <v>0</v>
      </c>
      <c r="J104" s="962"/>
      <c r="K104" s="963"/>
      <c r="L104" s="983">
        <f t="shared" si="11"/>
        <v>0</v>
      </c>
      <c r="O104" s="1001"/>
    </row>
    <row r="105" spans="1:15" s="964" customFormat="1" ht="31.9" hidden="1" customHeight="1" x14ac:dyDescent="0.2">
      <c r="A105" s="1357" t="s">
        <v>698</v>
      </c>
      <c r="B105" s="1366" t="s">
        <v>644</v>
      </c>
      <c r="C105" s="1357" t="s">
        <v>1438</v>
      </c>
      <c r="D105" s="1041" t="s">
        <v>1454</v>
      </c>
      <c r="E105" s="1038" t="s">
        <v>30</v>
      </c>
      <c r="F105" s="997"/>
      <c r="G105" s="962"/>
      <c r="H105" s="962" t="e">
        <f t="shared" si="9"/>
        <v>#DIV/0!</v>
      </c>
      <c r="I105" s="962">
        <f t="shared" si="10"/>
        <v>0</v>
      </c>
      <c r="J105" s="962"/>
      <c r="K105" s="963"/>
      <c r="L105" s="983">
        <f t="shared" si="11"/>
        <v>0</v>
      </c>
      <c r="O105" s="1001"/>
    </row>
    <row r="106" spans="1:15" s="964" customFormat="1" ht="31.9" hidden="1" customHeight="1" x14ac:dyDescent="0.2">
      <c r="A106" s="1357"/>
      <c r="B106" s="1366"/>
      <c r="C106" s="1357"/>
      <c r="D106" s="1041"/>
      <c r="E106" s="1038" t="s">
        <v>30</v>
      </c>
      <c r="F106" s="997"/>
      <c r="G106" s="962"/>
      <c r="H106" s="962" t="e">
        <f t="shared" si="9"/>
        <v>#DIV/0!</v>
      </c>
      <c r="I106" s="962">
        <f t="shared" si="10"/>
        <v>0</v>
      </c>
      <c r="J106" s="962"/>
      <c r="K106" s="963"/>
      <c r="L106" s="983">
        <f t="shared" si="11"/>
        <v>0</v>
      </c>
      <c r="O106" s="1001"/>
    </row>
    <row r="107" spans="1:15" s="964" customFormat="1" ht="31.9" hidden="1" customHeight="1" x14ac:dyDescent="0.2">
      <c r="A107" s="1357"/>
      <c r="B107" s="1366"/>
      <c r="C107" s="1357"/>
      <c r="D107" s="961"/>
      <c r="E107" s="1038" t="s">
        <v>30</v>
      </c>
      <c r="F107" s="997"/>
      <c r="G107" s="962"/>
      <c r="H107" s="962" t="e">
        <f t="shared" si="9"/>
        <v>#DIV/0!</v>
      </c>
      <c r="I107" s="962">
        <f t="shared" si="10"/>
        <v>0</v>
      </c>
      <c r="J107" s="962"/>
      <c r="K107" s="963"/>
      <c r="L107" s="983">
        <f t="shared" si="11"/>
        <v>0</v>
      </c>
      <c r="O107" s="1001"/>
    </row>
    <row r="108" spans="1:15" s="964" customFormat="1" ht="31.9" hidden="1" customHeight="1" x14ac:dyDescent="0.2">
      <c r="A108" s="1357" t="s">
        <v>699</v>
      </c>
      <c r="B108" s="1366" t="s">
        <v>1495</v>
      </c>
      <c r="C108" s="1357" t="s">
        <v>1438</v>
      </c>
      <c r="D108" s="1358" t="s">
        <v>1454</v>
      </c>
      <c r="E108" s="1038" t="s">
        <v>30</v>
      </c>
      <c r="F108" s="997"/>
      <c r="G108" s="962"/>
      <c r="H108" s="962" t="e">
        <f t="shared" si="9"/>
        <v>#DIV/0!</v>
      </c>
      <c r="I108" s="962">
        <f t="shared" si="10"/>
        <v>0</v>
      </c>
      <c r="J108" s="962"/>
      <c r="K108" s="963"/>
      <c r="L108" s="983">
        <f t="shared" si="11"/>
        <v>0</v>
      </c>
      <c r="O108" s="1001"/>
    </row>
    <row r="109" spans="1:15" s="964" customFormat="1" ht="31.9" hidden="1" customHeight="1" x14ac:dyDescent="0.2">
      <c r="A109" s="1357"/>
      <c r="B109" s="1366"/>
      <c r="C109" s="1357"/>
      <c r="D109" s="1358"/>
      <c r="E109" s="1038" t="s">
        <v>30</v>
      </c>
      <c r="F109" s="997"/>
      <c r="G109" s="962"/>
      <c r="H109" s="962" t="e">
        <f t="shared" si="9"/>
        <v>#DIV/0!</v>
      </c>
      <c r="I109" s="962">
        <f t="shared" si="10"/>
        <v>0</v>
      </c>
      <c r="J109" s="962"/>
      <c r="K109" s="963"/>
      <c r="L109" s="983">
        <f t="shared" si="11"/>
        <v>0</v>
      </c>
      <c r="O109" s="1001"/>
    </row>
    <row r="110" spans="1:15" s="964" customFormat="1" ht="31.9" hidden="1" customHeight="1" x14ac:dyDescent="0.2">
      <c r="A110" s="1357"/>
      <c r="B110" s="1366"/>
      <c r="C110" s="1357"/>
      <c r="D110" s="1358"/>
      <c r="E110" s="1038" t="s">
        <v>30</v>
      </c>
      <c r="F110" s="997"/>
      <c r="G110" s="962"/>
      <c r="H110" s="962" t="e">
        <f t="shared" si="9"/>
        <v>#DIV/0!</v>
      </c>
      <c r="I110" s="962">
        <f t="shared" si="10"/>
        <v>0</v>
      </c>
      <c r="J110" s="962"/>
      <c r="K110" s="963"/>
      <c r="L110" s="983">
        <f t="shared" si="11"/>
        <v>0</v>
      </c>
      <c r="O110" s="1001"/>
    </row>
    <row r="111" spans="1:15" s="964" customFormat="1" ht="31.9" hidden="1" customHeight="1" x14ac:dyDescent="0.2">
      <c r="A111" s="1357" t="s">
        <v>1523</v>
      </c>
      <c r="B111" s="1366" t="s">
        <v>785</v>
      </c>
      <c r="C111" s="1357" t="s">
        <v>1438</v>
      </c>
      <c r="D111" s="1367" t="s">
        <v>1520</v>
      </c>
      <c r="E111" s="1038" t="s">
        <v>30</v>
      </c>
      <c r="F111" s="997"/>
      <c r="G111" s="962"/>
      <c r="H111" s="962" t="e">
        <f t="shared" si="9"/>
        <v>#DIV/0!</v>
      </c>
      <c r="I111" s="962">
        <f t="shared" si="10"/>
        <v>0</v>
      </c>
      <c r="J111" s="962"/>
      <c r="K111" s="963"/>
      <c r="L111" s="983">
        <f t="shared" si="11"/>
        <v>0</v>
      </c>
      <c r="O111" s="1001"/>
    </row>
    <row r="112" spans="1:15" s="964" customFormat="1" ht="31.9" hidden="1" customHeight="1" x14ac:dyDescent="0.2">
      <c r="A112" s="1357"/>
      <c r="B112" s="1366"/>
      <c r="C112" s="1357"/>
      <c r="D112" s="1367"/>
      <c r="E112" s="1038" t="s">
        <v>30</v>
      </c>
      <c r="F112" s="1045"/>
      <c r="G112" s="962"/>
      <c r="H112" s="962" t="e">
        <f t="shared" si="9"/>
        <v>#DIV/0!</v>
      </c>
      <c r="I112" s="962">
        <f t="shared" si="10"/>
        <v>0</v>
      </c>
      <c r="J112" s="962"/>
      <c r="K112" s="963"/>
      <c r="L112" s="983">
        <f t="shared" si="11"/>
        <v>0</v>
      </c>
      <c r="O112" s="1001"/>
    </row>
    <row r="113" spans="1:15" s="964" customFormat="1" ht="31.9" hidden="1" customHeight="1" x14ac:dyDescent="0.2">
      <c r="A113" s="1357"/>
      <c r="B113" s="1366"/>
      <c r="C113" s="1357"/>
      <c r="D113" s="1367"/>
      <c r="E113" s="1038" t="s">
        <v>30</v>
      </c>
      <c r="F113" s="1045"/>
      <c r="G113" s="962"/>
      <c r="H113" s="962" t="e">
        <f t="shared" si="9"/>
        <v>#DIV/0!</v>
      </c>
      <c r="I113" s="962">
        <f t="shared" si="10"/>
        <v>0</v>
      </c>
      <c r="J113" s="962"/>
      <c r="K113" s="963"/>
      <c r="L113" s="983">
        <f t="shared" si="11"/>
        <v>0</v>
      </c>
      <c r="O113" s="1001"/>
    </row>
    <row r="114" spans="1:15" s="964" customFormat="1" ht="31.9" hidden="1" customHeight="1" x14ac:dyDescent="0.2">
      <c r="A114" s="1357" t="s">
        <v>701</v>
      </c>
      <c r="B114" s="1366" t="s">
        <v>1497</v>
      </c>
      <c r="C114" s="1357" t="s">
        <v>1438</v>
      </c>
      <c r="D114" s="1367" t="s">
        <v>1454</v>
      </c>
      <c r="E114" s="1038" t="s">
        <v>30</v>
      </c>
      <c r="F114" s="997"/>
      <c r="G114" s="962"/>
      <c r="H114" s="962" t="e">
        <f t="shared" si="9"/>
        <v>#DIV/0!</v>
      </c>
      <c r="I114" s="962">
        <f t="shared" si="10"/>
        <v>0</v>
      </c>
      <c r="J114" s="962"/>
      <c r="K114" s="963"/>
      <c r="L114" s="983">
        <f t="shared" si="11"/>
        <v>0</v>
      </c>
      <c r="O114" s="1001"/>
    </row>
    <row r="115" spans="1:15" s="964" customFormat="1" ht="31.9" hidden="1" customHeight="1" x14ac:dyDescent="0.2">
      <c r="A115" s="1357"/>
      <c r="B115" s="1366"/>
      <c r="C115" s="1357"/>
      <c r="D115" s="1367"/>
      <c r="E115" s="1038" t="s">
        <v>30</v>
      </c>
      <c r="F115" s="997"/>
      <c r="G115" s="962"/>
      <c r="H115" s="962" t="e">
        <f t="shared" si="9"/>
        <v>#DIV/0!</v>
      </c>
      <c r="I115" s="962">
        <f t="shared" si="10"/>
        <v>0</v>
      </c>
      <c r="J115" s="962"/>
      <c r="K115" s="963"/>
      <c r="L115" s="983">
        <f t="shared" si="11"/>
        <v>0</v>
      </c>
      <c r="O115" s="1001"/>
    </row>
    <row r="116" spans="1:15" s="964" customFormat="1" ht="31.9" hidden="1" customHeight="1" x14ac:dyDescent="0.2">
      <c r="A116" s="1357"/>
      <c r="B116" s="1366"/>
      <c r="C116" s="1357"/>
      <c r="D116" s="1367"/>
      <c r="E116" s="1038" t="s">
        <v>30</v>
      </c>
      <c r="F116" s="997"/>
      <c r="G116" s="962"/>
      <c r="H116" s="962" t="e">
        <f t="shared" si="9"/>
        <v>#DIV/0!</v>
      </c>
      <c r="I116" s="962">
        <f t="shared" si="10"/>
        <v>0</v>
      </c>
      <c r="J116" s="962"/>
      <c r="K116" s="963"/>
      <c r="L116" s="983">
        <f t="shared" si="11"/>
        <v>0</v>
      </c>
      <c r="O116" s="1001"/>
    </row>
    <row r="117" spans="1:15" s="964" customFormat="1" ht="31.9" hidden="1" customHeight="1" x14ac:dyDescent="0.2">
      <c r="A117" s="1357"/>
      <c r="B117" s="1366"/>
      <c r="C117" s="1038"/>
      <c r="D117" s="973"/>
      <c r="E117" s="1038" t="s">
        <v>30</v>
      </c>
      <c r="F117" s="997"/>
      <c r="G117" s="962"/>
      <c r="H117" s="962" t="e">
        <f t="shared" si="9"/>
        <v>#DIV/0!</v>
      </c>
      <c r="I117" s="962">
        <f t="shared" si="10"/>
        <v>0</v>
      </c>
      <c r="J117" s="962"/>
      <c r="K117" s="963"/>
      <c r="L117" s="983">
        <f t="shared" si="11"/>
        <v>0</v>
      </c>
      <c r="O117" s="1001"/>
    </row>
    <row r="118" spans="1:15" s="964" customFormat="1" ht="31.9" hidden="1" customHeight="1" x14ac:dyDescent="0.2">
      <c r="A118" s="1357"/>
      <c r="B118" s="1366"/>
      <c r="C118" s="1038"/>
      <c r="D118" s="1041"/>
      <c r="E118" s="1038" t="s">
        <v>30</v>
      </c>
      <c r="F118" s="997"/>
      <c r="G118" s="962"/>
      <c r="H118" s="962" t="e">
        <f t="shared" si="9"/>
        <v>#DIV/0!</v>
      </c>
      <c r="I118" s="962">
        <f t="shared" si="10"/>
        <v>0</v>
      </c>
      <c r="J118" s="962"/>
      <c r="K118" s="963"/>
      <c r="L118" s="983">
        <f t="shared" si="11"/>
        <v>0</v>
      </c>
      <c r="O118" s="1001"/>
    </row>
    <row r="119" spans="1:15" s="964" customFormat="1" ht="31.9" hidden="1" customHeight="1" x14ac:dyDescent="0.2">
      <c r="A119" s="1357"/>
      <c r="B119" s="1366"/>
      <c r="C119" s="1038"/>
      <c r="D119" s="1041"/>
      <c r="E119" s="1038" t="s">
        <v>30</v>
      </c>
      <c r="F119" s="997"/>
      <c r="G119" s="962"/>
      <c r="H119" s="962" t="e">
        <f t="shared" si="9"/>
        <v>#DIV/0!</v>
      </c>
      <c r="I119" s="962">
        <f t="shared" si="10"/>
        <v>0</v>
      </c>
      <c r="J119" s="962"/>
      <c r="K119" s="963"/>
      <c r="L119" s="983">
        <f t="shared" si="11"/>
        <v>0</v>
      </c>
      <c r="O119" s="1001"/>
    </row>
    <row r="120" spans="1:15" s="964" customFormat="1" ht="31.9" hidden="1" customHeight="1" x14ac:dyDescent="0.2">
      <c r="A120" s="1357"/>
      <c r="B120" s="1366"/>
      <c r="C120" s="1357"/>
      <c r="D120" s="1367"/>
      <c r="E120" s="1038" t="s">
        <v>30</v>
      </c>
      <c r="F120" s="997"/>
      <c r="G120" s="962"/>
      <c r="H120" s="962" t="e">
        <f t="shared" si="9"/>
        <v>#DIV/0!</v>
      </c>
      <c r="I120" s="962">
        <f t="shared" si="10"/>
        <v>0</v>
      </c>
      <c r="J120" s="962"/>
      <c r="K120" s="963"/>
      <c r="L120" s="983">
        <f t="shared" si="11"/>
        <v>0</v>
      </c>
      <c r="O120" s="1001"/>
    </row>
    <row r="121" spans="1:15" s="964" customFormat="1" ht="31.9" hidden="1" customHeight="1" x14ac:dyDescent="0.2">
      <c r="A121" s="1357"/>
      <c r="B121" s="1366"/>
      <c r="C121" s="1357"/>
      <c r="D121" s="1367"/>
      <c r="E121" s="1038" t="s">
        <v>30</v>
      </c>
      <c r="F121" s="997"/>
      <c r="G121" s="962"/>
      <c r="H121" s="962" t="e">
        <f t="shared" si="9"/>
        <v>#DIV/0!</v>
      </c>
      <c r="I121" s="962">
        <f t="shared" si="10"/>
        <v>0</v>
      </c>
      <c r="J121" s="962"/>
      <c r="K121" s="963"/>
      <c r="L121" s="983">
        <f t="shared" si="11"/>
        <v>0</v>
      </c>
      <c r="O121" s="1001"/>
    </row>
    <row r="122" spans="1:15" s="964" customFormat="1" ht="31.9" hidden="1" customHeight="1" x14ac:dyDescent="0.2">
      <c r="A122" s="1357"/>
      <c r="B122" s="1366"/>
      <c r="C122" s="1357"/>
      <c r="D122" s="1367"/>
      <c r="E122" s="1038" t="s">
        <v>30</v>
      </c>
      <c r="F122" s="997"/>
      <c r="G122" s="962"/>
      <c r="H122" s="962" t="e">
        <f t="shared" si="9"/>
        <v>#DIV/0!</v>
      </c>
      <c r="I122" s="962">
        <f t="shared" si="10"/>
        <v>0</v>
      </c>
      <c r="J122" s="962"/>
      <c r="K122" s="963"/>
      <c r="L122" s="983">
        <f t="shared" si="11"/>
        <v>0</v>
      </c>
      <c r="O122" s="1001"/>
    </row>
    <row r="123" spans="1:15" s="964" customFormat="1" ht="31.9" hidden="1" customHeight="1" x14ac:dyDescent="0.2">
      <c r="A123" s="1357"/>
      <c r="B123" s="1366"/>
      <c r="C123" s="1357"/>
      <c r="D123" s="1358"/>
      <c r="E123" s="1038" t="s">
        <v>30</v>
      </c>
      <c r="F123" s="997"/>
      <c r="G123" s="962"/>
      <c r="H123" s="962" t="e">
        <f t="shared" si="9"/>
        <v>#DIV/0!</v>
      </c>
      <c r="I123" s="962">
        <f t="shared" si="10"/>
        <v>0</v>
      </c>
      <c r="J123" s="962"/>
      <c r="K123" s="963"/>
      <c r="L123" s="983">
        <f t="shared" si="11"/>
        <v>0</v>
      </c>
      <c r="O123" s="1001"/>
    </row>
    <row r="124" spans="1:15" s="964" customFormat="1" ht="31.9" hidden="1" customHeight="1" x14ac:dyDescent="0.2">
      <c r="A124" s="1357"/>
      <c r="B124" s="1366"/>
      <c r="C124" s="1357"/>
      <c r="D124" s="1358"/>
      <c r="E124" s="1038" t="s">
        <v>30</v>
      </c>
      <c r="F124" s="997"/>
      <c r="G124" s="962"/>
      <c r="H124" s="962" t="e">
        <f t="shared" si="9"/>
        <v>#DIV/0!</v>
      </c>
      <c r="I124" s="962">
        <f t="shared" si="10"/>
        <v>0</v>
      </c>
      <c r="J124" s="962"/>
      <c r="K124" s="963"/>
      <c r="L124" s="983">
        <f t="shared" si="11"/>
        <v>0</v>
      </c>
      <c r="O124" s="1001"/>
    </row>
    <row r="125" spans="1:15" s="964" customFormat="1" ht="31.9" hidden="1" customHeight="1" x14ac:dyDescent="0.2">
      <c r="A125" s="1357"/>
      <c r="B125" s="1366"/>
      <c r="C125" s="1357"/>
      <c r="D125" s="1358"/>
      <c r="E125" s="1038" t="s">
        <v>30</v>
      </c>
      <c r="F125" s="997"/>
      <c r="G125" s="962"/>
      <c r="H125" s="962" t="e">
        <f t="shared" si="9"/>
        <v>#DIV/0!</v>
      </c>
      <c r="I125" s="962">
        <f t="shared" si="10"/>
        <v>0</v>
      </c>
      <c r="J125" s="962"/>
      <c r="K125" s="963"/>
      <c r="L125" s="983">
        <f t="shared" si="11"/>
        <v>0</v>
      </c>
      <c r="O125" s="1001"/>
    </row>
    <row r="126" spans="1:15" s="964" customFormat="1" ht="31.9" hidden="1" customHeight="1" x14ac:dyDescent="0.2">
      <c r="A126" s="1357" t="s">
        <v>702</v>
      </c>
      <c r="B126" s="1360" t="s">
        <v>1477</v>
      </c>
      <c r="C126" s="1357" t="s">
        <v>1438</v>
      </c>
      <c r="D126" s="1368" t="s">
        <v>1469</v>
      </c>
      <c r="E126" s="1038" t="s">
        <v>30</v>
      </c>
      <c r="F126" s="997"/>
      <c r="G126" s="962"/>
      <c r="H126" s="962" t="e">
        <f t="shared" si="9"/>
        <v>#DIV/0!</v>
      </c>
      <c r="I126" s="962">
        <f t="shared" si="10"/>
        <v>0</v>
      </c>
      <c r="J126" s="962"/>
      <c r="K126" s="963"/>
      <c r="L126" s="983">
        <f t="shared" si="11"/>
        <v>0</v>
      </c>
      <c r="O126" s="1001"/>
    </row>
    <row r="127" spans="1:15" s="964" customFormat="1" ht="31.9" hidden="1" customHeight="1" x14ac:dyDescent="0.2">
      <c r="A127" s="1357"/>
      <c r="B127" s="1360"/>
      <c r="C127" s="1357"/>
      <c r="D127" s="1368"/>
      <c r="E127" s="1038" t="s">
        <v>30</v>
      </c>
      <c r="F127" s="997"/>
      <c r="G127" s="962"/>
      <c r="H127" s="962" t="e">
        <f t="shared" si="9"/>
        <v>#DIV/0!</v>
      </c>
      <c r="I127" s="962">
        <f t="shared" si="10"/>
        <v>0</v>
      </c>
      <c r="J127" s="962"/>
      <c r="K127" s="963"/>
      <c r="L127" s="983">
        <f t="shared" si="11"/>
        <v>0</v>
      </c>
      <c r="O127" s="1001"/>
    </row>
    <row r="128" spans="1:15" s="964" customFormat="1" ht="31.9" hidden="1" customHeight="1" x14ac:dyDescent="0.2">
      <c r="A128" s="1357"/>
      <c r="B128" s="1360"/>
      <c r="C128" s="1357"/>
      <c r="D128" s="1368"/>
      <c r="E128" s="1038" t="s">
        <v>30</v>
      </c>
      <c r="F128" s="997"/>
      <c r="G128" s="962"/>
      <c r="H128" s="962" t="e">
        <f t="shared" si="9"/>
        <v>#DIV/0!</v>
      </c>
      <c r="I128" s="962">
        <f t="shared" si="10"/>
        <v>0</v>
      </c>
      <c r="J128" s="962"/>
      <c r="K128" s="963"/>
      <c r="L128" s="983">
        <f t="shared" si="11"/>
        <v>0</v>
      </c>
      <c r="O128" s="1001"/>
    </row>
    <row r="129" spans="1:15" s="964" customFormat="1" ht="31.9" hidden="1" customHeight="1" x14ac:dyDescent="0.2">
      <c r="A129" s="1357" t="s">
        <v>703</v>
      </c>
      <c r="B129" s="1043" t="s">
        <v>1470</v>
      </c>
      <c r="C129" s="1357" t="s">
        <v>1438</v>
      </c>
      <c r="D129" s="1368" t="s">
        <v>1469</v>
      </c>
      <c r="E129" s="1038" t="s">
        <v>30</v>
      </c>
      <c r="F129" s="997"/>
      <c r="G129" s="962"/>
      <c r="H129" s="962" t="e">
        <f t="shared" si="9"/>
        <v>#DIV/0!</v>
      </c>
      <c r="I129" s="962">
        <f t="shared" si="10"/>
        <v>0</v>
      </c>
      <c r="J129" s="962"/>
      <c r="K129" s="963"/>
      <c r="L129" s="983">
        <f t="shared" si="11"/>
        <v>0</v>
      </c>
      <c r="O129" s="1001"/>
    </row>
    <row r="130" spans="1:15" s="964" customFormat="1" ht="31.9" hidden="1" customHeight="1" x14ac:dyDescent="0.2">
      <c r="A130" s="1357"/>
      <c r="B130" s="1366" t="s">
        <v>1470</v>
      </c>
      <c r="C130" s="1357"/>
      <c r="D130" s="1368"/>
      <c r="E130" s="1038" t="s">
        <v>30</v>
      </c>
      <c r="F130" s="997"/>
      <c r="G130" s="962"/>
      <c r="H130" s="962" t="e">
        <f t="shared" si="9"/>
        <v>#DIV/0!</v>
      </c>
      <c r="I130" s="962">
        <f t="shared" si="10"/>
        <v>0</v>
      </c>
      <c r="J130" s="962"/>
      <c r="K130" s="963"/>
      <c r="L130" s="983">
        <f t="shared" si="11"/>
        <v>0</v>
      </c>
      <c r="O130" s="1001"/>
    </row>
    <row r="131" spans="1:15" s="964" customFormat="1" ht="31.9" hidden="1" customHeight="1" x14ac:dyDescent="0.2">
      <c r="A131" s="1357"/>
      <c r="B131" s="1366"/>
      <c r="C131" s="1357"/>
      <c r="D131" s="1368"/>
      <c r="E131" s="1038" t="s">
        <v>30</v>
      </c>
      <c r="F131" s="997"/>
      <c r="G131" s="962"/>
      <c r="H131" s="962" t="e">
        <f t="shared" si="9"/>
        <v>#DIV/0!</v>
      </c>
      <c r="I131" s="962">
        <f t="shared" si="10"/>
        <v>0</v>
      </c>
      <c r="J131" s="962"/>
      <c r="K131" s="963"/>
      <c r="L131" s="983">
        <f t="shared" si="11"/>
        <v>0</v>
      </c>
      <c r="O131" s="1001"/>
    </row>
    <row r="132" spans="1:15" s="964" customFormat="1" ht="31.9" hidden="1" customHeight="1" x14ac:dyDescent="0.2">
      <c r="A132" s="1357" t="s">
        <v>705</v>
      </c>
      <c r="B132" s="1366" t="s">
        <v>1486</v>
      </c>
      <c r="C132" s="1357" t="s">
        <v>1438</v>
      </c>
      <c r="D132" s="1358" t="s">
        <v>1496</v>
      </c>
      <c r="E132" s="1038" t="s">
        <v>30</v>
      </c>
      <c r="F132" s="997"/>
      <c r="G132" s="962"/>
      <c r="H132" s="962" t="e">
        <f t="shared" si="9"/>
        <v>#DIV/0!</v>
      </c>
      <c r="I132" s="962">
        <f t="shared" si="10"/>
        <v>0</v>
      </c>
      <c r="J132" s="962"/>
      <c r="K132" s="963"/>
      <c r="L132" s="983">
        <f t="shared" si="11"/>
        <v>0</v>
      </c>
      <c r="O132" s="1001"/>
    </row>
    <row r="133" spans="1:15" s="964" customFormat="1" ht="31.9" hidden="1" customHeight="1" x14ac:dyDescent="0.2">
      <c r="A133" s="1357"/>
      <c r="B133" s="1366"/>
      <c r="C133" s="1357"/>
      <c r="D133" s="1358"/>
      <c r="E133" s="1038" t="s">
        <v>30</v>
      </c>
      <c r="F133" s="997"/>
      <c r="G133" s="962"/>
      <c r="H133" s="962" t="e">
        <f t="shared" si="9"/>
        <v>#DIV/0!</v>
      </c>
      <c r="I133" s="962">
        <f t="shared" si="10"/>
        <v>0</v>
      </c>
      <c r="J133" s="962"/>
      <c r="K133" s="963"/>
      <c r="L133" s="983">
        <f t="shared" si="11"/>
        <v>0</v>
      </c>
      <c r="O133" s="1001"/>
    </row>
    <row r="134" spans="1:15" s="964" customFormat="1" ht="31.9" hidden="1" customHeight="1" x14ac:dyDescent="0.2">
      <c r="A134" s="1357"/>
      <c r="B134" s="1366"/>
      <c r="C134" s="1357"/>
      <c r="D134" s="1358"/>
      <c r="E134" s="1038" t="s">
        <v>30</v>
      </c>
      <c r="F134" s="997"/>
      <c r="G134" s="962"/>
      <c r="H134" s="962" t="e">
        <f t="shared" si="9"/>
        <v>#DIV/0!</v>
      </c>
      <c r="I134" s="962">
        <f t="shared" si="10"/>
        <v>0</v>
      </c>
      <c r="J134" s="962"/>
      <c r="K134" s="963"/>
      <c r="L134" s="983">
        <f t="shared" si="11"/>
        <v>0</v>
      </c>
      <c r="O134" s="1001"/>
    </row>
    <row r="135" spans="1:15" s="964" customFormat="1" ht="31.9" hidden="1" customHeight="1" x14ac:dyDescent="0.2">
      <c r="A135" s="1038" t="s">
        <v>1441</v>
      </c>
      <c r="B135" s="1043" t="s">
        <v>969</v>
      </c>
      <c r="C135" s="1038" t="s">
        <v>1438</v>
      </c>
      <c r="D135" s="1044" t="s">
        <v>1501</v>
      </c>
      <c r="E135" s="1038" t="s">
        <v>30</v>
      </c>
      <c r="F135" s="997"/>
      <c r="G135" s="962"/>
      <c r="H135" s="962" t="e">
        <f t="shared" si="9"/>
        <v>#DIV/0!</v>
      </c>
      <c r="I135" s="962">
        <f t="shared" si="10"/>
        <v>0</v>
      </c>
      <c r="J135" s="962"/>
      <c r="K135" s="963"/>
      <c r="L135" s="983">
        <f t="shared" si="11"/>
        <v>0</v>
      </c>
      <c r="O135" s="1001"/>
    </row>
    <row r="136" spans="1:15" s="964" customFormat="1" ht="31.9" hidden="1" customHeight="1" x14ac:dyDescent="0.2">
      <c r="A136" s="1038"/>
      <c r="B136" s="1043"/>
      <c r="C136" s="1038"/>
      <c r="D136" s="1041"/>
      <c r="E136" s="1038" t="s">
        <v>30</v>
      </c>
      <c r="F136" s="997"/>
      <c r="G136" s="962"/>
      <c r="H136" s="962" t="e">
        <f t="shared" si="9"/>
        <v>#DIV/0!</v>
      </c>
      <c r="I136" s="962">
        <f t="shared" si="10"/>
        <v>0</v>
      </c>
      <c r="J136" s="962"/>
      <c r="K136" s="963"/>
      <c r="L136" s="983">
        <f t="shared" si="11"/>
        <v>0</v>
      </c>
      <c r="O136" s="1001"/>
    </row>
    <row r="137" spans="1:15" s="964" customFormat="1" ht="31.9" hidden="1" customHeight="1" x14ac:dyDescent="0.2">
      <c r="A137" s="1038"/>
      <c r="B137" s="1364"/>
      <c r="C137" s="1364"/>
      <c r="D137" s="1364"/>
      <c r="E137" s="1038" t="s">
        <v>30</v>
      </c>
      <c r="F137" s="997"/>
      <c r="G137" s="962"/>
      <c r="H137" s="962" t="e">
        <f t="shared" ref="H137:H200" si="12">G137/F137*100</f>
        <v>#DIV/0!</v>
      </c>
      <c r="I137" s="962">
        <f t="shared" ref="I137:I200" si="13">G137-F137</f>
        <v>0</v>
      </c>
      <c r="J137" s="962"/>
      <c r="K137" s="963"/>
      <c r="L137" s="983">
        <f t="shared" ref="L137:L200" si="14">F137-G137</f>
        <v>0</v>
      </c>
      <c r="O137" s="1001"/>
    </row>
    <row r="138" spans="1:15" s="964" customFormat="1" ht="31.9" hidden="1" customHeight="1" x14ac:dyDescent="0.2">
      <c r="A138" s="1357"/>
      <c r="B138" s="1366"/>
      <c r="C138" s="1357"/>
      <c r="D138" s="1367"/>
      <c r="E138" s="1038" t="s">
        <v>30</v>
      </c>
      <c r="F138" s="997"/>
      <c r="G138" s="962"/>
      <c r="H138" s="962" t="e">
        <f t="shared" si="12"/>
        <v>#DIV/0!</v>
      </c>
      <c r="I138" s="962">
        <f t="shared" si="13"/>
        <v>0</v>
      </c>
      <c r="J138" s="962"/>
      <c r="K138" s="963"/>
      <c r="L138" s="983">
        <f t="shared" si="14"/>
        <v>0</v>
      </c>
      <c r="O138" s="1001"/>
    </row>
    <row r="139" spans="1:15" s="964" customFormat="1" ht="31.9" hidden="1" customHeight="1" x14ac:dyDescent="0.2">
      <c r="A139" s="1357"/>
      <c r="B139" s="1366"/>
      <c r="C139" s="1357"/>
      <c r="D139" s="1367"/>
      <c r="E139" s="1038" t="s">
        <v>30</v>
      </c>
      <c r="F139" s="997"/>
      <c r="G139" s="962"/>
      <c r="H139" s="962" t="e">
        <f t="shared" si="12"/>
        <v>#DIV/0!</v>
      </c>
      <c r="I139" s="962">
        <f t="shared" si="13"/>
        <v>0</v>
      </c>
      <c r="J139" s="962"/>
      <c r="K139" s="963"/>
      <c r="L139" s="983">
        <f t="shared" si="14"/>
        <v>0</v>
      </c>
      <c r="O139" s="1001"/>
    </row>
    <row r="140" spans="1:15" s="964" customFormat="1" ht="31.9" hidden="1" customHeight="1" x14ac:dyDescent="0.2">
      <c r="A140" s="1039"/>
      <c r="B140" s="1043"/>
      <c r="C140" s="1039"/>
      <c r="D140" s="974"/>
      <c r="E140" s="1038" t="s">
        <v>30</v>
      </c>
      <c r="F140" s="997"/>
      <c r="G140" s="962"/>
      <c r="H140" s="962" t="e">
        <f t="shared" si="12"/>
        <v>#DIV/0!</v>
      </c>
      <c r="I140" s="962">
        <f t="shared" si="13"/>
        <v>0</v>
      </c>
      <c r="J140" s="962"/>
      <c r="K140" s="963"/>
      <c r="L140" s="983">
        <f t="shared" si="14"/>
        <v>0</v>
      </c>
      <c r="O140" s="1001"/>
    </row>
    <row r="141" spans="1:15" s="964" customFormat="1" ht="31.9" hidden="1" customHeight="1" x14ac:dyDescent="0.2">
      <c r="A141" s="1038"/>
      <c r="B141" s="1043"/>
      <c r="C141" s="1039"/>
      <c r="D141" s="974"/>
      <c r="E141" s="1038" t="s">
        <v>30</v>
      </c>
      <c r="F141" s="997"/>
      <c r="G141" s="962"/>
      <c r="H141" s="962" t="e">
        <f t="shared" si="12"/>
        <v>#DIV/0!</v>
      </c>
      <c r="I141" s="962">
        <f t="shared" si="13"/>
        <v>0</v>
      </c>
      <c r="J141" s="962"/>
      <c r="K141" s="963"/>
      <c r="L141" s="983">
        <f t="shared" si="14"/>
        <v>0</v>
      </c>
      <c r="O141" s="1001"/>
    </row>
    <row r="142" spans="1:15" s="964" customFormat="1" ht="31.9" hidden="1" customHeight="1" x14ac:dyDescent="0.2">
      <c r="A142" s="1038"/>
      <c r="B142" s="1043"/>
      <c r="C142" s="1038"/>
      <c r="D142" s="1041"/>
      <c r="E142" s="1038" t="s">
        <v>30</v>
      </c>
      <c r="F142" s="997"/>
      <c r="G142" s="962"/>
      <c r="H142" s="962" t="e">
        <f t="shared" si="12"/>
        <v>#DIV/0!</v>
      </c>
      <c r="I142" s="962">
        <f t="shared" si="13"/>
        <v>0</v>
      </c>
      <c r="J142" s="962"/>
      <c r="K142" s="963"/>
      <c r="L142" s="983">
        <f t="shared" si="14"/>
        <v>0</v>
      </c>
      <c r="O142" s="1001"/>
    </row>
    <row r="143" spans="1:15" s="964" customFormat="1" ht="31.9" hidden="1" customHeight="1" x14ac:dyDescent="0.2">
      <c r="A143" s="1038"/>
      <c r="B143" s="1043"/>
      <c r="C143" s="1038"/>
      <c r="D143" s="1041"/>
      <c r="E143" s="1038" t="s">
        <v>30</v>
      </c>
      <c r="F143" s="997"/>
      <c r="G143" s="962"/>
      <c r="H143" s="962" t="e">
        <f t="shared" si="12"/>
        <v>#DIV/0!</v>
      </c>
      <c r="I143" s="962">
        <f t="shared" si="13"/>
        <v>0</v>
      </c>
      <c r="J143" s="962"/>
      <c r="K143" s="963"/>
      <c r="L143" s="983">
        <f t="shared" si="14"/>
        <v>0</v>
      </c>
      <c r="O143" s="1001"/>
    </row>
    <row r="144" spans="1:15" s="964" customFormat="1" ht="31.9" hidden="1" customHeight="1" x14ac:dyDescent="0.2">
      <c r="A144" s="1038" t="s">
        <v>463</v>
      </c>
      <c r="B144" s="1043" t="s">
        <v>1498</v>
      </c>
      <c r="C144" s="1038" t="s">
        <v>435</v>
      </c>
      <c r="D144" s="1044" t="s">
        <v>1383</v>
      </c>
      <c r="E144" s="1038" t="s">
        <v>30</v>
      </c>
      <c r="F144" s="997"/>
      <c r="G144" s="962"/>
      <c r="H144" s="962" t="e">
        <f t="shared" si="12"/>
        <v>#DIV/0!</v>
      </c>
      <c r="I144" s="962">
        <f t="shared" si="13"/>
        <v>0</v>
      </c>
      <c r="J144" s="962"/>
      <c r="K144" s="963"/>
      <c r="L144" s="983">
        <f t="shared" si="14"/>
        <v>0</v>
      </c>
      <c r="O144" s="1001"/>
    </row>
    <row r="145" spans="1:15" s="964" customFormat="1" ht="31.9" hidden="1" customHeight="1" x14ac:dyDescent="0.2">
      <c r="A145" s="1364" t="s">
        <v>1440</v>
      </c>
      <c r="B145" s="1364"/>
      <c r="C145" s="1364"/>
      <c r="D145" s="1364"/>
      <c r="E145" s="1037"/>
      <c r="F145" s="997"/>
      <c r="G145" s="962"/>
      <c r="H145" s="962" t="e">
        <f t="shared" si="12"/>
        <v>#DIV/0!</v>
      </c>
      <c r="I145" s="962">
        <f t="shared" si="13"/>
        <v>0</v>
      </c>
      <c r="J145" s="962"/>
      <c r="K145" s="963"/>
      <c r="L145" s="983">
        <f t="shared" si="14"/>
        <v>0</v>
      </c>
      <c r="O145" s="1001"/>
    </row>
    <row r="146" spans="1:15" s="964" customFormat="1" ht="31.9" hidden="1" customHeight="1" x14ac:dyDescent="0.2">
      <c r="A146" s="1038" t="s">
        <v>278</v>
      </c>
      <c r="B146" s="1043" t="s">
        <v>481</v>
      </c>
      <c r="C146" s="1038"/>
      <c r="D146" s="1041"/>
      <c r="E146" s="1038"/>
      <c r="F146" s="997"/>
      <c r="G146" s="962"/>
      <c r="H146" s="962" t="e">
        <f t="shared" si="12"/>
        <v>#DIV/0!</v>
      </c>
      <c r="I146" s="962">
        <f t="shared" si="13"/>
        <v>0</v>
      </c>
      <c r="J146" s="962"/>
      <c r="K146" s="963"/>
      <c r="L146" s="983">
        <f t="shared" si="14"/>
        <v>0</v>
      </c>
      <c r="O146" s="1001"/>
    </row>
    <row r="147" spans="1:15" s="964" customFormat="1" ht="31.9" hidden="1" customHeight="1" x14ac:dyDescent="0.2">
      <c r="A147" s="1038" t="s">
        <v>279</v>
      </c>
      <c r="B147" s="1043" t="s">
        <v>468</v>
      </c>
      <c r="C147" s="1038"/>
      <c r="D147" s="1041"/>
      <c r="E147" s="1038"/>
      <c r="F147" s="997"/>
      <c r="G147" s="962"/>
      <c r="H147" s="962" t="e">
        <f t="shared" si="12"/>
        <v>#DIV/0!</v>
      </c>
      <c r="I147" s="962">
        <f t="shared" si="13"/>
        <v>0</v>
      </c>
      <c r="J147" s="962"/>
      <c r="K147" s="963"/>
      <c r="L147" s="983">
        <f t="shared" si="14"/>
        <v>0</v>
      </c>
      <c r="O147" s="1001"/>
    </row>
    <row r="148" spans="1:15" s="964" customFormat="1" ht="31.9" hidden="1" customHeight="1" x14ac:dyDescent="0.2">
      <c r="A148" s="1038" t="s">
        <v>280</v>
      </c>
      <c r="B148" s="1043" t="s">
        <v>29</v>
      </c>
      <c r="C148" s="1038"/>
      <c r="D148" s="1041"/>
      <c r="E148" s="1038"/>
      <c r="F148" s="997"/>
      <c r="G148" s="962"/>
      <c r="H148" s="962" t="e">
        <f t="shared" si="12"/>
        <v>#DIV/0!</v>
      </c>
      <c r="I148" s="962">
        <f t="shared" si="13"/>
        <v>0</v>
      </c>
      <c r="J148" s="962"/>
      <c r="K148" s="963"/>
      <c r="L148" s="983">
        <f t="shared" si="14"/>
        <v>0</v>
      </c>
      <c r="O148" s="1001"/>
    </row>
    <row r="149" spans="1:15" s="964" customFormat="1" ht="31.9" hidden="1" customHeight="1" x14ac:dyDescent="0.2">
      <c r="A149" s="1038" t="s">
        <v>281</v>
      </c>
      <c r="B149" s="1043" t="s">
        <v>158</v>
      </c>
      <c r="C149" s="1038"/>
      <c r="D149" s="1041"/>
      <c r="E149" s="1038"/>
      <c r="F149" s="997"/>
      <c r="G149" s="962"/>
      <c r="H149" s="962" t="e">
        <f t="shared" si="12"/>
        <v>#DIV/0!</v>
      </c>
      <c r="I149" s="962">
        <f t="shared" si="13"/>
        <v>0</v>
      </c>
      <c r="J149" s="962"/>
      <c r="K149" s="963"/>
      <c r="L149" s="983">
        <f t="shared" si="14"/>
        <v>0</v>
      </c>
      <c r="O149" s="1001"/>
    </row>
    <row r="150" spans="1:15" s="964" customFormat="1" ht="31.9" hidden="1" customHeight="1" x14ac:dyDescent="0.2">
      <c r="A150" s="1038" t="s">
        <v>282</v>
      </c>
      <c r="B150" s="1043" t="s">
        <v>307</v>
      </c>
      <c r="C150" s="1038"/>
      <c r="D150" s="1041"/>
      <c r="E150" s="1038"/>
      <c r="F150" s="997"/>
      <c r="G150" s="962"/>
      <c r="H150" s="962" t="e">
        <f t="shared" si="12"/>
        <v>#DIV/0!</v>
      </c>
      <c r="I150" s="962">
        <f t="shared" si="13"/>
        <v>0</v>
      </c>
      <c r="J150" s="962"/>
      <c r="K150" s="963"/>
      <c r="L150" s="983">
        <f t="shared" si="14"/>
        <v>0</v>
      </c>
      <c r="O150" s="1001"/>
    </row>
    <row r="151" spans="1:15" s="964" customFormat="1" ht="31.9" hidden="1" customHeight="1" x14ac:dyDescent="0.2">
      <c r="A151" s="1038" t="s">
        <v>283</v>
      </c>
      <c r="B151" s="1043" t="s">
        <v>468</v>
      </c>
      <c r="C151" s="1038"/>
      <c r="D151" s="1041"/>
      <c r="E151" s="1038"/>
      <c r="F151" s="997"/>
      <c r="G151" s="962"/>
      <c r="H151" s="962" t="e">
        <f t="shared" si="12"/>
        <v>#DIV/0!</v>
      </c>
      <c r="I151" s="962">
        <f t="shared" si="13"/>
        <v>0</v>
      </c>
      <c r="J151" s="962"/>
      <c r="K151" s="963"/>
      <c r="L151" s="983">
        <f t="shared" si="14"/>
        <v>0</v>
      </c>
      <c r="O151" s="1001"/>
    </row>
    <row r="152" spans="1:15" s="964" customFormat="1" ht="31.9" hidden="1" customHeight="1" x14ac:dyDescent="0.2">
      <c r="A152" s="1038" t="s">
        <v>284</v>
      </c>
      <c r="B152" s="1043" t="s">
        <v>29</v>
      </c>
      <c r="C152" s="1038"/>
      <c r="D152" s="1041"/>
      <c r="E152" s="1038"/>
      <c r="F152" s="997"/>
      <c r="G152" s="962"/>
      <c r="H152" s="962" t="e">
        <f t="shared" si="12"/>
        <v>#DIV/0!</v>
      </c>
      <c r="I152" s="962">
        <f t="shared" si="13"/>
        <v>0</v>
      </c>
      <c r="J152" s="962"/>
      <c r="K152" s="963"/>
      <c r="L152" s="983">
        <f t="shared" si="14"/>
        <v>0</v>
      </c>
      <c r="O152" s="1001"/>
    </row>
    <row r="153" spans="1:15" s="964" customFormat="1" ht="31.9" hidden="1" customHeight="1" x14ac:dyDescent="0.2">
      <c r="A153" s="1038" t="s">
        <v>285</v>
      </c>
      <c r="B153" s="1043" t="s">
        <v>158</v>
      </c>
      <c r="C153" s="1038"/>
      <c r="D153" s="1041"/>
      <c r="E153" s="1038"/>
      <c r="F153" s="997"/>
      <c r="G153" s="962"/>
      <c r="H153" s="962" t="e">
        <f t="shared" si="12"/>
        <v>#DIV/0!</v>
      </c>
      <c r="I153" s="962">
        <f t="shared" si="13"/>
        <v>0</v>
      </c>
      <c r="J153" s="962"/>
      <c r="K153" s="963"/>
      <c r="L153" s="983">
        <f t="shared" si="14"/>
        <v>0</v>
      </c>
      <c r="O153" s="1001"/>
    </row>
    <row r="154" spans="1:15" s="964" customFormat="1" ht="31.9" hidden="1" customHeight="1" x14ac:dyDescent="0.2">
      <c r="A154" s="1038"/>
      <c r="B154" s="1043"/>
      <c r="C154" s="1038"/>
      <c r="D154" s="1041"/>
      <c r="E154" s="1038"/>
      <c r="F154" s="997"/>
      <c r="G154" s="962"/>
      <c r="H154" s="962" t="e">
        <f t="shared" si="12"/>
        <v>#DIV/0!</v>
      </c>
      <c r="I154" s="962">
        <f t="shared" si="13"/>
        <v>0</v>
      </c>
      <c r="J154" s="962"/>
      <c r="K154" s="963"/>
      <c r="L154" s="983">
        <f t="shared" si="14"/>
        <v>0</v>
      </c>
      <c r="O154" s="1001"/>
    </row>
    <row r="155" spans="1:15" s="964" customFormat="1" ht="31.9" hidden="1" customHeight="1" x14ac:dyDescent="0.2">
      <c r="A155" s="1038"/>
      <c r="B155" s="1043"/>
      <c r="C155" s="1038"/>
      <c r="D155" s="1041"/>
      <c r="E155" s="1038"/>
      <c r="F155" s="997"/>
      <c r="G155" s="962"/>
      <c r="H155" s="962" t="e">
        <f t="shared" si="12"/>
        <v>#DIV/0!</v>
      </c>
      <c r="I155" s="962">
        <f t="shared" si="13"/>
        <v>0</v>
      </c>
      <c r="J155" s="962"/>
      <c r="K155" s="963"/>
      <c r="L155" s="983">
        <f t="shared" si="14"/>
        <v>0</v>
      </c>
      <c r="O155" s="1001"/>
    </row>
    <row r="156" spans="1:15" s="964" customFormat="1" ht="31.9" hidden="1" customHeight="1" x14ac:dyDescent="0.2">
      <c r="A156" s="1038"/>
      <c r="B156" s="1043"/>
      <c r="C156" s="1038"/>
      <c r="D156" s="1041"/>
      <c r="E156" s="1038"/>
      <c r="F156" s="997"/>
      <c r="G156" s="962"/>
      <c r="H156" s="962" t="e">
        <f t="shared" si="12"/>
        <v>#DIV/0!</v>
      </c>
      <c r="I156" s="962">
        <f t="shared" si="13"/>
        <v>0</v>
      </c>
      <c r="J156" s="962"/>
      <c r="K156" s="963"/>
      <c r="L156" s="983">
        <f t="shared" si="14"/>
        <v>0</v>
      </c>
      <c r="O156" s="1001"/>
    </row>
    <row r="157" spans="1:15" s="964" customFormat="1" ht="31.9" hidden="1" customHeight="1" x14ac:dyDescent="0.2">
      <c r="A157" s="1038"/>
      <c r="B157" s="1043"/>
      <c r="C157" s="1038"/>
      <c r="D157" s="1041"/>
      <c r="E157" s="1038"/>
      <c r="F157" s="997"/>
      <c r="G157" s="962"/>
      <c r="H157" s="962" t="e">
        <f t="shared" si="12"/>
        <v>#DIV/0!</v>
      </c>
      <c r="I157" s="962">
        <f t="shared" si="13"/>
        <v>0</v>
      </c>
      <c r="J157" s="962"/>
      <c r="K157" s="963"/>
      <c r="L157" s="983">
        <f t="shared" si="14"/>
        <v>0</v>
      </c>
      <c r="O157" s="1001"/>
    </row>
    <row r="158" spans="1:15" s="964" customFormat="1" ht="31.9" hidden="1" customHeight="1" x14ac:dyDescent="0.2">
      <c r="A158" s="1038" t="s">
        <v>286</v>
      </c>
      <c r="B158" s="1360" t="s">
        <v>914</v>
      </c>
      <c r="C158" s="1360"/>
      <c r="D158" s="1041"/>
      <c r="E158" s="1038"/>
      <c r="F158" s="997"/>
      <c r="G158" s="962"/>
      <c r="H158" s="962" t="e">
        <f t="shared" si="12"/>
        <v>#DIV/0!</v>
      </c>
      <c r="I158" s="962">
        <f t="shared" si="13"/>
        <v>0</v>
      </c>
      <c r="J158" s="962"/>
      <c r="K158" s="963"/>
      <c r="L158" s="983">
        <f t="shared" si="14"/>
        <v>0</v>
      </c>
      <c r="O158" s="1001"/>
    </row>
    <row r="159" spans="1:15" s="964" customFormat="1" ht="31.9" hidden="1" customHeight="1" x14ac:dyDescent="0.2">
      <c r="A159" s="1038" t="s">
        <v>287</v>
      </c>
      <c r="B159" s="1043" t="s">
        <v>468</v>
      </c>
      <c r="C159" s="1038"/>
      <c r="D159" s="1041"/>
      <c r="E159" s="1038"/>
      <c r="F159" s="997"/>
      <c r="G159" s="962"/>
      <c r="H159" s="962" t="e">
        <f t="shared" si="12"/>
        <v>#DIV/0!</v>
      </c>
      <c r="I159" s="962">
        <f t="shared" si="13"/>
        <v>0</v>
      </c>
      <c r="J159" s="962"/>
      <c r="K159" s="963"/>
      <c r="L159" s="983">
        <f t="shared" si="14"/>
        <v>0</v>
      </c>
      <c r="O159" s="1001"/>
    </row>
    <row r="160" spans="1:15" s="964" customFormat="1" ht="31.9" hidden="1" customHeight="1" x14ac:dyDescent="0.2">
      <c r="A160" s="1038" t="s">
        <v>288</v>
      </c>
      <c r="B160" s="1043" t="s">
        <v>29</v>
      </c>
      <c r="C160" s="1038"/>
      <c r="D160" s="1041"/>
      <c r="E160" s="1038"/>
      <c r="F160" s="997"/>
      <c r="G160" s="962"/>
      <c r="H160" s="962" t="e">
        <f t="shared" si="12"/>
        <v>#DIV/0!</v>
      </c>
      <c r="I160" s="962">
        <f t="shared" si="13"/>
        <v>0</v>
      </c>
      <c r="J160" s="962"/>
      <c r="K160" s="963"/>
      <c r="L160" s="983">
        <f t="shared" si="14"/>
        <v>0</v>
      </c>
      <c r="O160" s="1001"/>
    </row>
    <row r="161" spans="1:15" s="964" customFormat="1" ht="31.9" hidden="1" customHeight="1" x14ac:dyDescent="0.2">
      <c r="A161" s="1038" t="s">
        <v>289</v>
      </c>
      <c r="B161" s="1043" t="s">
        <v>158</v>
      </c>
      <c r="C161" s="1038"/>
      <c r="D161" s="1041"/>
      <c r="E161" s="1038"/>
      <c r="F161" s="997"/>
      <c r="G161" s="962"/>
      <c r="H161" s="962" t="e">
        <f t="shared" si="12"/>
        <v>#DIV/0!</v>
      </c>
      <c r="I161" s="962">
        <f t="shared" si="13"/>
        <v>0</v>
      </c>
      <c r="J161" s="962"/>
      <c r="K161" s="963"/>
      <c r="L161" s="983">
        <f t="shared" si="14"/>
        <v>0</v>
      </c>
      <c r="O161" s="1001"/>
    </row>
    <row r="162" spans="1:15" s="964" customFormat="1" ht="31.9" hidden="1" customHeight="1" x14ac:dyDescent="0.2">
      <c r="A162" s="1038"/>
      <c r="B162" s="1364" t="s">
        <v>1504</v>
      </c>
      <c r="C162" s="1364"/>
      <c r="D162" s="1364"/>
      <c r="E162" s="1037"/>
      <c r="F162" s="997"/>
      <c r="G162" s="962"/>
      <c r="H162" s="962" t="e">
        <f t="shared" si="12"/>
        <v>#DIV/0!</v>
      </c>
      <c r="I162" s="962">
        <f t="shared" si="13"/>
        <v>0</v>
      </c>
      <c r="J162" s="962"/>
      <c r="K162" s="963"/>
      <c r="L162" s="983">
        <f t="shared" si="14"/>
        <v>0</v>
      </c>
      <c r="O162" s="1001"/>
    </row>
    <row r="163" spans="1:15" s="964" customFormat="1" ht="31.9" hidden="1" customHeight="1" x14ac:dyDescent="0.2">
      <c r="A163" s="1038"/>
      <c r="B163" s="1037"/>
      <c r="C163" s="1038"/>
      <c r="D163" s="1049"/>
      <c r="E163" s="975" t="s">
        <v>1434</v>
      </c>
      <c r="F163" s="997"/>
      <c r="G163" s="962"/>
      <c r="H163" s="962" t="e">
        <f t="shared" si="12"/>
        <v>#DIV/0!</v>
      </c>
      <c r="I163" s="962">
        <f t="shared" si="13"/>
        <v>0</v>
      </c>
      <c r="J163" s="962"/>
      <c r="K163" s="963"/>
      <c r="L163" s="983">
        <f t="shared" si="14"/>
        <v>0</v>
      </c>
      <c r="O163" s="1001"/>
    </row>
    <row r="164" spans="1:15" s="964" customFormat="1" ht="31.9" hidden="1" customHeight="1" x14ac:dyDescent="0.2">
      <c r="A164" s="1038"/>
      <c r="B164" s="1037"/>
      <c r="C164" s="1037"/>
      <c r="D164" s="1049"/>
      <c r="E164" s="1046" t="s">
        <v>1467</v>
      </c>
      <c r="F164" s="997"/>
      <c r="G164" s="962"/>
      <c r="H164" s="962" t="e">
        <f t="shared" si="12"/>
        <v>#DIV/0!</v>
      </c>
      <c r="I164" s="962">
        <f t="shared" si="13"/>
        <v>0</v>
      </c>
      <c r="J164" s="962"/>
      <c r="K164" s="963"/>
      <c r="L164" s="983">
        <f t="shared" si="14"/>
        <v>0</v>
      </c>
      <c r="O164" s="1001"/>
    </row>
    <row r="165" spans="1:15" s="964" customFormat="1" ht="31.9" hidden="1" customHeight="1" x14ac:dyDescent="0.2">
      <c r="A165" s="1038"/>
      <c r="B165" s="1037"/>
      <c r="C165" s="1037"/>
      <c r="D165" s="1049"/>
      <c r="E165" s="1046" t="s">
        <v>1474</v>
      </c>
      <c r="F165" s="997"/>
      <c r="G165" s="962"/>
      <c r="H165" s="962" t="e">
        <f t="shared" si="12"/>
        <v>#DIV/0!</v>
      </c>
      <c r="I165" s="962">
        <f t="shared" si="13"/>
        <v>0</v>
      </c>
      <c r="J165" s="962"/>
      <c r="K165" s="963"/>
      <c r="L165" s="983">
        <f t="shared" si="14"/>
        <v>0</v>
      </c>
      <c r="O165" s="1001"/>
    </row>
    <row r="166" spans="1:15" s="964" customFormat="1" ht="31.9" hidden="1" customHeight="1" x14ac:dyDescent="0.2">
      <c r="A166" s="1038"/>
      <c r="B166" s="1037"/>
      <c r="C166" s="1037"/>
      <c r="D166" s="1049"/>
      <c r="E166" s="1046" t="s">
        <v>30</v>
      </c>
      <c r="F166" s="997"/>
      <c r="G166" s="962"/>
      <c r="H166" s="962" t="e">
        <f t="shared" si="12"/>
        <v>#DIV/0!</v>
      </c>
      <c r="I166" s="962">
        <f t="shared" si="13"/>
        <v>0</v>
      </c>
      <c r="J166" s="962"/>
      <c r="K166" s="963"/>
      <c r="L166" s="983">
        <f t="shared" si="14"/>
        <v>0</v>
      </c>
      <c r="O166" s="1001"/>
    </row>
    <row r="167" spans="1:15" s="964" customFormat="1" ht="31.9" hidden="1" customHeight="1" x14ac:dyDescent="0.2">
      <c r="A167" s="1038"/>
      <c r="B167" s="1037"/>
      <c r="C167" s="1037"/>
      <c r="D167" s="1049"/>
      <c r="E167" s="1046" t="s">
        <v>1475</v>
      </c>
      <c r="F167" s="997"/>
      <c r="G167" s="962"/>
      <c r="H167" s="962" t="e">
        <f t="shared" si="12"/>
        <v>#DIV/0!</v>
      </c>
      <c r="I167" s="962">
        <f t="shared" si="13"/>
        <v>0</v>
      </c>
      <c r="J167" s="962"/>
      <c r="K167" s="963"/>
      <c r="L167" s="983">
        <f t="shared" si="14"/>
        <v>0</v>
      </c>
      <c r="O167" s="1001"/>
    </row>
    <row r="168" spans="1:15" s="964" customFormat="1" ht="31.9" hidden="1" customHeight="1" x14ac:dyDescent="0.2">
      <c r="A168" s="1357" t="s">
        <v>467</v>
      </c>
      <c r="B168" s="1360" t="s">
        <v>1529</v>
      </c>
      <c r="C168" s="1360" t="s">
        <v>1438</v>
      </c>
      <c r="D168" s="1365" t="s">
        <v>1454</v>
      </c>
      <c r="E168" s="1046" t="s">
        <v>1510</v>
      </c>
      <c r="F168" s="997"/>
      <c r="G168" s="997"/>
      <c r="H168" s="962" t="e">
        <f t="shared" si="12"/>
        <v>#DIV/0!</v>
      </c>
      <c r="I168" s="962">
        <f t="shared" si="13"/>
        <v>0</v>
      </c>
      <c r="J168" s="962"/>
      <c r="K168" s="963"/>
      <c r="L168" s="983">
        <f t="shared" si="14"/>
        <v>0</v>
      </c>
      <c r="O168" s="1001"/>
    </row>
    <row r="169" spans="1:15" s="964" customFormat="1" ht="31.9" hidden="1" customHeight="1" x14ac:dyDescent="0.2">
      <c r="A169" s="1357"/>
      <c r="B169" s="1360"/>
      <c r="C169" s="1360"/>
      <c r="D169" s="1365"/>
      <c r="E169" s="1046" t="s">
        <v>30</v>
      </c>
      <c r="F169" s="997"/>
      <c r="G169" s="962"/>
      <c r="H169" s="962" t="e">
        <f t="shared" si="12"/>
        <v>#DIV/0!</v>
      </c>
      <c r="I169" s="962">
        <f t="shared" si="13"/>
        <v>0</v>
      </c>
      <c r="J169" s="962"/>
      <c r="K169" s="963"/>
      <c r="L169" s="983">
        <f t="shared" si="14"/>
        <v>0</v>
      </c>
      <c r="O169" s="1001"/>
    </row>
    <row r="170" spans="1:15" s="964" customFormat="1" ht="31.9" hidden="1" customHeight="1" x14ac:dyDescent="0.2">
      <c r="A170" s="1357"/>
      <c r="B170" s="1360"/>
      <c r="C170" s="1360"/>
      <c r="D170" s="1365"/>
      <c r="E170" s="1046" t="s">
        <v>1466</v>
      </c>
      <c r="F170" s="997"/>
      <c r="G170" s="962"/>
      <c r="H170" s="962" t="e">
        <f t="shared" si="12"/>
        <v>#DIV/0!</v>
      </c>
      <c r="I170" s="962">
        <f t="shared" si="13"/>
        <v>0</v>
      </c>
      <c r="J170" s="962"/>
      <c r="K170" s="963"/>
      <c r="L170" s="983">
        <f t="shared" si="14"/>
        <v>0</v>
      </c>
      <c r="O170" s="1001"/>
    </row>
    <row r="171" spans="1:15" s="964" customFormat="1" ht="31.9" hidden="1" customHeight="1" x14ac:dyDescent="0.2">
      <c r="A171" s="1357"/>
      <c r="B171" s="1360"/>
      <c r="C171" s="1360"/>
      <c r="D171" s="1365"/>
      <c r="E171" s="1046" t="s">
        <v>1467</v>
      </c>
      <c r="F171" s="997"/>
      <c r="G171" s="962"/>
      <c r="H171" s="962" t="e">
        <f t="shared" si="12"/>
        <v>#DIV/0!</v>
      </c>
      <c r="I171" s="962">
        <f t="shared" si="13"/>
        <v>0</v>
      </c>
      <c r="J171" s="962"/>
      <c r="K171" s="963"/>
      <c r="L171" s="983">
        <f t="shared" si="14"/>
        <v>0</v>
      </c>
      <c r="O171" s="1001"/>
    </row>
    <row r="172" spans="1:15" s="964" customFormat="1" ht="31.9" hidden="1" customHeight="1" x14ac:dyDescent="0.2">
      <c r="A172" s="1038"/>
      <c r="B172" s="1043" t="s">
        <v>90</v>
      </c>
      <c r="C172" s="1046"/>
      <c r="D172" s="1040"/>
      <c r="E172" s="959"/>
      <c r="F172" s="997"/>
      <c r="G172" s="962"/>
      <c r="H172" s="962" t="e">
        <f t="shared" si="12"/>
        <v>#DIV/0!</v>
      </c>
      <c r="I172" s="962">
        <f t="shared" si="13"/>
        <v>0</v>
      </c>
      <c r="J172" s="962"/>
      <c r="K172" s="963"/>
      <c r="L172" s="983">
        <f t="shared" si="14"/>
        <v>0</v>
      </c>
      <c r="O172" s="1001"/>
    </row>
    <row r="173" spans="1:15" s="964" customFormat="1" ht="31.9" hidden="1" customHeight="1" x14ac:dyDescent="0.2">
      <c r="A173" s="1357" t="s">
        <v>1480</v>
      </c>
      <c r="B173" s="1360" t="s">
        <v>1524</v>
      </c>
      <c r="C173" s="1371" t="s">
        <v>1438</v>
      </c>
      <c r="D173" s="1365" t="s">
        <v>1469</v>
      </c>
      <c r="E173" s="959" t="s">
        <v>1510</v>
      </c>
      <c r="F173" s="997"/>
      <c r="G173" s="962"/>
      <c r="H173" s="962" t="e">
        <f t="shared" si="12"/>
        <v>#DIV/0!</v>
      </c>
      <c r="I173" s="962">
        <f t="shared" si="13"/>
        <v>0</v>
      </c>
      <c r="J173" s="962"/>
      <c r="K173" s="963"/>
      <c r="L173" s="983">
        <f t="shared" si="14"/>
        <v>0</v>
      </c>
      <c r="O173" s="1001"/>
    </row>
    <row r="174" spans="1:15" s="964" customFormat="1" ht="31.9" hidden="1" customHeight="1" x14ac:dyDescent="0.2">
      <c r="A174" s="1357"/>
      <c r="B174" s="1360"/>
      <c r="C174" s="1371"/>
      <c r="D174" s="1365"/>
      <c r="E174" s="1046" t="s">
        <v>1466</v>
      </c>
      <c r="F174" s="997"/>
      <c r="G174" s="962"/>
      <c r="H174" s="962" t="e">
        <f t="shared" si="12"/>
        <v>#DIV/0!</v>
      </c>
      <c r="I174" s="962">
        <f t="shared" si="13"/>
        <v>0</v>
      </c>
      <c r="J174" s="962"/>
      <c r="K174" s="1373" t="s">
        <v>1516</v>
      </c>
      <c r="L174" s="983">
        <f t="shared" si="14"/>
        <v>0</v>
      </c>
      <c r="O174" s="1001"/>
    </row>
    <row r="175" spans="1:15" s="964" customFormat="1" ht="31.9" hidden="1" customHeight="1" x14ac:dyDescent="0.2">
      <c r="A175" s="1357"/>
      <c r="B175" s="1360"/>
      <c r="C175" s="1371"/>
      <c r="D175" s="1365"/>
      <c r="E175" s="1046" t="s">
        <v>1467</v>
      </c>
      <c r="F175" s="997"/>
      <c r="G175" s="962"/>
      <c r="H175" s="962" t="e">
        <f t="shared" si="12"/>
        <v>#DIV/0!</v>
      </c>
      <c r="I175" s="962">
        <f t="shared" si="13"/>
        <v>0</v>
      </c>
      <c r="J175" s="962"/>
      <c r="K175" s="1373"/>
      <c r="L175" s="983">
        <f t="shared" si="14"/>
        <v>0</v>
      </c>
      <c r="O175" s="1001"/>
    </row>
    <row r="176" spans="1:15" s="964" customFormat="1" ht="31.9" hidden="1" customHeight="1" x14ac:dyDescent="0.2">
      <c r="A176" s="1357" t="s">
        <v>1485</v>
      </c>
      <c r="B176" s="1360" t="s">
        <v>1525</v>
      </c>
      <c r="C176" s="1371" t="s">
        <v>1438</v>
      </c>
      <c r="D176" s="1365" t="s">
        <v>1469</v>
      </c>
      <c r="E176" s="1046" t="s">
        <v>1510</v>
      </c>
      <c r="F176" s="997"/>
      <c r="G176" s="962"/>
      <c r="H176" s="962" t="e">
        <f t="shared" si="12"/>
        <v>#DIV/0!</v>
      </c>
      <c r="I176" s="962">
        <f t="shared" si="13"/>
        <v>0</v>
      </c>
      <c r="J176" s="962"/>
      <c r="K176" s="976"/>
      <c r="L176" s="983">
        <f t="shared" si="14"/>
        <v>0</v>
      </c>
      <c r="O176" s="1001"/>
    </row>
    <row r="177" spans="1:15" s="964" customFormat="1" ht="31.9" hidden="1" customHeight="1" x14ac:dyDescent="0.2">
      <c r="A177" s="1357"/>
      <c r="B177" s="1360"/>
      <c r="C177" s="1371"/>
      <c r="D177" s="1365"/>
      <c r="E177" s="1046" t="s">
        <v>30</v>
      </c>
      <c r="F177" s="997"/>
      <c r="G177" s="962"/>
      <c r="H177" s="962" t="e">
        <f t="shared" si="12"/>
        <v>#DIV/0!</v>
      </c>
      <c r="I177" s="962">
        <f t="shared" si="13"/>
        <v>0</v>
      </c>
      <c r="J177" s="962"/>
      <c r="K177" s="1373" t="s">
        <v>1517</v>
      </c>
      <c r="L177" s="983">
        <f t="shared" si="14"/>
        <v>0</v>
      </c>
      <c r="O177" s="1001"/>
    </row>
    <row r="178" spans="1:15" s="964" customFormat="1" ht="31.9" hidden="1" customHeight="1" x14ac:dyDescent="0.2">
      <c r="A178" s="1357"/>
      <c r="B178" s="1360"/>
      <c r="C178" s="1371"/>
      <c r="D178" s="1365"/>
      <c r="E178" s="1046" t="s">
        <v>1466</v>
      </c>
      <c r="F178" s="997"/>
      <c r="G178" s="962"/>
      <c r="H178" s="962" t="e">
        <f t="shared" si="12"/>
        <v>#DIV/0!</v>
      </c>
      <c r="I178" s="962">
        <f t="shared" si="13"/>
        <v>0</v>
      </c>
      <c r="J178" s="962"/>
      <c r="K178" s="1373"/>
      <c r="L178" s="983">
        <f t="shared" si="14"/>
        <v>0</v>
      </c>
      <c r="O178" s="1001"/>
    </row>
    <row r="179" spans="1:15" s="964" customFormat="1" ht="31.9" hidden="1" customHeight="1" x14ac:dyDescent="0.2">
      <c r="A179" s="1357"/>
      <c r="B179" s="1360"/>
      <c r="C179" s="1371"/>
      <c r="D179" s="1365"/>
      <c r="E179" s="1046" t="s">
        <v>1467</v>
      </c>
      <c r="F179" s="997"/>
      <c r="G179" s="962"/>
      <c r="H179" s="962" t="e">
        <f t="shared" si="12"/>
        <v>#DIV/0!</v>
      </c>
      <c r="I179" s="962">
        <f t="shared" si="13"/>
        <v>0</v>
      </c>
      <c r="J179" s="962"/>
      <c r="K179" s="1373"/>
      <c r="L179" s="983">
        <f t="shared" si="14"/>
        <v>0</v>
      </c>
      <c r="O179" s="1001"/>
    </row>
    <row r="180" spans="1:15" s="964" customFormat="1" ht="31.9" hidden="1" customHeight="1" x14ac:dyDescent="0.2">
      <c r="A180" s="1357"/>
      <c r="B180" s="1366" t="s">
        <v>1499</v>
      </c>
      <c r="C180" s="1371" t="s">
        <v>1438</v>
      </c>
      <c r="D180" s="1365" t="s">
        <v>1454</v>
      </c>
      <c r="E180" s="1046"/>
      <c r="F180" s="997"/>
      <c r="G180" s="962"/>
      <c r="H180" s="962" t="e">
        <f t="shared" si="12"/>
        <v>#DIV/0!</v>
      </c>
      <c r="I180" s="962">
        <f t="shared" si="13"/>
        <v>0</v>
      </c>
      <c r="J180" s="962"/>
      <c r="K180" s="963"/>
      <c r="L180" s="983">
        <f t="shared" si="14"/>
        <v>0</v>
      </c>
      <c r="O180" s="1001"/>
    </row>
    <row r="181" spans="1:15" s="964" customFormat="1" ht="31.9" hidden="1" customHeight="1" x14ac:dyDescent="0.2">
      <c r="A181" s="1357"/>
      <c r="B181" s="1366"/>
      <c r="C181" s="1371"/>
      <c r="D181" s="1365"/>
      <c r="E181" s="1046"/>
      <c r="F181" s="997"/>
      <c r="G181" s="962"/>
      <c r="H181" s="962" t="e">
        <f t="shared" si="12"/>
        <v>#DIV/0!</v>
      </c>
      <c r="I181" s="962">
        <f t="shared" si="13"/>
        <v>0</v>
      </c>
      <c r="J181" s="962"/>
      <c r="K181" s="963"/>
      <c r="L181" s="983">
        <f t="shared" si="14"/>
        <v>0</v>
      </c>
      <c r="O181" s="1001"/>
    </row>
    <row r="182" spans="1:15" s="964" customFormat="1" ht="31.9" hidden="1" customHeight="1" x14ac:dyDescent="0.2">
      <c r="A182" s="1357" t="s">
        <v>1481</v>
      </c>
      <c r="B182" s="1360" t="s">
        <v>1477</v>
      </c>
      <c r="C182" s="1371" t="s">
        <v>1438</v>
      </c>
      <c r="D182" s="1372" t="s">
        <v>1383</v>
      </c>
      <c r="E182" s="1046"/>
      <c r="F182" s="997"/>
      <c r="G182" s="962"/>
      <c r="H182" s="962" t="e">
        <f t="shared" si="12"/>
        <v>#DIV/0!</v>
      </c>
      <c r="I182" s="962">
        <f t="shared" si="13"/>
        <v>0</v>
      </c>
      <c r="J182" s="962"/>
      <c r="K182" s="963"/>
      <c r="L182" s="983">
        <f t="shared" si="14"/>
        <v>0</v>
      </c>
      <c r="O182" s="1001"/>
    </row>
    <row r="183" spans="1:15" s="964" customFormat="1" ht="31.9" hidden="1" customHeight="1" x14ac:dyDescent="0.2">
      <c r="A183" s="1357"/>
      <c r="B183" s="1360"/>
      <c r="C183" s="1371"/>
      <c r="D183" s="1372"/>
      <c r="E183" s="1046" t="s">
        <v>1510</v>
      </c>
      <c r="F183" s="997"/>
      <c r="G183" s="962"/>
      <c r="H183" s="962" t="e">
        <f t="shared" si="12"/>
        <v>#DIV/0!</v>
      </c>
      <c r="I183" s="962">
        <f t="shared" si="13"/>
        <v>0</v>
      </c>
      <c r="J183" s="962"/>
      <c r="K183" s="963"/>
      <c r="L183" s="983">
        <f t="shared" si="14"/>
        <v>0</v>
      </c>
      <c r="O183" s="1001"/>
    </row>
    <row r="184" spans="1:15" s="964" customFormat="1" ht="31.9" hidden="1" customHeight="1" x14ac:dyDescent="0.2">
      <c r="A184" s="1357"/>
      <c r="B184" s="1360"/>
      <c r="C184" s="1371"/>
      <c r="D184" s="1372"/>
      <c r="E184" s="1046" t="s">
        <v>1466</v>
      </c>
      <c r="F184" s="997"/>
      <c r="G184" s="962"/>
      <c r="H184" s="962" t="e">
        <f t="shared" si="12"/>
        <v>#DIV/0!</v>
      </c>
      <c r="I184" s="962">
        <f t="shared" si="13"/>
        <v>0</v>
      </c>
      <c r="J184" s="962"/>
      <c r="K184" s="963"/>
      <c r="L184" s="983">
        <f t="shared" si="14"/>
        <v>0</v>
      </c>
      <c r="O184" s="1001"/>
    </row>
    <row r="185" spans="1:15" s="964" customFormat="1" ht="31.9" hidden="1" customHeight="1" x14ac:dyDescent="0.2">
      <c r="A185" s="1357"/>
      <c r="B185" s="1360"/>
      <c r="C185" s="1371"/>
      <c r="D185" s="1372"/>
      <c r="E185" s="1046" t="s">
        <v>30</v>
      </c>
      <c r="F185" s="997"/>
      <c r="G185" s="962"/>
      <c r="H185" s="962" t="e">
        <f t="shared" si="12"/>
        <v>#DIV/0!</v>
      </c>
      <c r="I185" s="962">
        <f t="shared" si="13"/>
        <v>0</v>
      </c>
      <c r="J185" s="962"/>
      <c r="K185" s="963"/>
      <c r="L185" s="983">
        <f t="shared" si="14"/>
        <v>0</v>
      </c>
      <c r="O185" s="1001"/>
    </row>
    <row r="186" spans="1:15" s="964" customFormat="1" ht="31.9" hidden="1" customHeight="1" x14ac:dyDescent="0.2">
      <c r="A186" s="1357" t="s">
        <v>1482</v>
      </c>
      <c r="B186" s="1360" t="s">
        <v>1478</v>
      </c>
      <c r="C186" s="1371" t="s">
        <v>1438</v>
      </c>
      <c r="D186" s="1365" t="s">
        <v>1454</v>
      </c>
      <c r="E186" s="1046"/>
      <c r="F186" s="997"/>
      <c r="G186" s="962"/>
      <c r="H186" s="962" t="e">
        <f t="shared" si="12"/>
        <v>#DIV/0!</v>
      </c>
      <c r="I186" s="962">
        <f t="shared" si="13"/>
        <v>0</v>
      </c>
      <c r="J186" s="962"/>
      <c r="K186" s="963"/>
      <c r="L186" s="983">
        <f t="shared" si="14"/>
        <v>0</v>
      </c>
      <c r="O186" s="1001"/>
    </row>
    <row r="187" spans="1:15" s="964" customFormat="1" ht="31.9" hidden="1" customHeight="1" x14ac:dyDescent="0.2">
      <c r="A187" s="1357"/>
      <c r="B187" s="1360"/>
      <c r="C187" s="1371"/>
      <c r="D187" s="1365"/>
      <c r="E187" s="1046" t="s">
        <v>1510</v>
      </c>
      <c r="F187" s="997"/>
      <c r="G187" s="962"/>
      <c r="H187" s="962" t="e">
        <f t="shared" si="12"/>
        <v>#DIV/0!</v>
      </c>
      <c r="I187" s="962">
        <f t="shared" si="13"/>
        <v>0</v>
      </c>
      <c r="J187" s="962"/>
      <c r="K187" s="963"/>
      <c r="L187" s="983">
        <f t="shared" si="14"/>
        <v>0</v>
      </c>
      <c r="O187" s="1001"/>
    </row>
    <row r="188" spans="1:15" s="964" customFormat="1" ht="31.9" hidden="1" customHeight="1" x14ac:dyDescent="0.2">
      <c r="A188" s="1357"/>
      <c r="B188" s="1360"/>
      <c r="C188" s="1371"/>
      <c r="D188" s="1365"/>
      <c r="E188" s="1046" t="s">
        <v>1466</v>
      </c>
      <c r="F188" s="997"/>
      <c r="G188" s="962"/>
      <c r="H188" s="962" t="e">
        <f t="shared" si="12"/>
        <v>#DIV/0!</v>
      </c>
      <c r="I188" s="962">
        <f t="shared" si="13"/>
        <v>0</v>
      </c>
      <c r="J188" s="962"/>
      <c r="K188" s="963"/>
      <c r="L188" s="983">
        <f t="shared" si="14"/>
        <v>0</v>
      </c>
      <c r="O188" s="1001"/>
    </row>
    <row r="189" spans="1:15" s="964" customFormat="1" ht="31.9" hidden="1" customHeight="1" x14ac:dyDescent="0.2">
      <c r="A189" s="1357"/>
      <c r="B189" s="1360"/>
      <c r="C189" s="1371"/>
      <c r="D189" s="1365"/>
      <c r="E189" s="1046" t="s">
        <v>30</v>
      </c>
      <c r="F189" s="997"/>
      <c r="G189" s="962"/>
      <c r="H189" s="962" t="e">
        <f t="shared" si="12"/>
        <v>#DIV/0!</v>
      </c>
      <c r="I189" s="962">
        <f t="shared" si="13"/>
        <v>0</v>
      </c>
      <c r="J189" s="962"/>
      <c r="K189" s="963"/>
      <c r="L189" s="983">
        <f t="shared" si="14"/>
        <v>0</v>
      </c>
      <c r="O189" s="1001"/>
    </row>
    <row r="190" spans="1:15" s="964" customFormat="1" ht="31.9" hidden="1" customHeight="1" x14ac:dyDescent="0.2">
      <c r="A190" s="1357"/>
      <c r="B190" s="1366" t="s">
        <v>1500</v>
      </c>
      <c r="C190" s="1371" t="s">
        <v>1438</v>
      </c>
      <c r="D190" s="1365" t="s">
        <v>1454</v>
      </c>
      <c r="E190" s="1046"/>
      <c r="F190" s="997"/>
      <c r="G190" s="962"/>
      <c r="H190" s="962" t="e">
        <f t="shared" si="12"/>
        <v>#DIV/0!</v>
      </c>
      <c r="I190" s="962">
        <f t="shared" si="13"/>
        <v>0</v>
      </c>
      <c r="J190" s="962"/>
      <c r="K190" s="963"/>
      <c r="L190" s="983">
        <f t="shared" si="14"/>
        <v>0</v>
      </c>
      <c r="O190" s="1001"/>
    </row>
    <row r="191" spans="1:15" s="964" customFormat="1" ht="31.9" hidden="1" customHeight="1" x14ac:dyDescent="0.2">
      <c r="A191" s="1369"/>
      <c r="B191" s="1370"/>
      <c r="C191" s="1369"/>
      <c r="D191" s="1365"/>
      <c r="E191" s="1046"/>
      <c r="F191" s="997"/>
      <c r="G191" s="962"/>
      <c r="H191" s="962" t="e">
        <f t="shared" si="12"/>
        <v>#DIV/0!</v>
      </c>
      <c r="I191" s="962">
        <f t="shared" si="13"/>
        <v>0</v>
      </c>
      <c r="J191" s="962"/>
      <c r="K191" s="963"/>
      <c r="L191" s="983">
        <f t="shared" si="14"/>
        <v>0</v>
      </c>
      <c r="O191" s="1001"/>
    </row>
    <row r="192" spans="1:15" s="964" customFormat="1" ht="31.9" hidden="1" customHeight="1" x14ac:dyDescent="0.2">
      <c r="A192" s="1357" t="s">
        <v>1483</v>
      </c>
      <c r="B192" s="1360" t="s">
        <v>1479</v>
      </c>
      <c r="C192" s="1371" t="s">
        <v>1438</v>
      </c>
      <c r="D192" s="1365" t="s">
        <v>1469</v>
      </c>
      <c r="E192" s="1046" t="s">
        <v>1510</v>
      </c>
      <c r="F192" s="997"/>
      <c r="G192" s="962"/>
      <c r="H192" s="962" t="e">
        <f t="shared" si="12"/>
        <v>#DIV/0!</v>
      </c>
      <c r="I192" s="962">
        <f t="shared" si="13"/>
        <v>0</v>
      </c>
      <c r="J192" s="962"/>
      <c r="K192" s="963"/>
      <c r="L192" s="983">
        <f t="shared" si="14"/>
        <v>0</v>
      </c>
      <c r="O192" s="1001"/>
    </row>
    <row r="193" spans="1:15" s="964" customFormat="1" ht="31.9" hidden="1" customHeight="1" x14ac:dyDescent="0.2">
      <c r="A193" s="1357"/>
      <c r="B193" s="1360"/>
      <c r="C193" s="1371"/>
      <c r="D193" s="1365"/>
      <c r="E193" s="1046" t="s">
        <v>30</v>
      </c>
      <c r="F193" s="997"/>
      <c r="G193" s="962"/>
      <c r="H193" s="962" t="e">
        <f t="shared" si="12"/>
        <v>#DIV/0!</v>
      </c>
      <c r="I193" s="962">
        <f t="shared" si="13"/>
        <v>0</v>
      </c>
      <c r="J193" s="962"/>
      <c r="K193" s="963"/>
      <c r="L193" s="983">
        <f t="shared" si="14"/>
        <v>0</v>
      </c>
      <c r="O193" s="1001"/>
    </row>
    <row r="194" spans="1:15" s="964" customFormat="1" ht="31.9" hidden="1" customHeight="1" x14ac:dyDescent="0.2">
      <c r="A194" s="1357"/>
      <c r="B194" s="1360"/>
      <c r="C194" s="1371"/>
      <c r="D194" s="1365"/>
      <c r="E194" s="1046" t="s">
        <v>1466</v>
      </c>
      <c r="F194" s="997"/>
      <c r="G194" s="962"/>
      <c r="H194" s="962" t="e">
        <f t="shared" si="12"/>
        <v>#DIV/0!</v>
      </c>
      <c r="I194" s="962">
        <f t="shared" si="13"/>
        <v>0</v>
      </c>
      <c r="J194" s="962"/>
      <c r="K194" s="963"/>
      <c r="L194" s="983">
        <f t="shared" si="14"/>
        <v>0</v>
      </c>
      <c r="O194" s="1001"/>
    </row>
    <row r="195" spans="1:15" s="964" customFormat="1" ht="31.9" hidden="1" customHeight="1" x14ac:dyDescent="0.2">
      <c r="A195" s="1357"/>
      <c r="B195" s="1360"/>
      <c r="C195" s="1371"/>
      <c r="D195" s="1365"/>
      <c r="E195" s="1046" t="s">
        <v>1467</v>
      </c>
      <c r="F195" s="997"/>
      <c r="G195" s="962"/>
      <c r="H195" s="962" t="e">
        <f t="shared" si="12"/>
        <v>#DIV/0!</v>
      </c>
      <c r="I195" s="962">
        <f t="shared" si="13"/>
        <v>0</v>
      </c>
      <c r="J195" s="962"/>
      <c r="K195" s="963"/>
      <c r="L195" s="983">
        <f t="shared" si="14"/>
        <v>0</v>
      </c>
      <c r="O195" s="1001"/>
    </row>
    <row r="196" spans="1:15" s="964" customFormat="1" ht="31.9" hidden="1" customHeight="1" x14ac:dyDescent="0.2">
      <c r="A196" s="1357" t="s">
        <v>1484</v>
      </c>
      <c r="B196" s="1360" t="s">
        <v>1526</v>
      </c>
      <c r="C196" s="1371" t="s">
        <v>1438</v>
      </c>
      <c r="D196" s="1365" t="s">
        <v>1469</v>
      </c>
      <c r="E196" s="1046" t="s">
        <v>1510</v>
      </c>
      <c r="F196" s="997"/>
      <c r="G196" s="962"/>
      <c r="H196" s="962" t="e">
        <f t="shared" si="12"/>
        <v>#DIV/0!</v>
      </c>
      <c r="I196" s="962">
        <f t="shared" si="13"/>
        <v>0</v>
      </c>
      <c r="J196" s="962"/>
      <c r="K196" s="963"/>
      <c r="L196" s="983">
        <f t="shared" si="14"/>
        <v>0</v>
      </c>
      <c r="O196" s="1001"/>
    </row>
    <row r="197" spans="1:15" s="964" customFormat="1" ht="31.9" hidden="1" customHeight="1" x14ac:dyDescent="0.2">
      <c r="A197" s="1357"/>
      <c r="B197" s="1360"/>
      <c r="C197" s="1371"/>
      <c r="D197" s="1365"/>
      <c r="E197" s="1046" t="s">
        <v>30</v>
      </c>
      <c r="F197" s="997"/>
      <c r="G197" s="962"/>
      <c r="H197" s="962" t="e">
        <f t="shared" si="12"/>
        <v>#DIV/0!</v>
      </c>
      <c r="I197" s="962">
        <f t="shared" si="13"/>
        <v>0</v>
      </c>
      <c r="J197" s="962"/>
      <c r="K197" s="963"/>
      <c r="L197" s="983">
        <f t="shared" si="14"/>
        <v>0</v>
      </c>
      <c r="O197" s="1001"/>
    </row>
    <row r="198" spans="1:15" s="964" customFormat="1" ht="31.9" hidden="1" customHeight="1" x14ac:dyDescent="0.2">
      <c r="A198" s="1357"/>
      <c r="B198" s="1360"/>
      <c r="C198" s="1371"/>
      <c r="D198" s="1365"/>
      <c r="E198" s="1046" t="s">
        <v>1466</v>
      </c>
      <c r="F198" s="997"/>
      <c r="G198" s="962"/>
      <c r="H198" s="962" t="e">
        <f t="shared" si="12"/>
        <v>#DIV/0!</v>
      </c>
      <c r="I198" s="962">
        <f t="shared" si="13"/>
        <v>0</v>
      </c>
      <c r="J198" s="962"/>
      <c r="K198" s="963"/>
      <c r="L198" s="983">
        <f t="shared" si="14"/>
        <v>0</v>
      </c>
      <c r="O198" s="1001"/>
    </row>
    <row r="199" spans="1:15" s="964" customFormat="1" ht="31.9" hidden="1" customHeight="1" x14ac:dyDescent="0.2">
      <c r="A199" s="1357"/>
      <c r="B199" s="1360"/>
      <c r="C199" s="1371"/>
      <c r="D199" s="1365"/>
      <c r="E199" s="1046"/>
      <c r="F199" s="997"/>
      <c r="G199" s="962"/>
      <c r="H199" s="962" t="e">
        <f t="shared" si="12"/>
        <v>#DIV/0!</v>
      </c>
      <c r="I199" s="962">
        <f t="shared" si="13"/>
        <v>0</v>
      </c>
      <c r="J199" s="962"/>
      <c r="K199" s="963"/>
      <c r="L199" s="983">
        <f t="shared" si="14"/>
        <v>0</v>
      </c>
      <c r="O199" s="1001"/>
    </row>
    <row r="200" spans="1:15" s="964" customFormat="1" ht="31.9" hidden="1" customHeight="1" x14ac:dyDescent="0.2">
      <c r="A200" s="1357" t="s">
        <v>308</v>
      </c>
      <c r="B200" s="1360" t="s">
        <v>1527</v>
      </c>
      <c r="C200" s="1357" t="s">
        <v>435</v>
      </c>
      <c r="D200" s="1367" t="s">
        <v>1469</v>
      </c>
      <c r="E200" s="1046" t="s">
        <v>1510</v>
      </c>
      <c r="F200" s="997"/>
      <c r="G200" s="962"/>
      <c r="H200" s="962" t="e">
        <f t="shared" si="12"/>
        <v>#DIV/0!</v>
      </c>
      <c r="I200" s="962">
        <f t="shared" si="13"/>
        <v>0</v>
      </c>
      <c r="J200" s="962"/>
      <c r="K200" s="963"/>
      <c r="L200" s="983">
        <f t="shared" si="14"/>
        <v>0</v>
      </c>
      <c r="O200" s="1001"/>
    </row>
    <row r="201" spans="1:15" s="964" customFormat="1" ht="31.9" hidden="1" customHeight="1" x14ac:dyDescent="0.2">
      <c r="A201" s="1357"/>
      <c r="B201" s="1360"/>
      <c r="C201" s="1357"/>
      <c r="D201" s="1367"/>
      <c r="E201" s="1046" t="s">
        <v>1467</v>
      </c>
      <c r="F201" s="997"/>
      <c r="G201" s="962"/>
      <c r="H201" s="962" t="e">
        <f t="shared" ref="H201:H265" si="15">G201/F201*100</f>
        <v>#DIV/0!</v>
      </c>
      <c r="I201" s="962">
        <f t="shared" ref="I201:I265" si="16">G201-F201</f>
        <v>0</v>
      </c>
      <c r="J201" s="962"/>
      <c r="K201" s="963"/>
      <c r="L201" s="983">
        <f t="shared" ref="L201:L260" si="17">F201-G201</f>
        <v>0</v>
      </c>
      <c r="O201" s="1001"/>
    </row>
    <row r="202" spans="1:15" s="964" customFormat="1" ht="31.9" hidden="1" customHeight="1" x14ac:dyDescent="0.2">
      <c r="A202" s="1357"/>
      <c r="B202" s="1360"/>
      <c r="C202" s="1357"/>
      <c r="D202" s="1367"/>
      <c r="E202" s="1046" t="s">
        <v>1466</v>
      </c>
      <c r="F202" s="997"/>
      <c r="G202" s="962"/>
      <c r="H202" s="962" t="e">
        <f t="shared" si="15"/>
        <v>#DIV/0!</v>
      </c>
      <c r="I202" s="962">
        <f t="shared" si="16"/>
        <v>0</v>
      </c>
      <c r="J202" s="962"/>
      <c r="K202" s="963"/>
      <c r="L202" s="983">
        <f t="shared" si="17"/>
        <v>0</v>
      </c>
      <c r="O202" s="1001"/>
    </row>
    <row r="203" spans="1:15" s="964" customFormat="1" ht="31.9" hidden="1" customHeight="1" x14ac:dyDescent="0.2">
      <c r="A203" s="1045"/>
      <c r="B203" s="1043" t="s">
        <v>1589</v>
      </c>
      <c r="C203" s="1038" t="s">
        <v>1438</v>
      </c>
      <c r="D203" s="1044" t="s">
        <v>1383</v>
      </c>
      <c r="E203" s="1038"/>
      <c r="F203" s="997"/>
      <c r="G203" s="962"/>
      <c r="H203" s="962" t="e">
        <f t="shared" si="15"/>
        <v>#DIV/0!</v>
      </c>
      <c r="I203" s="962">
        <f t="shared" si="16"/>
        <v>0</v>
      </c>
      <c r="J203" s="962"/>
      <c r="K203" s="963"/>
      <c r="L203" s="983">
        <f t="shared" si="17"/>
        <v>0</v>
      </c>
      <c r="O203" s="1001"/>
    </row>
    <row r="204" spans="1:15" s="964" customFormat="1" ht="31.9" hidden="1" customHeight="1" x14ac:dyDescent="0.2">
      <c r="A204" s="1038"/>
      <c r="B204" s="1357" t="s">
        <v>1453</v>
      </c>
      <c r="C204" s="1357"/>
      <c r="D204" s="1357"/>
      <c r="E204" s="1038"/>
      <c r="F204" s="997"/>
      <c r="G204" s="962"/>
      <c r="H204" s="962" t="e">
        <f t="shared" si="15"/>
        <v>#DIV/0!</v>
      </c>
      <c r="I204" s="962">
        <f t="shared" si="16"/>
        <v>0</v>
      </c>
      <c r="J204" s="962"/>
      <c r="K204" s="963"/>
      <c r="L204" s="983">
        <f t="shared" si="17"/>
        <v>0</v>
      </c>
      <c r="O204" s="1001"/>
    </row>
    <row r="205" spans="1:15" s="964" customFormat="1" ht="31.9" hidden="1" customHeight="1" x14ac:dyDescent="0.2">
      <c r="A205" s="1038" t="s">
        <v>278</v>
      </c>
      <c r="B205" s="1043" t="s">
        <v>481</v>
      </c>
      <c r="C205" s="1038"/>
      <c r="D205" s="1040"/>
      <c r="E205" s="1038"/>
      <c r="F205" s="997"/>
      <c r="G205" s="962"/>
      <c r="H205" s="962" t="e">
        <f t="shared" si="15"/>
        <v>#DIV/0!</v>
      </c>
      <c r="I205" s="962">
        <f t="shared" si="16"/>
        <v>0</v>
      </c>
      <c r="J205" s="962"/>
      <c r="K205" s="963"/>
      <c r="L205" s="983">
        <f t="shared" si="17"/>
        <v>0</v>
      </c>
      <c r="O205" s="1001"/>
    </row>
    <row r="206" spans="1:15" s="964" customFormat="1" ht="31.9" hidden="1" customHeight="1" x14ac:dyDescent="0.2">
      <c r="A206" s="1038" t="s">
        <v>279</v>
      </c>
      <c r="B206" s="1043" t="s">
        <v>468</v>
      </c>
      <c r="C206" s="1038"/>
      <c r="D206" s="1040"/>
      <c r="E206" s="1038"/>
      <c r="F206" s="997"/>
      <c r="G206" s="962"/>
      <c r="H206" s="962" t="e">
        <f t="shared" si="15"/>
        <v>#DIV/0!</v>
      </c>
      <c r="I206" s="962">
        <f t="shared" si="16"/>
        <v>0</v>
      </c>
      <c r="J206" s="962"/>
      <c r="K206" s="963"/>
      <c r="L206" s="983">
        <f t="shared" si="17"/>
        <v>0</v>
      </c>
      <c r="O206" s="1001"/>
    </row>
    <row r="207" spans="1:15" s="964" customFormat="1" ht="31.9" hidden="1" customHeight="1" x14ac:dyDescent="0.2">
      <c r="A207" s="1038" t="s">
        <v>280</v>
      </c>
      <c r="B207" s="1043" t="s">
        <v>29</v>
      </c>
      <c r="C207" s="1038"/>
      <c r="D207" s="1040"/>
      <c r="E207" s="1038"/>
      <c r="F207" s="997"/>
      <c r="G207" s="962"/>
      <c r="H207" s="962" t="e">
        <f t="shared" si="15"/>
        <v>#DIV/0!</v>
      </c>
      <c r="I207" s="962">
        <f t="shared" si="16"/>
        <v>0</v>
      </c>
      <c r="J207" s="962"/>
      <c r="K207" s="963"/>
      <c r="L207" s="983">
        <f t="shared" si="17"/>
        <v>0</v>
      </c>
      <c r="O207" s="1001"/>
    </row>
    <row r="208" spans="1:15" s="964" customFormat="1" ht="31.9" hidden="1" customHeight="1" x14ac:dyDescent="0.2">
      <c r="A208" s="1038" t="s">
        <v>281</v>
      </c>
      <c r="B208" s="1043" t="s">
        <v>158</v>
      </c>
      <c r="C208" s="1038"/>
      <c r="D208" s="1040"/>
      <c r="E208" s="1038"/>
      <c r="F208" s="997"/>
      <c r="G208" s="962"/>
      <c r="H208" s="962" t="e">
        <f t="shared" si="15"/>
        <v>#DIV/0!</v>
      </c>
      <c r="I208" s="962">
        <f t="shared" si="16"/>
        <v>0</v>
      </c>
      <c r="J208" s="962"/>
      <c r="K208" s="963"/>
      <c r="L208" s="983">
        <f t="shared" si="17"/>
        <v>0</v>
      </c>
      <c r="O208" s="1001"/>
    </row>
    <row r="209" spans="1:18" s="964" customFormat="1" ht="31.9" hidden="1" customHeight="1" x14ac:dyDescent="0.2">
      <c r="A209" s="1038" t="s">
        <v>282</v>
      </c>
      <c r="B209" s="1043" t="s">
        <v>307</v>
      </c>
      <c r="C209" s="1038"/>
      <c r="D209" s="1040"/>
      <c r="E209" s="1038"/>
      <c r="F209" s="997"/>
      <c r="G209" s="962"/>
      <c r="H209" s="962" t="e">
        <f t="shared" si="15"/>
        <v>#DIV/0!</v>
      </c>
      <c r="I209" s="962">
        <f t="shared" si="16"/>
        <v>0</v>
      </c>
      <c r="J209" s="962"/>
      <c r="K209" s="963"/>
      <c r="L209" s="983">
        <f t="shared" si="17"/>
        <v>0</v>
      </c>
      <c r="O209" s="1001"/>
    </row>
    <row r="210" spans="1:18" s="964" customFormat="1" ht="31.9" hidden="1" customHeight="1" x14ac:dyDescent="0.2">
      <c r="A210" s="1038" t="s">
        <v>283</v>
      </c>
      <c r="B210" s="1043" t="s">
        <v>468</v>
      </c>
      <c r="C210" s="1038"/>
      <c r="D210" s="1040"/>
      <c r="E210" s="1038"/>
      <c r="F210" s="997"/>
      <c r="G210" s="962"/>
      <c r="H210" s="962" t="e">
        <f t="shared" si="15"/>
        <v>#DIV/0!</v>
      </c>
      <c r="I210" s="962">
        <f t="shared" si="16"/>
        <v>0</v>
      </c>
      <c r="J210" s="962"/>
      <c r="K210" s="963"/>
      <c r="L210" s="983">
        <f t="shared" si="17"/>
        <v>0</v>
      </c>
      <c r="O210" s="1001"/>
    </row>
    <row r="211" spans="1:18" s="964" customFormat="1" ht="31.9" hidden="1" customHeight="1" x14ac:dyDescent="0.2">
      <c r="A211" s="1038" t="s">
        <v>284</v>
      </c>
      <c r="B211" s="1043" t="s">
        <v>29</v>
      </c>
      <c r="C211" s="1038"/>
      <c r="D211" s="1040"/>
      <c r="E211" s="1038"/>
      <c r="F211" s="997"/>
      <c r="G211" s="962"/>
      <c r="H211" s="962" t="e">
        <f t="shared" si="15"/>
        <v>#DIV/0!</v>
      </c>
      <c r="I211" s="962">
        <f t="shared" si="16"/>
        <v>0</v>
      </c>
      <c r="J211" s="962"/>
      <c r="K211" s="963"/>
      <c r="L211" s="983">
        <f t="shared" si="17"/>
        <v>0</v>
      </c>
      <c r="O211" s="1001"/>
    </row>
    <row r="212" spans="1:18" s="964" customFormat="1" ht="31.9" hidden="1" customHeight="1" x14ac:dyDescent="0.2">
      <c r="A212" s="1038" t="s">
        <v>285</v>
      </c>
      <c r="B212" s="1043" t="s">
        <v>158</v>
      </c>
      <c r="C212" s="1038"/>
      <c r="D212" s="1040"/>
      <c r="E212" s="1038"/>
      <c r="F212" s="997"/>
      <c r="G212" s="962"/>
      <c r="H212" s="962" t="e">
        <f t="shared" si="15"/>
        <v>#DIV/0!</v>
      </c>
      <c r="I212" s="962">
        <f t="shared" si="16"/>
        <v>0</v>
      </c>
      <c r="J212" s="962"/>
      <c r="K212" s="963"/>
      <c r="L212" s="983">
        <f t="shared" si="17"/>
        <v>0</v>
      </c>
      <c r="O212" s="1001"/>
    </row>
    <row r="213" spans="1:18" s="964" customFormat="1" ht="31.9" hidden="1" customHeight="1" x14ac:dyDescent="0.2">
      <c r="A213" s="1038" t="s">
        <v>286</v>
      </c>
      <c r="B213" s="1357" t="s">
        <v>1447</v>
      </c>
      <c r="C213" s="1357"/>
      <c r="D213" s="1040"/>
      <c r="E213" s="1038"/>
      <c r="F213" s="997"/>
      <c r="G213" s="962"/>
      <c r="H213" s="962" t="e">
        <f t="shared" si="15"/>
        <v>#DIV/0!</v>
      </c>
      <c r="I213" s="962">
        <f t="shared" si="16"/>
        <v>0</v>
      </c>
      <c r="J213" s="962"/>
      <c r="K213" s="963"/>
      <c r="L213" s="983">
        <f t="shared" si="17"/>
        <v>0</v>
      </c>
      <c r="O213" s="1001"/>
    </row>
    <row r="214" spans="1:18" s="964" customFormat="1" ht="31.9" hidden="1" customHeight="1" x14ac:dyDescent="0.2">
      <c r="A214" s="1038" t="s">
        <v>287</v>
      </c>
      <c r="B214" s="1043" t="s">
        <v>468</v>
      </c>
      <c r="C214" s="1038"/>
      <c r="D214" s="1040"/>
      <c r="E214" s="1038"/>
      <c r="F214" s="997"/>
      <c r="G214" s="962"/>
      <c r="H214" s="962" t="e">
        <f t="shared" si="15"/>
        <v>#DIV/0!</v>
      </c>
      <c r="I214" s="962">
        <f t="shared" si="16"/>
        <v>0</v>
      </c>
      <c r="J214" s="962"/>
      <c r="K214" s="963"/>
      <c r="L214" s="983">
        <f t="shared" si="17"/>
        <v>0</v>
      </c>
      <c r="O214" s="1001"/>
    </row>
    <row r="215" spans="1:18" s="964" customFormat="1" ht="31.9" hidden="1" customHeight="1" x14ac:dyDescent="0.2">
      <c r="A215" s="1038" t="s">
        <v>288</v>
      </c>
      <c r="B215" s="1043" t="s">
        <v>29</v>
      </c>
      <c r="C215" s="1038"/>
      <c r="D215" s="1041"/>
      <c r="E215" s="1038"/>
      <c r="F215" s="997"/>
      <c r="G215" s="962"/>
      <c r="H215" s="962" t="e">
        <f t="shared" si="15"/>
        <v>#DIV/0!</v>
      </c>
      <c r="I215" s="962">
        <f t="shared" si="16"/>
        <v>0</v>
      </c>
      <c r="J215" s="962"/>
      <c r="K215" s="963"/>
      <c r="L215" s="983">
        <f t="shared" si="17"/>
        <v>0</v>
      </c>
      <c r="O215" s="1001"/>
    </row>
    <row r="216" spans="1:18" s="964" customFormat="1" ht="31.9" hidden="1" customHeight="1" x14ac:dyDescent="0.2">
      <c r="A216" s="1038" t="s">
        <v>289</v>
      </c>
      <c r="B216" s="1043" t="s">
        <v>158</v>
      </c>
      <c r="C216" s="1038"/>
      <c r="D216" s="1041"/>
      <c r="E216" s="1038"/>
      <c r="F216" s="997"/>
      <c r="G216" s="962"/>
      <c r="H216" s="962" t="e">
        <f t="shared" si="15"/>
        <v>#DIV/0!</v>
      </c>
      <c r="I216" s="962">
        <f t="shared" si="16"/>
        <v>0</v>
      </c>
      <c r="J216" s="962"/>
      <c r="K216" s="963"/>
      <c r="L216" s="983">
        <f t="shared" si="17"/>
        <v>0</v>
      </c>
      <c r="O216" s="1001"/>
    </row>
    <row r="217" spans="1:18" s="964" customFormat="1" ht="31.9" hidden="1" customHeight="1" x14ac:dyDescent="0.2">
      <c r="A217" s="1364" t="s">
        <v>1502</v>
      </c>
      <c r="B217" s="1364"/>
      <c r="C217" s="1038"/>
      <c r="D217" s="1041"/>
      <c r="E217" s="1038"/>
      <c r="F217" s="997"/>
      <c r="G217" s="962"/>
      <c r="H217" s="962" t="e">
        <f t="shared" si="15"/>
        <v>#DIV/0!</v>
      </c>
      <c r="I217" s="962">
        <f t="shared" si="16"/>
        <v>0</v>
      </c>
      <c r="J217" s="962"/>
      <c r="K217" s="963"/>
      <c r="L217" s="983">
        <f t="shared" si="17"/>
        <v>0</v>
      </c>
      <c r="M217" s="1006"/>
      <c r="N217" s="1006"/>
      <c r="O217" s="1027"/>
      <c r="P217" s="1006"/>
      <c r="Q217" s="1006"/>
      <c r="R217" s="980"/>
    </row>
    <row r="218" spans="1:18" s="964" customFormat="1" ht="31.9" hidden="1" customHeight="1" x14ac:dyDescent="0.2">
      <c r="A218" s="1038"/>
      <c r="B218" s="977" t="s">
        <v>481</v>
      </c>
      <c r="C218" s="1038"/>
      <c r="D218" s="1041"/>
      <c r="E218" s="1036" t="s">
        <v>1434</v>
      </c>
      <c r="F218" s="997"/>
      <c r="G218" s="962"/>
      <c r="H218" s="962" t="e">
        <f t="shared" si="15"/>
        <v>#DIV/0!</v>
      </c>
      <c r="I218" s="962">
        <f t="shared" si="16"/>
        <v>0</v>
      </c>
      <c r="J218" s="962"/>
      <c r="K218" s="963"/>
      <c r="L218" s="983">
        <f t="shared" si="17"/>
        <v>0</v>
      </c>
      <c r="M218" s="1006"/>
      <c r="N218" s="1006"/>
      <c r="O218" s="1027"/>
      <c r="P218" s="1006"/>
      <c r="Q218" s="1006"/>
      <c r="R218" s="980"/>
    </row>
    <row r="219" spans="1:18" s="964" customFormat="1" ht="31.9" hidden="1" customHeight="1" x14ac:dyDescent="0.2">
      <c r="A219" s="1038"/>
      <c r="B219" s="1043"/>
      <c r="C219" s="1038"/>
      <c r="D219" s="1041"/>
      <c r="E219" s="1046" t="s">
        <v>1467</v>
      </c>
      <c r="F219" s="997"/>
      <c r="G219" s="962"/>
      <c r="H219" s="962" t="e">
        <f t="shared" si="15"/>
        <v>#DIV/0!</v>
      </c>
      <c r="I219" s="962">
        <f t="shared" si="16"/>
        <v>0</v>
      </c>
      <c r="J219" s="962"/>
      <c r="K219" s="963"/>
      <c r="L219" s="983">
        <f t="shared" si="17"/>
        <v>0</v>
      </c>
      <c r="M219" s="1006"/>
      <c r="N219" s="1006"/>
      <c r="O219" s="1027"/>
      <c r="P219" s="1006"/>
      <c r="Q219" s="1006"/>
      <c r="R219" s="980"/>
    </row>
    <row r="220" spans="1:18" s="964" customFormat="1" ht="31.9" hidden="1" customHeight="1" x14ac:dyDescent="0.2">
      <c r="A220" s="1038"/>
      <c r="B220" s="1043"/>
      <c r="C220" s="1038"/>
      <c r="D220" s="1041"/>
      <c r="E220" s="1046" t="s">
        <v>1474</v>
      </c>
      <c r="F220" s="997"/>
      <c r="G220" s="962"/>
      <c r="H220" s="962" t="e">
        <f t="shared" si="15"/>
        <v>#DIV/0!</v>
      </c>
      <c r="I220" s="962">
        <f t="shared" si="16"/>
        <v>0</v>
      </c>
      <c r="J220" s="962"/>
      <c r="K220" s="963"/>
      <c r="L220" s="983">
        <f t="shared" si="17"/>
        <v>0</v>
      </c>
      <c r="M220" s="1006"/>
      <c r="N220" s="1006"/>
      <c r="O220" s="1027"/>
      <c r="P220" s="1006"/>
      <c r="Q220" s="1006"/>
      <c r="R220" s="980"/>
    </row>
    <row r="221" spans="1:18" s="964" customFormat="1" ht="31.9" hidden="1" customHeight="1" x14ac:dyDescent="0.2">
      <c r="A221" s="1038"/>
      <c r="B221" s="1043"/>
      <c r="C221" s="1038"/>
      <c r="D221" s="1041"/>
      <c r="E221" s="1046" t="s">
        <v>30</v>
      </c>
      <c r="F221" s="997"/>
      <c r="G221" s="962"/>
      <c r="H221" s="962" t="e">
        <f t="shared" si="15"/>
        <v>#DIV/0!</v>
      </c>
      <c r="I221" s="962">
        <f t="shared" si="16"/>
        <v>0</v>
      </c>
      <c r="J221" s="962"/>
      <c r="K221" s="963"/>
      <c r="L221" s="983">
        <f t="shared" si="17"/>
        <v>0</v>
      </c>
      <c r="M221" s="1006"/>
      <c r="N221" s="1006"/>
      <c r="O221" s="1027"/>
      <c r="P221" s="1006"/>
      <c r="Q221" s="1006"/>
      <c r="R221" s="980"/>
    </row>
    <row r="222" spans="1:18" s="964" customFormat="1" ht="31.9" hidden="1" customHeight="1" x14ac:dyDescent="0.2">
      <c r="A222" s="1038"/>
      <c r="B222" s="1043"/>
      <c r="C222" s="1038"/>
      <c r="D222" s="1041"/>
      <c r="E222" s="1046" t="s">
        <v>1475</v>
      </c>
      <c r="F222" s="997"/>
      <c r="G222" s="962"/>
      <c r="H222" s="962" t="e">
        <f t="shared" si="15"/>
        <v>#DIV/0!</v>
      </c>
      <c r="I222" s="962">
        <f t="shared" si="16"/>
        <v>0</v>
      </c>
      <c r="J222" s="962"/>
      <c r="K222" s="963"/>
      <c r="L222" s="983">
        <f t="shared" si="17"/>
        <v>0</v>
      </c>
      <c r="M222" s="1006"/>
      <c r="N222" s="1006"/>
      <c r="O222" s="1027"/>
      <c r="P222" s="1006"/>
      <c r="Q222" s="1006"/>
      <c r="R222" s="980"/>
    </row>
    <row r="223" spans="1:18" s="964" customFormat="1" ht="31.9" hidden="1" customHeight="1" x14ac:dyDescent="0.2">
      <c r="A223" s="1038"/>
      <c r="B223" s="977" t="s">
        <v>307</v>
      </c>
      <c r="C223" s="1038"/>
      <c r="D223" s="1041"/>
      <c r="E223" s="1036" t="s">
        <v>1434</v>
      </c>
      <c r="F223" s="997"/>
      <c r="G223" s="962"/>
      <c r="H223" s="962" t="e">
        <f t="shared" si="15"/>
        <v>#DIV/0!</v>
      </c>
      <c r="I223" s="962">
        <f t="shared" si="16"/>
        <v>0</v>
      </c>
      <c r="J223" s="962"/>
      <c r="K223" s="963"/>
      <c r="L223" s="983">
        <f t="shared" si="17"/>
        <v>0</v>
      </c>
      <c r="M223" s="1006"/>
      <c r="N223" s="1006"/>
      <c r="O223" s="1027"/>
      <c r="P223" s="1006"/>
      <c r="Q223" s="1006"/>
      <c r="R223" s="980"/>
    </row>
    <row r="224" spans="1:18" s="964" customFormat="1" ht="31.9" hidden="1" customHeight="1" x14ac:dyDescent="0.2">
      <c r="A224" s="1038"/>
      <c r="B224" s="1043"/>
      <c r="C224" s="1038"/>
      <c r="D224" s="1041"/>
      <c r="E224" s="1046" t="s">
        <v>1467</v>
      </c>
      <c r="F224" s="997"/>
      <c r="G224" s="962"/>
      <c r="H224" s="962" t="e">
        <f t="shared" si="15"/>
        <v>#DIV/0!</v>
      </c>
      <c r="I224" s="962">
        <f t="shared" si="16"/>
        <v>0</v>
      </c>
      <c r="J224" s="962"/>
      <c r="K224" s="963"/>
      <c r="L224" s="983">
        <f t="shared" si="17"/>
        <v>0</v>
      </c>
      <c r="M224" s="1006"/>
      <c r="N224" s="1006"/>
      <c r="O224" s="1027"/>
      <c r="P224" s="1006"/>
      <c r="Q224" s="1006"/>
      <c r="R224" s="980"/>
    </row>
    <row r="225" spans="1:18" s="964" customFormat="1" ht="31.9" hidden="1" customHeight="1" x14ac:dyDescent="0.2">
      <c r="A225" s="1038"/>
      <c r="B225" s="1043"/>
      <c r="C225" s="1038"/>
      <c r="D225" s="1041"/>
      <c r="E225" s="1046" t="s">
        <v>1474</v>
      </c>
      <c r="F225" s="997"/>
      <c r="G225" s="962"/>
      <c r="H225" s="962" t="e">
        <f t="shared" si="15"/>
        <v>#DIV/0!</v>
      </c>
      <c r="I225" s="962">
        <f t="shared" si="16"/>
        <v>0</v>
      </c>
      <c r="J225" s="962"/>
      <c r="K225" s="963"/>
      <c r="L225" s="983">
        <f t="shared" si="17"/>
        <v>0</v>
      </c>
      <c r="M225" s="1006"/>
      <c r="N225" s="1006"/>
      <c r="O225" s="1027"/>
      <c r="P225" s="1006"/>
      <c r="Q225" s="1006"/>
      <c r="R225" s="980"/>
    </row>
    <row r="226" spans="1:18" s="964" customFormat="1" ht="31.9" hidden="1" customHeight="1" x14ac:dyDescent="0.2">
      <c r="A226" s="1038"/>
      <c r="B226" s="1043"/>
      <c r="C226" s="1038"/>
      <c r="D226" s="1041"/>
      <c r="E226" s="1046" t="s">
        <v>30</v>
      </c>
      <c r="F226" s="997"/>
      <c r="G226" s="962"/>
      <c r="H226" s="962" t="e">
        <f t="shared" si="15"/>
        <v>#DIV/0!</v>
      </c>
      <c r="I226" s="962">
        <f t="shared" si="16"/>
        <v>0</v>
      </c>
      <c r="J226" s="962"/>
      <c r="K226" s="963"/>
      <c r="L226" s="983">
        <f t="shared" si="17"/>
        <v>0</v>
      </c>
      <c r="M226" s="1006"/>
      <c r="N226" s="1006"/>
      <c r="O226" s="1027"/>
      <c r="P226" s="1006"/>
      <c r="Q226" s="1006"/>
      <c r="R226" s="980"/>
    </row>
    <row r="227" spans="1:18" s="964" customFormat="1" ht="31.9" hidden="1" customHeight="1" x14ac:dyDescent="0.2">
      <c r="A227" s="1038"/>
      <c r="B227" s="1043"/>
      <c r="C227" s="1038"/>
      <c r="D227" s="1041"/>
      <c r="E227" s="1046" t="s">
        <v>1475</v>
      </c>
      <c r="F227" s="997"/>
      <c r="G227" s="962"/>
      <c r="H227" s="962" t="e">
        <f t="shared" si="15"/>
        <v>#DIV/0!</v>
      </c>
      <c r="I227" s="962">
        <f t="shared" si="16"/>
        <v>0</v>
      </c>
      <c r="J227" s="962"/>
      <c r="K227" s="963"/>
      <c r="L227" s="983">
        <f t="shared" si="17"/>
        <v>0</v>
      </c>
      <c r="M227" s="1006"/>
      <c r="N227" s="1006"/>
      <c r="O227" s="1027"/>
      <c r="P227" s="1006"/>
      <c r="Q227" s="1006"/>
      <c r="R227" s="980"/>
    </row>
    <row r="228" spans="1:18" s="964" customFormat="1" ht="31.9" hidden="1" customHeight="1" x14ac:dyDescent="0.2">
      <c r="A228" s="1038"/>
      <c r="B228" s="1379" t="s">
        <v>1434</v>
      </c>
      <c r="C228" s="1379"/>
      <c r="D228" s="1379"/>
      <c r="E228" s="1379"/>
      <c r="F228" s="997"/>
      <c r="G228" s="962"/>
      <c r="H228" s="962" t="e">
        <f t="shared" si="15"/>
        <v>#DIV/0!</v>
      </c>
      <c r="I228" s="962">
        <f t="shared" si="16"/>
        <v>0</v>
      </c>
      <c r="J228" s="962"/>
      <c r="K228" s="963"/>
      <c r="L228" s="983">
        <f t="shared" si="17"/>
        <v>0</v>
      </c>
      <c r="M228" s="1006"/>
      <c r="N228" s="1006"/>
      <c r="O228" s="1027"/>
      <c r="P228" s="1006"/>
      <c r="Q228" s="1006"/>
      <c r="R228" s="980"/>
    </row>
    <row r="229" spans="1:18" s="964" customFormat="1" ht="31.9" hidden="1" customHeight="1" x14ac:dyDescent="0.2">
      <c r="A229" s="1038"/>
      <c r="B229" s="1043"/>
      <c r="C229" s="1038"/>
      <c r="D229" s="1041"/>
      <c r="E229" s="1046" t="s">
        <v>1467</v>
      </c>
      <c r="F229" s="997"/>
      <c r="G229" s="962"/>
      <c r="H229" s="962" t="e">
        <f t="shared" si="15"/>
        <v>#DIV/0!</v>
      </c>
      <c r="I229" s="962">
        <f t="shared" si="16"/>
        <v>0</v>
      </c>
      <c r="J229" s="962"/>
      <c r="K229" s="963"/>
      <c r="L229" s="983">
        <f t="shared" si="17"/>
        <v>0</v>
      </c>
      <c r="M229" s="1006"/>
      <c r="N229" s="1006"/>
      <c r="O229" s="1027"/>
      <c r="P229" s="1006"/>
      <c r="Q229" s="1006"/>
      <c r="R229" s="980"/>
    </row>
    <row r="230" spans="1:18" s="964" customFormat="1" ht="31.9" hidden="1" customHeight="1" x14ac:dyDescent="0.2">
      <c r="A230" s="1038"/>
      <c r="B230" s="1043"/>
      <c r="C230" s="1038"/>
      <c r="D230" s="1041"/>
      <c r="E230" s="1046" t="s">
        <v>1474</v>
      </c>
      <c r="F230" s="997"/>
      <c r="G230" s="962"/>
      <c r="H230" s="962" t="e">
        <f t="shared" si="15"/>
        <v>#DIV/0!</v>
      </c>
      <c r="I230" s="962">
        <f t="shared" si="16"/>
        <v>0</v>
      </c>
      <c r="J230" s="962"/>
      <c r="K230" s="963"/>
      <c r="L230" s="983">
        <f t="shared" si="17"/>
        <v>0</v>
      </c>
      <c r="M230" s="1006"/>
      <c r="N230" s="1006"/>
      <c r="O230" s="1027"/>
      <c r="P230" s="1006"/>
      <c r="Q230" s="1006"/>
      <c r="R230" s="980"/>
    </row>
    <row r="231" spans="1:18" s="970" customFormat="1" ht="31.9" hidden="1" customHeight="1" x14ac:dyDescent="0.25">
      <c r="A231" s="1038"/>
      <c r="B231" s="1043"/>
      <c r="C231" s="1038"/>
      <c r="D231" s="1041"/>
      <c r="E231" s="1046" t="s">
        <v>30</v>
      </c>
      <c r="F231" s="997"/>
      <c r="G231" s="962"/>
      <c r="H231" s="962" t="e">
        <f t="shared" si="15"/>
        <v>#DIV/0!</v>
      </c>
      <c r="I231" s="962">
        <f t="shared" si="16"/>
        <v>0</v>
      </c>
      <c r="J231" s="962"/>
      <c r="K231" s="963"/>
      <c r="L231" s="983">
        <f t="shared" si="17"/>
        <v>0</v>
      </c>
      <c r="O231" s="1026"/>
    </row>
    <row r="232" spans="1:18" s="970" customFormat="1" ht="31.9" hidden="1" customHeight="1" x14ac:dyDescent="0.25">
      <c r="A232" s="1038"/>
      <c r="B232" s="1043"/>
      <c r="C232" s="1038"/>
      <c r="D232" s="1041"/>
      <c r="E232" s="1046" t="s">
        <v>1475</v>
      </c>
      <c r="F232" s="997"/>
      <c r="G232" s="962"/>
      <c r="H232" s="962" t="e">
        <f t="shared" si="15"/>
        <v>#DIV/0!</v>
      </c>
      <c r="I232" s="962">
        <f t="shared" si="16"/>
        <v>0</v>
      </c>
      <c r="J232" s="962"/>
      <c r="K232" s="963"/>
      <c r="L232" s="983">
        <f t="shared" si="17"/>
        <v>0</v>
      </c>
      <c r="O232" s="1026"/>
    </row>
    <row r="233" spans="1:18" s="970" customFormat="1" ht="20.25" hidden="1" customHeight="1" x14ac:dyDescent="0.25">
      <c r="A233" s="1364" t="s">
        <v>142</v>
      </c>
      <c r="B233" s="1364"/>
      <c r="C233" s="1364"/>
      <c r="D233" s="1364"/>
      <c r="E233" s="1038"/>
      <c r="F233" s="997"/>
      <c r="G233" s="962"/>
      <c r="H233" s="962" t="e">
        <f t="shared" si="15"/>
        <v>#DIV/0!</v>
      </c>
      <c r="I233" s="962">
        <f t="shared" si="16"/>
        <v>0</v>
      </c>
      <c r="J233" s="962"/>
      <c r="K233" s="963"/>
      <c r="L233" s="983">
        <f t="shared" si="17"/>
        <v>0</v>
      </c>
      <c r="O233" s="1026"/>
    </row>
    <row r="234" spans="1:18" s="964" customFormat="1" ht="30" customHeight="1" x14ac:dyDescent="0.2">
      <c r="A234" s="1364" t="s">
        <v>793</v>
      </c>
      <c r="B234" s="1364"/>
      <c r="C234" s="1364"/>
      <c r="D234" s="1364"/>
      <c r="E234" s="1364"/>
      <c r="F234" s="997"/>
      <c r="G234" s="962"/>
      <c r="H234" s="962" t="e">
        <f t="shared" si="15"/>
        <v>#DIV/0!</v>
      </c>
      <c r="I234" s="962">
        <f t="shared" si="16"/>
        <v>0</v>
      </c>
      <c r="J234" s="962"/>
      <c r="K234" s="963"/>
      <c r="L234" s="983">
        <f t="shared" si="17"/>
        <v>0</v>
      </c>
      <c r="O234" s="1001"/>
    </row>
    <row r="235" spans="1:18" s="964" customFormat="1" ht="132.75" customHeight="1" x14ac:dyDescent="0.2">
      <c r="A235" s="1038" t="s">
        <v>143</v>
      </c>
      <c r="B235" s="1043" t="s">
        <v>1538</v>
      </c>
      <c r="C235" s="1038" t="s">
        <v>530</v>
      </c>
      <c r="D235" s="1041" t="s">
        <v>1539</v>
      </c>
      <c r="E235" s="1038" t="s">
        <v>1466</v>
      </c>
      <c r="F235" s="997">
        <v>184276</v>
      </c>
      <c r="G235" s="962">
        <v>183029.6</v>
      </c>
      <c r="H235" s="962">
        <f t="shared" si="15"/>
        <v>99.323623260761039</v>
      </c>
      <c r="I235" s="962">
        <f t="shared" si="16"/>
        <v>-1246.3999999999942</v>
      </c>
      <c r="J235" s="1035" t="s">
        <v>1791</v>
      </c>
      <c r="K235" s="963" t="s">
        <v>1579</v>
      </c>
      <c r="L235" s="983">
        <f t="shared" si="17"/>
        <v>1246.3999999999942</v>
      </c>
      <c r="O235" s="1001"/>
    </row>
    <row r="236" spans="1:18" s="964" customFormat="1" ht="250.15" customHeight="1" x14ac:dyDescent="0.2">
      <c r="A236" s="1038" t="s">
        <v>32</v>
      </c>
      <c r="B236" s="1043" t="s">
        <v>1464</v>
      </c>
      <c r="C236" s="1038" t="s">
        <v>1552</v>
      </c>
      <c r="D236" s="1041" t="s">
        <v>1460</v>
      </c>
      <c r="E236" s="1038" t="s">
        <v>1466</v>
      </c>
      <c r="F236" s="997">
        <v>11834239.6</v>
      </c>
      <c r="G236" s="962">
        <v>11834239.6</v>
      </c>
      <c r="H236" s="962">
        <f t="shared" si="15"/>
        <v>100</v>
      </c>
      <c r="I236" s="962">
        <f t="shared" si="16"/>
        <v>0</v>
      </c>
      <c r="J236" s="962"/>
      <c r="K236" s="963" t="s">
        <v>1580</v>
      </c>
      <c r="L236" s="983"/>
      <c r="M236" s="978"/>
      <c r="O236" s="1001"/>
    </row>
    <row r="237" spans="1:18" s="964" customFormat="1" ht="409.5" customHeight="1" x14ac:dyDescent="0.2">
      <c r="A237" s="1352" t="s">
        <v>311</v>
      </c>
      <c r="B237" s="1352" t="s">
        <v>621</v>
      </c>
      <c r="C237" s="1352" t="s">
        <v>1552</v>
      </c>
      <c r="D237" s="1354" t="s">
        <v>1439</v>
      </c>
      <c r="E237" s="1352" t="s">
        <v>516</v>
      </c>
      <c r="F237" s="1350">
        <v>5530112.5</v>
      </c>
      <c r="G237" s="1348">
        <f>5521517.1+0.1</f>
        <v>5521517.1999999993</v>
      </c>
      <c r="H237" s="962">
        <f t="shared" si="15"/>
        <v>99.844572782199265</v>
      </c>
      <c r="I237" s="962">
        <f t="shared" si="16"/>
        <v>-8595.3000000007451</v>
      </c>
      <c r="J237" s="1346" t="s">
        <v>1817</v>
      </c>
      <c r="K237" s="963" t="s">
        <v>1042</v>
      </c>
      <c r="L237" s="983">
        <f t="shared" si="17"/>
        <v>8595.3000000007451</v>
      </c>
      <c r="M237" s="979"/>
      <c r="O237" s="1001"/>
    </row>
    <row r="238" spans="1:18" s="964" customFormat="1" ht="139.5" customHeight="1" x14ac:dyDescent="0.2">
      <c r="A238" s="1353"/>
      <c r="B238" s="1353"/>
      <c r="C238" s="1353"/>
      <c r="D238" s="1355"/>
      <c r="E238" s="1353"/>
      <c r="F238" s="1351"/>
      <c r="G238" s="1349"/>
      <c r="H238" s="962"/>
      <c r="I238" s="962"/>
      <c r="J238" s="1347"/>
      <c r="K238" s="963"/>
      <c r="L238" s="983"/>
      <c r="M238" s="979"/>
      <c r="O238" s="1001"/>
    </row>
    <row r="239" spans="1:18" s="964" customFormat="1" ht="83.25" customHeight="1" x14ac:dyDescent="0.2">
      <c r="A239" s="1038" t="s">
        <v>313</v>
      </c>
      <c r="B239" s="1039" t="s">
        <v>692</v>
      </c>
      <c r="C239" s="1038" t="s">
        <v>1552</v>
      </c>
      <c r="D239" s="1041" t="s">
        <v>1641</v>
      </c>
      <c r="E239" s="1038" t="s">
        <v>1466</v>
      </c>
      <c r="F239" s="997">
        <v>37790.400000000001</v>
      </c>
      <c r="G239" s="962">
        <v>37438.300000000003</v>
      </c>
      <c r="H239" s="962">
        <f t="shared" si="15"/>
        <v>99.068281891697367</v>
      </c>
      <c r="I239" s="962">
        <f t="shared" si="16"/>
        <v>-352.09999999999854</v>
      </c>
      <c r="J239" s="1035" t="s">
        <v>1792</v>
      </c>
      <c r="K239" s="963" t="s">
        <v>1581</v>
      </c>
      <c r="L239" s="983">
        <f t="shared" si="17"/>
        <v>352.09999999999854</v>
      </c>
      <c r="M239" s="979"/>
      <c r="O239" s="1001"/>
    </row>
    <row r="240" spans="1:18" s="964" customFormat="1" ht="36" customHeight="1" x14ac:dyDescent="0.2">
      <c r="A240" s="1357" t="s">
        <v>1554</v>
      </c>
      <c r="B240" s="1374" t="s">
        <v>1521</v>
      </c>
      <c r="C240" s="1371" t="s">
        <v>1555</v>
      </c>
      <c r="D240" s="1365" t="s">
        <v>1642</v>
      </c>
      <c r="E240" s="1038" t="s">
        <v>1434</v>
      </c>
      <c r="F240" s="997">
        <f>F241+F242</f>
        <v>715494.5</v>
      </c>
      <c r="G240" s="997">
        <f>G241+G242</f>
        <v>715432.70000000007</v>
      </c>
      <c r="H240" s="962">
        <f t="shared" si="15"/>
        <v>99.991362617043194</v>
      </c>
      <c r="I240" s="962">
        <f t="shared" si="16"/>
        <v>-61.799999999930151</v>
      </c>
      <c r="J240" s="1356" t="s">
        <v>1793</v>
      </c>
      <c r="K240" s="963"/>
      <c r="L240" s="983">
        <f t="shared" si="17"/>
        <v>61.799999999930151</v>
      </c>
      <c r="M240" s="1007"/>
      <c r="O240" s="1001"/>
    </row>
    <row r="241" spans="1:15" s="964" customFormat="1" ht="36" customHeight="1" x14ac:dyDescent="0.2">
      <c r="A241" s="1357"/>
      <c r="B241" s="1374"/>
      <c r="C241" s="1371"/>
      <c r="D241" s="1365"/>
      <c r="E241" s="1038" t="s">
        <v>1467</v>
      </c>
      <c r="F241" s="997">
        <v>593860</v>
      </c>
      <c r="G241" s="962">
        <v>593808.80000000005</v>
      </c>
      <c r="H241" s="962">
        <f t="shared" si="15"/>
        <v>99.991378439362819</v>
      </c>
      <c r="I241" s="962">
        <f t="shared" si="16"/>
        <v>-51.199999999953434</v>
      </c>
      <c r="J241" s="1356"/>
      <c r="K241" s="960" t="s">
        <v>1556</v>
      </c>
      <c r="L241" s="983">
        <f t="shared" si="17"/>
        <v>51.199999999953434</v>
      </c>
      <c r="O241" s="1001"/>
    </row>
    <row r="242" spans="1:15" s="964" customFormat="1" ht="36" customHeight="1" x14ac:dyDescent="0.2">
      <c r="A242" s="1357"/>
      <c r="B242" s="1374"/>
      <c r="C242" s="1371"/>
      <c r="D242" s="1365"/>
      <c r="E242" s="1038" t="s">
        <v>1466</v>
      </c>
      <c r="F242" s="997">
        <v>121634.5</v>
      </c>
      <c r="G242" s="962">
        <v>121623.9</v>
      </c>
      <c r="H242" s="962">
        <f t="shared" si="15"/>
        <v>99.991285367227221</v>
      </c>
      <c r="I242" s="962">
        <f t="shared" si="16"/>
        <v>-10.600000000005821</v>
      </c>
      <c r="J242" s="1356"/>
      <c r="K242" s="960" t="s">
        <v>1556</v>
      </c>
      <c r="L242" s="983">
        <f t="shared" si="17"/>
        <v>10.600000000005821</v>
      </c>
      <c r="O242" s="1001"/>
    </row>
    <row r="243" spans="1:15" s="964" customFormat="1" ht="36" customHeight="1" x14ac:dyDescent="0.2">
      <c r="A243" s="1357" t="s">
        <v>110</v>
      </c>
      <c r="B243" s="1374" t="s">
        <v>1595</v>
      </c>
      <c r="C243" s="1371" t="s">
        <v>1596</v>
      </c>
      <c r="D243" s="1365" t="s">
        <v>1597</v>
      </c>
      <c r="E243" s="1046" t="s">
        <v>1510</v>
      </c>
      <c r="F243" s="997">
        <f>F244+F245</f>
        <v>77772</v>
      </c>
      <c r="G243" s="997">
        <f>G244+G245</f>
        <v>69229</v>
      </c>
      <c r="H243" s="962">
        <f t="shared" si="15"/>
        <v>89.015326852851928</v>
      </c>
      <c r="I243" s="962">
        <f t="shared" si="16"/>
        <v>-8543</v>
      </c>
      <c r="J243" s="1356" t="s">
        <v>1794</v>
      </c>
      <c r="K243" s="960"/>
      <c r="L243" s="983">
        <f t="shared" si="17"/>
        <v>8543</v>
      </c>
      <c r="O243" s="1001"/>
    </row>
    <row r="244" spans="1:15" s="964" customFormat="1" ht="36" customHeight="1" x14ac:dyDescent="0.2">
      <c r="A244" s="1357"/>
      <c r="B244" s="1374"/>
      <c r="C244" s="1371"/>
      <c r="D244" s="1365"/>
      <c r="E244" s="1038" t="s">
        <v>1466</v>
      </c>
      <c r="F244" s="997">
        <v>51640.6</v>
      </c>
      <c r="G244" s="962">
        <v>43741.3</v>
      </c>
      <c r="H244" s="962">
        <f t="shared" si="15"/>
        <v>84.703314833677396</v>
      </c>
      <c r="I244" s="962">
        <f t="shared" si="16"/>
        <v>-7899.2999999999956</v>
      </c>
      <c r="J244" s="1356"/>
      <c r="K244" s="1008" t="s">
        <v>1598</v>
      </c>
      <c r="L244" s="983">
        <f t="shared" si="17"/>
        <v>7899.2999999999956</v>
      </c>
      <c r="O244" s="1001"/>
    </row>
    <row r="245" spans="1:15" s="964" customFormat="1" ht="36" customHeight="1" x14ac:dyDescent="0.2">
      <c r="A245" s="1357"/>
      <c r="B245" s="1374"/>
      <c r="C245" s="1371"/>
      <c r="D245" s="1365"/>
      <c r="E245" s="1038" t="s">
        <v>30</v>
      </c>
      <c r="F245" s="997">
        <v>26131.4</v>
      </c>
      <c r="G245" s="962">
        <v>25487.7</v>
      </c>
      <c r="H245" s="962">
        <f t="shared" si="15"/>
        <v>97.536680009490496</v>
      </c>
      <c r="I245" s="962">
        <f t="shared" si="16"/>
        <v>-643.70000000000073</v>
      </c>
      <c r="J245" s="1356"/>
      <c r="K245" s="1008" t="s">
        <v>1598</v>
      </c>
      <c r="L245" s="983">
        <f t="shared" si="17"/>
        <v>643.70000000000073</v>
      </c>
      <c r="O245" s="1001"/>
    </row>
    <row r="246" spans="1:15" s="964" customFormat="1" ht="48" customHeight="1" x14ac:dyDescent="0.2">
      <c r="A246" s="1357" t="s">
        <v>124</v>
      </c>
      <c r="B246" s="1374" t="s">
        <v>1599</v>
      </c>
      <c r="C246" s="1371" t="s">
        <v>1596</v>
      </c>
      <c r="D246" s="1365" t="s">
        <v>1597</v>
      </c>
      <c r="E246" s="1046" t="s">
        <v>1510</v>
      </c>
      <c r="F246" s="997">
        <f>F247+F248</f>
        <v>18269.800000000003</v>
      </c>
      <c r="G246" s="997">
        <f>G247+G248</f>
        <v>13968.1</v>
      </c>
      <c r="H246" s="962">
        <f t="shared" si="15"/>
        <v>76.45458625710188</v>
      </c>
      <c r="I246" s="962">
        <f t="shared" si="16"/>
        <v>-4301.7000000000025</v>
      </c>
      <c r="J246" s="1356" t="s">
        <v>1814</v>
      </c>
      <c r="K246" s="1008"/>
      <c r="L246" s="983">
        <f t="shared" si="17"/>
        <v>4301.7000000000025</v>
      </c>
      <c r="O246" s="1001"/>
    </row>
    <row r="247" spans="1:15" s="964" customFormat="1" ht="48" customHeight="1" x14ac:dyDescent="0.2">
      <c r="A247" s="1357"/>
      <c r="B247" s="1374"/>
      <c r="C247" s="1371"/>
      <c r="D247" s="1365"/>
      <c r="E247" s="1038" t="s">
        <v>1466</v>
      </c>
      <c r="F247" s="997">
        <v>12131.2</v>
      </c>
      <c r="G247" s="962">
        <v>7961.5</v>
      </c>
      <c r="H247" s="962">
        <f t="shared" si="15"/>
        <v>65.628297283038776</v>
      </c>
      <c r="I247" s="962">
        <f t="shared" si="16"/>
        <v>-4169.7000000000007</v>
      </c>
      <c r="J247" s="1356"/>
      <c r="K247" s="1008" t="s">
        <v>1782</v>
      </c>
      <c r="L247" s="983">
        <f t="shared" si="17"/>
        <v>4169.7000000000007</v>
      </c>
      <c r="O247" s="1001"/>
    </row>
    <row r="248" spans="1:15" s="964" customFormat="1" ht="48" customHeight="1" x14ac:dyDescent="0.2">
      <c r="A248" s="1357"/>
      <c r="B248" s="1374"/>
      <c r="C248" s="1371"/>
      <c r="D248" s="1365"/>
      <c r="E248" s="1038" t="s">
        <v>30</v>
      </c>
      <c r="F248" s="997">
        <v>6138.6</v>
      </c>
      <c r="G248" s="962">
        <v>6006.6</v>
      </c>
      <c r="H248" s="962">
        <f t="shared" si="15"/>
        <v>97.849672563776764</v>
      </c>
      <c r="I248" s="962">
        <f t="shared" si="16"/>
        <v>-132</v>
      </c>
      <c r="J248" s="1356"/>
      <c r="K248" s="1008" t="s">
        <v>1782</v>
      </c>
      <c r="L248" s="983">
        <f t="shared" si="17"/>
        <v>132</v>
      </c>
      <c r="O248" s="1001"/>
    </row>
    <row r="249" spans="1:15" s="964" customFormat="1" ht="33" customHeight="1" x14ac:dyDescent="0.2">
      <c r="A249" s="1360" t="s">
        <v>1643</v>
      </c>
      <c r="B249" s="1374" t="s">
        <v>1656</v>
      </c>
      <c r="C249" s="1371" t="s">
        <v>1600</v>
      </c>
      <c r="D249" s="1365" t="s">
        <v>1395</v>
      </c>
      <c r="E249" s="1046" t="s">
        <v>1510</v>
      </c>
      <c r="F249" s="997">
        <f>F250+F251</f>
        <v>4170.5</v>
      </c>
      <c r="G249" s="997">
        <f>G250+G251</f>
        <v>4170.5</v>
      </c>
      <c r="H249" s="962">
        <f t="shared" si="15"/>
        <v>100</v>
      </c>
      <c r="I249" s="962">
        <f t="shared" si="16"/>
        <v>0</v>
      </c>
      <c r="J249" s="1356"/>
      <c r="K249" s="963"/>
      <c r="L249" s="983"/>
      <c r="M249" s="980"/>
      <c r="O249" s="1001"/>
    </row>
    <row r="250" spans="1:15" s="964" customFormat="1" ht="33" customHeight="1" x14ac:dyDescent="0.2">
      <c r="A250" s="1360"/>
      <c r="B250" s="1374"/>
      <c r="C250" s="1371"/>
      <c r="D250" s="1365"/>
      <c r="E250" s="1038" t="s">
        <v>1466</v>
      </c>
      <c r="F250" s="997">
        <v>2769.2</v>
      </c>
      <c r="G250" s="962">
        <v>2769.2</v>
      </c>
      <c r="H250" s="962">
        <f t="shared" si="15"/>
        <v>100</v>
      </c>
      <c r="I250" s="962">
        <f t="shared" si="16"/>
        <v>0</v>
      </c>
      <c r="J250" s="1356"/>
      <c r="K250" s="960" t="s">
        <v>1644</v>
      </c>
      <c r="L250" s="983"/>
      <c r="M250" s="980"/>
      <c r="O250" s="1001"/>
    </row>
    <row r="251" spans="1:15" s="964" customFormat="1" ht="33" customHeight="1" x14ac:dyDescent="0.2">
      <c r="A251" s="1360"/>
      <c r="B251" s="1374"/>
      <c r="C251" s="1371"/>
      <c r="D251" s="1365"/>
      <c r="E251" s="1038" t="s">
        <v>30</v>
      </c>
      <c r="F251" s="997">
        <v>1401.3</v>
      </c>
      <c r="G251" s="962">
        <v>1401.3</v>
      </c>
      <c r="H251" s="962">
        <f t="shared" si="15"/>
        <v>100</v>
      </c>
      <c r="I251" s="962">
        <f t="shared" si="16"/>
        <v>0</v>
      </c>
      <c r="J251" s="1356"/>
      <c r="K251" s="960" t="s">
        <v>1644</v>
      </c>
      <c r="L251" s="983"/>
      <c r="M251" s="1034"/>
      <c r="O251" s="1001"/>
    </row>
    <row r="252" spans="1:15" s="964" customFormat="1" ht="32.25" customHeight="1" x14ac:dyDescent="0.2">
      <c r="A252" s="1357" t="s">
        <v>1645</v>
      </c>
      <c r="B252" s="1374" t="s">
        <v>1655</v>
      </c>
      <c r="C252" s="1371" t="s">
        <v>1600</v>
      </c>
      <c r="D252" s="1365" t="s">
        <v>1395</v>
      </c>
      <c r="E252" s="1046" t="s">
        <v>1434</v>
      </c>
      <c r="F252" s="997">
        <f>F253+F254</f>
        <v>4480.1000000000004</v>
      </c>
      <c r="G252" s="997">
        <f>G253+G254</f>
        <v>4480</v>
      </c>
      <c r="H252" s="962">
        <f t="shared" si="15"/>
        <v>99.997767906966345</v>
      </c>
      <c r="I252" s="962">
        <f t="shared" si="16"/>
        <v>-0.1000000000003638</v>
      </c>
      <c r="J252" s="1356" t="s">
        <v>1590</v>
      </c>
      <c r="K252" s="963"/>
      <c r="L252" s="983">
        <f t="shared" si="17"/>
        <v>0.1000000000003638</v>
      </c>
      <c r="M252" s="980"/>
      <c r="O252" s="1001"/>
    </row>
    <row r="253" spans="1:15" s="964" customFormat="1" ht="32.25" customHeight="1" x14ac:dyDescent="0.2">
      <c r="A253" s="1357"/>
      <c r="B253" s="1374"/>
      <c r="C253" s="1371"/>
      <c r="D253" s="1365"/>
      <c r="E253" s="1038" t="s">
        <v>1466</v>
      </c>
      <c r="F253" s="997">
        <v>2974.8</v>
      </c>
      <c r="G253" s="997">
        <v>2974.7</v>
      </c>
      <c r="H253" s="962">
        <f t="shared" si="15"/>
        <v>99.996638429474245</v>
      </c>
      <c r="I253" s="962">
        <f t="shared" si="16"/>
        <v>-0.1000000000003638</v>
      </c>
      <c r="J253" s="1356"/>
      <c r="K253" s="960" t="s">
        <v>1646</v>
      </c>
      <c r="L253" s="983">
        <f t="shared" si="17"/>
        <v>0.1000000000003638</v>
      </c>
      <c r="M253" s="980"/>
      <c r="O253" s="1001"/>
    </row>
    <row r="254" spans="1:15" s="964" customFormat="1" ht="32.25" customHeight="1" x14ac:dyDescent="0.2">
      <c r="A254" s="1357"/>
      <c r="B254" s="1374"/>
      <c r="C254" s="1371"/>
      <c r="D254" s="1365"/>
      <c r="E254" s="1038" t="s">
        <v>30</v>
      </c>
      <c r="F254" s="997">
        <v>1505.3</v>
      </c>
      <c r="G254" s="997">
        <v>1505.3</v>
      </c>
      <c r="H254" s="962">
        <f t="shared" si="15"/>
        <v>100</v>
      </c>
      <c r="I254" s="962">
        <f t="shared" si="16"/>
        <v>0</v>
      </c>
      <c r="J254" s="1356"/>
      <c r="K254" s="960" t="s">
        <v>1646</v>
      </c>
      <c r="L254" s="983"/>
      <c r="M254" s="980"/>
      <c r="O254" s="1001"/>
    </row>
    <row r="255" spans="1:15" s="964" customFormat="1" ht="39" customHeight="1" x14ac:dyDescent="0.2">
      <c r="A255" s="1357" t="s">
        <v>1647</v>
      </c>
      <c r="B255" s="1374" t="s">
        <v>1648</v>
      </c>
      <c r="C255" s="1371" t="s">
        <v>1600</v>
      </c>
      <c r="D255" s="1365" t="s">
        <v>1395</v>
      </c>
      <c r="E255" s="1046" t="s">
        <v>1434</v>
      </c>
      <c r="F255" s="997">
        <f>F256+F257</f>
        <v>4500</v>
      </c>
      <c r="G255" s="997">
        <f>G256+G257</f>
        <v>4500</v>
      </c>
      <c r="H255" s="962">
        <f t="shared" si="15"/>
        <v>100</v>
      </c>
      <c r="I255" s="962">
        <f t="shared" si="16"/>
        <v>0</v>
      </c>
      <c r="J255" s="1356"/>
      <c r="K255" s="963"/>
      <c r="L255" s="983"/>
      <c r="M255" s="980"/>
      <c r="O255" s="1001"/>
    </row>
    <row r="256" spans="1:15" s="964" customFormat="1" ht="39" customHeight="1" x14ac:dyDescent="0.2">
      <c r="A256" s="1357"/>
      <c r="B256" s="1374"/>
      <c r="C256" s="1371"/>
      <c r="D256" s="1365"/>
      <c r="E256" s="1038" t="s">
        <v>1466</v>
      </c>
      <c r="F256" s="997">
        <v>2988</v>
      </c>
      <c r="G256" s="962">
        <v>2988</v>
      </c>
      <c r="H256" s="962">
        <f t="shared" si="15"/>
        <v>100</v>
      </c>
      <c r="I256" s="962">
        <f t="shared" si="16"/>
        <v>0</v>
      </c>
      <c r="J256" s="1356"/>
      <c r="K256" s="960" t="s">
        <v>1649</v>
      </c>
      <c r="L256" s="983"/>
      <c r="M256" s="980"/>
      <c r="O256" s="1001"/>
    </row>
    <row r="257" spans="1:15" s="964" customFormat="1" ht="39" customHeight="1" x14ac:dyDescent="0.2">
      <c r="A257" s="1357"/>
      <c r="B257" s="1374"/>
      <c r="C257" s="1371"/>
      <c r="D257" s="1365"/>
      <c r="E257" s="1038" t="s">
        <v>30</v>
      </c>
      <c r="F257" s="997">
        <v>1512</v>
      </c>
      <c r="G257" s="962">
        <v>1512</v>
      </c>
      <c r="H257" s="962">
        <f t="shared" si="15"/>
        <v>100</v>
      </c>
      <c r="I257" s="962">
        <f t="shared" si="16"/>
        <v>0</v>
      </c>
      <c r="J257" s="1356"/>
      <c r="K257" s="960" t="s">
        <v>1649</v>
      </c>
      <c r="L257" s="983"/>
      <c r="M257" s="980"/>
      <c r="O257" s="1001"/>
    </row>
    <row r="258" spans="1:15" s="964" customFormat="1" ht="27" customHeight="1" x14ac:dyDescent="0.2">
      <c r="A258" s="1357" t="s">
        <v>1650</v>
      </c>
      <c r="B258" s="1374" t="s">
        <v>1651</v>
      </c>
      <c r="C258" s="1371" t="s">
        <v>1600</v>
      </c>
      <c r="D258" s="1365" t="s">
        <v>1395</v>
      </c>
      <c r="E258" s="1046" t="s">
        <v>1434</v>
      </c>
      <c r="F258" s="997">
        <f>F259+F260</f>
        <v>4147.6000000000004</v>
      </c>
      <c r="G258" s="997">
        <f>G259+G260</f>
        <v>4147.3999999999996</v>
      </c>
      <c r="H258" s="962">
        <f t="shared" si="15"/>
        <v>99.995177934227002</v>
      </c>
      <c r="I258" s="962">
        <f t="shared" si="16"/>
        <v>-0.2000000000007276</v>
      </c>
      <c r="J258" s="1356" t="s">
        <v>1813</v>
      </c>
      <c r="K258" s="963"/>
      <c r="L258" s="983">
        <f t="shared" si="17"/>
        <v>0.2000000000007276</v>
      </c>
      <c r="M258" s="980"/>
      <c r="O258" s="1001"/>
    </row>
    <row r="259" spans="1:15" s="964" customFormat="1" ht="27" customHeight="1" x14ac:dyDescent="0.2">
      <c r="A259" s="1357"/>
      <c r="B259" s="1374"/>
      <c r="C259" s="1371"/>
      <c r="D259" s="1365"/>
      <c r="E259" s="1038" t="s">
        <v>1466</v>
      </c>
      <c r="F259" s="997">
        <v>2754</v>
      </c>
      <c r="G259" s="962">
        <v>2753.9</v>
      </c>
      <c r="H259" s="962">
        <f t="shared" si="15"/>
        <v>99.996368917937545</v>
      </c>
      <c r="I259" s="962">
        <f t="shared" si="16"/>
        <v>-9.9999999999909051E-2</v>
      </c>
      <c r="J259" s="1356"/>
      <c r="K259" s="960" t="s">
        <v>1652</v>
      </c>
      <c r="L259" s="983">
        <f t="shared" si="17"/>
        <v>9.9999999999909051E-2</v>
      </c>
      <c r="M259" s="980"/>
      <c r="O259" s="1001"/>
    </row>
    <row r="260" spans="1:15" s="964" customFormat="1" ht="52.5" customHeight="1" x14ac:dyDescent="0.2">
      <c r="A260" s="1357"/>
      <c r="B260" s="1374"/>
      <c r="C260" s="1371"/>
      <c r="D260" s="1365"/>
      <c r="E260" s="1038" t="s">
        <v>30</v>
      </c>
      <c r="F260" s="997">
        <v>1393.6</v>
      </c>
      <c r="G260" s="962">
        <v>1393.5</v>
      </c>
      <c r="H260" s="962">
        <f t="shared" si="15"/>
        <v>99.992824339839274</v>
      </c>
      <c r="I260" s="962">
        <f t="shared" si="16"/>
        <v>-9.9999999999909051E-2</v>
      </c>
      <c r="J260" s="1356"/>
      <c r="K260" s="960" t="s">
        <v>1652</v>
      </c>
      <c r="L260" s="983">
        <f t="shared" si="17"/>
        <v>9.9999999999909051E-2</v>
      </c>
      <c r="M260" s="980"/>
      <c r="O260" s="1001"/>
    </row>
    <row r="261" spans="1:15" s="964" customFormat="1" ht="34.5" customHeight="1" x14ac:dyDescent="0.2">
      <c r="A261" s="1357" t="s">
        <v>1653</v>
      </c>
      <c r="B261" s="1374" t="s">
        <v>1654</v>
      </c>
      <c r="C261" s="1371" t="s">
        <v>1600</v>
      </c>
      <c r="D261" s="1365" t="s">
        <v>1395</v>
      </c>
      <c r="E261" s="1046" t="s">
        <v>1434</v>
      </c>
      <c r="F261" s="997">
        <f>SUM(F262+F263)</f>
        <v>4200</v>
      </c>
      <c r="G261" s="997">
        <f t="shared" ref="G261" si="18">SUM(G262+G263)</f>
        <v>4200</v>
      </c>
      <c r="H261" s="962">
        <f t="shared" si="15"/>
        <v>100</v>
      </c>
      <c r="I261" s="962">
        <f t="shared" si="16"/>
        <v>0</v>
      </c>
      <c r="J261" s="1356"/>
      <c r="K261" s="960"/>
      <c r="L261" s="983"/>
      <c r="M261" s="980"/>
      <c r="O261" s="1001"/>
    </row>
    <row r="262" spans="1:15" s="964" customFormat="1" ht="34.5" customHeight="1" x14ac:dyDescent="0.2">
      <c r="A262" s="1357"/>
      <c r="B262" s="1374"/>
      <c r="C262" s="1371"/>
      <c r="D262" s="1365"/>
      <c r="E262" s="1038" t="s">
        <v>1466</v>
      </c>
      <c r="F262" s="997">
        <v>2788.8</v>
      </c>
      <c r="G262" s="962">
        <v>2788.8</v>
      </c>
      <c r="H262" s="962">
        <f t="shared" si="15"/>
        <v>100</v>
      </c>
      <c r="I262" s="962">
        <f t="shared" si="16"/>
        <v>0</v>
      </c>
      <c r="J262" s="1356"/>
      <c r="K262" s="960" t="s">
        <v>1657</v>
      </c>
      <c r="L262" s="983"/>
      <c r="M262" s="980"/>
      <c r="O262" s="1001"/>
    </row>
    <row r="263" spans="1:15" s="964" customFormat="1" ht="34.5" customHeight="1" x14ac:dyDescent="0.2">
      <c r="A263" s="1357"/>
      <c r="B263" s="1374"/>
      <c r="C263" s="1371"/>
      <c r="D263" s="1365"/>
      <c r="E263" s="1038" t="s">
        <v>30</v>
      </c>
      <c r="F263" s="997">
        <v>1411.2</v>
      </c>
      <c r="G263" s="962">
        <v>1411.2</v>
      </c>
      <c r="H263" s="962">
        <f t="shared" si="15"/>
        <v>100</v>
      </c>
      <c r="I263" s="962">
        <f t="shared" si="16"/>
        <v>0</v>
      </c>
      <c r="J263" s="1356"/>
      <c r="K263" s="960" t="s">
        <v>1657</v>
      </c>
      <c r="L263" s="983"/>
      <c r="M263" s="980"/>
      <c r="O263" s="1001"/>
    </row>
    <row r="264" spans="1:15" s="964" customFormat="1" ht="36.75" customHeight="1" x14ac:dyDescent="0.2">
      <c r="A264" s="1357" t="s">
        <v>1658</v>
      </c>
      <c r="B264" s="1374" t="s">
        <v>1659</v>
      </c>
      <c r="C264" s="1371" t="s">
        <v>1600</v>
      </c>
      <c r="D264" s="1365" t="s">
        <v>1395</v>
      </c>
      <c r="E264" s="1046" t="s">
        <v>1434</v>
      </c>
      <c r="F264" s="997">
        <f>F265+F266</f>
        <v>4500</v>
      </c>
      <c r="G264" s="997">
        <f t="shared" ref="G264" si="19">G265+G266</f>
        <v>4500</v>
      </c>
      <c r="H264" s="962">
        <f t="shared" si="15"/>
        <v>100</v>
      </c>
      <c r="I264" s="962">
        <f t="shared" si="16"/>
        <v>0</v>
      </c>
      <c r="J264" s="1356"/>
      <c r="K264" s="960"/>
      <c r="L264" s="983"/>
      <c r="M264" s="980"/>
      <c r="O264" s="1001"/>
    </row>
    <row r="265" spans="1:15" s="964" customFormat="1" ht="36.75" customHeight="1" x14ac:dyDescent="0.2">
      <c r="A265" s="1357"/>
      <c r="B265" s="1374"/>
      <c r="C265" s="1371"/>
      <c r="D265" s="1365"/>
      <c r="E265" s="1038" t="s">
        <v>1466</v>
      </c>
      <c r="F265" s="997">
        <v>2988</v>
      </c>
      <c r="G265" s="962">
        <v>2988</v>
      </c>
      <c r="H265" s="962">
        <f t="shared" si="15"/>
        <v>100</v>
      </c>
      <c r="I265" s="962">
        <f t="shared" si="16"/>
        <v>0</v>
      </c>
      <c r="J265" s="1356"/>
      <c r="K265" s="960" t="s">
        <v>1706</v>
      </c>
      <c r="L265" s="983"/>
      <c r="M265" s="980"/>
      <c r="O265" s="1001"/>
    </row>
    <row r="266" spans="1:15" s="964" customFormat="1" ht="36.75" customHeight="1" x14ac:dyDescent="0.2">
      <c r="A266" s="1357"/>
      <c r="B266" s="1374"/>
      <c r="C266" s="1371"/>
      <c r="D266" s="1365"/>
      <c r="E266" s="1038" t="s">
        <v>30</v>
      </c>
      <c r="F266" s="997">
        <v>1512</v>
      </c>
      <c r="G266" s="962">
        <v>1512</v>
      </c>
      <c r="H266" s="962">
        <f t="shared" ref="H266:H328" si="20">G266/F266*100</f>
        <v>100</v>
      </c>
      <c r="I266" s="962">
        <f t="shared" ref="I266:I328" si="21">G266-F266</f>
        <v>0</v>
      </c>
      <c r="J266" s="1356"/>
      <c r="K266" s="960" t="s">
        <v>1706</v>
      </c>
      <c r="L266" s="983"/>
      <c r="M266" s="980"/>
      <c r="O266" s="1001"/>
    </row>
    <row r="267" spans="1:15" s="964" customFormat="1" ht="37.5" customHeight="1" x14ac:dyDescent="0.2">
      <c r="A267" s="1357" t="s">
        <v>1660</v>
      </c>
      <c r="B267" s="1374" t="s">
        <v>1661</v>
      </c>
      <c r="C267" s="1371" t="s">
        <v>1600</v>
      </c>
      <c r="D267" s="1365" t="s">
        <v>1395</v>
      </c>
      <c r="E267" s="1046" t="s">
        <v>1434</v>
      </c>
      <c r="F267" s="997">
        <f>F268+F269</f>
        <v>3994.6000000000004</v>
      </c>
      <c r="G267" s="997">
        <f>G268+G269</f>
        <v>3994.2999999999997</v>
      </c>
      <c r="H267" s="962">
        <f t="shared" si="20"/>
        <v>99.992489861312762</v>
      </c>
      <c r="I267" s="962">
        <f t="shared" si="21"/>
        <v>-0.30000000000063665</v>
      </c>
      <c r="J267" s="1356" t="s">
        <v>1601</v>
      </c>
      <c r="K267" s="960"/>
      <c r="L267" s="983">
        <f t="shared" ref="L267:L307" si="22">F267-G267</f>
        <v>0.30000000000063665</v>
      </c>
      <c r="M267" s="980"/>
      <c r="O267" s="1001"/>
    </row>
    <row r="268" spans="1:15" s="964" customFormat="1" ht="37.5" customHeight="1" x14ac:dyDescent="0.2">
      <c r="A268" s="1357"/>
      <c r="B268" s="1374"/>
      <c r="C268" s="1371"/>
      <c r="D268" s="1365"/>
      <c r="E268" s="1038" t="s">
        <v>1466</v>
      </c>
      <c r="F268" s="997">
        <v>2652.3</v>
      </c>
      <c r="G268" s="962">
        <v>2652.2</v>
      </c>
      <c r="H268" s="962">
        <f t="shared" si="20"/>
        <v>99.996229687441073</v>
      </c>
      <c r="I268" s="962">
        <f t="shared" si="21"/>
        <v>-0.1000000000003638</v>
      </c>
      <c r="J268" s="1356"/>
      <c r="K268" s="960" t="s">
        <v>1707</v>
      </c>
      <c r="L268" s="983">
        <f t="shared" si="22"/>
        <v>0.1000000000003638</v>
      </c>
      <c r="M268" s="980"/>
      <c r="O268" s="1001"/>
    </row>
    <row r="269" spans="1:15" s="964" customFormat="1" ht="37.5" customHeight="1" x14ac:dyDescent="0.2">
      <c r="A269" s="1357"/>
      <c r="B269" s="1374"/>
      <c r="C269" s="1371"/>
      <c r="D269" s="1365"/>
      <c r="E269" s="1038" t="s">
        <v>30</v>
      </c>
      <c r="F269" s="997">
        <v>1342.3</v>
      </c>
      <c r="G269" s="962">
        <v>1342.1</v>
      </c>
      <c r="H269" s="962">
        <f t="shared" si="20"/>
        <v>99.985100201147276</v>
      </c>
      <c r="I269" s="962">
        <f t="shared" si="21"/>
        <v>-0.20000000000004547</v>
      </c>
      <c r="J269" s="1356"/>
      <c r="K269" s="960" t="s">
        <v>1707</v>
      </c>
      <c r="L269" s="983">
        <f t="shared" si="22"/>
        <v>0.20000000000004547</v>
      </c>
      <c r="M269" s="980"/>
      <c r="O269" s="1001"/>
    </row>
    <row r="270" spans="1:15" s="964" customFormat="1" ht="34.5" customHeight="1" x14ac:dyDescent="0.2">
      <c r="A270" s="1357" t="s">
        <v>1662</v>
      </c>
      <c r="B270" s="1374" t="s">
        <v>1663</v>
      </c>
      <c r="C270" s="1371" t="s">
        <v>1600</v>
      </c>
      <c r="D270" s="1365" t="s">
        <v>1395</v>
      </c>
      <c r="E270" s="1046" t="s">
        <v>1434</v>
      </c>
      <c r="F270" s="997">
        <f>F271+F272</f>
        <v>3465.5</v>
      </c>
      <c r="G270" s="997">
        <f t="shared" ref="G270" si="23">G271+G272</f>
        <v>3465.4</v>
      </c>
      <c r="H270" s="962">
        <f t="shared" si="20"/>
        <v>99.997114413504548</v>
      </c>
      <c r="I270" s="962">
        <f t="shared" si="21"/>
        <v>-9.9999999999909051E-2</v>
      </c>
      <c r="J270" s="1356" t="s">
        <v>1590</v>
      </c>
      <c r="K270" s="960"/>
      <c r="L270" s="983">
        <f t="shared" si="22"/>
        <v>9.9999999999909051E-2</v>
      </c>
      <c r="M270" s="980"/>
      <c r="O270" s="1001"/>
    </row>
    <row r="271" spans="1:15" s="964" customFormat="1" ht="34.5" customHeight="1" x14ac:dyDescent="0.2">
      <c r="A271" s="1357"/>
      <c r="B271" s="1374"/>
      <c r="C271" s="1371"/>
      <c r="D271" s="1365"/>
      <c r="E271" s="1038" t="s">
        <v>1466</v>
      </c>
      <c r="F271" s="997">
        <v>2301.1</v>
      </c>
      <c r="G271" s="962">
        <v>2301</v>
      </c>
      <c r="H271" s="962">
        <f t="shared" si="20"/>
        <v>99.995654252314111</v>
      </c>
      <c r="I271" s="962">
        <f t="shared" si="21"/>
        <v>-9.9999999999909051E-2</v>
      </c>
      <c r="J271" s="1356"/>
      <c r="K271" s="960" t="s">
        <v>1708</v>
      </c>
      <c r="L271" s="983">
        <f t="shared" si="22"/>
        <v>9.9999999999909051E-2</v>
      </c>
      <c r="M271" s="980"/>
      <c r="O271" s="1001"/>
    </row>
    <row r="272" spans="1:15" s="964" customFormat="1" ht="34.5" customHeight="1" x14ac:dyDescent="0.2">
      <c r="A272" s="1357"/>
      <c r="B272" s="1374"/>
      <c r="C272" s="1371"/>
      <c r="D272" s="1365"/>
      <c r="E272" s="1038" t="s">
        <v>30</v>
      </c>
      <c r="F272" s="997">
        <v>1164.4000000000001</v>
      </c>
      <c r="G272" s="962">
        <v>1164.4000000000001</v>
      </c>
      <c r="H272" s="962">
        <f t="shared" si="20"/>
        <v>100</v>
      </c>
      <c r="I272" s="962">
        <f t="shared" si="21"/>
        <v>0</v>
      </c>
      <c r="J272" s="1356"/>
      <c r="K272" s="960" t="s">
        <v>1708</v>
      </c>
      <c r="L272" s="983"/>
      <c r="M272" s="980"/>
      <c r="O272" s="1001"/>
    </row>
    <row r="273" spans="1:15" s="964" customFormat="1" ht="33" customHeight="1" x14ac:dyDescent="0.2">
      <c r="A273" s="1357" t="s">
        <v>1665</v>
      </c>
      <c r="B273" s="1374" t="s">
        <v>1664</v>
      </c>
      <c r="C273" s="1371" t="s">
        <v>1596</v>
      </c>
      <c r="D273" s="1365" t="s">
        <v>1395</v>
      </c>
      <c r="E273" s="1046" t="s">
        <v>1434</v>
      </c>
      <c r="F273" s="997">
        <f>F274+F275</f>
        <v>1955.6</v>
      </c>
      <c r="G273" s="997">
        <f>G274+G275</f>
        <v>1955.6</v>
      </c>
      <c r="H273" s="962">
        <f t="shared" si="20"/>
        <v>100</v>
      </c>
      <c r="I273" s="962">
        <f t="shared" si="21"/>
        <v>0</v>
      </c>
      <c r="J273" s="1356"/>
      <c r="K273" s="960"/>
      <c r="L273" s="983"/>
      <c r="M273" s="980"/>
      <c r="O273" s="1001"/>
    </row>
    <row r="274" spans="1:15" s="964" customFormat="1" ht="33" customHeight="1" x14ac:dyDescent="0.2">
      <c r="A274" s="1357"/>
      <c r="B274" s="1374"/>
      <c r="C274" s="1371"/>
      <c r="D274" s="1365"/>
      <c r="E274" s="1038" t="s">
        <v>1466</v>
      </c>
      <c r="F274" s="997">
        <v>1298.5</v>
      </c>
      <c r="G274" s="962">
        <v>1298.5</v>
      </c>
      <c r="H274" s="962">
        <f t="shared" si="20"/>
        <v>100</v>
      </c>
      <c r="I274" s="962">
        <f t="shared" si="21"/>
        <v>0</v>
      </c>
      <c r="J274" s="1356"/>
      <c r="K274" s="960" t="s">
        <v>1709</v>
      </c>
      <c r="L274" s="983"/>
      <c r="M274" s="980"/>
      <c r="O274" s="1001"/>
    </row>
    <row r="275" spans="1:15" s="964" customFormat="1" ht="33" customHeight="1" x14ac:dyDescent="0.2">
      <c r="A275" s="1357"/>
      <c r="B275" s="1374"/>
      <c r="C275" s="1371"/>
      <c r="D275" s="1365"/>
      <c r="E275" s="1038" t="s">
        <v>30</v>
      </c>
      <c r="F275" s="997">
        <v>657.1</v>
      </c>
      <c r="G275" s="962">
        <v>657.1</v>
      </c>
      <c r="H275" s="962">
        <f t="shared" si="20"/>
        <v>100</v>
      </c>
      <c r="I275" s="962">
        <f t="shared" si="21"/>
        <v>0</v>
      </c>
      <c r="J275" s="1356"/>
      <c r="K275" s="960" t="s">
        <v>1709</v>
      </c>
      <c r="L275" s="983"/>
      <c r="M275" s="980"/>
      <c r="O275" s="1001"/>
    </row>
    <row r="276" spans="1:15" s="964" customFormat="1" ht="105.75" customHeight="1" x14ac:dyDescent="0.2">
      <c r="A276" s="1038" t="s">
        <v>1666</v>
      </c>
      <c r="B276" s="1047" t="s">
        <v>1667</v>
      </c>
      <c r="C276" s="1046" t="s">
        <v>1600</v>
      </c>
      <c r="D276" s="1040" t="s">
        <v>1395</v>
      </c>
      <c r="E276" s="1038" t="s">
        <v>30</v>
      </c>
      <c r="F276" s="997">
        <v>1152.5999999999999</v>
      </c>
      <c r="G276" s="962">
        <v>1152.5999999999999</v>
      </c>
      <c r="H276" s="962">
        <f t="shared" si="20"/>
        <v>100</v>
      </c>
      <c r="I276" s="962">
        <f t="shared" si="21"/>
        <v>0</v>
      </c>
      <c r="J276" s="1035"/>
      <c r="K276" s="1009" t="s">
        <v>1710</v>
      </c>
      <c r="L276" s="983"/>
      <c r="M276" s="980"/>
      <c r="O276" s="1001"/>
    </row>
    <row r="277" spans="1:15" s="964" customFormat="1" ht="103.5" customHeight="1" x14ac:dyDescent="0.2">
      <c r="A277" s="1038" t="s">
        <v>1668</v>
      </c>
      <c r="B277" s="1047" t="s">
        <v>1669</v>
      </c>
      <c r="C277" s="1046" t="s">
        <v>1600</v>
      </c>
      <c r="D277" s="1040" t="s">
        <v>1395</v>
      </c>
      <c r="E277" s="1038" t="s">
        <v>30</v>
      </c>
      <c r="F277" s="997">
        <v>2845.6</v>
      </c>
      <c r="G277" s="962">
        <v>2845.6</v>
      </c>
      <c r="H277" s="962">
        <f t="shared" si="20"/>
        <v>100</v>
      </c>
      <c r="I277" s="962">
        <f t="shared" si="21"/>
        <v>0</v>
      </c>
      <c r="J277" s="1035"/>
      <c r="K277" s="960" t="s">
        <v>1711</v>
      </c>
      <c r="L277" s="983"/>
      <c r="M277" s="980"/>
      <c r="O277" s="1001"/>
    </row>
    <row r="278" spans="1:15" s="964" customFormat="1" ht="100.5" customHeight="1" x14ac:dyDescent="0.2">
      <c r="A278" s="1038" t="s">
        <v>1670</v>
      </c>
      <c r="B278" s="1047" t="s">
        <v>1671</v>
      </c>
      <c r="C278" s="1046" t="s">
        <v>1600</v>
      </c>
      <c r="D278" s="1040" t="s">
        <v>1395</v>
      </c>
      <c r="E278" s="1038" t="s">
        <v>30</v>
      </c>
      <c r="F278" s="997">
        <v>2938.6</v>
      </c>
      <c r="G278" s="962">
        <v>2938.5</v>
      </c>
      <c r="H278" s="962">
        <f t="shared" si="20"/>
        <v>99.996597018988638</v>
      </c>
      <c r="I278" s="962">
        <f t="shared" si="21"/>
        <v>-9.9999999999909051E-2</v>
      </c>
      <c r="J278" s="1035" t="s">
        <v>1590</v>
      </c>
      <c r="K278" s="960" t="s">
        <v>1712</v>
      </c>
      <c r="L278" s="983">
        <f t="shared" si="22"/>
        <v>9.9999999999909051E-2</v>
      </c>
      <c r="M278" s="980"/>
      <c r="O278" s="1001"/>
    </row>
    <row r="279" spans="1:15" s="964" customFormat="1" ht="96" x14ac:dyDescent="0.2">
      <c r="A279" s="1038" t="s">
        <v>1672</v>
      </c>
      <c r="B279" s="1047" t="s">
        <v>1673</v>
      </c>
      <c r="C279" s="1046" t="s">
        <v>1600</v>
      </c>
      <c r="D279" s="1040" t="s">
        <v>1395</v>
      </c>
      <c r="E279" s="1038" t="s">
        <v>30</v>
      </c>
      <c r="F279" s="997">
        <v>2693</v>
      </c>
      <c r="G279" s="962">
        <v>2693</v>
      </c>
      <c r="H279" s="962">
        <f t="shared" si="20"/>
        <v>100</v>
      </c>
      <c r="I279" s="962">
        <f t="shared" si="21"/>
        <v>0</v>
      </c>
      <c r="J279" s="1035"/>
      <c r="K279" s="960" t="s">
        <v>1713</v>
      </c>
      <c r="L279" s="983"/>
      <c r="M279" s="980"/>
      <c r="O279" s="1001"/>
    </row>
    <row r="280" spans="1:15" s="964" customFormat="1" ht="108" x14ac:dyDescent="0.2">
      <c r="A280" s="1038" t="s">
        <v>1674</v>
      </c>
      <c r="B280" s="1047" t="s">
        <v>1676</v>
      </c>
      <c r="C280" s="1046" t="s">
        <v>1600</v>
      </c>
      <c r="D280" s="1040" t="s">
        <v>1395</v>
      </c>
      <c r="E280" s="1038" t="s">
        <v>30</v>
      </c>
      <c r="F280" s="997">
        <v>2498.9</v>
      </c>
      <c r="G280" s="962">
        <v>2498.9</v>
      </c>
      <c r="H280" s="962">
        <f t="shared" si="20"/>
        <v>100</v>
      </c>
      <c r="I280" s="962">
        <f t="shared" si="21"/>
        <v>0</v>
      </c>
      <c r="J280" s="1035"/>
      <c r="K280" s="960" t="s">
        <v>1714</v>
      </c>
      <c r="L280" s="983"/>
      <c r="M280" s="980"/>
      <c r="O280" s="1001"/>
    </row>
    <row r="281" spans="1:15" s="964" customFormat="1" ht="120" x14ac:dyDescent="0.2">
      <c r="A281" s="1038" t="s">
        <v>1675</v>
      </c>
      <c r="B281" s="1047" t="s">
        <v>1677</v>
      </c>
      <c r="C281" s="1046" t="s">
        <v>1600</v>
      </c>
      <c r="D281" s="1040" t="s">
        <v>1395</v>
      </c>
      <c r="E281" s="1038" t="s">
        <v>30</v>
      </c>
      <c r="F281" s="997">
        <v>2816.1</v>
      </c>
      <c r="G281" s="962">
        <v>2816</v>
      </c>
      <c r="H281" s="962">
        <f t="shared" si="20"/>
        <v>99.996448989737587</v>
      </c>
      <c r="I281" s="962">
        <f t="shared" si="21"/>
        <v>-9.9999999999909051E-2</v>
      </c>
      <c r="J281" s="1035" t="s">
        <v>1590</v>
      </c>
      <c r="K281" s="960" t="s">
        <v>1783</v>
      </c>
      <c r="L281" s="983">
        <f t="shared" si="22"/>
        <v>9.9999999999909051E-2</v>
      </c>
      <c r="M281" s="980"/>
      <c r="O281" s="1001"/>
    </row>
    <row r="282" spans="1:15" s="964" customFormat="1" ht="96" x14ac:dyDescent="0.2">
      <c r="A282" s="1038" t="s">
        <v>1678</v>
      </c>
      <c r="B282" s="1047" t="s">
        <v>1679</v>
      </c>
      <c r="C282" s="1046" t="s">
        <v>1555</v>
      </c>
      <c r="D282" s="1040" t="s">
        <v>1395</v>
      </c>
      <c r="E282" s="1038" t="s">
        <v>30</v>
      </c>
      <c r="F282" s="997">
        <v>2834.4</v>
      </c>
      <c r="G282" s="962">
        <v>2834.4</v>
      </c>
      <c r="H282" s="962">
        <f t="shared" si="20"/>
        <v>100</v>
      </c>
      <c r="I282" s="962">
        <f t="shared" si="21"/>
        <v>0</v>
      </c>
      <c r="J282" s="1035"/>
      <c r="K282" s="960" t="s">
        <v>1715</v>
      </c>
      <c r="L282" s="983"/>
      <c r="M282" s="980"/>
      <c r="O282" s="1001"/>
    </row>
    <row r="283" spans="1:15" s="964" customFormat="1" ht="108" x14ac:dyDescent="0.2">
      <c r="A283" s="1038" t="s">
        <v>1680</v>
      </c>
      <c r="B283" s="1047" t="s">
        <v>1681</v>
      </c>
      <c r="C283" s="1046" t="s">
        <v>1600</v>
      </c>
      <c r="D283" s="1040" t="s">
        <v>1395</v>
      </c>
      <c r="E283" s="1038" t="s">
        <v>30</v>
      </c>
      <c r="F283" s="997">
        <v>1514.8</v>
      </c>
      <c r="G283" s="962">
        <v>1514.8</v>
      </c>
      <c r="H283" s="962">
        <f t="shared" si="20"/>
        <v>100</v>
      </c>
      <c r="I283" s="962">
        <f t="shared" si="21"/>
        <v>0</v>
      </c>
      <c r="J283" s="1035"/>
      <c r="K283" s="960" t="s">
        <v>1716</v>
      </c>
      <c r="L283" s="983"/>
      <c r="M283" s="980"/>
      <c r="O283" s="1001"/>
    </row>
    <row r="284" spans="1:15" s="964" customFormat="1" ht="108" x14ac:dyDescent="0.2">
      <c r="A284" s="1038" t="s">
        <v>1682</v>
      </c>
      <c r="B284" s="1047" t="s">
        <v>1683</v>
      </c>
      <c r="C284" s="1046" t="s">
        <v>1555</v>
      </c>
      <c r="D284" s="1040" t="s">
        <v>1395</v>
      </c>
      <c r="E284" s="1038" t="s">
        <v>30</v>
      </c>
      <c r="F284" s="997">
        <v>3003.3</v>
      </c>
      <c r="G284" s="962">
        <v>3003.2</v>
      </c>
      <c r="H284" s="962">
        <f t="shared" si="20"/>
        <v>99.996670329304422</v>
      </c>
      <c r="I284" s="962">
        <f t="shared" si="21"/>
        <v>-0.1000000000003638</v>
      </c>
      <c r="J284" s="1035" t="s">
        <v>1590</v>
      </c>
      <c r="K284" s="960" t="s">
        <v>1717</v>
      </c>
      <c r="L284" s="983">
        <f t="shared" si="22"/>
        <v>0.1000000000003638</v>
      </c>
      <c r="M284" s="980"/>
      <c r="O284" s="1001"/>
    </row>
    <row r="285" spans="1:15" s="964" customFormat="1" ht="136.5" customHeight="1" x14ac:dyDescent="0.2">
      <c r="A285" s="1038" t="s">
        <v>1684</v>
      </c>
      <c r="B285" s="1047" t="s">
        <v>1685</v>
      </c>
      <c r="C285" s="1046" t="s">
        <v>1600</v>
      </c>
      <c r="D285" s="1040" t="s">
        <v>1395</v>
      </c>
      <c r="E285" s="1038" t="s">
        <v>30</v>
      </c>
      <c r="F285" s="997">
        <v>1600</v>
      </c>
      <c r="G285" s="962">
        <v>1600</v>
      </c>
      <c r="H285" s="962">
        <f t="shared" si="20"/>
        <v>100</v>
      </c>
      <c r="I285" s="962">
        <f t="shared" si="21"/>
        <v>0</v>
      </c>
      <c r="J285" s="1035"/>
      <c r="K285" s="960" t="s">
        <v>1718</v>
      </c>
      <c r="L285" s="983"/>
      <c r="M285" s="980"/>
      <c r="O285" s="1001"/>
    </row>
    <row r="286" spans="1:15" s="964" customFormat="1" ht="105" customHeight="1" x14ac:dyDescent="0.2">
      <c r="A286" s="1038" t="s">
        <v>1686</v>
      </c>
      <c r="B286" s="1047" t="s">
        <v>1687</v>
      </c>
      <c r="C286" s="1046" t="s">
        <v>1600</v>
      </c>
      <c r="D286" s="1040" t="s">
        <v>1395</v>
      </c>
      <c r="E286" s="1038" t="s">
        <v>30</v>
      </c>
      <c r="F286" s="997">
        <v>798.5</v>
      </c>
      <c r="G286" s="962">
        <v>798.5</v>
      </c>
      <c r="H286" s="962">
        <f t="shared" si="20"/>
        <v>100</v>
      </c>
      <c r="I286" s="962">
        <f t="shared" si="21"/>
        <v>0</v>
      </c>
      <c r="J286" s="1035"/>
      <c r="K286" s="960" t="s">
        <v>1719</v>
      </c>
      <c r="L286" s="983"/>
      <c r="M286" s="980"/>
      <c r="O286" s="1001"/>
    </row>
    <row r="287" spans="1:15" s="964" customFormat="1" ht="189" customHeight="1" x14ac:dyDescent="0.2">
      <c r="A287" s="1038" t="s">
        <v>1688</v>
      </c>
      <c r="B287" s="1047" t="s">
        <v>1689</v>
      </c>
      <c r="C287" s="1046" t="s">
        <v>1555</v>
      </c>
      <c r="D287" s="1040" t="s">
        <v>1395</v>
      </c>
      <c r="E287" s="1038" t="s">
        <v>30</v>
      </c>
      <c r="F287" s="997">
        <v>2998.4</v>
      </c>
      <c r="G287" s="962">
        <v>2998.3</v>
      </c>
      <c r="H287" s="962">
        <f t="shared" si="20"/>
        <v>99.996664887940227</v>
      </c>
      <c r="I287" s="962">
        <f t="shared" si="21"/>
        <v>-9.9999999999909051E-2</v>
      </c>
      <c r="J287" s="1035" t="s">
        <v>1590</v>
      </c>
      <c r="K287" s="960" t="s">
        <v>1720</v>
      </c>
      <c r="L287" s="983">
        <f t="shared" si="22"/>
        <v>9.9999999999909051E-2</v>
      </c>
      <c r="M287" s="980"/>
      <c r="O287" s="1001"/>
    </row>
    <row r="288" spans="1:15" s="964" customFormat="1" ht="118.5" customHeight="1" x14ac:dyDescent="0.2">
      <c r="A288" s="1038" t="s">
        <v>1690</v>
      </c>
      <c r="B288" s="1047" t="s">
        <v>1691</v>
      </c>
      <c r="C288" s="1046" t="s">
        <v>1555</v>
      </c>
      <c r="D288" s="1040" t="s">
        <v>1395</v>
      </c>
      <c r="E288" s="1038" t="s">
        <v>30</v>
      </c>
      <c r="F288" s="997">
        <v>3276</v>
      </c>
      <c r="G288" s="962">
        <v>3276</v>
      </c>
      <c r="H288" s="962">
        <f t="shared" si="20"/>
        <v>100</v>
      </c>
      <c r="I288" s="962">
        <f t="shared" si="21"/>
        <v>0</v>
      </c>
      <c r="J288" s="1035"/>
      <c r="K288" s="960" t="s">
        <v>1721</v>
      </c>
      <c r="L288" s="983"/>
      <c r="M288" s="980"/>
      <c r="O288" s="1001"/>
    </row>
    <row r="289" spans="1:15" s="964" customFormat="1" ht="120" customHeight="1" x14ac:dyDescent="0.2">
      <c r="A289" s="1038" t="s">
        <v>1692</v>
      </c>
      <c r="B289" s="1047" t="s">
        <v>1703</v>
      </c>
      <c r="C289" s="1046" t="s">
        <v>1555</v>
      </c>
      <c r="D289" s="1040" t="s">
        <v>1395</v>
      </c>
      <c r="E289" s="1038" t="s">
        <v>30</v>
      </c>
      <c r="F289" s="997">
        <v>3119.8</v>
      </c>
      <c r="G289" s="962">
        <v>3119.7</v>
      </c>
      <c r="H289" s="962">
        <f t="shared" si="20"/>
        <v>99.996794666324746</v>
      </c>
      <c r="I289" s="962">
        <f t="shared" si="21"/>
        <v>-0.1000000000003638</v>
      </c>
      <c r="J289" s="1035" t="s">
        <v>1590</v>
      </c>
      <c r="K289" s="960" t="s">
        <v>1722</v>
      </c>
      <c r="L289" s="983">
        <f t="shared" si="22"/>
        <v>0.1000000000003638</v>
      </c>
      <c r="M289" s="980"/>
      <c r="O289" s="1001"/>
    </row>
    <row r="290" spans="1:15" s="964" customFormat="1" ht="108.75" customHeight="1" x14ac:dyDescent="0.2">
      <c r="A290" s="1038" t="s">
        <v>1693</v>
      </c>
      <c r="B290" s="1047" t="s">
        <v>1702</v>
      </c>
      <c r="C290" s="1046" t="s">
        <v>1555</v>
      </c>
      <c r="D290" s="1040" t="s">
        <v>1395</v>
      </c>
      <c r="E290" s="1038" t="s">
        <v>30</v>
      </c>
      <c r="F290" s="997">
        <v>2996.8</v>
      </c>
      <c r="G290" s="962">
        <v>2996.8</v>
      </c>
      <c r="H290" s="962">
        <f t="shared" si="20"/>
        <v>100</v>
      </c>
      <c r="I290" s="962">
        <f t="shared" si="21"/>
        <v>0</v>
      </c>
      <c r="J290" s="1035"/>
      <c r="K290" s="960" t="s">
        <v>1723</v>
      </c>
      <c r="L290" s="983"/>
      <c r="M290" s="980"/>
      <c r="O290" s="1001"/>
    </row>
    <row r="291" spans="1:15" s="964" customFormat="1" ht="120.75" customHeight="1" x14ac:dyDescent="0.2">
      <c r="A291" s="1038" t="s">
        <v>1694</v>
      </c>
      <c r="B291" s="1047" t="s">
        <v>1704</v>
      </c>
      <c r="C291" s="1046" t="s">
        <v>1555</v>
      </c>
      <c r="D291" s="1040" t="s">
        <v>1395</v>
      </c>
      <c r="E291" s="1038" t="s">
        <v>30</v>
      </c>
      <c r="F291" s="997">
        <v>2998.6</v>
      </c>
      <c r="G291" s="962">
        <v>2998.6</v>
      </c>
      <c r="H291" s="962">
        <f t="shared" si="20"/>
        <v>100</v>
      </c>
      <c r="I291" s="962">
        <f t="shared" si="21"/>
        <v>0</v>
      </c>
      <c r="J291" s="1035"/>
      <c r="K291" s="960" t="s">
        <v>1724</v>
      </c>
      <c r="L291" s="983"/>
      <c r="M291" s="980"/>
      <c r="O291" s="1001"/>
    </row>
    <row r="292" spans="1:15" s="964" customFormat="1" ht="190.5" customHeight="1" x14ac:dyDescent="0.2">
      <c r="A292" s="1038" t="s">
        <v>1695</v>
      </c>
      <c r="B292" s="1047" t="s">
        <v>1696</v>
      </c>
      <c r="C292" s="1046" t="s">
        <v>1555</v>
      </c>
      <c r="D292" s="1040" t="s">
        <v>1395</v>
      </c>
      <c r="E292" s="1038" t="s">
        <v>30</v>
      </c>
      <c r="F292" s="997">
        <v>3019.1</v>
      </c>
      <c r="G292" s="962">
        <v>3019</v>
      </c>
      <c r="H292" s="962">
        <f t="shared" si="20"/>
        <v>99.996687754628866</v>
      </c>
      <c r="I292" s="962">
        <f t="shared" si="21"/>
        <v>-9.9999999999909051E-2</v>
      </c>
      <c r="J292" s="1035" t="s">
        <v>1590</v>
      </c>
      <c r="K292" s="960" t="s">
        <v>1725</v>
      </c>
      <c r="L292" s="983">
        <f t="shared" si="22"/>
        <v>9.9999999999909051E-2</v>
      </c>
      <c r="M292" s="980"/>
      <c r="O292" s="1001"/>
    </row>
    <row r="293" spans="1:15" s="964" customFormat="1" ht="118.5" customHeight="1" x14ac:dyDescent="0.2">
      <c r="A293" s="1038" t="s">
        <v>1697</v>
      </c>
      <c r="B293" s="1047" t="s">
        <v>1698</v>
      </c>
      <c r="C293" s="1046" t="s">
        <v>1555</v>
      </c>
      <c r="D293" s="1040" t="s">
        <v>1395</v>
      </c>
      <c r="E293" s="1038" t="s">
        <v>30</v>
      </c>
      <c r="F293" s="997">
        <v>2778.1</v>
      </c>
      <c r="G293" s="962">
        <v>2778</v>
      </c>
      <c r="H293" s="962">
        <f t="shared" si="20"/>
        <v>99.99640041755157</v>
      </c>
      <c r="I293" s="962">
        <f t="shared" si="21"/>
        <v>-9.9999999999909051E-2</v>
      </c>
      <c r="J293" s="1035" t="s">
        <v>1590</v>
      </c>
      <c r="K293" s="960" t="s">
        <v>1726</v>
      </c>
      <c r="L293" s="983">
        <f t="shared" si="22"/>
        <v>9.9999999999909051E-2</v>
      </c>
      <c r="M293" s="980"/>
      <c r="O293" s="1001"/>
    </row>
    <row r="294" spans="1:15" s="964" customFormat="1" ht="108" customHeight="1" x14ac:dyDescent="0.2">
      <c r="A294" s="1038" t="s">
        <v>1699</v>
      </c>
      <c r="B294" s="1047" t="s">
        <v>1700</v>
      </c>
      <c r="C294" s="1046" t="s">
        <v>1555</v>
      </c>
      <c r="D294" s="1040" t="s">
        <v>1395</v>
      </c>
      <c r="E294" s="1038" t="s">
        <v>30</v>
      </c>
      <c r="F294" s="997">
        <v>2350</v>
      </c>
      <c r="G294" s="962">
        <v>2350</v>
      </c>
      <c r="H294" s="962">
        <f t="shared" si="20"/>
        <v>100</v>
      </c>
      <c r="I294" s="962">
        <f t="shared" si="21"/>
        <v>0</v>
      </c>
      <c r="J294" s="1035"/>
      <c r="K294" s="960" t="s">
        <v>1727</v>
      </c>
      <c r="L294" s="983"/>
      <c r="M294" s="980"/>
      <c r="O294" s="1001"/>
    </row>
    <row r="295" spans="1:15" s="964" customFormat="1" ht="122.25" customHeight="1" x14ac:dyDescent="0.2">
      <c r="A295" s="1038" t="s">
        <v>1701</v>
      </c>
      <c r="B295" s="1047" t="s">
        <v>1705</v>
      </c>
      <c r="C295" s="1046" t="s">
        <v>1555</v>
      </c>
      <c r="D295" s="1040" t="s">
        <v>1395</v>
      </c>
      <c r="E295" s="1038" t="s">
        <v>30</v>
      </c>
      <c r="F295" s="997">
        <v>2999</v>
      </c>
      <c r="G295" s="962">
        <v>2999</v>
      </c>
      <c r="H295" s="962">
        <f t="shared" si="20"/>
        <v>100</v>
      </c>
      <c r="I295" s="962">
        <f t="shared" si="21"/>
        <v>0</v>
      </c>
      <c r="J295" s="1035"/>
      <c r="K295" s="960" t="s">
        <v>1728</v>
      </c>
      <c r="L295" s="983"/>
      <c r="M295" s="980"/>
      <c r="O295" s="1001"/>
    </row>
    <row r="296" spans="1:15" s="964" customFormat="1" ht="30" customHeight="1" x14ac:dyDescent="0.2">
      <c r="A296" s="1357" t="s">
        <v>1603</v>
      </c>
      <c r="B296" s="1374" t="s">
        <v>1540</v>
      </c>
      <c r="C296" s="1371" t="s">
        <v>1555</v>
      </c>
      <c r="D296" s="1365" t="s">
        <v>1602</v>
      </c>
      <c r="E296" s="1046" t="s">
        <v>1434</v>
      </c>
      <c r="F296" s="997">
        <f>F297+F298</f>
        <v>7000.8</v>
      </c>
      <c r="G296" s="962">
        <f>G297+G298</f>
        <v>6999.4</v>
      </c>
      <c r="H296" s="962">
        <f t="shared" si="20"/>
        <v>99.980002285453082</v>
      </c>
      <c r="I296" s="962">
        <f t="shared" si="21"/>
        <v>-1.4000000000005457</v>
      </c>
      <c r="J296" s="1356" t="s">
        <v>1795</v>
      </c>
      <c r="K296" s="963"/>
      <c r="L296" s="983">
        <f t="shared" si="22"/>
        <v>1.4000000000005457</v>
      </c>
      <c r="M296" s="980"/>
      <c r="O296" s="1001"/>
    </row>
    <row r="297" spans="1:15" s="964" customFormat="1" ht="47.45" customHeight="1" x14ac:dyDescent="0.2">
      <c r="A297" s="1357"/>
      <c r="B297" s="1374"/>
      <c r="C297" s="1371"/>
      <c r="D297" s="1365"/>
      <c r="E297" s="1038" t="s">
        <v>1466</v>
      </c>
      <c r="F297" s="997">
        <v>4282.8</v>
      </c>
      <c r="G297" s="962">
        <v>4282.8</v>
      </c>
      <c r="H297" s="962">
        <f t="shared" si="20"/>
        <v>100</v>
      </c>
      <c r="I297" s="962">
        <f t="shared" si="21"/>
        <v>0</v>
      </c>
      <c r="J297" s="1356"/>
      <c r="K297" s="960" t="s">
        <v>1557</v>
      </c>
      <c r="L297" s="983">
        <f t="shared" si="22"/>
        <v>0</v>
      </c>
      <c r="M297" s="981"/>
      <c r="O297" s="1001"/>
    </row>
    <row r="298" spans="1:15" s="964" customFormat="1" ht="101.25" customHeight="1" x14ac:dyDescent="0.2">
      <c r="A298" s="1357"/>
      <c r="B298" s="1374"/>
      <c r="C298" s="1371"/>
      <c r="D298" s="1365"/>
      <c r="E298" s="1038" t="s">
        <v>30</v>
      </c>
      <c r="F298" s="997">
        <v>2718</v>
      </c>
      <c r="G298" s="962">
        <v>2716.6</v>
      </c>
      <c r="H298" s="962">
        <f t="shared" si="20"/>
        <v>99.948491537895507</v>
      </c>
      <c r="I298" s="962">
        <f t="shared" si="21"/>
        <v>-1.4000000000000909</v>
      </c>
      <c r="J298" s="1356"/>
      <c r="K298" s="960" t="s">
        <v>1557</v>
      </c>
      <c r="L298" s="983">
        <f t="shared" si="22"/>
        <v>1.4000000000000909</v>
      </c>
      <c r="M298" s="981"/>
      <c r="O298" s="1001"/>
    </row>
    <row r="299" spans="1:15" s="964" customFormat="1" ht="35.25" customHeight="1" x14ac:dyDescent="0.2">
      <c r="A299" s="1357" t="s">
        <v>1604</v>
      </c>
      <c r="B299" s="1374" t="s">
        <v>1457</v>
      </c>
      <c r="C299" s="1371" t="s">
        <v>993</v>
      </c>
      <c r="D299" s="1365" t="s">
        <v>1564</v>
      </c>
      <c r="E299" s="1038" t="s">
        <v>1434</v>
      </c>
      <c r="F299" s="997">
        <f>F300+F301</f>
        <v>84080.1</v>
      </c>
      <c r="G299" s="997">
        <f>G300+G301</f>
        <v>82707.899999999994</v>
      </c>
      <c r="H299" s="962">
        <f t="shared" si="20"/>
        <v>98.367984814480465</v>
      </c>
      <c r="I299" s="962">
        <f t="shared" si="21"/>
        <v>-1372.2000000000116</v>
      </c>
      <c r="J299" s="1356" t="s">
        <v>1785</v>
      </c>
      <c r="K299" s="963"/>
      <c r="L299" s="983">
        <f>F299-G299</f>
        <v>1372.2000000000116</v>
      </c>
      <c r="M299" s="981"/>
      <c r="O299" s="1001"/>
    </row>
    <row r="300" spans="1:15" s="964" customFormat="1" ht="35.25" customHeight="1" x14ac:dyDescent="0.2">
      <c r="A300" s="1357"/>
      <c r="B300" s="1374"/>
      <c r="C300" s="1371"/>
      <c r="D300" s="1365"/>
      <c r="E300" s="1038" t="s">
        <v>1466</v>
      </c>
      <c r="F300" s="997">
        <v>0</v>
      </c>
      <c r="G300" s="962"/>
      <c r="H300" s="962" t="e">
        <f t="shared" si="20"/>
        <v>#DIV/0!</v>
      </c>
      <c r="I300" s="962">
        <f t="shared" si="21"/>
        <v>0</v>
      </c>
      <c r="J300" s="1356"/>
      <c r="K300" s="960" t="s">
        <v>1558</v>
      </c>
      <c r="L300" s="983">
        <f t="shared" si="22"/>
        <v>0</v>
      </c>
      <c r="M300" s="981"/>
      <c r="O300" s="1001"/>
    </row>
    <row r="301" spans="1:15" s="964" customFormat="1" ht="35.25" customHeight="1" x14ac:dyDescent="0.2">
      <c r="A301" s="1357"/>
      <c r="B301" s="1374"/>
      <c r="C301" s="1371"/>
      <c r="D301" s="1365"/>
      <c r="E301" s="1038" t="s">
        <v>30</v>
      </c>
      <c r="F301" s="997">
        <v>84080.1</v>
      </c>
      <c r="G301" s="962">
        <v>82707.899999999994</v>
      </c>
      <c r="H301" s="962">
        <f t="shared" si="20"/>
        <v>98.367984814480465</v>
      </c>
      <c r="I301" s="962">
        <f t="shared" si="21"/>
        <v>-1372.2000000000116</v>
      </c>
      <c r="J301" s="1356"/>
      <c r="K301" s="960" t="s">
        <v>1318</v>
      </c>
      <c r="L301" s="983">
        <f t="shared" si="22"/>
        <v>1372.2000000000116</v>
      </c>
      <c r="M301" s="981"/>
      <c r="O301" s="1001"/>
    </row>
    <row r="302" spans="1:15" s="964" customFormat="1" ht="36" customHeight="1" x14ac:dyDescent="0.2">
      <c r="A302" s="1357" t="s">
        <v>1606</v>
      </c>
      <c r="B302" s="1360" t="s">
        <v>1605</v>
      </c>
      <c r="C302" s="1357" t="s">
        <v>993</v>
      </c>
      <c r="D302" s="1358" t="s">
        <v>1607</v>
      </c>
      <c r="E302" s="1038" t="s">
        <v>1434</v>
      </c>
      <c r="F302" s="997">
        <f>F303+F304</f>
        <v>580</v>
      </c>
      <c r="G302" s="997">
        <f>G303+G304</f>
        <v>0</v>
      </c>
      <c r="H302" s="962">
        <f t="shared" si="20"/>
        <v>0</v>
      </c>
      <c r="I302" s="962">
        <f t="shared" si="21"/>
        <v>-580</v>
      </c>
      <c r="J302" s="1356" t="s">
        <v>1786</v>
      </c>
      <c r="K302" s="963"/>
      <c r="L302" s="983">
        <f t="shared" si="22"/>
        <v>580</v>
      </c>
      <c r="O302" s="1001"/>
    </row>
    <row r="303" spans="1:15" s="964" customFormat="1" ht="36" customHeight="1" x14ac:dyDescent="0.2">
      <c r="A303" s="1357"/>
      <c r="B303" s="1360"/>
      <c r="C303" s="1357"/>
      <c r="D303" s="1358"/>
      <c r="E303" s="1038" t="s">
        <v>30</v>
      </c>
      <c r="F303" s="997">
        <v>580</v>
      </c>
      <c r="G303" s="962">
        <v>0</v>
      </c>
      <c r="H303" s="962">
        <f t="shared" si="20"/>
        <v>0</v>
      </c>
      <c r="I303" s="962">
        <f t="shared" si="21"/>
        <v>-580</v>
      </c>
      <c r="J303" s="1359"/>
      <c r="K303" s="960" t="s">
        <v>1318</v>
      </c>
      <c r="L303" s="983">
        <f t="shared" si="22"/>
        <v>580</v>
      </c>
      <c r="O303" s="1001"/>
    </row>
    <row r="304" spans="1:15" s="964" customFormat="1" ht="36" customHeight="1" x14ac:dyDescent="0.2">
      <c r="A304" s="1357"/>
      <c r="B304" s="1360"/>
      <c r="C304" s="1357"/>
      <c r="D304" s="1358"/>
      <c r="E304" s="1038" t="s">
        <v>1466</v>
      </c>
      <c r="F304" s="997">
        <v>0</v>
      </c>
      <c r="G304" s="962">
        <v>0</v>
      </c>
      <c r="H304" s="962" t="e">
        <f t="shared" si="20"/>
        <v>#DIV/0!</v>
      </c>
      <c r="I304" s="962">
        <f t="shared" si="21"/>
        <v>0</v>
      </c>
      <c r="J304" s="1359"/>
      <c r="K304" s="960" t="s">
        <v>1558</v>
      </c>
      <c r="L304" s="983">
        <f t="shared" si="22"/>
        <v>0</v>
      </c>
      <c r="O304" s="1001"/>
    </row>
    <row r="305" spans="1:15" s="964" customFormat="1" ht="30.75" customHeight="1" x14ac:dyDescent="0.2">
      <c r="A305" s="1357" t="s">
        <v>1608</v>
      </c>
      <c r="B305" s="1360" t="s">
        <v>1559</v>
      </c>
      <c r="C305" s="1357" t="s">
        <v>530</v>
      </c>
      <c r="D305" s="1358" t="s">
        <v>1609</v>
      </c>
      <c r="E305" s="1038" t="s">
        <v>1434</v>
      </c>
      <c r="F305" s="997">
        <f>F306+F307</f>
        <v>1133151.3999999999</v>
      </c>
      <c r="G305" s="997">
        <f>G306+G307</f>
        <v>1133150.6000000001</v>
      </c>
      <c r="H305" s="962">
        <f t="shared" si="20"/>
        <v>99.999929400431427</v>
      </c>
      <c r="I305" s="962">
        <f t="shared" si="21"/>
        <v>-0.79999999981373549</v>
      </c>
      <c r="J305" s="1356" t="s">
        <v>1796</v>
      </c>
      <c r="K305" s="960"/>
      <c r="L305" s="983">
        <f t="shared" si="22"/>
        <v>0.79999999981373549</v>
      </c>
      <c r="O305" s="1001"/>
    </row>
    <row r="306" spans="1:15" s="964" customFormat="1" ht="30.75" customHeight="1" x14ac:dyDescent="0.2">
      <c r="A306" s="1357"/>
      <c r="B306" s="1360"/>
      <c r="C306" s="1357"/>
      <c r="D306" s="1358"/>
      <c r="E306" s="1038" t="s">
        <v>1541</v>
      </c>
      <c r="F306" s="997">
        <v>952302.2</v>
      </c>
      <c r="G306" s="962">
        <v>952302</v>
      </c>
      <c r="H306" s="962">
        <f t="shared" si="20"/>
        <v>99.999978998263373</v>
      </c>
      <c r="I306" s="962">
        <f t="shared" si="21"/>
        <v>-0.19999999995343387</v>
      </c>
      <c r="J306" s="1356"/>
      <c r="K306" s="960" t="s">
        <v>1560</v>
      </c>
      <c r="L306" s="983">
        <f t="shared" si="22"/>
        <v>0.19999999995343387</v>
      </c>
      <c r="O306" s="1001"/>
    </row>
    <row r="307" spans="1:15" s="964" customFormat="1" ht="30.75" customHeight="1" x14ac:dyDescent="0.2">
      <c r="A307" s="1357"/>
      <c r="B307" s="1360"/>
      <c r="C307" s="1357"/>
      <c r="D307" s="1358"/>
      <c r="E307" s="1038" t="s">
        <v>30</v>
      </c>
      <c r="F307" s="997">
        <f>91616.8+89232.4</f>
        <v>180849.2</v>
      </c>
      <c r="G307" s="962">
        <f>91616.3+89232.3</f>
        <v>180848.6</v>
      </c>
      <c r="H307" s="962">
        <f t="shared" si="20"/>
        <v>99.999668231874949</v>
      </c>
      <c r="I307" s="962">
        <f t="shared" si="21"/>
        <v>-0.60000000000582077</v>
      </c>
      <c r="J307" s="1356"/>
      <c r="K307" s="960" t="s">
        <v>1818</v>
      </c>
      <c r="L307" s="983">
        <f t="shared" si="22"/>
        <v>0.60000000000582077</v>
      </c>
      <c r="O307" s="1001"/>
    </row>
    <row r="308" spans="1:15" s="964" customFormat="1" ht="156" x14ac:dyDescent="0.2">
      <c r="A308" s="1038" t="s">
        <v>1610</v>
      </c>
      <c r="B308" s="1043" t="s">
        <v>1532</v>
      </c>
      <c r="C308" s="1038" t="s">
        <v>1611</v>
      </c>
      <c r="D308" s="1041" t="s">
        <v>1439</v>
      </c>
      <c r="E308" s="1038" t="s">
        <v>30</v>
      </c>
      <c r="F308" s="997">
        <v>5000</v>
      </c>
      <c r="G308" s="962">
        <v>5000</v>
      </c>
      <c r="H308" s="962">
        <f t="shared" si="20"/>
        <v>100</v>
      </c>
      <c r="I308" s="962">
        <f t="shared" si="21"/>
        <v>0</v>
      </c>
      <c r="J308" s="962"/>
      <c r="K308" s="960" t="s">
        <v>1043</v>
      </c>
      <c r="L308" s="983"/>
      <c r="O308" s="1001"/>
    </row>
    <row r="309" spans="1:15" s="964" customFormat="1" ht="39.75" customHeight="1" x14ac:dyDescent="0.2">
      <c r="A309" s="1357" t="s">
        <v>1591</v>
      </c>
      <c r="B309" s="1360" t="s">
        <v>1594</v>
      </c>
      <c r="C309" s="1357" t="s">
        <v>1592</v>
      </c>
      <c r="D309" s="1358" t="s">
        <v>1593</v>
      </c>
      <c r="E309" s="1038" t="s">
        <v>1434</v>
      </c>
      <c r="F309" s="997">
        <f>F310+F311</f>
        <v>83289.100000000006</v>
      </c>
      <c r="G309" s="997">
        <f t="shared" ref="G309" si="24">G310+G311</f>
        <v>83289.100000000006</v>
      </c>
      <c r="H309" s="962">
        <f t="shared" si="20"/>
        <v>100</v>
      </c>
      <c r="I309" s="962">
        <f t="shared" si="21"/>
        <v>0</v>
      </c>
      <c r="J309" s="1035"/>
      <c r="K309" s="1010"/>
      <c r="L309" s="983"/>
      <c r="O309" s="1001"/>
    </row>
    <row r="310" spans="1:15" s="964" customFormat="1" ht="39.75" customHeight="1" x14ac:dyDescent="0.2">
      <c r="A310" s="1357"/>
      <c r="B310" s="1360"/>
      <c r="C310" s="1357"/>
      <c r="D310" s="1358"/>
      <c r="E310" s="1038" t="s">
        <v>1541</v>
      </c>
      <c r="F310" s="997">
        <v>76292.800000000003</v>
      </c>
      <c r="G310" s="962">
        <v>76292.800000000003</v>
      </c>
      <c r="H310" s="962">
        <f t="shared" si="20"/>
        <v>100</v>
      </c>
      <c r="I310" s="962">
        <f t="shared" si="21"/>
        <v>0</v>
      </c>
      <c r="J310" s="1035"/>
      <c r="K310" s="1010" t="s">
        <v>1729</v>
      </c>
      <c r="L310" s="983"/>
      <c r="O310" s="1001"/>
    </row>
    <row r="311" spans="1:15" s="964" customFormat="1" ht="39.75" customHeight="1" x14ac:dyDescent="0.2">
      <c r="A311" s="1357"/>
      <c r="B311" s="1360"/>
      <c r="C311" s="1357"/>
      <c r="D311" s="1358"/>
      <c r="E311" s="1038" t="s">
        <v>30</v>
      </c>
      <c r="F311" s="997">
        <v>6996.3</v>
      </c>
      <c r="G311" s="962">
        <v>6996.3</v>
      </c>
      <c r="H311" s="962">
        <f t="shared" si="20"/>
        <v>100</v>
      </c>
      <c r="I311" s="962">
        <f t="shared" si="21"/>
        <v>0</v>
      </c>
      <c r="J311" s="1035"/>
      <c r="K311" s="1010" t="s">
        <v>1729</v>
      </c>
      <c r="L311" s="983"/>
      <c r="O311" s="1001"/>
    </row>
    <row r="312" spans="1:15" s="964" customFormat="1" ht="126" customHeight="1" x14ac:dyDescent="0.2">
      <c r="A312" s="1038" t="s">
        <v>1730</v>
      </c>
      <c r="B312" s="1039" t="s">
        <v>1731</v>
      </c>
      <c r="C312" s="1038" t="s">
        <v>1592</v>
      </c>
      <c r="D312" s="1041" t="s">
        <v>1593</v>
      </c>
      <c r="E312" s="1038" t="s">
        <v>30</v>
      </c>
      <c r="F312" s="997">
        <v>598360</v>
      </c>
      <c r="G312" s="962">
        <v>598360</v>
      </c>
      <c r="H312" s="962">
        <f t="shared" si="20"/>
        <v>100</v>
      </c>
      <c r="I312" s="962">
        <f t="shared" si="21"/>
        <v>0</v>
      </c>
      <c r="J312" s="1035"/>
      <c r="K312" s="1010" t="s">
        <v>1042</v>
      </c>
      <c r="L312" s="983"/>
      <c r="O312" s="1001"/>
    </row>
    <row r="313" spans="1:15" s="964" customFormat="1" ht="26.25" customHeight="1" x14ac:dyDescent="0.2">
      <c r="A313" s="1364" t="s">
        <v>912</v>
      </c>
      <c r="B313" s="1364"/>
      <c r="C313" s="1364"/>
      <c r="D313" s="1364"/>
      <c r="E313" s="1364"/>
      <c r="F313" s="997"/>
      <c r="G313" s="962"/>
      <c r="H313" s="962" t="e">
        <f t="shared" si="20"/>
        <v>#DIV/0!</v>
      </c>
      <c r="I313" s="962">
        <f t="shared" si="21"/>
        <v>0</v>
      </c>
      <c r="J313" s="962"/>
      <c r="K313" s="963"/>
      <c r="L313" s="983"/>
      <c r="O313" s="1001"/>
    </row>
    <row r="314" spans="1:15" s="964" customFormat="1" ht="22.5" customHeight="1" x14ac:dyDescent="0.2">
      <c r="A314" s="1038"/>
      <c r="B314" s="977" t="s">
        <v>481</v>
      </c>
      <c r="C314" s="1038"/>
      <c r="D314" s="1041"/>
      <c r="E314" s="1038"/>
      <c r="F314" s="997">
        <f>F315+F316+F317</f>
        <v>20311401.599999998</v>
      </c>
      <c r="G314" s="997">
        <f>G315+G316+G317</f>
        <v>20288297.699999999</v>
      </c>
      <c r="H314" s="962">
        <f t="shared" si="20"/>
        <v>99.886251572121949</v>
      </c>
      <c r="I314" s="962">
        <f t="shared" si="21"/>
        <v>-23103.89999999851</v>
      </c>
      <c r="J314" s="962"/>
      <c r="K314" s="963"/>
      <c r="L314" s="983"/>
      <c r="M314" s="989"/>
      <c r="N314" s="1011"/>
      <c r="O314" s="1001"/>
    </row>
    <row r="315" spans="1:15" s="964" customFormat="1" ht="22.5" customHeight="1" x14ac:dyDescent="0.2">
      <c r="A315" s="1038"/>
      <c r="B315" s="1043" t="s">
        <v>468</v>
      </c>
      <c r="C315" s="1038"/>
      <c r="D315" s="1041"/>
      <c r="E315" s="1038"/>
      <c r="F315" s="997">
        <f>F241</f>
        <v>593860</v>
      </c>
      <c r="G315" s="997">
        <f>G241</f>
        <v>593808.80000000005</v>
      </c>
      <c r="H315" s="962">
        <f t="shared" si="20"/>
        <v>99.991378439362819</v>
      </c>
      <c r="I315" s="962">
        <f t="shared" si="21"/>
        <v>-51.199999999953434</v>
      </c>
      <c r="J315" s="962"/>
      <c r="K315" s="963"/>
      <c r="L315" s="983"/>
      <c r="M315" s="989"/>
      <c r="N315" s="1011"/>
      <c r="O315" s="1001"/>
    </row>
    <row r="316" spans="1:15" s="964" customFormat="1" ht="22.5" customHeight="1" x14ac:dyDescent="0.2">
      <c r="A316" s="1038"/>
      <c r="B316" s="1043" t="s">
        <v>29</v>
      </c>
      <c r="C316" s="1038"/>
      <c r="D316" s="1041"/>
      <c r="E316" s="1038"/>
      <c r="F316" s="997">
        <f>F235+F236+F239+F242+F244+F247+F250+F253+F256+F259+F262+F265+F268+F271+F274+F297+F306+F310</f>
        <v>13298104.800000001</v>
      </c>
      <c r="G316" s="997">
        <f>G235+G236+G239+G242+G244+G247+G250+G253+G256+G259+G262+G265+G268+G271+G274+G297+G306+G310</f>
        <v>13284426.100000001</v>
      </c>
      <c r="H316" s="962">
        <f t="shared" si="20"/>
        <v>99.897137974126977</v>
      </c>
      <c r="I316" s="962">
        <f t="shared" si="21"/>
        <v>-13678.699999999255</v>
      </c>
      <c r="J316" s="962"/>
      <c r="K316" s="963"/>
      <c r="L316" s="983"/>
      <c r="M316" s="989"/>
      <c r="N316" s="1011"/>
      <c r="O316" s="1001"/>
    </row>
    <row r="317" spans="1:15" s="964" customFormat="1" ht="22.5" customHeight="1" x14ac:dyDescent="0.2">
      <c r="A317" s="1038"/>
      <c r="B317" s="1043" t="s">
        <v>158</v>
      </c>
      <c r="C317" s="1038"/>
      <c r="D317" s="1041"/>
      <c r="E317" s="1038"/>
      <c r="F317" s="997">
        <f>F237+F245+F248+F251+F254+F257+F260+F263+F266+F269+F272+F275+F276+F277+F278+F279+F280+F281+F282+F283+F284+F285+F286+F287+F288+F289+F290+F291+F292+F293+F294+F295+F298+F308+F311+F312+F307</f>
        <v>6419436.799999997</v>
      </c>
      <c r="G317" s="997">
        <f>G237+G245+G248+G251+G254+G257+G260+G263+G266+G269+G272+G275+G276+G277+G278+G279+G280+G281+G282+G283+G284+G285+G286+G287+G288+G289+G290+G291+G292+G293+G294+G295+G298+G308+G311+G312+G307</f>
        <v>6410062.799999997</v>
      </c>
      <c r="H317" s="962">
        <f t="shared" si="20"/>
        <v>99.853974728748781</v>
      </c>
      <c r="I317" s="962">
        <f t="shared" si="21"/>
        <v>-9374</v>
      </c>
      <c r="J317" s="962"/>
      <c r="K317" s="963"/>
      <c r="L317" s="983"/>
      <c r="M317" s="989"/>
      <c r="N317" s="1011"/>
      <c r="O317" s="1001"/>
    </row>
    <row r="318" spans="1:15" s="964" customFormat="1" ht="34.5" customHeight="1" x14ac:dyDescent="0.2">
      <c r="A318" s="1038"/>
      <c r="B318" s="977" t="s">
        <v>307</v>
      </c>
      <c r="C318" s="1038"/>
      <c r="D318" s="1041"/>
      <c r="E318" s="1038"/>
      <c r="F318" s="997">
        <f t="shared" ref="F318" si="25">F319+F320+F321</f>
        <v>84660.1</v>
      </c>
      <c r="G318" s="997">
        <f t="shared" ref="G318" si="26">G319+G320+G321</f>
        <v>82707.899999999994</v>
      </c>
      <c r="H318" s="962">
        <f t="shared" si="20"/>
        <v>97.694073122994169</v>
      </c>
      <c r="I318" s="962">
        <f t="shared" si="21"/>
        <v>-1952.2000000000116</v>
      </c>
      <c r="J318" s="962"/>
      <c r="K318" s="963"/>
      <c r="L318" s="983"/>
      <c r="M318" s="989"/>
      <c r="N318" s="1011"/>
      <c r="O318" s="1001"/>
    </row>
    <row r="319" spans="1:15" s="964" customFormat="1" ht="22.5" customHeight="1" x14ac:dyDescent="0.2">
      <c r="A319" s="1038"/>
      <c r="B319" s="1043" t="s">
        <v>468</v>
      </c>
      <c r="C319" s="1038"/>
      <c r="D319" s="1041"/>
      <c r="E319" s="1038"/>
      <c r="F319" s="997">
        <f>0</f>
        <v>0</v>
      </c>
      <c r="G319" s="997">
        <f>0</f>
        <v>0</v>
      </c>
      <c r="H319" s="962" t="e">
        <f t="shared" si="20"/>
        <v>#DIV/0!</v>
      </c>
      <c r="I319" s="962">
        <f t="shared" si="21"/>
        <v>0</v>
      </c>
      <c r="J319" s="962"/>
      <c r="K319" s="963"/>
      <c r="L319" s="983"/>
      <c r="O319" s="1001"/>
    </row>
    <row r="320" spans="1:15" s="964" customFormat="1" ht="22.5" customHeight="1" x14ac:dyDescent="0.2">
      <c r="A320" s="1038"/>
      <c r="B320" s="1043" t="s">
        <v>29</v>
      </c>
      <c r="C320" s="1038"/>
      <c r="D320" s="1041"/>
      <c r="E320" s="1038"/>
      <c r="F320" s="997">
        <f>F304+F300</f>
        <v>0</v>
      </c>
      <c r="G320" s="997">
        <f>G304+G300</f>
        <v>0</v>
      </c>
      <c r="H320" s="962" t="e">
        <f t="shared" si="20"/>
        <v>#DIV/0!</v>
      </c>
      <c r="I320" s="962">
        <f t="shared" si="21"/>
        <v>0</v>
      </c>
      <c r="J320" s="962"/>
      <c r="K320" s="963"/>
      <c r="L320" s="983"/>
      <c r="O320" s="1001"/>
    </row>
    <row r="321" spans="1:15" s="964" customFormat="1" ht="22.5" customHeight="1" x14ac:dyDescent="0.2">
      <c r="A321" s="1038"/>
      <c r="B321" s="1043" t="s">
        <v>158</v>
      </c>
      <c r="C321" s="1038"/>
      <c r="D321" s="1041"/>
      <c r="E321" s="1038"/>
      <c r="F321" s="997">
        <f>F303+F301</f>
        <v>84660.1</v>
      </c>
      <c r="G321" s="997">
        <f>G303+G301</f>
        <v>82707.899999999994</v>
      </c>
      <c r="H321" s="962">
        <f t="shared" si="20"/>
        <v>97.694073122994169</v>
      </c>
      <c r="I321" s="962">
        <f t="shared" si="21"/>
        <v>-1952.2000000000116</v>
      </c>
      <c r="J321" s="962"/>
      <c r="K321" s="963"/>
      <c r="L321" s="983"/>
      <c r="O321" s="1001"/>
    </row>
    <row r="322" spans="1:15" s="964" customFormat="1" ht="22.5" customHeight="1" x14ac:dyDescent="0.2">
      <c r="A322" s="1038"/>
      <c r="B322" s="977" t="s">
        <v>913</v>
      </c>
      <c r="C322" s="1038"/>
      <c r="D322" s="1041"/>
      <c r="E322" s="1038"/>
      <c r="F322" s="997">
        <f>F323+F324+F325</f>
        <v>20396061.699999996</v>
      </c>
      <c r="G322" s="997">
        <f>G323+G324+G325</f>
        <v>20371005.600000001</v>
      </c>
      <c r="H322" s="962">
        <f t="shared" si="20"/>
        <v>99.877152264155029</v>
      </c>
      <c r="I322" s="962">
        <f t="shared" si="21"/>
        <v>-25056.09999999404</v>
      </c>
      <c r="J322" s="962"/>
      <c r="K322" s="963"/>
      <c r="L322" s="983"/>
      <c r="O322" s="1001"/>
    </row>
    <row r="323" spans="1:15" s="964" customFormat="1" ht="22.5" customHeight="1" x14ac:dyDescent="0.2">
      <c r="A323" s="1038"/>
      <c r="B323" s="1043" t="s">
        <v>468</v>
      </c>
      <c r="C323" s="1038"/>
      <c r="D323" s="1041"/>
      <c r="E323" s="1038"/>
      <c r="F323" s="997">
        <f t="shared" ref="F323:F324" si="27">F315+F319</f>
        <v>593860</v>
      </c>
      <c r="G323" s="997">
        <f t="shared" ref="G323" si="28">G315+G319</f>
        <v>593808.80000000005</v>
      </c>
      <c r="H323" s="962">
        <f t="shared" si="20"/>
        <v>99.991378439362819</v>
      </c>
      <c r="I323" s="962">
        <f t="shared" si="21"/>
        <v>-51.199999999953434</v>
      </c>
      <c r="J323" s="962"/>
      <c r="K323" s="963"/>
      <c r="L323" s="983"/>
      <c r="O323" s="1001"/>
    </row>
    <row r="324" spans="1:15" s="964" customFormat="1" ht="22.5" customHeight="1" x14ac:dyDescent="0.2">
      <c r="A324" s="1038"/>
      <c r="B324" s="1043" t="s">
        <v>29</v>
      </c>
      <c r="C324" s="1038"/>
      <c r="D324" s="1041"/>
      <c r="E324" s="1038"/>
      <c r="F324" s="997">
        <f t="shared" si="27"/>
        <v>13298104.800000001</v>
      </c>
      <c r="G324" s="997">
        <f t="shared" ref="G324" si="29">G316+G320</f>
        <v>13284426.100000001</v>
      </c>
      <c r="H324" s="962">
        <f t="shared" si="20"/>
        <v>99.897137974126977</v>
      </c>
      <c r="I324" s="962">
        <f t="shared" si="21"/>
        <v>-13678.699999999255</v>
      </c>
      <c r="J324" s="962"/>
      <c r="K324" s="963"/>
      <c r="L324" s="983"/>
      <c r="O324" s="1001"/>
    </row>
    <row r="325" spans="1:15" s="970" customFormat="1" ht="22.5" customHeight="1" x14ac:dyDescent="0.25">
      <c r="A325" s="1038"/>
      <c r="B325" s="1043" t="s">
        <v>158</v>
      </c>
      <c r="C325" s="1038"/>
      <c r="D325" s="1041"/>
      <c r="E325" s="1038"/>
      <c r="F325" s="997">
        <f>F317+F321</f>
        <v>6504096.8999999966</v>
      </c>
      <c r="G325" s="997">
        <f>G317+G321</f>
        <v>6492770.6999999974</v>
      </c>
      <c r="H325" s="962">
        <f t="shared" si="20"/>
        <v>99.825860528000447</v>
      </c>
      <c r="I325" s="962">
        <f t="shared" si="21"/>
        <v>-11326.199999999255</v>
      </c>
      <c r="J325" s="962"/>
      <c r="K325" s="963"/>
      <c r="L325" s="983"/>
      <c r="O325" s="1026"/>
    </row>
    <row r="326" spans="1:15" s="964" customFormat="1" ht="30" customHeight="1" x14ac:dyDescent="0.2">
      <c r="A326" s="1364" t="s">
        <v>1533</v>
      </c>
      <c r="B326" s="1364"/>
      <c r="C326" s="1364"/>
      <c r="D326" s="1364"/>
      <c r="E326" s="1364"/>
      <c r="F326" s="997"/>
      <c r="G326" s="962"/>
      <c r="H326" s="962" t="e">
        <f t="shared" si="20"/>
        <v>#DIV/0!</v>
      </c>
      <c r="I326" s="962">
        <f t="shared" si="21"/>
        <v>0</v>
      </c>
      <c r="J326" s="962"/>
      <c r="K326" s="971"/>
      <c r="L326" s="983"/>
      <c r="O326" s="1001"/>
    </row>
    <row r="327" spans="1:15" s="964" customFormat="1" ht="23.25" customHeight="1" x14ac:dyDescent="0.2">
      <c r="A327" s="1357" t="s">
        <v>149</v>
      </c>
      <c r="B327" s="1360" t="s">
        <v>953</v>
      </c>
      <c r="C327" s="1038"/>
      <c r="D327" s="1040"/>
      <c r="E327" s="1046" t="s">
        <v>1434</v>
      </c>
      <c r="F327" s="997">
        <f>F328+F329+F330+F331</f>
        <v>138431</v>
      </c>
      <c r="G327" s="997">
        <f>G328+G329+G330+G331</f>
        <v>138430.79999999999</v>
      </c>
      <c r="H327" s="962">
        <f t="shared" si="20"/>
        <v>99.999855523690499</v>
      </c>
      <c r="I327" s="962">
        <f t="shared" si="21"/>
        <v>-0.20000000001164153</v>
      </c>
      <c r="J327" s="962"/>
      <c r="K327" s="971"/>
      <c r="L327" s="983"/>
      <c r="O327" s="1001"/>
    </row>
    <row r="328" spans="1:15" s="964" customFormat="1" ht="25.15" customHeight="1" x14ac:dyDescent="0.2">
      <c r="A328" s="1357"/>
      <c r="B328" s="1360"/>
      <c r="C328" s="1357" t="s">
        <v>1542</v>
      </c>
      <c r="D328" s="1358" t="s">
        <v>1439</v>
      </c>
      <c r="E328" s="1038" t="s">
        <v>30</v>
      </c>
      <c r="F328" s="997">
        <f>F336+F337+F338+F340+F335</f>
        <v>20467</v>
      </c>
      <c r="G328" s="997">
        <f>G336+G337+G338+G340+G335</f>
        <v>20466.8</v>
      </c>
      <c r="H328" s="962">
        <f t="shared" si="20"/>
        <v>99.999022817217949</v>
      </c>
      <c r="I328" s="962">
        <f t="shared" si="21"/>
        <v>-0.2000000000007276</v>
      </c>
      <c r="J328" s="962"/>
      <c r="K328" s="963"/>
      <c r="L328" s="983"/>
      <c r="O328" s="1001"/>
    </row>
    <row r="329" spans="1:15" s="964" customFormat="1" ht="22.15" customHeight="1" x14ac:dyDescent="0.2">
      <c r="A329" s="1357"/>
      <c r="B329" s="1360"/>
      <c r="C329" s="1357"/>
      <c r="D329" s="1358"/>
      <c r="E329" s="1038" t="s">
        <v>1466</v>
      </c>
      <c r="F329" s="997">
        <f>F334+F334</f>
        <v>0</v>
      </c>
      <c r="G329" s="997">
        <f>G334+G334</f>
        <v>0</v>
      </c>
      <c r="H329" s="962" t="e">
        <f t="shared" ref="H329:H392" si="30">G329/F329*100</f>
        <v>#DIV/0!</v>
      </c>
      <c r="I329" s="962">
        <f t="shared" ref="I329:I392" si="31">G329-F329</f>
        <v>0</v>
      </c>
      <c r="J329" s="962"/>
      <c r="K329" s="963"/>
      <c r="L329" s="983"/>
      <c r="O329" s="1001"/>
    </row>
    <row r="330" spans="1:15" s="964" customFormat="1" ht="25.15" customHeight="1" x14ac:dyDescent="0.2">
      <c r="A330" s="1357"/>
      <c r="B330" s="1360"/>
      <c r="C330" s="1357" t="s">
        <v>435</v>
      </c>
      <c r="D330" s="1358"/>
      <c r="E330" s="1046" t="s">
        <v>30</v>
      </c>
      <c r="F330" s="997">
        <f>F342</f>
        <v>117964</v>
      </c>
      <c r="G330" s="997">
        <f>G342</f>
        <v>117964</v>
      </c>
      <c r="H330" s="962">
        <f t="shared" si="30"/>
        <v>100</v>
      </c>
      <c r="I330" s="962">
        <f t="shared" si="31"/>
        <v>0</v>
      </c>
      <c r="J330" s="962"/>
      <c r="K330" s="963"/>
      <c r="L330" s="983"/>
      <c r="O330" s="1001"/>
    </row>
    <row r="331" spans="1:15" s="964" customFormat="1" ht="23.45" customHeight="1" x14ac:dyDescent="0.2">
      <c r="A331" s="1357"/>
      <c r="B331" s="1360"/>
      <c r="C331" s="1357"/>
      <c r="D331" s="1358"/>
      <c r="E331" s="1046" t="s">
        <v>1474</v>
      </c>
      <c r="F331" s="997">
        <f>0</f>
        <v>0</v>
      </c>
      <c r="G331" s="997">
        <f>0</f>
        <v>0</v>
      </c>
      <c r="H331" s="962" t="e">
        <f t="shared" si="30"/>
        <v>#DIV/0!</v>
      </c>
      <c r="I331" s="962">
        <f t="shared" si="31"/>
        <v>0</v>
      </c>
      <c r="J331" s="962"/>
      <c r="K331" s="963"/>
      <c r="L331" s="983"/>
      <c r="O331" s="1001"/>
    </row>
    <row r="332" spans="1:15" s="964" customFormat="1" ht="16.899999999999999" customHeight="1" x14ac:dyDescent="0.2">
      <c r="A332" s="1038"/>
      <c r="B332" s="1043" t="s">
        <v>90</v>
      </c>
      <c r="C332" s="1038"/>
      <c r="D332" s="1041"/>
      <c r="E332" s="1038"/>
      <c r="F332" s="997"/>
      <c r="G332" s="962"/>
      <c r="H332" s="962" t="e">
        <f t="shared" si="30"/>
        <v>#DIV/0!</v>
      </c>
      <c r="I332" s="962">
        <f t="shared" si="31"/>
        <v>0</v>
      </c>
      <c r="J332" s="962"/>
      <c r="K332" s="963"/>
      <c r="L332" s="983"/>
      <c r="O332" s="1001"/>
    </row>
    <row r="333" spans="1:15" s="964" customFormat="1" ht="21.75" customHeight="1" x14ac:dyDescent="0.2">
      <c r="A333" s="1357" t="s">
        <v>851</v>
      </c>
      <c r="B333" s="1360" t="s">
        <v>1543</v>
      </c>
      <c r="C333" s="1365" t="s">
        <v>1542</v>
      </c>
      <c r="D333" s="1365" t="s">
        <v>1553</v>
      </c>
      <c r="E333" s="1038" t="s">
        <v>1434</v>
      </c>
      <c r="F333" s="997">
        <f>F334+F336+F335</f>
        <v>1702.3000000000002</v>
      </c>
      <c r="G333" s="997">
        <f>G334+G336+G335</f>
        <v>1702.1</v>
      </c>
      <c r="H333" s="962">
        <f t="shared" si="30"/>
        <v>99.988251189567052</v>
      </c>
      <c r="I333" s="962">
        <f t="shared" si="31"/>
        <v>-0.20000000000027285</v>
      </c>
      <c r="J333" s="1356" t="s">
        <v>1788</v>
      </c>
      <c r="K333" s="963"/>
      <c r="L333" s="983">
        <f t="shared" ref="L333:L390" si="32">F333-G333</f>
        <v>0.20000000000027285</v>
      </c>
      <c r="O333" s="1001"/>
    </row>
    <row r="334" spans="1:15" s="964" customFormat="1" ht="21.75" customHeight="1" x14ac:dyDescent="0.2">
      <c r="A334" s="1357"/>
      <c r="B334" s="1360"/>
      <c r="C334" s="1365"/>
      <c r="D334" s="1365"/>
      <c r="E334" s="1038" t="s">
        <v>1474</v>
      </c>
      <c r="F334" s="997">
        <v>0</v>
      </c>
      <c r="G334" s="997">
        <v>0</v>
      </c>
      <c r="H334" s="962" t="e">
        <f t="shared" si="30"/>
        <v>#DIV/0!</v>
      </c>
      <c r="I334" s="962">
        <f t="shared" si="31"/>
        <v>0</v>
      </c>
      <c r="J334" s="1356"/>
      <c r="K334" s="960" t="s">
        <v>1351</v>
      </c>
      <c r="L334" s="983">
        <f t="shared" si="32"/>
        <v>0</v>
      </c>
      <c r="O334" s="1001"/>
    </row>
    <row r="335" spans="1:15" s="964" customFormat="1" ht="21.75" customHeight="1" x14ac:dyDescent="0.2">
      <c r="A335" s="1357"/>
      <c r="B335" s="1360"/>
      <c r="C335" s="1365"/>
      <c r="D335" s="1365"/>
      <c r="E335" s="1038" t="s">
        <v>30</v>
      </c>
      <c r="F335" s="997">
        <v>1196.9000000000001</v>
      </c>
      <c r="G335" s="997">
        <v>1196.8</v>
      </c>
      <c r="H335" s="962">
        <f t="shared" si="30"/>
        <v>99.991645083131402</v>
      </c>
      <c r="I335" s="962">
        <f t="shared" si="31"/>
        <v>-0.10000000000013642</v>
      </c>
      <c r="J335" s="1356"/>
      <c r="K335" s="960" t="s">
        <v>1246</v>
      </c>
      <c r="L335" s="983">
        <f t="shared" si="32"/>
        <v>0.10000000000013642</v>
      </c>
      <c r="O335" s="1001"/>
    </row>
    <row r="336" spans="1:15" s="964" customFormat="1" ht="21.75" customHeight="1" x14ac:dyDescent="0.2">
      <c r="A336" s="1357"/>
      <c r="B336" s="1360"/>
      <c r="C336" s="1365"/>
      <c r="D336" s="1365"/>
      <c r="E336" s="1038" t="s">
        <v>30</v>
      </c>
      <c r="F336" s="997">
        <v>505.4</v>
      </c>
      <c r="G336" s="997">
        <v>505.3</v>
      </c>
      <c r="H336" s="962">
        <f t="shared" si="30"/>
        <v>99.980213692125048</v>
      </c>
      <c r="I336" s="962">
        <f t="shared" si="31"/>
        <v>-9.9999999999965894E-2</v>
      </c>
      <c r="J336" s="1356"/>
      <c r="K336" s="960" t="s">
        <v>1787</v>
      </c>
      <c r="L336" s="983">
        <f t="shared" si="32"/>
        <v>9.9999999999965894E-2</v>
      </c>
      <c r="O336" s="1001"/>
    </row>
    <row r="337" spans="1:15" s="964" customFormat="1" ht="89.25" customHeight="1" x14ac:dyDescent="0.2">
      <c r="A337" s="1038" t="s">
        <v>900</v>
      </c>
      <c r="B337" s="1039" t="s">
        <v>1562</v>
      </c>
      <c r="C337" s="1040" t="s">
        <v>1542</v>
      </c>
      <c r="D337" s="1040" t="s">
        <v>1784</v>
      </c>
      <c r="E337" s="1038" t="s">
        <v>30</v>
      </c>
      <c r="F337" s="997">
        <v>93</v>
      </c>
      <c r="G337" s="997">
        <v>93</v>
      </c>
      <c r="H337" s="962">
        <f t="shared" si="30"/>
        <v>100</v>
      </c>
      <c r="I337" s="962">
        <f t="shared" si="31"/>
        <v>0</v>
      </c>
      <c r="J337" s="1035"/>
      <c r="K337" s="960" t="s">
        <v>1246</v>
      </c>
      <c r="L337" s="983">
        <f t="shared" si="32"/>
        <v>0</v>
      </c>
      <c r="O337" s="1001"/>
    </row>
    <row r="338" spans="1:15" s="964" customFormat="1" ht="80.25" customHeight="1" x14ac:dyDescent="0.2">
      <c r="A338" s="1038" t="s">
        <v>1612</v>
      </c>
      <c r="B338" s="1039" t="s">
        <v>1613</v>
      </c>
      <c r="C338" s="1038" t="s">
        <v>1542</v>
      </c>
      <c r="D338" s="1040" t="s">
        <v>1593</v>
      </c>
      <c r="E338" s="1038" t="s">
        <v>30</v>
      </c>
      <c r="F338" s="997">
        <v>7653.3</v>
      </c>
      <c r="G338" s="997">
        <v>7653.3</v>
      </c>
      <c r="H338" s="962">
        <f t="shared" si="30"/>
        <v>100</v>
      </c>
      <c r="I338" s="962">
        <f t="shared" si="31"/>
        <v>0</v>
      </c>
      <c r="J338" s="1035"/>
      <c r="K338" s="960" t="s">
        <v>1246</v>
      </c>
      <c r="L338" s="983">
        <f t="shared" si="32"/>
        <v>0</v>
      </c>
      <c r="O338" s="1001"/>
    </row>
    <row r="339" spans="1:15" s="964" customFormat="1" ht="32.25" customHeight="1" x14ac:dyDescent="0.2">
      <c r="A339" s="1357" t="s">
        <v>1563</v>
      </c>
      <c r="B339" s="1360" t="s">
        <v>1544</v>
      </c>
      <c r="C339" s="1357" t="s">
        <v>993</v>
      </c>
      <c r="D339" s="1358" t="s">
        <v>1614</v>
      </c>
      <c r="E339" s="1046" t="s">
        <v>1434</v>
      </c>
      <c r="F339" s="997">
        <f>F340+F341</f>
        <v>11018.4</v>
      </c>
      <c r="G339" s="997">
        <f>G340+G341</f>
        <v>11018.4</v>
      </c>
      <c r="H339" s="962">
        <f t="shared" si="30"/>
        <v>100</v>
      </c>
      <c r="I339" s="962">
        <f t="shared" si="31"/>
        <v>0</v>
      </c>
      <c r="J339" s="1356"/>
      <c r="K339" s="960"/>
      <c r="L339" s="983">
        <f t="shared" si="32"/>
        <v>0</v>
      </c>
      <c r="O339" s="1001"/>
    </row>
    <row r="340" spans="1:15" s="964" customFormat="1" ht="32.25" customHeight="1" x14ac:dyDescent="0.2">
      <c r="A340" s="1357"/>
      <c r="B340" s="1360"/>
      <c r="C340" s="1357"/>
      <c r="D340" s="1358"/>
      <c r="E340" s="186" t="s">
        <v>30</v>
      </c>
      <c r="F340" s="997">
        <v>11018.4</v>
      </c>
      <c r="G340" s="997">
        <v>11018.4</v>
      </c>
      <c r="H340" s="962">
        <f t="shared" si="30"/>
        <v>100</v>
      </c>
      <c r="I340" s="962">
        <f t="shared" si="31"/>
        <v>0</v>
      </c>
      <c r="J340" s="1356"/>
      <c r="K340" s="960" t="s">
        <v>1561</v>
      </c>
      <c r="L340" s="983">
        <f t="shared" si="32"/>
        <v>0</v>
      </c>
      <c r="O340" s="1001"/>
    </row>
    <row r="341" spans="1:15" s="964" customFormat="1" ht="32.25" customHeight="1" x14ac:dyDescent="0.2">
      <c r="A341" s="1357"/>
      <c r="B341" s="1360"/>
      <c r="C341" s="1357"/>
      <c r="D341" s="1358"/>
      <c r="E341" s="997" t="s">
        <v>1474</v>
      </c>
      <c r="F341" s="997">
        <v>0</v>
      </c>
      <c r="G341" s="997">
        <v>0</v>
      </c>
      <c r="H341" s="962" t="e">
        <f t="shared" si="30"/>
        <v>#DIV/0!</v>
      </c>
      <c r="I341" s="962">
        <f t="shared" si="31"/>
        <v>0</v>
      </c>
      <c r="J341" s="1356"/>
      <c r="K341" s="960" t="s">
        <v>1351</v>
      </c>
      <c r="L341" s="983"/>
      <c r="O341" s="1001"/>
    </row>
    <row r="342" spans="1:15" s="964" customFormat="1" ht="105" customHeight="1" x14ac:dyDescent="0.2">
      <c r="A342" s="1038" t="s">
        <v>150</v>
      </c>
      <c r="B342" s="1039" t="s">
        <v>1732</v>
      </c>
      <c r="C342" s="1038" t="s">
        <v>435</v>
      </c>
      <c r="D342" s="1041" t="s">
        <v>1395</v>
      </c>
      <c r="E342" s="186" t="s">
        <v>30</v>
      </c>
      <c r="F342" s="997">
        <v>117964</v>
      </c>
      <c r="G342" s="962">
        <v>117964</v>
      </c>
      <c r="H342" s="962">
        <f t="shared" si="30"/>
        <v>100</v>
      </c>
      <c r="I342" s="962">
        <f t="shared" si="31"/>
        <v>0</v>
      </c>
      <c r="J342" s="1035"/>
      <c r="K342" s="1012" t="s">
        <v>1733</v>
      </c>
      <c r="L342" s="983"/>
      <c r="O342" s="1001"/>
    </row>
    <row r="343" spans="1:15" s="964" customFormat="1" ht="28.5" customHeight="1" x14ac:dyDescent="0.2">
      <c r="A343" s="1364" t="s">
        <v>1565</v>
      </c>
      <c r="B343" s="1364"/>
      <c r="C343" s="1364"/>
      <c r="D343" s="1364"/>
      <c r="E343" s="1364"/>
      <c r="F343" s="997"/>
      <c r="G343" s="962"/>
      <c r="H343" s="962" t="e">
        <f t="shared" si="30"/>
        <v>#DIV/0!</v>
      </c>
      <c r="I343" s="962">
        <f t="shared" si="31"/>
        <v>0</v>
      </c>
      <c r="J343" s="962"/>
      <c r="K343" s="963"/>
      <c r="L343" s="983"/>
      <c r="O343" s="1001"/>
    </row>
    <row r="344" spans="1:15" s="964" customFormat="1" ht="21.75" customHeight="1" x14ac:dyDescent="0.2">
      <c r="A344" s="1038"/>
      <c r="B344" s="977" t="s">
        <v>481</v>
      </c>
      <c r="C344" s="1038"/>
      <c r="D344" s="1041"/>
      <c r="E344" s="1038"/>
      <c r="F344" s="997">
        <f>F345+F346+F347</f>
        <v>117964</v>
      </c>
      <c r="G344" s="997">
        <f>G345+G346+G347</f>
        <v>117964</v>
      </c>
      <c r="H344" s="962">
        <f t="shared" si="30"/>
        <v>100</v>
      </c>
      <c r="I344" s="962">
        <f t="shared" si="31"/>
        <v>0</v>
      </c>
      <c r="J344" s="962"/>
      <c r="K344" s="963"/>
      <c r="L344" s="983"/>
      <c r="O344" s="1001"/>
    </row>
    <row r="345" spans="1:15" s="964" customFormat="1" ht="21.75" customHeight="1" x14ac:dyDescent="0.2">
      <c r="A345" s="1038"/>
      <c r="B345" s="1043" t="s">
        <v>468</v>
      </c>
      <c r="C345" s="1038"/>
      <c r="D345" s="1041"/>
      <c r="E345" s="1038"/>
      <c r="F345" s="997">
        <v>0</v>
      </c>
      <c r="G345" s="997">
        <v>0</v>
      </c>
      <c r="H345" s="962" t="e">
        <f t="shared" si="30"/>
        <v>#DIV/0!</v>
      </c>
      <c r="I345" s="962">
        <f t="shared" si="31"/>
        <v>0</v>
      </c>
      <c r="J345" s="962"/>
      <c r="K345" s="963"/>
      <c r="L345" s="983"/>
      <c r="O345" s="1001"/>
    </row>
    <row r="346" spans="1:15" s="964" customFormat="1" ht="21.75" customHeight="1" x14ac:dyDescent="0.2">
      <c r="A346" s="1038"/>
      <c r="B346" s="1043" t="s">
        <v>29</v>
      </c>
      <c r="C346" s="1038"/>
      <c r="D346" s="1041"/>
      <c r="E346" s="1038"/>
      <c r="F346" s="997">
        <v>0</v>
      </c>
      <c r="G346" s="997">
        <v>0</v>
      </c>
      <c r="H346" s="962" t="e">
        <f t="shared" si="30"/>
        <v>#DIV/0!</v>
      </c>
      <c r="I346" s="962">
        <f t="shared" si="31"/>
        <v>0</v>
      </c>
      <c r="J346" s="962"/>
      <c r="K346" s="963"/>
      <c r="L346" s="983"/>
      <c r="O346" s="1001"/>
    </row>
    <row r="347" spans="1:15" s="964" customFormat="1" ht="21.75" customHeight="1" x14ac:dyDescent="0.2">
      <c r="A347" s="1038"/>
      <c r="B347" s="1043" t="s">
        <v>158</v>
      </c>
      <c r="C347" s="1038"/>
      <c r="D347" s="1041"/>
      <c r="E347" s="1038"/>
      <c r="F347" s="997">
        <f>F330</f>
        <v>117964</v>
      </c>
      <c r="G347" s="997">
        <f>G330</f>
        <v>117964</v>
      </c>
      <c r="H347" s="962">
        <f t="shared" si="30"/>
        <v>100</v>
      </c>
      <c r="I347" s="962">
        <f t="shared" si="31"/>
        <v>0</v>
      </c>
      <c r="J347" s="962"/>
      <c r="K347" s="963"/>
      <c r="L347" s="983"/>
      <c r="O347" s="1001"/>
    </row>
    <row r="348" spans="1:15" s="964" customFormat="1" ht="21.75" customHeight="1" x14ac:dyDescent="0.2">
      <c r="A348" s="1038"/>
      <c r="B348" s="977" t="s">
        <v>307</v>
      </c>
      <c r="C348" s="1038"/>
      <c r="D348" s="1041"/>
      <c r="E348" s="1038"/>
      <c r="F348" s="997">
        <f>F349+F350+F351</f>
        <v>20467</v>
      </c>
      <c r="G348" s="997">
        <f>G349+G350+G351</f>
        <v>20466.8</v>
      </c>
      <c r="H348" s="962">
        <f t="shared" si="30"/>
        <v>99.999022817217949</v>
      </c>
      <c r="I348" s="962">
        <f t="shared" si="31"/>
        <v>-0.2000000000007276</v>
      </c>
      <c r="J348" s="962"/>
      <c r="K348" s="963"/>
      <c r="L348" s="983"/>
      <c r="O348" s="1001"/>
    </row>
    <row r="349" spans="1:15" s="964" customFormat="1" ht="21.75" customHeight="1" x14ac:dyDescent="0.2">
      <c r="A349" s="1038"/>
      <c r="B349" s="1043" t="s">
        <v>468</v>
      </c>
      <c r="C349" s="1038"/>
      <c r="D349" s="1041"/>
      <c r="E349" s="1038"/>
      <c r="F349" s="997">
        <v>0</v>
      </c>
      <c r="G349" s="997">
        <v>0</v>
      </c>
      <c r="H349" s="962" t="e">
        <f t="shared" si="30"/>
        <v>#DIV/0!</v>
      </c>
      <c r="I349" s="962">
        <f t="shared" si="31"/>
        <v>0</v>
      </c>
      <c r="J349" s="962"/>
      <c r="K349" s="963"/>
      <c r="L349" s="983"/>
      <c r="O349" s="1001"/>
    </row>
    <row r="350" spans="1:15" s="964" customFormat="1" ht="21.75" customHeight="1" x14ac:dyDescent="0.2">
      <c r="A350" s="1038"/>
      <c r="B350" s="1043" t="s">
        <v>29</v>
      </c>
      <c r="C350" s="1038"/>
      <c r="D350" s="1041"/>
      <c r="E350" s="1038"/>
      <c r="F350" s="997">
        <f>F329</f>
        <v>0</v>
      </c>
      <c r="G350" s="997">
        <f>G329</f>
        <v>0</v>
      </c>
      <c r="H350" s="962" t="e">
        <f t="shared" si="30"/>
        <v>#DIV/0!</v>
      </c>
      <c r="I350" s="962">
        <f t="shared" si="31"/>
        <v>0</v>
      </c>
      <c r="J350" s="962"/>
      <c r="K350" s="963"/>
      <c r="L350" s="983"/>
      <c r="O350" s="1001"/>
    </row>
    <row r="351" spans="1:15" s="964" customFormat="1" ht="21.75" customHeight="1" x14ac:dyDescent="0.2">
      <c r="A351" s="1038"/>
      <c r="B351" s="1043" t="s">
        <v>158</v>
      </c>
      <c r="C351" s="1038"/>
      <c r="D351" s="1041"/>
      <c r="E351" s="1038"/>
      <c r="F351" s="997">
        <f>F328</f>
        <v>20467</v>
      </c>
      <c r="G351" s="997">
        <f>G328</f>
        <v>20466.8</v>
      </c>
      <c r="H351" s="962">
        <f t="shared" si="30"/>
        <v>99.999022817217949</v>
      </c>
      <c r="I351" s="962">
        <f t="shared" si="31"/>
        <v>-0.2000000000007276</v>
      </c>
      <c r="J351" s="962"/>
      <c r="K351" s="963"/>
      <c r="L351" s="983"/>
      <c r="O351" s="1001"/>
    </row>
    <row r="352" spans="1:15" s="964" customFormat="1" ht="21.75" customHeight="1" x14ac:dyDescent="0.2">
      <c r="A352" s="1038"/>
      <c r="B352" s="977" t="s">
        <v>931</v>
      </c>
      <c r="C352" s="1038"/>
      <c r="D352" s="1041"/>
      <c r="E352" s="1038"/>
      <c r="F352" s="997">
        <f>F353+F354+F355</f>
        <v>138431</v>
      </c>
      <c r="G352" s="997">
        <f t="shared" ref="G352" si="33">G353+G354+G355</f>
        <v>138430.79999999999</v>
      </c>
      <c r="H352" s="962">
        <f t="shared" si="30"/>
        <v>99.999855523690499</v>
      </c>
      <c r="I352" s="962">
        <f t="shared" si="31"/>
        <v>-0.20000000001164153</v>
      </c>
      <c r="J352" s="962"/>
      <c r="K352" s="963"/>
      <c r="L352" s="983"/>
      <c r="O352" s="1001"/>
    </row>
    <row r="353" spans="1:15" s="964" customFormat="1" ht="21.75" customHeight="1" x14ac:dyDescent="0.2">
      <c r="A353" s="1038"/>
      <c r="B353" s="1043" t="s">
        <v>468</v>
      </c>
      <c r="C353" s="1038"/>
      <c r="D353" s="1041"/>
      <c r="E353" s="1038"/>
      <c r="F353" s="997">
        <f t="shared" ref="F353:G355" si="34">F345+F349</f>
        <v>0</v>
      </c>
      <c r="G353" s="997">
        <f t="shared" si="34"/>
        <v>0</v>
      </c>
      <c r="H353" s="962" t="e">
        <f t="shared" si="30"/>
        <v>#DIV/0!</v>
      </c>
      <c r="I353" s="962">
        <f t="shared" si="31"/>
        <v>0</v>
      </c>
      <c r="J353" s="962"/>
      <c r="K353" s="963"/>
      <c r="L353" s="983"/>
      <c r="O353" s="1001"/>
    </row>
    <row r="354" spans="1:15" s="970" customFormat="1" ht="21.75" customHeight="1" x14ac:dyDescent="0.25">
      <c r="A354" s="1038"/>
      <c r="B354" s="1043" t="s">
        <v>29</v>
      </c>
      <c r="C354" s="1038"/>
      <c r="D354" s="1041"/>
      <c r="E354" s="1038"/>
      <c r="F354" s="997">
        <f t="shared" si="34"/>
        <v>0</v>
      </c>
      <c r="G354" s="997">
        <f t="shared" si="34"/>
        <v>0</v>
      </c>
      <c r="H354" s="962" t="e">
        <f t="shared" si="30"/>
        <v>#DIV/0!</v>
      </c>
      <c r="I354" s="962">
        <f t="shared" si="31"/>
        <v>0</v>
      </c>
      <c r="J354" s="962"/>
      <c r="K354" s="963"/>
      <c r="L354" s="983"/>
      <c r="O354" s="1026"/>
    </row>
    <row r="355" spans="1:15" s="970" customFormat="1" ht="21.75" customHeight="1" x14ac:dyDescent="0.25">
      <c r="A355" s="1038"/>
      <c r="B355" s="1043" t="s">
        <v>158</v>
      </c>
      <c r="C355" s="1038"/>
      <c r="D355" s="1041"/>
      <c r="E355" s="1038"/>
      <c r="F355" s="997">
        <f t="shared" si="34"/>
        <v>138431</v>
      </c>
      <c r="G355" s="997">
        <f t="shared" si="34"/>
        <v>138430.79999999999</v>
      </c>
      <c r="H355" s="962">
        <f t="shared" si="30"/>
        <v>99.999855523690499</v>
      </c>
      <c r="I355" s="962">
        <f t="shared" si="31"/>
        <v>-0.20000000001164153</v>
      </c>
      <c r="J355" s="962"/>
      <c r="K355" s="963"/>
      <c r="L355" s="983"/>
      <c r="O355" s="1026"/>
    </row>
    <row r="356" spans="1:15" s="970" customFormat="1" ht="30" customHeight="1" x14ac:dyDescent="0.25">
      <c r="A356" s="1364" t="s">
        <v>1615</v>
      </c>
      <c r="B356" s="1364"/>
      <c r="C356" s="1364"/>
      <c r="D356" s="1364"/>
      <c r="E356" s="1364"/>
      <c r="F356" s="997"/>
      <c r="G356" s="962"/>
      <c r="H356" s="962" t="e">
        <f t="shared" si="30"/>
        <v>#DIV/0!</v>
      </c>
      <c r="I356" s="962">
        <f t="shared" si="31"/>
        <v>0</v>
      </c>
      <c r="J356" s="962"/>
      <c r="K356" s="963"/>
      <c r="L356" s="983"/>
      <c r="O356" s="1026"/>
    </row>
    <row r="357" spans="1:15" s="970" customFormat="1" ht="26.25" customHeight="1" x14ac:dyDescent="0.25">
      <c r="A357" s="1357" t="s">
        <v>153</v>
      </c>
      <c r="B357" s="1360" t="s">
        <v>1616</v>
      </c>
      <c r="C357" s="1357" t="s">
        <v>1542</v>
      </c>
      <c r="D357" s="1357" t="s">
        <v>1593</v>
      </c>
      <c r="E357" s="1046" t="s">
        <v>1434</v>
      </c>
      <c r="F357" s="997">
        <f>F358+F359</f>
        <v>151584.1</v>
      </c>
      <c r="G357" s="997">
        <f>G358+G359</f>
        <v>151584</v>
      </c>
      <c r="H357" s="962">
        <f t="shared" si="30"/>
        <v>99.999934030020299</v>
      </c>
      <c r="I357" s="962">
        <f t="shared" si="31"/>
        <v>-0.10000000000582077</v>
      </c>
      <c r="J357" s="1356" t="s">
        <v>1789</v>
      </c>
      <c r="K357" s="963"/>
      <c r="L357" s="983">
        <f t="shared" si="32"/>
        <v>0.10000000000582077</v>
      </c>
      <c r="O357" s="1026"/>
    </row>
    <row r="358" spans="1:15" s="970" customFormat="1" ht="26.25" customHeight="1" x14ac:dyDescent="0.25">
      <c r="A358" s="1357"/>
      <c r="B358" s="1360"/>
      <c r="C358" s="1357"/>
      <c r="D358" s="1357"/>
      <c r="E358" s="1046" t="s">
        <v>1474</v>
      </c>
      <c r="F358" s="997">
        <v>100651.8</v>
      </c>
      <c r="G358" s="962">
        <v>100651.8</v>
      </c>
      <c r="H358" s="962">
        <f t="shared" si="30"/>
        <v>100</v>
      </c>
      <c r="I358" s="962">
        <f t="shared" si="31"/>
        <v>0</v>
      </c>
      <c r="J358" s="1359"/>
      <c r="K358" s="960" t="s">
        <v>1617</v>
      </c>
      <c r="L358" s="983">
        <f t="shared" si="32"/>
        <v>0</v>
      </c>
      <c r="O358" s="1026"/>
    </row>
    <row r="359" spans="1:15" s="970" customFormat="1" ht="26.25" customHeight="1" x14ac:dyDescent="0.25">
      <c r="A359" s="1357"/>
      <c r="B359" s="1360"/>
      <c r="C359" s="1357"/>
      <c r="D359" s="1357"/>
      <c r="E359" s="1038" t="s">
        <v>30</v>
      </c>
      <c r="F359" s="997">
        <v>50932.3</v>
      </c>
      <c r="G359" s="962">
        <v>50932.2</v>
      </c>
      <c r="H359" s="962">
        <f t="shared" si="30"/>
        <v>99.999803660938142</v>
      </c>
      <c r="I359" s="962">
        <f t="shared" si="31"/>
        <v>-0.10000000000582077</v>
      </c>
      <c r="J359" s="1359"/>
      <c r="K359" s="1013" t="s">
        <v>1617</v>
      </c>
      <c r="L359" s="983">
        <f t="shared" si="32"/>
        <v>0.10000000000582077</v>
      </c>
      <c r="O359" s="1026"/>
    </row>
    <row r="360" spans="1:15" s="970" customFormat="1" ht="27.75" customHeight="1" x14ac:dyDescent="0.25">
      <c r="A360" s="1357" t="s">
        <v>155</v>
      </c>
      <c r="B360" s="1360" t="s">
        <v>1613</v>
      </c>
      <c r="C360" s="1357" t="s">
        <v>1542</v>
      </c>
      <c r="D360" s="1358" t="s">
        <v>1593</v>
      </c>
      <c r="E360" s="1046" t="s">
        <v>1434</v>
      </c>
      <c r="F360" s="962">
        <f>F361+F362</f>
        <v>1444398.4000000001</v>
      </c>
      <c r="G360" s="962">
        <f>G361+G362</f>
        <v>1444398.3</v>
      </c>
      <c r="H360" s="962">
        <f t="shared" si="30"/>
        <v>99.999993076702381</v>
      </c>
      <c r="I360" s="962">
        <f t="shared" si="31"/>
        <v>-0.10000000009313226</v>
      </c>
      <c r="J360" s="1356" t="s">
        <v>1789</v>
      </c>
      <c r="K360" s="960"/>
      <c r="L360" s="983">
        <f t="shared" si="32"/>
        <v>0.10000000009313226</v>
      </c>
      <c r="O360" s="1026"/>
    </row>
    <row r="361" spans="1:15" s="970" customFormat="1" ht="27.75" customHeight="1" x14ac:dyDescent="0.25">
      <c r="A361" s="1357"/>
      <c r="B361" s="1360"/>
      <c r="C361" s="1357"/>
      <c r="D361" s="1358"/>
      <c r="E361" s="1046" t="s">
        <v>1474</v>
      </c>
      <c r="F361" s="962">
        <v>1323068.8</v>
      </c>
      <c r="G361" s="962">
        <v>1323068.8</v>
      </c>
      <c r="H361" s="962">
        <f t="shared" si="30"/>
        <v>100</v>
      </c>
      <c r="I361" s="962">
        <f t="shared" si="31"/>
        <v>0</v>
      </c>
      <c r="J361" s="1359"/>
      <c r="K361" s="1014" t="s">
        <v>1618</v>
      </c>
      <c r="L361" s="983">
        <f t="shared" si="32"/>
        <v>0</v>
      </c>
      <c r="O361" s="1026"/>
    </row>
    <row r="362" spans="1:15" s="970" customFormat="1" ht="27.75" customHeight="1" x14ac:dyDescent="0.25">
      <c r="A362" s="1357"/>
      <c r="B362" s="1360"/>
      <c r="C362" s="1357"/>
      <c r="D362" s="1358"/>
      <c r="E362" s="1046" t="s">
        <v>30</v>
      </c>
      <c r="F362" s="962">
        <v>121329.60000000001</v>
      </c>
      <c r="G362" s="962">
        <v>121329.5</v>
      </c>
      <c r="H362" s="962">
        <f t="shared" si="30"/>
        <v>99.999917579881568</v>
      </c>
      <c r="I362" s="962">
        <f t="shared" si="31"/>
        <v>-0.10000000000582077</v>
      </c>
      <c r="J362" s="1359"/>
      <c r="K362" s="1014" t="s">
        <v>1618</v>
      </c>
      <c r="L362" s="983">
        <f t="shared" si="32"/>
        <v>0.10000000000582077</v>
      </c>
      <c r="O362" s="1026"/>
    </row>
    <row r="363" spans="1:15" s="970" customFormat="1" ht="26.25" customHeight="1" x14ac:dyDescent="0.25">
      <c r="A363" s="1357" t="s">
        <v>309</v>
      </c>
      <c r="B363" s="1360" t="s">
        <v>1619</v>
      </c>
      <c r="C363" s="1357" t="s">
        <v>1542</v>
      </c>
      <c r="D363" s="1358" t="s">
        <v>1593</v>
      </c>
      <c r="E363" s="1046" t="s">
        <v>1434</v>
      </c>
      <c r="F363" s="962">
        <f>F364+F365</f>
        <v>92659.9</v>
      </c>
      <c r="G363" s="962">
        <f>G364+G365</f>
        <v>92659.7</v>
      </c>
      <c r="H363" s="962">
        <f t="shared" si="30"/>
        <v>99.999784156900674</v>
      </c>
      <c r="I363" s="962">
        <f t="shared" si="31"/>
        <v>-0.19999999999708962</v>
      </c>
      <c r="J363" s="1356" t="s">
        <v>1790</v>
      </c>
      <c r="K363" s="960"/>
      <c r="L363" s="983">
        <f t="shared" si="32"/>
        <v>0.19999999999708962</v>
      </c>
      <c r="O363" s="1026"/>
    </row>
    <row r="364" spans="1:15" s="970" customFormat="1" ht="26.25" customHeight="1" x14ac:dyDescent="0.25">
      <c r="A364" s="1357"/>
      <c r="B364" s="1360"/>
      <c r="C364" s="1357"/>
      <c r="D364" s="1358"/>
      <c r="E364" s="1046" t="s">
        <v>1474</v>
      </c>
      <c r="F364" s="962">
        <v>84876.4</v>
      </c>
      <c r="G364" s="962">
        <v>84876.3</v>
      </c>
      <c r="H364" s="962">
        <f t="shared" si="30"/>
        <v>99.999882181619398</v>
      </c>
      <c r="I364" s="962">
        <f t="shared" si="31"/>
        <v>-9.9999999991268851E-2</v>
      </c>
      <c r="J364" s="1359"/>
      <c r="K364" s="1014" t="s">
        <v>1618</v>
      </c>
      <c r="L364" s="983">
        <f t="shared" si="32"/>
        <v>9.9999999991268851E-2</v>
      </c>
      <c r="O364" s="1026"/>
    </row>
    <row r="365" spans="1:15" s="970" customFormat="1" ht="26.25" customHeight="1" x14ac:dyDescent="0.25">
      <c r="A365" s="1357"/>
      <c r="B365" s="1360"/>
      <c r="C365" s="1357"/>
      <c r="D365" s="1358"/>
      <c r="E365" s="1046" t="s">
        <v>30</v>
      </c>
      <c r="F365" s="962">
        <v>7783.5</v>
      </c>
      <c r="G365" s="962">
        <v>7783.4</v>
      </c>
      <c r="H365" s="962">
        <f t="shared" si="30"/>
        <v>99.998715230937236</v>
      </c>
      <c r="I365" s="962">
        <f t="shared" si="31"/>
        <v>-0.1000000000003638</v>
      </c>
      <c r="J365" s="1359"/>
      <c r="K365" s="1014" t="s">
        <v>1618</v>
      </c>
      <c r="L365" s="983">
        <f t="shared" si="32"/>
        <v>0.1000000000003638</v>
      </c>
      <c r="O365" s="1026"/>
    </row>
    <row r="366" spans="1:15" s="970" customFormat="1" ht="28.5" customHeight="1" x14ac:dyDescent="0.25">
      <c r="A366" s="1357" t="s">
        <v>426</v>
      </c>
      <c r="B366" s="1360" t="s">
        <v>1544</v>
      </c>
      <c r="C366" s="1357" t="s">
        <v>1542</v>
      </c>
      <c r="D366" s="1358" t="s">
        <v>1593</v>
      </c>
      <c r="E366" s="1046" t="s">
        <v>1434</v>
      </c>
      <c r="F366" s="962">
        <f>F367+F368</f>
        <v>372446.2</v>
      </c>
      <c r="G366" s="962">
        <f>G367+G368</f>
        <v>372446.1</v>
      </c>
      <c r="H366" s="962">
        <f t="shared" si="30"/>
        <v>99.99997315048455</v>
      </c>
      <c r="I366" s="962">
        <f t="shared" si="31"/>
        <v>-0.1000000000349246</v>
      </c>
      <c r="J366" s="1356" t="s">
        <v>1789</v>
      </c>
      <c r="K366" s="960"/>
      <c r="L366" s="983">
        <f t="shared" si="32"/>
        <v>0.1000000000349246</v>
      </c>
      <c r="O366" s="1026"/>
    </row>
    <row r="367" spans="1:15" s="970" customFormat="1" ht="28.5" customHeight="1" x14ac:dyDescent="0.25">
      <c r="A367" s="1357"/>
      <c r="B367" s="1360"/>
      <c r="C367" s="1357"/>
      <c r="D367" s="1358"/>
      <c r="E367" s="1046" t="s">
        <v>1474</v>
      </c>
      <c r="F367" s="962">
        <v>341160.7</v>
      </c>
      <c r="G367" s="962">
        <v>341160.6</v>
      </c>
      <c r="H367" s="962">
        <f t="shared" si="30"/>
        <v>99.999970688300252</v>
      </c>
      <c r="I367" s="962">
        <f t="shared" si="31"/>
        <v>-0.1000000000349246</v>
      </c>
      <c r="J367" s="1359"/>
      <c r="K367" s="960"/>
      <c r="L367" s="983">
        <f t="shared" si="32"/>
        <v>0.1000000000349246</v>
      </c>
      <c r="O367" s="1026"/>
    </row>
    <row r="368" spans="1:15" s="970" customFormat="1" ht="28.5" customHeight="1" x14ac:dyDescent="0.25">
      <c r="A368" s="1357"/>
      <c r="B368" s="1360"/>
      <c r="C368" s="1357"/>
      <c r="D368" s="1358"/>
      <c r="E368" s="1046" t="s">
        <v>30</v>
      </c>
      <c r="F368" s="962">
        <v>31285.5</v>
      </c>
      <c r="G368" s="962">
        <v>31285.5</v>
      </c>
      <c r="H368" s="962">
        <f t="shared" si="30"/>
        <v>100</v>
      </c>
      <c r="I368" s="962">
        <f t="shared" si="31"/>
        <v>0</v>
      </c>
      <c r="J368" s="1359"/>
      <c r="K368" s="960"/>
      <c r="L368" s="983">
        <f t="shared" si="32"/>
        <v>0</v>
      </c>
      <c r="O368" s="1026"/>
    </row>
    <row r="369" spans="1:15" s="970" customFormat="1" ht="40.9" customHeight="1" x14ac:dyDescent="0.25">
      <c r="A369" s="1357" t="s">
        <v>427</v>
      </c>
      <c r="B369" s="1360" t="s">
        <v>1620</v>
      </c>
      <c r="C369" s="1357" t="s">
        <v>1596</v>
      </c>
      <c r="D369" s="1358" t="s">
        <v>1597</v>
      </c>
      <c r="E369" s="1046" t="s">
        <v>1434</v>
      </c>
      <c r="F369" s="962">
        <f>F370+F371</f>
        <v>514575.80000000005</v>
      </c>
      <c r="G369" s="962">
        <f>G370+G371</f>
        <v>514570.10000000003</v>
      </c>
      <c r="H369" s="962">
        <f t="shared" si="30"/>
        <v>99.998892291475812</v>
      </c>
      <c r="I369" s="962">
        <f t="shared" si="31"/>
        <v>-5.7000000000116415</v>
      </c>
      <c r="J369" s="1356" t="s">
        <v>1797</v>
      </c>
      <c r="K369" s="960"/>
      <c r="L369" s="983">
        <f t="shared" si="32"/>
        <v>5.7000000000116415</v>
      </c>
      <c r="O369" s="1026"/>
    </row>
    <row r="370" spans="1:15" s="970" customFormat="1" ht="40.9" customHeight="1" x14ac:dyDescent="0.25">
      <c r="A370" s="1357"/>
      <c r="B370" s="1360"/>
      <c r="C370" s="1357"/>
      <c r="D370" s="1358"/>
      <c r="E370" s="1046" t="s">
        <v>1474</v>
      </c>
      <c r="F370" s="962">
        <v>469748.9</v>
      </c>
      <c r="G370" s="962">
        <v>469748.7</v>
      </c>
      <c r="H370" s="962">
        <f t="shared" si="30"/>
        <v>99.999957424062089</v>
      </c>
      <c r="I370" s="962">
        <f t="shared" si="31"/>
        <v>-0.20000000001164153</v>
      </c>
      <c r="J370" s="1356"/>
      <c r="K370" s="960" t="s">
        <v>1617</v>
      </c>
      <c r="L370" s="983">
        <f t="shared" si="32"/>
        <v>0.20000000001164153</v>
      </c>
      <c r="O370" s="1026"/>
    </row>
    <row r="371" spans="1:15" s="970" customFormat="1" ht="40.9" customHeight="1" x14ac:dyDescent="0.25">
      <c r="A371" s="1357"/>
      <c r="B371" s="1360"/>
      <c r="C371" s="1357"/>
      <c r="D371" s="1358"/>
      <c r="E371" s="1046" t="s">
        <v>30</v>
      </c>
      <c r="F371" s="962">
        <v>44826.9</v>
      </c>
      <c r="G371" s="962">
        <v>44821.4</v>
      </c>
      <c r="H371" s="962">
        <f t="shared" si="30"/>
        <v>99.987730581414283</v>
      </c>
      <c r="I371" s="962">
        <f t="shared" si="31"/>
        <v>-5.5</v>
      </c>
      <c r="J371" s="1356"/>
      <c r="K371" s="1013" t="s">
        <v>1617</v>
      </c>
      <c r="L371" s="983">
        <f t="shared" si="32"/>
        <v>5.5</v>
      </c>
      <c r="O371" s="1026"/>
    </row>
    <row r="372" spans="1:15" s="970" customFormat="1" ht="31.9" customHeight="1" x14ac:dyDescent="0.25">
      <c r="A372" s="1364" t="s">
        <v>1621</v>
      </c>
      <c r="B372" s="1364"/>
      <c r="C372" s="1364"/>
      <c r="D372" s="1364"/>
      <c r="E372" s="1364"/>
      <c r="F372" s="1040"/>
      <c r="G372" s="962"/>
      <c r="H372" s="962" t="e">
        <f t="shared" si="30"/>
        <v>#DIV/0!</v>
      </c>
      <c r="I372" s="962">
        <f t="shared" si="31"/>
        <v>0</v>
      </c>
      <c r="J372" s="962"/>
      <c r="K372" s="963"/>
      <c r="L372" s="983"/>
      <c r="O372" s="1026"/>
    </row>
    <row r="373" spans="1:15" s="970" customFormat="1" ht="24" x14ac:dyDescent="0.25">
      <c r="A373" s="1038"/>
      <c r="B373" s="1048" t="s">
        <v>481</v>
      </c>
      <c r="C373" s="1038"/>
      <c r="D373" s="1041"/>
      <c r="E373" s="1046"/>
      <c r="F373" s="962">
        <f>F374+F375+F376</f>
        <v>514575.80000000005</v>
      </c>
      <c r="G373" s="962">
        <f>G374+G375+G376</f>
        <v>514570.10000000003</v>
      </c>
      <c r="H373" s="962">
        <f t="shared" si="30"/>
        <v>99.998892291475812</v>
      </c>
      <c r="I373" s="962">
        <f t="shared" si="31"/>
        <v>-5.7000000000116415</v>
      </c>
      <c r="J373" s="962"/>
      <c r="K373" s="963"/>
      <c r="L373" s="983"/>
      <c r="O373" s="1026"/>
    </row>
    <row r="374" spans="1:15" s="970" customFormat="1" ht="12" x14ac:dyDescent="0.25">
      <c r="A374" s="1038"/>
      <c r="B374" s="1039" t="s">
        <v>468</v>
      </c>
      <c r="C374" s="1038"/>
      <c r="D374" s="1041"/>
      <c r="E374" s="1046"/>
      <c r="F374" s="962">
        <v>0</v>
      </c>
      <c r="G374" s="962">
        <v>0</v>
      </c>
      <c r="H374" s="962" t="e">
        <f t="shared" si="30"/>
        <v>#DIV/0!</v>
      </c>
      <c r="I374" s="962">
        <f t="shared" si="31"/>
        <v>0</v>
      </c>
      <c r="J374" s="962"/>
      <c r="K374" s="963"/>
      <c r="L374" s="983"/>
      <c r="O374" s="1026"/>
    </row>
    <row r="375" spans="1:15" s="970" customFormat="1" ht="12" x14ac:dyDescent="0.25">
      <c r="A375" s="1038"/>
      <c r="B375" s="1039" t="s">
        <v>29</v>
      </c>
      <c r="C375" s="1038"/>
      <c r="D375" s="1041"/>
      <c r="E375" s="1046"/>
      <c r="F375" s="962">
        <f>F370</f>
        <v>469748.9</v>
      </c>
      <c r="G375" s="962">
        <f>G370</f>
        <v>469748.7</v>
      </c>
      <c r="H375" s="962">
        <f t="shared" si="30"/>
        <v>99.999957424062089</v>
      </c>
      <c r="I375" s="962">
        <f t="shared" si="31"/>
        <v>-0.20000000001164153</v>
      </c>
      <c r="J375" s="962"/>
      <c r="K375" s="963"/>
      <c r="L375" s="983"/>
      <c r="O375" s="1026"/>
    </row>
    <row r="376" spans="1:15" s="970" customFormat="1" ht="18.600000000000001" customHeight="1" x14ac:dyDescent="0.25">
      <c r="A376" s="1038"/>
      <c r="B376" s="1039" t="s">
        <v>158</v>
      </c>
      <c r="C376" s="1038"/>
      <c r="D376" s="1041"/>
      <c r="E376" s="1046"/>
      <c r="F376" s="962">
        <f>F371</f>
        <v>44826.9</v>
      </c>
      <c r="G376" s="962">
        <f>G371</f>
        <v>44821.4</v>
      </c>
      <c r="H376" s="962">
        <f t="shared" si="30"/>
        <v>99.987730581414283</v>
      </c>
      <c r="I376" s="962">
        <f t="shared" si="31"/>
        <v>-5.5</v>
      </c>
      <c r="J376" s="962"/>
      <c r="K376" s="963"/>
      <c r="L376" s="983"/>
      <c r="O376" s="1026"/>
    </row>
    <row r="377" spans="1:15" s="970" customFormat="1" ht="27" customHeight="1" x14ac:dyDescent="0.25">
      <c r="A377" s="1038"/>
      <c r="B377" s="1048" t="s">
        <v>307</v>
      </c>
      <c r="C377" s="1038"/>
      <c r="D377" s="1041"/>
      <c r="E377" s="1046"/>
      <c r="F377" s="962">
        <f>F378+F379+F380</f>
        <v>2061088.6</v>
      </c>
      <c r="G377" s="962">
        <f>G378+G379+G380</f>
        <v>2061088.1</v>
      </c>
      <c r="H377" s="962">
        <f t="shared" si="30"/>
        <v>99.999975740974946</v>
      </c>
      <c r="I377" s="962">
        <f t="shared" si="31"/>
        <v>-0.5</v>
      </c>
      <c r="J377" s="962"/>
      <c r="K377" s="963"/>
      <c r="L377" s="983"/>
      <c r="O377" s="1026"/>
    </row>
    <row r="378" spans="1:15" s="970" customFormat="1" ht="12" x14ac:dyDescent="0.25">
      <c r="A378" s="1038"/>
      <c r="B378" s="1039" t="s">
        <v>468</v>
      </c>
      <c r="C378" s="1038"/>
      <c r="D378" s="1041"/>
      <c r="E378" s="1046"/>
      <c r="F378" s="962">
        <f>0</f>
        <v>0</v>
      </c>
      <c r="G378" s="962">
        <f>0</f>
        <v>0</v>
      </c>
      <c r="H378" s="962" t="e">
        <f t="shared" si="30"/>
        <v>#DIV/0!</v>
      </c>
      <c r="I378" s="962">
        <f t="shared" si="31"/>
        <v>0</v>
      </c>
      <c r="J378" s="962"/>
      <c r="K378" s="963"/>
      <c r="L378" s="983"/>
      <c r="O378" s="1026"/>
    </row>
    <row r="379" spans="1:15" s="970" customFormat="1" ht="12" x14ac:dyDescent="0.25">
      <c r="A379" s="1038"/>
      <c r="B379" s="1039" t="s">
        <v>29</v>
      </c>
      <c r="C379" s="1038"/>
      <c r="D379" s="1041"/>
      <c r="E379" s="1046"/>
      <c r="F379" s="962">
        <f>F358+F361+F364+F367</f>
        <v>1849757.7</v>
      </c>
      <c r="G379" s="962">
        <f t="shared" ref="G379" si="35">G358+G361+G364+G367</f>
        <v>1849757.5</v>
      </c>
      <c r="H379" s="962">
        <f t="shared" si="30"/>
        <v>99.999989187773082</v>
      </c>
      <c r="I379" s="962">
        <f t="shared" si="31"/>
        <v>-0.19999999995343387</v>
      </c>
      <c r="J379" s="962"/>
      <c r="K379" s="963"/>
      <c r="L379" s="983"/>
      <c r="O379" s="1026"/>
    </row>
    <row r="380" spans="1:15" s="970" customFormat="1" ht="25.15" customHeight="1" x14ac:dyDescent="0.25">
      <c r="A380" s="1038"/>
      <c r="B380" s="1039" t="s">
        <v>158</v>
      </c>
      <c r="C380" s="1038"/>
      <c r="D380" s="1041"/>
      <c r="E380" s="1046"/>
      <c r="F380" s="962">
        <f>F359+F362+F365+F368</f>
        <v>211330.90000000002</v>
      </c>
      <c r="G380" s="962">
        <f>G359+G362+G365+G368</f>
        <v>211330.6</v>
      </c>
      <c r="H380" s="962">
        <f t="shared" si="30"/>
        <v>99.999858042529496</v>
      </c>
      <c r="I380" s="962">
        <f t="shared" si="31"/>
        <v>-0.3000000000174623</v>
      </c>
      <c r="J380" s="962"/>
      <c r="K380" s="963"/>
      <c r="L380" s="983"/>
      <c r="O380" s="1026"/>
    </row>
    <row r="381" spans="1:15" s="970" customFormat="1" ht="12" x14ac:dyDescent="0.25">
      <c r="A381" s="1038"/>
      <c r="B381" s="1048" t="s">
        <v>916</v>
      </c>
      <c r="C381" s="1038"/>
      <c r="D381" s="1041"/>
      <c r="E381" s="1046"/>
      <c r="F381" s="984">
        <f>F373+F377</f>
        <v>2575664.4000000004</v>
      </c>
      <c r="G381" s="984">
        <f t="shared" ref="G381" si="36">G373+G377</f>
        <v>2575658.2000000002</v>
      </c>
      <c r="H381" s="962">
        <f t="shared" si="30"/>
        <v>99.999759285410008</v>
      </c>
      <c r="I381" s="962">
        <f t="shared" si="31"/>
        <v>-6.2000000001862645</v>
      </c>
      <c r="J381" s="962"/>
      <c r="K381" s="963"/>
      <c r="L381" s="983"/>
      <c r="O381" s="1026"/>
    </row>
    <row r="382" spans="1:15" s="970" customFormat="1" ht="12" x14ac:dyDescent="0.25">
      <c r="A382" s="1038"/>
      <c r="B382" s="1039" t="s">
        <v>468</v>
      </c>
      <c r="C382" s="1038"/>
      <c r="D382" s="1041"/>
      <c r="E382" s="1046"/>
      <c r="F382" s="962">
        <f t="shared" ref="F382:G384" si="37">F374+F378</f>
        <v>0</v>
      </c>
      <c r="G382" s="962">
        <f t="shared" si="37"/>
        <v>0</v>
      </c>
      <c r="H382" s="962" t="e">
        <f t="shared" si="30"/>
        <v>#DIV/0!</v>
      </c>
      <c r="I382" s="962">
        <f t="shared" si="31"/>
        <v>0</v>
      </c>
      <c r="J382" s="962"/>
      <c r="K382" s="963"/>
      <c r="L382" s="983"/>
      <c r="O382" s="1026"/>
    </row>
    <row r="383" spans="1:15" s="970" customFormat="1" ht="12" x14ac:dyDescent="0.25">
      <c r="A383" s="1038"/>
      <c r="B383" s="1039" t="s">
        <v>29</v>
      </c>
      <c r="C383" s="1038"/>
      <c r="D383" s="1041"/>
      <c r="E383" s="1046"/>
      <c r="F383" s="962">
        <f t="shared" si="37"/>
        <v>2319506.6</v>
      </c>
      <c r="G383" s="962">
        <f t="shared" si="37"/>
        <v>2319506.2000000002</v>
      </c>
      <c r="H383" s="962">
        <f t="shared" si="30"/>
        <v>99.999982754953137</v>
      </c>
      <c r="I383" s="962">
        <f t="shared" si="31"/>
        <v>-0.39999999990686774</v>
      </c>
      <c r="J383" s="962"/>
      <c r="K383" s="963"/>
      <c r="L383" s="983"/>
      <c r="O383" s="1026"/>
    </row>
    <row r="384" spans="1:15" s="970" customFormat="1" ht="12" x14ac:dyDescent="0.25">
      <c r="A384" s="1038"/>
      <c r="B384" s="1039" t="s">
        <v>158</v>
      </c>
      <c r="C384" s="1038"/>
      <c r="D384" s="1041"/>
      <c r="E384" s="1046"/>
      <c r="F384" s="962">
        <f t="shared" si="37"/>
        <v>256157.80000000002</v>
      </c>
      <c r="G384" s="962">
        <f t="shared" si="37"/>
        <v>256152</v>
      </c>
      <c r="H384" s="962">
        <f t="shared" si="30"/>
        <v>99.997735770685097</v>
      </c>
      <c r="I384" s="962">
        <f t="shared" si="31"/>
        <v>-5.8000000000174623</v>
      </c>
      <c r="J384" s="962"/>
      <c r="K384" s="963"/>
      <c r="L384" s="983"/>
      <c r="O384" s="1026"/>
    </row>
    <row r="385" spans="1:15" s="970" customFormat="1" ht="31.5" customHeight="1" x14ac:dyDescent="0.25">
      <c r="A385" s="1364" t="s">
        <v>1734</v>
      </c>
      <c r="B385" s="1364"/>
      <c r="C385" s="1364"/>
      <c r="D385" s="1364"/>
      <c r="E385" s="1364"/>
      <c r="F385" s="1040"/>
      <c r="G385" s="962"/>
      <c r="H385" s="962" t="e">
        <f t="shared" si="30"/>
        <v>#DIV/0!</v>
      </c>
      <c r="I385" s="962">
        <f t="shared" si="31"/>
        <v>0</v>
      </c>
      <c r="J385" s="962"/>
      <c r="K385" s="963"/>
      <c r="L385" s="983"/>
      <c r="O385" s="1026"/>
    </row>
    <row r="386" spans="1:15" s="970" customFormat="1" ht="44.25" customHeight="1" x14ac:dyDescent="0.25">
      <c r="A386" s="1357" t="s">
        <v>319</v>
      </c>
      <c r="B386" s="1360" t="s">
        <v>1736</v>
      </c>
      <c r="C386" s="1357" t="s">
        <v>1596</v>
      </c>
      <c r="D386" s="1358" t="s">
        <v>1395</v>
      </c>
      <c r="E386" s="1046" t="s">
        <v>1434</v>
      </c>
      <c r="F386" s="1015">
        <f>F387+F388</f>
        <v>16037.099999999999</v>
      </c>
      <c r="G386" s="1015">
        <f>G387+G388</f>
        <v>16023</v>
      </c>
      <c r="H386" s="962">
        <f t="shared" si="30"/>
        <v>99.912078867126866</v>
      </c>
      <c r="I386" s="962">
        <f t="shared" si="31"/>
        <v>-14.099999999998545</v>
      </c>
      <c r="J386" s="1356" t="s">
        <v>1815</v>
      </c>
      <c r="K386" s="963"/>
      <c r="L386" s="983">
        <f t="shared" si="32"/>
        <v>14.099999999998545</v>
      </c>
      <c r="O386" s="1026"/>
    </row>
    <row r="387" spans="1:15" s="970" customFormat="1" ht="44.25" customHeight="1" x14ac:dyDescent="0.25">
      <c r="A387" s="1357"/>
      <c r="B387" s="1360"/>
      <c r="C387" s="1357"/>
      <c r="D387" s="1358"/>
      <c r="E387" s="1046" t="s">
        <v>1474</v>
      </c>
      <c r="F387" s="988">
        <v>10483.9</v>
      </c>
      <c r="G387" s="1004">
        <v>10483.9</v>
      </c>
      <c r="H387" s="962">
        <f t="shared" si="30"/>
        <v>100</v>
      </c>
      <c r="I387" s="962">
        <f t="shared" si="31"/>
        <v>0</v>
      </c>
      <c r="J387" s="1356"/>
      <c r="K387" s="1008" t="s">
        <v>1737</v>
      </c>
      <c r="L387" s="983"/>
      <c r="O387" s="1026"/>
    </row>
    <row r="388" spans="1:15" s="970" customFormat="1" ht="44.25" customHeight="1" x14ac:dyDescent="0.25">
      <c r="A388" s="1357"/>
      <c r="B388" s="1360"/>
      <c r="C388" s="1357"/>
      <c r="D388" s="1358"/>
      <c r="E388" s="1046" t="s">
        <v>30</v>
      </c>
      <c r="F388" s="988">
        <v>5553.2</v>
      </c>
      <c r="G388" s="1004">
        <f>5539.2-0.1</f>
        <v>5539.0999999999995</v>
      </c>
      <c r="H388" s="962">
        <f t="shared" si="30"/>
        <v>99.746092343153492</v>
      </c>
      <c r="I388" s="962">
        <f t="shared" si="31"/>
        <v>-14.100000000000364</v>
      </c>
      <c r="J388" s="1356"/>
      <c r="K388" s="1008" t="s">
        <v>1737</v>
      </c>
      <c r="L388" s="983">
        <f t="shared" si="32"/>
        <v>14.100000000000364</v>
      </c>
      <c r="O388" s="1026"/>
    </row>
    <row r="389" spans="1:15" s="970" customFormat="1" ht="44.25" customHeight="1" x14ac:dyDescent="0.25">
      <c r="A389" s="1357" t="s">
        <v>1738</v>
      </c>
      <c r="B389" s="1360" t="s">
        <v>1739</v>
      </c>
      <c r="C389" s="1357" t="s">
        <v>1596</v>
      </c>
      <c r="D389" s="1358" t="s">
        <v>1740</v>
      </c>
      <c r="E389" s="1046" t="s">
        <v>1434</v>
      </c>
      <c r="F389" s="988">
        <f>F390+F391</f>
        <v>116523.6</v>
      </c>
      <c r="G389" s="988">
        <f>G390+G391</f>
        <v>116523.5</v>
      </c>
      <c r="H389" s="962">
        <f t="shared" si="30"/>
        <v>99.999914180475031</v>
      </c>
      <c r="I389" s="962">
        <f t="shared" si="31"/>
        <v>-0.10000000000582077</v>
      </c>
      <c r="J389" s="1356" t="s">
        <v>1798</v>
      </c>
      <c r="K389" s="963"/>
      <c r="L389" s="983">
        <f t="shared" si="32"/>
        <v>0.10000000000582077</v>
      </c>
      <c r="O389" s="1026"/>
    </row>
    <row r="390" spans="1:15" s="970" customFormat="1" ht="44.25" customHeight="1" x14ac:dyDescent="0.25">
      <c r="A390" s="1357"/>
      <c r="B390" s="1360"/>
      <c r="C390" s="1357"/>
      <c r="D390" s="1358"/>
      <c r="E390" s="1046" t="s">
        <v>1474</v>
      </c>
      <c r="F390" s="988">
        <v>106735.6</v>
      </c>
      <c r="G390" s="988">
        <v>106735.5</v>
      </c>
      <c r="H390" s="962">
        <f t="shared" si="30"/>
        <v>99.999906310546805</v>
      </c>
      <c r="I390" s="962">
        <f t="shared" si="31"/>
        <v>-0.10000000000582077</v>
      </c>
      <c r="J390" s="1359"/>
      <c r="K390" s="1013" t="s">
        <v>1756</v>
      </c>
      <c r="L390" s="983">
        <f t="shared" si="32"/>
        <v>0.10000000000582077</v>
      </c>
      <c r="O390" s="1026"/>
    </row>
    <row r="391" spans="1:15" s="970" customFormat="1" ht="44.25" customHeight="1" x14ac:dyDescent="0.25">
      <c r="A391" s="1357"/>
      <c r="B391" s="1360"/>
      <c r="C391" s="1357"/>
      <c r="D391" s="1358"/>
      <c r="E391" s="1046" t="s">
        <v>30</v>
      </c>
      <c r="F391" s="988">
        <v>9788</v>
      </c>
      <c r="G391" s="988">
        <v>9788</v>
      </c>
      <c r="H391" s="962">
        <f t="shared" si="30"/>
        <v>100</v>
      </c>
      <c r="I391" s="962">
        <f t="shared" si="31"/>
        <v>0</v>
      </c>
      <c r="J391" s="1359"/>
      <c r="K391" s="1013" t="s">
        <v>1756</v>
      </c>
      <c r="L391" s="983"/>
      <c r="O391" s="1026"/>
    </row>
    <row r="392" spans="1:15" s="970" customFormat="1" ht="41.25" customHeight="1" x14ac:dyDescent="0.25">
      <c r="A392" s="1364" t="s">
        <v>1735</v>
      </c>
      <c r="B392" s="1364"/>
      <c r="C392" s="1364"/>
      <c r="D392" s="1364"/>
      <c r="E392" s="1364"/>
      <c r="F392" s="1040"/>
      <c r="G392" s="962"/>
      <c r="H392" s="962" t="e">
        <f t="shared" si="30"/>
        <v>#DIV/0!</v>
      </c>
      <c r="I392" s="962">
        <f t="shared" si="31"/>
        <v>0</v>
      </c>
      <c r="J392" s="962"/>
      <c r="K392" s="963"/>
      <c r="L392" s="983"/>
      <c r="O392" s="1026"/>
    </row>
    <row r="393" spans="1:15" s="970" customFormat="1" ht="24" x14ac:dyDescent="0.25">
      <c r="A393" s="1038"/>
      <c r="B393" s="1048" t="s">
        <v>481</v>
      </c>
      <c r="C393" s="1048"/>
      <c r="D393" s="1048"/>
      <c r="E393" s="1048"/>
      <c r="F393" s="1015">
        <f>F394+F395+F396</f>
        <v>132560.70000000001</v>
      </c>
      <c r="G393" s="1015">
        <f>G394+G395+G396</f>
        <v>132546.5</v>
      </c>
      <c r="H393" s="962">
        <f t="shared" ref="H393:H456" si="38">G393/F393*100</f>
        <v>99.989287926210409</v>
      </c>
      <c r="I393" s="962">
        <f t="shared" ref="I393:I456" si="39">G393-F393</f>
        <v>-14.200000000011642</v>
      </c>
      <c r="J393" s="962"/>
      <c r="K393" s="963"/>
      <c r="L393" s="983"/>
      <c r="O393" s="1026"/>
    </row>
    <row r="394" spans="1:15" s="970" customFormat="1" ht="12" x14ac:dyDescent="0.25">
      <c r="A394" s="1038"/>
      <c r="B394" s="1039" t="s">
        <v>1545</v>
      </c>
      <c r="C394" s="1048"/>
      <c r="D394" s="1048"/>
      <c r="E394" s="1048"/>
      <c r="F394" s="1015">
        <v>0</v>
      </c>
      <c r="G394" s="1015">
        <v>0</v>
      </c>
      <c r="H394" s="962" t="e">
        <f t="shared" si="38"/>
        <v>#DIV/0!</v>
      </c>
      <c r="I394" s="962">
        <f t="shared" si="39"/>
        <v>0</v>
      </c>
      <c r="J394" s="962"/>
      <c r="K394" s="963"/>
      <c r="L394" s="983"/>
      <c r="O394" s="1026"/>
    </row>
    <row r="395" spans="1:15" s="970" customFormat="1" ht="12" x14ac:dyDescent="0.25">
      <c r="A395" s="1038"/>
      <c r="B395" s="1039" t="s">
        <v>1546</v>
      </c>
      <c r="C395" s="1048"/>
      <c r="D395" s="1048"/>
      <c r="E395" s="1048"/>
      <c r="F395" s="1015">
        <f>F387+F390</f>
        <v>117219.5</v>
      </c>
      <c r="G395" s="1015">
        <f>G387+G390</f>
        <v>117219.4</v>
      </c>
      <c r="H395" s="962">
        <f t="shared" si="38"/>
        <v>99.999914689961983</v>
      </c>
      <c r="I395" s="962">
        <f t="shared" si="39"/>
        <v>-0.10000000000582077</v>
      </c>
      <c r="J395" s="962"/>
      <c r="K395" s="963"/>
      <c r="L395" s="983"/>
      <c r="O395" s="1026"/>
    </row>
    <row r="396" spans="1:15" s="970" customFormat="1" ht="12" x14ac:dyDescent="0.25">
      <c r="A396" s="1038"/>
      <c r="B396" s="1039" t="s">
        <v>1547</v>
      </c>
      <c r="C396" s="1048"/>
      <c r="D396" s="1048"/>
      <c r="E396" s="1048"/>
      <c r="F396" s="1015">
        <f>F388+F391</f>
        <v>15341.2</v>
      </c>
      <c r="G396" s="1015">
        <f>G388+G391</f>
        <v>15327.099999999999</v>
      </c>
      <c r="H396" s="962">
        <f t="shared" si="38"/>
        <v>99.908090631762832</v>
      </c>
      <c r="I396" s="962">
        <f t="shared" si="39"/>
        <v>-14.100000000002183</v>
      </c>
      <c r="J396" s="962"/>
      <c r="K396" s="963"/>
      <c r="L396" s="983"/>
      <c r="O396" s="1026"/>
    </row>
    <row r="397" spans="1:15" s="970" customFormat="1" ht="12" x14ac:dyDescent="0.25">
      <c r="A397" s="1038"/>
      <c r="B397" s="1051" t="s">
        <v>1741</v>
      </c>
      <c r="C397" s="1038"/>
      <c r="D397" s="1041"/>
      <c r="E397" s="1046"/>
      <c r="F397" s="988">
        <f>F398+F399+F400</f>
        <v>132560.70000000001</v>
      </c>
      <c r="G397" s="988">
        <f t="shared" ref="G397" si="40">G398+G399+G400</f>
        <v>132546.5</v>
      </c>
      <c r="H397" s="962">
        <f t="shared" si="38"/>
        <v>99.989287926210409</v>
      </c>
      <c r="I397" s="962">
        <f t="shared" si="39"/>
        <v>-14.200000000011642</v>
      </c>
      <c r="J397" s="962"/>
      <c r="K397" s="963"/>
      <c r="L397" s="983"/>
      <c r="O397" s="1026"/>
    </row>
    <row r="398" spans="1:15" s="970" customFormat="1" ht="12" x14ac:dyDescent="0.25">
      <c r="A398" s="1038"/>
      <c r="B398" s="1047" t="s">
        <v>1545</v>
      </c>
      <c r="C398" s="1038"/>
      <c r="D398" s="1041"/>
      <c r="E398" s="1046"/>
      <c r="F398" s="988">
        <f>F394</f>
        <v>0</v>
      </c>
      <c r="G398" s="988">
        <f t="shared" ref="G398" si="41">G394</f>
        <v>0</v>
      </c>
      <c r="H398" s="962" t="e">
        <f t="shared" si="38"/>
        <v>#DIV/0!</v>
      </c>
      <c r="I398" s="962">
        <f t="shared" si="39"/>
        <v>0</v>
      </c>
      <c r="J398" s="962"/>
      <c r="K398" s="963"/>
      <c r="L398" s="983"/>
      <c r="O398" s="1026"/>
    </row>
    <row r="399" spans="1:15" s="970" customFormat="1" ht="12" x14ac:dyDescent="0.25">
      <c r="A399" s="1038"/>
      <c r="B399" s="1047" t="s">
        <v>1546</v>
      </c>
      <c r="C399" s="1038"/>
      <c r="D399" s="1041"/>
      <c r="E399" s="1046"/>
      <c r="F399" s="988">
        <f>F395</f>
        <v>117219.5</v>
      </c>
      <c r="G399" s="988">
        <f>G395</f>
        <v>117219.4</v>
      </c>
      <c r="H399" s="962">
        <f t="shared" si="38"/>
        <v>99.999914689961983</v>
      </c>
      <c r="I399" s="962">
        <f t="shared" si="39"/>
        <v>-0.10000000000582077</v>
      </c>
      <c r="J399" s="962"/>
      <c r="K399" s="963"/>
      <c r="L399" s="983"/>
      <c r="O399" s="1026"/>
    </row>
    <row r="400" spans="1:15" s="970" customFormat="1" ht="12" x14ac:dyDescent="0.25">
      <c r="A400" s="1038"/>
      <c r="B400" s="1039" t="s">
        <v>1547</v>
      </c>
      <c r="C400" s="1038"/>
      <c r="D400" s="1041"/>
      <c r="E400" s="1046"/>
      <c r="F400" s="988">
        <f>F396</f>
        <v>15341.2</v>
      </c>
      <c r="G400" s="988">
        <f>G396</f>
        <v>15327.099999999999</v>
      </c>
      <c r="H400" s="962">
        <f t="shared" si="38"/>
        <v>99.908090631762832</v>
      </c>
      <c r="I400" s="962">
        <f t="shared" si="39"/>
        <v>-14.100000000002183</v>
      </c>
      <c r="J400" s="962"/>
      <c r="K400" s="963"/>
      <c r="L400" s="983"/>
      <c r="O400" s="1026"/>
    </row>
    <row r="401" spans="1:22" s="970" customFormat="1" ht="34.5" customHeight="1" x14ac:dyDescent="0.25">
      <c r="A401" s="1364" t="s">
        <v>1742</v>
      </c>
      <c r="B401" s="1364"/>
      <c r="C401" s="1364"/>
      <c r="D401" s="1364"/>
      <c r="E401" s="1364"/>
      <c r="F401" s="988"/>
      <c r="G401" s="988"/>
      <c r="H401" s="962" t="e">
        <f t="shared" si="38"/>
        <v>#DIV/0!</v>
      </c>
      <c r="I401" s="962">
        <f t="shared" si="39"/>
        <v>0</v>
      </c>
      <c r="J401" s="962"/>
      <c r="K401" s="963"/>
      <c r="L401" s="983"/>
      <c r="O401" s="1026"/>
    </row>
    <row r="402" spans="1:22" s="970" customFormat="1" ht="108" x14ac:dyDescent="0.25">
      <c r="A402" s="1038" t="s">
        <v>169</v>
      </c>
      <c r="B402" s="1039" t="s">
        <v>1744</v>
      </c>
      <c r="C402" s="1038" t="s">
        <v>1596</v>
      </c>
      <c r="D402" s="1040" t="s">
        <v>1740</v>
      </c>
      <c r="E402" s="1046" t="s">
        <v>1467</v>
      </c>
      <c r="F402" s="988">
        <v>12297.9</v>
      </c>
      <c r="G402" s="988">
        <v>12297.9</v>
      </c>
      <c r="H402" s="962">
        <f t="shared" si="38"/>
        <v>100</v>
      </c>
      <c r="I402" s="962">
        <f t="shared" si="39"/>
        <v>0</v>
      </c>
      <c r="J402" s="962"/>
      <c r="K402" s="1008" t="s">
        <v>1745</v>
      </c>
      <c r="L402" s="983"/>
      <c r="O402" s="1026"/>
    </row>
    <row r="403" spans="1:22" s="970" customFormat="1" ht="40.5" customHeight="1" x14ac:dyDescent="0.25">
      <c r="A403" s="1357" t="s">
        <v>320</v>
      </c>
      <c r="B403" s="1360" t="s">
        <v>1746</v>
      </c>
      <c r="C403" s="1357" t="s">
        <v>1596</v>
      </c>
      <c r="D403" s="1365" t="s">
        <v>1740</v>
      </c>
      <c r="E403" s="1046" t="s">
        <v>1434</v>
      </c>
      <c r="F403" s="988">
        <f>F404+F405</f>
        <v>56143.4</v>
      </c>
      <c r="G403" s="988">
        <f>G404+G405</f>
        <v>56017.599999999999</v>
      </c>
      <c r="H403" s="962">
        <f t="shared" si="38"/>
        <v>99.775930919751914</v>
      </c>
      <c r="I403" s="962">
        <f t="shared" si="39"/>
        <v>-125.80000000000291</v>
      </c>
      <c r="J403" s="1356" t="s">
        <v>1799</v>
      </c>
      <c r="K403" s="963"/>
      <c r="L403" s="983">
        <f t="shared" ref="L403:L440" si="42">F403-G403</f>
        <v>125.80000000000291</v>
      </c>
      <c r="O403" s="1026"/>
    </row>
    <row r="404" spans="1:22" s="970" customFormat="1" ht="40.5" customHeight="1" x14ac:dyDescent="0.25">
      <c r="A404" s="1357"/>
      <c r="B404" s="1360"/>
      <c r="C404" s="1357"/>
      <c r="D404" s="1365"/>
      <c r="E404" s="1046" t="s">
        <v>1467</v>
      </c>
      <c r="F404" s="988">
        <v>55021.4</v>
      </c>
      <c r="G404" s="988">
        <v>54897.2</v>
      </c>
      <c r="H404" s="962">
        <f t="shared" si="38"/>
        <v>99.77426964780976</v>
      </c>
      <c r="I404" s="962">
        <f t="shared" si="39"/>
        <v>-124.20000000000437</v>
      </c>
      <c r="J404" s="1356"/>
      <c r="K404" s="1016" t="s">
        <v>1747</v>
      </c>
      <c r="L404" s="983">
        <f t="shared" si="42"/>
        <v>124.20000000000437</v>
      </c>
      <c r="O404" s="1026"/>
    </row>
    <row r="405" spans="1:22" s="970" customFormat="1" ht="40.5" customHeight="1" x14ac:dyDescent="0.25">
      <c r="A405" s="1357"/>
      <c r="B405" s="1360"/>
      <c r="C405" s="1357"/>
      <c r="D405" s="1365"/>
      <c r="E405" s="1046" t="s">
        <v>1474</v>
      </c>
      <c r="F405" s="988">
        <v>1122</v>
      </c>
      <c r="G405" s="988">
        <v>1120.4000000000001</v>
      </c>
      <c r="H405" s="962">
        <f t="shared" si="38"/>
        <v>99.85739750445633</v>
      </c>
      <c r="I405" s="962">
        <f t="shared" si="39"/>
        <v>-1.5999999999999091</v>
      </c>
      <c r="J405" s="1356"/>
      <c r="K405" s="1016" t="s">
        <v>1747</v>
      </c>
      <c r="L405" s="983">
        <f t="shared" si="42"/>
        <v>1.5999999999999091</v>
      </c>
      <c r="O405" s="1026"/>
    </row>
    <row r="406" spans="1:22" s="970" customFormat="1" ht="156" x14ac:dyDescent="0.25">
      <c r="A406" s="1038" t="s">
        <v>321</v>
      </c>
      <c r="B406" s="1039" t="s">
        <v>1748</v>
      </c>
      <c r="C406" s="1038" t="s">
        <v>1596</v>
      </c>
      <c r="D406" s="1041" t="s">
        <v>1740</v>
      </c>
      <c r="E406" s="1046" t="s">
        <v>1467</v>
      </c>
      <c r="F406" s="988">
        <v>358487.1</v>
      </c>
      <c r="G406" s="988">
        <v>358487.1</v>
      </c>
      <c r="H406" s="962">
        <f t="shared" si="38"/>
        <v>100</v>
      </c>
      <c r="I406" s="962">
        <f t="shared" si="39"/>
        <v>0</v>
      </c>
      <c r="J406" s="962"/>
      <c r="K406" s="1002" t="s">
        <v>1749</v>
      </c>
      <c r="L406" s="983"/>
      <c r="O406" s="1026"/>
    </row>
    <row r="407" spans="1:22" s="970" customFormat="1" ht="29.25" customHeight="1" x14ac:dyDescent="0.25">
      <c r="A407" s="1364" t="s">
        <v>1743</v>
      </c>
      <c r="B407" s="1364"/>
      <c r="C407" s="1364"/>
      <c r="D407" s="1364"/>
      <c r="E407" s="1364"/>
      <c r="F407" s="988"/>
      <c r="G407" s="988"/>
      <c r="H407" s="962" t="e">
        <f t="shared" si="38"/>
        <v>#DIV/0!</v>
      </c>
      <c r="I407" s="962">
        <f t="shared" si="39"/>
        <v>0</v>
      </c>
      <c r="J407" s="962"/>
      <c r="K407" s="963"/>
      <c r="L407" s="983"/>
      <c r="O407" s="1026"/>
    </row>
    <row r="408" spans="1:22" s="970" customFormat="1" ht="24" x14ac:dyDescent="0.25">
      <c r="A408" s="1037"/>
      <c r="B408" s="1048" t="s">
        <v>481</v>
      </c>
      <c r="C408" s="1037"/>
      <c r="D408" s="1037"/>
      <c r="E408" s="1037"/>
      <c r="F408" s="988">
        <f>F409+F410+F411</f>
        <v>426928.39999999997</v>
      </c>
      <c r="G408" s="988">
        <v>0</v>
      </c>
      <c r="H408" s="962">
        <f t="shared" si="38"/>
        <v>0</v>
      </c>
      <c r="I408" s="962">
        <f t="shared" si="39"/>
        <v>-426928.39999999997</v>
      </c>
      <c r="J408" s="962"/>
      <c r="K408" s="963"/>
      <c r="L408" s="983"/>
      <c r="O408" s="1026"/>
    </row>
    <row r="409" spans="1:22" s="970" customFormat="1" ht="17.25" customHeight="1" x14ac:dyDescent="0.25">
      <c r="A409" s="1037"/>
      <c r="B409" s="1039" t="s">
        <v>1545</v>
      </c>
      <c r="C409" s="1037"/>
      <c r="D409" s="1037"/>
      <c r="E409" s="1037"/>
      <c r="F409" s="988">
        <f>F402+F404+F406</f>
        <v>425806.39999999997</v>
      </c>
      <c r="G409" s="988">
        <f>G402+G404+G406</f>
        <v>425682.19999999995</v>
      </c>
      <c r="H409" s="962">
        <f t="shared" si="38"/>
        <v>99.970831814646274</v>
      </c>
      <c r="I409" s="962">
        <f t="shared" si="39"/>
        <v>-124.20000000001164</v>
      </c>
      <c r="J409" s="962"/>
      <c r="K409" s="963"/>
      <c r="L409" s="983"/>
      <c r="O409" s="1026"/>
    </row>
    <row r="410" spans="1:22" s="970" customFormat="1" ht="17.25" customHeight="1" x14ac:dyDescent="0.25">
      <c r="A410" s="1037"/>
      <c r="B410" s="1039" t="s">
        <v>1546</v>
      </c>
      <c r="C410" s="1037"/>
      <c r="D410" s="1037"/>
      <c r="E410" s="1037"/>
      <c r="F410" s="988">
        <f>F405</f>
        <v>1122</v>
      </c>
      <c r="G410" s="988">
        <f>G405</f>
        <v>1120.4000000000001</v>
      </c>
      <c r="H410" s="962">
        <f t="shared" si="38"/>
        <v>99.85739750445633</v>
      </c>
      <c r="I410" s="962">
        <f t="shared" si="39"/>
        <v>-1.5999999999999091</v>
      </c>
      <c r="J410" s="962"/>
      <c r="K410" s="963"/>
      <c r="L410" s="983"/>
      <c r="O410" s="1026"/>
    </row>
    <row r="411" spans="1:22" s="970" customFormat="1" ht="17.25" customHeight="1" x14ac:dyDescent="0.25">
      <c r="A411" s="1037"/>
      <c r="B411" s="1039" t="s">
        <v>1547</v>
      </c>
      <c r="C411" s="1037"/>
      <c r="D411" s="1037"/>
      <c r="E411" s="1037"/>
      <c r="F411" s="988">
        <v>0</v>
      </c>
      <c r="G411" s="988">
        <v>0</v>
      </c>
      <c r="H411" s="962" t="e">
        <f t="shared" si="38"/>
        <v>#DIV/0!</v>
      </c>
      <c r="I411" s="962">
        <f t="shared" si="39"/>
        <v>0</v>
      </c>
      <c r="J411" s="962"/>
      <c r="K411" s="963"/>
      <c r="L411" s="983"/>
      <c r="O411" s="1026"/>
    </row>
    <row r="412" spans="1:22" s="970" customFormat="1" ht="17.25" customHeight="1" x14ac:dyDescent="0.25">
      <c r="A412" s="1037"/>
      <c r="B412" s="1048" t="s">
        <v>1750</v>
      </c>
      <c r="C412" s="1037"/>
      <c r="D412" s="1037"/>
      <c r="E412" s="1037"/>
      <c r="F412" s="988">
        <f>F413+F414+F415</f>
        <v>426928.39999999997</v>
      </c>
      <c r="G412" s="988">
        <f>G413+G414+G415</f>
        <v>426802.6</v>
      </c>
      <c r="H412" s="962">
        <f t="shared" si="38"/>
        <v>99.970533700732958</v>
      </c>
      <c r="I412" s="962">
        <f t="shared" si="39"/>
        <v>-125.79999999998836</v>
      </c>
      <c r="J412" s="962"/>
      <c r="K412" s="963"/>
      <c r="L412" s="983"/>
      <c r="O412" s="1026"/>
    </row>
    <row r="413" spans="1:22" s="970" customFormat="1" ht="17.25" customHeight="1" x14ac:dyDescent="0.25">
      <c r="A413" s="1037"/>
      <c r="B413" s="1039" t="s">
        <v>1545</v>
      </c>
      <c r="C413" s="1037"/>
      <c r="D413" s="1037"/>
      <c r="E413" s="1037"/>
      <c r="F413" s="988">
        <f t="shared" ref="F413:G415" si="43">F409</f>
        <v>425806.39999999997</v>
      </c>
      <c r="G413" s="988">
        <f t="shared" si="43"/>
        <v>425682.19999999995</v>
      </c>
      <c r="H413" s="962">
        <f t="shared" si="38"/>
        <v>99.970831814646274</v>
      </c>
      <c r="I413" s="962">
        <f t="shared" si="39"/>
        <v>-124.20000000001164</v>
      </c>
      <c r="J413" s="962"/>
      <c r="K413" s="963"/>
      <c r="L413" s="983"/>
      <c r="O413" s="1026"/>
    </row>
    <row r="414" spans="1:22" s="970" customFormat="1" ht="17.25" customHeight="1" x14ac:dyDescent="0.25">
      <c r="A414" s="1037"/>
      <c r="B414" s="1039" t="s">
        <v>1546</v>
      </c>
      <c r="C414" s="1037"/>
      <c r="D414" s="1037"/>
      <c r="E414" s="1037"/>
      <c r="F414" s="988">
        <f t="shared" si="43"/>
        <v>1122</v>
      </c>
      <c r="G414" s="988">
        <f t="shared" si="43"/>
        <v>1120.4000000000001</v>
      </c>
      <c r="H414" s="962">
        <f t="shared" si="38"/>
        <v>99.85739750445633</v>
      </c>
      <c r="I414" s="962">
        <f t="shared" si="39"/>
        <v>-1.5999999999999091</v>
      </c>
      <c r="J414" s="962"/>
      <c r="K414" s="963"/>
      <c r="L414" s="983"/>
      <c r="O414" s="1026"/>
    </row>
    <row r="415" spans="1:22" s="970" customFormat="1" ht="17.25" customHeight="1" x14ac:dyDescent="0.25">
      <c r="A415" s="1037"/>
      <c r="B415" s="1039" t="s">
        <v>1547</v>
      </c>
      <c r="C415" s="1037"/>
      <c r="D415" s="1037"/>
      <c r="E415" s="1037"/>
      <c r="F415" s="988">
        <f t="shared" si="43"/>
        <v>0</v>
      </c>
      <c r="G415" s="988">
        <f t="shared" si="43"/>
        <v>0</v>
      </c>
      <c r="H415" s="962" t="e">
        <f t="shared" si="38"/>
        <v>#DIV/0!</v>
      </c>
      <c r="I415" s="962">
        <f t="shared" si="39"/>
        <v>0</v>
      </c>
      <c r="J415" s="962"/>
      <c r="K415" s="963"/>
      <c r="L415" s="983"/>
      <c r="O415" s="1026"/>
    </row>
    <row r="416" spans="1:22" s="964" customFormat="1" ht="19.5" customHeight="1" x14ac:dyDescent="0.2">
      <c r="A416" s="1364" t="s">
        <v>1567</v>
      </c>
      <c r="B416" s="1364"/>
      <c r="C416" s="1364"/>
      <c r="D416" s="1364"/>
      <c r="E416" s="1364"/>
      <c r="F416" s="997"/>
      <c r="G416" s="962"/>
      <c r="H416" s="962" t="e">
        <f t="shared" si="38"/>
        <v>#DIV/0!</v>
      </c>
      <c r="I416" s="962">
        <f t="shared" si="39"/>
        <v>0</v>
      </c>
      <c r="J416" s="962"/>
      <c r="K416" s="963"/>
      <c r="L416" s="983"/>
      <c r="M416" s="1006"/>
      <c r="N416" s="1006"/>
      <c r="O416" s="1027"/>
      <c r="P416" s="1006"/>
      <c r="Q416" s="1006"/>
      <c r="R416" s="1006"/>
      <c r="S416" s="1006"/>
      <c r="T416" s="980"/>
      <c r="U416" s="980"/>
      <c r="V416" s="980"/>
    </row>
    <row r="417" spans="1:22" s="964" customFormat="1" ht="28.9" customHeight="1" x14ac:dyDescent="0.2">
      <c r="A417" s="1038"/>
      <c r="B417" s="977" t="s">
        <v>481</v>
      </c>
      <c r="C417" s="1038"/>
      <c r="D417" s="1041"/>
      <c r="E417" s="1036" t="s">
        <v>1434</v>
      </c>
      <c r="F417" s="997">
        <f>F418+F419+F420</f>
        <v>21503430.5</v>
      </c>
      <c r="G417" s="997">
        <f>G418+G419+G420</f>
        <v>21480180.899999999</v>
      </c>
      <c r="H417" s="962">
        <f t="shared" si="38"/>
        <v>99.891879577074917</v>
      </c>
      <c r="I417" s="962">
        <f t="shared" si="39"/>
        <v>-23249.60000000149</v>
      </c>
      <c r="J417" s="962"/>
      <c r="K417" s="992">
        <f>G417/F417</f>
        <v>0.99891879577074916</v>
      </c>
      <c r="L417" s="983"/>
      <c r="M417" s="1006"/>
      <c r="N417" s="1006"/>
      <c r="O417" s="1027"/>
      <c r="P417" s="1006"/>
      <c r="Q417" s="1006"/>
      <c r="R417" s="1006"/>
      <c r="S417" s="1006"/>
      <c r="T417" s="980"/>
      <c r="U417" s="980"/>
      <c r="V417" s="980"/>
    </row>
    <row r="418" spans="1:22" s="964" customFormat="1" ht="25.15" customHeight="1" x14ac:dyDescent="0.2">
      <c r="A418" s="1038"/>
      <c r="B418" s="1043"/>
      <c r="C418" s="1038"/>
      <c r="D418" s="1041"/>
      <c r="E418" s="1046" t="s">
        <v>1467</v>
      </c>
      <c r="F418" s="997">
        <f>F315+F345+F374+F394+F409</f>
        <v>1019666.3999999999</v>
      </c>
      <c r="G418" s="997">
        <f>G315+G345+G374+G394+G409</f>
        <v>1019491</v>
      </c>
      <c r="H418" s="962">
        <f t="shared" si="38"/>
        <v>99.982798295599423</v>
      </c>
      <c r="I418" s="962">
        <f t="shared" si="39"/>
        <v>-175.39999999990687</v>
      </c>
      <c r="J418" s="962"/>
      <c r="K418" s="963"/>
      <c r="L418" s="983"/>
      <c r="M418" s="1006"/>
      <c r="N418" s="1006"/>
      <c r="O418" s="1027"/>
      <c r="P418" s="1006"/>
      <c r="Q418" s="1006"/>
      <c r="R418" s="1006"/>
      <c r="S418" s="1006"/>
      <c r="T418" s="980"/>
      <c r="U418" s="980"/>
      <c r="V418" s="980"/>
    </row>
    <row r="419" spans="1:22" s="964" customFormat="1" ht="22.15" customHeight="1" x14ac:dyDescent="0.2">
      <c r="A419" s="1038"/>
      <c r="B419" s="1043"/>
      <c r="C419" s="1038"/>
      <c r="D419" s="1041"/>
      <c r="E419" s="1046" t="s">
        <v>1474</v>
      </c>
      <c r="F419" s="997">
        <f>F316+F346+F375+F395+F410</f>
        <v>13886195.200000001</v>
      </c>
      <c r="G419" s="997">
        <f>G316+G346+G375+G395+G410</f>
        <v>13872514.600000001</v>
      </c>
      <c r="H419" s="962">
        <f t="shared" si="38"/>
        <v>99.901480572590543</v>
      </c>
      <c r="I419" s="962">
        <f t="shared" si="39"/>
        <v>-13680.599999999627</v>
      </c>
      <c r="J419" s="962"/>
      <c r="K419" s="963"/>
      <c r="L419" s="983"/>
      <c r="M419" s="1006"/>
      <c r="N419" s="1006"/>
      <c r="O419" s="1027"/>
      <c r="P419" s="1006"/>
      <c r="Q419" s="1006"/>
      <c r="R419" s="1006"/>
      <c r="S419" s="1006"/>
      <c r="T419" s="980"/>
      <c r="U419" s="980"/>
      <c r="V419" s="980"/>
    </row>
    <row r="420" spans="1:22" s="964" customFormat="1" ht="22.15" customHeight="1" x14ac:dyDescent="0.2">
      <c r="A420" s="1038"/>
      <c r="B420" s="1043"/>
      <c r="C420" s="1038"/>
      <c r="D420" s="1041"/>
      <c r="E420" s="1046" t="s">
        <v>30</v>
      </c>
      <c r="F420" s="997">
        <f>F317+F347+F376+F396</f>
        <v>6597568.8999999976</v>
      </c>
      <c r="G420" s="997">
        <f>G317+G347+G376+G396</f>
        <v>6588175.299999997</v>
      </c>
      <c r="H420" s="962">
        <f t="shared" si="38"/>
        <v>99.857620281919296</v>
      </c>
      <c r="I420" s="962">
        <f t="shared" si="39"/>
        <v>-9393.6000000005588</v>
      </c>
      <c r="J420" s="962"/>
      <c r="K420" s="963"/>
      <c r="L420" s="983"/>
      <c r="M420" s="1006"/>
      <c r="N420" s="1006"/>
      <c r="O420" s="1027"/>
      <c r="P420" s="1006"/>
      <c r="Q420" s="1006"/>
      <c r="R420" s="1006"/>
      <c r="S420" s="1006"/>
      <c r="T420" s="980"/>
      <c r="U420" s="980"/>
      <c r="V420" s="980"/>
    </row>
    <row r="421" spans="1:22" s="964" customFormat="1" ht="24" customHeight="1" x14ac:dyDescent="0.2">
      <c r="A421" s="1038"/>
      <c r="B421" s="977" t="s">
        <v>307</v>
      </c>
      <c r="C421" s="1038"/>
      <c r="D421" s="1041"/>
      <c r="E421" s="1036" t="s">
        <v>1434</v>
      </c>
      <c r="F421" s="997">
        <f>F422+F423+F424</f>
        <v>2166215.7000000002</v>
      </c>
      <c r="G421" s="997">
        <f>G422+G423+G424</f>
        <v>2164262.7999999998</v>
      </c>
      <c r="H421" s="962">
        <f t="shared" si="38"/>
        <v>99.909847389620509</v>
      </c>
      <c r="I421" s="962">
        <f t="shared" si="39"/>
        <v>-1952.9000000003725</v>
      </c>
      <c r="J421" s="962"/>
      <c r="K421" s="963"/>
      <c r="L421" s="983"/>
      <c r="M421" s="1006"/>
      <c r="N421" s="1006"/>
      <c r="O421" s="1027"/>
      <c r="P421" s="1006"/>
      <c r="Q421" s="1006"/>
      <c r="R421" s="1006"/>
      <c r="S421" s="1006"/>
      <c r="T421" s="980"/>
      <c r="U421" s="980"/>
      <c r="V421" s="980"/>
    </row>
    <row r="422" spans="1:22" s="964" customFormat="1" ht="30" customHeight="1" x14ac:dyDescent="0.2">
      <c r="A422" s="1038"/>
      <c r="B422" s="1043"/>
      <c r="C422" s="1038"/>
      <c r="D422" s="1041"/>
      <c r="E422" s="1046" t="s">
        <v>1467</v>
      </c>
      <c r="F422" s="997">
        <f t="shared" ref="F422:G424" si="44">F319+F349+F378</f>
        <v>0</v>
      </c>
      <c r="G422" s="997">
        <f t="shared" si="44"/>
        <v>0</v>
      </c>
      <c r="H422" s="962" t="e">
        <f t="shared" si="38"/>
        <v>#DIV/0!</v>
      </c>
      <c r="I422" s="962">
        <f t="shared" si="39"/>
        <v>0</v>
      </c>
      <c r="J422" s="962"/>
      <c r="K422" s="963"/>
      <c r="L422" s="983"/>
      <c r="M422" s="1006"/>
      <c r="N422" s="1006"/>
      <c r="O422" s="1027"/>
      <c r="P422" s="1006"/>
      <c r="Q422" s="1006"/>
      <c r="R422" s="1006"/>
      <c r="S422" s="1006"/>
      <c r="T422" s="980"/>
      <c r="U422" s="980"/>
      <c r="V422" s="980"/>
    </row>
    <row r="423" spans="1:22" s="964" customFormat="1" ht="23.45" customHeight="1" x14ac:dyDescent="0.2">
      <c r="A423" s="1038"/>
      <c r="B423" s="1043"/>
      <c r="C423" s="1038"/>
      <c r="D423" s="1041"/>
      <c r="E423" s="1046" t="s">
        <v>1474</v>
      </c>
      <c r="F423" s="997">
        <f t="shared" si="44"/>
        <v>1849757.7</v>
      </c>
      <c r="G423" s="997">
        <f t="shared" si="44"/>
        <v>1849757.5</v>
      </c>
      <c r="H423" s="962">
        <f t="shared" si="38"/>
        <v>99.999989187773082</v>
      </c>
      <c r="I423" s="962">
        <f t="shared" si="39"/>
        <v>-0.19999999995343387</v>
      </c>
      <c r="J423" s="962"/>
      <c r="K423" s="963"/>
      <c r="L423" s="983"/>
      <c r="M423" s="1006"/>
      <c r="N423" s="1006"/>
      <c r="O423" s="1027"/>
      <c r="P423" s="1006"/>
      <c r="Q423" s="1006"/>
      <c r="R423" s="1006"/>
      <c r="S423" s="1006"/>
      <c r="T423" s="980"/>
      <c r="U423" s="980"/>
      <c r="V423" s="980"/>
    </row>
    <row r="424" spans="1:22" s="964" customFormat="1" ht="16.149999999999999" customHeight="1" x14ac:dyDescent="0.2">
      <c r="A424" s="1038"/>
      <c r="B424" s="1043"/>
      <c r="C424" s="1038"/>
      <c r="D424" s="1041"/>
      <c r="E424" s="1046" t="s">
        <v>30</v>
      </c>
      <c r="F424" s="997">
        <f t="shared" si="44"/>
        <v>316458</v>
      </c>
      <c r="G424" s="997">
        <f t="shared" si="44"/>
        <v>314505.3</v>
      </c>
      <c r="H424" s="962">
        <f t="shared" si="38"/>
        <v>99.382951292114583</v>
      </c>
      <c r="I424" s="962">
        <f t="shared" si="39"/>
        <v>-1952.7000000000116</v>
      </c>
      <c r="J424" s="962"/>
      <c r="K424" s="963"/>
      <c r="L424" s="983"/>
      <c r="M424" s="1006"/>
      <c r="N424" s="1006"/>
      <c r="O424" s="1027"/>
      <c r="P424" s="1006"/>
      <c r="Q424" s="1006"/>
      <c r="R424" s="1006"/>
      <c r="S424" s="1006"/>
      <c r="T424" s="980"/>
      <c r="U424" s="980"/>
      <c r="V424" s="980"/>
    </row>
    <row r="425" spans="1:22" s="964" customFormat="1" ht="24" customHeight="1" x14ac:dyDescent="0.2">
      <c r="A425" s="1038"/>
      <c r="B425" s="1379" t="s">
        <v>1434</v>
      </c>
      <c r="C425" s="1379"/>
      <c r="D425" s="1379"/>
      <c r="E425" s="1379"/>
      <c r="F425" s="997">
        <f>F426+F427+F428</f>
        <v>23669646.199999999</v>
      </c>
      <c r="G425" s="997">
        <f>G426+G427+G428</f>
        <v>23644443.699999999</v>
      </c>
      <c r="H425" s="962">
        <f t="shared" si="38"/>
        <v>99.89352396826277</v>
      </c>
      <c r="I425" s="962">
        <f t="shared" si="39"/>
        <v>-25202.5</v>
      </c>
      <c r="J425" s="962"/>
      <c r="K425" s="963"/>
      <c r="L425" s="983"/>
      <c r="M425" s="1006"/>
      <c r="N425" s="1006"/>
      <c r="O425" s="1027">
        <f>G425/F425*100</f>
        <v>99.89352396826277</v>
      </c>
      <c r="P425" s="1006"/>
      <c r="Q425" s="1006"/>
      <c r="R425" s="1006"/>
      <c r="S425" s="1006"/>
      <c r="T425" s="980"/>
      <c r="U425" s="980"/>
      <c r="V425" s="980"/>
    </row>
    <row r="426" spans="1:22" s="964" customFormat="1" ht="27.6" customHeight="1" x14ac:dyDescent="0.2">
      <c r="A426" s="1038"/>
      <c r="B426" s="1043"/>
      <c r="C426" s="1038"/>
      <c r="D426" s="1041"/>
      <c r="E426" s="1046" t="s">
        <v>1467</v>
      </c>
      <c r="F426" s="997">
        <f t="shared" ref="F426:G428" si="45">F418+F422</f>
        <v>1019666.3999999999</v>
      </c>
      <c r="G426" s="997">
        <f t="shared" si="45"/>
        <v>1019491</v>
      </c>
      <c r="H426" s="962">
        <f t="shared" si="38"/>
        <v>99.982798295599423</v>
      </c>
      <c r="I426" s="962">
        <f t="shared" si="39"/>
        <v>-175.39999999990687</v>
      </c>
      <c r="J426" s="962"/>
      <c r="K426" s="963"/>
      <c r="L426" s="983"/>
      <c r="M426" s="1006"/>
      <c r="N426" s="1006"/>
      <c r="O426" s="1027"/>
      <c r="P426" s="1006"/>
      <c r="Q426" s="1006"/>
      <c r="R426" s="1006"/>
      <c r="S426" s="1006"/>
      <c r="T426" s="980"/>
      <c r="U426" s="980"/>
      <c r="V426" s="980"/>
    </row>
    <row r="427" spans="1:22" s="964" customFormat="1" ht="27.6" customHeight="1" x14ac:dyDescent="0.2">
      <c r="A427" s="1038"/>
      <c r="B427" s="1043"/>
      <c r="C427" s="1038"/>
      <c r="D427" s="1041"/>
      <c r="E427" s="1046" t="s">
        <v>1474</v>
      </c>
      <c r="F427" s="997">
        <f t="shared" si="45"/>
        <v>15735952.9</v>
      </c>
      <c r="G427" s="997">
        <f t="shared" si="45"/>
        <v>15722272.100000001</v>
      </c>
      <c r="H427" s="962">
        <f t="shared" si="38"/>
        <v>99.913060237998053</v>
      </c>
      <c r="I427" s="962">
        <f t="shared" si="39"/>
        <v>-13680.799999998882</v>
      </c>
      <c r="J427" s="962"/>
      <c r="K427" s="963"/>
      <c r="L427" s="983"/>
      <c r="M427" s="1006"/>
      <c r="N427" s="1006"/>
      <c r="O427" s="1027"/>
      <c r="P427" s="1006"/>
      <c r="Q427" s="1006"/>
      <c r="R427" s="1006"/>
      <c r="S427" s="1006"/>
      <c r="T427" s="980"/>
      <c r="U427" s="980"/>
      <c r="V427" s="980"/>
    </row>
    <row r="428" spans="1:22" s="970" customFormat="1" ht="24.95" customHeight="1" x14ac:dyDescent="0.25">
      <c r="A428" s="1038"/>
      <c r="B428" s="1043"/>
      <c r="C428" s="1038"/>
      <c r="D428" s="1041"/>
      <c r="E428" s="1046" t="s">
        <v>30</v>
      </c>
      <c r="F428" s="997">
        <f t="shared" si="45"/>
        <v>6914026.8999999976</v>
      </c>
      <c r="G428" s="997">
        <f t="shared" si="45"/>
        <v>6902680.5999999968</v>
      </c>
      <c r="H428" s="962">
        <f t="shared" si="38"/>
        <v>99.835894477066603</v>
      </c>
      <c r="I428" s="962">
        <f t="shared" si="39"/>
        <v>-11346.300000000745</v>
      </c>
      <c r="J428" s="962"/>
      <c r="K428" s="963"/>
      <c r="L428" s="983"/>
      <c r="M428" s="986"/>
      <c r="N428" s="986"/>
      <c r="O428" s="1028"/>
      <c r="P428" s="986"/>
      <c r="Q428" s="986"/>
      <c r="R428" s="986"/>
      <c r="S428" s="986"/>
      <c r="T428" s="986"/>
      <c r="U428" s="986"/>
      <c r="V428" s="986"/>
    </row>
    <row r="429" spans="1:22" s="964" customFormat="1" ht="20.25" customHeight="1" x14ac:dyDescent="0.2">
      <c r="A429" s="1364" t="s">
        <v>406</v>
      </c>
      <c r="B429" s="1364"/>
      <c r="C429" s="1364"/>
      <c r="D429" s="1364"/>
      <c r="E429" s="1364"/>
      <c r="F429" s="997"/>
      <c r="G429" s="962"/>
      <c r="H429" s="962" t="e">
        <f t="shared" si="38"/>
        <v>#DIV/0!</v>
      </c>
      <c r="I429" s="962">
        <f t="shared" si="39"/>
        <v>0</v>
      </c>
      <c r="J429" s="962"/>
      <c r="K429" s="963"/>
      <c r="L429" s="983"/>
      <c r="M429" s="980"/>
      <c r="N429" s="980"/>
      <c r="O429" s="1029"/>
      <c r="P429" s="980"/>
      <c r="Q429" s="980"/>
      <c r="R429" s="980"/>
      <c r="S429" s="980"/>
      <c r="T429" s="980"/>
      <c r="U429" s="980"/>
      <c r="V429" s="980"/>
    </row>
    <row r="430" spans="1:22" s="964" customFormat="1" ht="33.75" customHeight="1" x14ac:dyDescent="0.2">
      <c r="A430" s="1364" t="s">
        <v>1534</v>
      </c>
      <c r="B430" s="1364"/>
      <c r="C430" s="1364"/>
      <c r="D430" s="1364"/>
      <c r="E430" s="1364"/>
      <c r="F430" s="997"/>
      <c r="G430" s="962"/>
      <c r="H430" s="962" t="e">
        <f t="shared" si="38"/>
        <v>#DIV/0!</v>
      </c>
      <c r="I430" s="962">
        <f t="shared" si="39"/>
        <v>0</v>
      </c>
      <c r="J430" s="962"/>
      <c r="K430" s="963"/>
      <c r="L430" s="983"/>
      <c r="M430" s="980"/>
      <c r="N430" s="980"/>
      <c r="O430" s="1029"/>
      <c r="P430" s="980"/>
      <c r="Q430" s="980"/>
      <c r="R430" s="980"/>
      <c r="S430" s="980"/>
      <c r="T430" s="980"/>
      <c r="U430" s="980"/>
      <c r="V430" s="980"/>
    </row>
    <row r="431" spans="1:22" s="964" customFormat="1" ht="98.25" customHeight="1" x14ac:dyDescent="0.2">
      <c r="A431" s="1038" t="s">
        <v>162</v>
      </c>
      <c r="B431" s="1043" t="s">
        <v>621</v>
      </c>
      <c r="C431" s="1038" t="s">
        <v>1568</v>
      </c>
      <c r="D431" s="1041" t="s">
        <v>1439</v>
      </c>
      <c r="E431" s="1038" t="s">
        <v>30</v>
      </c>
      <c r="F431" s="997">
        <v>1598108.7</v>
      </c>
      <c r="G431" s="997">
        <v>1598108.6</v>
      </c>
      <c r="H431" s="962">
        <f t="shared" si="38"/>
        <v>99.99999374260338</v>
      </c>
      <c r="I431" s="962">
        <f t="shared" si="39"/>
        <v>-9.9999999860301614E-2</v>
      </c>
      <c r="J431" s="1035" t="s">
        <v>1798</v>
      </c>
      <c r="K431" s="960" t="s">
        <v>1047</v>
      </c>
      <c r="L431" s="983">
        <f t="shared" si="42"/>
        <v>9.9999999860301614E-2</v>
      </c>
      <c r="M431" s="980"/>
      <c r="N431" s="980"/>
      <c r="O431" s="1029"/>
      <c r="P431" s="980"/>
      <c r="Q431" s="980"/>
      <c r="R431" s="980"/>
      <c r="S431" s="980"/>
      <c r="T431" s="980"/>
      <c r="U431" s="980"/>
      <c r="V431" s="980"/>
    </row>
    <row r="432" spans="1:22" s="964" customFormat="1" ht="120.75" customHeight="1" x14ac:dyDescent="0.2">
      <c r="A432" s="1038" t="s">
        <v>163</v>
      </c>
      <c r="B432" s="1043" t="s">
        <v>1569</v>
      </c>
      <c r="C432" s="1038" t="s">
        <v>1570</v>
      </c>
      <c r="D432" s="1041" t="s">
        <v>1622</v>
      </c>
      <c r="E432" s="1038" t="s">
        <v>30</v>
      </c>
      <c r="F432" s="997">
        <v>155492.9</v>
      </c>
      <c r="G432" s="997">
        <v>155041.4</v>
      </c>
      <c r="H432" s="962">
        <f t="shared" si="38"/>
        <v>99.709633044338361</v>
      </c>
      <c r="I432" s="962">
        <f t="shared" si="39"/>
        <v>-451.5</v>
      </c>
      <c r="J432" s="1035" t="s">
        <v>1816</v>
      </c>
      <c r="K432" s="960" t="s">
        <v>1571</v>
      </c>
      <c r="L432" s="983">
        <f t="shared" si="42"/>
        <v>451.5</v>
      </c>
      <c r="M432" s="980"/>
      <c r="N432" s="980"/>
      <c r="O432" s="1029"/>
      <c r="P432" s="980"/>
      <c r="Q432" s="980"/>
      <c r="R432" s="980"/>
      <c r="S432" s="980"/>
      <c r="T432" s="980"/>
      <c r="U432" s="980"/>
      <c r="V432" s="980"/>
    </row>
    <row r="433" spans="1:22" s="964" customFormat="1" ht="106.5" customHeight="1" x14ac:dyDescent="0.2">
      <c r="A433" s="1038" t="s">
        <v>164</v>
      </c>
      <c r="B433" s="1043" t="s">
        <v>692</v>
      </c>
      <c r="C433" s="1038" t="s">
        <v>1568</v>
      </c>
      <c r="D433" s="1041" t="s">
        <v>1751</v>
      </c>
      <c r="E433" s="1038" t="s">
        <v>1466</v>
      </c>
      <c r="F433" s="997">
        <v>366</v>
      </c>
      <c r="G433" s="997">
        <v>366</v>
      </c>
      <c r="H433" s="962">
        <f t="shared" si="38"/>
        <v>100</v>
      </c>
      <c r="I433" s="962">
        <f t="shared" si="39"/>
        <v>0</v>
      </c>
      <c r="J433" s="962"/>
      <c r="K433" s="1002" t="s">
        <v>1752</v>
      </c>
      <c r="L433" s="983"/>
      <c r="M433" s="980"/>
      <c r="N433" s="980"/>
      <c r="O433" s="1029"/>
      <c r="P433" s="980"/>
      <c r="Q433" s="980"/>
      <c r="R433" s="980"/>
      <c r="S433" s="980"/>
      <c r="T433" s="980"/>
      <c r="U433" s="980"/>
      <c r="V433" s="980"/>
    </row>
    <row r="434" spans="1:22" s="964" customFormat="1" ht="226.15" customHeight="1" x14ac:dyDescent="0.2">
      <c r="A434" s="1038" t="s">
        <v>430</v>
      </c>
      <c r="B434" s="1039" t="s">
        <v>1464</v>
      </c>
      <c r="C434" s="1038" t="s">
        <v>530</v>
      </c>
      <c r="D434" s="1041" t="s">
        <v>1460</v>
      </c>
      <c r="E434" s="1038" t="s">
        <v>1466</v>
      </c>
      <c r="F434" s="997">
        <v>55324.800000000003</v>
      </c>
      <c r="G434" s="997">
        <v>55324.800000000003</v>
      </c>
      <c r="H434" s="962">
        <f t="shared" si="38"/>
        <v>100</v>
      </c>
      <c r="I434" s="962">
        <f t="shared" si="39"/>
        <v>0</v>
      </c>
      <c r="J434" s="962"/>
      <c r="K434" s="960" t="s">
        <v>1572</v>
      </c>
      <c r="L434" s="983"/>
      <c r="M434" s="980"/>
      <c r="N434" s="980"/>
      <c r="O434" s="1029"/>
      <c r="P434" s="980"/>
      <c r="Q434" s="980"/>
      <c r="R434" s="980"/>
      <c r="S434" s="980"/>
      <c r="T434" s="980"/>
      <c r="U434" s="980"/>
      <c r="V434" s="980"/>
    </row>
    <row r="435" spans="1:22" s="964" customFormat="1" ht="43.5" customHeight="1" x14ac:dyDescent="0.2">
      <c r="A435" s="1357" t="s">
        <v>1753</v>
      </c>
      <c r="B435" s="1360" t="s">
        <v>1754</v>
      </c>
      <c r="C435" s="1357" t="s">
        <v>1623</v>
      </c>
      <c r="D435" s="1358" t="s">
        <v>1395</v>
      </c>
      <c r="E435" s="1038" t="s">
        <v>1434</v>
      </c>
      <c r="F435" s="997">
        <f>F436+F437</f>
        <v>4475.2</v>
      </c>
      <c r="G435" s="997">
        <f>G436+G437</f>
        <v>4475</v>
      </c>
      <c r="H435" s="962">
        <f t="shared" si="38"/>
        <v>99.995530925992142</v>
      </c>
      <c r="I435" s="962">
        <f t="shared" si="39"/>
        <v>-0.1999999999998181</v>
      </c>
      <c r="J435" s="1356" t="s">
        <v>1624</v>
      </c>
      <c r="K435" s="963"/>
      <c r="L435" s="983">
        <f t="shared" si="42"/>
        <v>0.1999999999998181</v>
      </c>
      <c r="M435" s="980"/>
      <c r="N435" s="980"/>
      <c r="O435" s="1029"/>
      <c r="P435" s="980"/>
      <c r="Q435" s="980"/>
      <c r="R435" s="980"/>
      <c r="S435" s="980"/>
      <c r="T435" s="980"/>
      <c r="U435" s="980"/>
      <c r="V435" s="980"/>
    </row>
    <row r="436" spans="1:22" s="964" customFormat="1" ht="43.5" customHeight="1" x14ac:dyDescent="0.2">
      <c r="A436" s="1357"/>
      <c r="B436" s="1360"/>
      <c r="C436" s="1357"/>
      <c r="D436" s="1358"/>
      <c r="E436" s="1046" t="s">
        <v>1466</v>
      </c>
      <c r="F436" s="997">
        <v>2971.5</v>
      </c>
      <c r="G436" s="962">
        <v>2971.4</v>
      </c>
      <c r="H436" s="962">
        <f t="shared" si="38"/>
        <v>99.996634696281333</v>
      </c>
      <c r="I436" s="962">
        <f t="shared" si="39"/>
        <v>-9.9999999999909051E-2</v>
      </c>
      <c r="J436" s="1356"/>
      <c r="K436" s="960" t="s">
        <v>1755</v>
      </c>
      <c r="L436" s="983">
        <f t="shared" si="42"/>
        <v>9.9999999999909051E-2</v>
      </c>
      <c r="M436" s="980"/>
      <c r="N436" s="980"/>
      <c r="O436" s="1029"/>
      <c r="P436" s="980"/>
      <c r="Q436" s="980"/>
      <c r="R436" s="980"/>
      <c r="S436" s="980"/>
      <c r="T436" s="980"/>
      <c r="U436" s="980"/>
      <c r="V436" s="980"/>
    </row>
    <row r="437" spans="1:22" s="964" customFormat="1" ht="43.5" customHeight="1" x14ac:dyDescent="0.2">
      <c r="A437" s="1357"/>
      <c r="B437" s="1360"/>
      <c r="C437" s="1357"/>
      <c r="D437" s="1358"/>
      <c r="E437" s="1038" t="s">
        <v>30</v>
      </c>
      <c r="F437" s="997">
        <v>1503.7</v>
      </c>
      <c r="G437" s="962">
        <v>1503.6</v>
      </c>
      <c r="H437" s="962">
        <f t="shared" si="38"/>
        <v>99.993349737314617</v>
      </c>
      <c r="I437" s="962">
        <f t="shared" si="39"/>
        <v>-0.10000000000013642</v>
      </c>
      <c r="J437" s="1356"/>
      <c r="K437" s="960" t="s">
        <v>1755</v>
      </c>
      <c r="L437" s="983">
        <f t="shared" si="42"/>
        <v>0.10000000000013642</v>
      </c>
      <c r="M437" s="980"/>
      <c r="N437" s="980"/>
      <c r="O437" s="1029"/>
      <c r="P437" s="980"/>
      <c r="Q437" s="980"/>
      <c r="R437" s="980"/>
      <c r="S437" s="980"/>
      <c r="T437" s="980"/>
      <c r="U437" s="980"/>
      <c r="V437" s="980"/>
    </row>
    <row r="438" spans="1:22" s="964" customFormat="1" ht="52.5" customHeight="1" x14ac:dyDescent="0.2">
      <c r="A438" s="1357" t="s">
        <v>1757</v>
      </c>
      <c r="B438" s="1360" t="s">
        <v>1759</v>
      </c>
      <c r="C438" s="1357" t="s">
        <v>1623</v>
      </c>
      <c r="D438" s="1358" t="s">
        <v>1395</v>
      </c>
      <c r="E438" s="1038" t="s">
        <v>1434</v>
      </c>
      <c r="F438" s="997">
        <f>F439+F440</f>
        <v>2859.8</v>
      </c>
      <c r="G438" s="997">
        <f>G439+G440</f>
        <v>2859.6</v>
      </c>
      <c r="H438" s="962">
        <f t="shared" si="38"/>
        <v>99.993006503951321</v>
      </c>
      <c r="I438" s="962">
        <f t="shared" si="39"/>
        <v>-0.20000000000027285</v>
      </c>
      <c r="J438" s="1356" t="s">
        <v>1624</v>
      </c>
      <c r="K438" s="960" t="s">
        <v>1758</v>
      </c>
      <c r="L438" s="983">
        <f t="shared" si="42"/>
        <v>0.20000000000027285</v>
      </c>
      <c r="M438" s="987"/>
      <c r="N438" s="980"/>
      <c r="O438" s="1029"/>
      <c r="P438" s="980"/>
      <c r="Q438" s="980"/>
      <c r="R438" s="980"/>
      <c r="S438" s="980"/>
      <c r="T438" s="980"/>
      <c r="U438" s="980"/>
      <c r="V438" s="980"/>
    </row>
    <row r="439" spans="1:22" s="964" customFormat="1" ht="52.5" customHeight="1" x14ac:dyDescent="0.2">
      <c r="A439" s="1357"/>
      <c r="B439" s="1360"/>
      <c r="C439" s="1357"/>
      <c r="D439" s="1358"/>
      <c r="E439" s="1046" t="s">
        <v>1466</v>
      </c>
      <c r="F439" s="997">
        <v>1898.9</v>
      </c>
      <c r="G439" s="962">
        <v>1898.8</v>
      </c>
      <c r="H439" s="962">
        <f t="shared" si="38"/>
        <v>99.994733793248713</v>
      </c>
      <c r="I439" s="962">
        <f t="shared" si="39"/>
        <v>-0.10000000000013642</v>
      </c>
      <c r="J439" s="1356"/>
      <c r="K439" s="960" t="s">
        <v>1758</v>
      </c>
      <c r="L439" s="983">
        <f t="shared" si="42"/>
        <v>0.10000000000013642</v>
      </c>
      <c r="M439" s="987"/>
      <c r="N439" s="980"/>
      <c r="O439" s="1029"/>
      <c r="P439" s="980"/>
      <c r="Q439" s="980"/>
      <c r="R439" s="980"/>
      <c r="S439" s="980"/>
      <c r="T439" s="980"/>
      <c r="U439" s="980"/>
      <c r="V439" s="980"/>
    </row>
    <row r="440" spans="1:22" s="964" customFormat="1" ht="52.5" customHeight="1" x14ac:dyDescent="0.2">
      <c r="A440" s="1357"/>
      <c r="B440" s="1360"/>
      <c r="C440" s="1357"/>
      <c r="D440" s="1358"/>
      <c r="E440" s="1038" t="s">
        <v>30</v>
      </c>
      <c r="F440" s="997">
        <v>960.9</v>
      </c>
      <c r="G440" s="962">
        <v>960.8</v>
      </c>
      <c r="H440" s="962">
        <f t="shared" si="38"/>
        <v>99.989593089811635</v>
      </c>
      <c r="I440" s="962">
        <f t="shared" si="39"/>
        <v>-0.10000000000002274</v>
      </c>
      <c r="J440" s="1356"/>
      <c r="K440" s="960" t="s">
        <v>1758</v>
      </c>
      <c r="L440" s="983">
        <f t="shared" si="42"/>
        <v>0.10000000000002274</v>
      </c>
      <c r="M440" s="987"/>
      <c r="N440" s="980"/>
      <c r="O440" s="1029"/>
      <c r="P440" s="980"/>
      <c r="Q440" s="980"/>
      <c r="R440" s="980"/>
      <c r="S440" s="980"/>
      <c r="T440" s="980"/>
      <c r="U440" s="980"/>
      <c r="V440" s="980"/>
    </row>
    <row r="441" spans="1:22" s="964" customFormat="1" ht="45.75" customHeight="1" x14ac:dyDescent="0.2">
      <c r="A441" s="1364" t="s">
        <v>962</v>
      </c>
      <c r="B441" s="1364"/>
      <c r="C441" s="1364"/>
      <c r="D441" s="1364"/>
      <c r="E441" s="1364"/>
      <c r="F441" s="997"/>
      <c r="G441" s="962"/>
      <c r="H441" s="962" t="e">
        <f t="shared" si="38"/>
        <v>#DIV/0!</v>
      </c>
      <c r="I441" s="962">
        <f t="shared" si="39"/>
        <v>0</v>
      </c>
      <c r="J441" s="962"/>
      <c r="K441" s="963"/>
      <c r="L441" s="983"/>
      <c r="M441" s="980"/>
      <c r="N441" s="980"/>
      <c r="O441" s="1029"/>
      <c r="P441" s="980"/>
      <c r="Q441" s="980"/>
      <c r="R441" s="980"/>
      <c r="S441" s="980"/>
      <c r="T441" s="980"/>
      <c r="U441" s="980"/>
      <c r="V441" s="980"/>
    </row>
    <row r="442" spans="1:22" s="964" customFormat="1" ht="24" x14ac:dyDescent="0.2">
      <c r="A442" s="1038"/>
      <c r="B442" s="977" t="s">
        <v>481</v>
      </c>
      <c r="C442" s="1038"/>
      <c r="D442" s="1041"/>
      <c r="E442" s="1038"/>
      <c r="F442" s="997">
        <f>F443+F444+F445</f>
        <v>1816627.3999999997</v>
      </c>
      <c r="G442" s="997">
        <f>G443+G444+G445</f>
        <v>1816175.4000000001</v>
      </c>
      <c r="H442" s="962">
        <f t="shared" si="38"/>
        <v>99.975118728254373</v>
      </c>
      <c r="I442" s="962">
        <f t="shared" si="39"/>
        <v>-451.99999999953434</v>
      </c>
      <c r="J442" s="962"/>
      <c r="K442" s="963"/>
      <c r="L442" s="983"/>
      <c r="M442" s="980"/>
      <c r="N442" s="980"/>
      <c r="O442" s="1029"/>
      <c r="P442" s="980"/>
      <c r="Q442" s="980"/>
      <c r="R442" s="980"/>
      <c r="S442" s="980"/>
      <c r="T442" s="980"/>
      <c r="U442" s="980"/>
      <c r="V442" s="980"/>
    </row>
    <row r="443" spans="1:22" s="964" customFormat="1" ht="12" x14ac:dyDescent="0.2">
      <c r="A443" s="1038"/>
      <c r="B443" s="1043" t="s">
        <v>468</v>
      </c>
      <c r="C443" s="1038"/>
      <c r="D443" s="1041"/>
      <c r="E443" s="1038"/>
      <c r="F443" s="997">
        <f>0</f>
        <v>0</v>
      </c>
      <c r="G443" s="997">
        <f>0</f>
        <v>0</v>
      </c>
      <c r="H443" s="962" t="e">
        <f t="shared" si="38"/>
        <v>#DIV/0!</v>
      </c>
      <c r="I443" s="962">
        <f t="shared" si="39"/>
        <v>0</v>
      </c>
      <c r="J443" s="962"/>
      <c r="K443" s="963"/>
      <c r="L443" s="983"/>
      <c r="M443" s="980"/>
      <c r="N443" s="980"/>
      <c r="O443" s="1029"/>
      <c r="P443" s="980"/>
      <c r="Q443" s="980"/>
      <c r="R443" s="980"/>
      <c r="S443" s="980"/>
      <c r="T443" s="980"/>
      <c r="U443" s="980"/>
      <c r="V443" s="980"/>
    </row>
    <row r="444" spans="1:22" s="964" customFormat="1" ht="12" x14ac:dyDescent="0.2">
      <c r="A444" s="1038"/>
      <c r="B444" s="1043" t="s">
        <v>29</v>
      </c>
      <c r="C444" s="1038"/>
      <c r="D444" s="1041"/>
      <c r="E444" s="1038"/>
      <c r="F444" s="997">
        <f>F434+F436+F433+F439</f>
        <v>60561.200000000004</v>
      </c>
      <c r="G444" s="997">
        <f>G434+G436+G433+G439</f>
        <v>60561.000000000007</v>
      </c>
      <c r="H444" s="962">
        <f t="shared" si="38"/>
        <v>99.999669755553072</v>
      </c>
      <c r="I444" s="962">
        <f t="shared" si="39"/>
        <v>-0.19999999999708962</v>
      </c>
      <c r="J444" s="962"/>
      <c r="K444" s="963"/>
      <c r="L444" s="983"/>
      <c r="M444" s="980"/>
      <c r="N444" s="980"/>
      <c r="O444" s="1029"/>
      <c r="P444" s="980"/>
      <c r="Q444" s="980"/>
      <c r="R444" s="980"/>
      <c r="S444" s="980"/>
      <c r="T444" s="980"/>
      <c r="U444" s="980"/>
      <c r="V444" s="980"/>
    </row>
    <row r="445" spans="1:22" s="964" customFormat="1" ht="12" x14ac:dyDescent="0.2">
      <c r="A445" s="1038"/>
      <c r="B445" s="1043" t="s">
        <v>158</v>
      </c>
      <c r="C445" s="1038"/>
      <c r="D445" s="1041"/>
      <c r="E445" s="1038"/>
      <c r="F445" s="997">
        <f>F431+F432+F437+F440</f>
        <v>1756066.1999999997</v>
      </c>
      <c r="G445" s="997">
        <f>G431+G432+G437+G440</f>
        <v>1755614.4000000001</v>
      </c>
      <c r="H445" s="962">
        <f t="shared" si="38"/>
        <v>99.97427204054155</v>
      </c>
      <c r="I445" s="962">
        <f t="shared" si="39"/>
        <v>-451.7999999995809</v>
      </c>
      <c r="J445" s="962"/>
      <c r="K445" s="963"/>
      <c r="L445" s="983"/>
      <c r="M445" s="980"/>
      <c r="N445" s="980"/>
      <c r="O445" s="1029"/>
      <c r="P445" s="980"/>
      <c r="Q445" s="980"/>
      <c r="R445" s="980"/>
      <c r="S445" s="980"/>
      <c r="T445" s="980"/>
      <c r="U445" s="980"/>
      <c r="V445" s="980"/>
    </row>
    <row r="446" spans="1:22" s="964" customFormat="1" ht="12" x14ac:dyDescent="0.2">
      <c r="A446" s="1038"/>
      <c r="B446" s="977" t="s">
        <v>918</v>
      </c>
      <c r="C446" s="1038"/>
      <c r="D446" s="1041"/>
      <c r="E446" s="1038"/>
      <c r="F446" s="997">
        <f>F447+F448+F449</f>
        <v>1816627.3999999997</v>
      </c>
      <c r="G446" s="997">
        <f>G447+G448+G449</f>
        <v>1816175.4000000001</v>
      </c>
      <c r="H446" s="962">
        <f t="shared" si="38"/>
        <v>99.975118728254373</v>
      </c>
      <c r="I446" s="962">
        <f t="shared" si="39"/>
        <v>-451.99999999953434</v>
      </c>
      <c r="J446" s="962"/>
      <c r="K446" s="963"/>
      <c r="L446" s="983"/>
      <c r="M446" s="980"/>
      <c r="N446" s="980"/>
      <c r="O446" s="1029"/>
      <c r="P446" s="980"/>
      <c r="Q446" s="980"/>
      <c r="R446" s="980"/>
      <c r="S446" s="980"/>
      <c r="T446" s="980"/>
      <c r="U446" s="980"/>
      <c r="V446" s="980"/>
    </row>
    <row r="447" spans="1:22" s="964" customFormat="1" ht="12" x14ac:dyDescent="0.2">
      <c r="A447" s="1038"/>
      <c r="B447" s="1043" t="s">
        <v>468</v>
      </c>
      <c r="C447" s="1038"/>
      <c r="D447" s="1041"/>
      <c r="E447" s="1038"/>
      <c r="F447" s="997">
        <f>F443</f>
        <v>0</v>
      </c>
      <c r="G447" s="997">
        <f t="shared" ref="G447" si="46">G443</f>
        <v>0</v>
      </c>
      <c r="H447" s="962" t="e">
        <f t="shared" si="38"/>
        <v>#DIV/0!</v>
      </c>
      <c r="I447" s="962">
        <f t="shared" si="39"/>
        <v>0</v>
      </c>
      <c r="J447" s="962"/>
      <c r="K447" s="963"/>
      <c r="L447" s="983"/>
      <c r="M447" s="980"/>
      <c r="N447" s="980"/>
      <c r="O447" s="1029"/>
      <c r="P447" s="980"/>
      <c r="Q447" s="980"/>
      <c r="R447" s="980"/>
      <c r="S447" s="980"/>
      <c r="T447" s="980"/>
      <c r="U447" s="980"/>
      <c r="V447" s="980"/>
    </row>
    <row r="448" spans="1:22" s="970" customFormat="1" ht="12" x14ac:dyDescent="0.25">
      <c r="A448" s="1038"/>
      <c r="B448" s="1043" t="s">
        <v>29</v>
      </c>
      <c r="C448" s="1038"/>
      <c r="D448" s="1041"/>
      <c r="E448" s="1038"/>
      <c r="F448" s="997">
        <f>F444</f>
        <v>60561.200000000004</v>
      </c>
      <c r="G448" s="997">
        <f>G444</f>
        <v>60561.000000000007</v>
      </c>
      <c r="H448" s="962">
        <f t="shared" si="38"/>
        <v>99.999669755553072</v>
      </c>
      <c r="I448" s="962">
        <f t="shared" si="39"/>
        <v>-0.19999999999708962</v>
      </c>
      <c r="J448" s="962"/>
      <c r="K448" s="963"/>
      <c r="L448" s="983"/>
      <c r="M448" s="986"/>
      <c r="N448" s="986"/>
      <c r="O448" s="1028"/>
      <c r="P448" s="986"/>
      <c r="Q448" s="986"/>
      <c r="R448" s="986"/>
      <c r="S448" s="986"/>
      <c r="T448" s="986"/>
      <c r="U448" s="986"/>
      <c r="V448" s="986"/>
    </row>
    <row r="449" spans="1:22" s="964" customFormat="1" ht="12" x14ac:dyDescent="0.2">
      <c r="A449" s="1038"/>
      <c r="B449" s="1043" t="s">
        <v>158</v>
      </c>
      <c r="C449" s="1038"/>
      <c r="D449" s="1041"/>
      <c r="E449" s="1038"/>
      <c r="F449" s="997">
        <f>F445</f>
        <v>1756066.1999999997</v>
      </c>
      <c r="G449" s="997">
        <f>G445</f>
        <v>1755614.4000000001</v>
      </c>
      <c r="H449" s="962">
        <f t="shared" si="38"/>
        <v>99.97427204054155</v>
      </c>
      <c r="I449" s="962">
        <f t="shared" si="39"/>
        <v>-451.7999999995809</v>
      </c>
      <c r="J449" s="962"/>
      <c r="K449" s="963"/>
      <c r="L449" s="983"/>
      <c r="M449" s="980"/>
      <c r="N449" s="980"/>
      <c r="O449" s="1029"/>
      <c r="P449" s="980"/>
      <c r="Q449" s="980"/>
      <c r="R449" s="980"/>
      <c r="S449" s="980"/>
      <c r="T449" s="980"/>
      <c r="U449" s="980"/>
      <c r="V449" s="980"/>
    </row>
    <row r="450" spans="1:22" s="964" customFormat="1" ht="22.9" customHeight="1" x14ac:dyDescent="0.2">
      <c r="A450" s="1376" t="s">
        <v>1625</v>
      </c>
      <c r="B450" s="1376"/>
      <c r="C450" s="1376"/>
      <c r="D450" s="1376"/>
      <c r="E450" s="1376"/>
      <c r="F450" s="997"/>
      <c r="G450" s="997"/>
      <c r="H450" s="962" t="e">
        <f t="shared" si="38"/>
        <v>#DIV/0!</v>
      </c>
      <c r="I450" s="962">
        <f t="shared" si="39"/>
        <v>0</v>
      </c>
      <c r="J450" s="962"/>
      <c r="K450" s="963"/>
      <c r="L450" s="983"/>
      <c r="M450" s="980"/>
      <c r="N450" s="980"/>
      <c r="O450" s="1029"/>
      <c r="P450" s="980"/>
      <c r="Q450" s="980"/>
      <c r="R450" s="980"/>
      <c r="S450" s="980"/>
      <c r="T450" s="980"/>
      <c r="U450" s="980"/>
      <c r="V450" s="980"/>
    </row>
    <row r="451" spans="1:22" s="964" customFormat="1" ht="91.9" customHeight="1" x14ac:dyDescent="0.2">
      <c r="A451" s="1038" t="s">
        <v>348</v>
      </c>
      <c r="B451" s="1043" t="s">
        <v>1627</v>
      </c>
      <c r="C451" s="1040" t="s">
        <v>1623</v>
      </c>
      <c r="D451" s="1041" t="s">
        <v>1597</v>
      </c>
      <c r="E451" s="1038" t="s">
        <v>30</v>
      </c>
      <c r="F451" s="997">
        <v>24209.1</v>
      </c>
      <c r="G451" s="997">
        <v>24209.1</v>
      </c>
      <c r="H451" s="962">
        <f t="shared" si="38"/>
        <v>100</v>
      </c>
      <c r="I451" s="962">
        <f t="shared" si="39"/>
        <v>0</v>
      </c>
      <c r="J451" s="962"/>
      <c r="K451" s="960" t="s">
        <v>1628</v>
      </c>
      <c r="L451" s="983"/>
      <c r="M451" s="980"/>
      <c r="N451" s="980"/>
      <c r="O451" s="1029"/>
      <c r="P451" s="980"/>
      <c r="Q451" s="980"/>
      <c r="R451" s="980"/>
      <c r="S451" s="980"/>
      <c r="T451" s="980"/>
      <c r="U451" s="980"/>
      <c r="V451" s="980"/>
    </row>
    <row r="452" spans="1:22" s="964" customFormat="1" ht="24" customHeight="1" x14ac:dyDescent="0.2">
      <c r="A452" s="1376" t="s">
        <v>1626</v>
      </c>
      <c r="B452" s="1376"/>
      <c r="C452" s="1376"/>
      <c r="D452" s="1376"/>
      <c r="E452" s="1376"/>
      <c r="F452" s="997"/>
      <c r="G452" s="997"/>
      <c r="H452" s="962" t="e">
        <f t="shared" si="38"/>
        <v>#DIV/0!</v>
      </c>
      <c r="I452" s="962">
        <f t="shared" si="39"/>
        <v>0</v>
      </c>
      <c r="J452" s="962"/>
      <c r="K452" s="963"/>
      <c r="L452" s="983"/>
      <c r="M452" s="980"/>
      <c r="N452" s="980"/>
      <c r="O452" s="1029"/>
      <c r="P452" s="980"/>
      <c r="Q452" s="980"/>
      <c r="R452" s="980"/>
      <c r="S452" s="980"/>
      <c r="T452" s="980"/>
      <c r="U452" s="980"/>
      <c r="V452" s="980"/>
    </row>
    <row r="453" spans="1:22" s="964" customFormat="1" ht="24" x14ac:dyDescent="0.2">
      <c r="A453" s="1038"/>
      <c r="B453" s="977" t="s">
        <v>481</v>
      </c>
      <c r="C453" s="1038"/>
      <c r="D453" s="1041"/>
      <c r="E453" s="1038"/>
      <c r="F453" s="997">
        <f>F454+F455+F456</f>
        <v>24209.1</v>
      </c>
      <c r="G453" s="997">
        <f>G454+G455+G456</f>
        <v>24209.1</v>
      </c>
      <c r="H453" s="962">
        <f t="shared" si="38"/>
        <v>100</v>
      </c>
      <c r="I453" s="962">
        <f t="shared" si="39"/>
        <v>0</v>
      </c>
      <c r="J453" s="962"/>
      <c r="K453" s="963"/>
      <c r="L453" s="983"/>
      <c r="M453" s="980"/>
      <c r="N453" s="980"/>
      <c r="O453" s="1029"/>
      <c r="P453" s="980"/>
      <c r="Q453" s="980"/>
      <c r="R453" s="980"/>
      <c r="S453" s="980"/>
      <c r="T453" s="980"/>
      <c r="U453" s="980"/>
      <c r="V453" s="980"/>
    </row>
    <row r="454" spans="1:22" s="964" customFormat="1" ht="12" x14ac:dyDescent="0.2">
      <c r="A454" s="1038"/>
      <c r="B454" s="1043" t="s">
        <v>468</v>
      </c>
      <c r="C454" s="1038"/>
      <c r="D454" s="1041"/>
      <c r="E454" s="1038"/>
      <c r="F454" s="997">
        <v>0</v>
      </c>
      <c r="G454" s="997">
        <v>0</v>
      </c>
      <c r="H454" s="962" t="e">
        <f t="shared" si="38"/>
        <v>#DIV/0!</v>
      </c>
      <c r="I454" s="962">
        <f t="shared" si="39"/>
        <v>0</v>
      </c>
      <c r="J454" s="962"/>
      <c r="K454" s="963"/>
      <c r="L454" s="983"/>
      <c r="M454" s="980"/>
      <c r="N454" s="980"/>
      <c r="O454" s="1029"/>
      <c r="P454" s="980"/>
      <c r="Q454" s="980"/>
      <c r="R454" s="980"/>
      <c r="S454" s="980"/>
      <c r="T454" s="980"/>
      <c r="U454" s="980"/>
      <c r="V454" s="980"/>
    </row>
    <row r="455" spans="1:22" s="964" customFormat="1" ht="12" x14ac:dyDescent="0.2">
      <c r="A455" s="1038"/>
      <c r="B455" s="1043" t="s">
        <v>29</v>
      </c>
      <c r="C455" s="1038"/>
      <c r="D455" s="1041"/>
      <c r="E455" s="1038"/>
      <c r="F455" s="997">
        <v>0</v>
      </c>
      <c r="G455" s="997">
        <v>0</v>
      </c>
      <c r="H455" s="962" t="e">
        <f t="shared" si="38"/>
        <v>#DIV/0!</v>
      </c>
      <c r="I455" s="962">
        <f t="shared" si="39"/>
        <v>0</v>
      </c>
      <c r="J455" s="962"/>
      <c r="K455" s="963"/>
      <c r="L455" s="983"/>
      <c r="M455" s="980"/>
      <c r="N455" s="980"/>
      <c r="O455" s="1029"/>
      <c r="P455" s="980"/>
      <c r="Q455" s="980"/>
      <c r="R455" s="980"/>
      <c r="S455" s="980"/>
      <c r="T455" s="980"/>
      <c r="U455" s="980"/>
      <c r="V455" s="980"/>
    </row>
    <row r="456" spans="1:22" s="964" customFormat="1" ht="12" x14ac:dyDescent="0.2">
      <c r="A456" s="1038"/>
      <c r="B456" s="1043" t="s">
        <v>158</v>
      </c>
      <c r="C456" s="1038"/>
      <c r="D456" s="1041"/>
      <c r="E456" s="1038"/>
      <c r="F456" s="997">
        <f>F451</f>
        <v>24209.1</v>
      </c>
      <c r="G456" s="997">
        <f>G451</f>
        <v>24209.1</v>
      </c>
      <c r="H456" s="962">
        <f t="shared" si="38"/>
        <v>100</v>
      </c>
      <c r="I456" s="962">
        <f t="shared" si="39"/>
        <v>0</v>
      </c>
      <c r="J456" s="962"/>
      <c r="K456" s="963"/>
      <c r="L456" s="983"/>
      <c r="M456" s="980"/>
      <c r="N456" s="980"/>
      <c r="O456" s="1029"/>
      <c r="P456" s="980"/>
      <c r="Q456" s="980"/>
      <c r="R456" s="980"/>
      <c r="S456" s="980"/>
      <c r="T456" s="980"/>
      <c r="U456" s="980"/>
      <c r="V456" s="980"/>
    </row>
    <row r="457" spans="1:22" s="964" customFormat="1" ht="12" x14ac:dyDescent="0.2">
      <c r="A457" s="1038"/>
      <c r="B457" s="977" t="s">
        <v>1629</v>
      </c>
      <c r="C457" s="1038"/>
      <c r="D457" s="1041"/>
      <c r="E457" s="1038"/>
      <c r="F457" s="997">
        <f>F458+F459+F460</f>
        <v>24209.1</v>
      </c>
      <c r="G457" s="997">
        <f>G458+G459+G460</f>
        <v>24209.1</v>
      </c>
      <c r="H457" s="962">
        <f t="shared" ref="H457:H520" si="47">G457/F457*100</f>
        <v>100</v>
      </c>
      <c r="I457" s="962">
        <f t="shared" ref="I457:I520" si="48">G457-F457</f>
        <v>0</v>
      </c>
      <c r="J457" s="962"/>
      <c r="K457" s="963"/>
      <c r="L457" s="983"/>
      <c r="M457" s="980"/>
      <c r="N457" s="980"/>
      <c r="O457" s="1029"/>
      <c r="P457" s="980"/>
      <c r="Q457" s="980"/>
      <c r="R457" s="980"/>
      <c r="S457" s="980"/>
      <c r="T457" s="980"/>
      <c r="U457" s="980"/>
      <c r="V457" s="980"/>
    </row>
    <row r="458" spans="1:22" s="964" customFormat="1" ht="12" x14ac:dyDescent="0.2">
      <c r="A458" s="1038"/>
      <c r="B458" s="1043" t="s">
        <v>468</v>
      </c>
      <c r="C458" s="1038"/>
      <c r="D458" s="1041"/>
      <c r="E458" s="1038"/>
      <c r="F458" s="997">
        <f t="shared" ref="F458:G460" si="49">F454</f>
        <v>0</v>
      </c>
      <c r="G458" s="997">
        <f t="shared" si="49"/>
        <v>0</v>
      </c>
      <c r="H458" s="962" t="e">
        <f t="shared" si="47"/>
        <v>#DIV/0!</v>
      </c>
      <c r="I458" s="962">
        <f t="shared" si="48"/>
        <v>0</v>
      </c>
      <c r="J458" s="962"/>
      <c r="K458" s="963"/>
      <c r="L458" s="983"/>
      <c r="M458" s="980"/>
      <c r="N458" s="980"/>
      <c r="O458" s="1029"/>
      <c r="P458" s="980"/>
      <c r="Q458" s="980"/>
      <c r="R458" s="980"/>
      <c r="S458" s="980"/>
      <c r="T458" s="980"/>
      <c r="U458" s="980"/>
      <c r="V458" s="980"/>
    </row>
    <row r="459" spans="1:22" s="964" customFormat="1" ht="12" x14ac:dyDescent="0.2">
      <c r="A459" s="1038"/>
      <c r="B459" s="1043" t="s">
        <v>29</v>
      </c>
      <c r="C459" s="1038"/>
      <c r="D459" s="1041"/>
      <c r="E459" s="1038"/>
      <c r="F459" s="997">
        <f t="shared" si="49"/>
        <v>0</v>
      </c>
      <c r="G459" s="997">
        <f t="shared" si="49"/>
        <v>0</v>
      </c>
      <c r="H459" s="962" t="e">
        <f t="shared" si="47"/>
        <v>#DIV/0!</v>
      </c>
      <c r="I459" s="962">
        <f t="shared" si="48"/>
        <v>0</v>
      </c>
      <c r="J459" s="962"/>
      <c r="K459" s="963"/>
      <c r="L459" s="983"/>
      <c r="M459" s="980"/>
      <c r="N459" s="980"/>
      <c r="O459" s="1029"/>
      <c r="P459" s="980"/>
      <c r="Q459" s="980"/>
      <c r="R459" s="980"/>
      <c r="S459" s="980"/>
      <c r="T459" s="980"/>
      <c r="U459" s="980"/>
      <c r="V459" s="980"/>
    </row>
    <row r="460" spans="1:22" s="964" customFormat="1" ht="12" x14ac:dyDescent="0.2">
      <c r="A460" s="1038"/>
      <c r="B460" s="1043" t="s">
        <v>158</v>
      </c>
      <c r="C460" s="1038"/>
      <c r="D460" s="1041"/>
      <c r="E460" s="1038"/>
      <c r="F460" s="997">
        <f t="shared" si="49"/>
        <v>24209.1</v>
      </c>
      <c r="G460" s="997">
        <f t="shared" si="49"/>
        <v>24209.1</v>
      </c>
      <c r="H460" s="962">
        <f t="shared" si="47"/>
        <v>100</v>
      </c>
      <c r="I460" s="962">
        <f t="shared" si="48"/>
        <v>0</v>
      </c>
      <c r="J460" s="962"/>
      <c r="K460" s="963"/>
      <c r="L460" s="983"/>
      <c r="M460" s="980"/>
      <c r="N460" s="980"/>
      <c r="O460" s="1029"/>
      <c r="P460" s="980"/>
      <c r="Q460" s="980"/>
      <c r="R460" s="980"/>
      <c r="S460" s="980"/>
      <c r="T460" s="980"/>
      <c r="U460" s="980"/>
      <c r="V460" s="980"/>
    </row>
    <row r="461" spans="1:22" s="964" customFormat="1" ht="15.75" customHeight="1" x14ac:dyDescent="0.2">
      <c r="A461" s="1364" t="s">
        <v>718</v>
      </c>
      <c r="B461" s="1364"/>
      <c r="C461" s="1364"/>
      <c r="D461" s="1364"/>
      <c r="E461" s="1038"/>
      <c r="F461" s="997"/>
      <c r="G461" s="962"/>
      <c r="H461" s="962" t="e">
        <f t="shared" si="47"/>
        <v>#DIV/0!</v>
      </c>
      <c r="I461" s="962">
        <f t="shared" si="48"/>
        <v>0</v>
      </c>
      <c r="J461" s="962"/>
      <c r="K461" s="963"/>
      <c r="L461" s="983"/>
      <c r="M461" s="980"/>
      <c r="N461" s="980"/>
      <c r="O461" s="1029"/>
      <c r="P461" s="980"/>
      <c r="Q461" s="980"/>
      <c r="R461" s="980"/>
      <c r="S461" s="980"/>
      <c r="T461" s="980"/>
      <c r="U461" s="980"/>
      <c r="V461" s="980"/>
    </row>
    <row r="462" spans="1:22" s="964" customFormat="1" ht="24" x14ac:dyDescent="0.2">
      <c r="A462" s="1038"/>
      <c r="B462" s="977" t="s">
        <v>481</v>
      </c>
      <c r="C462" s="1038"/>
      <c r="D462" s="1041"/>
      <c r="E462" s="1037" t="s">
        <v>1434</v>
      </c>
      <c r="F462" s="997">
        <f>F463+F464+F465</f>
        <v>1840836.4999999998</v>
      </c>
      <c r="G462" s="997">
        <f t="shared" ref="G462" si="50">G463+G464+G465</f>
        <v>1840384.5000000002</v>
      </c>
      <c r="H462" s="962">
        <f t="shared" si="47"/>
        <v>99.975445945362367</v>
      </c>
      <c r="I462" s="962">
        <f t="shared" si="48"/>
        <v>-451.99999999953434</v>
      </c>
      <c r="J462" s="962"/>
      <c r="K462" s="992">
        <f>G462/F462</f>
        <v>0.99975445945362362</v>
      </c>
      <c r="L462" s="983"/>
      <c r="M462" s="980"/>
      <c r="N462" s="980"/>
      <c r="O462" s="1029"/>
      <c r="P462" s="980"/>
      <c r="Q462" s="980"/>
      <c r="R462" s="980"/>
      <c r="S462" s="980"/>
      <c r="T462" s="980"/>
      <c r="U462" s="980"/>
      <c r="V462" s="980"/>
    </row>
    <row r="463" spans="1:22" s="964" customFormat="1" ht="24" x14ac:dyDescent="0.2">
      <c r="A463" s="1038"/>
      <c r="B463" s="1043"/>
      <c r="C463" s="1038"/>
      <c r="D463" s="1041"/>
      <c r="E463" s="1046" t="s">
        <v>1467</v>
      </c>
      <c r="F463" s="997">
        <f t="shared" ref="F463:G465" si="51">F443+F454</f>
        <v>0</v>
      </c>
      <c r="G463" s="997">
        <f t="shared" si="51"/>
        <v>0</v>
      </c>
      <c r="H463" s="962" t="e">
        <f t="shared" si="47"/>
        <v>#DIV/0!</v>
      </c>
      <c r="I463" s="962">
        <f t="shared" si="48"/>
        <v>0</v>
      </c>
      <c r="J463" s="962"/>
      <c r="K463" s="963"/>
      <c r="L463" s="983"/>
      <c r="O463" s="1001"/>
    </row>
    <row r="464" spans="1:22" s="964" customFormat="1" ht="24" x14ac:dyDescent="0.2">
      <c r="A464" s="1038"/>
      <c r="B464" s="1043"/>
      <c r="C464" s="1038"/>
      <c r="D464" s="1041"/>
      <c r="E464" s="1046" t="s">
        <v>1474</v>
      </c>
      <c r="F464" s="997">
        <f t="shared" si="51"/>
        <v>60561.200000000004</v>
      </c>
      <c r="G464" s="997">
        <f t="shared" si="51"/>
        <v>60561.000000000007</v>
      </c>
      <c r="H464" s="962">
        <f t="shared" si="47"/>
        <v>99.999669755553072</v>
      </c>
      <c r="I464" s="962">
        <f t="shared" si="48"/>
        <v>-0.19999999999708962</v>
      </c>
      <c r="J464" s="962"/>
      <c r="K464" s="963"/>
      <c r="L464" s="983"/>
      <c r="O464" s="1001"/>
    </row>
    <row r="465" spans="1:15" s="964" customFormat="1" ht="12" x14ac:dyDescent="0.2">
      <c r="A465" s="1038"/>
      <c r="B465" s="1043"/>
      <c r="C465" s="1038"/>
      <c r="D465" s="1041"/>
      <c r="E465" s="1046" t="s">
        <v>30</v>
      </c>
      <c r="F465" s="997">
        <f t="shared" si="51"/>
        <v>1780275.2999999998</v>
      </c>
      <c r="G465" s="997">
        <f t="shared" si="51"/>
        <v>1779823.5000000002</v>
      </c>
      <c r="H465" s="962">
        <f t="shared" si="47"/>
        <v>99.974621902578804</v>
      </c>
      <c r="I465" s="962">
        <f t="shared" si="48"/>
        <v>-451.7999999995809</v>
      </c>
      <c r="J465" s="962"/>
      <c r="K465" s="963"/>
      <c r="L465" s="983"/>
      <c r="O465" s="1001"/>
    </row>
    <row r="466" spans="1:15" s="964" customFormat="1" ht="12" x14ac:dyDescent="0.2">
      <c r="A466" s="1038"/>
      <c r="B466" s="1375" t="s">
        <v>1528</v>
      </c>
      <c r="C466" s="1375"/>
      <c r="D466" s="1375"/>
      <c r="E466" s="1375"/>
      <c r="F466" s="997">
        <f>F467+F468+F469</f>
        <v>1840836.4999999998</v>
      </c>
      <c r="G466" s="997">
        <f>G467+G468+G469</f>
        <v>1840384.5000000002</v>
      </c>
      <c r="H466" s="962">
        <f t="shared" si="47"/>
        <v>99.975445945362367</v>
      </c>
      <c r="I466" s="962">
        <f t="shared" si="48"/>
        <v>-451.99999999953434</v>
      </c>
      <c r="J466" s="962"/>
      <c r="K466" s="963"/>
      <c r="L466" s="983"/>
      <c r="O466" s="1001">
        <f>G466/F466*100</f>
        <v>99.975445945362367</v>
      </c>
    </row>
    <row r="467" spans="1:15" s="964" customFormat="1" ht="24" x14ac:dyDescent="0.2">
      <c r="A467" s="1038"/>
      <c r="B467" s="1043"/>
      <c r="C467" s="1038"/>
      <c r="D467" s="1041"/>
      <c r="E467" s="1046" t="s">
        <v>1467</v>
      </c>
      <c r="F467" s="997">
        <f t="shared" ref="F467:G469" si="52">F463</f>
        <v>0</v>
      </c>
      <c r="G467" s="997">
        <f t="shared" si="52"/>
        <v>0</v>
      </c>
      <c r="H467" s="962" t="e">
        <f t="shared" si="47"/>
        <v>#DIV/0!</v>
      </c>
      <c r="I467" s="962">
        <f t="shared" si="48"/>
        <v>0</v>
      </c>
      <c r="J467" s="962"/>
      <c r="K467" s="963"/>
      <c r="L467" s="983"/>
      <c r="O467" s="1001"/>
    </row>
    <row r="468" spans="1:15" s="964" customFormat="1" ht="24" x14ac:dyDescent="0.2">
      <c r="A468" s="1038"/>
      <c r="B468" s="1043"/>
      <c r="C468" s="1038"/>
      <c r="D468" s="1041"/>
      <c r="E468" s="1046" t="s">
        <v>1474</v>
      </c>
      <c r="F468" s="997">
        <f t="shared" si="52"/>
        <v>60561.200000000004</v>
      </c>
      <c r="G468" s="997">
        <f t="shared" si="52"/>
        <v>60561.000000000007</v>
      </c>
      <c r="H468" s="962">
        <f t="shared" si="47"/>
        <v>99.999669755553072</v>
      </c>
      <c r="I468" s="962">
        <f t="shared" si="48"/>
        <v>-0.19999999999708962</v>
      </c>
      <c r="J468" s="962"/>
      <c r="K468" s="963"/>
      <c r="L468" s="983"/>
      <c r="O468" s="1001"/>
    </row>
    <row r="469" spans="1:15" s="964" customFormat="1" ht="12" x14ac:dyDescent="0.2">
      <c r="A469" s="1038"/>
      <c r="B469" s="1043"/>
      <c r="C469" s="1038"/>
      <c r="D469" s="1041"/>
      <c r="E469" s="1046" t="s">
        <v>30</v>
      </c>
      <c r="F469" s="997">
        <f t="shared" si="52"/>
        <v>1780275.2999999998</v>
      </c>
      <c r="G469" s="997">
        <f t="shared" si="52"/>
        <v>1779823.5000000002</v>
      </c>
      <c r="H469" s="962">
        <f t="shared" si="47"/>
        <v>99.974621902578804</v>
      </c>
      <c r="I469" s="962">
        <f t="shared" si="48"/>
        <v>-451.7999999995809</v>
      </c>
      <c r="J469" s="962"/>
      <c r="K469" s="963"/>
      <c r="L469" s="983"/>
      <c r="O469" s="1001"/>
    </row>
    <row r="470" spans="1:15" s="964" customFormat="1" ht="19.5" customHeight="1" x14ac:dyDescent="0.2">
      <c r="A470" s="1364" t="s">
        <v>545</v>
      </c>
      <c r="B470" s="1364"/>
      <c r="C470" s="1364"/>
      <c r="D470" s="1364"/>
      <c r="E470" s="1364"/>
      <c r="F470" s="997"/>
      <c r="G470" s="962"/>
      <c r="H470" s="962" t="e">
        <f t="shared" si="47"/>
        <v>#DIV/0!</v>
      </c>
      <c r="I470" s="962">
        <f t="shared" si="48"/>
        <v>0</v>
      </c>
      <c r="J470" s="962"/>
      <c r="K470" s="963"/>
      <c r="L470" s="983"/>
      <c r="O470" s="1001"/>
    </row>
    <row r="471" spans="1:15" s="964" customFormat="1" ht="30.6" customHeight="1" x14ac:dyDescent="0.2">
      <c r="A471" s="1364" t="s">
        <v>802</v>
      </c>
      <c r="B471" s="1364"/>
      <c r="C471" s="1364"/>
      <c r="D471" s="1364"/>
      <c r="E471" s="1364"/>
      <c r="F471" s="997"/>
      <c r="G471" s="962"/>
      <c r="H471" s="962" t="e">
        <f t="shared" si="47"/>
        <v>#DIV/0!</v>
      </c>
      <c r="I471" s="962">
        <f t="shared" si="48"/>
        <v>0</v>
      </c>
      <c r="J471" s="962"/>
      <c r="K471" s="963"/>
      <c r="L471" s="983"/>
      <c r="O471" s="1001"/>
    </row>
    <row r="472" spans="1:15" s="964" customFormat="1" ht="31.5" customHeight="1" x14ac:dyDescent="0.2">
      <c r="A472" s="1357" t="s">
        <v>512</v>
      </c>
      <c r="B472" s="1360" t="s">
        <v>625</v>
      </c>
      <c r="C472" s="1357" t="s">
        <v>530</v>
      </c>
      <c r="D472" s="1358" t="s">
        <v>1439</v>
      </c>
      <c r="E472" s="1046" t="s">
        <v>1434</v>
      </c>
      <c r="F472" s="997">
        <f t="shared" ref="F472:G472" si="53">F473+F474</f>
        <v>40637.800000000003</v>
      </c>
      <c r="G472" s="997">
        <f t="shared" si="53"/>
        <v>40587.300000000003</v>
      </c>
      <c r="H472" s="962">
        <f t="shared" si="47"/>
        <v>99.875731461840942</v>
      </c>
      <c r="I472" s="962">
        <f t="shared" si="48"/>
        <v>-50.5</v>
      </c>
      <c r="J472" s="1356" t="s">
        <v>1800</v>
      </c>
      <c r="K472" s="963"/>
      <c r="L472" s="983">
        <f t="shared" ref="L472:L511" si="54">F472-G472</f>
        <v>50.5</v>
      </c>
      <c r="O472" s="1001"/>
    </row>
    <row r="473" spans="1:15" s="964" customFormat="1" ht="31.5" customHeight="1" x14ac:dyDescent="0.2">
      <c r="A473" s="1357"/>
      <c r="B473" s="1360"/>
      <c r="C473" s="1357"/>
      <c r="D473" s="1358"/>
      <c r="E473" s="1038" t="s">
        <v>1466</v>
      </c>
      <c r="F473" s="997">
        <v>26983.5</v>
      </c>
      <c r="G473" s="962">
        <v>26950</v>
      </c>
      <c r="H473" s="962">
        <f t="shared" si="47"/>
        <v>99.875850056516029</v>
      </c>
      <c r="I473" s="962">
        <f t="shared" si="48"/>
        <v>-33.5</v>
      </c>
      <c r="J473" s="1356"/>
      <c r="K473" s="960" t="s">
        <v>1049</v>
      </c>
      <c r="L473" s="983">
        <f t="shared" si="54"/>
        <v>33.5</v>
      </c>
      <c r="O473" s="1001"/>
    </row>
    <row r="474" spans="1:15" s="964" customFormat="1" ht="31.5" customHeight="1" x14ac:dyDescent="0.2">
      <c r="A474" s="1357"/>
      <c r="B474" s="1360"/>
      <c r="C474" s="1357"/>
      <c r="D474" s="1358"/>
      <c r="E474" s="1038" t="s">
        <v>30</v>
      </c>
      <c r="F474" s="997">
        <v>13654.3</v>
      </c>
      <c r="G474" s="962">
        <v>13637.3</v>
      </c>
      <c r="H474" s="962">
        <f t="shared" si="47"/>
        <v>99.87549709615287</v>
      </c>
      <c r="I474" s="962">
        <f t="shared" si="48"/>
        <v>-17</v>
      </c>
      <c r="J474" s="1356"/>
      <c r="K474" s="960" t="s">
        <v>1049</v>
      </c>
      <c r="L474" s="983">
        <f t="shared" si="54"/>
        <v>17</v>
      </c>
      <c r="O474" s="1001"/>
    </row>
    <row r="475" spans="1:15" s="964" customFormat="1" ht="147" customHeight="1" x14ac:dyDescent="0.2">
      <c r="A475" s="1038" t="s">
        <v>513</v>
      </c>
      <c r="B475" s="1043" t="s">
        <v>632</v>
      </c>
      <c r="C475" s="1038" t="s">
        <v>530</v>
      </c>
      <c r="D475" s="1041" t="s">
        <v>1439</v>
      </c>
      <c r="E475" s="1038" t="s">
        <v>30</v>
      </c>
      <c r="F475" s="997">
        <v>78370.600000000006</v>
      </c>
      <c r="G475" s="962">
        <v>78369.5</v>
      </c>
      <c r="H475" s="962">
        <f t="shared" si="47"/>
        <v>99.99859641243016</v>
      </c>
      <c r="I475" s="962">
        <f t="shared" si="48"/>
        <v>-1.1000000000058208</v>
      </c>
      <c r="J475" s="1035" t="s">
        <v>1801</v>
      </c>
      <c r="K475" s="960" t="s">
        <v>1050</v>
      </c>
      <c r="L475" s="983">
        <f t="shared" si="54"/>
        <v>1.1000000000058208</v>
      </c>
      <c r="M475" s="985"/>
      <c r="O475" s="1001"/>
    </row>
    <row r="476" spans="1:15" s="964" customFormat="1" ht="27.75" customHeight="1" x14ac:dyDescent="0.2">
      <c r="A476" s="1364" t="s">
        <v>919</v>
      </c>
      <c r="B476" s="1364"/>
      <c r="C476" s="1364"/>
      <c r="D476" s="1364"/>
      <c r="E476" s="1364"/>
      <c r="F476" s="997"/>
      <c r="G476" s="962"/>
      <c r="H476" s="962" t="e">
        <f t="shared" si="47"/>
        <v>#DIV/0!</v>
      </c>
      <c r="I476" s="962">
        <f t="shared" si="48"/>
        <v>0</v>
      </c>
      <c r="J476" s="962"/>
      <c r="K476" s="963"/>
      <c r="L476" s="983"/>
      <c r="O476" s="1001"/>
    </row>
    <row r="477" spans="1:15" s="964" customFormat="1" ht="24" x14ac:dyDescent="0.2">
      <c r="A477" s="1038"/>
      <c r="B477" s="977" t="s">
        <v>481</v>
      </c>
      <c r="C477" s="1038"/>
      <c r="D477" s="1041"/>
      <c r="E477" s="1038"/>
      <c r="F477" s="997">
        <f>F478+F479+F480</f>
        <v>119008.40000000001</v>
      </c>
      <c r="G477" s="997">
        <f>G478+G479+G480</f>
        <v>118956.8</v>
      </c>
      <c r="H477" s="962">
        <f t="shared" si="47"/>
        <v>99.956641716046931</v>
      </c>
      <c r="I477" s="962">
        <f t="shared" si="48"/>
        <v>-51.600000000005821</v>
      </c>
      <c r="J477" s="962"/>
      <c r="K477" s="963"/>
      <c r="L477" s="983"/>
      <c r="O477" s="1001"/>
    </row>
    <row r="478" spans="1:15" s="964" customFormat="1" ht="12" x14ac:dyDescent="0.2">
      <c r="A478" s="1038"/>
      <c r="B478" s="1043" t="s">
        <v>468</v>
      </c>
      <c r="C478" s="1038"/>
      <c r="D478" s="1041"/>
      <c r="E478" s="1038"/>
      <c r="F478" s="997">
        <v>0</v>
      </c>
      <c r="G478" s="997">
        <v>0</v>
      </c>
      <c r="H478" s="962" t="e">
        <f t="shared" si="47"/>
        <v>#DIV/0!</v>
      </c>
      <c r="I478" s="962">
        <f t="shared" si="48"/>
        <v>0</v>
      </c>
      <c r="J478" s="962"/>
      <c r="K478" s="963"/>
      <c r="L478" s="983"/>
      <c r="O478" s="1001"/>
    </row>
    <row r="479" spans="1:15" s="964" customFormat="1" ht="12" x14ac:dyDescent="0.2">
      <c r="A479" s="1038"/>
      <c r="B479" s="1043" t="s">
        <v>29</v>
      </c>
      <c r="C479" s="1038"/>
      <c r="D479" s="1041"/>
      <c r="E479" s="1038"/>
      <c r="F479" s="997">
        <f>F473</f>
        <v>26983.5</v>
      </c>
      <c r="G479" s="997">
        <f>G473</f>
        <v>26950</v>
      </c>
      <c r="H479" s="962">
        <f t="shared" si="47"/>
        <v>99.875850056516029</v>
      </c>
      <c r="I479" s="962">
        <f t="shared" si="48"/>
        <v>-33.5</v>
      </c>
      <c r="J479" s="962"/>
      <c r="K479" s="963"/>
      <c r="L479" s="983"/>
      <c r="O479" s="1001"/>
    </row>
    <row r="480" spans="1:15" s="964" customFormat="1" ht="12" x14ac:dyDescent="0.2">
      <c r="A480" s="1038"/>
      <c r="B480" s="1043" t="s">
        <v>158</v>
      </c>
      <c r="C480" s="1038"/>
      <c r="D480" s="1041"/>
      <c r="E480" s="1038"/>
      <c r="F480" s="997">
        <f>F474+F475</f>
        <v>92024.900000000009</v>
      </c>
      <c r="G480" s="997">
        <f>G474+G475</f>
        <v>92006.8</v>
      </c>
      <c r="H480" s="962">
        <f t="shared" si="47"/>
        <v>99.980331410303066</v>
      </c>
      <c r="I480" s="962">
        <f t="shared" si="48"/>
        <v>-18.100000000005821</v>
      </c>
      <c r="J480" s="962"/>
      <c r="K480" s="963"/>
      <c r="L480" s="983"/>
      <c r="O480" s="1001"/>
    </row>
    <row r="481" spans="1:15" s="964" customFormat="1" ht="12" x14ac:dyDescent="0.2">
      <c r="A481" s="1038"/>
      <c r="B481" s="977" t="s">
        <v>920</v>
      </c>
      <c r="C481" s="1038"/>
      <c r="D481" s="1041"/>
      <c r="E481" s="1038"/>
      <c r="F481" s="997">
        <f t="shared" ref="F481:G481" si="55">F482+F483+F484</f>
        <v>119008.40000000001</v>
      </c>
      <c r="G481" s="997">
        <f t="shared" si="55"/>
        <v>118956.8</v>
      </c>
      <c r="H481" s="962">
        <f t="shared" si="47"/>
        <v>99.956641716046931</v>
      </c>
      <c r="I481" s="962">
        <f t="shared" si="48"/>
        <v>-51.600000000005821</v>
      </c>
      <c r="J481" s="962"/>
      <c r="K481" s="963"/>
      <c r="L481" s="983"/>
      <c r="O481" s="1001"/>
    </row>
    <row r="482" spans="1:15" s="964" customFormat="1" ht="12" x14ac:dyDescent="0.2">
      <c r="A482" s="1038"/>
      <c r="B482" s="1043" t="s">
        <v>468</v>
      </c>
      <c r="C482" s="1038"/>
      <c r="D482" s="1041"/>
      <c r="E482" s="1038"/>
      <c r="F482" s="997">
        <f t="shared" ref="F482:G484" si="56">F478</f>
        <v>0</v>
      </c>
      <c r="G482" s="997">
        <f t="shared" si="56"/>
        <v>0</v>
      </c>
      <c r="H482" s="962" t="e">
        <f t="shared" si="47"/>
        <v>#DIV/0!</v>
      </c>
      <c r="I482" s="962">
        <f t="shared" si="48"/>
        <v>0</v>
      </c>
      <c r="J482" s="962"/>
      <c r="K482" s="963"/>
      <c r="L482" s="983"/>
      <c r="O482" s="1001"/>
    </row>
    <row r="483" spans="1:15" s="964" customFormat="1" ht="12" x14ac:dyDescent="0.2">
      <c r="A483" s="1038"/>
      <c r="B483" s="1043" t="s">
        <v>29</v>
      </c>
      <c r="C483" s="1038"/>
      <c r="D483" s="1041"/>
      <c r="E483" s="1038"/>
      <c r="F483" s="997">
        <f t="shared" si="56"/>
        <v>26983.5</v>
      </c>
      <c r="G483" s="997">
        <f t="shared" si="56"/>
        <v>26950</v>
      </c>
      <c r="H483" s="962">
        <f t="shared" si="47"/>
        <v>99.875850056516029</v>
      </c>
      <c r="I483" s="962">
        <f t="shared" si="48"/>
        <v>-33.5</v>
      </c>
      <c r="J483" s="962"/>
      <c r="K483" s="963"/>
      <c r="L483" s="983"/>
      <c r="O483" s="1001"/>
    </row>
    <row r="484" spans="1:15" s="964" customFormat="1" ht="12" x14ac:dyDescent="0.2">
      <c r="A484" s="1038"/>
      <c r="B484" s="1043" t="s">
        <v>158</v>
      </c>
      <c r="C484" s="1038"/>
      <c r="D484" s="1041"/>
      <c r="E484" s="1038"/>
      <c r="F484" s="997">
        <f t="shared" si="56"/>
        <v>92024.900000000009</v>
      </c>
      <c r="G484" s="997">
        <f t="shared" si="56"/>
        <v>92006.8</v>
      </c>
      <c r="H484" s="962">
        <f t="shared" si="47"/>
        <v>99.980331410303066</v>
      </c>
      <c r="I484" s="962">
        <f t="shared" si="48"/>
        <v>-18.100000000005821</v>
      </c>
      <c r="J484" s="962"/>
      <c r="K484" s="963"/>
      <c r="L484" s="983"/>
      <c r="O484" s="1001"/>
    </row>
    <row r="485" spans="1:15" s="964" customFormat="1" ht="29.25" customHeight="1" x14ac:dyDescent="0.2">
      <c r="A485" s="1364" t="s">
        <v>1760</v>
      </c>
      <c r="B485" s="1364"/>
      <c r="C485" s="1364"/>
      <c r="D485" s="1364"/>
      <c r="E485" s="1364"/>
      <c r="F485" s="997"/>
      <c r="G485" s="997"/>
      <c r="H485" s="962" t="e">
        <f t="shared" si="47"/>
        <v>#DIV/0!</v>
      </c>
      <c r="I485" s="962">
        <f t="shared" si="48"/>
        <v>0</v>
      </c>
      <c r="J485" s="962"/>
      <c r="K485" s="963"/>
      <c r="L485" s="983"/>
      <c r="O485" s="1001"/>
    </row>
    <row r="486" spans="1:15" s="964" customFormat="1" ht="168" customHeight="1" x14ac:dyDescent="0.2">
      <c r="A486" s="1038" t="s">
        <v>1761</v>
      </c>
      <c r="B486" s="1043" t="s">
        <v>1762</v>
      </c>
      <c r="C486" s="1038" t="s">
        <v>1763</v>
      </c>
      <c r="D486" s="1041" t="s">
        <v>1740</v>
      </c>
      <c r="E486" s="1038" t="s">
        <v>1466</v>
      </c>
      <c r="F486" s="997">
        <v>206141.4</v>
      </c>
      <c r="G486" s="997">
        <v>205965.5</v>
      </c>
      <c r="H486" s="962">
        <f t="shared" si="47"/>
        <v>99.914670221508146</v>
      </c>
      <c r="I486" s="962">
        <f t="shared" si="48"/>
        <v>-175.89999999999418</v>
      </c>
      <c r="J486" s="1035" t="s">
        <v>1802</v>
      </c>
      <c r="K486" s="1017" t="s">
        <v>1764</v>
      </c>
      <c r="L486" s="983">
        <f t="shared" si="54"/>
        <v>175.89999999999418</v>
      </c>
      <c r="O486" s="1001"/>
    </row>
    <row r="487" spans="1:15" s="964" customFormat="1" ht="25.5" customHeight="1" x14ac:dyDescent="0.2">
      <c r="A487" s="1364" t="s">
        <v>919</v>
      </c>
      <c r="B487" s="1364"/>
      <c r="C487" s="1364"/>
      <c r="D487" s="1364"/>
      <c r="E487" s="1364"/>
      <c r="F487" s="997"/>
      <c r="G487" s="997"/>
      <c r="H487" s="962" t="e">
        <f t="shared" si="47"/>
        <v>#DIV/0!</v>
      </c>
      <c r="I487" s="962">
        <f t="shared" si="48"/>
        <v>0</v>
      </c>
      <c r="J487" s="962"/>
      <c r="K487" s="963"/>
      <c r="L487" s="983"/>
      <c r="O487" s="1001"/>
    </row>
    <row r="488" spans="1:15" s="964" customFormat="1" ht="24" x14ac:dyDescent="0.2">
      <c r="A488" s="1038"/>
      <c r="B488" s="977" t="s">
        <v>1765</v>
      </c>
      <c r="C488" s="1038"/>
      <c r="D488" s="1041"/>
      <c r="E488" s="1038"/>
      <c r="F488" s="997">
        <f>F489+F490+F491</f>
        <v>206141.4</v>
      </c>
      <c r="G488" s="997">
        <f>G489+G490+G491</f>
        <v>205965.5</v>
      </c>
      <c r="H488" s="962">
        <f t="shared" si="47"/>
        <v>99.914670221508146</v>
      </c>
      <c r="I488" s="962">
        <f t="shared" si="48"/>
        <v>-175.89999999999418</v>
      </c>
      <c r="J488" s="962"/>
      <c r="K488" s="963"/>
      <c r="L488" s="983"/>
      <c r="O488" s="1001"/>
    </row>
    <row r="489" spans="1:15" s="964" customFormat="1" ht="12" x14ac:dyDescent="0.2">
      <c r="A489" s="1038"/>
      <c r="B489" s="1043" t="s">
        <v>468</v>
      </c>
      <c r="C489" s="1038"/>
      <c r="D489" s="1041"/>
      <c r="E489" s="1038"/>
      <c r="F489" s="997">
        <v>0</v>
      </c>
      <c r="G489" s="997">
        <v>0</v>
      </c>
      <c r="H489" s="962" t="e">
        <f t="shared" si="47"/>
        <v>#DIV/0!</v>
      </c>
      <c r="I489" s="962">
        <f t="shared" si="48"/>
        <v>0</v>
      </c>
      <c r="J489" s="962"/>
      <c r="K489" s="963"/>
      <c r="L489" s="983"/>
      <c r="O489" s="1001"/>
    </row>
    <row r="490" spans="1:15" s="964" customFormat="1" ht="12" x14ac:dyDescent="0.2">
      <c r="A490" s="1038"/>
      <c r="B490" s="1043" t="s">
        <v>29</v>
      </c>
      <c r="C490" s="1038"/>
      <c r="D490" s="1041"/>
      <c r="E490" s="1038"/>
      <c r="F490" s="997">
        <f>F486</f>
        <v>206141.4</v>
      </c>
      <c r="G490" s="997">
        <f>G486</f>
        <v>205965.5</v>
      </c>
      <c r="H490" s="962">
        <f t="shared" si="47"/>
        <v>99.914670221508146</v>
      </c>
      <c r="I490" s="962">
        <f t="shared" si="48"/>
        <v>-175.89999999999418</v>
      </c>
      <c r="J490" s="962"/>
      <c r="K490" s="963"/>
      <c r="L490" s="983"/>
      <c r="O490" s="1001"/>
    </row>
    <row r="491" spans="1:15" s="964" customFormat="1" ht="12" x14ac:dyDescent="0.2">
      <c r="A491" s="1038"/>
      <c r="B491" s="1043" t="s">
        <v>158</v>
      </c>
      <c r="C491" s="1038"/>
      <c r="D491" s="1041"/>
      <c r="E491" s="1038"/>
      <c r="F491" s="997">
        <v>0</v>
      </c>
      <c r="G491" s="997">
        <v>0</v>
      </c>
      <c r="H491" s="962" t="e">
        <f t="shared" si="47"/>
        <v>#DIV/0!</v>
      </c>
      <c r="I491" s="962">
        <f t="shared" si="48"/>
        <v>0</v>
      </c>
      <c r="J491" s="962"/>
      <c r="K491" s="963"/>
      <c r="L491" s="983"/>
      <c r="O491" s="1001"/>
    </row>
    <row r="492" spans="1:15" s="964" customFormat="1" ht="12" x14ac:dyDescent="0.2">
      <c r="A492" s="1038"/>
      <c r="B492" s="977" t="s">
        <v>1766</v>
      </c>
      <c r="C492" s="1038"/>
      <c r="D492" s="1041"/>
      <c r="E492" s="1038"/>
      <c r="F492" s="997">
        <f>F493+F494+F495</f>
        <v>206141.4</v>
      </c>
      <c r="G492" s="997">
        <f>G493+G494+G495</f>
        <v>205965.5</v>
      </c>
      <c r="H492" s="962">
        <f t="shared" si="47"/>
        <v>99.914670221508146</v>
      </c>
      <c r="I492" s="962">
        <f t="shared" si="48"/>
        <v>-175.89999999999418</v>
      </c>
      <c r="J492" s="962"/>
      <c r="K492" s="963"/>
      <c r="L492" s="983"/>
      <c r="O492" s="1001"/>
    </row>
    <row r="493" spans="1:15" s="964" customFormat="1" ht="12" x14ac:dyDescent="0.2">
      <c r="A493" s="1038"/>
      <c r="B493" s="1043" t="s">
        <v>468</v>
      </c>
      <c r="C493" s="1038"/>
      <c r="D493" s="1041"/>
      <c r="E493" s="1038"/>
      <c r="F493" s="997">
        <f t="shared" ref="F493:G495" si="57">F489</f>
        <v>0</v>
      </c>
      <c r="G493" s="997">
        <f t="shared" si="57"/>
        <v>0</v>
      </c>
      <c r="H493" s="962" t="e">
        <f t="shared" si="47"/>
        <v>#DIV/0!</v>
      </c>
      <c r="I493" s="962">
        <f t="shared" si="48"/>
        <v>0</v>
      </c>
      <c r="J493" s="962"/>
      <c r="K493" s="963"/>
      <c r="L493" s="983"/>
      <c r="O493" s="1001"/>
    </row>
    <row r="494" spans="1:15" s="964" customFormat="1" ht="12" x14ac:dyDescent="0.2">
      <c r="A494" s="1038"/>
      <c r="B494" s="1043" t="s">
        <v>29</v>
      </c>
      <c r="C494" s="1038"/>
      <c r="D494" s="1041"/>
      <c r="E494" s="1038"/>
      <c r="F494" s="997">
        <f t="shared" si="57"/>
        <v>206141.4</v>
      </c>
      <c r="G494" s="997">
        <f t="shared" si="57"/>
        <v>205965.5</v>
      </c>
      <c r="H494" s="962">
        <f t="shared" si="47"/>
        <v>99.914670221508146</v>
      </c>
      <c r="I494" s="962">
        <f t="shared" si="48"/>
        <v>-175.89999999999418</v>
      </c>
      <c r="J494" s="962"/>
      <c r="K494" s="963"/>
      <c r="L494" s="983"/>
      <c r="O494" s="1001"/>
    </row>
    <row r="495" spans="1:15" s="964" customFormat="1" ht="12" x14ac:dyDescent="0.2">
      <c r="A495" s="1038"/>
      <c r="B495" s="1043" t="s">
        <v>158</v>
      </c>
      <c r="C495" s="1038"/>
      <c r="D495" s="1041"/>
      <c r="E495" s="1038"/>
      <c r="F495" s="997">
        <f t="shared" si="57"/>
        <v>0</v>
      </c>
      <c r="G495" s="997">
        <f t="shared" si="57"/>
        <v>0</v>
      </c>
      <c r="H495" s="962" t="e">
        <f t="shared" si="47"/>
        <v>#DIV/0!</v>
      </c>
      <c r="I495" s="962">
        <f t="shared" si="48"/>
        <v>0</v>
      </c>
      <c r="J495" s="962"/>
      <c r="K495" s="963"/>
      <c r="L495" s="983"/>
      <c r="O495" s="1001"/>
    </row>
    <row r="496" spans="1:15" s="964" customFormat="1" ht="20.25" customHeight="1" x14ac:dyDescent="0.2">
      <c r="A496" s="1364" t="s">
        <v>719</v>
      </c>
      <c r="B496" s="1364"/>
      <c r="C496" s="1364"/>
      <c r="D496" s="1364"/>
      <c r="E496" s="1364"/>
      <c r="F496" s="997"/>
      <c r="G496" s="962"/>
      <c r="H496" s="962" t="e">
        <f t="shared" si="47"/>
        <v>#DIV/0!</v>
      </c>
      <c r="I496" s="962">
        <f t="shared" si="48"/>
        <v>0</v>
      </c>
      <c r="J496" s="962"/>
      <c r="K496" s="963"/>
      <c r="L496" s="983"/>
      <c r="O496" s="1001"/>
    </row>
    <row r="497" spans="1:15" s="964" customFormat="1" ht="26.25" customHeight="1" x14ac:dyDescent="0.2">
      <c r="A497" s="1038"/>
      <c r="B497" s="977" t="s">
        <v>481</v>
      </c>
      <c r="C497" s="1038"/>
      <c r="D497" s="1041"/>
      <c r="E497" s="1036" t="s">
        <v>1434</v>
      </c>
      <c r="F497" s="997">
        <f>F498+F499+F500</f>
        <v>119008.40000000001</v>
      </c>
      <c r="G497" s="997">
        <f>G498+G499+G500</f>
        <v>118956.8</v>
      </c>
      <c r="H497" s="962">
        <f t="shared" si="47"/>
        <v>99.956641716046931</v>
      </c>
      <c r="I497" s="962">
        <f t="shared" si="48"/>
        <v>-51.600000000005821</v>
      </c>
      <c r="J497" s="962"/>
      <c r="K497" s="992">
        <f>G497/F497</f>
        <v>0.99956641716046934</v>
      </c>
      <c r="L497" s="983"/>
      <c r="O497" s="1001"/>
    </row>
    <row r="498" spans="1:15" s="964" customFormat="1" ht="24" customHeight="1" x14ac:dyDescent="0.2">
      <c r="A498" s="1038"/>
      <c r="B498" s="1043"/>
      <c r="C498" s="1038"/>
      <c r="D498" s="1041"/>
      <c r="E498" s="1046" t="s">
        <v>1467</v>
      </c>
      <c r="F498" s="997">
        <f>F478</f>
        <v>0</v>
      </c>
      <c r="G498" s="997">
        <f>G478</f>
        <v>0</v>
      </c>
      <c r="H498" s="962" t="e">
        <f t="shared" si="47"/>
        <v>#DIV/0!</v>
      </c>
      <c r="I498" s="962">
        <f t="shared" si="48"/>
        <v>0</v>
      </c>
      <c r="J498" s="962"/>
      <c r="K498" s="963"/>
      <c r="L498" s="983"/>
      <c r="O498" s="1001"/>
    </row>
    <row r="499" spans="1:15" s="964" customFormat="1" ht="22.5" customHeight="1" x14ac:dyDescent="0.2">
      <c r="A499" s="1038"/>
      <c r="B499" s="1043"/>
      <c r="C499" s="1038"/>
      <c r="D499" s="1041"/>
      <c r="E499" s="1046" t="s">
        <v>1474</v>
      </c>
      <c r="F499" s="997">
        <f>F479</f>
        <v>26983.5</v>
      </c>
      <c r="G499" s="997">
        <f t="shared" ref="G499:G500" si="58">G479</f>
        <v>26950</v>
      </c>
      <c r="H499" s="962">
        <f t="shared" si="47"/>
        <v>99.875850056516029</v>
      </c>
      <c r="I499" s="962">
        <f t="shared" si="48"/>
        <v>-33.5</v>
      </c>
      <c r="J499" s="962"/>
      <c r="K499" s="963"/>
      <c r="L499" s="983"/>
      <c r="O499" s="1001"/>
    </row>
    <row r="500" spans="1:15" s="964" customFormat="1" ht="20.25" customHeight="1" x14ac:dyDescent="0.2">
      <c r="A500" s="1038"/>
      <c r="B500" s="1043"/>
      <c r="C500" s="1038"/>
      <c r="D500" s="1041"/>
      <c r="E500" s="1046" t="s">
        <v>30</v>
      </c>
      <c r="F500" s="997">
        <f>F480</f>
        <v>92024.900000000009</v>
      </c>
      <c r="G500" s="997">
        <f t="shared" si="58"/>
        <v>92006.8</v>
      </c>
      <c r="H500" s="962">
        <f t="shared" si="47"/>
        <v>99.980331410303066</v>
      </c>
      <c r="I500" s="962">
        <f t="shared" si="48"/>
        <v>-18.100000000005821</v>
      </c>
      <c r="J500" s="962"/>
      <c r="K500" s="963"/>
      <c r="L500" s="983"/>
      <c r="O500" s="1001"/>
    </row>
    <row r="501" spans="1:15" s="964" customFormat="1" ht="24" customHeight="1" x14ac:dyDescent="0.2">
      <c r="A501" s="1038"/>
      <c r="B501" s="977" t="s">
        <v>1765</v>
      </c>
      <c r="C501" s="1038"/>
      <c r="D501" s="1041"/>
      <c r="E501" s="1036" t="s">
        <v>1434</v>
      </c>
      <c r="F501" s="997">
        <f>F502+F503+F504</f>
        <v>206141.4</v>
      </c>
      <c r="G501" s="997">
        <f>G502+G503+G504</f>
        <v>205965.5</v>
      </c>
      <c r="H501" s="962">
        <f t="shared" si="47"/>
        <v>99.914670221508146</v>
      </c>
      <c r="I501" s="962">
        <f t="shared" si="48"/>
        <v>-175.89999999999418</v>
      </c>
      <c r="J501" s="962"/>
      <c r="K501" s="963"/>
      <c r="L501" s="983"/>
      <c r="O501" s="1001"/>
    </row>
    <row r="502" spans="1:15" s="964" customFormat="1" ht="24" customHeight="1" x14ac:dyDescent="0.2">
      <c r="A502" s="1038"/>
      <c r="B502" s="1043"/>
      <c r="C502" s="1038"/>
      <c r="D502" s="1041"/>
      <c r="E502" s="1046" t="s">
        <v>1467</v>
      </c>
      <c r="F502" s="997">
        <f t="shared" ref="F502:G504" si="59">F489</f>
        <v>0</v>
      </c>
      <c r="G502" s="997">
        <f t="shared" si="59"/>
        <v>0</v>
      </c>
      <c r="H502" s="962" t="e">
        <f t="shared" si="47"/>
        <v>#DIV/0!</v>
      </c>
      <c r="I502" s="962">
        <f t="shared" si="48"/>
        <v>0</v>
      </c>
      <c r="J502" s="962"/>
      <c r="K502" s="963"/>
      <c r="L502" s="983"/>
      <c r="O502" s="1001"/>
    </row>
    <row r="503" spans="1:15" s="964" customFormat="1" ht="24" customHeight="1" x14ac:dyDescent="0.2">
      <c r="A503" s="1038"/>
      <c r="B503" s="1043"/>
      <c r="C503" s="1038"/>
      <c r="D503" s="1041"/>
      <c r="E503" s="1046" t="s">
        <v>1474</v>
      </c>
      <c r="F503" s="997">
        <f t="shared" si="59"/>
        <v>206141.4</v>
      </c>
      <c r="G503" s="997">
        <f t="shared" si="59"/>
        <v>205965.5</v>
      </c>
      <c r="H503" s="962">
        <f t="shared" si="47"/>
        <v>99.914670221508146</v>
      </c>
      <c r="I503" s="962">
        <f t="shared" si="48"/>
        <v>-175.89999999999418</v>
      </c>
      <c r="J503" s="962"/>
      <c r="K503" s="963"/>
      <c r="L503" s="983"/>
      <c r="O503" s="1001"/>
    </row>
    <row r="504" spans="1:15" s="964" customFormat="1" ht="24" customHeight="1" x14ac:dyDescent="0.2">
      <c r="A504" s="1038"/>
      <c r="B504" s="1043"/>
      <c r="C504" s="1038"/>
      <c r="D504" s="1041"/>
      <c r="E504" s="1046" t="s">
        <v>30</v>
      </c>
      <c r="F504" s="997">
        <f t="shared" si="59"/>
        <v>0</v>
      </c>
      <c r="G504" s="997">
        <f t="shared" si="59"/>
        <v>0</v>
      </c>
      <c r="H504" s="962" t="e">
        <f t="shared" si="47"/>
        <v>#DIV/0!</v>
      </c>
      <c r="I504" s="962">
        <f t="shared" si="48"/>
        <v>0</v>
      </c>
      <c r="J504" s="962"/>
      <c r="K504" s="963"/>
      <c r="L504" s="983"/>
      <c r="O504" s="1001"/>
    </row>
    <row r="505" spans="1:15" s="964" customFormat="1" ht="20.25" customHeight="1" x14ac:dyDescent="0.2">
      <c r="A505" s="1038"/>
      <c r="B505" s="1375" t="s">
        <v>1528</v>
      </c>
      <c r="C505" s="1375"/>
      <c r="D505" s="1375"/>
      <c r="E505" s="1375"/>
      <c r="F505" s="997">
        <f>F506+F507+F508</f>
        <v>325149.8</v>
      </c>
      <c r="G505" s="997">
        <f>G506+G507+G508</f>
        <v>324922.3</v>
      </c>
      <c r="H505" s="962">
        <f t="shared" si="47"/>
        <v>99.930032249750738</v>
      </c>
      <c r="I505" s="962">
        <f t="shared" si="48"/>
        <v>-227.5</v>
      </c>
      <c r="J505" s="962"/>
      <c r="K505" s="963"/>
      <c r="L505" s="983"/>
      <c r="O505" s="1001">
        <f>G505/F505*100</f>
        <v>99.930032249750738</v>
      </c>
    </row>
    <row r="506" spans="1:15" s="964" customFormat="1" ht="22.5" customHeight="1" x14ac:dyDescent="0.2">
      <c r="A506" s="1038"/>
      <c r="B506" s="1043"/>
      <c r="C506" s="1038"/>
      <c r="D506" s="1041"/>
      <c r="E506" s="1046" t="s">
        <v>1467</v>
      </c>
      <c r="F506" s="997">
        <f t="shared" ref="F506:G508" si="60">F498+F502</f>
        <v>0</v>
      </c>
      <c r="G506" s="997">
        <f t="shared" si="60"/>
        <v>0</v>
      </c>
      <c r="H506" s="962" t="e">
        <f t="shared" si="47"/>
        <v>#DIV/0!</v>
      </c>
      <c r="I506" s="962">
        <f t="shared" si="48"/>
        <v>0</v>
      </c>
      <c r="J506" s="962"/>
      <c r="K506" s="963"/>
      <c r="L506" s="983"/>
      <c r="O506" s="1001"/>
    </row>
    <row r="507" spans="1:15" s="964" customFormat="1" ht="23.25" customHeight="1" x14ac:dyDescent="0.2">
      <c r="A507" s="1038"/>
      <c r="B507" s="1043"/>
      <c r="C507" s="1038"/>
      <c r="D507" s="1041"/>
      <c r="E507" s="1046" t="s">
        <v>1474</v>
      </c>
      <c r="F507" s="997">
        <f t="shared" si="60"/>
        <v>233124.9</v>
      </c>
      <c r="G507" s="997">
        <f t="shared" si="60"/>
        <v>232915.5</v>
      </c>
      <c r="H507" s="962">
        <f t="shared" si="47"/>
        <v>99.91017690516972</v>
      </c>
      <c r="I507" s="962">
        <f t="shared" si="48"/>
        <v>-209.39999999999418</v>
      </c>
      <c r="J507" s="962"/>
      <c r="K507" s="963"/>
      <c r="L507" s="983"/>
      <c r="O507" s="1001"/>
    </row>
    <row r="508" spans="1:15" s="970" customFormat="1" ht="20.25" customHeight="1" x14ac:dyDescent="0.25">
      <c r="A508" s="1038"/>
      <c r="B508" s="1043"/>
      <c r="C508" s="1038"/>
      <c r="D508" s="1041"/>
      <c r="E508" s="1046" t="s">
        <v>30</v>
      </c>
      <c r="F508" s="997">
        <f t="shared" si="60"/>
        <v>92024.900000000009</v>
      </c>
      <c r="G508" s="997">
        <f t="shared" si="60"/>
        <v>92006.8</v>
      </c>
      <c r="H508" s="962">
        <f t="shared" si="47"/>
        <v>99.980331410303066</v>
      </c>
      <c r="I508" s="962">
        <f t="shared" si="48"/>
        <v>-18.100000000005821</v>
      </c>
      <c r="J508" s="962"/>
      <c r="K508" s="963"/>
      <c r="L508" s="983"/>
      <c r="O508" s="1026"/>
    </row>
    <row r="509" spans="1:15" s="964" customFormat="1" ht="21.75" customHeight="1" x14ac:dyDescent="0.2">
      <c r="A509" s="1364" t="s">
        <v>476</v>
      </c>
      <c r="B509" s="1364"/>
      <c r="C509" s="1364"/>
      <c r="D509" s="1364"/>
      <c r="E509" s="1364"/>
      <c r="F509" s="997"/>
      <c r="G509" s="962"/>
      <c r="H509" s="962" t="e">
        <f t="shared" si="47"/>
        <v>#DIV/0!</v>
      </c>
      <c r="I509" s="962">
        <f t="shared" si="48"/>
        <v>0</v>
      </c>
      <c r="J509" s="962"/>
      <c r="K509" s="963"/>
      <c r="L509" s="983"/>
      <c r="O509" s="1001"/>
    </row>
    <row r="510" spans="1:15" s="964" customFormat="1" ht="25.9" customHeight="1" x14ac:dyDescent="0.2">
      <c r="A510" s="1364" t="s">
        <v>806</v>
      </c>
      <c r="B510" s="1364"/>
      <c r="C510" s="1364"/>
      <c r="D510" s="1364"/>
      <c r="E510" s="1364"/>
      <c r="F510" s="997"/>
      <c r="G510" s="962"/>
      <c r="H510" s="962" t="e">
        <f t="shared" si="47"/>
        <v>#DIV/0!</v>
      </c>
      <c r="I510" s="962">
        <f t="shared" si="48"/>
        <v>0</v>
      </c>
      <c r="J510" s="962"/>
      <c r="K510" s="963"/>
      <c r="L510" s="983"/>
      <c r="O510" s="1001"/>
    </row>
    <row r="511" spans="1:15" s="964" customFormat="1" ht="172.5" customHeight="1" x14ac:dyDescent="0.2">
      <c r="A511" s="1038" t="s">
        <v>171</v>
      </c>
      <c r="B511" s="1043" t="s">
        <v>621</v>
      </c>
      <c r="C511" s="1038" t="s">
        <v>1767</v>
      </c>
      <c r="D511" s="1041" t="s">
        <v>1439</v>
      </c>
      <c r="E511" s="1038" t="s">
        <v>30</v>
      </c>
      <c r="F511" s="997">
        <v>64865.2</v>
      </c>
      <c r="G511" s="962">
        <v>64865.1</v>
      </c>
      <c r="H511" s="962">
        <f t="shared" si="47"/>
        <v>99.999845834129857</v>
      </c>
      <c r="I511" s="962">
        <f t="shared" si="48"/>
        <v>-9.9999999998544808E-2</v>
      </c>
      <c r="J511" s="1035" t="s">
        <v>1803</v>
      </c>
      <c r="K511" s="960" t="s">
        <v>1056</v>
      </c>
      <c r="L511" s="983">
        <f t="shared" si="54"/>
        <v>9.9999999998544808E-2</v>
      </c>
      <c r="O511" s="1001"/>
    </row>
    <row r="512" spans="1:15" s="964" customFormat="1" ht="87.75" customHeight="1" x14ac:dyDescent="0.2">
      <c r="A512" s="1038" t="s">
        <v>176</v>
      </c>
      <c r="B512" s="1043" t="s">
        <v>692</v>
      </c>
      <c r="C512" s="1038" t="s">
        <v>1630</v>
      </c>
      <c r="D512" s="1041" t="s">
        <v>1768</v>
      </c>
      <c r="E512" s="1038" t="s">
        <v>1474</v>
      </c>
      <c r="F512" s="997">
        <v>1600</v>
      </c>
      <c r="G512" s="962">
        <v>1600</v>
      </c>
      <c r="H512" s="962">
        <f t="shared" si="47"/>
        <v>100</v>
      </c>
      <c r="I512" s="962">
        <f t="shared" si="48"/>
        <v>0</v>
      </c>
      <c r="J512" s="1042"/>
      <c r="K512" s="960" t="s">
        <v>1631</v>
      </c>
      <c r="L512" s="983"/>
      <c r="O512" s="1001"/>
    </row>
    <row r="513" spans="1:15" s="964" customFormat="1" ht="31.9" customHeight="1" x14ac:dyDescent="0.2">
      <c r="A513" s="1364" t="s">
        <v>921</v>
      </c>
      <c r="B513" s="1364"/>
      <c r="C513" s="1364"/>
      <c r="D513" s="1364"/>
      <c r="E513" s="1364"/>
      <c r="F513" s="997"/>
      <c r="G513" s="962"/>
      <c r="H513" s="962" t="e">
        <f t="shared" si="47"/>
        <v>#DIV/0!</v>
      </c>
      <c r="I513" s="962">
        <f t="shared" si="48"/>
        <v>0</v>
      </c>
      <c r="J513" s="962"/>
      <c r="K513" s="963"/>
      <c r="L513" s="983"/>
      <c r="O513" s="1001"/>
    </row>
    <row r="514" spans="1:15" s="964" customFormat="1" ht="24" x14ac:dyDescent="0.2">
      <c r="A514" s="1038"/>
      <c r="B514" s="977" t="s">
        <v>481</v>
      </c>
      <c r="C514" s="1038"/>
      <c r="D514" s="1041"/>
      <c r="E514" s="1038"/>
      <c r="F514" s="997">
        <f>F515+F516+F517</f>
        <v>66465.2</v>
      </c>
      <c r="G514" s="997">
        <f>G515+G516+G517</f>
        <v>66465.100000000006</v>
      </c>
      <c r="H514" s="962">
        <f t="shared" si="47"/>
        <v>99.999849545325986</v>
      </c>
      <c r="I514" s="962">
        <f t="shared" si="48"/>
        <v>-9.9999999991268851E-2</v>
      </c>
      <c r="J514" s="962"/>
      <c r="K514" s="963"/>
      <c r="L514" s="983"/>
      <c r="O514" s="1001"/>
    </row>
    <row r="515" spans="1:15" s="964" customFormat="1" ht="12" x14ac:dyDescent="0.2">
      <c r="A515" s="1038"/>
      <c r="B515" s="1043" t="s">
        <v>468</v>
      </c>
      <c r="C515" s="1038"/>
      <c r="D515" s="1041"/>
      <c r="E515" s="1038"/>
      <c r="F515" s="997">
        <f>0</f>
        <v>0</v>
      </c>
      <c r="G515" s="997">
        <f>0</f>
        <v>0</v>
      </c>
      <c r="H515" s="962" t="e">
        <f t="shared" si="47"/>
        <v>#DIV/0!</v>
      </c>
      <c r="I515" s="962">
        <f t="shared" si="48"/>
        <v>0</v>
      </c>
      <c r="J515" s="962"/>
      <c r="K515" s="963"/>
      <c r="L515" s="983"/>
      <c r="O515" s="1001"/>
    </row>
    <row r="516" spans="1:15" s="964" customFormat="1" ht="12" x14ac:dyDescent="0.2">
      <c r="A516" s="1038"/>
      <c r="B516" s="1043" t="s">
        <v>29</v>
      </c>
      <c r="C516" s="1038"/>
      <c r="D516" s="1041"/>
      <c r="E516" s="1038"/>
      <c r="F516" s="997">
        <f>F512</f>
        <v>1600</v>
      </c>
      <c r="G516" s="997">
        <f>G512</f>
        <v>1600</v>
      </c>
      <c r="H516" s="962">
        <f t="shared" si="47"/>
        <v>100</v>
      </c>
      <c r="I516" s="962">
        <f t="shared" si="48"/>
        <v>0</v>
      </c>
      <c r="J516" s="962"/>
      <c r="K516" s="963"/>
      <c r="L516" s="983"/>
      <c r="O516" s="1001"/>
    </row>
    <row r="517" spans="1:15" s="964" customFormat="1" ht="12" x14ac:dyDescent="0.2">
      <c r="A517" s="1038"/>
      <c r="B517" s="1043" t="s">
        <v>158</v>
      </c>
      <c r="C517" s="1038"/>
      <c r="D517" s="1041"/>
      <c r="E517" s="1038"/>
      <c r="F517" s="997">
        <f>F511</f>
        <v>64865.2</v>
      </c>
      <c r="G517" s="997">
        <f>G511</f>
        <v>64865.1</v>
      </c>
      <c r="H517" s="962">
        <f t="shared" si="47"/>
        <v>99.999845834129857</v>
      </c>
      <c r="I517" s="962">
        <f t="shared" si="48"/>
        <v>-9.9999999998544808E-2</v>
      </c>
      <c r="J517" s="962"/>
      <c r="K517" s="963"/>
      <c r="L517" s="983"/>
      <c r="O517" s="1001"/>
    </row>
    <row r="518" spans="1:15" s="964" customFormat="1" ht="12" x14ac:dyDescent="0.2">
      <c r="A518" s="1038"/>
      <c r="B518" s="977" t="s">
        <v>922</v>
      </c>
      <c r="C518" s="1038"/>
      <c r="D518" s="1041"/>
      <c r="E518" s="1038"/>
      <c r="F518" s="997">
        <f>F519+F520+F521</f>
        <v>66465.2</v>
      </c>
      <c r="G518" s="997">
        <f>G519+G520+G521</f>
        <v>66465.100000000006</v>
      </c>
      <c r="H518" s="962">
        <f t="shared" si="47"/>
        <v>99.999849545325986</v>
      </c>
      <c r="I518" s="962">
        <f t="shared" si="48"/>
        <v>-9.9999999991268851E-2</v>
      </c>
      <c r="J518" s="962"/>
      <c r="K518" s="963"/>
      <c r="L518" s="983"/>
      <c r="O518" s="1001"/>
    </row>
    <row r="519" spans="1:15" s="964" customFormat="1" ht="12" x14ac:dyDescent="0.2">
      <c r="A519" s="1038"/>
      <c r="B519" s="1043" t="s">
        <v>468</v>
      </c>
      <c r="C519" s="1038"/>
      <c r="D519" s="1041"/>
      <c r="E519" s="1038"/>
      <c r="F519" s="997">
        <f t="shared" ref="F519:G521" si="61">F515</f>
        <v>0</v>
      </c>
      <c r="G519" s="997">
        <f t="shared" si="61"/>
        <v>0</v>
      </c>
      <c r="H519" s="962" t="e">
        <f t="shared" si="47"/>
        <v>#DIV/0!</v>
      </c>
      <c r="I519" s="962">
        <f t="shared" si="48"/>
        <v>0</v>
      </c>
      <c r="J519" s="962"/>
      <c r="K519" s="963"/>
      <c r="L519" s="983"/>
      <c r="O519" s="1001"/>
    </row>
    <row r="520" spans="1:15" s="964" customFormat="1" ht="12" x14ac:dyDescent="0.2">
      <c r="A520" s="1038"/>
      <c r="B520" s="1043" t="s">
        <v>29</v>
      </c>
      <c r="C520" s="1038"/>
      <c r="D520" s="1041"/>
      <c r="E520" s="1038"/>
      <c r="F520" s="997">
        <f t="shared" si="61"/>
        <v>1600</v>
      </c>
      <c r="G520" s="997">
        <f t="shared" si="61"/>
        <v>1600</v>
      </c>
      <c r="H520" s="962">
        <f t="shared" si="47"/>
        <v>100</v>
      </c>
      <c r="I520" s="962">
        <f t="shared" si="48"/>
        <v>0</v>
      </c>
      <c r="J520" s="962"/>
      <c r="K520" s="963"/>
      <c r="L520" s="983"/>
      <c r="O520" s="1001"/>
    </row>
    <row r="521" spans="1:15" s="964" customFormat="1" ht="12" x14ac:dyDescent="0.2">
      <c r="A521" s="1038"/>
      <c r="B521" s="1043" t="s">
        <v>158</v>
      </c>
      <c r="C521" s="1038"/>
      <c r="D521" s="1041"/>
      <c r="E521" s="1038"/>
      <c r="F521" s="997">
        <f t="shared" si="61"/>
        <v>64865.2</v>
      </c>
      <c r="G521" s="997">
        <f t="shared" si="61"/>
        <v>64865.1</v>
      </c>
      <c r="H521" s="962">
        <f t="shared" ref="H521:H584" si="62">G521/F521*100</f>
        <v>99.999845834129857</v>
      </c>
      <c r="I521" s="962">
        <f t="shared" ref="I521:I584" si="63">G521-F521</f>
        <v>-9.9999999998544808E-2</v>
      </c>
      <c r="J521" s="962"/>
      <c r="K521" s="963"/>
      <c r="L521" s="983"/>
      <c r="O521" s="1001"/>
    </row>
    <row r="522" spans="1:15" s="964" customFormat="1" ht="33" customHeight="1" x14ac:dyDescent="0.2">
      <c r="A522" s="1364" t="s">
        <v>803</v>
      </c>
      <c r="B522" s="1364"/>
      <c r="C522" s="1364"/>
      <c r="D522" s="1364"/>
      <c r="E522" s="1364"/>
      <c r="F522" s="997"/>
      <c r="G522" s="962"/>
      <c r="H522" s="962" t="e">
        <f t="shared" si="62"/>
        <v>#DIV/0!</v>
      </c>
      <c r="I522" s="962">
        <f t="shared" si="63"/>
        <v>0</v>
      </c>
      <c r="J522" s="962"/>
      <c r="K522" s="963"/>
      <c r="L522" s="983"/>
      <c r="O522" s="1001"/>
    </row>
    <row r="523" spans="1:15" s="964" customFormat="1" ht="201.75" customHeight="1" x14ac:dyDescent="0.2">
      <c r="A523" s="1038" t="s">
        <v>175</v>
      </c>
      <c r="B523" s="1043" t="s">
        <v>1632</v>
      </c>
      <c r="C523" s="1038" t="s">
        <v>147</v>
      </c>
      <c r="D523" s="1041" t="s">
        <v>1439</v>
      </c>
      <c r="E523" s="1038" t="s">
        <v>1466</v>
      </c>
      <c r="F523" s="997">
        <v>229806</v>
      </c>
      <c r="G523" s="962">
        <v>228065.6</v>
      </c>
      <c r="H523" s="962">
        <f t="shared" si="62"/>
        <v>99.242665552683576</v>
      </c>
      <c r="I523" s="962">
        <f t="shared" si="63"/>
        <v>-1740.3999999999942</v>
      </c>
      <c r="J523" s="1035" t="s">
        <v>1804</v>
      </c>
      <c r="K523" s="960" t="s">
        <v>1071</v>
      </c>
      <c r="L523" s="983">
        <f t="shared" ref="L523:L562" si="64">F523-G523</f>
        <v>1740.3999999999942</v>
      </c>
      <c r="O523" s="1001"/>
    </row>
    <row r="524" spans="1:15" s="964" customFormat="1" ht="122.25" customHeight="1" x14ac:dyDescent="0.2">
      <c r="A524" s="1038" t="s">
        <v>201</v>
      </c>
      <c r="B524" s="1043" t="s">
        <v>630</v>
      </c>
      <c r="C524" s="1038" t="s">
        <v>147</v>
      </c>
      <c r="D524" s="1041" t="s">
        <v>1439</v>
      </c>
      <c r="E524" s="1038" t="s">
        <v>1466</v>
      </c>
      <c r="F524" s="997">
        <v>990</v>
      </c>
      <c r="G524" s="962">
        <v>930</v>
      </c>
      <c r="H524" s="962">
        <f t="shared" si="62"/>
        <v>93.939393939393938</v>
      </c>
      <c r="I524" s="962">
        <f t="shared" si="63"/>
        <v>-60</v>
      </c>
      <c r="J524" s="1035" t="s">
        <v>1805</v>
      </c>
      <c r="K524" s="960" t="s">
        <v>1070</v>
      </c>
      <c r="L524" s="983">
        <f t="shared" si="64"/>
        <v>60</v>
      </c>
      <c r="O524" s="1001"/>
    </row>
    <row r="525" spans="1:15" s="964" customFormat="1" ht="36.75" customHeight="1" x14ac:dyDescent="0.2">
      <c r="A525" s="1364" t="s">
        <v>923</v>
      </c>
      <c r="B525" s="1364"/>
      <c r="C525" s="1364"/>
      <c r="D525" s="1364"/>
      <c r="E525" s="1037"/>
      <c r="F525" s="997"/>
      <c r="G525" s="962"/>
      <c r="H525" s="962" t="e">
        <f t="shared" si="62"/>
        <v>#DIV/0!</v>
      </c>
      <c r="I525" s="962">
        <f t="shared" si="63"/>
        <v>0</v>
      </c>
      <c r="J525" s="962"/>
      <c r="K525" s="963"/>
      <c r="L525" s="983"/>
      <c r="O525" s="1001"/>
    </row>
    <row r="526" spans="1:15" s="964" customFormat="1" ht="24" x14ac:dyDescent="0.2">
      <c r="A526" s="1038"/>
      <c r="B526" s="977" t="s">
        <v>481</v>
      </c>
      <c r="C526" s="1038"/>
      <c r="D526" s="1041"/>
      <c r="E526" s="1038"/>
      <c r="F526" s="997">
        <f>F527+F528+F529</f>
        <v>230796</v>
      </c>
      <c r="G526" s="997">
        <f>G527+G528+G529</f>
        <v>228995.6</v>
      </c>
      <c r="H526" s="962">
        <f t="shared" si="62"/>
        <v>99.219917156276537</v>
      </c>
      <c r="I526" s="962">
        <f t="shared" si="63"/>
        <v>-1800.3999999999942</v>
      </c>
      <c r="J526" s="962"/>
      <c r="K526" s="963"/>
      <c r="L526" s="983"/>
      <c r="O526" s="1001"/>
    </row>
    <row r="527" spans="1:15" s="964" customFormat="1" ht="12" x14ac:dyDescent="0.2">
      <c r="A527" s="1038"/>
      <c r="B527" s="1043" t="s">
        <v>468</v>
      </c>
      <c r="C527" s="1038"/>
      <c r="D527" s="1041"/>
      <c r="E527" s="1038"/>
      <c r="F527" s="997">
        <f>0</f>
        <v>0</v>
      </c>
      <c r="G527" s="997">
        <f>0</f>
        <v>0</v>
      </c>
      <c r="H527" s="962" t="e">
        <f t="shared" si="62"/>
        <v>#DIV/0!</v>
      </c>
      <c r="I527" s="962">
        <f t="shared" si="63"/>
        <v>0</v>
      </c>
      <c r="J527" s="962"/>
      <c r="K527" s="963"/>
      <c r="L527" s="983"/>
      <c r="O527" s="1001"/>
    </row>
    <row r="528" spans="1:15" s="964" customFormat="1" ht="12" x14ac:dyDescent="0.2">
      <c r="A528" s="1038"/>
      <c r="B528" s="1043" t="s">
        <v>29</v>
      </c>
      <c r="C528" s="1038"/>
      <c r="D528" s="1041"/>
      <c r="E528" s="1038"/>
      <c r="F528" s="997">
        <f>F523+F524</f>
        <v>230796</v>
      </c>
      <c r="G528" s="997">
        <f>G523+G524</f>
        <v>228995.6</v>
      </c>
      <c r="H528" s="962">
        <f t="shared" si="62"/>
        <v>99.219917156276537</v>
      </c>
      <c r="I528" s="962">
        <f t="shared" si="63"/>
        <v>-1800.3999999999942</v>
      </c>
      <c r="J528" s="962"/>
      <c r="K528" s="963"/>
      <c r="L528" s="983"/>
      <c r="O528" s="1001"/>
    </row>
    <row r="529" spans="1:15" s="964" customFormat="1" ht="12" x14ac:dyDescent="0.2">
      <c r="A529" s="1038"/>
      <c r="B529" s="1043" t="s">
        <v>158</v>
      </c>
      <c r="C529" s="1038"/>
      <c r="D529" s="1041"/>
      <c r="E529" s="1038"/>
      <c r="F529" s="997">
        <v>0</v>
      </c>
      <c r="G529" s="997">
        <v>0</v>
      </c>
      <c r="H529" s="962" t="e">
        <f t="shared" si="62"/>
        <v>#DIV/0!</v>
      </c>
      <c r="I529" s="962">
        <f t="shared" si="63"/>
        <v>0</v>
      </c>
      <c r="J529" s="962"/>
      <c r="K529" s="963"/>
      <c r="L529" s="983"/>
      <c r="O529" s="1001"/>
    </row>
    <row r="530" spans="1:15" s="964" customFormat="1" ht="12" x14ac:dyDescent="0.2">
      <c r="A530" s="1038"/>
      <c r="B530" s="977" t="s">
        <v>924</v>
      </c>
      <c r="C530" s="1038"/>
      <c r="D530" s="1041"/>
      <c r="E530" s="1038"/>
      <c r="F530" s="997">
        <f>F531+F532+F533</f>
        <v>230796</v>
      </c>
      <c r="G530" s="997">
        <f>G531+G532+G533</f>
        <v>228995.6</v>
      </c>
      <c r="H530" s="962">
        <f t="shared" si="62"/>
        <v>99.219917156276537</v>
      </c>
      <c r="I530" s="962">
        <f t="shared" si="63"/>
        <v>-1800.3999999999942</v>
      </c>
      <c r="J530" s="962"/>
      <c r="K530" s="963"/>
      <c r="L530" s="983"/>
      <c r="O530" s="1001"/>
    </row>
    <row r="531" spans="1:15" s="964" customFormat="1" ht="12" x14ac:dyDescent="0.2">
      <c r="A531" s="1038"/>
      <c r="B531" s="1043" t="s">
        <v>468</v>
      </c>
      <c r="C531" s="1038"/>
      <c r="D531" s="1041"/>
      <c r="E531" s="1038"/>
      <c r="F531" s="997">
        <f t="shared" ref="F531:G533" si="65">F527</f>
        <v>0</v>
      </c>
      <c r="G531" s="997">
        <f t="shared" si="65"/>
        <v>0</v>
      </c>
      <c r="H531" s="962" t="e">
        <f t="shared" si="62"/>
        <v>#DIV/0!</v>
      </c>
      <c r="I531" s="962">
        <f t="shared" si="63"/>
        <v>0</v>
      </c>
      <c r="J531" s="962"/>
      <c r="K531" s="963"/>
      <c r="L531" s="983"/>
      <c r="O531" s="1001"/>
    </row>
    <row r="532" spans="1:15" s="964" customFormat="1" ht="12" x14ac:dyDescent="0.2">
      <c r="A532" s="1038"/>
      <c r="B532" s="1043" t="s">
        <v>29</v>
      </c>
      <c r="C532" s="1038"/>
      <c r="D532" s="1041"/>
      <c r="E532" s="1038"/>
      <c r="F532" s="997">
        <f t="shared" si="65"/>
        <v>230796</v>
      </c>
      <c r="G532" s="997">
        <f t="shared" si="65"/>
        <v>228995.6</v>
      </c>
      <c r="H532" s="962">
        <f t="shared" si="62"/>
        <v>99.219917156276537</v>
      </c>
      <c r="I532" s="962">
        <f t="shared" si="63"/>
        <v>-1800.3999999999942</v>
      </c>
      <c r="J532" s="962"/>
      <c r="K532" s="963"/>
      <c r="L532" s="983"/>
      <c r="O532" s="1001"/>
    </row>
    <row r="533" spans="1:15" s="964" customFormat="1" ht="12" x14ac:dyDescent="0.2">
      <c r="A533" s="1038"/>
      <c r="B533" s="1043" t="s">
        <v>158</v>
      </c>
      <c r="C533" s="1038"/>
      <c r="D533" s="1041"/>
      <c r="E533" s="1038"/>
      <c r="F533" s="997">
        <f t="shared" si="65"/>
        <v>0</v>
      </c>
      <c r="G533" s="997">
        <f t="shared" si="65"/>
        <v>0</v>
      </c>
      <c r="H533" s="962" t="e">
        <f t="shared" si="62"/>
        <v>#DIV/0!</v>
      </c>
      <c r="I533" s="962">
        <f t="shared" si="63"/>
        <v>0</v>
      </c>
      <c r="J533" s="962"/>
      <c r="K533" s="963"/>
      <c r="L533" s="983"/>
      <c r="O533" s="1001"/>
    </row>
    <row r="534" spans="1:15" s="964" customFormat="1" ht="18" customHeight="1" x14ac:dyDescent="0.2">
      <c r="A534" s="1364" t="s">
        <v>720</v>
      </c>
      <c r="B534" s="1364"/>
      <c r="C534" s="1364"/>
      <c r="D534" s="1364"/>
      <c r="E534" s="1364"/>
      <c r="F534" s="997"/>
      <c r="G534" s="962"/>
      <c r="H534" s="962" t="e">
        <f t="shared" si="62"/>
        <v>#DIV/0!</v>
      </c>
      <c r="I534" s="962">
        <f t="shared" si="63"/>
        <v>0</v>
      </c>
      <c r="J534" s="962"/>
      <c r="K534" s="963"/>
      <c r="L534" s="983"/>
      <c r="O534" s="1001"/>
    </row>
    <row r="535" spans="1:15" s="964" customFormat="1" ht="27" customHeight="1" x14ac:dyDescent="0.2">
      <c r="A535" s="1038"/>
      <c r="B535" s="977" t="s">
        <v>481</v>
      </c>
      <c r="C535" s="1038"/>
      <c r="D535" s="1041"/>
      <c r="E535" s="1037" t="s">
        <v>1434</v>
      </c>
      <c r="F535" s="997">
        <f>F536+F537+F538</f>
        <v>297261.2</v>
      </c>
      <c r="G535" s="997">
        <f>G536+G537+G538</f>
        <v>295460.7</v>
      </c>
      <c r="H535" s="962">
        <f t="shared" si="62"/>
        <v>99.39430373018746</v>
      </c>
      <c r="I535" s="962">
        <f t="shared" si="63"/>
        <v>-1800.5</v>
      </c>
      <c r="J535" s="962"/>
      <c r="K535" s="992">
        <f>G535/F535</f>
        <v>0.99394303730187461</v>
      </c>
      <c r="L535" s="983"/>
      <c r="O535" s="1001"/>
    </row>
    <row r="536" spans="1:15" s="964" customFormat="1" ht="27" customHeight="1" x14ac:dyDescent="0.2">
      <c r="A536" s="1038"/>
      <c r="B536" s="1043"/>
      <c r="C536" s="1038"/>
      <c r="D536" s="1041"/>
      <c r="E536" s="1046" t="s">
        <v>1467</v>
      </c>
      <c r="F536" s="997">
        <f>F527+F515</f>
        <v>0</v>
      </c>
      <c r="G536" s="997">
        <f>G527+G515</f>
        <v>0</v>
      </c>
      <c r="H536" s="962" t="e">
        <f t="shared" si="62"/>
        <v>#DIV/0!</v>
      </c>
      <c r="I536" s="962">
        <f t="shared" si="63"/>
        <v>0</v>
      </c>
      <c r="J536" s="962"/>
      <c r="K536" s="963"/>
      <c r="L536" s="983"/>
      <c r="O536" s="1001"/>
    </row>
    <row r="537" spans="1:15" s="964" customFormat="1" ht="27" customHeight="1" x14ac:dyDescent="0.2">
      <c r="A537" s="1038"/>
      <c r="B537" s="1043"/>
      <c r="C537" s="1038"/>
      <c r="D537" s="1041"/>
      <c r="E537" s="1046" t="s">
        <v>1474</v>
      </c>
      <c r="F537" s="997">
        <f>F528+F516</f>
        <v>232396</v>
      </c>
      <c r="G537" s="997">
        <f>G528+G516</f>
        <v>230595.6</v>
      </c>
      <c r="H537" s="962">
        <f t="shared" si="62"/>
        <v>99.225287870703454</v>
      </c>
      <c r="I537" s="962">
        <f t="shared" si="63"/>
        <v>-1800.3999999999942</v>
      </c>
      <c r="J537" s="962"/>
      <c r="K537" s="963"/>
      <c r="L537" s="983"/>
      <c r="O537" s="1001"/>
    </row>
    <row r="538" spans="1:15" s="964" customFormat="1" ht="27" customHeight="1" x14ac:dyDescent="0.2">
      <c r="A538" s="1038"/>
      <c r="B538" s="1043"/>
      <c r="C538" s="1038"/>
      <c r="D538" s="1041"/>
      <c r="E538" s="1046" t="s">
        <v>30</v>
      </c>
      <c r="F538" s="997">
        <f>F533+F521</f>
        <v>64865.2</v>
      </c>
      <c r="G538" s="997">
        <f>G533+G521</f>
        <v>64865.1</v>
      </c>
      <c r="H538" s="962">
        <f t="shared" si="62"/>
        <v>99.999845834129857</v>
      </c>
      <c r="I538" s="962">
        <f t="shared" si="63"/>
        <v>-9.9999999998544808E-2</v>
      </c>
      <c r="J538" s="962"/>
      <c r="K538" s="963"/>
      <c r="L538" s="983"/>
      <c r="O538" s="1001"/>
    </row>
    <row r="539" spans="1:15" s="964" customFormat="1" ht="27" customHeight="1" x14ac:dyDescent="0.2">
      <c r="A539" s="1038"/>
      <c r="B539" s="1386" t="s">
        <v>1434</v>
      </c>
      <c r="C539" s="1386"/>
      <c r="D539" s="1386"/>
      <c r="E539" s="1386"/>
      <c r="F539" s="997">
        <f>F540+F541+F542</f>
        <v>297261.2</v>
      </c>
      <c r="G539" s="997">
        <f>G518+G530</f>
        <v>295460.7</v>
      </c>
      <c r="H539" s="962">
        <f t="shared" si="62"/>
        <v>99.39430373018746</v>
      </c>
      <c r="I539" s="962">
        <f t="shared" si="63"/>
        <v>-1800.5</v>
      </c>
      <c r="J539" s="962"/>
      <c r="K539" s="963"/>
      <c r="L539" s="983"/>
      <c r="O539" s="1001">
        <f>G539/F539*100</f>
        <v>99.39430373018746</v>
      </c>
    </row>
    <row r="540" spans="1:15" s="964" customFormat="1" ht="27" customHeight="1" x14ac:dyDescent="0.2">
      <c r="A540" s="1038"/>
      <c r="B540" s="1043"/>
      <c r="C540" s="1038"/>
      <c r="D540" s="1041"/>
      <c r="E540" s="1046" t="s">
        <v>1467</v>
      </c>
      <c r="F540" s="997">
        <f t="shared" ref="F540:G542" si="66">F536</f>
        <v>0</v>
      </c>
      <c r="G540" s="997">
        <f t="shared" si="66"/>
        <v>0</v>
      </c>
      <c r="H540" s="962" t="e">
        <f t="shared" si="62"/>
        <v>#DIV/0!</v>
      </c>
      <c r="I540" s="962">
        <f t="shared" si="63"/>
        <v>0</v>
      </c>
      <c r="J540" s="962"/>
      <c r="K540" s="963"/>
      <c r="L540" s="983"/>
      <c r="O540" s="1001"/>
    </row>
    <row r="541" spans="1:15" s="964" customFormat="1" ht="27" customHeight="1" x14ac:dyDescent="0.2">
      <c r="A541" s="1038"/>
      <c r="B541" s="1043"/>
      <c r="C541" s="1038"/>
      <c r="D541" s="1041"/>
      <c r="E541" s="1046" t="s">
        <v>1474</v>
      </c>
      <c r="F541" s="997">
        <f t="shared" si="66"/>
        <v>232396</v>
      </c>
      <c r="G541" s="997">
        <f t="shared" si="66"/>
        <v>230595.6</v>
      </c>
      <c r="H541" s="962">
        <f t="shared" si="62"/>
        <v>99.225287870703454</v>
      </c>
      <c r="I541" s="962">
        <f t="shared" si="63"/>
        <v>-1800.3999999999942</v>
      </c>
      <c r="J541" s="962"/>
      <c r="K541" s="963"/>
      <c r="L541" s="983"/>
      <c r="O541" s="1001"/>
    </row>
    <row r="542" spans="1:15" s="970" customFormat="1" ht="19.149999999999999" customHeight="1" x14ac:dyDescent="0.25">
      <c r="A542" s="1038"/>
      <c r="B542" s="1043"/>
      <c r="C542" s="1038"/>
      <c r="D542" s="1041"/>
      <c r="E542" s="1046" t="s">
        <v>30</v>
      </c>
      <c r="F542" s="997">
        <f t="shared" si="66"/>
        <v>64865.2</v>
      </c>
      <c r="G542" s="997">
        <f t="shared" si="66"/>
        <v>64865.1</v>
      </c>
      <c r="H542" s="962">
        <f t="shared" si="62"/>
        <v>99.999845834129857</v>
      </c>
      <c r="I542" s="962">
        <f t="shared" si="63"/>
        <v>-9.9999999998544808E-2</v>
      </c>
      <c r="J542" s="962"/>
      <c r="K542" s="963"/>
      <c r="L542" s="983"/>
      <c r="O542" s="1026"/>
    </row>
    <row r="543" spans="1:15" s="964" customFormat="1" ht="19.899999999999999" customHeight="1" x14ac:dyDescent="0.2">
      <c r="A543" s="1364" t="s">
        <v>932</v>
      </c>
      <c r="B543" s="1364"/>
      <c r="C543" s="1364"/>
      <c r="D543" s="1364"/>
      <c r="E543" s="1364"/>
      <c r="F543" s="997"/>
      <c r="G543" s="962"/>
      <c r="H543" s="962" t="e">
        <f t="shared" si="62"/>
        <v>#DIV/0!</v>
      </c>
      <c r="I543" s="962">
        <f t="shared" si="63"/>
        <v>0</v>
      </c>
      <c r="J543" s="962"/>
      <c r="K543" s="963"/>
      <c r="L543" s="983"/>
      <c r="O543" s="1001"/>
    </row>
    <row r="544" spans="1:15" s="964" customFormat="1" ht="20.25" customHeight="1" x14ac:dyDescent="0.2">
      <c r="A544" s="1364" t="s">
        <v>804</v>
      </c>
      <c r="B544" s="1364"/>
      <c r="C544" s="1364"/>
      <c r="D544" s="1364"/>
      <c r="E544" s="1364"/>
      <c r="F544" s="997"/>
      <c r="G544" s="962"/>
      <c r="H544" s="962" t="e">
        <f t="shared" si="62"/>
        <v>#DIV/0!</v>
      </c>
      <c r="I544" s="962">
        <f t="shared" si="63"/>
        <v>0</v>
      </c>
      <c r="J544" s="962"/>
      <c r="K544" s="963"/>
      <c r="L544" s="983"/>
      <c r="O544" s="1001"/>
    </row>
    <row r="545" spans="1:15" s="964" customFormat="1" ht="59.25" customHeight="1" x14ac:dyDescent="0.2">
      <c r="A545" s="1038" t="s">
        <v>453</v>
      </c>
      <c r="B545" s="1043" t="s">
        <v>621</v>
      </c>
      <c r="C545" s="1038" t="s">
        <v>1573</v>
      </c>
      <c r="D545" s="1041" t="s">
        <v>1439</v>
      </c>
      <c r="E545" s="1038" t="s">
        <v>30</v>
      </c>
      <c r="F545" s="997">
        <v>52553.599999999999</v>
      </c>
      <c r="G545" s="962">
        <v>52553.5</v>
      </c>
      <c r="H545" s="962">
        <f t="shared" si="62"/>
        <v>99.999809718078296</v>
      </c>
      <c r="I545" s="962">
        <f t="shared" si="63"/>
        <v>-9.9999999998544808E-2</v>
      </c>
      <c r="J545" s="1035" t="s">
        <v>1806</v>
      </c>
      <c r="K545" s="960" t="s">
        <v>1057</v>
      </c>
      <c r="L545" s="983">
        <f t="shared" si="64"/>
        <v>9.9999999998544808E-2</v>
      </c>
      <c r="O545" s="1001"/>
    </row>
    <row r="546" spans="1:15" s="964" customFormat="1" ht="108.75" customHeight="1" x14ac:dyDescent="0.2">
      <c r="A546" s="1038" t="s">
        <v>454</v>
      </c>
      <c r="B546" s="1043" t="s">
        <v>1633</v>
      </c>
      <c r="C546" s="1038" t="s">
        <v>1573</v>
      </c>
      <c r="D546" s="1041" t="s">
        <v>1634</v>
      </c>
      <c r="E546" s="1038" t="s">
        <v>30</v>
      </c>
      <c r="F546" s="997">
        <v>2301</v>
      </c>
      <c r="G546" s="962">
        <v>2301</v>
      </c>
      <c r="H546" s="962">
        <f t="shared" si="62"/>
        <v>100</v>
      </c>
      <c r="I546" s="962">
        <f t="shared" si="63"/>
        <v>0</v>
      </c>
      <c r="J546" s="962"/>
      <c r="K546" s="960" t="s">
        <v>1769</v>
      </c>
      <c r="L546" s="983"/>
      <c r="O546" s="1001"/>
    </row>
    <row r="547" spans="1:15" s="964" customFormat="1" ht="27" customHeight="1" x14ac:dyDescent="0.2">
      <c r="A547" s="1364" t="s">
        <v>926</v>
      </c>
      <c r="B547" s="1364"/>
      <c r="C547" s="1364"/>
      <c r="D547" s="1364"/>
      <c r="E547" s="1364"/>
      <c r="F547" s="997"/>
      <c r="G547" s="962"/>
      <c r="H547" s="962" t="e">
        <f t="shared" si="62"/>
        <v>#DIV/0!</v>
      </c>
      <c r="I547" s="962">
        <f t="shared" si="63"/>
        <v>0</v>
      </c>
      <c r="J547" s="962"/>
      <c r="K547" s="963"/>
      <c r="L547" s="983"/>
      <c r="O547" s="1001"/>
    </row>
    <row r="548" spans="1:15" s="964" customFormat="1" ht="24" x14ac:dyDescent="0.2">
      <c r="A548" s="1038"/>
      <c r="B548" s="977" t="s">
        <v>481</v>
      </c>
      <c r="C548" s="1038"/>
      <c r="D548" s="1041"/>
      <c r="E548" s="1038"/>
      <c r="F548" s="988">
        <f>F549+F550+F551</f>
        <v>54854.6</v>
      </c>
      <c r="G548" s="988">
        <f>G549+G550+G551</f>
        <v>54854.5</v>
      </c>
      <c r="H548" s="962">
        <f t="shared" si="62"/>
        <v>99.999817699882968</v>
      </c>
      <c r="I548" s="962">
        <f t="shared" si="63"/>
        <v>-9.9999999998544808E-2</v>
      </c>
      <c r="J548" s="962"/>
      <c r="K548" s="963"/>
      <c r="L548" s="983"/>
      <c r="O548" s="1001"/>
    </row>
    <row r="549" spans="1:15" s="964" customFormat="1" ht="12" x14ac:dyDescent="0.2">
      <c r="A549" s="1038"/>
      <c r="B549" s="1043" t="s">
        <v>468</v>
      </c>
      <c r="C549" s="1038"/>
      <c r="D549" s="1041"/>
      <c r="E549" s="1038"/>
      <c r="F549" s="988">
        <v>0</v>
      </c>
      <c r="G549" s="988">
        <v>0</v>
      </c>
      <c r="H549" s="962" t="e">
        <f t="shared" si="62"/>
        <v>#DIV/0!</v>
      </c>
      <c r="I549" s="962">
        <f t="shared" si="63"/>
        <v>0</v>
      </c>
      <c r="J549" s="962"/>
      <c r="K549" s="963"/>
      <c r="L549" s="983"/>
      <c r="O549" s="1001"/>
    </row>
    <row r="550" spans="1:15" s="964" customFormat="1" ht="12" x14ac:dyDescent="0.2">
      <c r="A550" s="1038"/>
      <c r="B550" s="1043" t="s">
        <v>29</v>
      </c>
      <c r="C550" s="1038"/>
      <c r="D550" s="1041"/>
      <c r="E550" s="1038"/>
      <c r="F550" s="988">
        <v>0</v>
      </c>
      <c r="G550" s="988">
        <v>0</v>
      </c>
      <c r="H550" s="962" t="e">
        <f t="shared" si="62"/>
        <v>#DIV/0!</v>
      </c>
      <c r="I550" s="962">
        <f t="shared" si="63"/>
        <v>0</v>
      </c>
      <c r="J550" s="962"/>
      <c r="K550" s="963"/>
      <c r="L550" s="983"/>
      <c r="O550" s="1001"/>
    </row>
    <row r="551" spans="1:15" s="964" customFormat="1" ht="12" x14ac:dyDescent="0.2">
      <c r="A551" s="1038"/>
      <c r="B551" s="1043" t="s">
        <v>158</v>
      </c>
      <c r="C551" s="1038"/>
      <c r="D551" s="1041"/>
      <c r="E551" s="1038"/>
      <c r="F551" s="988">
        <f>F545+F546</f>
        <v>54854.6</v>
      </c>
      <c r="G551" s="988">
        <f>G545+G546</f>
        <v>54854.5</v>
      </c>
      <c r="H551" s="962">
        <f t="shared" si="62"/>
        <v>99.999817699882968</v>
      </c>
      <c r="I551" s="962">
        <f t="shared" si="63"/>
        <v>-9.9999999998544808E-2</v>
      </c>
      <c r="J551" s="962"/>
      <c r="K551" s="963"/>
      <c r="L551" s="983"/>
      <c r="O551" s="1001"/>
    </row>
    <row r="552" spans="1:15" s="964" customFormat="1" ht="12" x14ac:dyDescent="0.2">
      <c r="A552" s="1038"/>
      <c r="B552" s="977" t="s">
        <v>925</v>
      </c>
      <c r="C552" s="1038"/>
      <c r="D552" s="1041"/>
      <c r="E552" s="1038"/>
      <c r="F552" s="988">
        <f>F553+F554+F555</f>
        <v>54854.6</v>
      </c>
      <c r="G552" s="988">
        <f>G553+G554+G555</f>
        <v>54854.5</v>
      </c>
      <c r="H552" s="962">
        <f t="shared" si="62"/>
        <v>99.999817699882968</v>
      </c>
      <c r="I552" s="962">
        <f t="shared" si="63"/>
        <v>-9.9999999998544808E-2</v>
      </c>
      <c r="J552" s="962"/>
      <c r="K552" s="963"/>
      <c r="L552" s="983"/>
      <c r="O552" s="1001"/>
    </row>
    <row r="553" spans="1:15" s="964" customFormat="1" ht="12" x14ac:dyDescent="0.2">
      <c r="A553" s="1038"/>
      <c r="B553" s="1043" t="s">
        <v>468</v>
      </c>
      <c r="C553" s="1038"/>
      <c r="D553" s="1041"/>
      <c r="E553" s="1038"/>
      <c r="F553" s="988">
        <f t="shared" ref="F553:G555" si="67">F549</f>
        <v>0</v>
      </c>
      <c r="G553" s="988">
        <f t="shared" si="67"/>
        <v>0</v>
      </c>
      <c r="H553" s="962" t="e">
        <f t="shared" si="62"/>
        <v>#DIV/0!</v>
      </c>
      <c r="I553" s="962">
        <f t="shared" si="63"/>
        <v>0</v>
      </c>
      <c r="J553" s="962"/>
      <c r="K553" s="963"/>
      <c r="L553" s="983"/>
      <c r="O553" s="1001"/>
    </row>
    <row r="554" spans="1:15" s="964" customFormat="1" ht="12" x14ac:dyDescent="0.2">
      <c r="A554" s="1038"/>
      <c r="B554" s="1043" t="s">
        <v>29</v>
      </c>
      <c r="C554" s="1038"/>
      <c r="D554" s="1041"/>
      <c r="E554" s="1038"/>
      <c r="F554" s="988">
        <f t="shared" si="67"/>
        <v>0</v>
      </c>
      <c r="G554" s="988">
        <f t="shared" si="67"/>
        <v>0</v>
      </c>
      <c r="H554" s="962" t="e">
        <f t="shared" si="62"/>
        <v>#DIV/0!</v>
      </c>
      <c r="I554" s="962">
        <f t="shared" si="63"/>
        <v>0</v>
      </c>
      <c r="J554" s="962"/>
      <c r="K554" s="963"/>
      <c r="L554" s="983"/>
      <c r="O554" s="1001"/>
    </row>
    <row r="555" spans="1:15" s="964" customFormat="1" ht="12" x14ac:dyDescent="0.2">
      <c r="A555" s="1038"/>
      <c r="B555" s="1043" t="s">
        <v>158</v>
      </c>
      <c r="C555" s="1038"/>
      <c r="D555" s="1041"/>
      <c r="E555" s="1038"/>
      <c r="F555" s="988">
        <f>F551</f>
        <v>54854.6</v>
      </c>
      <c r="G555" s="988">
        <f t="shared" si="67"/>
        <v>54854.5</v>
      </c>
      <c r="H555" s="962">
        <f t="shared" si="62"/>
        <v>99.999817699882968</v>
      </c>
      <c r="I555" s="962">
        <f t="shared" si="63"/>
        <v>-9.9999999998544808E-2</v>
      </c>
      <c r="J555" s="962"/>
      <c r="K555" s="963"/>
      <c r="L555" s="983"/>
      <c r="O555" s="1001"/>
    </row>
    <row r="556" spans="1:15" s="964" customFormat="1" ht="28.5" customHeight="1" x14ac:dyDescent="0.2">
      <c r="A556" s="1364" t="s">
        <v>933</v>
      </c>
      <c r="B556" s="1364"/>
      <c r="C556" s="1364"/>
      <c r="D556" s="1364"/>
      <c r="E556" s="1364"/>
      <c r="F556" s="972"/>
      <c r="G556" s="962"/>
      <c r="H556" s="962" t="e">
        <f t="shared" si="62"/>
        <v>#DIV/0!</v>
      </c>
      <c r="I556" s="962">
        <f t="shared" si="63"/>
        <v>0</v>
      </c>
      <c r="J556" s="962"/>
      <c r="K556" s="963"/>
      <c r="L556" s="983"/>
      <c r="O556" s="1001"/>
    </row>
    <row r="557" spans="1:15" s="964" customFormat="1" ht="29.25" customHeight="1" x14ac:dyDescent="0.2">
      <c r="A557" s="1357" t="s">
        <v>378</v>
      </c>
      <c r="B557" s="1360" t="s">
        <v>544</v>
      </c>
      <c r="C557" s="1357" t="s">
        <v>147</v>
      </c>
      <c r="D557" s="1358" t="s">
        <v>1439</v>
      </c>
      <c r="E557" s="1046" t="s">
        <v>1434</v>
      </c>
      <c r="F557" s="997">
        <f t="shared" ref="F557:G557" si="68">F558+F559</f>
        <v>314192</v>
      </c>
      <c r="G557" s="997">
        <f t="shared" si="68"/>
        <v>313553.40000000002</v>
      </c>
      <c r="H557" s="962">
        <f t="shared" si="62"/>
        <v>99.796748485002809</v>
      </c>
      <c r="I557" s="962">
        <f t="shared" si="63"/>
        <v>-638.59999999997672</v>
      </c>
      <c r="J557" s="1356" t="s">
        <v>1821</v>
      </c>
      <c r="K557" s="963"/>
      <c r="L557" s="983">
        <f t="shared" si="64"/>
        <v>638.59999999997672</v>
      </c>
      <c r="O557" s="1001"/>
    </row>
    <row r="558" spans="1:15" s="964" customFormat="1" ht="49.9" customHeight="1" x14ac:dyDescent="0.2">
      <c r="A558" s="1357"/>
      <c r="B558" s="1360"/>
      <c r="C558" s="1357"/>
      <c r="D558" s="1358"/>
      <c r="E558" s="1038" t="s">
        <v>30</v>
      </c>
      <c r="F558" s="997">
        <v>275742.2</v>
      </c>
      <c r="G558" s="962">
        <v>275564</v>
      </c>
      <c r="H558" s="962">
        <f t="shared" si="62"/>
        <v>99.935374418569225</v>
      </c>
      <c r="I558" s="962">
        <f t="shared" si="63"/>
        <v>-178.20000000001164</v>
      </c>
      <c r="J558" s="1356"/>
      <c r="K558" s="960" t="s">
        <v>1059</v>
      </c>
      <c r="L558" s="983">
        <f t="shared" si="64"/>
        <v>178.20000000001164</v>
      </c>
      <c r="M558" s="989"/>
      <c r="O558" s="1001"/>
    </row>
    <row r="559" spans="1:15" s="964" customFormat="1" ht="34.15" customHeight="1" x14ac:dyDescent="0.2">
      <c r="A559" s="1357"/>
      <c r="B559" s="1360"/>
      <c r="C559" s="1357"/>
      <c r="D559" s="1358"/>
      <c r="E559" s="1038" t="s">
        <v>30</v>
      </c>
      <c r="F559" s="997">
        <v>38449.800000000003</v>
      </c>
      <c r="G559" s="962">
        <v>37989.4</v>
      </c>
      <c r="H559" s="962">
        <f t="shared" si="62"/>
        <v>98.802594551857226</v>
      </c>
      <c r="I559" s="962">
        <f t="shared" si="63"/>
        <v>-460.40000000000146</v>
      </c>
      <c r="J559" s="1356"/>
      <c r="K559" s="960" t="s">
        <v>1060</v>
      </c>
      <c r="L559" s="983">
        <f t="shared" si="64"/>
        <v>460.40000000000146</v>
      </c>
      <c r="N559" s="989"/>
      <c r="O559" s="1001"/>
    </row>
    <row r="560" spans="1:15" s="964" customFormat="1" ht="61.5" customHeight="1" x14ac:dyDescent="0.2">
      <c r="A560" s="1038" t="s">
        <v>379</v>
      </c>
      <c r="B560" s="1043" t="s">
        <v>723</v>
      </c>
      <c r="C560" s="1038" t="s">
        <v>147</v>
      </c>
      <c r="D560" s="1041" t="s">
        <v>1439</v>
      </c>
      <c r="E560" s="1038" t="s">
        <v>30</v>
      </c>
      <c r="F560" s="997">
        <v>1086.0999999999999</v>
      </c>
      <c r="G560" s="962">
        <v>1065.7</v>
      </c>
      <c r="H560" s="962">
        <f t="shared" si="62"/>
        <v>98.121719915293255</v>
      </c>
      <c r="I560" s="962">
        <f t="shared" si="63"/>
        <v>-20.399999999999864</v>
      </c>
      <c r="J560" s="1035" t="s">
        <v>1822</v>
      </c>
      <c r="K560" s="960" t="s">
        <v>1061</v>
      </c>
      <c r="L560" s="983">
        <f t="shared" si="64"/>
        <v>20.399999999999864</v>
      </c>
      <c r="O560" s="1001"/>
    </row>
    <row r="561" spans="1:15" s="964" customFormat="1" ht="69.599999999999994" customHeight="1" x14ac:dyDescent="0.2">
      <c r="A561" s="1038" t="s">
        <v>381</v>
      </c>
      <c r="B561" s="1043" t="s">
        <v>691</v>
      </c>
      <c r="C561" s="1038" t="s">
        <v>367</v>
      </c>
      <c r="D561" s="1041" t="s">
        <v>1768</v>
      </c>
      <c r="E561" s="1038" t="s">
        <v>1466</v>
      </c>
      <c r="F561" s="997">
        <v>200</v>
      </c>
      <c r="G561" s="962">
        <v>200</v>
      </c>
      <c r="H561" s="962">
        <f t="shared" si="62"/>
        <v>100</v>
      </c>
      <c r="I561" s="962">
        <f t="shared" si="63"/>
        <v>0</v>
      </c>
      <c r="J561" s="1035"/>
      <c r="K561" s="960" t="s">
        <v>1635</v>
      </c>
      <c r="L561" s="983"/>
      <c r="O561" s="1001"/>
    </row>
    <row r="562" spans="1:15" s="964" customFormat="1" ht="86.45" customHeight="1" x14ac:dyDescent="0.2">
      <c r="A562" s="1038" t="s">
        <v>383</v>
      </c>
      <c r="B562" s="1043" t="s">
        <v>1636</v>
      </c>
      <c r="C562" s="1038" t="s">
        <v>147</v>
      </c>
      <c r="D562" s="1041" t="s">
        <v>1439</v>
      </c>
      <c r="E562" s="1038" t="s">
        <v>1466</v>
      </c>
      <c r="F562" s="997">
        <v>54963.6</v>
      </c>
      <c r="G562" s="962">
        <v>51971.6</v>
      </c>
      <c r="H562" s="962">
        <f t="shared" si="62"/>
        <v>94.556397324774949</v>
      </c>
      <c r="I562" s="962">
        <f t="shared" si="63"/>
        <v>-2992</v>
      </c>
      <c r="J562" s="1035" t="s">
        <v>1807</v>
      </c>
      <c r="K562" s="960" t="s">
        <v>1052</v>
      </c>
      <c r="L562" s="983">
        <f t="shared" si="64"/>
        <v>2992</v>
      </c>
      <c r="O562" s="1001"/>
    </row>
    <row r="563" spans="1:15" s="964" customFormat="1" ht="26.25" customHeight="1" x14ac:dyDescent="0.2">
      <c r="A563" s="1364" t="s">
        <v>934</v>
      </c>
      <c r="B563" s="1364"/>
      <c r="C563" s="1364"/>
      <c r="D563" s="1364"/>
      <c r="E563" s="1364"/>
      <c r="F563" s="997"/>
      <c r="G563" s="962"/>
      <c r="H563" s="962" t="e">
        <f t="shared" si="62"/>
        <v>#DIV/0!</v>
      </c>
      <c r="I563" s="962">
        <f t="shared" si="63"/>
        <v>0</v>
      </c>
      <c r="J563" s="962"/>
      <c r="K563" s="963"/>
      <c r="L563" s="983"/>
      <c r="O563" s="1001"/>
    </row>
    <row r="564" spans="1:15" s="964" customFormat="1" ht="24" x14ac:dyDescent="0.2">
      <c r="A564" s="1038"/>
      <c r="B564" s="977" t="s">
        <v>481</v>
      </c>
      <c r="C564" s="1038"/>
      <c r="D564" s="1041"/>
      <c r="E564" s="1038"/>
      <c r="F564" s="997">
        <f>F565+F566+F567</f>
        <v>370441.7</v>
      </c>
      <c r="G564" s="997">
        <f>G565+G566+G567</f>
        <v>366790.69999999995</v>
      </c>
      <c r="H564" s="962">
        <f t="shared" si="62"/>
        <v>99.014419812888221</v>
      </c>
      <c r="I564" s="962">
        <f t="shared" si="63"/>
        <v>-3651.0000000000582</v>
      </c>
      <c r="J564" s="962"/>
      <c r="K564" s="963"/>
      <c r="L564" s="983"/>
      <c r="O564" s="1001"/>
    </row>
    <row r="565" spans="1:15" s="964" customFormat="1" ht="12" x14ac:dyDescent="0.2">
      <c r="A565" s="1038"/>
      <c r="B565" s="1043" t="s">
        <v>468</v>
      </c>
      <c r="C565" s="1038"/>
      <c r="D565" s="1041"/>
      <c r="E565" s="1038"/>
      <c r="F565" s="997">
        <v>0</v>
      </c>
      <c r="G565" s="997">
        <v>0</v>
      </c>
      <c r="H565" s="962" t="e">
        <f t="shared" si="62"/>
        <v>#DIV/0!</v>
      </c>
      <c r="I565" s="962">
        <f t="shared" si="63"/>
        <v>0</v>
      </c>
      <c r="J565" s="962"/>
      <c r="K565" s="963"/>
      <c r="L565" s="983"/>
      <c r="O565" s="1001"/>
    </row>
    <row r="566" spans="1:15" s="964" customFormat="1" ht="12" x14ac:dyDescent="0.2">
      <c r="A566" s="1038"/>
      <c r="B566" s="1043" t="s">
        <v>29</v>
      </c>
      <c r="C566" s="1038"/>
      <c r="D566" s="1041"/>
      <c r="E566" s="1038"/>
      <c r="F566" s="997">
        <f>F561+F562</f>
        <v>55163.6</v>
      </c>
      <c r="G566" s="997">
        <f t="shared" ref="G566" si="69">G561+G562</f>
        <v>52171.6</v>
      </c>
      <c r="H566" s="962">
        <f t="shared" si="62"/>
        <v>94.576133537332581</v>
      </c>
      <c r="I566" s="962">
        <f t="shared" si="63"/>
        <v>-2992</v>
      </c>
      <c r="J566" s="962"/>
      <c r="K566" s="963"/>
      <c r="L566" s="983"/>
      <c r="O566" s="1001"/>
    </row>
    <row r="567" spans="1:15" s="964" customFormat="1" ht="12" x14ac:dyDescent="0.2">
      <c r="A567" s="1038"/>
      <c r="B567" s="1043" t="s">
        <v>158</v>
      </c>
      <c r="C567" s="1038"/>
      <c r="D567" s="1041"/>
      <c r="E567" s="1038"/>
      <c r="F567" s="997">
        <f>F560+F559+F558</f>
        <v>315278.10000000003</v>
      </c>
      <c r="G567" s="997">
        <f>G560+G559+G558</f>
        <v>314619.09999999998</v>
      </c>
      <c r="H567" s="962">
        <f t="shared" si="62"/>
        <v>99.790978187194085</v>
      </c>
      <c r="I567" s="962">
        <f t="shared" si="63"/>
        <v>-659.00000000005821</v>
      </c>
      <c r="J567" s="962"/>
      <c r="K567" s="963"/>
      <c r="L567" s="983"/>
      <c r="O567" s="1001"/>
    </row>
    <row r="568" spans="1:15" s="964" customFormat="1" ht="12" x14ac:dyDescent="0.2">
      <c r="A568" s="1038"/>
      <c r="B568" s="977" t="s">
        <v>928</v>
      </c>
      <c r="C568" s="1038"/>
      <c r="D568" s="1041"/>
      <c r="E568" s="1038"/>
      <c r="F568" s="997">
        <f>F569+F570+F571</f>
        <v>370441.7</v>
      </c>
      <c r="G568" s="997">
        <f>G569+G570+G571</f>
        <v>366790.69999999995</v>
      </c>
      <c r="H568" s="962">
        <f t="shared" si="62"/>
        <v>99.014419812888221</v>
      </c>
      <c r="I568" s="962">
        <f t="shared" si="63"/>
        <v>-3651.0000000000582</v>
      </c>
      <c r="J568" s="962"/>
      <c r="K568" s="963"/>
      <c r="L568" s="983"/>
      <c r="O568" s="1001"/>
    </row>
    <row r="569" spans="1:15" s="964" customFormat="1" ht="12" x14ac:dyDescent="0.2">
      <c r="A569" s="1038"/>
      <c r="B569" s="1043" t="s">
        <v>468</v>
      </c>
      <c r="C569" s="1038"/>
      <c r="D569" s="1041"/>
      <c r="E569" s="1038"/>
      <c r="F569" s="997">
        <f>F565</f>
        <v>0</v>
      </c>
      <c r="G569" s="997">
        <f t="shared" ref="F569:G571" si="70">G565</f>
        <v>0</v>
      </c>
      <c r="H569" s="962" t="e">
        <f t="shared" si="62"/>
        <v>#DIV/0!</v>
      </c>
      <c r="I569" s="962">
        <f t="shared" si="63"/>
        <v>0</v>
      </c>
      <c r="J569" s="962"/>
      <c r="K569" s="963"/>
      <c r="L569" s="983"/>
      <c r="O569" s="1001"/>
    </row>
    <row r="570" spans="1:15" s="964" customFormat="1" ht="12" x14ac:dyDescent="0.2">
      <c r="A570" s="1038"/>
      <c r="B570" s="1043" t="s">
        <v>29</v>
      </c>
      <c r="C570" s="1038"/>
      <c r="D570" s="1041"/>
      <c r="E570" s="1038"/>
      <c r="F570" s="997">
        <f t="shared" si="70"/>
        <v>55163.6</v>
      </c>
      <c r="G570" s="997">
        <f t="shared" si="70"/>
        <v>52171.6</v>
      </c>
      <c r="H570" s="962">
        <f t="shared" si="62"/>
        <v>94.576133537332581</v>
      </c>
      <c r="I570" s="962">
        <f t="shared" si="63"/>
        <v>-2992</v>
      </c>
      <c r="J570" s="962"/>
      <c r="K570" s="963"/>
      <c r="L570" s="983"/>
      <c r="O570" s="1001"/>
    </row>
    <row r="571" spans="1:15" s="964" customFormat="1" ht="12" x14ac:dyDescent="0.2">
      <c r="A571" s="1038"/>
      <c r="B571" s="1043" t="s">
        <v>158</v>
      </c>
      <c r="C571" s="1038"/>
      <c r="D571" s="1041"/>
      <c r="E571" s="1038"/>
      <c r="F571" s="997">
        <f t="shared" si="70"/>
        <v>315278.10000000003</v>
      </c>
      <c r="G571" s="997">
        <f t="shared" si="70"/>
        <v>314619.09999999998</v>
      </c>
      <c r="H571" s="962">
        <f t="shared" si="62"/>
        <v>99.790978187194085</v>
      </c>
      <c r="I571" s="962">
        <f t="shared" si="63"/>
        <v>-659.00000000005821</v>
      </c>
      <c r="J571" s="962"/>
      <c r="K571" s="963"/>
      <c r="L571" s="983"/>
      <c r="O571" s="1001"/>
    </row>
    <row r="572" spans="1:15" s="964" customFormat="1" ht="36.75" customHeight="1" x14ac:dyDescent="0.2">
      <c r="A572" s="1364" t="s">
        <v>1449</v>
      </c>
      <c r="B572" s="1364"/>
      <c r="C572" s="1364"/>
      <c r="D572" s="1364"/>
      <c r="E572" s="1364"/>
      <c r="F572" s="997"/>
      <c r="G572" s="962"/>
      <c r="H572" s="962" t="e">
        <f t="shared" si="62"/>
        <v>#DIV/0!</v>
      </c>
      <c r="I572" s="962">
        <f t="shared" si="63"/>
        <v>0</v>
      </c>
      <c r="J572" s="962"/>
      <c r="K572" s="963"/>
      <c r="L572" s="983"/>
      <c r="O572" s="1001"/>
    </row>
    <row r="573" spans="1:15" s="964" customFormat="1" ht="114" customHeight="1" x14ac:dyDescent="0.2">
      <c r="A573" s="1038" t="s">
        <v>1448</v>
      </c>
      <c r="B573" s="1043" t="s">
        <v>1450</v>
      </c>
      <c r="C573" s="1038" t="s">
        <v>1573</v>
      </c>
      <c r="D573" s="1041" t="s">
        <v>1770</v>
      </c>
      <c r="E573" s="1038" t="s">
        <v>30</v>
      </c>
      <c r="F573" s="997">
        <v>25.7</v>
      </c>
      <c r="G573" s="962">
        <v>25.7</v>
      </c>
      <c r="H573" s="962">
        <f t="shared" si="62"/>
        <v>100</v>
      </c>
      <c r="I573" s="962">
        <f t="shared" si="63"/>
        <v>0</v>
      </c>
      <c r="J573" s="962"/>
      <c r="K573" s="960" t="s">
        <v>1574</v>
      </c>
      <c r="L573" s="983"/>
      <c r="O573" s="1001"/>
    </row>
    <row r="574" spans="1:15" s="964" customFormat="1" ht="40.5" customHeight="1" x14ac:dyDescent="0.2">
      <c r="A574" s="1364" t="s">
        <v>1451</v>
      </c>
      <c r="B574" s="1364"/>
      <c r="C574" s="1364"/>
      <c r="D574" s="1364"/>
      <c r="E574" s="1364"/>
      <c r="F574" s="997"/>
      <c r="G574" s="962"/>
      <c r="H574" s="962" t="e">
        <f t="shared" si="62"/>
        <v>#DIV/0!</v>
      </c>
      <c r="I574" s="962">
        <f t="shared" si="63"/>
        <v>0</v>
      </c>
      <c r="J574" s="962"/>
      <c r="K574" s="963"/>
      <c r="L574" s="983"/>
      <c r="O574" s="1001"/>
    </row>
    <row r="575" spans="1:15" s="964" customFormat="1" ht="24" x14ac:dyDescent="0.2">
      <c r="A575" s="1038"/>
      <c r="B575" s="977" t="s">
        <v>481</v>
      </c>
      <c r="C575" s="1038"/>
      <c r="D575" s="1041"/>
      <c r="E575" s="1038"/>
      <c r="F575" s="997">
        <f>F576+F577+F578</f>
        <v>25.7</v>
      </c>
      <c r="G575" s="997">
        <f>G576+G577+G578</f>
        <v>25.7</v>
      </c>
      <c r="H575" s="962">
        <f t="shared" si="62"/>
        <v>100</v>
      </c>
      <c r="I575" s="962">
        <f t="shared" si="63"/>
        <v>0</v>
      </c>
      <c r="J575" s="962"/>
      <c r="K575" s="963"/>
      <c r="L575" s="983"/>
      <c r="O575" s="1001"/>
    </row>
    <row r="576" spans="1:15" s="964" customFormat="1" ht="12" x14ac:dyDescent="0.2">
      <c r="A576" s="1038"/>
      <c r="B576" s="1043" t="s">
        <v>468</v>
      </c>
      <c r="C576" s="1038"/>
      <c r="D576" s="1041"/>
      <c r="E576" s="1038"/>
      <c r="F576" s="997">
        <v>0</v>
      </c>
      <c r="G576" s="997">
        <v>0</v>
      </c>
      <c r="H576" s="962" t="e">
        <f t="shared" si="62"/>
        <v>#DIV/0!</v>
      </c>
      <c r="I576" s="962">
        <f t="shared" si="63"/>
        <v>0</v>
      </c>
      <c r="J576" s="962"/>
      <c r="K576" s="963"/>
      <c r="L576" s="983"/>
      <c r="O576" s="1001"/>
    </row>
    <row r="577" spans="1:15" s="964" customFormat="1" ht="12" x14ac:dyDescent="0.2">
      <c r="A577" s="1038"/>
      <c r="B577" s="1043" t="s">
        <v>29</v>
      </c>
      <c r="C577" s="1038"/>
      <c r="D577" s="1041"/>
      <c r="E577" s="1038"/>
      <c r="F577" s="997">
        <v>0</v>
      </c>
      <c r="G577" s="997">
        <v>0</v>
      </c>
      <c r="H577" s="962" t="e">
        <f t="shared" si="62"/>
        <v>#DIV/0!</v>
      </c>
      <c r="I577" s="962">
        <f t="shared" si="63"/>
        <v>0</v>
      </c>
      <c r="J577" s="962"/>
      <c r="K577" s="963"/>
      <c r="L577" s="983"/>
      <c r="O577" s="1001"/>
    </row>
    <row r="578" spans="1:15" s="964" customFormat="1" ht="12" x14ac:dyDescent="0.2">
      <c r="A578" s="1038"/>
      <c r="B578" s="1043" t="s">
        <v>158</v>
      </c>
      <c r="C578" s="1038"/>
      <c r="D578" s="1041"/>
      <c r="E578" s="1038"/>
      <c r="F578" s="997">
        <f>F573</f>
        <v>25.7</v>
      </c>
      <c r="G578" s="997">
        <f>G573</f>
        <v>25.7</v>
      </c>
      <c r="H578" s="962">
        <f t="shared" si="62"/>
        <v>100</v>
      </c>
      <c r="I578" s="962">
        <f t="shared" si="63"/>
        <v>0</v>
      </c>
      <c r="J578" s="962"/>
      <c r="K578" s="963"/>
      <c r="L578" s="983"/>
      <c r="O578" s="1001"/>
    </row>
    <row r="579" spans="1:15" s="964" customFormat="1" ht="12" x14ac:dyDescent="0.2">
      <c r="A579" s="1038"/>
      <c r="B579" s="977" t="s">
        <v>1452</v>
      </c>
      <c r="C579" s="1038"/>
      <c r="D579" s="1041"/>
      <c r="E579" s="1038"/>
      <c r="F579" s="997">
        <f>F580+F581+F582</f>
        <v>25.7</v>
      </c>
      <c r="G579" s="997">
        <f>G580+G581+G582</f>
        <v>25.7</v>
      </c>
      <c r="H579" s="962">
        <f t="shared" si="62"/>
        <v>100</v>
      </c>
      <c r="I579" s="962">
        <f t="shared" si="63"/>
        <v>0</v>
      </c>
      <c r="J579" s="962"/>
      <c r="K579" s="963"/>
      <c r="L579" s="983"/>
      <c r="O579" s="1001"/>
    </row>
    <row r="580" spans="1:15" s="964" customFormat="1" ht="12" x14ac:dyDescent="0.2">
      <c r="A580" s="1038"/>
      <c r="B580" s="1043" t="s">
        <v>468</v>
      </c>
      <c r="C580" s="1038"/>
      <c r="D580" s="1041"/>
      <c r="E580" s="1038"/>
      <c r="F580" s="997">
        <f t="shared" ref="F580:F581" si="71">F576</f>
        <v>0</v>
      </c>
      <c r="G580" s="997">
        <f t="shared" ref="G580" si="72">G576</f>
        <v>0</v>
      </c>
      <c r="H580" s="962" t="e">
        <f t="shared" si="62"/>
        <v>#DIV/0!</v>
      </c>
      <c r="I580" s="962">
        <f t="shared" si="63"/>
        <v>0</v>
      </c>
      <c r="J580" s="962"/>
      <c r="K580" s="963"/>
      <c r="L580" s="983"/>
      <c r="O580" s="1001"/>
    </row>
    <row r="581" spans="1:15" s="964" customFormat="1" ht="12" x14ac:dyDescent="0.2">
      <c r="A581" s="1038"/>
      <c r="B581" s="1043" t="s">
        <v>29</v>
      </c>
      <c r="C581" s="1038"/>
      <c r="D581" s="1041"/>
      <c r="E581" s="1038"/>
      <c r="F581" s="997">
        <f t="shared" si="71"/>
        <v>0</v>
      </c>
      <c r="G581" s="997">
        <f t="shared" ref="G581" si="73">G577</f>
        <v>0</v>
      </c>
      <c r="H581" s="962" t="e">
        <f t="shared" si="62"/>
        <v>#DIV/0!</v>
      </c>
      <c r="I581" s="962">
        <f t="shared" si="63"/>
        <v>0</v>
      </c>
      <c r="J581" s="962"/>
      <c r="K581" s="963"/>
      <c r="L581" s="983"/>
      <c r="O581" s="1001"/>
    </row>
    <row r="582" spans="1:15" s="964" customFormat="1" ht="12" x14ac:dyDescent="0.2">
      <c r="A582" s="1038"/>
      <c r="B582" s="1043" t="s">
        <v>158</v>
      </c>
      <c r="C582" s="1038"/>
      <c r="D582" s="1041"/>
      <c r="E582" s="1038"/>
      <c r="F582" s="997">
        <f>F578</f>
        <v>25.7</v>
      </c>
      <c r="G582" s="997">
        <f>G578</f>
        <v>25.7</v>
      </c>
      <c r="H582" s="962">
        <f t="shared" si="62"/>
        <v>100</v>
      </c>
      <c r="I582" s="962">
        <f t="shared" si="63"/>
        <v>0</v>
      </c>
      <c r="J582" s="962"/>
      <c r="K582" s="963"/>
      <c r="L582" s="983"/>
      <c r="O582" s="1001"/>
    </row>
    <row r="583" spans="1:15" s="964" customFormat="1" ht="38.25" customHeight="1" x14ac:dyDescent="0.2">
      <c r="A583" s="1364" t="s">
        <v>1771</v>
      </c>
      <c r="B583" s="1364"/>
      <c r="C583" s="1364"/>
      <c r="D583" s="1364"/>
      <c r="E583" s="1364"/>
      <c r="F583" s="997"/>
      <c r="G583" s="997"/>
      <c r="H583" s="962" t="e">
        <f t="shared" si="62"/>
        <v>#DIV/0!</v>
      </c>
      <c r="I583" s="962">
        <f t="shared" si="63"/>
        <v>0</v>
      </c>
      <c r="J583" s="962"/>
      <c r="K583" s="963"/>
      <c r="L583" s="983"/>
      <c r="O583" s="1001"/>
    </row>
    <row r="584" spans="1:15" s="964" customFormat="1" ht="61.5" customHeight="1" x14ac:dyDescent="0.2">
      <c r="A584" s="1038" t="s">
        <v>1773</v>
      </c>
      <c r="B584" s="1043" t="s">
        <v>1774</v>
      </c>
      <c r="C584" s="1038" t="s">
        <v>435</v>
      </c>
      <c r="D584" s="1041" t="s">
        <v>1395</v>
      </c>
      <c r="E584" s="1038" t="s">
        <v>30</v>
      </c>
      <c r="F584" s="997">
        <v>380</v>
      </c>
      <c r="G584" s="997">
        <v>380</v>
      </c>
      <c r="H584" s="962">
        <f t="shared" si="62"/>
        <v>100</v>
      </c>
      <c r="I584" s="962">
        <f t="shared" si="63"/>
        <v>0</v>
      </c>
      <c r="J584" s="962"/>
      <c r="K584" s="1002" t="s">
        <v>1775</v>
      </c>
      <c r="L584" s="983"/>
      <c r="O584" s="1001"/>
    </row>
    <row r="585" spans="1:15" s="964" customFormat="1" ht="36.75" customHeight="1" x14ac:dyDescent="0.2">
      <c r="A585" s="1364" t="s">
        <v>1772</v>
      </c>
      <c r="B585" s="1364"/>
      <c r="C585" s="1364"/>
      <c r="D585" s="1364"/>
      <c r="E585" s="1364"/>
      <c r="F585" s="997"/>
      <c r="G585" s="997"/>
      <c r="H585" s="962" t="e">
        <f t="shared" ref="H585:H624" si="74">G585/F585*100</f>
        <v>#DIV/0!</v>
      </c>
      <c r="I585" s="962">
        <f t="shared" ref="I585:I624" si="75">G585-F585</f>
        <v>0</v>
      </c>
      <c r="J585" s="962"/>
      <c r="K585" s="963"/>
      <c r="L585" s="983"/>
      <c r="O585" s="1001"/>
    </row>
    <row r="586" spans="1:15" s="964" customFormat="1" ht="24" x14ac:dyDescent="0.2">
      <c r="A586" s="1038"/>
      <c r="B586" s="977" t="s">
        <v>481</v>
      </c>
      <c r="C586" s="1038"/>
      <c r="D586" s="1041"/>
      <c r="E586" s="1038"/>
      <c r="F586" s="997">
        <f>F587+F588+F589</f>
        <v>380</v>
      </c>
      <c r="G586" s="997">
        <f>G587+G588+G589</f>
        <v>380</v>
      </c>
      <c r="H586" s="962">
        <f t="shared" si="74"/>
        <v>100</v>
      </c>
      <c r="I586" s="962">
        <f t="shared" si="75"/>
        <v>0</v>
      </c>
      <c r="J586" s="962"/>
      <c r="K586" s="963"/>
      <c r="L586" s="983"/>
      <c r="O586" s="1001"/>
    </row>
    <row r="587" spans="1:15" s="964" customFormat="1" ht="12" x14ac:dyDescent="0.2">
      <c r="A587" s="1038"/>
      <c r="B587" s="1043" t="s">
        <v>468</v>
      </c>
      <c r="C587" s="1038"/>
      <c r="D587" s="1041"/>
      <c r="E587" s="1038"/>
      <c r="F587" s="997">
        <v>0</v>
      </c>
      <c r="G587" s="997"/>
      <c r="H587" s="962" t="e">
        <f t="shared" si="74"/>
        <v>#DIV/0!</v>
      </c>
      <c r="I587" s="962">
        <f t="shared" si="75"/>
        <v>0</v>
      </c>
      <c r="J587" s="962"/>
      <c r="K587" s="963"/>
      <c r="L587" s="983"/>
      <c r="O587" s="1001"/>
    </row>
    <row r="588" spans="1:15" s="964" customFormat="1" ht="12" x14ac:dyDescent="0.2">
      <c r="A588" s="1038"/>
      <c r="B588" s="1043" t="s">
        <v>29</v>
      </c>
      <c r="C588" s="1038"/>
      <c r="D588" s="1041"/>
      <c r="E588" s="1038"/>
      <c r="F588" s="997">
        <v>0</v>
      </c>
      <c r="G588" s="997"/>
      <c r="H588" s="962" t="e">
        <f t="shared" si="74"/>
        <v>#DIV/0!</v>
      </c>
      <c r="I588" s="962">
        <f t="shared" si="75"/>
        <v>0</v>
      </c>
      <c r="J588" s="962"/>
      <c r="K588" s="963"/>
      <c r="L588" s="983"/>
      <c r="O588" s="1001"/>
    </row>
    <row r="589" spans="1:15" s="964" customFormat="1" ht="12" x14ac:dyDescent="0.2">
      <c r="A589" s="1038"/>
      <c r="B589" s="1043" t="s">
        <v>158</v>
      </c>
      <c r="C589" s="1038"/>
      <c r="D589" s="1041"/>
      <c r="E589" s="1038"/>
      <c r="F589" s="997">
        <f>F584</f>
        <v>380</v>
      </c>
      <c r="G589" s="997">
        <f>G584</f>
        <v>380</v>
      </c>
      <c r="H589" s="962">
        <f t="shared" si="74"/>
        <v>100</v>
      </c>
      <c r="I589" s="962">
        <f t="shared" si="75"/>
        <v>0</v>
      </c>
      <c r="J589" s="962"/>
      <c r="K589" s="963"/>
      <c r="L589" s="983"/>
      <c r="O589" s="1001"/>
    </row>
    <row r="590" spans="1:15" s="964" customFormat="1" ht="12" x14ac:dyDescent="0.2">
      <c r="A590" s="1038"/>
      <c r="B590" s="977" t="s">
        <v>1776</v>
      </c>
      <c r="C590" s="1038"/>
      <c r="D590" s="1041"/>
      <c r="E590" s="1038"/>
      <c r="F590" s="997">
        <f>F591+F592+F593</f>
        <v>380</v>
      </c>
      <c r="G590" s="997">
        <f>G591+G592+G593</f>
        <v>380</v>
      </c>
      <c r="H590" s="962">
        <f t="shared" si="74"/>
        <v>100</v>
      </c>
      <c r="I590" s="962">
        <f t="shared" si="75"/>
        <v>0</v>
      </c>
      <c r="J590" s="962"/>
      <c r="K590" s="963"/>
      <c r="L590" s="983"/>
      <c r="O590" s="1001"/>
    </row>
    <row r="591" spans="1:15" s="964" customFormat="1" ht="12" x14ac:dyDescent="0.2">
      <c r="A591" s="1038"/>
      <c r="B591" s="1043" t="s">
        <v>468</v>
      </c>
      <c r="C591" s="1038"/>
      <c r="D591" s="1041"/>
      <c r="E591" s="1038"/>
      <c r="F591" s="997">
        <f t="shared" ref="F591:G593" si="76">F587</f>
        <v>0</v>
      </c>
      <c r="G591" s="997">
        <f t="shared" si="76"/>
        <v>0</v>
      </c>
      <c r="H591" s="962" t="e">
        <f t="shared" si="74"/>
        <v>#DIV/0!</v>
      </c>
      <c r="I591" s="962">
        <f t="shared" si="75"/>
        <v>0</v>
      </c>
      <c r="J591" s="962"/>
      <c r="K591" s="963"/>
      <c r="L591" s="983"/>
      <c r="O591" s="1001"/>
    </row>
    <row r="592" spans="1:15" s="964" customFormat="1" ht="12" x14ac:dyDescent="0.2">
      <c r="A592" s="1038"/>
      <c r="B592" s="1043" t="s">
        <v>29</v>
      </c>
      <c r="C592" s="1038"/>
      <c r="D592" s="1041"/>
      <c r="E592" s="1038"/>
      <c r="F592" s="997">
        <f t="shared" si="76"/>
        <v>0</v>
      </c>
      <c r="G592" s="997">
        <f t="shared" si="76"/>
        <v>0</v>
      </c>
      <c r="H592" s="962" t="e">
        <f t="shared" si="74"/>
        <v>#DIV/0!</v>
      </c>
      <c r="I592" s="962">
        <f t="shared" si="75"/>
        <v>0</v>
      </c>
      <c r="J592" s="962"/>
      <c r="K592" s="963"/>
      <c r="L592" s="983"/>
      <c r="O592" s="1001"/>
    </row>
    <row r="593" spans="1:15" s="964" customFormat="1" ht="12" x14ac:dyDescent="0.2">
      <c r="A593" s="1038"/>
      <c r="B593" s="1043" t="s">
        <v>158</v>
      </c>
      <c r="C593" s="1038"/>
      <c r="D593" s="1041"/>
      <c r="E593" s="1038"/>
      <c r="F593" s="997">
        <f t="shared" si="76"/>
        <v>380</v>
      </c>
      <c r="G593" s="997">
        <f t="shared" si="76"/>
        <v>380</v>
      </c>
      <c r="H593" s="962">
        <f t="shared" si="74"/>
        <v>100</v>
      </c>
      <c r="I593" s="962">
        <f t="shared" si="75"/>
        <v>0</v>
      </c>
      <c r="J593" s="962"/>
      <c r="K593" s="963"/>
      <c r="L593" s="983"/>
      <c r="O593" s="1001"/>
    </row>
    <row r="594" spans="1:15" s="964" customFormat="1" ht="27" customHeight="1" x14ac:dyDescent="0.2">
      <c r="A594" s="1364" t="s">
        <v>721</v>
      </c>
      <c r="B594" s="1364"/>
      <c r="C594" s="1364"/>
      <c r="D594" s="1364"/>
      <c r="E594" s="1364"/>
      <c r="F594" s="997"/>
      <c r="G594" s="962"/>
      <c r="H594" s="962" t="e">
        <f t="shared" si="74"/>
        <v>#DIV/0!</v>
      </c>
      <c r="I594" s="962">
        <f t="shared" si="75"/>
        <v>0</v>
      </c>
      <c r="J594" s="962"/>
      <c r="K594" s="963"/>
      <c r="L594" s="983"/>
      <c r="O594" s="1001"/>
    </row>
    <row r="595" spans="1:15" s="964" customFormat="1" ht="24" x14ac:dyDescent="0.2">
      <c r="A595" s="1038"/>
      <c r="B595" s="977" t="s">
        <v>481</v>
      </c>
      <c r="C595" s="1038"/>
      <c r="D595" s="1041"/>
      <c r="E595" s="1036" t="s">
        <v>1434</v>
      </c>
      <c r="F595" s="997">
        <f>F596+F597+F598</f>
        <v>425702</v>
      </c>
      <c r="G595" s="997">
        <f>G596+G597+G598</f>
        <v>422050.89999999997</v>
      </c>
      <c r="H595" s="962">
        <f t="shared" si="74"/>
        <v>99.1423343089767</v>
      </c>
      <c r="I595" s="962">
        <f t="shared" si="75"/>
        <v>-3651.1000000000349</v>
      </c>
      <c r="J595" s="962"/>
      <c r="K595" s="992">
        <f>G595/F595</f>
        <v>0.99142334308976698</v>
      </c>
      <c r="L595" s="983"/>
      <c r="O595" s="1001"/>
    </row>
    <row r="596" spans="1:15" s="964" customFormat="1" ht="24" x14ac:dyDescent="0.2">
      <c r="A596" s="1038"/>
      <c r="B596" s="1043"/>
      <c r="C596" s="1038"/>
      <c r="D596" s="1041"/>
      <c r="E596" s="1046" t="s">
        <v>1467</v>
      </c>
      <c r="F596" s="997">
        <v>0</v>
      </c>
      <c r="G596" s="997">
        <v>0</v>
      </c>
      <c r="H596" s="962" t="e">
        <f t="shared" si="74"/>
        <v>#DIV/0!</v>
      </c>
      <c r="I596" s="962">
        <f t="shared" si="75"/>
        <v>0</v>
      </c>
      <c r="J596" s="962"/>
      <c r="K596" s="963"/>
      <c r="L596" s="983"/>
      <c r="O596" s="1001"/>
    </row>
    <row r="597" spans="1:15" s="964" customFormat="1" ht="24" x14ac:dyDescent="0.2">
      <c r="A597" s="1038"/>
      <c r="B597" s="1043"/>
      <c r="C597" s="1038"/>
      <c r="D597" s="1041"/>
      <c r="E597" s="1046" t="s">
        <v>1474</v>
      </c>
      <c r="F597" s="997">
        <f>F550+F566+F577+F587</f>
        <v>55163.6</v>
      </c>
      <c r="G597" s="997">
        <f>G550+G566+G577</f>
        <v>52171.6</v>
      </c>
      <c r="H597" s="962">
        <f t="shared" si="74"/>
        <v>94.576133537332581</v>
      </c>
      <c r="I597" s="962">
        <f t="shared" si="75"/>
        <v>-2992</v>
      </c>
      <c r="J597" s="962"/>
      <c r="K597" s="963"/>
      <c r="L597" s="983"/>
      <c r="O597" s="1001"/>
    </row>
    <row r="598" spans="1:15" s="964" customFormat="1" ht="12" x14ac:dyDescent="0.2">
      <c r="A598" s="1038"/>
      <c r="B598" s="1043"/>
      <c r="C598" s="1038"/>
      <c r="D598" s="1041"/>
      <c r="E598" s="1046" t="s">
        <v>30</v>
      </c>
      <c r="F598" s="997">
        <f>F551+F567+F578+F589</f>
        <v>370538.4</v>
      </c>
      <c r="G598" s="997">
        <f>G551+G567+G578+G589</f>
        <v>369879.3</v>
      </c>
      <c r="H598" s="962">
        <f t="shared" si="74"/>
        <v>99.822123698920265</v>
      </c>
      <c r="I598" s="962">
        <f t="shared" si="75"/>
        <v>-659.10000000003492</v>
      </c>
      <c r="J598" s="962"/>
      <c r="K598" s="963"/>
      <c r="L598" s="983"/>
      <c r="O598" s="1001"/>
    </row>
    <row r="599" spans="1:15" s="964" customFormat="1" ht="12" x14ac:dyDescent="0.2">
      <c r="A599" s="1038"/>
      <c r="B599" s="1375" t="s">
        <v>1528</v>
      </c>
      <c r="C599" s="1375"/>
      <c r="D599" s="1375"/>
      <c r="E599" s="1375"/>
      <c r="F599" s="997">
        <f t="shared" ref="F599:G602" si="77">F595</f>
        <v>425702</v>
      </c>
      <c r="G599" s="997">
        <f t="shared" si="77"/>
        <v>422050.89999999997</v>
      </c>
      <c r="H599" s="962">
        <f t="shared" si="74"/>
        <v>99.1423343089767</v>
      </c>
      <c r="I599" s="962">
        <f t="shared" si="75"/>
        <v>-3651.1000000000349</v>
      </c>
      <c r="J599" s="962"/>
      <c r="K599" s="963"/>
      <c r="L599" s="983"/>
      <c r="O599" s="1001">
        <f>G599/F599*100</f>
        <v>99.1423343089767</v>
      </c>
    </row>
    <row r="600" spans="1:15" s="964" customFormat="1" ht="24" x14ac:dyDescent="0.2">
      <c r="A600" s="1038"/>
      <c r="B600" s="1043"/>
      <c r="C600" s="1038"/>
      <c r="D600" s="1041"/>
      <c r="E600" s="1046" t="s">
        <v>1467</v>
      </c>
      <c r="F600" s="997">
        <f t="shared" si="77"/>
        <v>0</v>
      </c>
      <c r="G600" s="997">
        <f t="shared" si="77"/>
        <v>0</v>
      </c>
      <c r="H600" s="962" t="e">
        <f t="shared" si="74"/>
        <v>#DIV/0!</v>
      </c>
      <c r="I600" s="962">
        <f t="shared" si="75"/>
        <v>0</v>
      </c>
      <c r="J600" s="962"/>
      <c r="K600" s="963"/>
      <c r="L600" s="983"/>
      <c r="O600" s="1001"/>
    </row>
    <row r="601" spans="1:15" s="964" customFormat="1" ht="24" x14ac:dyDescent="0.2">
      <c r="A601" s="1038"/>
      <c r="B601" s="1043"/>
      <c r="C601" s="1038"/>
      <c r="D601" s="1041"/>
      <c r="E601" s="1046" t="s">
        <v>1474</v>
      </c>
      <c r="F601" s="997">
        <f t="shared" si="77"/>
        <v>55163.6</v>
      </c>
      <c r="G601" s="997">
        <f t="shared" si="77"/>
        <v>52171.6</v>
      </c>
      <c r="H601" s="962">
        <f t="shared" si="74"/>
        <v>94.576133537332581</v>
      </c>
      <c r="I601" s="962">
        <f t="shared" si="75"/>
        <v>-2992</v>
      </c>
      <c r="J601" s="962"/>
      <c r="K601" s="963"/>
      <c r="L601" s="983"/>
      <c r="O601" s="1001"/>
    </row>
    <row r="602" spans="1:15" s="964" customFormat="1" ht="12" x14ac:dyDescent="0.2">
      <c r="A602" s="1038"/>
      <c r="B602" s="1043"/>
      <c r="C602" s="1038"/>
      <c r="D602" s="1041"/>
      <c r="E602" s="1046" t="s">
        <v>30</v>
      </c>
      <c r="F602" s="997">
        <f>F598</f>
        <v>370538.4</v>
      </c>
      <c r="G602" s="997">
        <f t="shared" si="77"/>
        <v>369879.3</v>
      </c>
      <c r="H602" s="962">
        <f t="shared" si="74"/>
        <v>99.822123698920265</v>
      </c>
      <c r="I602" s="962">
        <f t="shared" si="75"/>
        <v>-659.10000000003492</v>
      </c>
      <c r="J602" s="962"/>
      <c r="K602" s="963"/>
      <c r="L602" s="983"/>
      <c r="O602" s="1001"/>
    </row>
    <row r="603" spans="1:15" s="964" customFormat="1" ht="27.6" customHeight="1" x14ac:dyDescent="0.2">
      <c r="A603" s="1364" t="s">
        <v>1459</v>
      </c>
      <c r="B603" s="1364"/>
      <c r="C603" s="1364"/>
      <c r="D603" s="1364"/>
      <c r="E603" s="1364"/>
      <c r="F603" s="997"/>
      <c r="G603" s="962"/>
      <c r="H603" s="962" t="e">
        <f t="shared" si="74"/>
        <v>#DIV/0!</v>
      </c>
      <c r="I603" s="962">
        <f t="shared" si="75"/>
        <v>0</v>
      </c>
      <c r="J603" s="962"/>
      <c r="K603" s="963"/>
      <c r="L603" s="983"/>
      <c r="O603" s="1001"/>
    </row>
    <row r="604" spans="1:15" s="964" customFormat="1" ht="25.15" customHeight="1" x14ac:dyDescent="0.2">
      <c r="A604" s="1364" t="s">
        <v>1577</v>
      </c>
      <c r="B604" s="1364"/>
      <c r="C604" s="1364"/>
      <c r="D604" s="1364"/>
      <c r="E604" s="1364"/>
      <c r="F604" s="997"/>
      <c r="G604" s="962"/>
      <c r="H604" s="962" t="e">
        <f t="shared" si="74"/>
        <v>#DIV/0!</v>
      </c>
      <c r="I604" s="962">
        <f t="shared" si="75"/>
        <v>0</v>
      </c>
      <c r="J604" s="962"/>
      <c r="K604" s="963"/>
      <c r="L604" s="983"/>
      <c r="O604" s="1001"/>
    </row>
    <row r="605" spans="1:15" s="964" customFormat="1" ht="93.75" customHeight="1" x14ac:dyDescent="0.2">
      <c r="A605" s="1038" t="s">
        <v>1777</v>
      </c>
      <c r="B605" s="1039" t="s">
        <v>1778</v>
      </c>
      <c r="C605" s="1038" t="s">
        <v>1596</v>
      </c>
      <c r="D605" s="1038" t="s">
        <v>1779</v>
      </c>
      <c r="E605" s="1038" t="s">
        <v>30</v>
      </c>
      <c r="F605" s="997">
        <v>24912.1</v>
      </c>
      <c r="G605" s="962">
        <v>24669.7</v>
      </c>
      <c r="H605" s="962">
        <f t="shared" si="74"/>
        <v>99.026978857663551</v>
      </c>
      <c r="I605" s="962">
        <f t="shared" si="75"/>
        <v>-242.39999999999782</v>
      </c>
      <c r="J605" s="1035" t="s">
        <v>1819</v>
      </c>
      <c r="K605" s="1002" t="s">
        <v>1780</v>
      </c>
      <c r="L605" s="983">
        <f t="shared" ref="L605:L606" si="78">F605-G605</f>
        <v>242.39999999999782</v>
      </c>
      <c r="O605" s="1001"/>
    </row>
    <row r="606" spans="1:15" s="964" customFormat="1" ht="135.75" customHeight="1" x14ac:dyDescent="0.2">
      <c r="A606" s="1038" t="s">
        <v>1575</v>
      </c>
      <c r="B606" s="1043" t="s">
        <v>1515</v>
      </c>
      <c r="C606" s="1038" t="s">
        <v>1576</v>
      </c>
      <c r="D606" s="1041" t="s">
        <v>1490</v>
      </c>
      <c r="E606" s="1038" t="s">
        <v>30</v>
      </c>
      <c r="F606" s="997">
        <v>12026.6</v>
      </c>
      <c r="G606" s="988">
        <v>12026.5</v>
      </c>
      <c r="H606" s="962">
        <f t="shared" si="74"/>
        <v>99.999168509803269</v>
      </c>
      <c r="I606" s="962">
        <f t="shared" si="75"/>
        <v>-0.1000000000003638</v>
      </c>
      <c r="J606" s="1035" t="s">
        <v>1820</v>
      </c>
      <c r="K606" s="960" t="s">
        <v>1578</v>
      </c>
      <c r="L606" s="983">
        <f t="shared" si="78"/>
        <v>0.1000000000003638</v>
      </c>
      <c r="O606" s="1001"/>
    </row>
    <row r="607" spans="1:15" s="964" customFormat="1" ht="12" x14ac:dyDescent="0.2">
      <c r="A607" s="1364" t="s">
        <v>1458</v>
      </c>
      <c r="B607" s="1364"/>
      <c r="C607" s="1364"/>
      <c r="D607" s="1364"/>
      <c r="E607" s="1364"/>
      <c r="F607" s="997"/>
      <c r="G607" s="997"/>
      <c r="H607" s="962" t="e">
        <f t="shared" si="74"/>
        <v>#DIV/0!</v>
      </c>
      <c r="I607" s="962">
        <f t="shared" si="75"/>
        <v>0</v>
      </c>
      <c r="J607" s="962"/>
      <c r="K607" s="963"/>
      <c r="L607" s="983"/>
      <c r="O607" s="1001"/>
    </row>
    <row r="608" spans="1:15" s="964" customFormat="1" ht="27" customHeight="1" x14ac:dyDescent="0.2">
      <c r="A608" s="1038"/>
      <c r="B608" s="977" t="s">
        <v>481</v>
      </c>
      <c r="C608" s="977"/>
      <c r="D608" s="977"/>
      <c r="E608" s="1038"/>
      <c r="F608" s="997">
        <f>F609+F610+F611</f>
        <v>36938.699999999997</v>
      </c>
      <c r="G608" s="997">
        <f>G609+G610+G611</f>
        <v>36696.199999999997</v>
      </c>
      <c r="H608" s="962">
        <f t="shared" si="74"/>
        <v>99.343506945290443</v>
      </c>
      <c r="I608" s="962">
        <f t="shared" si="75"/>
        <v>-242.5</v>
      </c>
      <c r="J608" s="962"/>
      <c r="K608" s="963"/>
      <c r="L608" s="983"/>
      <c r="O608" s="1001"/>
    </row>
    <row r="609" spans="1:15" s="964" customFormat="1" ht="12.75" customHeight="1" x14ac:dyDescent="0.2">
      <c r="A609" s="1038"/>
      <c r="B609" s="1043" t="s">
        <v>468</v>
      </c>
      <c r="C609" s="1043"/>
      <c r="D609" s="1043"/>
      <c r="E609" s="1038"/>
      <c r="F609" s="997">
        <v>0</v>
      </c>
      <c r="G609" s="997">
        <v>0</v>
      </c>
      <c r="H609" s="962" t="e">
        <f t="shared" si="74"/>
        <v>#DIV/0!</v>
      </c>
      <c r="I609" s="962">
        <f t="shared" si="75"/>
        <v>0</v>
      </c>
      <c r="J609" s="962"/>
      <c r="K609" s="963"/>
      <c r="L609" s="983"/>
      <c r="O609" s="1001"/>
    </row>
    <row r="610" spans="1:15" s="964" customFormat="1" ht="12.75" customHeight="1" x14ac:dyDescent="0.2">
      <c r="A610" s="1038"/>
      <c r="B610" s="1043" t="s">
        <v>29</v>
      </c>
      <c r="C610" s="1043"/>
      <c r="D610" s="1043"/>
      <c r="E610" s="1038"/>
      <c r="F610" s="997">
        <v>0</v>
      </c>
      <c r="G610" s="997">
        <v>0</v>
      </c>
      <c r="H610" s="962" t="e">
        <f t="shared" si="74"/>
        <v>#DIV/0!</v>
      </c>
      <c r="I610" s="962">
        <f t="shared" si="75"/>
        <v>0</v>
      </c>
      <c r="J610" s="962"/>
      <c r="K610" s="963"/>
      <c r="L610" s="983"/>
      <c r="O610" s="1001"/>
    </row>
    <row r="611" spans="1:15" s="964" customFormat="1" ht="12.75" customHeight="1" x14ac:dyDescent="0.2">
      <c r="A611" s="1038"/>
      <c r="B611" s="1043" t="s">
        <v>1461</v>
      </c>
      <c r="C611" s="1043"/>
      <c r="D611" s="1043"/>
      <c r="E611" s="1038"/>
      <c r="F611" s="997">
        <f>F606+F605</f>
        <v>36938.699999999997</v>
      </c>
      <c r="G611" s="997">
        <f>G606+G605</f>
        <v>36696.199999999997</v>
      </c>
      <c r="H611" s="962">
        <f t="shared" si="74"/>
        <v>99.343506945290443</v>
      </c>
      <c r="I611" s="962">
        <f t="shared" si="75"/>
        <v>-242.5</v>
      </c>
      <c r="J611" s="962"/>
      <c r="K611" s="963"/>
      <c r="L611" s="983"/>
      <c r="O611" s="1001"/>
    </row>
    <row r="612" spans="1:15" s="964" customFormat="1" ht="26.25" customHeight="1" x14ac:dyDescent="0.2">
      <c r="A612" s="1038"/>
      <c r="B612" s="977" t="s">
        <v>1462</v>
      </c>
      <c r="C612" s="977"/>
      <c r="D612" s="977"/>
      <c r="E612" s="1037"/>
      <c r="F612" s="997">
        <f t="shared" ref="F612:G612" si="79">F613+F614+F615</f>
        <v>36938.699999999997</v>
      </c>
      <c r="G612" s="997">
        <f t="shared" si="79"/>
        <v>36696.199999999997</v>
      </c>
      <c r="H612" s="962">
        <f t="shared" si="74"/>
        <v>99.343506945290443</v>
      </c>
      <c r="I612" s="962">
        <f t="shared" si="75"/>
        <v>-242.5</v>
      </c>
      <c r="J612" s="962"/>
      <c r="K612" s="963"/>
      <c r="L612" s="983"/>
      <c r="O612" s="1001"/>
    </row>
    <row r="613" spans="1:15" s="964" customFormat="1" ht="12.75" customHeight="1" x14ac:dyDescent="0.2">
      <c r="A613" s="1038"/>
      <c r="B613" s="1043" t="s">
        <v>468</v>
      </c>
      <c r="C613" s="1043"/>
      <c r="D613" s="1043"/>
      <c r="E613" s="1038"/>
      <c r="F613" s="997">
        <f t="shared" ref="F613:G613" si="80">F609</f>
        <v>0</v>
      </c>
      <c r="G613" s="997">
        <f t="shared" si="80"/>
        <v>0</v>
      </c>
      <c r="H613" s="962" t="e">
        <f t="shared" si="74"/>
        <v>#DIV/0!</v>
      </c>
      <c r="I613" s="962">
        <f t="shared" si="75"/>
        <v>0</v>
      </c>
      <c r="J613" s="962"/>
      <c r="K613" s="963"/>
      <c r="L613" s="983"/>
      <c r="O613" s="1001"/>
    </row>
    <row r="614" spans="1:15" s="964" customFormat="1" ht="12.75" customHeight="1" x14ac:dyDescent="0.2">
      <c r="A614" s="1038"/>
      <c r="B614" s="1043" t="s">
        <v>29</v>
      </c>
      <c r="C614" s="1043"/>
      <c r="D614" s="1043"/>
      <c r="E614" s="1038"/>
      <c r="F614" s="997">
        <f t="shared" ref="F614:G615" si="81">F610</f>
        <v>0</v>
      </c>
      <c r="G614" s="997">
        <f t="shared" si="81"/>
        <v>0</v>
      </c>
      <c r="H614" s="962" t="e">
        <f t="shared" si="74"/>
        <v>#DIV/0!</v>
      </c>
      <c r="I614" s="962">
        <f t="shared" si="75"/>
        <v>0</v>
      </c>
      <c r="J614" s="962"/>
      <c r="K614" s="963"/>
      <c r="L614" s="983"/>
      <c r="O614" s="1001"/>
    </row>
    <row r="615" spans="1:15" s="964" customFormat="1" ht="12.75" customHeight="1" x14ac:dyDescent="0.2">
      <c r="A615" s="1038"/>
      <c r="B615" s="1043" t="s">
        <v>1461</v>
      </c>
      <c r="C615" s="1043"/>
      <c r="D615" s="1043"/>
      <c r="E615" s="1038"/>
      <c r="F615" s="997">
        <f>F611</f>
        <v>36938.699999999997</v>
      </c>
      <c r="G615" s="997">
        <f t="shared" si="81"/>
        <v>36696.199999999997</v>
      </c>
      <c r="H615" s="962">
        <f t="shared" si="74"/>
        <v>99.343506945290443</v>
      </c>
      <c r="I615" s="962">
        <f t="shared" si="75"/>
        <v>-242.5</v>
      </c>
      <c r="J615" s="962"/>
      <c r="K615" s="963"/>
      <c r="L615" s="983"/>
      <c r="O615" s="1001"/>
    </row>
    <row r="616" spans="1:15" s="964" customFormat="1" ht="12.75" customHeight="1" x14ac:dyDescent="0.2">
      <c r="A616" s="1364" t="s">
        <v>1463</v>
      </c>
      <c r="B616" s="1364"/>
      <c r="C616" s="1364"/>
      <c r="D616" s="1364"/>
      <c r="E616" s="1364"/>
      <c r="F616" s="997"/>
      <c r="G616" s="988"/>
      <c r="H616" s="962" t="e">
        <f t="shared" si="74"/>
        <v>#DIV/0!</v>
      </c>
      <c r="I616" s="962">
        <f t="shared" si="75"/>
        <v>0</v>
      </c>
      <c r="J616" s="962"/>
      <c r="K616" s="963"/>
      <c r="L616" s="983"/>
      <c r="O616" s="1001"/>
    </row>
    <row r="617" spans="1:15" s="964" customFormat="1" ht="24" x14ac:dyDescent="0.2">
      <c r="A617" s="1038"/>
      <c r="B617" s="977" t="s">
        <v>481</v>
      </c>
      <c r="C617" s="1038"/>
      <c r="D617" s="1041"/>
      <c r="E617" s="1036"/>
      <c r="F617" s="997">
        <f t="shared" ref="F617:G620" si="82">F608</f>
        <v>36938.699999999997</v>
      </c>
      <c r="G617" s="997">
        <f t="shared" si="82"/>
        <v>36696.199999999997</v>
      </c>
      <c r="H617" s="962">
        <f t="shared" si="74"/>
        <v>99.343506945290443</v>
      </c>
      <c r="I617" s="962">
        <f t="shared" si="75"/>
        <v>-242.5</v>
      </c>
      <c r="J617" s="962"/>
      <c r="K617" s="992">
        <f>G617/F617</f>
        <v>0.99343506945290438</v>
      </c>
      <c r="L617" s="983"/>
      <c r="O617" s="1001"/>
    </row>
    <row r="618" spans="1:15" s="964" customFormat="1" ht="24" x14ac:dyDescent="0.2">
      <c r="A618" s="1038"/>
      <c r="B618" s="1043"/>
      <c r="C618" s="1038"/>
      <c r="D618" s="1041"/>
      <c r="E618" s="1046" t="s">
        <v>1467</v>
      </c>
      <c r="F618" s="997">
        <f>F609</f>
        <v>0</v>
      </c>
      <c r="G618" s="997">
        <f t="shared" si="82"/>
        <v>0</v>
      </c>
      <c r="H618" s="962" t="e">
        <f t="shared" si="74"/>
        <v>#DIV/0!</v>
      </c>
      <c r="I618" s="962">
        <f t="shared" si="75"/>
        <v>0</v>
      </c>
      <c r="J618" s="962"/>
      <c r="K618" s="963"/>
      <c r="L618" s="983"/>
      <c r="O618" s="1001"/>
    </row>
    <row r="619" spans="1:15" s="964" customFormat="1" ht="24" x14ac:dyDescent="0.2">
      <c r="A619" s="1038"/>
      <c r="B619" s="1043"/>
      <c r="C619" s="1038"/>
      <c r="D619" s="1041"/>
      <c r="E619" s="1046" t="s">
        <v>1474</v>
      </c>
      <c r="F619" s="997">
        <f>F610</f>
        <v>0</v>
      </c>
      <c r="G619" s="997">
        <f t="shared" si="82"/>
        <v>0</v>
      </c>
      <c r="H619" s="962" t="e">
        <f t="shared" si="74"/>
        <v>#DIV/0!</v>
      </c>
      <c r="I619" s="962">
        <f t="shared" si="75"/>
        <v>0</v>
      </c>
      <c r="J619" s="962"/>
      <c r="K619" s="963"/>
      <c r="L619" s="983"/>
      <c r="O619" s="1001"/>
    </row>
    <row r="620" spans="1:15" s="964" customFormat="1" ht="12" x14ac:dyDescent="0.2">
      <c r="A620" s="1038"/>
      <c r="B620" s="1043"/>
      <c r="C620" s="1038"/>
      <c r="D620" s="1041"/>
      <c r="E620" s="1046" t="s">
        <v>30</v>
      </c>
      <c r="F620" s="997">
        <f>F611</f>
        <v>36938.699999999997</v>
      </c>
      <c r="G620" s="997">
        <f t="shared" si="82"/>
        <v>36696.199999999997</v>
      </c>
      <c r="H620" s="962">
        <f t="shared" si="74"/>
        <v>99.343506945290443</v>
      </c>
      <c r="I620" s="962">
        <f t="shared" si="75"/>
        <v>-242.5</v>
      </c>
      <c r="J620" s="962"/>
      <c r="K620" s="963"/>
      <c r="L620" s="983"/>
      <c r="O620" s="1001"/>
    </row>
    <row r="621" spans="1:15" s="964" customFormat="1" ht="12" x14ac:dyDescent="0.2">
      <c r="A621" s="1038"/>
      <c r="B621" s="1379" t="s">
        <v>1434</v>
      </c>
      <c r="C621" s="1379"/>
      <c r="D621" s="1379"/>
      <c r="E621" s="1379"/>
      <c r="F621" s="997">
        <f>F622+F623+F624</f>
        <v>36938.699999999997</v>
      </c>
      <c r="G621" s="997">
        <f>G622+G623+G624</f>
        <v>36696.199999999997</v>
      </c>
      <c r="H621" s="962">
        <f t="shared" si="74"/>
        <v>99.343506945290443</v>
      </c>
      <c r="I621" s="962">
        <f t="shared" si="75"/>
        <v>-242.5</v>
      </c>
      <c r="J621" s="962"/>
      <c r="K621" s="963"/>
      <c r="L621" s="983"/>
      <c r="O621" s="1001">
        <f>G621/F621*100</f>
        <v>99.343506945290443</v>
      </c>
    </row>
    <row r="622" spans="1:15" s="964" customFormat="1" ht="24" x14ac:dyDescent="0.2">
      <c r="A622" s="1038"/>
      <c r="B622" s="1043"/>
      <c r="C622" s="1038"/>
      <c r="D622" s="1041"/>
      <c r="E622" s="1046" t="s">
        <v>1467</v>
      </c>
      <c r="F622" s="997">
        <f t="shared" ref="F622:G624" si="83">F613</f>
        <v>0</v>
      </c>
      <c r="G622" s="997">
        <f t="shared" si="83"/>
        <v>0</v>
      </c>
      <c r="H622" s="962" t="e">
        <f t="shared" si="74"/>
        <v>#DIV/0!</v>
      </c>
      <c r="I622" s="962">
        <f t="shared" si="75"/>
        <v>0</v>
      </c>
      <c r="J622" s="962"/>
      <c r="K622" s="963"/>
      <c r="L622" s="983"/>
      <c r="O622" s="1001"/>
    </row>
    <row r="623" spans="1:15" s="964" customFormat="1" ht="24" x14ac:dyDescent="0.2">
      <c r="A623" s="1038"/>
      <c r="B623" s="1043"/>
      <c r="C623" s="1038"/>
      <c r="D623" s="1041"/>
      <c r="E623" s="1046" t="s">
        <v>1474</v>
      </c>
      <c r="F623" s="997">
        <f t="shared" si="83"/>
        <v>0</v>
      </c>
      <c r="G623" s="997">
        <f t="shared" si="83"/>
        <v>0</v>
      </c>
      <c r="H623" s="962" t="e">
        <f t="shared" si="74"/>
        <v>#DIV/0!</v>
      </c>
      <c r="I623" s="962">
        <f t="shared" si="75"/>
        <v>0</v>
      </c>
      <c r="J623" s="962"/>
      <c r="K623" s="963"/>
      <c r="L623" s="983"/>
      <c r="O623" s="1001"/>
    </row>
    <row r="624" spans="1:15" s="964" customFormat="1" ht="12" x14ac:dyDescent="0.2">
      <c r="A624" s="1038"/>
      <c r="B624" s="1043"/>
      <c r="C624" s="1038"/>
      <c r="D624" s="1041"/>
      <c r="E624" s="1046" t="s">
        <v>30</v>
      </c>
      <c r="F624" s="997">
        <f>F615</f>
        <v>36938.699999999997</v>
      </c>
      <c r="G624" s="997">
        <f t="shared" si="83"/>
        <v>36696.199999999997</v>
      </c>
      <c r="H624" s="962">
        <f t="shared" si="74"/>
        <v>99.343506945290443</v>
      </c>
      <c r="I624" s="962">
        <f t="shared" si="75"/>
        <v>-242.5</v>
      </c>
      <c r="J624" s="962"/>
      <c r="K624" s="963"/>
      <c r="L624" s="983"/>
      <c r="O624" s="1001"/>
    </row>
    <row r="625" spans="1:69" s="1018" customFormat="1" ht="61.5" customHeight="1" x14ac:dyDescent="0.2">
      <c r="A625" s="898"/>
      <c r="B625" s="898"/>
      <c r="C625" s="898"/>
      <c r="D625" s="899"/>
      <c r="E625" s="898"/>
      <c r="F625" s="898"/>
      <c r="G625" s="898"/>
      <c r="H625" s="898"/>
      <c r="I625" s="898"/>
      <c r="J625" s="898"/>
      <c r="K625" s="946"/>
      <c r="L625" s="993"/>
      <c r="M625" s="894"/>
      <c r="N625" s="894"/>
      <c r="O625" s="1025"/>
      <c r="P625" s="894"/>
      <c r="Q625" s="894"/>
      <c r="R625" s="894"/>
      <c r="S625" s="894"/>
      <c r="T625" s="894"/>
      <c r="U625" s="894"/>
      <c r="V625" s="894"/>
      <c r="W625" s="894"/>
      <c r="X625" s="894"/>
      <c r="Y625" s="894"/>
      <c r="Z625" s="894"/>
      <c r="AH625" s="1019"/>
      <c r="AZ625" s="1020"/>
      <c r="BA625" s="1020"/>
      <c r="BB625" s="1020"/>
      <c r="BC625" s="1020"/>
      <c r="BD625" s="1020"/>
      <c r="BE625" s="1020"/>
      <c r="BF625" s="1020"/>
      <c r="BG625" s="1020"/>
      <c r="BH625" s="1020"/>
      <c r="BI625" s="1020"/>
      <c r="BJ625" s="1020"/>
      <c r="BK625" s="1020"/>
      <c r="BL625" s="1020"/>
      <c r="BM625" s="1020"/>
      <c r="BN625" s="1020"/>
      <c r="BO625" s="1020"/>
      <c r="BP625" s="1020"/>
      <c r="BQ625" s="1020"/>
    </row>
    <row r="626" spans="1:69" ht="30" customHeight="1" x14ac:dyDescent="0.25">
      <c r="A626" s="1380" t="s">
        <v>1808</v>
      </c>
      <c r="B626" s="1380"/>
      <c r="C626" s="1380"/>
      <c r="D626" s="999"/>
      <c r="E626" s="999"/>
      <c r="F626" s="990"/>
      <c r="G626" s="1000" t="s">
        <v>1584</v>
      </c>
      <c r="H626" s="1000"/>
      <c r="I626" s="1000"/>
      <c r="J626" s="1000" t="s">
        <v>1809</v>
      </c>
      <c r="K626" s="946"/>
      <c r="AZ626" s="1020"/>
      <c r="BA626" s="1020"/>
      <c r="BB626" s="1020"/>
      <c r="BC626" s="1020"/>
      <c r="BD626" s="1020"/>
      <c r="BE626" s="1020"/>
      <c r="BF626" s="1020"/>
      <c r="BG626" s="1020"/>
      <c r="BH626" s="1020"/>
      <c r="BI626" s="1020"/>
      <c r="BJ626" s="1020"/>
      <c r="BK626" s="1020"/>
      <c r="BL626" s="1020"/>
      <c r="BM626" s="1020"/>
      <c r="BN626" s="1020"/>
      <c r="BO626" s="1020"/>
      <c r="BP626" s="1020"/>
      <c r="BQ626" s="1020"/>
    </row>
    <row r="627" spans="1:69" ht="14.25" customHeight="1" x14ac:dyDescent="0.25">
      <c r="A627" s="1052"/>
      <c r="B627" s="1052"/>
      <c r="C627" s="1052"/>
      <c r="D627" s="991"/>
      <c r="E627" s="990"/>
      <c r="F627" s="990"/>
      <c r="G627" s="990"/>
      <c r="H627" s="990"/>
      <c r="I627" s="990"/>
      <c r="J627" s="990"/>
      <c r="K627" s="946"/>
      <c r="AZ627" s="1020"/>
      <c r="BA627" s="1020"/>
      <c r="BB627" s="1020"/>
      <c r="BC627" s="1020"/>
      <c r="BD627" s="1020"/>
      <c r="BE627" s="1020"/>
      <c r="BF627" s="1020"/>
      <c r="BG627" s="1020"/>
      <c r="BH627" s="1020"/>
      <c r="BI627" s="1020"/>
      <c r="BJ627" s="1020"/>
      <c r="BK627" s="1020"/>
      <c r="BL627" s="1020"/>
      <c r="BM627" s="1020"/>
      <c r="BN627" s="1020"/>
      <c r="BO627" s="1020"/>
      <c r="BP627" s="1020"/>
      <c r="BQ627" s="1020"/>
    </row>
    <row r="628" spans="1:69" ht="15" x14ac:dyDescent="0.25">
      <c r="A628" s="1052" t="s">
        <v>1536</v>
      </c>
      <c r="B628" s="1052"/>
      <c r="C628" s="1052"/>
      <c r="D628" s="991"/>
      <c r="E628" s="990"/>
      <c r="F628" s="990"/>
      <c r="G628" s="990"/>
      <c r="H628" s="990"/>
      <c r="I628" s="990"/>
      <c r="J628" s="990"/>
      <c r="K628" s="946"/>
      <c r="AZ628" s="1020"/>
      <c r="BA628" s="1020"/>
      <c r="BB628" s="1020"/>
      <c r="BC628" s="1020"/>
      <c r="BD628" s="1020"/>
      <c r="BE628" s="1020"/>
      <c r="BF628" s="1020"/>
      <c r="BG628" s="1020"/>
      <c r="BH628" s="1020"/>
      <c r="BI628" s="1020"/>
      <c r="BJ628" s="1020"/>
      <c r="BK628" s="1020"/>
      <c r="BL628" s="1020"/>
      <c r="BM628" s="1020"/>
      <c r="BN628" s="1020"/>
      <c r="BO628" s="1020"/>
      <c r="BP628" s="1020"/>
      <c r="BQ628" s="1020"/>
    </row>
    <row r="629" spans="1:69" ht="9" customHeight="1" x14ac:dyDescent="0.25">
      <c r="A629" s="1052"/>
      <c r="B629" s="1052"/>
      <c r="C629" s="1052"/>
      <c r="D629" s="991"/>
      <c r="E629" s="990"/>
      <c r="F629" s="990"/>
      <c r="G629" s="990"/>
      <c r="H629" s="990"/>
      <c r="I629" s="990"/>
      <c r="J629" s="990"/>
      <c r="K629" s="946"/>
      <c r="AZ629" s="1020"/>
      <c r="BA629" s="1020"/>
      <c r="BB629" s="1020"/>
      <c r="BC629" s="1020"/>
      <c r="BD629" s="1020"/>
      <c r="BE629" s="1020"/>
      <c r="BF629" s="1020"/>
      <c r="BG629" s="1020"/>
      <c r="BH629" s="1020"/>
      <c r="BI629" s="1020"/>
      <c r="BJ629" s="1020"/>
      <c r="BK629" s="1020"/>
      <c r="BL629" s="1020"/>
      <c r="BM629" s="1020"/>
      <c r="BN629" s="1020"/>
      <c r="BO629" s="1020"/>
      <c r="BP629" s="1020"/>
      <c r="BQ629" s="1020"/>
    </row>
    <row r="630" spans="1:69" ht="46.5" customHeight="1" x14ac:dyDescent="0.25">
      <c r="A630" s="1380" t="s">
        <v>1637</v>
      </c>
      <c r="B630" s="1380"/>
      <c r="C630" s="1380"/>
      <c r="D630" s="991"/>
      <c r="E630" s="990"/>
      <c r="F630" s="990"/>
      <c r="G630" s="1000" t="s">
        <v>1584</v>
      </c>
      <c r="H630" s="1000"/>
      <c r="I630" s="1000"/>
      <c r="J630" s="1000" t="s">
        <v>1810</v>
      </c>
      <c r="K630" s="946"/>
      <c r="AZ630" s="1020"/>
      <c r="BA630" s="1020"/>
      <c r="BB630" s="1020"/>
      <c r="BC630" s="1020"/>
      <c r="BD630" s="1020"/>
      <c r="BE630" s="1020"/>
      <c r="BF630" s="1020"/>
      <c r="BG630" s="1020"/>
      <c r="BH630" s="1020"/>
      <c r="BI630" s="1020"/>
      <c r="BJ630" s="1020"/>
      <c r="BK630" s="1020"/>
      <c r="BL630" s="1020"/>
      <c r="BM630" s="1020"/>
      <c r="BN630" s="1020"/>
      <c r="BO630" s="1020"/>
      <c r="BP630" s="1020"/>
      <c r="BQ630" s="1020"/>
    </row>
    <row r="631" spans="1:69" ht="39.75" hidden="1" customHeight="1" x14ac:dyDescent="0.25">
      <c r="A631" s="1381" t="s">
        <v>1587</v>
      </c>
      <c r="B631" s="1381"/>
      <c r="C631" s="1381"/>
      <c r="D631" s="991"/>
      <c r="E631" s="990"/>
      <c r="F631" s="990"/>
      <c r="G631" s="1000" t="s">
        <v>1584</v>
      </c>
      <c r="H631" s="1000"/>
      <c r="I631" s="1000"/>
      <c r="J631" s="1000" t="s">
        <v>1585</v>
      </c>
      <c r="K631" s="946"/>
      <c r="AZ631" s="1020"/>
      <c r="BA631" s="1020"/>
      <c r="BB631" s="1020"/>
      <c r="BC631" s="1020"/>
      <c r="BD631" s="1020"/>
      <c r="BE631" s="1020"/>
      <c r="BF631" s="1020"/>
      <c r="BG631" s="1020"/>
      <c r="BH631" s="1020"/>
      <c r="BI631" s="1020"/>
      <c r="BJ631" s="1020"/>
      <c r="BK631" s="1020"/>
      <c r="BL631" s="1020"/>
      <c r="BM631" s="1020"/>
      <c r="BN631" s="1020"/>
      <c r="BO631" s="1020"/>
      <c r="BP631" s="1020"/>
      <c r="BQ631" s="1020"/>
    </row>
    <row r="632" spans="1:69" ht="38.25" hidden="1" customHeight="1" x14ac:dyDescent="0.25">
      <c r="A632" s="1381" t="s">
        <v>1586</v>
      </c>
      <c r="B632" s="1381"/>
      <c r="C632" s="1381"/>
      <c r="D632" s="991"/>
      <c r="E632" s="990"/>
      <c r="F632" s="990"/>
      <c r="G632" s="1000" t="s">
        <v>1584</v>
      </c>
      <c r="H632" s="1000"/>
      <c r="I632" s="1000"/>
      <c r="J632" s="1000" t="s">
        <v>1588</v>
      </c>
      <c r="K632" s="946"/>
      <c r="AZ632" s="1020"/>
      <c r="BA632" s="1020"/>
      <c r="BB632" s="1020"/>
      <c r="BC632" s="1020"/>
      <c r="BD632" s="1020"/>
      <c r="BE632" s="1020"/>
      <c r="BF632" s="1020"/>
      <c r="BG632" s="1020"/>
      <c r="BH632" s="1020"/>
      <c r="BI632" s="1020"/>
      <c r="BJ632" s="1020"/>
      <c r="BK632" s="1020"/>
      <c r="BL632" s="1020"/>
      <c r="BM632" s="1020"/>
      <c r="BN632" s="1020"/>
      <c r="BO632" s="1020"/>
      <c r="BP632" s="1020"/>
      <c r="BQ632" s="1020"/>
    </row>
    <row r="633" spans="1:69" s="897" customFormat="1" ht="21.6" customHeight="1" x14ac:dyDescent="0.2">
      <c r="A633" s="898"/>
      <c r="B633" s="898"/>
      <c r="C633" s="898"/>
      <c r="D633" s="899"/>
      <c r="E633" s="898"/>
      <c r="F633" s="898"/>
      <c r="G633" s="898"/>
      <c r="H633" s="898"/>
      <c r="I633" s="898"/>
      <c r="J633" s="898"/>
      <c r="K633" s="946"/>
      <c r="L633" s="993"/>
      <c r="M633" s="894"/>
      <c r="N633" s="894"/>
      <c r="O633" s="1025"/>
      <c r="P633" s="894"/>
      <c r="Q633" s="894"/>
      <c r="R633" s="894"/>
      <c r="S633" s="894"/>
      <c r="T633" s="894"/>
      <c r="U633" s="894"/>
      <c r="V633" s="894"/>
      <c r="W633" s="894"/>
      <c r="X633" s="894"/>
      <c r="Y633" s="894"/>
      <c r="Z633" s="894"/>
    </row>
    <row r="634" spans="1:69" s="897" customFormat="1" ht="12.6" customHeight="1" x14ac:dyDescent="0.2">
      <c r="A634" s="898"/>
      <c r="C634" s="898"/>
      <c r="D634" s="899"/>
      <c r="E634" s="898"/>
      <c r="F634" s="898"/>
      <c r="G634" s="898"/>
      <c r="H634" s="898"/>
      <c r="I634" s="898"/>
      <c r="J634" s="898"/>
      <c r="K634" s="946"/>
      <c r="L634" s="993"/>
      <c r="M634" s="894"/>
      <c r="N634" s="894"/>
      <c r="O634" s="1025"/>
      <c r="P634" s="894"/>
      <c r="Q634" s="894"/>
      <c r="R634" s="894"/>
      <c r="S634" s="894"/>
      <c r="T634" s="894"/>
      <c r="U634" s="894"/>
      <c r="V634" s="894"/>
      <c r="W634" s="894"/>
      <c r="X634" s="894"/>
      <c r="Y634" s="894"/>
      <c r="Z634" s="894"/>
    </row>
    <row r="635" spans="1:69" s="897" customFormat="1" ht="12.6" customHeight="1" x14ac:dyDescent="0.2">
      <c r="A635" s="898"/>
      <c r="C635" s="898"/>
      <c r="D635" s="899"/>
      <c r="E635" s="898"/>
      <c r="F635" s="898"/>
      <c r="G635" s="898"/>
      <c r="H635" s="898"/>
      <c r="I635" s="898"/>
      <c r="J635" s="898"/>
      <c r="K635" s="946"/>
      <c r="L635" s="993"/>
      <c r="M635" s="894"/>
      <c r="N635" s="894"/>
      <c r="O635" s="1025"/>
      <c r="P635" s="894"/>
      <c r="Q635" s="894"/>
      <c r="R635" s="894"/>
      <c r="S635" s="894"/>
      <c r="T635" s="894"/>
      <c r="U635" s="894"/>
      <c r="V635" s="894"/>
      <c r="W635" s="894"/>
      <c r="X635" s="894"/>
      <c r="Y635" s="894"/>
      <c r="Z635" s="894"/>
    </row>
    <row r="636" spans="1:69" s="897" customFormat="1" ht="12.6" customHeight="1" x14ac:dyDescent="0.2">
      <c r="A636" s="898"/>
      <c r="C636" s="898"/>
      <c r="D636" s="899"/>
      <c r="E636" s="898"/>
      <c r="F636" s="898"/>
      <c r="G636" s="898"/>
      <c r="H636" s="898"/>
      <c r="I636" s="898"/>
      <c r="J636" s="898"/>
      <c r="K636" s="946"/>
      <c r="L636" s="993"/>
      <c r="M636" s="894"/>
      <c r="N636" s="894"/>
      <c r="O636" s="1025"/>
      <c r="P636" s="894"/>
      <c r="Q636" s="894"/>
      <c r="R636" s="894"/>
      <c r="S636" s="894"/>
      <c r="T636" s="894"/>
      <c r="U636" s="894"/>
      <c r="V636" s="894"/>
      <c r="W636" s="894"/>
      <c r="X636" s="894"/>
      <c r="Y636" s="894"/>
      <c r="Z636" s="894"/>
    </row>
    <row r="637" spans="1:69" s="897" customFormat="1" ht="12.6" customHeight="1" x14ac:dyDescent="0.2">
      <c r="A637" s="898"/>
      <c r="C637" s="898"/>
      <c r="D637" s="899"/>
      <c r="E637" s="898"/>
      <c r="F637" s="898"/>
      <c r="G637" s="898"/>
      <c r="H637" s="898"/>
      <c r="I637" s="898"/>
      <c r="J637" s="898"/>
      <c r="K637" s="946"/>
      <c r="L637" s="993"/>
      <c r="M637" s="894"/>
      <c r="N637" s="894"/>
      <c r="O637" s="1025"/>
      <c r="P637" s="894"/>
      <c r="Q637" s="894"/>
      <c r="R637" s="894"/>
      <c r="S637" s="894"/>
      <c r="T637" s="894"/>
      <c r="U637" s="894"/>
      <c r="V637" s="894"/>
      <c r="W637" s="894"/>
      <c r="X637" s="894"/>
      <c r="Y637" s="894"/>
      <c r="Z637" s="894"/>
    </row>
    <row r="638" spans="1:69" s="897" customFormat="1" ht="25.9" customHeight="1" x14ac:dyDescent="0.2">
      <c r="A638" s="898"/>
      <c r="B638" s="898"/>
      <c r="C638" s="898"/>
      <c r="D638" s="899"/>
      <c r="E638" s="898"/>
      <c r="F638" s="898"/>
      <c r="G638" s="898"/>
      <c r="H638" s="898"/>
      <c r="I638" s="898"/>
      <c r="J638" s="898"/>
      <c r="K638" s="946"/>
      <c r="L638" s="993"/>
      <c r="M638" s="894"/>
      <c r="N638" s="894"/>
      <c r="O638" s="1025"/>
      <c r="P638" s="894"/>
      <c r="Q638" s="894"/>
      <c r="R638" s="894"/>
      <c r="S638" s="894"/>
      <c r="T638" s="894"/>
      <c r="U638" s="894"/>
      <c r="V638" s="894"/>
      <c r="W638" s="894"/>
      <c r="X638" s="894"/>
      <c r="Y638" s="894"/>
      <c r="Z638" s="894"/>
    </row>
    <row r="639" spans="1:69" s="897" customFormat="1" ht="32.450000000000003" customHeight="1" x14ac:dyDescent="0.2">
      <c r="B639" s="898"/>
      <c r="C639" s="898"/>
      <c r="D639" s="899"/>
      <c r="E639" s="898"/>
      <c r="F639" s="898"/>
      <c r="G639" s="898"/>
      <c r="H639" s="898"/>
      <c r="I639" s="898"/>
      <c r="J639" s="898"/>
      <c r="K639" s="946"/>
      <c r="L639" s="993"/>
      <c r="M639" s="894"/>
      <c r="N639" s="894"/>
      <c r="O639" s="1025"/>
      <c r="P639" s="894"/>
      <c r="Q639" s="894"/>
      <c r="R639" s="894"/>
      <c r="S639" s="894"/>
      <c r="T639" s="894"/>
      <c r="U639" s="894"/>
      <c r="V639" s="894"/>
      <c r="W639" s="894"/>
      <c r="X639" s="894"/>
      <c r="Y639" s="894"/>
      <c r="Z639" s="894"/>
    </row>
    <row r="640" spans="1:69" s="897" customFormat="1" ht="21.6" customHeight="1" x14ac:dyDescent="0.2">
      <c r="A640" s="898"/>
      <c r="B640" s="898"/>
      <c r="C640" s="898"/>
      <c r="D640" s="899"/>
      <c r="E640" s="898"/>
      <c r="F640" s="898"/>
      <c r="G640" s="898"/>
      <c r="H640" s="898"/>
      <c r="I640" s="898"/>
      <c r="J640" s="898"/>
      <c r="K640" s="946"/>
      <c r="L640" s="993"/>
      <c r="M640" s="894"/>
      <c r="N640" s="894"/>
      <c r="O640" s="1025"/>
      <c r="P640" s="894"/>
      <c r="Q640" s="894"/>
      <c r="R640" s="894"/>
      <c r="S640" s="894"/>
      <c r="T640" s="894"/>
      <c r="U640" s="894"/>
      <c r="V640" s="894"/>
      <c r="W640" s="894"/>
      <c r="X640" s="894"/>
      <c r="Y640" s="894"/>
      <c r="Z640" s="894"/>
    </row>
    <row r="641" spans="1:26" s="897" customFormat="1" ht="15.6" customHeight="1" x14ac:dyDescent="0.2">
      <c r="A641" s="898"/>
      <c r="B641" s="898"/>
      <c r="C641" s="898"/>
      <c r="D641" s="899"/>
      <c r="E641" s="898"/>
      <c r="F641" s="898"/>
      <c r="G641" s="898"/>
      <c r="H641" s="898"/>
      <c r="I641" s="898"/>
      <c r="J641" s="898"/>
      <c r="K641" s="946"/>
      <c r="L641" s="993"/>
      <c r="M641" s="894"/>
      <c r="N641" s="894"/>
      <c r="O641" s="1025"/>
      <c r="P641" s="894"/>
      <c r="Q641" s="894"/>
      <c r="R641" s="894"/>
      <c r="S641" s="894"/>
      <c r="T641" s="894"/>
      <c r="U641" s="894"/>
      <c r="V641" s="894"/>
      <c r="W641" s="894"/>
      <c r="X641" s="894"/>
      <c r="Y641" s="894"/>
      <c r="Z641" s="894"/>
    </row>
    <row r="642" spans="1:26" s="897" customFormat="1" ht="15.6" customHeight="1" x14ac:dyDescent="0.2">
      <c r="A642" s="898"/>
      <c r="B642" s="898"/>
      <c r="C642" s="898"/>
      <c r="D642" s="899"/>
      <c r="E642" s="898"/>
      <c r="F642" s="898"/>
      <c r="G642" s="898"/>
      <c r="H642" s="898"/>
      <c r="I642" s="898"/>
      <c r="J642" s="898"/>
      <c r="K642" s="946"/>
      <c r="L642" s="993"/>
      <c r="M642" s="894"/>
      <c r="N642" s="894"/>
      <c r="O642" s="1025"/>
      <c r="P642" s="894"/>
      <c r="Q642" s="894"/>
      <c r="R642" s="894"/>
      <c r="S642" s="894"/>
      <c r="T642" s="894"/>
      <c r="U642" s="894"/>
      <c r="V642" s="894"/>
      <c r="W642" s="894"/>
      <c r="X642" s="894"/>
      <c r="Y642" s="894"/>
      <c r="Z642" s="894"/>
    </row>
    <row r="643" spans="1:26" s="897" customFormat="1" ht="15.6" customHeight="1" x14ac:dyDescent="0.2">
      <c r="A643" s="898"/>
      <c r="B643" s="898"/>
      <c r="C643" s="898"/>
      <c r="D643" s="899"/>
      <c r="E643" s="898"/>
      <c r="F643" s="898"/>
      <c r="G643" s="898"/>
      <c r="H643" s="898"/>
      <c r="I643" s="898"/>
      <c r="J643" s="898"/>
      <c r="K643" s="946"/>
      <c r="L643" s="993"/>
      <c r="M643" s="894"/>
      <c r="N643" s="894"/>
      <c r="O643" s="1025"/>
      <c r="P643" s="894"/>
      <c r="Q643" s="894"/>
      <c r="R643" s="894"/>
      <c r="S643" s="894"/>
      <c r="T643" s="894"/>
      <c r="U643" s="894"/>
      <c r="V643" s="894"/>
      <c r="W643" s="894"/>
      <c r="X643" s="894"/>
      <c r="Y643" s="894"/>
      <c r="Z643" s="894"/>
    </row>
    <row r="644" spans="1:26" s="897" customFormat="1" ht="15.6" customHeight="1" x14ac:dyDescent="0.2">
      <c r="A644" s="898"/>
      <c r="B644" s="898"/>
      <c r="C644" s="898"/>
      <c r="D644" s="899"/>
      <c r="E644" s="898"/>
      <c r="F644" s="898"/>
      <c r="G644" s="898"/>
      <c r="H644" s="898"/>
      <c r="I644" s="898"/>
      <c r="J644" s="898"/>
      <c r="K644" s="946"/>
      <c r="L644" s="993"/>
      <c r="M644" s="894"/>
      <c r="N644" s="894"/>
      <c r="O644" s="1025"/>
      <c r="P644" s="894"/>
      <c r="Q644" s="894"/>
      <c r="R644" s="894"/>
      <c r="S644" s="894"/>
      <c r="T644" s="894"/>
      <c r="U644" s="894"/>
      <c r="V644" s="894"/>
      <c r="W644" s="894"/>
      <c r="X644" s="894"/>
      <c r="Y644" s="894"/>
      <c r="Z644" s="894"/>
    </row>
    <row r="645" spans="1:26" s="1021" customFormat="1" ht="30" customHeight="1" x14ac:dyDescent="0.2">
      <c r="A645" s="898"/>
      <c r="B645" s="898"/>
      <c r="C645" s="898"/>
      <c r="D645" s="899"/>
      <c r="E645" s="898"/>
      <c r="F645" s="898"/>
      <c r="G645" s="898"/>
      <c r="H645" s="898"/>
      <c r="I645" s="898"/>
      <c r="J645" s="898"/>
      <c r="K645" s="946"/>
      <c r="L645" s="993"/>
      <c r="M645" s="894"/>
      <c r="N645" s="894"/>
      <c r="O645" s="1025"/>
      <c r="P645" s="894"/>
      <c r="Q645" s="894"/>
      <c r="R645" s="894"/>
      <c r="S645" s="894"/>
      <c r="T645" s="894"/>
      <c r="U645" s="894"/>
      <c r="V645" s="894"/>
      <c r="W645" s="894"/>
      <c r="X645" s="894"/>
      <c r="Y645" s="894"/>
      <c r="Z645" s="894"/>
    </row>
    <row r="646" spans="1:26" s="897" customFormat="1" ht="15.6" customHeight="1" x14ac:dyDescent="0.2">
      <c r="A646" s="898"/>
      <c r="C646" s="898"/>
      <c r="D646" s="899"/>
      <c r="E646" s="898"/>
      <c r="F646" s="898"/>
      <c r="G646" s="898"/>
      <c r="H646" s="898"/>
      <c r="I646" s="898"/>
      <c r="J646" s="898"/>
      <c r="K646" s="946"/>
      <c r="L646" s="993"/>
      <c r="M646" s="894"/>
      <c r="N646" s="894"/>
      <c r="O646" s="1025"/>
      <c r="P646" s="894"/>
      <c r="Q646" s="894"/>
      <c r="R646" s="894"/>
      <c r="S646" s="894"/>
      <c r="T646" s="894"/>
      <c r="U646" s="894"/>
      <c r="V646" s="894"/>
      <c r="W646" s="894"/>
      <c r="X646" s="894"/>
      <c r="Y646" s="894"/>
      <c r="Z646" s="894"/>
    </row>
    <row r="647" spans="1:26" s="897" customFormat="1" ht="15.6" customHeight="1" x14ac:dyDescent="0.2">
      <c r="A647" s="898"/>
      <c r="C647" s="898"/>
      <c r="D647" s="899"/>
      <c r="E647" s="898"/>
      <c r="F647" s="898"/>
      <c r="G647" s="898"/>
      <c r="H647" s="898"/>
      <c r="I647" s="898"/>
      <c r="J647" s="898"/>
      <c r="K647" s="946"/>
      <c r="L647" s="993"/>
      <c r="M647" s="894"/>
      <c r="N647" s="894"/>
      <c r="O647" s="1025"/>
      <c r="P647" s="894"/>
      <c r="Q647" s="894"/>
      <c r="R647" s="894"/>
      <c r="S647" s="894"/>
      <c r="T647" s="894"/>
      <c r="U647" s="894"/>
      <c r="V647" s="894"/>
      <c r="W647" s="894"/>
      <c r="X647" s="894"/>
      <c r="Y647" s="894"/>
      <c r="Z647" s="894"/>
    </row>
    <row r="648" spans="1:26" s="1021" customFormat="1" ht="15.6" customHeight="1" x14ac:dyDescent="0.2">
      <c r="A648" s="898"/>
      <c r="B648" s="898"/>
      <c r="C648" s="898"/>
      <c r="D648" s="899"/>
      <c r="E648" s="898"/>
      <c r="F648" s="898"/>
      <c r="G648" s="898"/>
      <c r="H648" s="898"/>
      <c r="I648" s="898"/>
      <c r="J648" s="898"/>
      <c r="K648" s="946"/>
      <c r="L648" s="993"/>
      <c r="M648" s="894"/>
      <c r="N648" s="894"/>
      <c r="O648" s="1025"/>
      <c r="P648" s="894"/>
      <c r="Q648" s="894"/>
      <c r="R648" s="894"/>
      <c r="S648" s="894"/>
      <c r="T648" s="894"/>
      <c r="U648" s="894"/>
      <c r="V648" s="894"/>
      <c r="W648" s="894"/>
      <c r="X648" s="894"/>
      <c r="Y648" s="894"/>
      <c r="Z648" s="894"/>
    </row>
    <row r="649" spans="1:26" s="897" customFormat="1" ht="15.6" customHeight="1" x14ac:dyDescent="0.2">
      <c r="A649" s="898"/>
      <c r="B649" s="898" t="s">
        <v>1583</v>
      </c>
      <c r="C649" s="898"/>
      <c r="D649" s="899"/>
      <c r="E649" s="898"/>
      <c r="F649" s="898"/>
      <c r="G649" s="898"/>
      <c r="H649" s="898"/>
      <c r="I649" s="898"/>
      <c r="J649" s="898"/>
      <c r="K649" s="946"/>
      <c r="L649" s="993"/>
      <c r="M649" s="894"/>
      <c r="N649" s="894"/>
      <c r="O649" s="1025"/>
      <c r="P649" s="894"/>
      <c r="Q649" s="894"/>
      <c r="R649" s="894"/>
      <c r="S649" s="894"/>
      <c r="T649" s="894"/>
      <c r="U649" s="894"/>
      <c r="V649" s="894"/>
      <c r="W649" s="894"/>
      <c r="X649" s="894"/>
      <c r="Y649" s="894"/>
      <c r="Z649" s="894"/>
    </row>
    <row r="650" spans="1:26" s="897" customFormat="1" ht="15.6" customHeight="1" x14ac:dyDescent="0.2">
      <c r="A650" s="898"/>
      <c r="B650" s="898" t="s">
        <v>1537</v>
      </c>
      <c r="C650" s="898"/>
      <c r="D650" s="899"/>
      <c r="E650" s="898"/>
      <c r="F650" s="898"/>
      <c r="G650" s="898"/>
      <c r="H650" s="898"/>
      <c r="I650" s="898"/>
      <c r="J650" s="898"/>
      <c r="K650" s="946"/>
      <c r="L650" s="993"/>
      <c r="M650" s="894"/>
      <c r="N650" s="894"/>
      <c r="O650" s="1025"/>
      <c r="P650" s="894"/>
      <c r="Q650" s="894"/>
      <c r="R650" s="894"/>
      <c r="S650" s="894"/>
      <c r="T650" s="894"/>
      <c r="U650" s="894"/>
      <c r="V650" s="894"/>
      <c r="W650" s="894"/>
      <c r="X650" s="894"/>
      <c r="Y650" s="894"/>
      <c r="Z650" s="894"/>
    </row>
    <row r="651" spans="1:26" s="897" customFormat="1" ht="15.6" customHeight="1" x14ac:dyDescent="0.2">
      <c r="A651" s="898"/>
      <c r="B651" s="898"/>
      <c r="C651" s="898"/>
      <c r="D651" s="899"/>
      <c r="E651" s="898"/>
      <c r="F651" s="898"/>
      <c r="G651" s="898"/>
      <c r="H651" s="898"/>
      <c r="I651" s="898"/>
      <c r="J651" s="898"/>
      <c r="K651" s="946"/>
      <c r="L651" s="993"/>
      <c r="M651" s="894"/>
      <c r="N651" s="894"/>
      <c r="O651" s="1025"/>
      <c r="P651" s="894"/>
      <c r="Q651" s="894"/>
      <c r="R651" s="894"/>
      <c r="S651" s="894"/>
      <c r="T651" s="894"/>
      <c r="U651" s="894"/>
      <c r="V651" s="894"/>
      <c r="W651" s="894"/>
      <c r="X651" s="894"/>
      <c r="Y651" s="894"/>
      <c r="Z651" s="894"/>
    </row>
    <row r="652" spans="1:26" s="897" customFormat="1" ht="15.6" customHeight="1" x14ac:dyDescent="0.2">
      <c r="A652" s="898"/>
      <c r="B652" s="898"/>
      <c r="C652" s="898"/>
      <c r="D652" s="899"/>
      <c r="E652" s="898"/>
      <c r="F652" s="898"/>
      <c r="G652" s="898"/>
      <c r="H652" s="898"/>
      <c r="I652" s="898"/>
      <c r="J652" s="898"/>
      <c r="K652" s="946"/>
      <c r="L652" s="993"/>
      <c r="M652" s="894"/>
      <c r="N652" s="894"/>
      <c r="O652" s="1025"/>
      <c r="P652" s="894"/>
      <c r="Q652" s="894"/>
      <c r="R652" s="894"/>
      <c r="S652" s="894"/>
      <c r="T652" s="894"/>
      <c r="U652" s="894"/>
      <c r="V652" s="894"/>
      <c r="W652" s="894"/>
      <c r="X652" s="894"/>
      <c r="Y652" s="894"/>
      <c r="Z652" s="894"/>
    </row>
    <row r="653" spans="1:26" s="897" customFormat="1" ht="15.6" customHeight="1" x14ac:dyDescent="0.2">
      <c r="A653" s="898"/>
      <c r="B653" s="898"/>
      <c r="C653" s="898"/>
      <c r="D653" s="899"/>
      <c r="E653" s="898"/>
      <c r="F653" s="898"/>
      <c r="G653" s="898"/>
      <c r="H653" s="898"/>
      <c r="I653" s="898"/>
      <c r="J653" s="898"/>
      <c r="K653" s="946"/>
      <c r="L653" s="993"/>
      <c r="M653" s="894"/>
      <c r="N653" s="894"/>
      <c r="O653" s="1025"/>
      <c r="P653" s="894"/>
      <c r="Q653" s="894"/>
      <c r="R653" s="894"/>
      <c r="S653" s="894"/>
      <c r="T653" s="894"/>
      <c r="U653" s="894"/>
      <c r="V653" s="894"/>
      <c r="W653" s="894"/>
      <c r="X653" s="894"/>
      <c r="Y653" s="894"/>
      <c r="Z653" s="894"/>
    </row>
    <row r="654" spans="1:26" s="897" customFormat="1" ht="15.6" customHeight="1" x14ac:dyDescent="0.2">
      <c r="A654" s="898"/>
      <c r="B654" s="898"/>
      <c r="C654" s="898"/>
      <c r="D654" s="899"/>
      <c r="E654" s="898"/>
      <c r="F654" s="898"/>
      <c r="G654" s="898"/>
      <c r="H654" s="898"/>
      <c r="I654" s="898"/>
      <c r="J654" s="898"/>
      <c r="K654" s="946"/>
      <c r="L654" s="993"/>
      <c r="M654" s="894"/>
      <c r="N654" s="894"/>
      <c r="O654" s="1025"/>
      <c r="P654" s="894"/>
      <c r="Q654" s="894"/>
      <c r="R654" s="894"/>
      <c r="S654" s="894"/>
      <c r="T654" s="894"/>
      <c r="U654" s="894"/>
      <c r="V654" s="894"/>
      <c r="W654" s="894"/>
      <c r="X654" s="894"/>
      <c r="Y654" s="894"/>
      <c r="Z654" s="894"/>
    </row>
    <row r="655" spans="1:26" s="897" customFormat="1" ht="15.6" customHeight="1" x14ac:dyDescent="0.2">
      <c r="A655" s="898"/>
      <c r="B655" s="898"/>
      <c r="C655" s="898"/>
      <c r="D655" s="899"/>
      <c r="E655" s="898"/>
      <c r="F655" s="898"/>
      <c r="G655" s="898"/>
      <c r="H655" s="898"/>
      <c r="I655" s="898"/>
      <c r="J655" s="898"/>
      <c r="K655" s="946"/>
      <c r="L655" s="993"/>
      <c r="M655" s="894"/>
      <c r="N655" s="894"/>
      <c r="O655" s="1025"/>
      <c r="P655" s="894"/>
      <c r="Q655" s="894"/>
      <c r="R655" s="894"/>
      <c r="S655" s="894"/>
      <c r="T655" s="894"/>
      <c r="U655" s="894"/>
      <c r="V655" s="894"/>
      <c r="W655" s="894"/>
      <c r="X655" s="894"/>
      <c r="Y655" s="894"/>
      <c r="Z655" s="894"/>
    </row>
    <row r="656" spans="1:26" s="897" customFormat="1" ht="15.6" customHeight="1" x14ac:dyDescent="0.2">
      <c r="A656" s="898"/>
      <c r="B656" s="898"/>
      <c r="C656" s="898"/>
      <c r="D656" s="899"/>
      <c r="E656" s="898"/>
      <c r="F656" s="898"/>
      <c r="G656" s="898"/>
      <c r="H656" s="898"/>
      <c r="I656" s="898"/>
      <c r="J656" s="898"/>
      <c r="K656" s="946"/>
      <c r="L656" s="993"/>
      <c r="M656" s="894"/>
      <c r="N656" s="894"/>
      <c r="O656" s="1025"/>
      <c r="P656" s="894"/>
      <c r="Q656" s="894"/>
      <c r="R656" s="894"/>
      <c r="S656" s="894"/>
      <c r="T656" s="894"/>
      <c r="U656" s="894"/>
      <c r="V656" s="894"/>
      <c r="W656" s="894"/>
      <c r="X656" s="894"/>
      <c r="Y656" s="894"/>
      <c r="Z656" s="894"/>
    </row>
    <row r="657" spans="1:26" s="897" customFormat="1" ht="18" customHeight="1" x14ac:dyDescent="0.2">
      <c r="A657" s="898"/>
      <c r="B657" s="898"/>
      <c r="C657" s="898"/>
      <c r="D657" s="899"/>
      <c r="E657" s="898"/>
      <c r="F657" s="898"/>
      <c r="G657" s="898"/>
      <c r="H657" s="898"/>
      <c r="I657" s="898"/>
      <c r="J657" s="898"/>
      <c r="K657" s="946"/>
      <c r="L657" s="993"/>
      <c r="M657" s="894"/>
      <c r="N657" s="894"/>
      <c r="O657" s="1025"/>
      <c r="P657" s="894"/>
      <c r="Q657" s="894"/>
      <c r="R657" s="894"/>
      <c r="S657" s="894"/>
      <c r="T657" s="894"/>
      <c r="U657" s="894"/>
      <c r="V657" s="894"/>
      <c r="W657" s="894"/>
      <c r="X657" s="894"/>
      <c r="Y657" s="894"/>
      <c r="Z657" s="894"/>
    </row>
    <row r="658" spans="1:26" s="897" customFormat="1" x14ac:dyDescent="0.2">
      <c r="A658" s="898"/>
      <c r="B658" s="898"/>
      <c r="C658" s="898"/>
      <c r="D658" s="899"/>
      <c r="E658" s="898"/>
      <c r="F658" s="898"/>
      <c r="G658" s="898"/>
      <c r="H658" s="898"/>
      <c r="I658" s="898"/>
      <c r="J658" s="898"/>
      <c r="K658" s="946"/>
      <c r="L658" s="993"/>
      <c r="M658" s="894"/>
      <c r="N658" s="894"/>
      <c r="O658" s="1025"/>
      <c r="P658" s="894"/>
      <c r="Q658" s="894"/>
      <c r="R658" s="894"/>
      <c r="S658" s="894"/>
      <c r="T658" s="894"/>
      <c r="U658" s="894"/>
      <c r="V658" s="894"/>
      <c r="W658" s="894"/>
      <c r="X658" s="894"/>
      <c r="Y658" s="894"/>
      <c r="Z658" s="894"/>
    </row>
    <row r="659" spans="1:26" s="897" customFormat="1" ht="13.9" customHeight="1" x14ac:dyDescent="0.2">
      <c r="A659" s="910"/>
      <c r="B659" s="910"/>
      <c r="C659" s="911"/>
      <c r="D659" s="912"/>
      <c r="E659" s="911"/>
      <c r="F659" s="913"/>
      <c r="G659" s="903"/>
      <c r="H659" s="905"/>
      <c r="I659" s="905"/>
      <c r="J659" s="905"/>
      <c r="K659" s="947"/>
      <c r="L659" s="994"/>
      <c r="M659" s="908"/>
      <c r="N659" s="908"/>
      <c r="O659" s="1030"/>
      <c r="P659" s="908"/>
      <c r="Q659" s="908"/>
      <c r="R659" s="908"/>
      <c r="S659" s="908"/>
      <c r="T659" s="908"/>
      <c r="U659" s="908"/>
      <c r="V659" s="908"/>
      <c r="W659" s="908"/>
      <c r="X659" s="908"/>
      <c r="Y659" s="908"/>
      <c r="Z659" s="908"/>
    </row>
    <row r="660" spans="1:26" s="897" customFormat="1" ht="13.9" customHeight="1" x14ac:dyDescent="0.2">
      <c r="A660" s="910"/>
      <c r="B660" s="910"/>
      <c r="C660" s="911"/>
      <c r="D660" s="912"/>
      <c r="E660" s="911"/>
      <c r="F660" s="903"/>
      <c r="G660" s="903"/>
      <c r="H660" s="905"/>
      <c r="I660" s="905"/>
      <c r="J660" s="905"/>
      <c r="K660" s="947"/>
      <c r="L660" s="994"/>
      <c r="M660" s="908"/>
      <c r="N660" s="908"/>
      <c r="O660" s="1030"/>
      <c r="P660" s="908"/>
      <c r="Q660" s="908"/>
      <c r="R660" s="908"/>
      <c r="S660" s="908"/>
      <c r="T660" s="908"/>
      <c r="U660" s="908"/>
      <c r="V660" s="908"/>
      <c r="W660" s="908"/>
      <c r="X660" s="908"/>
      <c r="Y660" s="908"/>
      <c r="Z660" s="908"/>
    </row>
    <row r="661" spans="1:26" s="897" customFormat="1" ht="13.9" customHeight="1" x14ac:dyDescent="0.2">
      <c r="A661" s="910"/>
      <c r="B661" s="910"/>
      <c r="C661" s="903"/>
      <c r="D661" s="914"/>
      <c r="E661" s="903"/>
      <c r="F661" s="903"/>
      <c r="G661" s="903"/>
      <c r="H661" s="905"/>
      <c r="I661" s="905"/>
      <c r="J661" s="905"/>
      <c r="K661" s="947"/>
      <c r="L661" s="994"/>
      <c r="M661" s="908"/>
      <c r="N661" s="908"/>
      <c r="O661" s="1030"/>
      <c r="P661" s="908"/>
      <c r="Q661" s="908"/>
      <c r="R661" s="908"/>
      <c r="S661" s="908"/>
      <c r="T661" s="908"/>
      <c r="U661" s="908"/>
      <c r="V661" s="908"/>
      <c r="W661" s="908"/>
      <c r="X661" s="908"/>
      <c r="Y661" s="908"/>
      <c r="Z661" s="908"/>
    </row>
    <row r="662" spans="1:26" s="897" customFormat="1" ht="13.9" customHeight="1" x14ac:dyDescent="0.2">
      <c r="A662" s="910"/>
      <c r="B662" s="910"/>
      <c r="C662" s="903"/>
      <c r="D662" s="914"/>
      <c r="E662" s="903"/>
      <c r="F662" s="903"/>
      <c r="G662" s="903"/>
      <c r="H662" s="905"/>
      <c r="I662" s="905"/>
      <c r="J662" s="905"/>
      <c r="K662" s="947"/>
      <c r="L662" s="994"/>
      <c r="M662" s="908"/>
      <c r="N662" s="908"/>
      <c r="O662" s="1030"/>
      <c r="P662" s="908"/>
      <c r="Q662" s="908"/>
      <c r="R662" s="908"/>
      <c r="S662" s="908"/>
      <c r="T662" s="908"/>
      <c r="U662" s="908"/>
      <c r="V662" s="908"/>
      <c r="W662" s="908"/>
      <c r="X662" s="908"/>
      <c r="Y662" s="908"/>
      <c r="Z662" s="908"/>
    </row>
    <row r="663" spans="1:26" s="897" customFormat="1" ht="25.9" customHeight="1" x14ac:dyDescent="0.2">
      <c r="A663" s="915"/>
      <c r="B663" s="915"/>
      <c r="C663" s="916"/>
      <c r="D663" s="917"/>
      <c r="E663" s="916"/>
      <c r="F663" s="903"/>
      <c r="G663" s="903"/>
      <c r="H663" s="905"/>
      <c r="I663" s="905"/>
      <c r="J663" s="905"/>
      <c r="K663" s="947"/>
      <c r="L663" s="994"/>
      <c r="M663" s="908"/>
      <c r="N663" s="908"/>
      <c r="O663" s="1030"/>
      <c r="P663" s="908"/>
      <c r="Q663" s="908"/>
      <c r="R663" s="908"/>
      <c r="S663" s="908"/>
      <c r="T663" s="908"/>
      <c r="U663" s="908"/>
      <c r="V663" s="908"/>
      <c r="W663" s="908"/>
      <c r="X663" s="908"/>
      <c r="Y663" s="908"/>
      <c r="Z663" s="908"/>
    </row>
    <row r="664" spans="1:26" s="897" customFormat="1" ht="13.9" customHeight="1" x14ac:dyDescent="0.2">
      <c r="A664" s="910"/>
      <c r="B664" s="910"/>
      <c r="C664" s="903"/>
      <c r="D664" s="914"/>
      <c r="E664" s="903"/>
      <c r="F664" s="903"/>
      <c r="G664" s="903"/>
      <c r="H664" s="905"/>
      <c r="I664" s="905"/>
      <c r="J664" s="905"/>
      <c r="K664" s="947"/>
      <c r="L664" s="994"/>
      <c r="M664" s="908"/>
      <c r="N664" s="908"/>
      <c r="O664" s="1030"/>
      <c r="P664" s="908"/>
      <c r="Q664" s="908"/>
      <c r="R664" s="908"/>
      <c r="S664" s="908"/>
      <c r="T664" s="908"/>
      <c r="U664" s="908"/>
      <c r="V664" s="908"/>
      <c r="W664" s="908"/>
      <c r="X664" s="908"/>
      <c r="Y664" s="908"/>
      <c r="Z664" s="908"/>
    </row>
    <row r="665" spans="1:26" s="897" customFormat="1" ht="13.9" customHeight="1" x14ac:dyDescent="0.2">
      <c r="A665" s="910"/>
      <c r="B665" s="910"/>
      <c r="C665" s="903"/>
      <c r="D665" s="914"/>
      <c r="E665" s="903"/>
      <c r="F665" s="903"/>
      <c r="G665" s="903"/>
      <c r="H665" s="905"/>
      <c r="I665" s="905"/>
      <c r="J665" s="905"/>
      <c r="K665" s="947"/>
      <c r="L665" s="994"/>
      <c r="M665" s="908"/>
      <c r="N665" s="908"/>
      <c r="O665" s="1030"/>
      <c r="P665" s="908"/>
      <c r="Q665" s="908"/>
      <c r="R665" s="908"/>
      <c r="S665" s="908"/>
      <c r="T665" s="908"/>
      <c r="U665" s="908"/>
      <c r="V665" s="908"/>
      <c r="W665" s="908"/>
      <c r="X665" s="908"/>
      <c r="Y665" s="908"/>
      <c r="Z665" s="908"/>
    </row>
    <row r="666" spans="1:26" s="897" customFormat="1" ht="13.9" customHeight="1" x14ac:dyDescent="0.2">
      <c r="A666" s="915"/>
      <c r="B666" s="915"/>
      <c r="C666" s="916"/>
      <c r="D666" s="917"/>
      <c r="E666" s="916"/>
      <c r="F666" s="903"/>
      <c r="G666" s="903"/>
      <c r="H666" s="905"/>
      <c r="I666" s="905"/>
      <c r="J666" s="905"/>
      <c r="K666" s="947"/>
      <c r="L666" s="994"/>
      <c r="M666" s="908"/>
      <c r="N666" s="908"/>
      <c r="O666" s="1030"/>
      <c r="P666" s="908"/>
      <c r="Q666" s="908"/>
      <c r="R666" s="908"/>
      <c r="S666" s="908"/>
      <c r="T666" s="908"/>
      <c r="U666" s="908"/>
      <c r="V666" s="908"/>
      <c r="W666" s="908"/>
      <c r="X666" s="908"/>
      <c r="Y666" s="908"/>
      <c r="Z666" s="908"/>
    </row>
    <row r="667" spans="1:26" s="897" customFormat="1" ht="13.9" customHeight="1" x14ac:dyDescent="0.2">
      <c r="A667" s="915"/>
      <c r="B667" s="915"/>
      <c r="C667" s="916"/>
      <c r="D667" s="917"/>
      <c r="E667" s="916"/>
      <c r="F667" s="903"/>
      <c r="G667" s="903"/>
      <c r="H667" s="905"/>
      <c r="I667" s="905"/>
      <c r="J667" s="905"/>
      <c r="K667" s="947"/>
      <c r="L667" s="994"/>
      <c r="M667" s="908"/>
      <c r="N667" s="908"/>
      <c r="O667" s="1030"/>
      <c r="P667" s="908"/>
      <c r="Q667" s="908"/>
      <c r="R667" s="908"/>
      <c r="S667" s="908"/>
      <c r="T667" s="908"/>
      <c r="U667" s="908"/>
      <c r="V667" s="908"/>
      <c r="W667" s="908"/>
      <c r="X667" s="908"/>
      <c r="Y667" s="908"/>
      <c r="Z667" s="908"/>
    </row>
    <row r="668" spans="1:26" s="897" customFormat="1" ht="13.9" customHeight="1" x14ac:dyDescent="0.2">
      <c r="A668" s="903"/>
      <c r="B668" s="918"/>
      <c r="C668" s="903"/>
      <c r="D668" s="914"/>
      <c r="E668" s="903"/>
      <c r="F668" s="903"/>
      <c r="G668" s="903"/>
      <c r="H668" s="905"/>
      <c r="I668" s="905"/>
      <c r="J668" s="905"/>
      <c r="K668" s="947"/>
      <c r="L668" s="994"/>
      <c r="M668" s="908"/>
      <c r="N668" s="908"/>
      <c r="O668" s="1030"/>
      <c r="P668" s="908"/>
      <c r="Q668" s="908"/>
      <c r="R668" s="908"/>
      <c r="S668" s="908"/>
      <c r="T668" s="908"/>
      <c r="U668" s="908"/>
      <c r="V668" s="908"/>
      <c r="W668" s="908"/>
      <c r="X668" s="908"/>
      <c r="Y668" s="908"/>
      <c r="Z668" s="908"/>
    </row>
    <row r="669" spans="1:26" s="897" customFormat="1" ht="13.9" customHeight="1" x14ac:dyDescent="0.2">
      <c r="A669" s="903"/>
      <c r="B669" s="918"/>
      <c r="C669" s="919"/>
      <c r="D669" s="914"/>
      <c r="E669" s="903"/>
      <c r="F669" s="903"/>
      <c r="G669" s="903"/>
      <c r="H669" s="905"/>
      <c r="I669" s="905"/>
      <c r="J669" s="905"/>
      <c r="K669" s="947"/>
      <c r="L669" s="994"/>
      <c r="M669" s="908"/>
      <c r="N669" s="908"/>
      <c r="O669" s="1030"/>
      <c r="P669" s="908"/>
      <c r="Q669" s="908"/>
      <c r="R669" s="908"/>
      <c r="S669" s="908"/>
      <c r="T669" s="908"/>
      <c r="U669" s="908"/>
      <c r="V669" s="908"/>
      <c r="W669" s="908"/>
      <c r="X669" s="908"/>
      <c r="Y669" s="908"/>
      <c r="Z669" s="908"/>
    </row>
    <row r="670" spans="1:26" s="1021" customFormat="1" ht="13.9" customHeight="1" x14ac:dyDescent="0.2">
      <c r="A670" s="904"/>
      <c r="B670" s="920"/>
      <c r="C670" s="904"/>
      <c r="D670" s="921"/>
      <c r="E670" s="904"/>
      <c r="F670" s="904"/>
      <c r="G670" s="904"/>
      <c r="H670" s="906"/>
      <c r="I670" s="906"/>
      <c r="J670" s="906"/>
      <c r="K670" s="948"/>
      <c r="L670" s="995"/>
      <c r="M670" s="909"/>
      <c r="N670" s="909"/>
      <c r="O670" s="1031"/>
      <c r="P670" s="909"/>
      <c r="Q670" s="909"/>
      <c r="R670" s="909"/>
      <c r="S670" s="909"/>
      <c r="T670" s="909"/>
      <c r="U670" s="909"/>
      <c r="V670" s="909"/>
      <c r="W670" s="909"/>
      <c r="X670" s="909"/>
      <c r="Y670" s="909"/>
      <c r="Z670" s="909"/>
    </row>
    <row r="671" spans="1:26" s="897" customFormat="1" ht="13.9" customHeight="1" x14ac:dyDescent="0.2">
      <c r="A671" s="903"/>
      <c r="B671" s="918"/>
      <c r="C671" s="903"/>
      <c r="D671" s="914"/>
      <c r="E671" s="903"/>
      <c r="F671" s="903"/>
      <c r="G671" s="903"/>
      <c r="H671" s="905"/>
      <c r="I671" s="905"/>
      <c r="J671" s="905"/>
      <c r="K671" s="947"/>
      <c r="L671" s="994"/>
      <c r="M671" s="908"/>
      <c r="N671" s="908"/>
      <c r="O671" s="1030"/>
      <c r="P671" s="908"/>
      <c r="Q671" s="908"/>
      <c r="R671" s="908"/>
      <c r="S671" s="908"/>
      <c r="T671" s="908"/>
      <c r="U671" s="908"/>
      <c r="V671" s="908"/>
      <c r="W671" s="908"/>
      <c r="X671" s="908"/>
      <c r="Y671" s="908"/>
      <c r="Z671" s="908"/>
    </row>
    <row r="672" spans="1:26" s="897" customFormat="1" ht="13.9" customHeight="1" x14ac:dyDescent="0.2">
      <c r="A672" s="903"/>
      <c r="B672" s="918"/>
      <c r="C672" s="903"/>
      <c r="D672" s="914"/>
      <c r="E672" s="903"/>
      <c r="F672" s="903"/>
      <c r="G672" s="903"/>
      <c r="H672" s="905"/>
      <c r="I672" s="905"/>
      <c r="J672" s="905"/>
      <c r="K672" s="947"/>
      <c r="L672" s="994"/>
      <c r="M672" s="908"/>
      <c r="N672" s="908"/>
      <c r="O672" s="1030"/>
      <c r="P672" s="908"/>
      <c r="Q672" s="908"/>
      <c r="R672" s="908"/>
      <c r="S672" s="908"/>
      <c r="T672" s="908"/>
      <c r="U672" s="908"/>
      <c r="V672" s="908"/>
      <c r="W672" s="908"/>
      <c r="X672" s="908"/>
      <c r="Y672" s="908"/>
      <c r="Z672" s="908"/>
    </row>
    <row r="673" spans="1:26" s="1021" customFormat="1" ht="13.9" customHeight="1" x14ac:dyDescent="0.2">
      <c r="A673" s="904"/>
      <c r="B673" s="920"/>
      <c r="C673" s="904"/>
      <c r="D673" s="921"/>
      <c r="E673" s="904"/>
      <c r="F673" s="904"/>
      <c r="G673" s="904"/>
      <c r="H673" s="906"/>
      <c r="I673" s="906"/>
      <c r="J673" s="906"/>
      <c r="K673" s="948"/>
      <c r="L673" s="995"/>
      <c r="M673" s="909"/>
      <c r="N673" s="909"/>
      <c r="O673" s="1031"/>
      <c r="P673" s="909"/>
      <c r="Q673" s="909"/>
      <c r="R673" s="909"/>
      <c r="S673" s="909"/>
      <c r="T673" s="909"/>
      <c r="U673" s="909"/>
      <c r="V673" s="909"/>
      <c r="W673" s="909"/>
      <c r="X673" s="909"/>
      <c r="Y673" s="909"/>
      <c r="Z673" s="909"/>
    </row>
    <row r="674" spans="1:26" s="897" customFormat="1" ht="13.9" customHeight="1" x14ac:dyDescent="0.2">
      <c r="A674" s="903"/>
      <c r="B674" s="918"/>
      <c r="C674" s="903"/>
      <c r="D674" s="914"/>
      <c r="E674" s="903"/>
      <c r="F674" s="903"/>
      <c r="G674" s="903"/>
      <c r="H674" s="905"/>
      <c r="I674" s="905"/>
      <c r="J674" s="905"/>
      <c r="K674" s="947"/>
      <c r="L674" s="994"/>
      <c r="M674" s="908"/>
      <c r="N674" s="908"/>
      <c r="O674" s="1030"/>
      <c r="P674" s="908"/>
      <c r="Q674" s="908"/>
      <c r="R674" s="908"/>
      <c r="S674" s="908"/>
      <c r="T674" s="908"/>
      <c r="U674" s="908"/>
      <c r="V674" s="908"/>
      <c r="W674" s="908"/>
      <c r="X674" s="908"/>
      <c r="Y674" s="908"/>
      <c r="Z674" s="908"/>
    </row>
    <row r="675" spans="1:26" s="897" customFormat="1" ht="13.9" customHeight="1" x14ac:dyDescent="0.2">
      <c r="A675" s="903"/>
      <c r="B675" s="918"/>
      <c r="C675" s="919"/>
      <c r="D675" s="914"/>
      <c r="E675" s="903"/>
      <c r="F675" s="903"/>
      <c r="G675" s="903"/>
      <c r="H675" s="905"/>
      <c r="I675" s="905"/>
      <c r="J675" s="905"/>
      <c r="K675" s="947"/>
      <c r="L675" s="994"/>
      <c r="M675" s="908"/>
      <c r="N675" s="908"/>
      <c r="O675" s="1030"/>
      <c r="P675" s="908"/>
      <c r="Q675" s="908"/>
      <c r="R675" s="908"/>
      <c r="S675" s="908"/>
      <c r="T675" s="908"/>
      <c r="U675" s="908"/>
      <c r="V675" s="908"/>
      <c r="W675" s="908"/>
      <c r="X675" s="908"/>
      <c r="Y675" s="908"/>
      <c r="Z675" s="908"/>
    </row>
    <row r="676" spans="1:26" s="897" customFormat="1" ht="13.9" customHeight="1" x14ac:dyDescent="0.2">
      <c r="A676" s="903"/>
      <c r="B676" s="918"/>
      <c r="C676" s="922"/>
      <c r="D676" s="914"/>
      <c r="E676" s="903"/>
      <c r="F676" s="903"/>
      <c r="G676" s="903"/>
      <c r="H676" s="905"/>
      <c r="I676" s="905"/>
      <c r="J676" s="905"/>
      <c r="K676" s="947"/>
      <c r="L676" s="994"/>
      <c r="M676" s="908"/>
      <c r="N676" s="908"/>
      <c r="O676" s="1030"/>
      <c r="P676" s="908"/>
      <c r="Q676" s="908"/>
      <c r="R676" s="908"/>
      <c r="S676" s="908"/>
      <c r="T676" s="908"/>
      <c r="U676" s="908"/>
      <c r="V676" s="908"/>
      <c r="W676" s="908"/>
      <c r="X676" s="908"/>
      <c r="Y676" s="908"/>
      <c r="Z676" s="908"/>
    </row>
    <row r="677" spans="1:26" s="897" customFormat="1" ht="13.9" customHeight="1" x14ac:dyDescent="0.2">
      <c r="A677" s="903"/>
      <c r="B677" s="918"/>
      <c r="C677" s="919"/>
      <c r="D677" s="914"/>
      <c r="E677" s="903"/>
      <c r="F677" s="903"/>
      <c r="G677" s="903"/>
      <c r="H677" s="905"/>
      <c r="I677" s="905"/>
      <c r="J677" s="905"/>
      <c r="K677" s="947"/>
      <c r="L677" s="994"/>
      <c r="M677" s="908"/>
      <c r="N677" s="908"/>
      <c r="O677" s="1030"/>
      <c r="P677" s="908"/>
      <c r="Q677" s="908"/>
      <c r="R677" s="908"/>
      <c r="S677" s="908"/>
      <c r="T677" s="908"/>
      <c r="U677" s="908"/>
      <c r="V677" s="908"/>
      <c r="W677" s="908"/>
      <c r="X677" s="908"/>
      <c r="Y677" s="908"/>
      <c r="Z677" s="908"/>
    </row>
    <row r="678" spans="1:26" s="897" customFormat="1" ht="13.9" customHeight="1" x14ac:dyDescent="0.2">
      <c r="A678" s="904"/>
      <c r="B678" s="903"/>
      <c r="C678" s="904"/>
      <c r="D678" s="921"/>
      <c r="E678" s="904"/>
      <c r="F678" s="903"/>
      <c r="G678" s="903"/>
      <c r="H678" s="905"/>
      <c r="I678" s="905"/>
      <c r="J678" s="905"/>
      <c r="K678" s="947"/>
      <c r="L678" s="994"/>
      <c r="M678" s="908"/>
      <c r="N678" s="908"/>
      <c r="O678" s="1030"/>
      <c r="P678" s="908"/>
      <c r="Q678" s="908"/>
      <c r="R678" s="908"/>
      <c r="S678" s="908"/>
      <c r="T678" s="908"/>
      <c r="U678" s="908"/>
      <c r="V678" s="908"/>
      <c r="W678" s="908"/>
      <c r="X678" s="908"/>
      <c r="Y678" s="908"/>
      <c r="Z678" s="908"/>
    </row>
    <row r="679" spans="1:26" s="897" customFormat="1" ht="13.9" customHeight="1" x14ac:dyDescent="0.2">
      <c r="A679" s="923"/>
      <c r="B679" s="903"/>
      <c r="C679" s="903"/>
      <c r="D679" s="914"/>
      <c r="E679" s="903"/>
      <c r="F679" s="903"/>
      <c r="G679" s="903"/>
      <c r="H679" s="905"/>
      <c r="I679" s="905"/>
      <c r="J679" s="905"/>
      <c r="K679" s="947"/>
      <c r="L679" s="994"/>
      <c r="M679" s="908"/>
      <c r="N679" s="908"/>
      <c r="O679" s="1030"/>
      <c r="P679" s="908"/>
      <c r="Q679" s="908"/>
      <c r="R679" s="908"/>
      <c r="S679" s="908"/>
      <c r="T679" s="908"/>
      <c r="U679" s="908"/>
      <c r="V679" s="908"/>
      <c r="W679" s="908"/>
      <c r="X679" s="908"/>
      <c r="Y679" s="908"/>
      <c r="Z679" s="908"/>
    </row>
    <row r="680" spans="1:26" s="897" customFormat="1" ht="13.9" customHeight="1" x14ac:dyDescent="0.2">
      <c r="A680" s="923"/>
      <c r="B680" s="903"/>
      <c r="C680" s="903"/>
      <c r="D680" s="914"/>
      <c r="E680" s="903"/>
      <c r="F680" s="903"/>
      <c r="G680" s="903"/>
      <c r="H680" s="905"/>
      <c r="I680" s="905"/>
      <c r="J680" s="905"/>
      <c r="K680" s="947"/>
      <c r="L680" s="994"/>
      <c r="M680" s="908"/>
      <c r="N680" s="908"/>
      <c r="O680" s="1030"/>
      <c r="P680" s="908"/>
      <c r="Q680" s="908"/>
      <c r="R680" s="908"/>
      <c r="S680" s="908"/>
      <c r="T680" s="908"/>
      <c r="U680" s="908"/>
      <c r="V680" s="908"/>
      <c r="W680" s="908"/>
      <c r="X680" s="908"/>
      <c r="Y680" s="908"/>
      <c r="Z680" s="908"/>
    </row>
    <row r="681" spans="1:26" s="897" customFormat="1" ht="13.9" customHeight="1" x14ac:dyDescent="0.2">
      <c r="A681" s="924"/>
      <c r="B681" s="903"/>
      <c r="C681" s="903"/>
      <c r="D681" s="914"/>
      <c r="E681" s="903"/>
      <c r="F681" s="903"/>
      <c r="G681" s="903"/>
      <c r="H681" s="905"/>
      <c r="I681" s="905"/>
      <c r="J681" s="905"/>
      <c r="K681" s="947"/>
      <c r="L681" s="994"/>
      <c r="M681" s="908"/>
      <c r="N681" s="908"/>
      <c r="O681" s="1030"/>
      <c r="P681" s="908"/>
      <c r="Q681" s="908"/>
      <c r="R681" s="908"/>
      <c r="S681" s="908"/>
      <c r="T681" s="908"/>
      <c r="U681" s="908"/>
      <c r="V681" s="908"/>
      <c r="W681" s="908"/>
      <c r="X681" s="908"/>
      <c r="Y681" s="908"/>
      <c r="Z681" s="908"/>
    </row>
    <row r="682" spans="1:26" s="897" customFormat="1" ht="13.9" customHeight="1" x14ac:dyDescent="0.2">
      <c r="A682" s="903"/>
      <c r="B682" s="903"/>
      <c r="C682" s="903"/>
      <c r="D682" s="914"/>
      <c r="E682" s="903"/>
      <c r="F682" s="903"/>
      <c r="G682" s="903"/>
      <c r="H682" s="905"/>
      <c r="I682" s="905"/>
      <c r="J682" s="905"/>
      <c r="K682" s="947"/>
      <c r="L682" s="994"/>
      <c r="M682" s="908"/>
      <c r="N682" s="908"/>
      <c r="O682" s="1030"/>
      <c r="P682" s="908"/>
      <c r="Q682" s="908"/>
      <c r="R682" s="908"/>
      <c r="S682" s="908"/>
      <c r="T682" s="908"/>
      <c r="U682" s="908"/>
      <c r="V682" s="908"/>
      <c r="W682" s="908"/>
      <c r="X682" s="908"/>
      <c r="Y682" s="908"/>
      <c r="Z682" s="908"/>
    </row>
    <row r="683" spans="1:26" s="897" customFormat="1" ht="13.9" customHeight="1" x14ac:dyDescent="0.2">
      <c r="A683" s="903"/>
      <c r="B683" s="1378"/>
      <c r="C683" s="1378"/>
      <c r="D683" s="1378"/>
      <c r="E683" s="1050"/>
      <c r="F683" s="903"/>
      <c r="G683" s="903"/>
      <c r="H683" s="905"/>
      <c r="I683" s="905"/>
      <c r="J683" s="905"/>
      <c r="K683" s="947"/>
      <c r="L683" s="994"/>
      <c r="M683" s="908"/>
      <c r="N683" s="908"/>
      <c r="O683" s="1030"/>
      <c r="P683" s="908"/>
      <c r="Q683" s="908"/>
      <c r="R683" s="908"/>
      <c r="S683" s="908"/>
      <c r="T683" s="908"/>
      <c r="U683" s="908"/>
      <c r="V683" s="908"/>
      <c r="W683" s="908"/>
      <c r="X683" s="908"/>
      <c r="Y683" s="908"/>
      <c r="Z683" s="908"/>
    </row>
    <row r="684" spans="1:26" s="897" customFormat="1" ht="13.9" customHeight="1" x14ac:dyDescent="0.2">
      <c r="A684" s="924"/>
      <c r="B684" s="903"/>
      <c r="C684" s="903"/>
      <c r="D684" s="914"/>
      <c r="E684" s="903"/>
      <c r="F684" s="903"/>
      <c r="G684" s="903"/>
      <c r="H684" s="905"/>
      <c r="I684" s="905"/>
      <c r="J684" s="905"/>
      <c r="K684" s="947"/>
      <c r="L684" s="994"/>
      <c r="M684" s="908"/>
      <c r="N684" s="908"/>
      <c r="O684" s="1030"/>
      <c r="P684" s="908"/>
      <c r="Q684" s="908"/>
      <c r="R684" s="908"/>
      <c r="S684" s="908"/>
      <c r="T684" s="908"/>
      <c r="U684" s="908"/>
      <c r="V684" s="908"/>
      <c r="W684" s="908"/>
      <c r="X684" s="908"/>
      <c r="Y684" s="908"/>
      <c r="Z684" s="908"/>
    </row>
    <row r="685" spans="1:26" s="897" customFormat="1" ht="13.9" customHeight="1" x14ac:dyDescent="0.2">
      <c r="A685" s="903"/>
      <c r="B685" s="903"/>
      <c r="C685" s="925"/>
      <c r="D685" s="926"/>
      <c r="E685" s="925"/>
      <c r="F685" s="903"/>
      <c r="G685" s="903"/>
      <c r="H685" s="905"/>
      <c r="I685" s="905"/>
      <c r="J685" s="905"/>
      <c r="K685" s="947"/>
      <c r="L685" s="994"/>
      <c r="M685" s="908"/>
      <c r="N685" s="908"/>
      <c r="O685" s="1030"/>
      <c r="P685" s="908"/>
      <c r="Q685" s="908"/>
      <c r="R685" s="908"/>
      <c r="S685" s="908"/>
      <c r="T685" s="908"/>
      <c r="U685" s="908"/>
      <c r="V685" s="908"/>
      <c r="W685" s="908"/>
      <c r="X685" s="908"/>
      <c r="Y685" s="908"/>
      <c r="Z685" s="908"/>
    </row>
    <row r="686" spans="1:26" s="897" customFormat="1" ht="13.9" customHeight="1" x14ac:dyDescent="0.2">
      <c r="A686" s="903"/>
      <c r="B686" s="903"/>
      <c r="C686" s="903"/>
      <c r="D686" s="914"/>
      <c r="E686" s="903"/>
      <c r="F686" s="903"/>
      <c r="G686" s="903"/>
      <c r="H686" s="905"/>
      <c r="I686" s="905"/>
      <c r="J686" s="905"/>
      <c r="K686" s="947"/>
      <c r="L686" s="994"/>
      <c r="M686" s="908"/>
      <c r="N686" s="908"/>
      <c r="O686" s="1030"/>
      <c r="P686" s="908"/>
      <c r="Q686" s="908"/>
      <c r="R686" s="908"/>
      <c r="S686" s="908"/>
      <c r="T686" s="908"/>
      <c r="U686" s="908"/>
      <c r="V686" s="908"/>
      <c r="W686" s="908"/>
      <c r="X686" s="908"/>
      <c r="Y686" s="908"/>
      <c r="Z686" s="908"/>
    </row>
    <row r="687" spans="1:26" s="897" customFormat="1" ht="13.9" customHeight="1" x14ac:dyDescent="0.2">
      <c r="A687" s="903"/>
      <c r="B687" s="903"/>
      <c r="C687" s="903"/>
      <c r="D687" s="914"/>
      <c r="E687" s="903"/>
      <c r="F687" s="903"/>
      <c r="G687" s="903"/>
      <c r="H687" s="905"/>
      <c r="I687" s="905"/>
      <c r="J687" s="905"/>
      <c r="K687" s="947"/>
      <c r="L687" s="994"/>
      <c r="M687" s="908"/>
      <c r="N687" s="908"/>
      <c r="O687" s="1030"/>
      <c r="P687" s="908"/>
      <c r="Q687" s="908"/>
      <c r="R687" s="908"/>
      <c r="S687" s="908"/>
      <c r="T687" s="908"/>
      <c r="U687" s="908"/>
      <c r="V687" s="908"/>
      <c r="W687" s="908"/>
      <c r="X687" s="908"/>
      <c r="Y687" s="908"/>
      <c r="Z687" s="908"/>
    </row>
    <row r="688" spans="1:26" s="897" customFormat="1" ht="13.9" customHeight="1" x14ac:dyDescent="0.2">
      <c r="A688" s="903"/>
      <c r="B688" s="903"/>
      <c r="C688" s="903"/>
      <c r="D688" s="914"/>
      <c r="E688" s="903"/>
      <c r="F688" s="903"/>
      <c r="G688" s="903"/>
      <c r="H688" s="905"/>
      <c r="I688" s="905"/>
      <c r="J688" s="905"/>
      <c r="K688" s="947"/>
      <c r="L688" s="994"/>
      <c r="M688" s="908"/>
      <c r="N688" s="908"/>
      <c r="O688" s="1030"/>
      <c r="P688" s="908"/>
      <c r="Q688" s="908"/>
      <c r="R688" s="908"/>
      <c r="S688" s="908"/>
      <c r="T688" s="908"/>
      <c r="U688" s="908"/>
      <c r="V688" s="908"/>
      <c r="W688" s="908"/>
      <c r="X688" s="908"/>
      <c r="Y688" s="908"/>
      <c r="Z688" s="908"/>
    </row>
    <row r="689" spans="1:26" s="897" customFormat="1" ht="13.9" customHeight="1" x14ac:dyDescent="0.2">
      <c r="A689" s="903"/>
      <c r="B689" s="903"/>
      <c r="C689" s="903"/>
      <c r="D689" s="914"/>
      <c r="E689" s="903"/>
      <c r="F689" s="903"/>
      <c r="G689" s="903"/>
      <c r="H689" s="905"/>
      <c r="I689" s="905"/>
      <c r="J689" s="905"/>
      <c r="K689" s="947"/>
      <c r="L689" s="994"/>
      <c r="M689" s="908"/>
      <c r="N689" s="908"/>
      <c r="O689" s="1030"/>
      <c r="P689" s="908"/>
      <c r="Q689" s="908"/>
      <c r="R689" s="908"/>
      <c r="S689" s="908"/>
      <c r="T689" s="908"/>
      <c r="U689" s="908"/>
      <c r="V689" s="908"/>
      <c r="W689" s="908"/>
      <c r="X689" s="908"/>
      <c r="Y689" s="908"/>
      <c r="Z689" s="908"/>
    </row>
    <row r="690" spans="1:26" s="897" customFormat="1" ht="17.45" customHeight="1" x14ac:dyDescent="0.2">
      <c r="A690" s="1377"/>
      <c r="B690" s="1377"/>
      <c r="C690" s="964"/>
      <c r="D690" s="970"/>
      <c r="E690" s="1022"/>
      <c r="F690" s="898"/>
      <c r="G690" s="898"/>
      <c r="H690" s="898"/>
      <c r="I690" s="898"/>
      <c r="J690" s="898"/>
      <c r="K690" s="949"/>
      <c r="L690" s="996"/>
      <c r="O690" s="1032"/>
    </row>
    <row r="691" spans="1:26" s="897" customFormat="1" x14ac:dyDescent="0.2">
      <c r="A691" s="1377"/>
      <c r="B691" s="1377"/>
      <c r="C691" s="964"/>
      <c r="D691" s="970"/>
      <c r="E691" s="1022"/>
      <c r="F691" s="898"/>
      <c r="G691" s="898"/>
      <c r="H691" s="898"/>
      <c r="I691" s="898"/>
      <c r="J691" s="898"/>
      <c r="K691" s="949"/>
      <c r="L691" s="996"/>
      <c r="O691" s="1032"/>
    </row>
    <row r="692" spans="1:26" s="897" customFormat="1" x14ac:dyDescent="0.2">
      <c r="A692" s="935"/>
      <c r="B692" s="951"/>
      <c r="C692" s="951"/>
      <c r="D692" s="1023"/>
      <c r="E692" s="908"/>
      <c r="K692" s="950"/>
      <c r="L692" s="996"/>
      <c r="O692" s="1032"/>
    </row>
    <row r="693" spans="1:26" s="897" customFormat="1" x14ac:dyDescent="0.2">
      <c r="A693" s="927"/>
      <c r="B693" s="928"/>
      <c r="C693" s="929"/>
      <c r="D693" s="930"/>
      <c r="E693" s="931"/>
      <c r="F693" s="900"/>
      <c r="G693" s="900"/>
      <c r="H693" s="907"/>
      <c r="I693" s="907"/>
      <c r="J693" s="907"/>
      <c r="K693" s="945"/>
      <c r="L693" s="996"/>
      <c r="O693" s="1032"/>
    </row>
    <row r="694" spans="1:26" s="897" customFormat="1" x14ac:dyDescent="0.2">
      <c r="A694" s="927"/>
      <c r="B694" s="928"/>
      <c r="C694" s="932"/>
      <c r="D694" s="930"/>
      <c r="E694" s="931"/>
      <c r="F694" s="900"/>
      <c r="G694" s="900"/>
      <c r="H694" s="907"/>
      <c r="I694" s="907"/>
      <c r="J694" s="907"/>
      <c r="K694" s="945"/>
      <c r="L694" s="996"/>
      <c r="O694" s="1032"/>
    </row>
    <row r="695" spans="1:26" s="897" customFormat="1" x14ac:dyDescent="0.2">
      <c r="A695" s="927"/>
      <c r="B695" s="928"/>
      <c r="C695" s="932"/>
      <c r="D695" s="930"/>
      <c r="E695" s="931"/>
      <c r="F695" s="900"/>
      <c r="G695" s="900"/>
      <c r="H695" s="907"/>
      <c r="I695" s="907"/>
      <c r="J695" s="907"/>
      <c r="K695" s="945"/>
      <c r="L695" s="996"/>
      <c r="O695" s="1032"/>
    </row>
    <row r="696" spans="1:26" s="897" customFormat="1" x14ac:dyDescent="0.2">
      <c r="A696" s="927"/>
      <c r="B696" s="928"/>
      <c r="C696" s="932"/>
      <c r="D696" s="930"/>
      <c r="E696" s="931"/>
      <c r="F696" s="900"/>
      <c r="G696" s="900"/>
      <c r="H696" s="907"/>
      <c r="I696" s="907"/>
      <c r="J696" s="907"/>
      <c r="K696" s="945"/>
      <c r="L696" s="996"/>
      <c r="O696" s="1032"/>
    </row>
    <row r="697" spans="1:26" s="897" customFormat="1" x14ac:dyDescent="0.2">
      <c r="A697" s="931"/>
      <c r="B697" s="932"/>
      <c r="C697" s="932"/>
      <c r="D697" s="933"/>
      <c r="E697" s="931"/>
      <c r="F697" s="900"/>
      <c r="G697" s="900"/>
      <c r="H697" s="907"/>
      <c r="I697" s="907"/>
      <c r="J697" s="907"/>
      <c r="K697" s="945"/>
      <c r="L697" s="996"/>
      <c r="O697" s="1032"/>
    </row>
    <row r="698" spans="1:26" s="897" customFormat="1" x14ac:dyDescent="0.2">
      <c r="A698" s="931"/>
      <c r="B698" s="934"/>
      <c r="C698" s="900"/>
      <c r="D698" s="933"/>
      <c r="E698" s="931"/>
      <c r="F698" s="900"/>
      <c r="G698" s="900"/>
      <c r="H698" s="907"/>
      <c r="I698" s="907"/>
      <c r="J698" s="907"/>
      <c r="K698" s="945"/>
      <c r="L698" s="996"/>
      <c r="O698" s="1032"/>
    </row>
    <row r="699" spans="1:26" s="897" customFormat="1" x14ac:dyDescent="0.2">
      <c r="A699" s="931"/>
      <c r="B699" s="934"/>
      <c r="C699" s="900"/>
      <c r="D699" s="933"/>
      <c r="E699" s="931"/>
      <c r="F699" s="900"/>
      <c r="G699" s="900"/>
      <c r="H699" s="907"/>
      <c r="I699" s="907"/>
      <c r="J699" s="907"/>
      <c r="K699" s="945"/>
      <c r="L699" s="996"/>
      <c r="O699" s="1032"/>
    </row>
    <row r="700" spans="1:26" s="897" customFormat="1" x14ac:dyDescent="0.2">
      <c r="A700" s="931"/>
      <c r="B700" s="934"/>
      <c r="C700" s="900"/>
      <c r="D700" s="933"/>
      <c r="E700" s="931"/>
      <c r="F700" s="900"/>
      <c r="G700" s="900"/>
      <c r="H700" s="907"/>
      <c r="I700" s="907"/>
      <c r="J700" s="907"/>
      <c r="K700" s="945"/>
      <c r="L700" s="996"/>
      <c r="O700" s="1032"/>
    </row>
    <row r="701" spans="1:26" s="897" customFormat="1" x14ac:dyDescent="0.2">
      <c r="A701" s="931"/>
      <c r="B701" s="934"/>
      <c r="C701" s="900"/>
      <c r="D701" s="933"/>
      <c r="E701" s="931"/>
      <c r="F701" s="900"/>
      <c r="G701" s="900"/>
      <c r="H701" s="907"/>
      <c r="I701" s="907"/>
      <c r="J701" s="907"/>
      <c r="K701" s="945"/>
      <c r="L701" s="996"/>
      <c r="O701" s="1032"/>
    </row>
    <row r="702" spans="1:26" s="897" customFormat="1" x14ac:dyDescent="0.2">
      <c r="A702" s="931"/>
      <c r="B702" s="934"/>
      <c r="C702" s="900"/>
      <c r="D702" s="933"/>
      <c r="E702" s="931"/>
      <c r="F702" s="900"/>
      <c r="G702" s="900"/>
      <c r="H702" s="907"/>
      <c r="I702" s="907"/>
      <c r="J702" s="907"/>
      <c r="K702" s="945"/>
      <c r="L702" s="996"/>
      <c r="O702" s="1032"/>
    </row>
    <row r="703" spans="1:26" s="897" customFormat="1" x14ac:dyDescent="0.2">
      <c r="A703" s="931"/>
      <c r="B703" s="934"/>
      <c r="C703" s="900"/>
      <c r="D703" s="933"/>
      <c r="E703" s="931"/>
      <c r="F703" s="900"/>
      <c r="G703" s="900"/>
      <c r="H703" s="907"/>
      <c r="I703" s="907"/>
      <c r="J703" s="907"/>
      <c r="K703" s="945"/>
      <c r="L703" s="996"/>
      <c r="O703" s="1032"/>
    </row>
    <row r="704" spans="1:26" s="897" customFormat="1" x14ac:dyDescent="0.2">
      <c r="A704" s="931"/>
      <c r="B704" s="934"/>
      <c r="C704" s="900"/>
      <c r="D704" s="933"/>
      <c r="E704" s="931"/>
      <c r="F704" s="900"/>
      <c r="G704" s="900"/>
      <c r="H704" s="907"/>
      <c r="I704" s="907"/>
      <c r="J704" s="907"/>
      <c r="K704" s="945"/>
      <c r="L704" s="996"/>
      <c r="O704" s="1032"/>
    </row>
    <row r="705" spans="1:15" s="897" customFormat="1" x14ac:dyDescent="0.2">
      <c r="A705" s="931"/>
      <c r="B705" s="934"/>
      <c r="C705" s="900"/>
      <c r="D705" s="933"/>
      <c r="E705" s="931"/>
      <c r="F705" s="900"/>
      <c r="G705" s="900"/>
      <c r="H705" s="907"/>
      <c r="I705" s="907"/>
      <c r="J705" s="907"/>
      <c r="K705" s="945"/>
      <c r="L705" s="996"/>
      <c r="O705" s="1032"/>
    </row>
    <row r="706" spans="1:15" s="897" customFormat="1" x14ac:dyDescent="0.2">
      <c r="A706" s="931"/>
      <c r="B706" s="934"/>
      <c r="C706" s="900"/>
      <c r="D706" s="933"/>
      <c r="E706" s="931"/>
      <c r="F706" s="900"/>
      <c r="G706" s="900"/>
      <c r="H706" s="907"/>
      <c r="I706" s="907"/>
      <c r="J706" s="907"/>
      <c r="K706" s="945"/>
      <c r="L706" s="996"/>
      <c r="O706" s="1032"/>
    </row>
    <row r="707" spans="1:15" s="897" customFormat="1" x14ac:dyDescent="0.2">
      <c r="A707" s="931"/>
      <c r="B707" s="934"/>
      <c r="C707" s="900"/>
      <c r="D707" s="933"/>
      <c r="E707" s="931"/>
      <c r="F707" s="900"/>
      <c r="G707" s="900"/>
      <c r="H707" s="907"/>
      <c r="I707" s="907"/>
      <c r="J707" s="907"/>
      <c r="K707" s="945"/>
      <c r="L707" s="996"/>
      <c r="O707" s="1032"/>
    </row>
    <row r="708" spans="1:15" s="897" customFormat="1" x14ac:dyDescent="0.2">
      <c r="A708" s="931"/>
      <c r="B708" s="934"/>
      <c r="C708" s="900"/>
      <c r="D708" s="933"/>
      <c r="E708" s="931"/>
      <c r="F708" s="900"/>
      <c r="G708" s="900"/>
      <c r="H708" s="907"/>
      <c r="I708" s="907"/>
      <c r="J708" s="907"/>
      <c r="K708" s="945"/>
      <c r="L708" s="996"/>
      <c r="O708" s="1032"/>
    </row>
    <row r="709" spans="1:15" s="897" customFormat="1" x14ac:dyDescent="0.2">
      <c r="A709" s="931"/>
      <c r="B709" s="934"/>
      <c r="C709" s="900"/>
      <c r="D709" s="933"/>
      <c r="E709" s="931"/>
      <c r="F709" s="900"/>
      <c r="G709" s="900"/>
      <c r="H709" s="907"/>
      <c r="I709" s="907"/>
      <c r="J709" s="907"/>
      <c r="K709" s="945"/>
      <c r="L709" s="996"/>
      <c r="O709" s="1032"/>
    </row>
    <row r="710" spans="1:15" s="897" customFormat="1" x14ac:dyDescent="0.2">
      <c r="A710" s="931"/>
      <c r="B710" s="934"/>
      <c r="C710" s="900"/>
      <c r="D710" s="933"/>
      <c r="E710" s="931"/>
      <c r="F710" s="900"/>
      <c r="G710" s="900"/>
      <c r="H710" s="907"/>
      <c r="I710" s="907"/>
      <c r="J710" s="907"/>
      <c r="K710" s="945"/>
      <c r="L710" s="996"/>
      <c r="O710" s="1032"/>
    </row>
    <row r="711" spans="1:15" s="897" customFormat="1" x14ac:dyDescent="0.2">
      <c r="A711" s="931"/>
      <c r="B711" s="934"/>
      <c r="C711" s="900"/>
      <c r="D711" s="933"/>
      <c r="E711" s="931"/>
      <c r="F711" s="900"/>
      <c r="G711" s="900"/>
      <c r="H711" s="907"/>
      <c r="I711" s="907"/>
      <c r="J711" s="907"/>
      <c r="K711" s="945"/>
      <c r="L711" s="996"/>
      <c r="O711" s="1032"/>
    </row>
    <row r="712" spans="1:15" s="897" customFormat="1" x14ac:dyDescent="0.2">
      <c r="A712" s="931"/>
      <c r="B712" s="934"/>
      <c r="C712" s="900"/>
      <c r="D712" s="933"/>
      <c r="E712" s="931"/>
      <c r="F712" s="900"/>
      <c r="G712" s="900"/>
      <c r="H712" s="907"/>
      <c r="I712" s="907"/>
      <c r="J712" s="907"/>
      <c r="K712" s="945"/>
      <c r="L712" s="996"/>
      <c r="O712" s="1032"/>
    </row>
    <row r="713" spans="1:15" s="897" customFormat="1" x14ac:dyDescent="0.2">
      <c r="A713" s="931"/>
      <c r="B713" s="934"/>
      <c r="C713" s="900"/>
      <c r="D713" s="933"/>
      <c r="E713" s="931"/>
      <c r="F713" s="900"/>
      <c r="G713" s="900"/>
      <c r="H713" s="907"/>
      <c r="I713" s="907"/>
      <c r="J713" s="907"/>
      <c r="K713" s="945"/>
      <c r="L713" s="996"/>
      <c r="O713" s="1032"/>
    </row>
    <row r="714" spans="1:15" s="897" customFormat="1" x14ac:dyDescent="0.2">
      <c r="A714" s="931"/>
      <c r="B714" s="934"/>
      <c r="C714" s="900"/>
      <c r="D714" s="933"/>
      <c r="E714" s="931"/>
      <c r="F714" s="900"/>
      <c r="G714" s="900"/>
      <c r="H714" s="907"/>
      <c r="I714" s="907"/>
      <c r="J714" s="907"/>
      <c r="K714" s="945"/>
      <c r="L714" s="996"/>
      <c r="O714" s="1032"/>
    </row>
    <row r="715" spans="1:15" s="897" customFormat="1" x14ac:dyDescent="0.2">
      <c r="A715" s="931"/>
      <c r="B715" s="934"/>
      <c r="C715" s="900"/>
      <c r="D715" s="933"/>
      <c r="E715" s="931"/>
      <c r="F715" s="900"/>
      <c r="G715" s="900"/>
      <c r="H715" s="907"/>
      <c r="I715" s="907"/>
      <c r="J715" s="907"/>
      <c r="K715" s="945"/>
      <c r="L715" s="996"/>
      <c r="O715" s="1032"/>
    </row>
    <row r="716" spans="1:15" s="897" customFormat="1" x14ac:dyDescent="0.2">
      <c r="A716" s="931"/>
      <c r="B716" s="934"/>
      <c r="C716" s="900"/>
      <c r="D716" s="933"/>
      <c r="E716" s="931"/>
      <c r="F716" s="900"/>
      <c r="G716" s="900"/>
      <c r="H716" s="907"/>
      <c r="I716" s="907"/>
      <c r="J716" s="907"/>
      <c r="K716" s="945"/>
      <c r="L716" s="996"/>
      <c r="O716" s="1032"/>
    </row>
    <row r="717" spans="1:15" s="897" customFormat="1" x14ac:dyDescent="0.2">
      <c r="A717" s="931"/>
      <c r="B717" s="934"/>
      <c r="C717" s="900"/>
      <c r="D717" s="933"/>
      <c r="E717" s="931"/>
      <c r="F717" s="900"/>
      <c r="G717" s="900"/>
      <c r="H717" s="907"/>
      <c r="I717" s="907"/>
      <c r="J717" s="907"/>
      <c r="K717" s="945"/>
      <c r="L717" s="996"/>
      <c r="O717" s="1032"/>
    </row>
    <row r="718" spans="1:15" s="897" customFormat="1" x14ac:dyDescent="0.2">
      <c r="A718" s="931"/>
      <c r="B718" s="934"/>
      <c r="C718" s="900"/>
      <c r="D718" s="933"/>
      <c r="E718" s="931"/>
      <c r="F718" s="900"/>
      <c r="G718" s="900"/>
      <c r="H718" s="907"/>
      <c r="I718" s="907"/>
      <c r="J718" s="907"/>
      <c r="K718" s="945"/>
      <c r="L718" s="996"/>
      <c r="O718" s="1032"/>
    </row>
    <row r="719" spans="1:15" s="897" customFormat="1" x14ac:dyDescent="0.2">
      <c r="A719" s="931"/>
      <c r="B719" s="934"/>
      <c r="C719" s="900"/>
      <c r="D719" s="933"/>
      <c r="E719" s="931"/>
      <c r="F719" s="900"/>
      <c r="G719" s="900"/>
      <c r="H719" s="907"/>
      <c r="I719" s="907"/>
      <c r="J719" s="907"/>
      <c r="K719" s="945"/>
      <c r="L719" s="996"/>
      <c r="O719" s="1032"/>
    </row>
    <row r="720" spans="1:15" s="897" customFormat="1" x14ac:dyDescent="0.2">
      <c r="A720" s="931"/>
      <c r="B720" s="934"/>
      <c r="C720" s="900"/>
      <c r="D720" s="933"/>
      <c r="E720" s="931"/>
      <c r="F720" s="900"/>
      <c r="G720" s="900"/>
      <c r="H720" s="907"/>
      <c r="I720" s="907"/>
      <c r="J720" s="907"/>
      <c r="K720" s="945"/>
      <c r="L720" s="996"/>
      <c r="O720" s="1032"/>
    </row>
    <row r="721" spans="1:15" s="897" customFormat="1" x14ac:dyDescent="0.2">
      <c r="A721" s="931"/>
      <c r="B721" s="934"/>
      <c r="C721" s="900"/>
      <c r="D721" s="933"/>
      <c r="E721" s="931"/>
      <c r="F721" s="900"/>
      <c r="G721" s="900"/>
      <c r="H721" s="907"/>
      <c r="I721" s="907"/>
      <c r="J721" s="907"/>
      <c r="K721" s="945"/>
      <c r="L721" s="996"/>
      <c r="O721" s="1032"/>
    </row>
    <row r="722" spans="1:15" s="897" customFormat="1" x14ac:dyDescent="0.2">
      <c r="A722" s="931"/>
      <c r="B722" s="934"/>
      <c r="C722" s="900"/>
      <c r="D722" s="933"/>
      <c r="E722" s="931"/>
      <c r="F722" s="900"/>
      <c r="G722" s="900"/>
      <c r="H722" s="907"/>
      <c r="I722" s="907"/>
      <c r="J722" s="907"/>
      <c r="K722" s="945"/>
      <c r="L722" s="996"/>
      <c r="O722" s="1032"/>
    </row>
    <row r="723" spans="1:15" s="897" customFormat="1" x14ac:dyDescent="0.2">
      <c r="A723" s="931"/>
      <c r="B723" s="934"/>
      <c r="C723" s="900"/>
      <c r="D723" s="933"/>
      <c r="E723" s="931"/>
      <c r="F723" s="900"/>
      <c r="G723" s="900"/>
      <c r="H723" s="907"/>
      <c r="I723" s="907"/>
      <c r="J723" s="907"/>
      <c r="K723" s="945"/>
      <c r="L723" s="996"/>
      <c r="O723" s="1032"/>
    </row>
    <row r="724" spans="1:15" s="897" customFormat="1" x14ac:dyDescent="0.2">
      <c r="A724" s="931"/>
      <c r="B724" s="934"/>
      <c r="C724" s="900"/>
      <c r="D724" s="933"/>
      <c r="E724" s="931"/>
      <c r="F724" s="900"/>
      <c r="G724" s="900"/>
      <c r="H724" s="907"/>
      <c r="I724" s="907"/>
      <c r="J724" s="907"/>
      <c r="K724" s="945"/>
      <c r="L724" s="996"/>
      <c r="O724" s="1032"/>
    </row>
    <row r="725" spans="1:15" s="897" customFormat="1" x14ac:dyDescent="0.2">
      <c r="A725" s="931"/>
      <c r="B725" s="934"/>
      <c r="C725" s="900"/>
      <c r="D725" s="933"/>
      <c r="E725" s="931"/>
      <c r="F725" s="900"/>
      <c r="G725" s="900"/>
      <c r="H725" s="907"/>
      <c r="I725" s="907"/>
      <c r="J725" s="907"/>
      <c r="K725" s="945"/>
      <c r="L725" s="996"/>
      <c r="O725" s="1032"/>
    </row>
    <row r="726" spans="1:15" s="897" customFormat="1" x14ac:dyDescent="0.2">
      <c r="A726" s="931"/>
      <c r="B726" s="934"/>
      <c r="C726" s="900"/>
      <c r="D726" s="933"/>
      <c r="E726" s="931"/>
      <c r="F726" s="900"/>
      <c r="G726" s="900"/>
      <c r="H726" s="907"/>
      <c r="I726" s="907"/>
      <c r="J726" s="907"/>
      <c r="K726" s="945"/>
      <c r="L726" s="996"/>
      <c r="O726" s="1032"/>
    </row>
    <row r="727" spans="1:15" s="897" customFormat="1" x14ac:dyDescent="0.2">
      <c r="A727" s="931"/>
      <c r="B727" s="934"/>
      <c r="C727" s="900"/>
      <c r="D727" s="933"/>
      <c r="E727" s="931"/>
      <c r="F727" s="900"/>
      <c r="G727" s="900"/>
      <c r="H727" s="907"/>
      <c r="I727" s="907"/>
      <c r="J727" s="907"/>
      <c r="K727" s="945"/>
      <c r="L727" s="996"/>
      <c r="O727" s="1032"/>
    </row>
    <row r="728" spans="1:15" s="897" customFormat="1" x14ac:dyDescent="0.2">
      <c r="A728" s="931"/>
      <c r="B728" s="934"/>
      <c r="C728" s="900"/>
      <c r="D728" s="933"/>
      <c r="E728" s="931"/>
      <c r="F728" s="900"/>
      <c r="G728" s="900"/>
      <c r="H728" s="907"/>
      <c r="I728" s="907"/>
      <c r="J728" s="907"/>
      <c r="K728" s="945"/>
      <c r="L728" s="996"/>
      <c r="O728" s="1032"/>
    </row>
    <row r="729" spans="1:15" s="897" customFormat="1" x14ac:dyDescent="0.2">
      <c r="A729" s="931"/>
      <c r="B729" s="934"/>
      <c r="C729" s="900"/>
      <c r="D729" s="933"/>
      <c r="E729" s="931"/>
      <c r="F729" s="900"/>
      <c r="G729" s="900"/>
      <c r="H729" s="907"/>
      <c r="I729" s="907"/>
      <c r="J729" s="907"/>
      <c r="K729" s="945"/>
      <c r="L729" s="996"/>
      <c r="O729" s="1032"/>
    </row>
    <row r="730" spans="1:15" s="897" customFormat="1" x14ac:dyDescent="0.2">
      <c r="A730" s="931"/>
      <c r="B730" s="934"/>
      <c r="C730" s="900"/>
      <c r="D730" s="933"/>
      <c r="E730" s="931"/>
      <c r="F730" s="900"/>
      <c r="G730" s="900"/>
      <c r="H730" s="907"/>
      <c r="I730" s="907"/>
      <c r="J730" s="907"/>
      <c r="K730" s="945"/>
      <c r="L730" s="996"/>
      <c r="O730" s="1032"/>
    </row>
    <row r="731" spans="1:15" s="897" customFormat="1" x14ac:dyDescent="0.2">
      <c r="A731" s="931"/>
      <c r="B731" s="934"/>
      <c r="C731" s="900"/>
      <c r="D731" s="933"/>
      <c r="E731" s="931"/>
      <c r="F731" s="900"/>
      <c r="G731" s="900"/>
      <c r="H731" s="907"/>
      <c r="I731" s="907"/>
      <c r="J731" s="907"/>
      <c r="K731" s="945"/>
      <c r="L731" s="996"/>
      <c r="O731" s="1032"/>
    </row>
    <row r="732" spans="1:15" s="897" customFormat="1" x14ac:dyDescent="0.2">
      <c r="A732" s="931"/>
      <c r="B732" s="934"/>
      <c r="C732" s="900"/>
      <c r="D732" s="933"/>
      <c r="E732" s="931"/>
      <c r="F732" s="900"/>
      <c r="G732" s="900"/>
      <c r="H732" s="907"/>
      <c r="I732" s="907"/>
      <c r="J732" s="907"/>
      <c r="K732" s="945"/>
      <c r="L732" s="996"/>
      <c r="O732" s="1032"/>
    </row>
    <row r="733" spans="1:15" s="897" customFormat="1" x14ac:dyDescent="0.2">
      <c r="A733" s="931"/>
      <c r="B733" s="934"/>
      <c r="C733" s="900"/>
      <c r="D733" s="933"/>
      <c r="E733" s="931"/>
      <c r="F733" s="900"/>
      <c r="G733" s="900"/>
      <c r="H733" s="907"/>
      <c r="I733" s="907"/>
      <c r="J733" s="907"/>
      <c r="K733" s="945"/>
      <c r="L733" s="996"/>
      <c r="O733" s="1032"/>
    </row>
    <row r="734" spans="1:15" s="897" customFormat="1" x14ac:dyDescent="0.2">
      <c r="A734" s="931"/>
      <c r="B734" s="934"/>
      <c r="C734" s="900"/>
      <c r="D734" s="933"/>
      <c r="E734" s="931"/>
      <c r="F734" s="900"/>
      <c r="G734" s="900"/>
      <c r="H734" s="907"/>
      <c r="I734" s="907"/>
      <c r="J734" s="907"/>
      <c r="K734" s="945"/>
      <c r="L734" s="996"/>
      <c r="O734" s="1032"/>
    </row>
    <row r="735" spans="1:15" s="897" customFormat="1" x14ac:dyDescent="0.2">
      <c r="A735" s="931"/>
      <c r="B735" s="934"/>
      <c r="C735" s="900"/>
      <c r="D735" s="933"/>
      <c r="E735" s="931"/>
      <c r="F735" s="900"/>
      <c r="G735" s="900"/>
      <c r="H735" s="907"/>
      <c r="I735" s="907"/>
      <c r="J735" s="907"/>
      <c r="K735" s="945"/>
      <c r="L735" s="996"/>
      <c r="O735" s="1032"/>
    </row>
    <row r="736" spans="1:15" s="897" customFormat="1" x14ac:dyDescent="0.2">
      <c r="A736" s="931"/>
      <c r="B736" s="934"/>
      <c r="C736" s="900"/>
      <c r="D736" s="933"/>
      <c r="E736" s="931"/>
      <c r="F736" s="900"/>
      <c r="G736" s="900"/>
      <c r="H736" s="907"/>
      <c r="I736" s="907"/>
      <c r="J736" s="907"/>
      <c r="K736" s="945"/>
      <c r="L736" s="996"/>
      <c r="O736" s="1032"/>
    </row>
    <row r="737" spans="1:15" s="897" customFormat="1" x14ac:dyDescent="0.2">
      <c r="A737" s="931"/>
      <c r="B737" s="934"/>
      <c r="C737" s="900"/>
      <c r="D737" s="933"/>
      <c r="E737" s="931"/>
      <c r="F737" s="900"/>
      <c r="G737" s="900"/>
      <c r="H737" s="907"/>
      <c r="I737" s="907"/>
      <c r="J737" s="907"/>
      <c r="K737" s="945"/>
      <c r="L737" s="996"/>
      <c r="O737" s="1032"/>
    </row>
    <row r="738" spans="1:15" s="897" customFormat="1" x14ac:dyDescent="0.2">
      <c r="A738" s="931"/>
      <c r="B738" s="934"/>
      <c r="C738" s="900"/>
      <c r="D738" s="933"/>
      <c r="E738" s="931"/>
      <c r="F738" s="900"/>
      <c r="G738" s="900"/>
      <c r="H738" s="907"/>
      <c r="I738" s="907"/>
      <c r="J738" s="907"/>
      <c r="K738" s="945"/>
      <c r="L738" s="996"/>
      <c r="O738" s="1032"/>
    </row>
    <row r="739" spans="1:15" s="897" customFormat="1" x14ac:dyDescent="0.2">
      <c r="A739" s="931"/>
      <c r="B739" s="934"/>
      <c r="C739" s="900"/>
      <c r="D739" s="933"/>
      <c r="E739" s="931"/>
      <c r="F739" s="900"/>
      <c r="G739" s="900"/>
      <c r="H739" s="907"/>
      <c r="I739" s="907"/>
      <c r="J739" s="907"/>
      <c r="K739" s="945"/>
      <c r="L739" s="996"/>
      <c r="O739" s="1032"/>
    </row>
    <row r="740" spans="1:15" s="897" customFormat="1" x14ac:dyDescent="0.2">
      <c r="A740" s="931"/>
      <c r="B740" s="934"/>
      <c r="C740" s="900"/>
      <c r="D740" s="933"/>
      <c r="E740" s="931"/>
      <c r="F740" s="900"/>
      <c r="G740" s="900"/>
      <c r="H740" s="907"/>
      <c r="I740" s="907"/>
      <c r="J740" s="907"/>
      <c r="K740" s="945"/>
      <c r="L740" s="996"/>
      <c r="O740" s="1032"/>
    </row>
    <row r="741" spans="1:15" s="897" customFormat="1" x14ac:dyDescent="0.2">
      <c r="A741" s="931"/>
      <c r="B741" s="934"/>
      <c r="C741" s="900"/>
      <c r="D741" s="933"/>
      <c r="E741" s="931"/>
      <c r="F741" s="900"/>
      <c r="G741" s="900"/>
      <c r="H741" s="907"/>
      <c r="I741" s="907"/>
      <c r="J741" s="907"/>
      <c r="K741" s="945"/>
      <c r="L741" s="996"/>
      <c r="O741" s="1032"/>
    </row>
    <row r="742" spans="1:15" s="897" customFormat="1" x14ac:dyDescent="0.2">
      <c r="A742" s="931"/>
      <c r="B742" s="934"/>
      <c r="C742" s="900"/>
      <c r="D742" s="933"/>
      <c r="E742" s="931"/>
      <c r="F742" s="900"/>
      <c r="G742" s="900"/>
      <c r="H742" s="907"/>
      <c r="I742" s="907"/>
      <c r="J742" s="907"/>
      <c r="K742" s="945"/>
      <c r="L742" s="996"/>
      <c r="O742" s="1032"/>
    </row>
    <row r="743" spans="1:15" s="897" customFormat="1" x14ac:dyDescent="0.2">
      <c r="A743" s="931"/>
      <c r="B743" s="934"/>
      <c r="C743" s="900"/>
      <c r="D743" s="933"/>
      <c r="E743" s="931"/>
      <c r="F743" s="900"/>
      <c r="G743" s="900"/>
      <c r="H743" s="907"/>
      <c r="I743" s="907"/>
      <c r="J743" s="907"/>
      <c r="K743" s="945"/>
      <c r="L743" s="996"/>
      <c r="O743" s="1032"/>
    </row>
    <row r="744" spans="1:15" s="897" customFormat="1" x14ac:dyDescent="0.2">
      <c r="A744" s="931"/>
      <c r="B744" s="934"/>
      <c r="C744" s="900"/>
      <c r="D744" s="933"/>
      <c r="E744" s="931"/>
      <c r="F744" s="900"/>
      <c r="G744" s="900"/>
      <c r="H744" s="907"/>
      <c r="I744" s="907"/>
      <c r="J744" s="907"/>
      <c r="K744" s="945"/>
      <c r="L744" s="996"/>
      <c r="O744" s="1032"/>
    </row>
    <row r="745" spans="1:15" s="897" customFormat="1" x14ac:dyDescent="0.2">
      <c r="A745" s="931"/>
      <c r="B745" s="934"/>
      <c r="C745" s="900"/>
      <c r="D745" s="933"/>
      <c r="E745" s="931"/>
      <c r="F745" s="900"/>
      <c r="G745" s="900"/>
      <c r="H745" s="907"/>
      <c r="I745" s="907"/>
      <c r="J745" s="907"/>
      <c r="K745" s="945"/>
      <c r="L745" s="996"/>
      <c r="O745" s="1032"/>
    </row>
    <row r="746" spans="1:15" s="897" customFormat="1" x14ac:dyDescent="0.2">
      <c r="A746" s="931"/>
      <c r="B746" s="934"/>
      <c r="C746" s="900"/>
      <c r="D746" s="933"/>
      <c r="E746" s="931"/>
      <c r="F746" s="900"/>
      <c r="G746" s="900"/>
      <c r="H746" s="907"/>
      <c r="I746" s="907"/>
      <c r="J746" s="907"/>
      <c r="K746" s="945"/>
      <c r="L746" s="996"/>
      <c r="O746" s="1032"/>
    </row>
    <row r="747" spans="1:15" s="897" customFormat="1" x14ac:dyDescent="0.2">
      <c r="A747" s="931"/>
      <c r="B747" s="934"/>
      <c r="C747" s="900"/>
      <c r="D747" s="933"/>
      <c r="E747" s="931"/>
      <c r="F747" s="900"/>
      <c r="G747" s="900"/>
      <c r="H747" s="907"/>
      <c r="I747" s="907"/>
      <c r="J747" s="907"/>
      <c r="K747" s="945"/>
      <c r="L747" s="996"/>
      <c r="O747" s="1032"/>
    </row>
    <row r="748" spans="1:15" s="897" customFormat="1" x14ac:dyDescent="0.2">
      <c r="A748" s="935"/>
      <c r="B748" s="936"/>
      <c r="D748" s="937"/>
      <c r="E748" s="935"/>
      <c r="H748" s="1024"/>
      <c r="I748" s="1024"/>
      <c r="J748" s="1024"/>
      <c r="K748" s="944"/>
      <c r="L748" s="996"/>
      <c r="O748" s="1032"/>
    </row>
    <row r="749" spans="1:15" s="897" customFormat="1" x14ac:dyDescent="0.2">
      <c r="A749" s="935"/>
      <c r="B749" s="936"/>
      <c r="D749" s="937"/>
      <c r="E749" s="935"/>
      <c r="H749" s="1024"/>
      <c r="I749" s="1024"/>
      <c r="J749" s="1024"/>
      <c r="K749" s="944"/>
      <c r="L749" s="996"/>
      <c r="O749" s="1032"/>
    </row>
    <row r="750" spans="1:15" s="897" customFormat="1" x14ac:dyDescent="0.2">
      <c r="A750" s="935"/>
      <c r="B750" s="936"/>
      <c r="D750" s="937"/>
      <c r="E750" s="935"/>
      <c r="H750" s="1024"/>
      <c r="I750" s="1024"/>
      <c r="J750" s="1024"/>
      <c r="K750" s="944"/>
      <c r="L750" s="996"/>
      <c r="O750" s="1032"/>
    </row>
    <row r="751" spans="1:15" s="897" customFormat="1" x14ac:dyDescent="0.2">
      <c r="A751" s="935"/>
      <c r="B751" s="936"/>
      <c r="D751" s="937"/>
      <c r="E751" s="935"/>
      <c r="H751" s="1024"/>
      <c r="I751" s="1024"/>
      <c r="J751" s="1024"/>
      <c r="K751" s="944"/>
      <c r="L751" s="996"/>
      <c r="O751" s="1032"/>
    </row>
    <row r="752" spans="1:15" s="897" customFormat="1" x14ac:dyDescent="0.2">
      <c r="A752" s="935"/>
      <c r="B752" s="936"/>
      <c r="D752" s="937"/>
      <c r="E752" s="935"/>
      <c r="H752" s="1024"/>
      <c r="I752" s="1024"/>
      <c r="J752" s="1024"/>
      <c r="K752" s="944"/>
      <c r="L752" s="996"/>
      <c r="O752" s="1032"/>
    </row>
    <row r="753" spans="1:15" s="897" customFormat="1" x14ac:dyDescent="0.2">
      <c r="A753" s="935"/>
      <c r="B753" s="936"/>
      <c r="D753" s="937"/>
      <c r="E753" s="935"/>
      <c r="H753" s="1024"/>
      <c r="I753" s="1024"/>
      <c r="J753" s="1024"/>
      <c r="K753" s="944"/>
      <c r="L753" s="996"/>
      <c r="O753" s="1032"/>
    </row>
    <row r="754" spans="1:15" s="897" customFormat="1" x14ac:dyDescent="0.2">
      <c r="A754" s="935"/>
      <c r="B754" s="936"/>
      <c r="D754" s="937"/>
      <c r="E754" s="935"/>
      <c r="H754" s="1024"/>
      <c r="I754" s="1024"/>
      <c r="J754" s="1024"/>
      <c r="K754" s="944"/>
      <c r="L754" s="996"/>
      <c r="O754" s="1032"/>
    </row>
    <row r="755" spans="1:15" s="897" customFormat="1" x14ac:dyDescent="0.2">
      <c r="A755" s="935"/>
      <c r="B755" s="936"/>
      <c r="D755" s="937"/>
      <c r="E755" s="935"/>
      <c r="H755" s="1024"/>
      <c r="I755" s="1024"/>
      <c r="J755" s="1024"/>
      <c r="K755" s="944"/>
      <c r="L755" s="996"/>
      <c r="O755" s="1032"/>
    </row>
    <row r="756" spans="1:15" s="897" customFormat="1" x14ac:dyDescent="0.2">
      <c r="A756" s="935"/>
      <c r="B756" s="936"/>
      <c r="D756" s="937"/>
      <c r="E756" s="935"/>
      <c r="H756" s="1024"/>
      <c r="I756" s="1024"/>
      <c r="J756" s="1024"/>
      <c r="K756" s="944"/>
      <c r="L756" s="996"/>
      <c r="O756" s="1032"/>
    </row>
    <row r="757" spans="1:15" s="897" customFormat="1" x14ac:dyDescent="0.2">
      <c r="A757" s="935"/>
      <c r="B757" s="936"/>
      <c r="D757" s="937"/>
      <c r="E757" s="935"/>
      <c r="H757" s="1024"/>
      <c r="I757" s="1024"/>
      <c r="J757" s="1024"/>
      <c r="K757" s="944"/>
      <c r="L757" s="996"/>
      <c r="O757" s="1032"/>
    </row>
    <row r="758" spans="1:15" s="897" customFormat="1" x14ac:dyDescent="0.2">
      <c r="A758" s="935"/>
      <c r="B758" s="936"/>
      <c r="D758" s="937"/>
      <c r="E758" s="935"/>
      <c r="H758" s="1024"/>
      <c r="I758" s="1024"/>
      <c r="J758" s="1024"/>
      <c r="K758" s="944"/>
      <c r="L758" s="996"/>
      <c r="O758" s="1032"/>
    </row>
    <row r="759" spans="1:15" s="897" customFormat="1" x14ac:dyDescent="0.2">
      <c r="A759" s="935"/>
      <c r="B759" s="936"/>
      <c r="D759" s="937"/>
      <c r="E759" s="935"/>
      <c r="H759" s="1024"/>
      <c r="I759" s="1024"/>
      <c r="J759" s="1024"/>
      <c r="K759" s="944"/>
      <c r="L759" s="996"/>
      <c r="O759" s="1032"/>
    </row>
    <row r="760" spans="1:15" s="897" customFormat="1" x14ac:dyDescent="0.2">
      <c r="A760" s="935"/>
      <c r="B760" s="936"/>
      <c r="D760" s="937"/>
      <c r="E760" s="935"/>
      <c r="H760" s="1024"/>
      <c r="I760" s="1024"/>
      <c r="J760" s="1024"/>
      <c r="K760" s="944"/>
      <c r="L760" s="996"/>
      <c r="O760" s="1032"/>
    </row>
    <row r="761" spans="1:15" s="897" customFormat="1" x14ac:dyDescent="0.2">
      <c r="A761" s="935"/>
      <c r="B761" s="936"/>
      <c r="D761" s="937"/>
      <c r="E761" s="935"/>
      <c r="H761" s="1024"/>
      <c r="I761" s="1024"/>
      <c r="J761" s="1024"/>
      <c r="K761" s="944"/>
      <c r="L761" s="996"/>
      <c r="O761" s="1032"/>
    </row>
    <row r="762" spans="1:15" s="897" customFormat="1" x14ac:dyDescent="0.2">
      <c r="A762" s="935"/>
      <c r="B762" s="936"/>
      <c r="D762" s="937"/>
      <c r="E762" s="935"/>
      <c r="H762" s="1024"/>
      <c r="I762" s="1024"/>
      <c r="J762" s="1024"/>
      <c r="K762" s="944"/>
      <c r="L762" s="996"/>
      <c r="O762" s="1032"/>
    </row>
    <row r="763" spans="1:15" s="897" customFormat="1" x14ac:dyDescent="0.2">
      <c r="A763" s="935"/>
      <c r="B763" s="936"/>
      <c r="D763" s="937"/>
      <c r="E763" s="935"/>
      <c r="H763" s="1024"/>
      <c r="I763" s="1024"/>
      <c r="J763" s="1024"/>
      <c r="K763" s="944"/>
      <c r="L763" s="996"/>
      <c r="O763" s="1032"/>
    </row>
    <row r="764" spans="1:15" s="897" customFormat="1" x14ac:dyDescent="0.2">
      <c r="A764" s="935"/>
      <c r="B764" s="936"/>
      <c r="D764" s="937"/>
      <c r="E764" s="935"/>
      <c r="H764" s="1024"/>
      <c r="I764" s="1024"/>
      <c r="J764" s="1024"/>
      <c r="K764" s="944"/>
      <c r="L764" s="996"/>
      <c r="O764" s="1032"/>
    </row>
    <row r="765" spans="1:15" s="897" customFormat="1" x14ac:dyDescent="0.2">
      <c r="A765" s="935"/>
      <c r="B765" s="936"/>
      <c r="D765" s="937"/>
      <c r="E765" s="935"/>
      <c r="H765" s="1024"/>
      <c r="I765" s="1024"/>
      <c r="J765" s="1024"/>
      <c r="K765" s="944"/>
      <c r="L765" s="996"/>
      <c r="O765" s="1032"/>
    </row>
    <row r="766" spans="1:15" s="897" customFormat="1" x14ac:dyDescent="0.2">
      <c r="A766" s="935"/>
      <c r="B766" s="936"/>
      <c r="D766" s="937"/>
      <c r="E766" s="935"/>
      <c r="H766" s="1024"/>
      <c r="I766" s="1024"/>
      <c r="J766" s="1024"/>
      <c r="K766" s="944"/>
      <c r="L766" s="996"/>
      <c r="O766" s="1032"/>
    </row>
    <row r="767" spans="1:15" s="897" customFormat="1" x14ac:dyDescent="0.2">
      <c r="A767" s="935"/>
      <c r="B767" s="936"/>
      <c r="D767" s="937"/>
      <c r="E767" s="935"/>
      <c r="H767" s="1024"/>
      <c r="I767" s="1024"/>
      <c r="J767" s="1024"/>
      <c r="K767" s="944"/>
      <c r="L767" s="996"/>
      <c r="O767" s="1032"/>
    </row>
    <row r="768" spans="1:15" s="897" customFormat="1" x14ac:dyDescent="0.2">
      <c r="A768" s="935"/>
      <c r="B768" s="936"/>
      <c r="D768" s="937"/>
      <c r="E768" s="935"/>
      <c r="H768" s="1024"/>
      <c r="I768" s="1024"/>
      <c r="J768" s="1024"/>
      <c r="K768" s="944"/>
      <c r="L768" s="996"/>
      <c r="O768" s="1032"/>
    </row>
    <row r="769" spans="1:15" s="897" customFormat="1" x14ac:dyDescent="0.2">
      <c r="A769" s="935"/>
      <c r="B769" s="936"/>
      <c r="D769" s="937"/>
      <c r="E769" s="935"/>
      <c r="H769" s="1024"/>
      <c r="I769" s="1024"/>
      <c r="J769" s="1024"/>
      <c r="K769" s="944"/>
      <c r="L769" s="996"/>
      <c r="O769" s="1032"/>
    </row>
    <row r="770" spans="1:15" s="897" customFormat="1" x14ac:dyDescent="0.2">
      <c r="A770" s="935"/>
      <c r="B770" s="936"/>
      <c r="D770" s="937"/>
      <c r="E770" s="935"/>
      <c r="H770" s="1024"/>
      <c r="I770" s="1024"/>
      <c r="J770" s="1024"/>
      <c r="K770" s="944"/>
      <c r="L770" s="996"/>
      <c r="O770" s="1032"/>
    </row>
    <row r="771" spans="1:15" s="897" customFormat="1" x14ac:dyDescent="0.2">
      <c r="A771" s="935"/>
      <c r="B771" s="936"/>
      <c r="D771" s="937"/>
      <c r="E771" s="935"/>
      <c r="H771" s="1024"/>
      <c r="I771" s="1024"/>
      <c r="J771" s="1024"/>
      <c r="K771" s="944"/>
      <c r="L771" s="996"/>
      <c r="O771" s="1032"/>
    </row>
    <row r="772" spans="1:15" s="897" customFormat="1" x14ac:dyDescent="0.2">
      <c r="A772" s="935"/>
      <c r="B772" s="936"/>
      <c r="D772" s="937"/>
      <c r="E772" s="935"/>
      <c r="H772" s="1024"/>
      <c r="I772" s="1024"/>
      <c r="J772" s="1024"/>
      <c r="K772" s="944"/>
      <c r="L772" s="996"/>
      <c r="O772" s="1032"/>
    </row>
    <row r="773" spans="1:15" s="897" customFormat="1" x14ac:dyDescent="0.2">
      <c r="A773" s="935"/>
      <c r="B773" s="936"/>
      <c r="D773" s="937"/>
      <c r="E773" s="935"/>
      <c r="H773" s="1024"/>
      <c r="I773" s="1024"/>
      <c r="J773" s="1024"/>
      <c r="K773" s="944"/>
      <c r="L773" s="996"/>
      <c r="O773" s="1032"/>
    </row>
    <row r="774" spans="1:15" s="897" customFormat="1" x14ac:dyDescent="0.2">
      <c r="A774" s="935"/>
      <c r="B774" s="936"/>
      <c r="D774" s="937"/>
      <c r="E774" s="935"/>
      <c r="H774" s="1024"/>
      <c r="I774" s="1024"/>
      <c r="J774" s="1024"/>
      <c r="K774" s="944"/>
      <c r="L774" s="996"/>
      <c r="O774" s="1032"/>
    </row>
    <row r="775" spans="1:15" s="897" customFormat="1" x14ac:dyDescent="0.2">
      <c r="A775" s="935"/>
      <c r="B775" s="936"/>
      <c r="D775" s="937"/>
      <c r="E775" s="935"/>
      <c r="H775" s="1024"/>
      <c r="I775" s="1024"/>
      <c r="J775" s="1024"/>
      <c r="K775" s="944"/>
      <c r="L775" s="996"/>
      <c r="O775" s="1032"/>
    </row>
    <row r="776" spans="1:15" s="897" customFormat="1" x14ac:dyDescent="0.2">
      <c r="A776" s="935"/>
      <c r="B776" s="936"/>
      <c r="D776" s="937"/>
      <c r="E776" s="935"/>
      <c r="H776" s="1024"/>
      <c r="I776" s="1024"/>
      <c r="J776" s="1024"/>
      <c r="K776" s="944"/>
      <c r="L776" s="996"/>
      <c r="O776" s="1032"/>
    </row>
    <row r="777" spans="1:15" s="897" customFormat="1" x14ac:dyDescent="0.2">
      <c r="A777" s="935"/>
      <c r="B777" s="936"/>
      <c r="D777" s="937"/>
      <c r="E777" s="935"/>
      <c r="H777" s="1024"/>
      <c r="I777" s="1024"/>
      <c r="J777" s="1024"/>
      <c r="K777" s="944"/>
      <c r="L777" s="996"/>
      <c r="O777" s="1032"/>
    </row>
    <row r="778" spans="1:15" s="897" customFormat="1" x14ac:dyDescent="0.2">
      <c r="A778" s="935"/>
      <c r="B778" s="936"/>
      <c r="D778" s="937"/>
      <c r="E778" s="935"/>
      <c r="H778" s="1024"/>
      <c r="I778" s="1024"/>
      <c r="J778" s="1024"/>
      <c r="K778" s="944"/>
      <c r="L778" s="996"/>
      <c r="O778" s="1032"/>
    </row>
    <row r="779" spans="1:15" s="897" customFormat="1" x14ac:dyDescent="0.2">
      <c r="A779" s="935"/>
      <c r="B779" s="936"/>
      <c r="D779" s="937"/>
      <c r="E779" s="935"/>
      <c r="H779" s="1024"/>
      <c r="I779" s="1024"/>
      <c r="J779" s="1024"/>
      <c r="K779" s="944"/>
      <c r="L779" s="996"/>
      <c r="O779" s="1032"/>
    </row>
    <row r="780" spans="1:15" s="897" customFormat="1" x14ac:dyDescent="0.2">
      <c r="A780" s="935"/>
      <c r="B780" s="936"/>
      <c r="D780" s="937"/>
      <c r="E780" s="935"/>
      <c r="H780" s="1024"/>
      <c r="I780" s="1024"/>
      <c r="J780" s="1024"/>
      <c r="K780" s="944"/>
      <c r="L780" s="996"/>
      <c r="O780" s="1032"/>
    </row>
    <row r="781" spans="1:15" s="897" customFormat="1" x14ac:dyDescent="0.2">
      <c r="A781" s="935"/>
      <c r="B781" s="936"/>
      <c r="D781" s="937"/>
      <c r="E781" s="935"/>
      <c r="H781" s="1024"/>
      <c r="I781" s="1024"/>
      <c r="J781" s="1024"/>
      <c r="K781" s="944"/>
      <c r="L781" s="996"/>
      <c r="O781" s="1032"/>
    </row>
    <row r="782" spans="1:15" s="897" customFormat="1" x14ac:dyDescent="0.2">
      <c r="A782" s="935"/>
      <c r="B782" s="936"/>
      <c r="D782" s="937"/>
      <c r="E782" s="935"/>
      <c r="H782" s="1024"/>
      <c r="I782" s="1024"/>
      <c r="J782" s="1024"/>
      <c r="K782" s="944"/>
      <c r="L782" s="996"/>
      <c r="O782" s="1032"/>
    </row>
    <row r="783" spans="1:15" s="897" customFormat="1" x14ac:dyDescent="0.2">
      <c r="A783" s="935"/>
      <c r="B783" s="936"/>
      <c r="D783" s="937"/>
      <c r="E783" s="935"/>
      <c r="H783" s="1024"/>
      <c r="I783" s="1024"/>
      <c r="J783" s="1024"/>
      <c r="K783" s="944"/>
      <c r="L783" s="996"/>
      <c r="O783" s="1032"/>
    </row>
    <row r="784" spans="1:15" s="897" customFormat="1" x14ac:dyDescent="0.2">
      <c r="A784" s="935"/>
      <c r="B784" s="936"/>
      <c r="D784" s="937"/>
      <c r="E784" s="935"/>
      <c r="H784" s="1024"/>
      <c r="I784" s="1024"/>
      <c r="J784" s="1024"/>
      <c r="K784" s="944"/>
      <c r="L784" s="996"/>
      <c r="O784" s="1032"/>
    </row>
    <row r="785" spans="1:15" s="897" customFormat="1" x14ac:dyDescent="0.2">
      <c r="A785" s="935"/>
      <c r="B785" s="936"/>
      <c r="D785" s="937"/>
      <c r="E785" s="935"/>
      <c r="H785" s="1024"/>
      <c r="I785" s="1024"/>
      <c r="J785" s="1024"/>
      <c r="K785" s="944"/>
      <c r="L785" s="996"/>
      <c r="O785" s="1032"/>
    </row>
    <row r="786" spans="1:15" s="897" customFormat="1" x14ac:dyDescent="0.2">
      <c r="A786" s="935"/>
      <c r="B786" s="936"/>
      <c r="D786" s="937"/>
      <c r="E786" s="935"/>
      <c r="H786" s="1024"/>
      <c r="I786" s="1024"/>
      <c r="J786" s="1024"/>
      <c r="K786" s="944"/>
      <c r="L786" s="996"/>
      <c r="O786" s="1032"/>
    </row>
    <row r="787" spans="1:15" s="897" customFormat="1" x14ac:dyDescent="0.2">
      <c r="A787" s="935"/>
      <c r="B787" s="936"/>
      <c r="D787" s="937"/>
      <c r="E787" s="935"/>
      <c r="H787" s="1024"/>
      <c r="I787" s="1024"/>
      <c r="J787" s="1024"/>
      <c r="K787" s="944"/>
      <c r="L787" s="996"/>
      <c r="O787" s="1032"/>
    </row>
    <row r="788" spans="1:15" s="897" customFormat="1" x14ac:dyDescent="0.2">
      <c r="A788" s="935"/>
      <c r="B788" s="936"/>
      <c r="D788" s="937"/>
      <c r="E788" s="935"/>
      <c r="H788" s="1024"/>
      <c r="I788" s="1024"/>
      <c r="J788" s="1024"/>
      <c r="K788" s="944"/>
      <c r="L788" s="996"/>
      <c r="O788" s="1032"/>
    </row>
    <row r="789" spans="1:15" s="897" customFormat="1" x14ac:dyDescent="0.2">
      <c r="A789" s="935"/>
      <c r="B789" s="936"/>
      <c r="D789" s="937"/>
      <c r="E789" s="935"/>
      <c r="H789" s="1024"/>
      <c r="I789" s="1024"/>
      <c r="J789" s="1024"/>
      <c r="K789" s="944"/>
      <c r="L789" s="996"/>
      <c r="O789" s="1032"/>
    </row>
    <row r="790" spans="1:15" s="897" customFormat="1" x14ac:dyDescent="0.2">
      <c r="A790" s="935"/>
      <c r="B790" s="936"/>
      <c r="D790" s="937"/>
      <c r="E790" s="935"/>
      <c r="H790" s="1024"/>
      <c r="I790" s="1024"/>
      <c r="J790" s="1024"/>
      <c r="K790" s="944"/>
      <c r="L790" s="996"/>
      <c r="O790" s="1032"/>
    </row>
    <row r="791" spans="1:15" s="897" customFormat="1" x14ac:dyDescent="0.2">
      <c r="A791" s="935"/>
      <c r="B791" s="936"/>
      <c r="D791" s="937"/>
      <c r="E791" s="935"/>
      <c r="H791" s="1024"/>
      <c r="I791" s="1024"/>
      <c r="J791" s="1024"/>
      <c r="K791" s="944"/>
      <c r="L791" s="996"/>
      <c r="O791" s="1032"/>
    </row>
    <row r="792" spans="1:15" s="897" customFormat="1" x14ac:dyDescent="0.2">
      <c r="A792" s="935"/>
      <c r="B792" s="936"/>
      <c r="D792" s="937"/>
      <c r="E792" s="935"/>
      <c r="H792" s="1024"/>
      <c r="I792" s="1024"/>
      <c r="J792" s="1024"/>
      <c r="K792" s="944"/>
      <c r="L792" s="996"/>
      <c r="O792" s="1032"/>
    </row>
    <row r="793" spans="1:15" s="897" customFormat="1" x14ac:dyDescent="0.2">
      <c r="A793" s="935"/>
      <c r="B793" s="936"/>
      <c r="D793" s="937"/>
      <c r="E793" s="935"/>
      <c r="H793" s="1024"/>
      <c r="I793" s="1024"/>
      <c r="J793" s="1024"/>
      <c r="K793" s="944"/>
      <c r="L793" s="996"/>
      <c r="O793" s="1032"/>
    </row>
    <row r="794" spans="1:15" s="897" customFormat="1" x14ac:dyDescent="0.2">
      <c r="A794" s="935"/>
      <c r="B794" s="936"/>
      <c r="D794" s="937"/>
      <c r="E794" s="935"/>
      <c r="H794" s="1024"/>
      <c r="I794" s="1024"/>
      <c r="J794" s="1024"/>
      <c r="K794" s="944"/>
      <c r="L794" s="996"/>
      <c r="O794" s="1032"/>
    </row>
    <row r="795" spans="1:15" s="897" customFormat="1" x14ac:dyDescent="0.2">
      <c r="A795" s="935"/>
      <c r="B795" s="936"/>
      <c r="D795" s="937"/>
      <c r="E795" s="935"/>
      <c r="H795" s="1024"/>
      <c r="I795" s="1024"/>
      <c r="J795" s="1024"/>
      <c r="K795" s="944"/>
      <c r="L795" s="996"/>
      <c r="O795" s="1032"/>
    </row>
    <row r="796" spans="1:15" s="897" customFormat="1" x14ac:dyDescent="0.2">
      <c r="A796" s="935"/>
      <c r="B796" s="936"/>
      <c r="D796" s="937"/>
      <c r="E796" s="935"/>
      <c r="H796" s="1024"/>
      <c r="I796" s="1024"/>
      <c r="J796" s="1024"/>
      <c r="K796" s="944"/>
      <c r="L796" s="996"/>
      <c r="O796" s="1032"/>
    </row>
    <row r="797" spans="1:15" s="897" customFormat="1" x14ac:dyDescent="0.2">
      <c r="A797" s="935"/>
      <c r="B797" s="936"/>
      <c r="D797" s="937"/>
      <c r="E797" s="935"/>
      <c r="H797" s="1024"/>
      <c r="I797" s="1024"/>
      <c r="J797" s="1024"/>
      <c r="K797" s="944"/>
      <c r="L797" s="996"/>
      <c r="O797" s="1032"/>
    </row>
    <row r="798" spans="1:15" s="897" customFormat="1" x14ac:dyDescent="0.2">
      <c r="A798" s="935"/>
      <c r="B798" s="936"/>
      <c r="D798" s="937"/>
      <c r="E798" s="935"/>
      <c r="H798" s="1024"/>
      <c r="I798" s="1024"/>
      <c r="J798" s="1024"/>
      <c r="K798" s="944"/>
      <c r="L798" s="996"/>
      <c r="O798" s="1032"/>
    </row>
    <row r="799" spans="1:15" s="897" customFormat="1" x14ac:dyDescent="0.2">
      <c r="A799" s="935"/>
      <c r="B799" s="936"/>
      <c r="D799" s="937"/>
      <c r="E799" s="935"/>
      <c r="H799" s="1024"/>
      <c r="I799" s="1024"/>
      <c r="J799" s="1024"/>
      <c r="K799" s="944"/>
      <c r="L799" s="996"/>
      <c r="O799" s="1032"/>
    </row>
    <row r="800" spans="1:15" s="897" customFormat="1" x14ac:dyDescent="0.2">
      <c r="A800" s="935"/>
      <c r="B800" s="936"/>
      <c r="D800" s="937"/>
      <c r="E800" s="935"/>
      <c r="H800" s="1024"/>
      <c r="I800" s="1024"/>
      <c r="J800" s="1024"/>
      <c r="K800" s="944"/>
      <c r="L800" s="996"/>
      <c r="O800" s="1032"/>
    </row>
    <row r="801" spans="1:15" s="897" customFormat="1" x14ac:dyDescent="0.2">
      <c r="A801" s="935"/>
      <c r="B801" s="936"/>
      <c r="D801" s="937"/>
      <c r="E801" s="935"/>
      <c r="H801" s="1024"/>
      <c r="I801" s="1024"/>
      <c r="J801" s="1024"/>
      <c r="K801" s="944"/>
      <c r="L801" s="996"/>
      <c r="O801" s="1032"/>
    </row>
    <row r="802" spans="1:15" s="897" customFormat="1" x14ac:dyDescent="0.2">
      <c r="A802" s="935"/>
      <c r="B802" s="936"/>
      <c r="D802" s="937"/>
      <c r="E802" s="935"/>
      <c r="H802" s="1024"/>
      <c r="I802" s="1024"/>
      <c r="J802" s="1024"/>
      <c r="K802" s="944"/>
      <c r="L802" s="996"/>
      <c r="O802" s="1032"/>
    </row>
    <row r="803" spans="1:15" s="897" customFormat="1" x14ac:dyDescent="0.2">
      <c r="A803" s="935"/>
      <c r="B803" s="936"/>
      <c r="D803" s="937"/>
      <c r="E803" s="935"/>
      <c r="H803" s="1024"/>
      <c r="I803" s="1024"/>
      <c r="J803" s="1024"/>
      <c r="K803" s="944"/>
      <c r="L803" s="996"/>
      <c r="O803" s="1032"/>
    </row>
    <row r="804" spans="1:15" s="897" customFormat="1" x14ac:dyDescent="0.2">
      <c r="A804" s="935"/>
      <c r="B804" s="936"/>
      <c r="D804" s="937"/>
      <c r="E804" s="935"/>
      <c r="H804" s="1024"/>
      <c r="I804" s="1024"/>
      <c r="J804" s="1024"/>
      <c r="K804" s="944"/>
      <c r="L804" s="996"/>
      <c r="O804" s="1032"/>
    </row>
    <row r="805" spans="1:15" s="897" customFormat="1" x14ac:dyDescent="0.2">
      <c r="A805" s="935"/>
      <c r="B805" s="936"/>
      <c r="D805" s="937"/>
      <c r="E805" s="935"/>
      <c r="H805" s="1024"/>
      <c r="I805" s="1024"/>
      <c r="J805" s="1024"/>
      <c r="K805" s="944"/>
      <c r="L805" s="996"/>
      <c r="O805" s="1032"/>
    </row>
    <row r="806" spans="1:15" s="897" customFormat="1" x14ac:dyDescent="0.2">
      <c r="A806" s="935"/>
      <c r="B806" s="936"/>
      <c r="D806" s="937"/>
      <c r="E806" s="935"/>
      <c r="H806" s="1024"/>
      <c r="I806" s="1024"/>
      <c r="J806" s="1024"/>
      <c r="K806" s="944"/>
      <c r="L806" s="996"/>
      <c r="O806" s="1032"/>
    </row>
    <row r="807" spans="1:15" s="897" customFormat="1" x14ac:dyDescent="0.2">
      <c r="A807" s="935"/>
      <c r="B807" s="936"/>
      <c r="D807" s="937"/>
      <c r="E807" s="935"/>
      <c r="H807" s="1024"/>
      <c r="I807" s="1024"/>
      <c r="J807" s="1024"/>
      <c r="K807" s="944"/>
      <c r="L807" s="996"/>
      <c r="O807" s="1032"/>
    </row>
    <row r="808" spans="1:15" s="897" customFormat="1" x14ac:dyDescent="0.2">
      <c r="A808" s="935"/>
      <c r="B808" s="936"/>
      <c r="D808" s="937"/>
      <c r="E808" s="935"/>
      <c r="H808" s="1024"/>
      <c r="I808" s="1024"/>
      <c r="J808" s="1024"/>
      <c r="K808" s="944"/>
      <c r="L808" s="996"/>
      <c r="O808" s="1032"/>
    </row>
    <row r="809" spans="1:15" s="897" customFormat="1" x14ac:dyDescent="0.2">
      <c r="A809" s="935"/>
      <c r="B809" s="936"/>
      <c r="D809" s="937"/>
      <c r="E809" s="935"/>
      <c r="H809" s="1024"/>
      <c r="I809" s="1024"/>
      <c r="J809" s="1024"/>
      <c r="K809" s="944"/>
      <c r="L809" s="996"/>
      <c r="O809" s="1032"/>
    </row>
    <row r="810" spans="1:15" s="897" customFormat="1" x14ac:dyDescent="0.2">
      <c r="A810" s="935"/>
      <c r="B810" s="936"/>
      <c r="D810" s="937"/>
      <c r="E810" s="935"/>
      <c r="H810" s="1024"/>
      <c r="I810" s="1024"/>
      <c r="J810" s="1024"/>
      <c r="K810" s="944"/>
      <c r="L810" s="996"/>
      <c r="O810" s="1032"/>
    </row>
    <row r="811" spans="1:15" s="897" customFormat="1" x14ac:dyDescent="0.2">
      <c r="A811" s="935"/>
      <c r="B811" s="936"/>
      <c r="D811" s="937"/>
      <c r="E811" s="935"/>
      <c r="H811" s="1024"/>
      <c r="I811" s="1024"/>
      <c r="J811" s="1024"/>
      <c r="K811" s="944"/>
      <c r="L811" s="996"/>
      <c r="O811" s="1032"/>
    </row>
    <row r="812" spans="1:15" s="897" customFormat="1" x14ac:dyDescent="0.2">
      <c r="A812" s="935"/>
      <c r="B812" s="936"/>
      <c r="D812" s="937"/>
      <c r="E812" s="935"/>
      <c r="H812" s="1024"/>
      <c r="I812" s="1024"/>
      <c r="J812" s="1024"/>
      <c r="K812" s="944"/>
      <c r="L812" s="996"/>
      <c r="O812" s="1032"/>
    </row>
    <row r="813" spans="1:15" s="897" customFormat="1" x14ac:dyDescent="0.2">
      <c r="A813" s="935"/>
      <c r="B813" s="936"/>
      <c r="D813" s="937"/>
      <c r="E813" s="935"/>
      <c r="H813" s="1024"/>
      <c r="I813" s="1024"/>
      <c r="J813" s="1024"/>
      <c r="K813" s="944"/>
      <c r="L813" s="996"/>
      <c r="O813" s="1032"/>
    </row>
    <row r="814" spans="1:15" s="897" customFormat="1" x14ac:dyDescent="0.2">
      <c r="A814" s="935"/>
      <c r="B814" s="936"/>
      <c r="D814" s="937"/>
      <c r="E814" s="935"/>
      <c r="H814" s="1024"/>
      <c r="I814" s="1024"/>
      <c r="J814" s="1024"/>
      <c r="K814" s="944"/>
      <c r="L814" s="996"/>
      <c r="O814" s="1032"/>
    </row>
    <row r="815" spans="1:15" s="897" customFormat="1" x14ac:dyDescent="0.2">
      <c r="A815" s="935"/>
      <c r="B815" s="936"/>
      <c r="D815" s="937"/>
      <c r="E815" s="935"/>
      <c r="H815" s="1024"/>
      <c r="I815" s="1024"/>
      <c r="J815" s="1024"/>
      <c r="K815" s="944"/>
      <c r="L815" s="996"/>
      <c r="O815" s="1032"/>
    </row>
    <row r="816" spans="1:15" s="897" customFormat="1" x14ac:dyDescent="0.2">
      <c r="A816" s="935"/>
      <c r="B816" s="936"/>
      <c r="D816" s="937"/>
      <c r="E816" s="935"/>
      <c r="H816" s="1024"/>
      <c r="I816" s="1024"/>
      <c r="J816" s="1024"/>
      <c r="K816" s="944"/>
      <c r="L816" s="996"/>
      <c r="O816" s="1032"/>
    </row>
    <row r="817" spans="1:15" s="897" customFormat="1" x14ac:dyDescent="0.2">
      <c r="A817" s="935"/>
      <c r="B817" s="936"/>
      <c r="D817" s="937"/>
      <c r="E817" s="935"/>
      <c r="H817" s="1024"/>
      <c r="I817" s="1024"/>
      <c r="J817" s="1024"/>
      <c r="K817" s="944"/>
      <c r="L817" s="996"/>
      <c r="O817" s="1032"/>
    </row>
    <row r="818" spans="1:15" s="897" customFormat="1" x14ac:dyDescent="0.2">
      <c r="A818" s="935"/>
      <c r="B818" s="936"/>
      <c r="D818" s="937"/>
      <c r="E818" s="935"/>
      <c r="H818" s="1024"/>
      <c r="I818" s="1024"/>
      <c r="J818" s="1024"/>
      <c r="K818" s="944"/>
      <c r="L818" s="996"/>
      <c r="O818" s="1032"/>
    </row>
    <row r="819" spans="1:15" s="897" customFormat="1" x14ac:dyDescent="0.2">
      <c r="A819" s="935"/>
      <c r="B819" s="936"/>
      <c r="D819" s="937"/>
      <c r="E819" s="935"/>
      <c r="H819" s="1024"/>
      <c r="I819" s="1024"/>
      <c r="J819" s="1024"/>
      <c r="K819" s="944"/>
      <c r="L819" s="996"/>
      <c r="O819" s="1032"/>
    </row>
    <row r="820" spans="1:15" s="897" customFormat="1" x14ac:dyDescent="0.2">
      <c r="A820" s="935"/>
      <c r="B820" s="936"/>
      <c r="D820" s="937"/>
      <c r="E820" s="935"/>
      <c r="H820" s="1024"/>
      <c r="I820" s="1024"/>
      <c r="J820" s="1024"/>
      <c r="K820" s="944"/>
      <c r="L820" s="996"/>
      <c r="O820" s="1032"/>
    </row>
    <row r="821" spans="1:15" s="897" customFormat="1" x14ac:dyDescent="0.2">
      <c r="A821" s="935"/>
      <c r="B821" s="936"/>
      <c r="D821" s="937"/>
      <c r="E821" s="935"/>
      <c r="H821" s="1024"/>
      <c r="I821" s="1024"/>
      <c r="J821" s="1024"/>
      <c r="K821" s="944"/>
      <c r="L821" s="996"/>
      <c r="O821" s="1032"/>
    </row>
    <row r="822" spans="1:15" s="897" customFormat="1" x14ac:dyDescent="0.2">
      <c r="A822" s="935"/>
      <c r="B822" s="936"/>
      <c r="D822" s="937"/>
      <c r="E822" s="935"/>
      <c r="H822" s="1024"/>
      <c r="I822" s="1024"/>
      <c r="J822" s="1024"/>
      <c r="K822" s="944"/>
      <c r="L822" s="996"/>
      <c r="O822" s="1032"/>
    </row>
    <row r="823" spans="1:15" s="897" customFormat="1" x14ac:dyDescent="0.2">
      <c r="A823" s="935"/>
      <c r="B823" s="936"/>
      <c r="D823" s="937"/>
      <c r="E823" s="935"/>
      <c r="H823" s="1024"/>
      <c r="I823" s="1024"/>
      <c r="J823" s="1024"/>
      <c r="K823" s="944"/>
      <c r="L823" s="996"/>
      <c r="O823" s="1032"/>
    </row>
    <row r="824" spans="1:15" s="897" customFormat="1" x14ac:dyDescent="0.2">
      <c r="A824" s="935"/>
      <c r="B824" s="936"/>
      <c r="D824" s="937"/>
      <c r="E824" s="935"/>
      <c r="H824" s="1024"/>
      <c r="I824" s="1024"/>
      <c r="J824" s="1024"/>
      <c r="K824" s="944"/>
      <c r="L824" s="996"/>
      <c r="O824" s="1032"/>
    </row>
    <row r="825" spans="1:15" s="897" customFormat="1" x14ac:dyDescent="0.2">
      <c r="A825" s="935"/>
      <c r="B825" s="936"/>
      <c r="D825" s="937"/>
      <c r="E825" s="935"/>
      <c r="H825" s="1024"/>
      <c r="I825" s="1024"/>
      <c r="J825" s="1024"/>
      <c r="K825" s="944"/>
      <c r="L825" s="996"/>
      <c r="O825" s="1032"/>
    </row>
    <row r="826" spans="1:15" s="897" customFormat="1" x14ac:dyDescent="0.2">
      <c r="A826" s="935"/>
      <c r="B826" s="936"/>
      <c r="D826" s="937"/>
      <c r="E826" s="935"/>
      <c r="H826" s="1024"/>
      <c r="I826" s="1024"/>
      <c r="J826" s="1024"/>
      <c r="K826" s="944"/>
      <c r="L826" s="996"/>
      <c r="O826" s="1032"/>
    </row>
    <row r="827" spans="1:15" s="897" customFormat="1" x14ac:dyDescent="0.2">
      <c r="A827" s="935"/>
      <c r="B827" s="936"/>
      <c r="D827" s="937"/>
      <c r="E827" s="935"/>
      <c r="H827" s="1024"/>
      <c r="I827" s="1024"/>
      <c r="J827" s="1024"/>
      <c r="K827" s="944"/>
      <c r="L827" s="996"/>
      <c r="O827" s="1032"/>
    </row>
    <row r="828" spans="1:15" s="897" customFormat="1" x14ac:dyDescent="0.2">
      <c r="A828" s="935"/>
      <c r="B828" s="936"/>
      <c r="D828" s="937"/>
      <c r="E828" s="935"/>
      <c r="H828" s="1024"/>
      <c r="I828" s="1024"/>
      <c r="J828" s="1024"/>
      <c r="K828" s="944"/>
      <c r="L828" s="996"/>
      <c r="O828" s="1032"/>
    </row>
    <row r="829" spans="1:15" s="897" customFormat="1" x14ac:dyDescent="0.2">
      <c r="A829" s="935"/>
      <c r="B829" s="936"/>
      <c r="D829" s="937"/>
      <c r="E829" s="935"/>
      <c r="H829" s="1024"/>
      <c r="I829" s="1024"/>
      <c r="J829" s="1024"/>
      <c r="K829" s="944"/>
      <c r="L829" s="996"/>
      <c r="O829" s="1032"/>
    </row>
    <row r="830" spans="1:15" s="897" customFormat="1" x14ac:dyDescent="0.2">
      <c r="A830" s="935"/>
      <c r="B830" s="936"/>
      <c r="D830" s="937"/>
      <c r="E830" s="935"/>
      <c r="H830" s="1024"/>
      <c r="I830" s="1024"/>
      <c r="J830" s="1024"/>
      <c r="K830" s="944"/>
      <c r="L830" s="996"/>
      <c r="O830" s="1032"/>
    </row>
    <row r="831" spans="1:15" s="897" customFormat="1" x14ac:dyDescent="0.2">
      <c r="A831" s="935"/>
      <c r="B831" s="936"/>
      <c r="D831" s="937"/>
      <c r="E831" s="935"/>
      <c r="H831" s="1024"/>
      <c r="I831" s="1024"/>
      <c r="J831" s="1024"/>
      <c r="K831" s="944"/>
      <c r="L831" s="996"/>
      <c r="O831" s="1032"/>
    </row>
    <row r="832" spans="1:15" s="897" customFormat="1" x14ac:dyDescent="0.2">
      <c r="A832" s="935"/>
      <c r="B832" s="936"/>
      <c r="D832" s="937"/>
      <c r="E832" s="935"/>
      <c r="H832" s="1024"/>
      <c r="I832" s="1024"/>
      <c r="J832" s="1024"/>
      <c r="K832" s="944"/>
      <c r="L832" s="996"/>
      <c r="O832" s="1032"/>
    </row>
    <row r="833" spans="1:15" s="897" customFormat="1" x14ac:dyDescent="0.2">
      <c r="A833" s="935"/>
      <c r="B833" s="936"/>
      <c r="D833" s="937"/>
      <c r="E833" s="935"/>
      <c r="H833" s="1024"/>
      <c r="I833" s="1024"/>
      <c r="J833" s="1024"/>
      <c r="K833" s="944"/>
      <c r="L833" s="996"/>
      <c r="O833" s="1032"/>
    </row>
    <row r="834" spans="1:15" s="897" customFormat="1" x14ac:dyDescent="0.2">
      <c r="A834" s="935"/>
      <c r="B834" s="936"/>
      <c r="D834" s="937"/>
      <c r="E834" s="935"/>
      <c r="H834" s="1024"/>
      <c r="I834" s="1024"/>
      <c r="J834" s="1024"/>
      <c r="K834" s="944"/>
      <c r="L834" s="996"/>
      <c r="O834" s="1032"/>
    </row>
    <row r="835" spans="1:15" s="897" customFormat="1" x14ac:dyDescent="0.2">
      <c r="A835" s="935"/>
      <c r="B835" s="936"/>
      <c r="D835" s="937"/>
      <c r="E835" s="935"/>
      <c r="H835" s="1024"/>
      <c r="I835" s="1024"/>
      <c r="J835" s="1024"/>
      <c r="K835" s="944"/>
      <c r="L835" s="996"/>
      <c r="O835" s="1032"/>
    </row>
    <row r="836" spans="1:15" s="897" customFormat="1" x14ac:dyDescent="0.2">
      <c r="A836" s="935"/>
      <c r="B836" s="936"/>
      <c r="D836" s="937"/>
      <c r="E836" s="935"/>
      <c r="H836" s="1024"/>
      <c r="I836" s="1024"/>
      <c r="J836" s="1024"/>
      <c r="K836" s="944"/>
      <c r="L836" s="996"/>
      <c r="O836" s="1032"/>
    </row>
    <row r="837" spans="1:15" s="897" customFormat="1" x14ac:dyDescent="0.2">
      <c r="A837" s="935"/>
      <c r="B837" s="936"/>
      <c r="D837" s="937"/>
      <c r="E837" s="935"/>
      <c r="H837" s="1024"/>
      <c r="I837" s="1024"/>
      <c r="J837" s="1024"/>
      <c r="K837" s="944"/>
      <c r="L837" s="996"/>
      <c r="O837" s="1032"/>
    </row>
    <row r="838" spans="1:15" s="897" customFormat="1" x14ac:dyDescent="0.2">
      <c r="A838" s="935"/>
      <c r="B838" s="936"/>
      <c r="D838" s="937"/>
      <c r="E838" s="935"/>
      <c r="H838" s="1024"/>
      <c r="I838" s="1024"/>
      <c r="J838" s="1024"/>
      <c r="K838" s="944"/>
      <c r="L838" s="996"/>
      <c r="O838" s="1032"/>
    </row>
    <row r="839" spans="1:15" s="897" customFormat="1" x14ac:dyDescent="0.2">
      <c r="A839" s="935"/>
      <c r="B839" s="936"/>
      <c r="D839" s="937"/>
      <c r="E839" s="935"/>
      <c r="H839" s="1024"/>
      <c r="I839" s="1024"/>
      <c r="J839" s="1024"/>
      <c r="K839" s="944"/>
      <c r="L839" s="996"/>
      <c r="O839" s="1032"/>
    </row>
    <row r="840" spans="1:15" s="897" customFormat="1" x14ac:dyDescent="0.2">
      <c r="A840" s="935"/>
      <c r="B840" s="936"/>
      <c r="D840" s="937"/>
      <c r="E840" s="935"/>
      <c r="H840" s="1024"/>
      <c r="I840" s="1024"/>
      <c r="J840" s="1024"/>
      <c r="K840" s="944"/>
      <c r="L840" s="996"/>
      <c r="O840" s="1032"/>
    </row>
    <row r="841" spans="1:15" s="897" customFormat="1" x14ac:dyDescent="0.2">
      <c r="A841" s="935"/>
      <c r="B841" s="936"/>
      <c r="D841" s="937"/>
      <c r="E841" s="935"/>
      <c r="H841" s="1024"/>
      <c r="I841" s="1024"/>
      <c r="J841" s="1024"/>
      <c r="K841" s="944"/>
      <c r="L841" s="996"/>
      <c r="O841" s="1032"/>
    </row>
    <row r="842" spans="1:15" s="897" customFormat="1" x14ac:dyDescent="0.2">
      <c r="A842" s="935"/>
      <c r="B842" s="936"/>
      <c r="D842" s="937"/>
      <c r="E842" s="935"/>
      <c r="H842" s="1024"/>
      <c r="I842" s="1024"/>
      <c r="J842" s="1024"/>
      <c r="K842" s="944"/>
      <c r="L842" s="996"/>
      <c r="O842" s="1032"/>
    </row>
    <row r="843" spans="1:15" s="897" customFormat="1" x14ac:dyDescent="0.2">
      <c r="A843" s="935"/>
      <c r="B843" s="936"/>
      <c r="D843" s="937"/>
      <c r="E843" s="935"/>
      <c r="H843" s="1024"/>
      <c r="I843" s="1024"/>
      <c r="J843" s="1024"/>
      <c r="K843" s="944"/>
      <c r="L843" s="996"/>
      <c r="O843" s="1032"/>
    </row>
    <row r="844" spans="1:15" s="897" customFormat="1" x14ac:dyDescent="0.2">
      <c r="A844" s="935"/>
      <c r="B844" s="936"/>
      <c r="D844" s="937"/>
      <c r="E844" s="935"/>
      <c r="H844" s="1024"/>
      <c r="I844" s="1024"/>
      <c r="J844" s="1024"/>
      <c r="K844" s="944"/>
      <c r="L844" s="996"/>
      <c r="O844" s="1032"/>
    </row>
    <row r="845" spans="1:15" s="897" customFormat="1" x14ac:dyDescent="0.2">
      <c r="A845" s="935"/>
      <c r="B845" s="936"/>
      <c r="D845" s="937"/>
      <c r="E845" s="935"/>
      <c r="H845" s="1024"/>
      <c r="I845" s="1024"/>
      <c r="J845" s="1024"/>
      <c r="K845" s="944"/>
      <c r="L845" s="996"/>
      <c r="O845" s="1032"/>
    </row>
    <row r="846" spans="1:15" s="897" customFormat="1" x14ac:dyDescent="0.2">
      <c r="A846" s="935"/>
      <c r="B846" s="936"/>
      <c r="D846" s="937"/>
      <c r="E846" s="935"/>
      <c r="H846" s="1024"/>
      <c r="I846" s="1024"/>
      <c r="J846" s="1024"/>
      <c r="K846" s="944"/>
      <c r="L846" s="996"/>
      <c r="O846" s="1032"/>
    </row>
    <row r="847" spans="1:15" s="897" customFormat="1" x14ac:dyDescent="0.2">
      <c r="A847" s="935"/>
      <c r="B847" s="936"/>
      <c r="D847" s="937"/>
      <c r="E847" s="935"/>
      <c r="H847" s="1024"/>
      <c r="I847" s="1024"/>
      <c r="J847" s="1024"/>
      <c r="K847" s="944"/>
      <c r="L847" s="996"/>
      <c r="O847" s="1032"/>
    </row>
    <row r="848" spans="1:15" s="897" customFormat="1" x14ac:dyDescent="0.2">
      <c r="A848" s="935"/>
      <c r="B848" s="936"/>
      <c r="D848" s="937"/>
      <c r="E848" s="935"/>
      <c r="H848" s="1024"/>
      <c r="I848" s="1024"/>
      <c r="J848" s="1024"/>
      <c r="K848" s="944"/>
      <c r="L848" s="996"/>
      <c r="O848" s="1032"/>
    </row>
    <row r="849" spans="1:15" s="897" customFormat="1" x14ac:dyDescent="0.2">
      <c r="A849" s="935"/>
      <c r="B849" s="936"/>
      <c r="D849" s="937"/>
      <c r="E849" s="935"/>
      <c r="H849" s="1024"/>
      <c r="I849" s="1024"/>
      <c r="J849" s="1024"/>
      <c r="K849" s="944"/>
      <c r="L849" s="996"/>
      <c r="O849" s="1032"/>
    </row>
    <row r="850" spans="1:15" s="897" customFormat="1" x14ac:dyDescent="0.2">
      <c r="A850" s="935"/>
      <c r="B850" s="936"/>
      <c r="D850" s="937"/>
      <c r="E850" s="935"/>
      <c r="H850" s="1024"/>
      <c r="I850" s="1024"/>
      <c r="J850" s="1024"/>
      <c r="K850" s="944"/>
      <c r="L850" s="996"/>
      <c r="O850" s="1032"/>
    </row>
    <row r="851" spans="1:15" s="897" customFormat="1" x14ac:dyDescent="0.2">
      <c r="A851" s="935"/>
      <c r="B851" s="936"/>
      <c r="D851" s="937"/>
      <c r="E851" s="935"/>
      <c r="H851" s="1024"/>
      <c r="I851" s="1024"/>
      <c r="J851" s="1024"/>
      <c r="K851" s="944"/>
      <c r="L851" s="996"/>
      <c r="O851" s="1032"/>
    </row>
    <row r="852" spans="1:15" s="897" customFormat="1" x14ac:dyDescent="0.2">
      <c r="A852" s="935"/>
      <c r="B852" s="936"/>
      <c r="D852" s="937"/>
      <c r="E852" s="935"/>
      <c r="H852" s="1024"/>
      <c r="I852" s="1024"/>
      <c r="J852" s="1024"/>
      <c r="K852" s="944"/>
      <c r="L852" s="996"/>
      <c r="O852" s="1032"/>
    </row>
    <row r="853" spans="1:15" s="897" customFormat="1" x14ac:dyDescent="0.2">
      <c r="A853" s="935"/>
      <c r="B853" s="936"/>
      <c r="D853" s="937"/>
      <c r="E853" s="935"/>
      <c r="H853" s="1024"/>
      <c r="I853" s="1024"/>
      <c r="J853" s="1024"/>
      <c r="K853" s="944"/>
      <c r="L853" s="996"/>
      <c r="O853" s="1032"/>
    </row>
    <row r="854" spans="1:15" s="897" customFormat="1" x14ac:dyDescent="0.2">
      <c r="A854" s="935"/>
      <c r="B854" s="936"/>
      <c r="D854" s="937"/>
      <c r="E854" s="935"/>
      <c r="H854" s="1024"/>
      <c r="I854" s="1024"/>
      <c r="J854" s="1024"/>
      <c r="K854" s="944"/>
      <c r="L854" s="996"/>
      <c r="O854" s="1032"/>
    </row>
    <row r="855" spans="1:15" s="897" customFormat="1" x14ac:dyDescent="0.2">
      <c r="A855" s="935"/>
      <c r="B855" s="936"/>
      <c r="D855" s="937"/>
      <c r="E855" s="935"/>
      <c r="H855" s="1024"/>
      <c r="I855" s="1024"/>
      <c r="J855" s="1024"/>
      <c r="K855" s="944"/>
      <c r="L855" s="996"/>
      <c r="O855" s="1032"/>
    </row>
    <row r="856" spans="1:15" s="897" customFormat="1" x14ac:dyDescent="0.2">
      <c r="A856" s="935"/>
      <c r="B856" s="936"/>
      <c r="D856" s="937"/>
      <c r="E856" s="935"/>
      <c r="H856" s="1024"/>
      <c r="I856" s="1024"/>
      <c r="J856" s="1024"/>
      <c r="K856" s="944"/>
      <c r="L856" s="996"/>
      <c r="O856" s="1032"/>
    </row>
    <row r="857" spans="1:15" s="897" customFormat="1" x14ac:dyDescent="0.2">
      <c r="A857" s="935"/>
      <c r="B857" s="936"/>
      <c r="D857" s="937"/>
      <c r="E857" s="935"/>
      <c r="H857" s="1024"/>
      <c r="I857" s="1024"/>
      <c r="J857" s="1024"/>
      <c r="K857" s="944"/>
      <c r="L857" s="996"/>
      <c r="O857" s="1032"/>
    </row>
    <row r="858" spans="1:15" s="897" customFormat="1" x14ac:dyDescent="0.2">
      <c r="A858" s="935"/>
      <c r="B858" s="936"/>
      <c r="D858" s="937"/>
      <c r="E858" s="935"/>
      <c r="H858" s="1024"/>
      <c r="I858" s="1024"/>
      <c r="J858" s="1024"/>
      <c r="K858" s="944"/>
      <c r="L858" s="996"/>
      <c r="O858" s="1032"/>
    </row>
    <row r="859" spans="1:15" s="897" customFormat="1" x14ac:dyDescent="0.2">
      <c r="A859" s="935"/>
      <c r="B859" s="936"/>
      <c r="D859" s="937"/>
      <c r="E859" s="935"/>
      <c r="H859" s="1024"/>
      <c r="I859" s="1024"/>
      <c r="J859" s="1024"/>
      <c r="K859" s="944"/>
      <c r="L859" s="996"/>
      <c r="O859" s="1032"/>
    </row>
    <row r="860" spans="1:15" s="897" customFormat="1" x14ac:dyDescent="0.2">
      <c r="A860" s="935"/>
      <c r="B860" s="936"/>
      <c r="D860" s="937"/>
      <c r="E860" s="935"/>
      <c r="H860" s="1024"/>
      <c r="I860" s="1024"/>
      <c r="J860" s="1024"/>
      <c r="K860" s="944"/>
      <c r="L860" s="996"/>
      <c r="O860" s="1032"/>
    </row>
    <row r="861" spans="1:15" s="897" customFormat="1" x14ac:dyDescent="0.2">
      <c r="A861" s="935"/>
      <c r="B861" s="936"/>
      <c r="D861" s="937"/>
      <c r="E861" s="935"/>
      <c r="H861" s="1024"/>
      <c r="I861" s="1024"/>
      <c r="J861" s="1024"/>
      <c r="K861" s="944"/>
      <c r="L861" s="996"/>
      <c r="O861" s="1032"/>
    </row>
    <row r="862" spans="1:15" s="897" customFormat="1" x14ac:dyDescent="0.2">
      <c r="A862" s="935"/>
      <c r="B862" s="936"/>
      <c r="D862" s="937"/>
      <c r="E862" s="935"/>
      <c r="H862" s="1024"/>
      <c r="I862" s="1024"/>
      <c r="J862" s="1024"/>
      <c r="K862" s="944"/>
      <c r="L862" s="996"/>
      <c r="O862" s="1032"/>
    </row>
    <row r="863" spans="1:15" s="897" customFormat="1" x14ac:dyDescent="0.2">
      <c r="A863" s="935"/>
      <c r="B863" s="936"/>
      <c r="D863" s="937"/>
      <c r="E863" s="935"/>
      <c r="H863" s="1024"/>
      <c r="I863" s="1024"/>
      <c r="J863" s="1024"/>
      <c r="K863" s="944"/>
      <c r="L863" s="996"/>
      <c r="O863" s="1032"/>
    </row>
    <row r="864" spans="1:15" s="897" customFormat="1" x14ac:dyDescent="0.2">
      <c r="A864" s="935"/>
      <c r="B864" s="936"/>
      <c r="D864" s="937"/>
      <c r="E864" s="935"/>
      <c r="H864" s="1024"/>
      <c r="I864" s="1024"/>
      <c r="J864" s="1024"/>
      <c r="K864" s="944"/>
      <c r="L864" s="996"/>
      <c r="O864" s="1032"/>
    </row>
    <row r="865" spans="1:15" s="897" customFormat="1" x14ac:dyDescent="0.2">
      <c r="A865" s="935"/>
      <c r="B865" s="936"/>
      <c r="D865" s="937"/>
      <c r="E865" s="935"/>
      <c r="H865" s="1024"/>
      <c r="I865" s="1024"/>
      <c r="J865" s="1024"/>
      <c r="K865" s="944"/>
      <c r="L865" s="996"/>
      <c r="O865" s="1032"/>
    </row>
    <row r="866" spans="1:15" s="897" customFormat="1" x14ac:dyDescent="0.2">
      <c r="A866" s="935"/>
      <c r="B866" s="936"/>
      <c r="D866" s="937"/>
      <c r="E866" s="935"/>
      <c r="H866" s="1024"/>
      <c r="I866" s="1024"/>
      <c r="J866" s="1024"/>
      <c r="K866" s="944"/>
      <c r="L866" s="996"/>
      <c r="O866" s="1032"/>
    </row>
    <row r="867" spans="1:15" s="897" customFormat="1" x14ac:dyDescent="0.2">
      <c r="A867" s="935"/>
      <c r="B867" s="936"/>
      <c r="D867" s="937"/>
      <c r="E867" s="935"/>
      <c r="H867" s="1024"/>
      <c r="I867" s="1024"/>
      <c r="J867" s="1024"/>
      <c r="K867" s="944"/>
      <c r="L867" s="996"/>
      <c r="O867" s="1032"/>
    </row>
    <row r="868" spans="1:15" s="897" customFormat="1" x14ac:dyDescent="0.2">
      <c r="A868" s="935"/>
      <c r="B868" s="936"/>
      <c r="D868" s="937"/>
      <c r="E868" s="935"/>
      <c r="H868" s="1024"/>
      <c r="I868" s="1024"/>
      <c r="J868" s="1024"/>
      <c r="K868" s="944"/>
      <c r="L868" s="996"/>
      <c r="O868" s="1032"/>
    </row>
    <row r="869" spans="1:15" s="897" customFormat="1" x14ac:dyDescent="0.2">
      <c r="A869" s="935"/>
      <c r="B869" s="936"/>
      <c r="D869" s="937"/>
      <c r="E869" s="935"/>
      <c r="H869" s="1024"/>
      <c r="I869" s="1024"/>
      <c r="J869" s="1024"/>
      <c r="K869" s="944"/>
      <c r="L869" s="996"/>
      <c r="O869" s="1032"/>
    </row>
    <row r="870" spans="1:15" s="897" customFormat="1" x14ac:dyDescent="0.2">
      <c r="A870" s="935"/>
      <c r="B870" s="936"/>
      <c r="D870" s="937"/>
      <c r="E870" s="935"/>
      <c r="H870" s="1024"/>
      <c r="I870" s="1024"/>
      <c r="J870" s="1024"/>
      <c r="K870" s="944"/>
      <c r="L870" s="996"/>
      <c r="O870" s="1032"/>
    </row>
    <row r="871" spans="1:15" s="897" customFormat="1" x14ac:dyDescent="0.2">
      <c r="A871" s="935"/>
      <c r="B871" s="936"/>
      <c r="D871" s="937"/>
      <c r="E871" s="935"/>
      <c r="H871" s="1024"/>
      <c r="I871" s="1024"/>
      <c r="J871" s="1024"/>
      <c r="K871" s="944"/>
      <c r="L871" s="996"/>
      <c r="O871" s="1032"/>
    </row>
    <row r="872" spans="1:15" s="897" customFormat="1" x14ac:dyDescent="0.2">
      <c r="A872" s="935"/>
      <c r="B872" s="936"/>
      <c r="D872" s="937"/>
      <c r="E872" s="935"/>
      <c r="H872" s="1024"/>
      <c r="I872" s="1024"/>
      <c r="J872" s="1024"/>
      <c r="K872" s="944"/>
      <c r="L872" s="996"/>
      <c r="O872" s="1032"/>
    </row>
    <row r="873" spans="1:15" s="897" customFormat="1" x14ac:dyDescent="0.2">
      <c r="A873" s="935"/>
      <c r="B873" s="936"/>
      <c r="D873" s="937"/>
      <c r="E873" s="935"/>
      <c r="H873" s="1024"/>
      <c r="I873" s="1024"/>
      <c r="J873" s="1024"/>
      <c r="K873" s="944"/>
      <c r="L873" s="996"/>
      <c r="O873" s="1032"/>
    </row>
    <row r="874" spans="1:15" s="897" customFormat="1" x14ac:dyDescent="0.2">
      <c r="A874" s="935"/>
      <c r="B874" s="936"/>
      <c r="D874" s="937"/>
      <c r="E874" s="935"/>
      <c r="H874" s="1024"/>
      <c r="I874" s="1024"/>
      <c r="J874" s="1024"/>
      <c r="K874" s="944"/>
      <c r="L874" s="996"/>
      <c r="O874" s="1032"/>
    </row>
    <row r="875" spans="1:15" s="897" customFormat="1" x14ac:dyDescent="0.2">
      <c r="A875" s="935"/>
      <c r="B875" s="936"/>
      <c r="D875" s="937"/>
      <c r="E875" s="935"/>
      <c r="H875" s="1024"/>
      <c r="I875" s="1024"/>
      <c r="J875" s="1024"/>
      <c r="K875" s="944"/>
      <c r="L875" s="996"/>
      <c r="O875" s="1032"/>
    </row>
    <row r="876" spans="1:15" s="897" customFormat="1" x14ac:dyDescent="0.2">
      <c r="A876" s="935"/>
      <c r="B876" s="936"/>
      <c r="D876" s="937"/>
      <c r="E876" s="935"/>
      <c r="H876" s="1024"/>
      <c r="I876" s="1024"/>
      <c r="J876" s="1024"/>
      <c r="K876" s="944"/>
      <c r="L876" s="996"/>
      <c r="O876" s="1032"/>
    </row>
    <row r="877" spans="1:15" s="897" customFormat="1" x14ac:dyDescent="0.2">
      <c r="A877" s="935"/>
      <c r="B877" s="936"/>
      <c r="D877" s="937"/>
      <c r="E877" s="935"/>
      <c r="H877" s="1024"/>
      <c r="I877" s="1024"/>
      <c r="J877" s="1024"/>
      <c r="K877" s="944"/>
      <c r="L877" s="996"/>
      <c r="O877" s="1032"/>
    </row>
    <row r="878" spans="1:15" s="897" customFormat="1" x14ac:dyDescent="0.2">
      <c r="A878" s="935"/>
      <c r="B878" s="936"/>
      <c r="D878" s="937"/>
      <c r="E878" s="935"/>
      <c r="H878" s="1024"/>
      <c r="I878" s="1024"/>
      <c r="J878" s="1024"/>
      <c r="K878" s="944"/>
      <c r="L878" s="996"/>
      <c r="O878" s="1032"/>
    </row>
    <row r="879" spans="1:15" s="897" customFormat="1" x14ac:dyDescent="0.2">
      <c r="A879" s="935"/>
      <c r="B879" s="936"/>
      <c r="D879" s="937"/>
      <c r="E879" s="935"/>
      <c r="H879" s="1024"/>
      <c r="I879" s="1024"/>
      <c r="J879" s="1024"/>
      <c r="K879" s="944"/>
      <c r="L879" s="996"/>
      <c r="O879" s="1032"/>
    </row>
    <row r="880" spans="1:15" s="897" customFormat="1" x14ac:dyDescent="0.2">
      <c r="A880" s="935"/>
      <c r="B880" s="936"/>
      <c r="D880" s="937"/>
      <c r="E880" s="935"/>
      <c r="H880" s="1024"/>
      <c r="I880" s="1024"/>
      <c r="J880" s="1024"/>
      <c r="K880" s="944"/>
      <c r="L880" s="996"/>
      <c r="O880" s="1032"/>
    </row>
    <row r="881" spans="1:15" s="897" customFormat="1" x14ac:dyDescent="0.2">
      <c r="A881" s="935"/>
      <c r="B881" s="936"/>
      <c r="D881" s="937"/>
      <c r="E881" s="935"/>
      <c r="H881" s="1024"/>
      <c r="I881" s="1024"/>
      <c r="J881" s="1024"/>
      <c r="K881" s="944"/>
      <c r="L881" s="996"/>
      <c r="O881" s="1032"/>
    </row>
    <row r="882" spans="1:15" s="897" customFormat="1" x14ac:dyDescent="0.2">
      <c r="A882" s="935"/>
      <c r="B882" s="936"/>
      <c r="D882" s="937"/>
      <c r="E882" s="935"/>
      <c r="H882" s="1024"/>
      <c r="I882" s="1024"/>
      <c r="J882" s="1024"/>
      <c r="K882" s="944"/>
      <c r="L882" s="996"/>
      <c r="O882" s="1032"/>
    </row>
    <row r="883" spans="1:15" s="897" customFormat="1" x14ac:dyDescent="0.2">
      <c r="A883" s="935"/>
      <c r="B883" s="936"/>
      <c r="D883" s="937"/>
      <c r="E883" s="935"/>
      <c r="H883" s="1024"/>
      <c r="I883" s="1024"/>
      <c r="J883" s="1024"/>
      <c r="K883" s="944"/>
      <c r="L883" s="996"/>
      <c r="O883" s="1032"/>
    </row>
    <row r="884" spans="1:15" s="897" customFormat="1" x14ac:dyDescent="0.2">
      <c r="A884" s="935"/>
      <c r="B884" s="936"/>
      <c r="D884" s="937"/>
      <c r="E884" s="935"/>
      <c r="H884" s="1024"/>
      <c r="I884" s="1024"/>
      <c r="J884" s="1024"/>
      <c r="K884" s="944"/>
      <c r="L884" s="996"/>
      <c r="O884" s="1032"/>
    </row>
    <row r="885" spans="1:15" s="897" customFormat="1" x14ac:dyDescent="0.2">
      <c r="A885" s="935"/>
      <c r="B885" s="936"/>
      <c r="D885" s="937"/>
      <c r="E885" s="935"/>
      <c r="H885" s="1024"/>
      <c r="I885" s="1024"/>
      <c r="J885" s="1024"/>
      <c r="K885" s="944"/>
      <c r="L885" s="996"/>
      <c r="O885" s="1032"/>
    </row>
    <row r="886" spans="1:15" s="897" customFormat="1" x14ac:dyDescent="0.2">
      <c r="A886" s="935"/>
      <c r="B886" s="936"/>
      <c r="D886" s="937"/>
      <c r="E886" s="935"/>
      <c r="H886" s="1024"/>
      <c r="I886" s="1024"/>
      <c r="J886" s="1024"/>
      <c r="K886" s="944"/>
      <c r="L886" s="996"/>
      <c r="O886" s="1032"/>
    </row>
    <row r="887" spans="1:15" s="897" customFormat="1" x14ac:dyDescent="0.2">
      <c r="A887" s="935"/>
      <c r="B887" s="936"/>
      <c r="D887" s="937"/>
      <c r="E887" s="935"/>
      <c r="H887" s="1024"/>
      <c r="I887" s="1024"/>
      <c r="J887" s="1024"/>
      <c r="K887" s="944"/>
      <c r="L887" s="996"/>
      <c r="O887" s="1032"/>
    </row>
    <row r="888" spans="1:15" s="897" customFormat="1" x14ac:dyDescent="0.2">
      <c r="A888" s="935"/>
      <c r="B888" s="936"/>
      <c r="D888" s="937"/>
      <c r="E888" s="935"/>
      <c r="H888" s="1024"/>
      <c r="I888" s="1024"/>
      <c r="J888" s="1024"/>
      <c r="K888" s="944"/>
      <c r="L888" s="996"/>
      <c r="O888" s="1032"/>
    </row>
    <row r="889" spans="1:15" s="897" customFormat="1" x14ac:dyDescent="0.2">
      <c r="A889" s="935"/>
      <c r="B889" s="936"/>
      <c r="D889" s="937"/>
      <c r="E889" s="935"/>
      <c r="H889" s="1024"/>
      <c r="I889" s="1024"/>
      <c r="J889" s="1024"/>
      <c r="K889" s="944"/>
      <c r="L889" s="996"/>
      <c r="O889" s="1032"/>
    </row>
    <row r="890" spans="1:15" s="897" customFormat="1" x14ac:dyDescent="0.2">
      <c r="A890" s="935"/>
      <c r="B890" s="936"/>
      <c r="D890" s="937"/>
      <c r="E890" s="935"/>
      <c r="H890" s="1024"/>
      <c r="I890" s="1024"/>
      <c r="J890" s="1024"/>
      <c r="K890" s="944"/>
      <c r="L890" s="996"/>
      <c r="O890" s="1032"/>
    </row>
    <row r="891" spans="1:15" s="897" customFormat="1" x14ac:dyDescent="0.2">
      <c r="A891" s="935"/>
      <c r="B891" s="936"/>
      <c r="D891" s="937"/>
      <c r="E891" s="935"/>
      <c r="H891" s="1024"/>
      <c r="I891" s="1024"/>
      <c r="J891" s="1024"/>
      <c r="K891" s="944"/>
      <c r="L891" s="996"/>
      <c r="O891" s="1032"/>
    </row>
    <row r="892" spans="1:15" s="897" customFormat="1" x14ac:dyDescent="0.2">
      <c r="A892" s="935"/>
      <c r="B892" s="936"/>
      <c r="D892" s="937"/>
      <c r="E892" s="935"/>
      <c r="H892" s="1024"/>
      <c r="I892" s="1024"/>
      <c r="J892" s="1024"/>
      <c r="K892" s="944"/>
      <c r="L892" s="996"/>
      <c r="O892" s="1032"/>
    </row>
    <row r="893" spans="1:15" s="897" customFormat="1" x14ac:dyDescent="0.2">
      <c r="A893" s="935"/>
      <c r="B893" s="936"/>
      <c r="D893" s="937"/>
      <c r="E893" s="935"/>
      <c r="H893" s="1024"/>
      <c r="I893" s="1024"/>
      <c r="J893" s="1024"/>
      <c r="K893" s="944"/>
      <c r="L893" s="996"/>
      <c r="O893" s="1032"/>
    </row>
    <row r="894" spans="1:15" s="897" customFormat="1" x14ac:dyDescent="0.2">
      <c r="A894" s="935"/>
      <c r="B894" s="936"/>
      <c r="D894" s="937"/>
      <c r="E894" s="935"/>
      <c r="H894" s="1024"/>
      <c r="I894" s="1024"/>
      <c r="J894" s="1024"/>
      <c r="K894" s="944"/>
      <c r="L894" s="996"/>
      <c r="O894" s="1032"/>
    </row>
    <row r="895" spans="1:15" s="897" customFormat="1" x14ac:dyDescent="0.2">
      <c r="A895" s="935"/>
      <c r="B895" s="936"/>
      <c r="D895" s="937"/>
      <c r="E895" s="935"/>
      <c r="H895" s="1024"/>
      <c r="I895" s="1024"/>
      <c r="J895" s="1024"/>
      <c r="K895" s="944"/>
      <c r="L895" s="996"/>
      <c r="O895" s="1032"/>
    </row>
    <row r="896" spans="1:15" s="897" customFormat="1" x14ac:dyDescent="0.2">
      <c r="A896" s="935"/>
      <c r="B896" s="936"/>
      <c r="D896" s="937"/>
      <c r="E896" s="935"/>
      <c r="H896" s="1024"/>
      <c r="I896" s="1024"/>
      <c r="J896" s="1024"/>
      <c r="K896" s="944"/>
      <c r="L896" s="996"/>
      <c r="O896" s="1032"/>
    </row>
    <row r="897" spans="1:15" s="897" customFormat="1" x14ac:dyDescent="0.2">
      <c r="A897" s="935"/>
      <c r="B897" s="936"/>
      <c r="D897" s="937"/>
      <c r="E897" s="935"/>
      <c r="H897" s="1024"/>
      <c r="I897" s="1024"/>
      <c r="J897" s="1024"/>
      <c r="K897" s="944"/>
      <c r="L897" s="996"/>
      <c r="O897" s="1032"/>
    </row>
    <row r="898" spans="1:15" s="897" customFormat="1" x14ac:dyDescent="0.2">
      <c r="A898" s="935"/>
      <c r="B898" s="936"/>
      <c r="D898" s="937"/>
      <c r="E898" s="935"/>
      <c r="H898" s="1024"/>
      <c r="I898" s="1024"/>
      <c r="J898" s="1024"/>
      <c r="K898" s="944"/>
      <c r="L898" s="996"/>
      <c r="O898" s="1032"/>
    </row>
    <row r="899" spans="1:15" s="897" customFormat="1" x14ac:dyDescent="0.2">
      <c r="A899" s="935"/>
      <c r="B899" s="936"/>
      <c r="D899" s="937"/>
      <c r="E899" s="935"/>
      <c r="H899" s="1024"/>
      <c r="I899" s="1024"/>
      <c r="J899" s="1024"/>
      <c r="K899" s="944"/>
      <c r="L899" s="996"/>
      <c r="O899" s="1032"/>
    </row>
    <row r="900" spans="1:15" s="897" customFormat="1" x14ac:dyDescent="0.2">
      <c r="A900" s="935"/>
      <c r="B900" s="936"/>
      <c r="D900" s="937"/>
      <c r="E900" s="935"/>
      <c r="H900" s="1024"/>
      <c r="I900" s="1024"/>
      <c r="J900" s="1024"/>
      <c r="K900" s="944"/>
      <c r="L900" s="996"/>
      <c r="O900" s="1032"/>
    </row>
    <row r="901" spans="1:15" s="897" customFormat="1" x14ac:dyDescent="0.2">
      <c r="A901" s="935"/>
      <c r="B901" s="936"/>
      <c r="D901" s="937"/>
      <c r="E901" s="935"/>
      <c r="H901" s="1024"/>
      <c r="I901" s="1024"/>
      <c r="J901" s="1024"/>
      <c r="K901" s="944"/>
      <c r="L901" s="996"/>
      <c r="O901" s="1032"/>
    </row>
    <row r="902" spans="1:15" s="897" customFormat="1" x14ac:dyDescent="0.2">
      <c r="A902" s="935"/>
      <c r="B902" s="936"/>
      <c r="D902" s="937"/>
      <c r="E902" s="935"/>
      <c r="H902" s="1024"/>
      <c r="I902" s="1024"/>
      <c r="J902" s="1024"/>
      <c r="K902" s="944"/>
      <c r="L902" s="996"/>
      <c r="O902" s="1032"/>
    </row>
    <row r="903" spans="1:15" s="897" customFormat="1" x14ac:dyDescent="0.2">
      <c r="A903" s="935"/>
      <c r="B903" s="936"/>
      <c r="D903" s="937"/>
      <c r="E903" s="935"/>
      <c r="H903" s="1024"/>
      <c r="I903" s="1024"/>
      <c r="J903" s="1024"/>
      <c r="K903" s="944"/>
      <c r="L903" s="996"/>
      <c r="O903" s="1032"/>
    </row>
    <row r="904" spans="1:15" s="897" customFormat="1" x14ac:dyDescent="0.2">
      <c r="A904" s="935"/>
      <c r="B904" s="936"/>
      <c r="D904" s="937"/>
      <c r="E904" s="935"/>
      <c r="H904" s="1024"/>
      <c r="I904" s="1024"/>
      <c r="J904" s="1024"/>
      <c r="K904" s="944"/>
      <c r="L904" s="996"/>
      <c r="O904" s="1032"/>
    </row>
    <row r="905" spans="1:15" s="897" customFormat="1" x14ac:dyDescent="0.2">
      <c r="A905" s="935"/>
      <c r="B905" s="936"/>
      <c r="D905" s="937"/>
      <c r="E905" s="935"/>
      <c r="H905" s="1024"/>
      <c r="I905" s="1024"/>
      <c r="J905" s="1024"/>
      <c r="K905" s="944"/>
      <c r="L905" s="996"/>
      <c r="O905" s="1032"/>
    </row>
    <row r="906" spans="1:15" s="897" customFormat="1" x14ac:dyDescent="0.2">
      <c r="A906" s="935"/>
      <c r="B906" s="936"/>
      <c r="D906" s="937"/>
      <c r="E906" s="935"/>
      <c r="H906" s="1024"/>
      <c r="I906" s="1024"/>
      <c r="J906" s="1024"/>
      <c r="K906" s="944"/>
      <c r="L906" s="996"/>
      <c r="O906" s="1032"/>
    </row>
    <row r="907" spans="1:15" s="897" customFormat="1" x14ac:dyDescent="0.2">
      <c r="A907" s="935"/>
      <c r="B907" s="936"/>
      <c r="D907" s="937"/>
      <c r="E907" s="935"/>
      <c r="H907" s="1024"/>
      <c r="I907" s="1024"/>
      <c r="J907" s="1024"/>
      <c r="K907" s="944"/>
      <c r="L907" s="996"/>
      <c r="O907" s="1032"/>
    </row>
    <row r="908" spans="1:15" s="897" customFormat="1" x14ac:dyDescent="0.2">
      <c r="A908" s="935"/>
      <c r="B908" s="936"/>
      <c r="D908" s="937"/>
      <c r="E908" s="935"/>
      <c r="H908" s="1024"/>
      <c r="I908" s="1024"/>
      <c r="J908" s="1024"/>
      <c r="K908" s="944"/>
      <c r="L908" s="996"/>
      <c r="O908" s="1032"/>
    </row>
    <row r="909" spans="1:15" s="897" customFormat="1" x14ac:dyDescent="0.2">
      <c r="A909" s="935"/>
      <c r="B909" s="936"/>
      <c r="D909" s="937"/>
      <c r="E909" s="935"/>
      <c r="H909" s="1024"/>
      <c r="I909" s="1024"/>
      <c r="J909" s="1024"/>
      <c r="K909" s="944"/>
      <c r="L909" s="996"/>
      <c r="O909" s="1032"/>
    </row>
    <row r="910" spans="1:15" s="897" customFormat="1" x14ac:dyDescent="0.2">
      <c r="A910" s="935"/>
      <c r="B910" s="936"/>
      <c r="D910" s="937"/>
      <c r="E910" s="935"/>
      <c r="H910" s="1024"/>
      <c r="I910" s="1024"/>
      <c r="J910" s="1024"/>
      <c r="K910" s="944"/>
      <c r="L910" s="996"/>
      <c r="O910" s="1032"/>
    </row>
    <row r="911" spans="1:15" s="897" customFormat="1" x14ac:dyDescent="0.2">
      <c r="A911" s="935"/>
      <c r="B911" s="936"/>
      <c r="D911" s="937"/>
      <c r="E911" s="935"/>
      <c r="H911" s="1024"/>
      <c r="I911" s="1024"/>
      <c r="J911" s="1024"/>
      <c r="K911" s="944"/>
      <c r="L911" s="996"/>
      <c r="O911" s="1032"/>
    </row>
    <row r="912" spans="1:15" s="897" customFormat="1" x14ac:dyDescent="0.2">
      <c r="A912" s="935"/>
      <c r="B912" s="936"/>
      <c r="D912" s="937"/>
      <c r="E912" s="935"/>
      <c r="H912" s="1024"/>
      <c r="I912" s="1024"/>
      <c r="J912" s="1024"/>
      <c r="K912" s="944"/>
      <c r="L912" s="996"/>
      <c r="O912" s="1032"/>
    </row>
    <row r="913" spans="1:15" s="897" customFormat="1" x14ac:dyDescent="0.2">
      <c r="A913" s="935"/>
      <c r="B913" s="936"/>
      <c r="D913" s="937"/>
      <c r="E913" s="935"/>
      <c r="H913" s="1024"/>
      <c r="I913" s="1024"/>
      <c r="J913" s="1024"/>
      <c r="K913" s="944"/>
      <c r="L913" s="996"/>
      <c r="O913" s="1032"/>
    </row>
    <row r="914" spans="1:15" s="897" customFormat="1" x14ac:dyDescent="0.2">
      <c r="A914" s="935"/>
      <c r="B914" s="936"/>
      <c r="D914" s="937"/>
      <c r="E914" s="935"/>
      <c r="H914" s="1024"/>
      <c r="I914" s="1024"/>
      <c r="J914" s="1024"/>
      <c r="K914" s="944"/>
      <c r="L914" s="996"/>
      <c r="O914" s="1032"/>
    </row>
    <row r="915" spans="1:15" s="897" customFormat="1" x14ac:dyDescent="0.2">
      <c r="A915" s="935"/>
      <c r="B915" s="936"/>
      <c r="D915" s="937"/>
      <c r="E915" s="935"/>
      <c r="H915" s="1024"/>
      <c r="I915" s="1024"/>
      <c r="J915" s="1024"/>
      <c r="K915" s="944"/>
      <c r="L915" s="996"/>
      <c r="O915" s="1032"/>
    </row>
    <row r="916" spans="1:15" s="897" customFormat="1" x14ac:dyDescent="0.2">
      <c r="A916" s="935"/>
      <c r="B916" s="936"/>
      <c r="D916" s="937"/>
      <c r="E916" s="935"/>
      <c r="H916" s="1024"/>
      <c r="I916" s="1024"/>
      <c r="J916" s="1024"/>
      <c r="K916" s="944"/>
      <c r="L916" s="996"/>
      <c r="O916" s="1032"/>
    </row>
    <row r="917" spans="1:15" s="897" customFormat="1" x14ac:dyDescent="0.2">
      <c r="A917" s="935"/>
      <c r="B917" s="936"/>
      <c r="D917" s="937"/>
      <c r="E917" s="935"/>
      <c r="H917" s="1024"/>
      <c r="I917" s="1024"/>
      <c r="J917" s="1024"/>
      <c r="K917" s="944"/>
      <c r="L917" s="996"/>
      <c r="O917" s="1032"/>
    </row>
    <row r="918" spans="1:15" s="897" customFormat="1" x14ac:dyDescent="0.2">
      <c r="A918" s="935"/>
      <c r="B918" s="936"/>
      <c r="D918" s="937"/>
      <c r="E918" s="935"/>
      <c r="H918" s="1024"/>
      <c r="I918" s="1024"/>
      <c r="J918" s="1024"/>
      <c r="K918" s="944"/>
      <c r="L918" s="996"/>
      <c r="O918" s="1032"/>
    </row>
    <row r="919" spans="1:15" s="897" customFormat="1" x14ac:dyDescent="0.2">
      <c r="A919" s="935"/>
      <c r="B919" s="936"/>
      <c r="D919" s="937"/>
      <c r="E919" s="935"/>
      <c r="H919" s="1024"/>
      <c r="I919" s="1024"/>
      <c r="J919" s="1024"/>
      <c r="K919" s="944"/>
      <c r="L919" s="996"/>
      <c r="O919" s="1032"/>
    </row>
    <row r="920" spans="1:15" s="897" customFormat="1" x14ac:dyDescent="0.2">
      <c r="A920" s="935"/>
      <c r="B920" s="936"/>
      <c r="D920" s="937"/>
      <c r="E920" s="935"/>
      <c r="H920" s="1024"/>
      <c r="I920" s="1024"/>
      <c r="J920" s="1024"/>
      <c r="K920" s="944"/>
      <c r="L920" s="996"/>
      <c r="O920" s="1032"/>
    </row>
    <row r="921" spans="1:15" s="897" customFormat="1" x14ac:dyDescent="0.2">
      <c r="A921" s="935"/>
      <c r="B921" s="936"/>
      <c r="D921" s="937"/>
      <c r="E921" s="935"/>
      <c r="H921" s="1024"/>
      <c r="I921" s="1024"/>
      <c r="J921" s="1024"/>
      <c r="K921" s="944"/>
      <c r="L921" s="996"/>
      <c r="O921" s="1032"/>
    </row>
    <row r="922" spans="1:15" s="897" customFormat="1" x14ac:dyDescent="0.2">
      <c r="A922" s="935"/>
      <c r="B922" s="936"/>
      <c r="D922" s="937"/>
      <c r="E922" s="935"/>
      <c r="H922" s="1024"/>
      <c r="I922" s="1024"/>
      <c r="J922" s="1024"/>
      <c r="K922" s="944"/>
      <c r="L922" s="996"/>
      <c r="O922" s="1032"/>
    </row>
    <row r="923" spans="1:15" s="897" customFormat="1" x14ac:dyDescent="0.2">
      <c r="A923" s="935"/>
      <c r="B923" s="936"/>
      <c r="D923" s="937"/>
      <c r="E923" s="935"/>
      <c r="H923" s="1024"/>
      <c r="I923" s="1024"/>
      <c r="J923" s="1024"/>
      <c r="K923" s="944"/>
      <c r="L923" s="996"/>
      <c r="O923" s="1032"/>
    </row>
    <row r="924" spans="1:15" s="897" customFormat="1" x14ac:dyDescent="0.2">
      <c r="A924" s="935"/>
      <c r="B924" s="936"/>
      <c r="D924" s="937"/>
      <c r="E924" s="935"/>
      <c r="H924" s="1024"/>
      <c r="I924" s="1024"/>
      <c r="J924" s="1024"/>
      <c r="K924" s="944"/>
      <c r="L924" s="996"/>
      <c r="O924" s="1032"/>
    </row>
    <row r="925" spans="1:15" s="897" customFormat="1" x14ac:dyDescent="0.2">
      <c r="A925" s="935"/>
      <c r="B925" s="936"/>
      <c r="D925" s="937"/>
      <c r="E925" s="935"/>
      <c r="H925" s="1024"/>
      <c r="I925" s="1024"/>
      <c r="J925" s="1024"/>
      <c r="K925" s="944"/>
      <c r="L925" s="996"/>
      <c r="O925" s="1032"/>
    </row>
    <row r="926" spans="1:15" s="897" customFormat="1" x14ac:dyDescent="0.2">
      <c r="A926" s="935"/>
      <c r="B926" s="936"/>
      <c r="D926" s="937"/>
      <c r="E926" s="935"/>
      <c r="H926" s="1024"/>
      <c r="I926" s="1024"/>
      <c r="J926" s="1024"/>
      <c r="K926" s="944"/>
      <c r="L926" s="996"/>
      <c r="O926" s="1032"/>
    </row>
    <row r="927" spans="1:15" s="897" customFormat="1" x14ac:dyDescent="0.2">
      <c r="A927" s="935"/>
      <c r="B927" s="936"/>
      <c r="D927" s="937"/>
      <c r="E927" s="935"/>
      <c r="H927" s="1024"/>
      <c r="I927" s="1024"/>
      <c r="J927" s="1024"/>
      <c r="K927" s="944"/>
      <c r="L927" s="996"/>
      <c r="O927" s="1032"/>
    </row>
    <row r="928" spans="1:15" s="897" customFormat="1" x14ac:dyDescent="0.2">
      <c r="A928" s="935"/>
      <c r="B928" s="936"/>
      <c r="D928" s="937"/>
      <c r="E928" s="935"/>
      <c r="H928" s="1024"/>
      <c r="I928" s="1024"/>
      <c r="J928" s="1024"/>
      <c r="K928" s="944"/>
      <c r="L928" s="996"/>
      <c r="O928" s="1032"/>
    </row>
    <row r="929" spans="1:15" s="897" customFormat="1" x14ac:dyDescent="0.2">
      <c r="A929" s="935"/>
      <c r="B929" s="936"/>
      <c r="D929" s="937"/>
      <c r="E929" s="935"/>
      <c r="H929" s="1024"/>
      <c r="I929" s="1024"/>
      <c r="J929" s="1024"/>
      <c r="K929" s="944"/>
      <c r="L929" s="996"/>
      <c r="O929" s="1032"/>
    </row>
    <row r="930" spans="1:15" s="897" customFormat="1" x14ac:dyDescent="0.2">
      <c r="A930" s="935"/>
      <c r="B930" s="936"/>
      <c r="D930" s="937"/>
      <c r="E930" s="935"/>
      <c r="H930" s="1024"/>
      <c r="I930" s="1024"/>
      <c r="J930" s="1024"/>
      <c r="K930" s="944"/>
      <c r="L930" s="996"/>
      <c r="O930" s="1032"/>
    </row>
    <row r="931" spans="1:15" s="897" customFormat="1" x14ac:dyDescent="0.2">
      <c r="A931" s="935"/>
      <c r="B931" s="936"/>
      <c r="D931" s="937"/>
      <c r="E931" s="935"/>
      <c r="H931" s="1024"/>
      <c r="I931" s="1024"/>
      <c r="J931" s="1024"/>
      <c r="K931" s="944"/>
      <c r="L931" s="996"/>
      <c r="O931" s="1032"/>
    </row>
    <row r="932" spans="1:15" s="897" customFormat="1" x14ac:dyDescent="0.2">
      <c r="A932" s="935"/>
      <c r="B932" s="936"/>
      <c r="D932" s="937"/>
      <c r="E932" s="935"/>
      <c r="H932" s="1024"/>
      <c r="I932" s="1024"/>
      <c r="J932" s="1024"/>
      <c r="K932" s="944"/>
      <c r="L932" s="996"/>
      <c r="O932" s="1032"/>
    </row>
    <row r="933" spans="1:15" s="897" customFormat="1" x14ac:dyDescent="0.2">
      <c r="A933" s="935"/>
      <c r="B933" s="936"/>
      <c r="D933" s="937"/>
      <c r="E933" s="935"/>
      <c r="H933" s="1024"/>
      <c r="I933" s="1024"/>
      <c r="J933" s="1024"/>
      <c r="K933" s="944"/>
      <c r="L933" s="996"/>
      <c r="O933" s="1032"/>
    </row>
    <row r="934" spans="1:15" s="897" customFormat="1" x14ac:dyDescent="0.2">
      <c r="A934" s="935"/>
      <c r="B934" s="936"/>
      <c r="D934" s="937"/>
      <c r="E934" s="935"/>
      <c r="H934" s="1024"/>
      <c r="I934" s="1024"/>
      <c r="J934" s="1024"/>
      <c r="K934" s="944"/>
      <c r="L934" s="996"/>
      <c r="O934" s="1032"/>
    </row>
    <row r="935" spans="1:15" s="897" customFormat="1" x14ac:dyDescent="0.2">
      <c r="A935" s="935"/>
      <c r="B935" s="936"/>
      <c r="D935" s="937"/>
      <c r="E935" s="935"/>
      <c r="H935" s="1024"/>
      <c r="I935" s="1024"/>
      <c r="J935" s="1024"/>
      <c r="K935" s="944"/>
      <c r="L935" s="996"/>
      <c r="O935" s="1032"/>
    </row>
    <row r="936" spans="1:15" s="897" customFormat="1" x14ac:dyDescent="0.2">
      <c r="A936" s="935"/>
      <c r="B936" s="936"/>
      <c r="D936" s="937"/>
      <c r="E936" s="935"/>
      <c r="H936" s="1024"/>
      <c r="I936" s="1024"/>
      <c r="J936" s="1024"/>
      <c r="K936" s="944"/>
      <c r="L936" s="996"/>
      <c r="O936" s="1032"/>
    </row>
    <row r="937" spans="1:15" s="897" customFormat="1" x14ac:dyDescent="0.2">
      <c r="A937" s="935"/>
      <c r="B937" s="936"/>
      <c r="D937" s="937"/>
      <c r="E937" s="935"/>
      <c r="H937" s="1024"/>
      <c r="I937" s="1024"/>
      <c r="J937" s="1024"/>
      <c r="K937" s="944"/>
      <c r="L937" s="996"/>
      <c r="O937" s="1032"/>
    </row>
    <row r="938" spans="1:15" s="897" customFormat="1" x14ac:dyDescent="0.2">
      <c r="A938" s="935"/>
      <c r="B938" s="936"/>
      <c r="D938" s="937"/>
      <c r="E938" s="935"/>
      <c r="H938" s="1024"/>
      <c r="I938" s="1024"/>
      <c r="J938" s="1024"/>
      <c r="K938" s="944"/>
      <c r="L938" s="996"/>
      <c r="O938" s="1032"/>
    </row>
    <row r="939" spans="1:15" s="897" customFormat="1" x14ac:dyDescent="0.2">
      <c r="A939" s="935"/>
      <c r="B939" s="936"/>
      <c r="D939" s="937"/>
      <c r="E939" s="935"/>
      <c r="H939" s="1024"/>
      <c r="I939" s="1024"/>
      <c r="J939" s="1024"/>
      <c r="K939" s="944"/>
      <c r="L939" s="996"/>
      <c r="O939" s="1032"/>
    </row>
    <row r="940" spans="1:15" s="897" customFormat="1" x14ac:dyDescent="0.2">
      <c r="A940" s="935"/>
      <c r="B940" s="936"/>
      <c r="D940" s="937"/>
      <c r="E940" s="935"/>
      <c r="H940" s="1024"/>
      <c r="I940" s="1024"/>
      <c r="J940" s="1024"/>
      <c r="K940" s="944"/>
      <c r="L940" s="996"/>
      <c r="O940" s="1032"/>
    </row>
    <row r="941" spans="1:15" s="897" customFormat="1" x14ac:dyDescent="0.2">
      <c r="A941" s="935"/>
      <c r="B941" s="936"/>
      <c r="D941" s="937"/>
      <c r="E941" s="935"/>
      <c r="H941" s="1024"/>
      <c r="I941" s="1024"/>
      <c r="J941" s="1024"/>
      <c r="K941" s="944"/>
      <c r="L941" s="996"/>
      <c r="O941" s="1032"/>
    </row>
    <row r="942" spans="1:15" s="897" customFormat="1" x14ac:dyDescent="0.2">
      <c r="A942" s="935"/>
      <c r="B942" s="936"/>
      <c r="D942" s="937"/>
      <c r="E942" s="935"/>
      <c r="H942" s="1024"/>
      <c r="I942" s="1024"/>
      <c r="J942" s="1024"/>
      <c r="K942" s="944"/>
      <c r="L942" s="996"/>
      <c r="O942" s="1032"/>
    </row>
    <row r="943" spans="1:15" s="897" customFormat="1" x14ac:dyDescent="0.2">
      <c r="A943" s="935"/>
      <c r="B943" s="936"/>
      <c r="D943" s="937"/>
      <c r="E943" s="935"/>
      <c r="H943" s="1024"/>
      <c r="I943" s="1024"/>
      <c r="J943" s="1024"/>
      <c r="K943" s="944"/>
      <c r="L943" s="996"/>
      <c r="O943" s="1032"/>
    </row>
    <row r="944" spans="1:15" s="897" customFormat="1" x14ac:dyDescent="0.2">
      <c r="A944" s="935"/>
      <c r="B944" s="936"/>
      <c r="D944" s="937"/>
      <c r="E944" s="935"/>
      <c r="H944" s="1024"/>
      <c r="I944" s="1024"/>
      <c r="J944" s="1024"/>
      <c r="K944" s="944"/>
      <c r="L944" s="996"/>
      <c r="O944" s="1032"/>
    </row>
    <row r="945" spans="1:15" s="897" customFormat="1" x14ac:dyDescent="0.2">
      <c r="A945" s="935"/>
      <c r="B945" s="936"/>
      <c r="D945" s="937"/>
      <c r="E945" s="935"/>
      <c r="H945" s="1024"/>
      <c r="I945" s="1024"/>
      <c r="J945" s="1024"/>
      <c r="K945" s="944"/>
      <c r="L945" s="996"/>
      <c r="O945" s="1032"/>
    </row>
    <row r="946" spans="1:15" s="897" customFormat="1" x14ac:dyDescent="0.2">
      <c r="A946" s="935"/>
      <c r="B946" s="936"/>
      <c r="D946" s="937"/>
      <c r="E946" s="935"/>
      <c r="H946" s="1024"/>
      <c r="I946" s="1024"/>
      <c r="J946" s="1024"/>
      <c r="K946" s="944"/>
      <c r="L946" s="996"/>
      <c r="O946" s="1032"/>
    </row>
    <row r="947" spans="1:15" s="897" customFormat="1" x14ac:dyDescent="0.2">
      <c r="A947" s="935"/>
      <c r="B947" s="936"/>
      <c r="D947" s="937"/>
      <c r="E947" s="935"/>
      <c r="F947" s="900"/>
      <c r="H947" s="1024"/>
      <c r="I947" s="1024"/>
      <c r="J947" s="1024"/>
      <c r="K947" s="944"/>
      <c r="L947" s="996"/>
      <c r="O947" s="1032"/>
    </row>
    <row r="948" spans="1:15" s="897" customFormat="1" x14ac:dyDescent="0.2">
      <c r="A948" s="935"/>
      <c r="B948" s="936"/>
      <c r="D948" s="937"/>
      <c r="E948" s="935"/>
      <c r="F948" s="900"/>
      <c r="H948" s="1024"/>
      <c r="I948" s="1024"/>
      <c r="J948" s="1024"/>
      <c r="K948" s="944"/>
      <c r="L948" s="996"/>
      <c r="O948" s="1032"/>
    </row>
    <row r="949" spans="1:15" x14ac:dyDescent="0.2">
      <c r="F949" s="896"/>
    </row>
    <row r="950" spans="1:15" x14ac:dyDescent="0.2">
      <c r="F950" s="896"/>
    </row>
    <row r="951" spans="1:15" x14ac:dyDescent="0.2">
      <c r="F951" s="896"/>
    </row>
    <row r="952" spans="1:15" x14ac:dyDescent="0.2">
      <c r="F952" s="896"/>
    </row>
    <row r="953" spans="1:15" x14ac:dyDescent="0.2">
      <c r="F953" s="896"/>
    </row>
    <row r="954" spans="1:15" x14ac:dyDescent="0.2">
      <c r="F954" s="896"/>
    </row>
    <row r="955" spans="1:15" x14ac:dyDescent="0.2">
      <c r="F955" s="896"/>
    </row>
    <row r="956" spans="1:15" x14ac:dyDescent="0.2">
      <c r="F956" s="896"/>
    </row>
    <row r="957" spans="1:15" x14ac:dyDescent="0.2">
      <c r="F957" s="896"/>
    </row>
    <row r="958" spans="1:15" x14ac:dyDescent="0.2">
      <c r="F958" s="896"/>
    </row>
    <row r="959" spans="1:15" x14ac:dyDescent="0.2">
      <c r="F959" s="896"/>
    </row>
    <row r="960" spans="1:15" x14ac:dyDescent="0.2">
      <c r="F960" s="896"/>
    </row>
    <row r="961" spans="6:6" x14ac:dyDescent="0.2">
      <c r="F961" s="896"/>
    </row>
    <row r="962" spans="6:6" x14ac:dyDescent="0.2">
      <c r="F962" s="896"/>
    </row>
    <row r="963" spans="6:6" x14ac:dyDescent="0.2">
      <c r="F963" s="896"/>
    </row>
    <row r="964" spans="6:6" x14ac:dyDescent="0.2">
      <c r="F964" s="896"/>
    </row>
    <row r="965" spans="6:6" x14ac:dyDescent="0.2">
      <c r="F965" s="896"/>
    </row>
    <row r="966" spans="6:6" x14ac:dyDescent="0.2">
      <c r="F966" s="896"/>
    </row>
    <row r="967" spans="6:6" x14ac:dyDescent="0.2">
      <c r="F967" s="896"/>
    </row>
    <row r="968" spans="6:6" x14ac:dyDescent="0.2">
      <c r="F968" s="896"/>
    </row>
    <row r="969" spans="6:6" x14ac:dyDescent="0.2">
      <c r="F969" s="896"/>
    </row>
    <row r="970" spans="6:6" x14ac:dyDescent="0.2">
      <c r="F970" s="896"/>
    </row>
    <row r="971" spans="6:6" x14ac:dyDescent="0.2">
      <c r="F971" s="896"/>
    </row>
    <row r="972" spans="6:6" x14ac:dyDescent="0.2">
      <c r="F972" s="896"/>
    </row>
    <row r="973" spans="6:6" x14ac:dyDescent="0.2">
      <c r="F973" s="896"/>
    </row>
    <row r="974" spans="6:6" x14ac:dyDescent="0.2">
      <c r="F974" s="896"/>
    </row>
    <row r="975" spans="6:6" x14ac:dyDescent="0.2">
      <c r="F975" s="896"/>
    </row>
    <row r="976" spans="6:6" x14ac:dyDescent="0.2">
      <c r="F976" s="896"/>
    </row>
    <row r="977" spans="6:6" x14ac:dyDescent="0.2">
      <c r="F977" s="896"/>
    </row>
    <row r="978" spans="6:6" x14ac:dyDescent="0.2">
      <c r="F978" s="896"/>
    </row>
    <row r="979" spans="6:6" x14ac:dyDescent="0.2">
      <c r="F979" s="896"/>
    </row>
    <row r="980" spans="6:6" x14ac:dyDescent="0.2">
      <c r="F980" s="896"/>
    </row>
    <row r="981" spans="6:6" x14ac:dyDescent="0.2">
      <c r="F981" s="896"/>
    </row>
    <row r="982" spans="6:6" x14ac:dyDescent="0.2">
      <c r="F982" s="896"/>
    </row>
    <row r="983" spans="6:6" x14ac:dyDescent="0.2">
      <c r="F983" s="896"/>
    </row>
    <row r="984" spans="6:6" x14ac:dyDescent="0.2">
      <c r="F984" s="896"/>
    </row>
    <row r="985" spans="6:6" x14ac:dyDescent="0.2">
      <c r="F985" s="896"/>
    </row>
    <row r="986" spans="6:6" x14ac:dyDescent="0.2">
      <c r="F986" s="896"/>
    </row>
    <row r="987" spans="6:6" x14ac:dyDescent="0.2">
      <c r="F987" s="896"/>
    </row>
    <row r="988" spans="6:6" x14ac:dyDescent="0.2">
      <c r="F988" s="896"/>
    </row>
    <row r="989" spans="6:6" x14ac:dyDescent="0.2">
      <c r="F989" s="896"/>
    </row>
    <row r="990" spans="6:6" x14ac:dyDescent="0.2">
      <c r="F990" s="896"/>
    </row>
    <row r="991" spans="6:6" x14ac:dyDescent="0.2">
      <c r="F991" s="896"/>
    </row>
    <row r="992" spans="6:6" x14ac:dyDescent="0.2">
      <c r="F992" s="896"/>
    </row>
    <row r="993" spans="6:6" x14ac:dyDescent="0.2">
      <c r="F993" s="896"/>
    </row>
    <row r="994" spans="6:6" x14ac:dyDescent="0.2">
      <c r="F994" s="896"/>
    </row>
    <row r="995" spans="6:6" x14ac:dyDescent="0.2">
      <c r="F995" s="896"/>
    </row>
    <row r="996" spans="6:6" x14ac:dyDescent="0.2">
      <c r="F996" s="896"/>
    </row>
    <row r="997" spans="6:6" x14ac:dyDescent="0.2">
      <c r="F997" s="896"/>
    </row>
    <row r="998" spans="6:6" x14ac:dyDescent="0.2">
      <c r="F998" s="896"/>
    </row>
    <row r="999" spans="6:6" x14ac:dyDescent="0.2">
      <c r="F999" s="896"/>
    </row>
    <row r="1000" spans="6:6" x14ac:dyDescent="0.2">
      <c r="F1000" s="896"/>
    </row>
    <row r="1001" spans="6:6" x14ac:dyDescent="0.2">
      <c r="F1001" s="896"/>
    </row>
    <row r="1002" spans="6:6" x14ac:dyDescent="0.2">
      <c r="F1002" s="896"/>
    </row>
    <row r="1003" spans="6:6" x14ac:dyDescent="0.2">
      <c r="F1003" s="896"/>
    </row>
    <row r="1004" spans="6:6" x14ac:dyDescent="0.2">
      <c r="F1004" s="896"/>
    </row>
    <row r="1005" spans="6:6" x14ac:dyDescent="0.2">
      <c r="F1005" s="896"/>
    </row>
    <row r="1006" spans="6:6" x14ac:dyDescent="0.2">
      <c r="F1006" s="896"/>
    </row>
    <row r="1007" spans="6:6" x14ac:dyDescent="0.2">
      <c r="F1007" s="896"/>
    </row>
    <row r="1008" spans="6:6" x14ac:dyDescent="0.2">
      <c r="F1008" s="896"/>
    </row>
    <row r="1009" spans="6:6" x14ac:dyDescent="0.2">
      <c r="F1009" s="896"/>
    </row>
    <row r="1010" spans="6:6" x14ac:dyDescent="0.2">
      <c r="F1010" s="896"/>
    </row>
    <row r="1011" spans="6:6" x14ac:dyDescent="0.2">
      <c r="F1011" s="896"/>
    </row>
    <row r="1012" spans="6:6" x14ac:dyDescent="0.2">
      <c r="F1012" s="896"/>
    </row>
    <row r="1013" spans="6:6" x14ac:dyDescent="0.2">
      <c r="F1013" s="896"/>
    </row>
    <row r="1014" spans="6:6" x14ac:dyDescent="0.2">
      <c r="F1014" s="896"/>
    </row>
    <row r="1015" spans="6:6" x14ac:dyDescent="0.2">
      <c r="F1015" s="896"/>
    </row>
    <row r="1016" spans="6:6" x14ac:dyDescent="0.2">
      <c r="F1016" s="896"/>
    </row>
    <row r="1017" spans="6:6" x14ac:dyDescent="0.2">
      <c r="F1017" s="896"/>
    </row>
    <row r="1018" spans="6:6" x14ac:dyDescent="0.2">
      <c r="F1018" s="896"/>
    </row>
    <row r="1019" spans="6:6" x14ac:dyDescent="0.2">
      <c r="F1019" s="896"/>
    </row>
    <row r="1020" spans="6:6" x14ac:dyDescent="0.2">
      <c r="F1020" s="896"/>
    </row>
    <row r="1021" spans="6:6" x14ac:dyDescent="0.2">
      <c r="F1021" s="896"/>
    </row>
    <row r="1022" spans="6:6" x14ac:dyDescent="0.2">
      <c r="F1022" s="896"/>
    </row>
    <row r="1023" spans="6:6" x14ac:dyDescent="0.2">
      <c r="F1023" s="896"/>
    </row>
    <row r="1024" spans="6:6" x14ac:dyDescent="0.2">
      <c r="F1024" s="896"/>
    </row>
    <row r="1025" spans="6:6" x14ac:dyDescent="0.2">
      <c r="F1025" s="896"/>
    </row>
    <row r="1026" spans="6:6" x14ac:dyDescent="0.2">
      <c r="F1026" s="896"/>
    </row>
    <row r="1027" spans="6:6" x14ac:dyDescent="0.2">
      <c r="F1027" s="896"/>
    </row>
    <row r="1028" spans="6:6" x14ac:dyDescent="0.2">
      <c r="F1028" s="896"/>
    </row>
    <row r="1029" spans="6:6" x14ac:dyDescent="0.2">
      <c r="F1029" s="896"/>
    </row>
    <row r="1030" spans="6:6" x14ac:dyDescent="0.2">
      <c r="F1030" s="896"/>
    </row>
    <row r="1031" spans="6:6" x14ac:dyDescent="0.2">
      <c r="F1031" s="896"/>
    </row>
    <row r="1032" spans="6:6" x14ac:dyDescent="0.2">
      <c r="F1032" s="896"/>
    </row>
    <row r="1033" spans="6:6" x14ac:dyDescent="0.2">
      <c r="F1033" s="896"/>
    </row>
    <row r="1034" spans="6:6" x14ac:dyDescent="0.2">
      <c r="F1034" s="896"/>
    </row>
    <row r="1035" spans="6:6" x14ac:dyDescent="0.2">
      <c r="F1035" s="896"/>
    </row>
    <row r="1036" spans="6:6" x14ac:dyDescent="0.2">
      <c r="F1036" s="896"/>
    </row>
    <row r="1037" spans="6:6" x14ac:dyDescent="0.2">
      <c r="F1037" s="896"/>
    </row>
    <row r="1038" spans="6:6" x14ac:dyDescent="0.2">
      <c r="F1038" s="896"/>
    </row>
    <row r="1039" spans="6:6" x14ac:dyDescent="0.2">
      <c r="F1039" s="896"/>
    </row>
    <row r="1040" spans="6:6" x14ac:dyDescent="0.2">
      <c r="F1040" s="896"/>
    </row>
    <row r="1041" spans="6:6" x14ac:dyDescent="0.2">
      <c r="F1041" s="896"/>
    </row>
    <row r="1042" spans="6:6" x14ac:dyDescent="0.2">
      <c r="F1042" s="896"/>
    </row>
    <row r="1043" spans="6:6" x14ac:dyDescent="0.2">
      <c r="F1043" s="896"/>
    </row>
    <row r="1044" spans="6:6" x14ac:dyDescent="0.2">
      <c r="F1044" s="896"/>
    </row>
    <row r="1045" spans="6:6" x14ac:dyDescent="0.2">
      <c r="F1045" s="896"/>
    </row>
    <row r="1046" spans="6:6" x14ac:dyDescent="0.2">
      <c r="F1046" s="896"/>
    </row>
    <row r="1047" spans="6:6" x14ac:dyDescent="0.2">
      <c r="F1047" s="896"/>
    </row>
    <row r="1048" spans="6:6" x14ac:dyDescent="0.2">
      <c r="F1048" s="896"/>
    </row>
    <row r="1049" spans="6:6" x14ac:dyDescent="0.2">
      <c r="F1049" s="896"/>
    </row>
    <row r="1050" spans="6:6" x14ac:dyDescent="0.2">
      <c r="F1050" s="896"/>
    </row>
    <row r="1051" spans="6:6" x14ac:dyDescent="0.2">
      <c r="F1051" s="896"/>
    </row>
    <row r="1052" spans="6:6" x14ac:dyDescent="0.2">
      <c r="F1052" s="896"/>
    </row>
    <row r="1053" spans="6:6" x14ac:dyDescent="0.2">
      <c r="F1053" s="896"/>
    </row>
    <row r="1054" spans="6:6" x14ac:dyDescent="0.2">
      <c r="F1054" s="896"/>
    </row>
    <row r="1055" spans="6:6" x14ac:dyDescent="0.2">
      <c r="F1055" s="896"/>
    </row>
    <row r="1056" spans="6:6" x14ac:dyDescent="0.2">
      <c r="F1056" s="896"/>
    </row>
    <row r="1057" spans="6:6" x14ac:dyDescent="0.2">
      <c r="F1057" s="896"/>
    </row>
    <row r="1058" spans="6:6" x14ac:dyDescent="0.2">
      <c r="F1058" s="896"/>
    </row>
    <row r="1059" spans="6:6" x14ac:dyDescent="0.2">
      <c r="F1059" s="896"/>
    </row>
    <row r="1060" spans="6:6" x14ac:dyDescent="0.2">
      <c r="F1060" s="896"/>
    </row>
    <row r="1061" spans="6:6" x14ac:dyDescent="0.2">
      <c r="F1061" s="896"/>
    </row>
    <row r="1062" spans="6:6" x14ac:dyDescent="0.2">
      <c r="F1062" s="896"/>
    </row>
    <row r="1063" spans="6:6" x14ac:dyDescent="0.2">
      <c r="F1063" s="896"/>
    </row>
    <row r="1064" spans="6:6" x14ac:dyDescent="0.2">
      <c r="F1064" s="896"/>
    </row>
    <row r="1065" spans="6:6" x14ac:dyDescent="0.2">
      <c r="F1065" s="896"/>
    </row>
    <row r="1066" spans="6:6" x14ac:dyDescent="0.2">
      <c r="F1066" s="896"/>
    </row>
    <row r="1067" spans="6:6" x14ac:dyDescent="0.2">
      <c r="F1067" s="896"/>
    </row>
    <row r="1068" spans="6:6" x14ac:dyDescent="0.2">
      <c r="F1068" s="896"/>
    </row>
    <row r="1069" spans="6:6" x14ac:dyDescent="0.2">
      <c r="F1069" s="896"/>
    </row>
    <row r="1070" spans="6:6" x14ac:dyDescent="0.2">
      <c r="F1070" s="896"/>
    </row>
    <row r="1071" spans="6:6" x14ac:dyDescent="0.2">
      <c r="F1071" s="896"/>
    </row>
    <row r="1072" spans="6:6" x14ac:dyDescent="0.2">
      <c r="F1072" s="896"/>
    </row>
    <row r="1073" spans="6:6" x14ac:dyDescent="0.2">
      <c r="F1073" s="896"/>
    </row>
    <row r="1074" spans="6:6" x14ac:dyDescent="0.2">
      <c r="F1074" s="896"/>
    </row>
    <row r="1075" spans="6:6" x14ac:dyDescent="0.2">
      <c r="F1075" s="896"/>
    </row>
    <row r="1076" spans="6:6" x14ac:dyDescent="0.2">
      <c r="F1076" s="896"/>
    </row>
    <row r="1077" spans="6:6" x14ac:dyDescent="0.2">
      <c r="F1077" s="896"/>
    </row>
    <row r="1078" spans="6:6" x14ac:dyDescent="0.2">
      <c r="F1078" s="896"/>
    </row>
    <row r="1079" spans="6:6" x14ac:dyDescent="0.2">
      <c r="F1079" s="896"/>
    </row>
    <row r="1080" spans="6:6" x14ac:dyDescent="0.2">
      <c r="F1080" s="896"/>
    </row>
    <row r="1081" spans="6:6" x14ac:dyDescent="0.2">
      <c r="F1081" s="896"/>
    </row>
    <row r="1082" spans="6:6" x14ac:dyDescent="0.2">
      <c r="F1082" s="896"/>
    </row>
    <row r="1083" spans="6:6" x14ac:dyDescent="0.2">
      <c r="F1083" s="896"/>
    </row>
    <row r="1084" spans="6:6" x14ac:dyDescent="0.2">
      <c r="F1084" s="896"/>
    </row>
    <row r="1085" spans="6:6" x14ac:dyDescent="0.2">
      <c r="F1085" s="896"/>
    </row>
    <row r="1086" spans="6:6" x14ac:dyDescent="0.2">
      <c r="F1086" s="896"/>
    </row>
    <row r="1087" spans="6:6" x14ac:dyDescent="0.2">
      <c r="F1087" s="896"/>
    </row>
    <row r="1088" spans="6:6" x14ac:dyDescent="0.2">
      <c r="F1088" s="896"/>
    </row>
    <row r="1089" spans="6:6" x14ac:dyDescent="0.2">
      <c r="F1089" s="896"/>
    </row>
    <row r="1090" spans="6:6" x14ac:dyDescent="0.2">
      <c r="F1090" s="896"/>
    </row>
    <row r="1091" spans="6:6" x14ac:dyDescent="0.2">
      <c r="F1091" s="896"/>
    </row>
    <row r="1092" spans="6:6" x14ac:dyDescent="0.2">
      <c r="F1092" s="896"/>
    </row>
    <row r="1093" spans="6:6" x14ac:dyDescent="0.2">
      <c r="F1093" s="896"/>
    </row>
    <row r="1094" spans="6:6" x14ac:dyDescent="0.2">
      <c r="F1094" s="896"/>
    </row>
    <row r="1095" spans="6:6" x14ac:dyDescent="0.2">
      <c r="F1095" s="896"/>
    </row>
    <row r="1096" spans="6:6" x14ac:dyDescent="0.2">
      <c r="F1096" s="896"/>
    </row>
    <row r="1097" spans="6:6" x14ac:dyDescent="0.2">
      <c r="F1097" s="896"/>
    </row>
    <row r="1098" spans="6:6" x14ac:dyDescent="0.2">
      <c r="F1098" s="896"/>
    </row>
    <row r="1099" spans="6:6" x14ac:dyDescent="0.2">
      <c r="F1099" s="896"/>
    </row>
    <row r="1100" spans="6:6" x14ac:dyDescent="0.2">
      <c r="F1100" s="896"/>
    </row>
    <row r="1101" spans="6:6" x14ac:dyDescent="0.2">
      <c r="F1101" s="896"/>
    </row>
    <row r="1102" spans="6:6" x14ac:dyDescent="0.2">
      <c r="F1102" s="896"/>
    </row>
    <row r="1103" spans="6:6" x14ac:dyDescent="0.2">
      <c r="F1103" s="896"/>
    </row>
    <row r="1104" spans="6:6" x14ac:dyDescent="0.2">
      <c r="F1104" s="896"/>
    </row>
    <row r="1105" spans="6:6" x14ac:dyDescent="0.2">
      <c r="F1105" s="896"/>
    </row>
    <row r="1106" spans="6:6" x14ac:dyDescent="0.2">
      <c r="F1106" s="896"/>
    </row>
    <row r="1107" spans="6:6" x14ac:dyDescent="0.2">
      <c r="F1107" s="896"/>
    </row>
    <row r="1108" spans="6:6" x14ac:dyDescent="0.2">
      <c r="F1108" s="896"/>
    </row>
    <row r="1109" spans="6:6" x14ac:dyDescent="0.2">
      <c r="F1109" s="896"/>
    </row>
    <row r="1110" spans="6:6" x14ac:dyDescent="0.2">
      <c r="F1110" s="896"/>
    </row>
    <row r="1111" spans="6:6" x14ac:dyDescent="0.2">
      <c r="F1111" s="896"/>
    </row>
    <row r="1112" spans="6:6" x14ac:dyDescent="0.2">
      <c r="F1112" s="896"/>
    </row>
    <row r="1113" spans="6:6" x14ac:dyDescent="0.2">
      <c r="F1113" s="896"/>
    </row>
    <row r="1114" spans="6:6" x14ac:dyDescent="0.2">
      <c r="F1114" s="896"/>
    </row>
    <row r="1115" spans="6:6" x14ac:dyDescent="0.2">
      <c r="F1115" s="896"/>
    </row>
    <row r="1116" spans="6:6" x14ac:dyDescent="0.2">
      <c r="F1116" s="896"/>
    </row>
    <row r="1117" spans="6:6" x14ac:dyDescent="0.2">
      <c r="F1117" s="896"/>
    </row>
    <row r="1118" spans="6:6" x14ac:dyDescent="0.2">
      <c r="F1118" s="896"/>
    </row>
    <row r="1119" spans="6:6" x14ac:dyDescent="0.2">
      <c r="F1119" s="896"/>
    </row>
    <row r="1120" spans="6:6" x14ac:dyDescent="0.2">
      <c r="F1120" s="896"/>
    </row>
    <row r="1121" spans="6:6" x14ac:dyDescent="0.2">
      <c r="F1121" s="896"/>
    </row>
    <row r="1122" spans="6:6" x14ac:dyDescent="0.2">
      <c r="F1122" s="896"/>
    </row>
    <row r="1123" spans="6:6" x14ac:dyDescent="0.2">
      <c r="F1123" s="896"/>
    </row>
    <row r="1124" spans="6:6" x14ac:dyDescent="0.2">
      <c r="F1124" s="896"/>
    </row>
    <row r="1125" spans="6:6" x14ac:dyDescent="0.2">
      <c r="F1125" s="896"/>
    </row>
    <row r="1126" spans="6:6" x14ac:dyDescent="0.2">
      <c r="F1126" s="896"/>
    </row>
    <row r="1127" spans="6:6" x14ac:dyDescent="0.2">
      <c r="F1127" s="896"/>
    </row>
    <row r="1128" spans="6:6" x14ac:dyDescent="0.2">
      <c r="F1128" s="896"/>
    </row>
    <row r="1129" spans="6:6" x14ac:dyDescent="0.2">
      <c r="F1129" s="896"/>
    </row>
    <row r="1130" spans="6:6" x14ac:dyDescent="0.2">
      <c r="F1130" s="896"/>
    </row>
    <row r="1131" spans="6:6" x14ac:dyDescent="0.2">
      <c r="F1131" s="896"/>
    </row>
    <row r="1132" spans="6:6" x14ac:dyDescent="0.2">
      <c r="F1132" s="896"/>
    </row>
    <row r="1133" spans="6:6" x14ac:dyDescent="0.2">
      <c r="F1133" s="896"/>
    </row>
    <row r="1134" spans="6:6" x14ac:dyDescent="0.2">
      <c r="F1134" s="896"/>
    </row>
    <row r="1135" spans="6:6" x14ac:dyDescent="0.2">
      <c r="F1135" s="896"/>
    </row>
    <row r="1136" spans="6:6" x14ac:dyDescent="0.2">
      <c r="F1136" s="896"/>
    </row>
    <row r="1137" spans="6:6" x14ac:dyDescent="0.2">
      <c r="F1137" s="896"/>
    </row>
    <row r="1138" spans="6:6" x14ac:dyDescent="0.2">
      <c r="F1138" s="896"/>
    </row>
    <row r="1139" spans="6:6" x14ac:dyDescent="0.2">
      <c r="F1139" s="896"/>
    </row>
    <row r="1140" spans="6:6" x14ac:dyDescent="0.2">
      <c r="F1140" s="896"/>
    </row>
    <row r="1141" spans="6:6" x14ac:dyDescent="0.2">
      <c r="F1141" s="896"/>
    </row>
    <row r="1142" spans="6:6" x14ac:dyDescent="0.2">
      <c r="F1142" s="896"/>
    </row>
    <row r="1143" spans="6:6" x14ac:dyDescent="0.2">
      <c r="F1143" s="896"/>
    </row>
    <row r="1144" spans="6:6" x14ac:dyDescent="0.2">
      <c r="F1144" s="896"/>
    </row>
    <row r="1145" spans="6:6" x14ac:dyDescent="0.2">
      <c r="F1145" s="896"/>
    </row>
    <row r="1146" spans="6:6" x14ac:dyDescent="0.2">
      <c r="F1146" s="896"/>
    </row>
    <row r="1147" spans="6:6" x14ac:dyDescent="0.2">
      <c r="F1147" s="896"/>
    </row>
    <row r="1148" spans="6:6" x14ac:dyDescent="0.2">
      <c r="F1148" s="896"/>
    </row>
    <row r="1149" spans="6:6" x14ac:dyDescent="0.2">
      <c r="F1149" s="896"/>
    </row>
    <row r="1150" spans="6:6" x14ac:dyDescent="0.2">
      <c r="F1150" s="896"/>
    </row>
    <row r="1151" spans="6:6" x14ac:dyDescent="0.2">
      <c r="F1151" s="896"/>
    </row>
    <row r="1152" spans="6:6" x14ac:dyDescent="0.2">
      <c r="F1152" s="896"/>
    </row>
    <row r="1153" spans="6:6" x14ac:dyDescent="0.2">
      <c r="F1153" s="896"/>
    </row>
    <row r="1154" spans="6:6" x14ac:dyDescent="0.2">
      <c r="F1154" s="896"/>
    </row>
    <row r="1155" spans="6:6" x14ac:dyDescent="0.2">
      <c r="F1155" s="896"/>
    </row>
    <row r="1156" spans="6:6" x14ac:dyDescent="0.2">
      <c r="F1156" s="896"/>
    </row>
    <row r="1157" spans="6:6" x14ac:dyDescent="0.2">
      <c r="F1157" s="896"/>
    </row>
    <row r="1158" spans="6:6" x14ac:dyDescent="0.2">
      <c r="F1158" s="896"/>
    </row>
    <row r="1159" spans="6:6" x14ac:dyDescent="0.2">
      <c r="F1159" s="896"/>
    </row>
    <row r="1160" spans="6:6" x14ac:dyDescent="0.2">
      <c r="F1160" s="896"/>
    </row>
    <row r="1161" spans="6:6" x14ac:dyDescent="0.2">
      <c r="F1161" s="896"/>
    </row>
    <row r="1162" spans="6:6" x14ac:dyDescent="0.2">
      <c r="F1162" s="896"/>
    </row>
    <row r="1163" spans="6:6" x14ac:dyDescent="0.2">
      <c r="F1163" s="896"/>
    </row>
    <row r="1164" spans="6:6" x14ac:dyDescent="0.2">
      <c r="F1164" s="896"/>
    </row>
    <row r="1165" spans="6:6" x14ac:dyDescent="0.2">
      <c r="F1165" s="896"/>
    </row>
    <row r="1166" spans="6:6" x14ac:dyDescent="0.2">
      <c r="F1166" s="896"/>
    </row>
    <row r="1167" spans="6:6" x14ac:dyDescent="0.2">
      <c r="F1167" s="896"/>
    </row>
    <row r="1168" spans="6:6" x14ac:dyDescent="0.2">
      <c r="F1168" s="896"/>
    </row>
    <row r="1169" spans="6:6" x14ac:dyDescent="0.2">
      <c r="F1169" s="896"/>
    </row>
    <row r="1170" spans="6:6" x14ac:dyDescent="0.2">
      <c r="F1170" s="896"/>
    </row>
    <row r="1171" spans="6:6" x14ac:dyDescent="0.2">
      <c r="F1171" s="896"/>
    </row>
    <row r="1172" spans="6:6" x14ac:dyDescent="0.2">
      <c r="F1172" s="896"/>
    </row>
    <row r="1173" spans="6:6" x14ac:dyDescent="0.2">
      <c r="F1173" s="896"/>
    </row>
    <row r="1174" spans="6:6" x14ac:dyDescent="0.2">
      <c r="F1174" s="896"/>
    </row>
    <row r="1175" spans="6:6" x14ac:dyDescent="0.2">
      <c r="F1175" s="896"/>
    </row>
    <row r="1176" spans="6:6" x14ac:dyDescent="0.2">
      <c r="F1176" s="896"/>
    </row>
    <row r="1177" spans="6:6" x14ac:dyDescent="0.2">
      <c r="F1177" s="896"/>
    </row>
    <row r="1178" spans="6:6" x14ac:dyDescent="0.2">
      <c r="F1178" s="896"/>
    </row>
    <row r="1179" spans="6:6" x14ac:dyDescent="0.2">
      <c r="F1179" s="896"/>
    </row>
    <row r="1180" spans="6:6" x14ac:dyDescent="0.2">
      <c r="F1180" s="896"/>
    </row>
    <row r="1181" spans="6:6" x14ac:dyDescent="0.2">
      <c r="F1181" s="896"/>
    </row>
    <row r="1182" spans="6:6" x14ac:dyDescent="0.2">
      <c r="F1182" s="896"/>
    </row>
    <row r="1183" spans="6:6" x14ac:dyDescent="0.2">
      <c r="F1183" s="896"/>
    </row>
    <row r="1184" spans="6:6" x14ac:dyDescent="0.2">
      <c r="F1184" s="896"/>
    </row>
    <row r="1185" spans="6:6" x14ac:dyDescent="0.2">
      <c r="F1185" s="896"/>
    </row>
    <row r="1186" spans="6:6" x14ac:dyDescent="0.2">
      <c r="F1186" s="896"/>
    </row>
    <row r="1187" spans="6:6" x14ac:dyDescent="0.2">
      <c r="F1187" s="896"/>
    </row>
    <row r="1188" spans="6:6" x14ac:dyDescent="0.2">
      <c r="F1188" s="896"/>
    </row>
    <row r="1189" spans="6:6" x14ac:dyDescent="0.2">
      <c r="F1189" s="896"/>
    </row>
    <row r="1190" spans="6:6" x14ac:dyDescent="0.2">
      <c r="F1190" s="896"/>
    </row>
    <row r="1191" spans="6:6" x14ac:dyDescent="0.2">
      <c r="F1191" s="896"/>
    </row>
    <row r="1192" spans="6:6" x14ac:dyDescent="0.2">
      <c r="F1192" s="896"/>
    </row>
    <row r="1193" spans="6:6" x14ac:dyDescent="0.2">
      <c r="F1193" s="896"/>
    </row>
    <row r="1194" spans="6:6" x14ac:dyDescent="0.2">
      <c r="F1194" s="896"/>
    </row>
    <row r="1195" spans="6:6" x14ac:dyDescent="0.2">
      <c r="F1195" s="896"/>
    </row>
    <row r="1196" spans="6:6" x14ac:dyDescent="0.2">
      <c r="F1196" s="896"/>
    </row>
    <row r="1197" spans="6:6" x14ac:dyDescent="0.2">
      <c r="F1197" s="896"/>
    </row>
    <row r="1198" spans="6:6" x14ac:dyDescent="0.2">
      <c r="F1198" s="896"/>
    </row>
    <row r="1199" spans="6:6" x14ac:dyDescent="0.2">
      <c r="F1199" s="896"/>
    </row>
    <row r="1200" spans="6:6" x14ac:dyDescent="0.2">
      <c r="F1200" s="896"/>
    </row>
    <row r="1201" spans="6:6" x14ac:dyDescent="0.2">
      <c r="F1201" s="896"/>
    </row>
    <row r="1202" spans="6:6" x14ac:dyDescent="0.2">
      <c r="F1202" s="896"/>
    </row>
    <row r="1203" spans="6:6" x14ac:dyDescent="0.2">
      <c r="F1203" s="896"/>
    </row>
    <row r="1204" spans="6:6" x14ac:dyDescent="0.2">
      <c r="F1204" s="896"/>
    </row>
    <row r="1205" spans="6:6" x14ac:dyDescent="0.2">
      <c r="F1205" s="896"/>
    </row>
    <row r="1206" spans="6:6" x14ac:dyDescent="0.2">
      <c r="F1206" s="896"/>
    </row>
    <row r="1207" spans="6:6" x14ac:dyDescent="0.2">
      <c r="F1207" s="896"/>
    </row>
    <row r="1208" spans="6:6" x14ac:dyDescent="0.2">
      <c r="F1208" s="896"/>
    </row>
    <row r="1209" spans="6:6" x14ac:dyDescent="0.2">
      <c r="F1209" s="896"/>
    </row>
    <row r="1210" spans="6:6" x14ac:dyDescent="0.2">
      <c r="F1210" s="896"/>
    </row>
    <row r="1211" spans="6:6" x14ac:dyDescent="0.2">
      <c r="F1211" s="896"/>
    </row>
    <row r="1212" spans="6:6" x14ac:dyDescent="0.2">
      <c r="F1212" s="896"/>
    </row>
    <row r="1213" spans="6:6" x14ac:dyDescent="0.2">
      <c r="F1213" s="896"/>
    </row>
    <row r="1214" spans="6:6" x14ac:dyDescent="0.2">
      <c r="F1214" s="896"/>
    </row>
    <row r="1215" spans="6:6" x14ac:dyDescent="0.2">
      <c r="F1215" s="896"/>
    </row>
    <row r="1216" spans="6:6" x14ac:dyDescent="0.2">
      <c r="F1216" s="896"/>
    </row>
    <row r="1217" spans="6:6" x14ac:dyDescent="0.2">
      <c r="F1217" s="896"/>
    </row>
    <row r="1218" spans="6:6" x14ac:dyDescent="0.2">
      <c r="F1218" s="896"/>
    </row>
    <row r="1219" spans="6:6" x14ac:dyDescent="0.2">
      <c r="F1219" s="896"/>
    </row>
    <row r="1220" spans="6:6" x14ac:dyDescent="0.2">
      <c r="F1220" s="896"/>
    </row>
    <row r="1221" spans="6:6" x14ac:dyDescent="0.2">
      <c r="F1221" s="896"/>
    </row>
    <row r="1222" spans="6:6" x14ac:dyDescent="0.2">
      <c r="F1222" s="896"/>
    </row>
    <row r="1223" spans="6:6" x14ac:dyDescent="0.2">
      <c r="F1223" s="896"/>
    </row>
    <row r="1224" spans="6:6" x14ac:dyDescent="0.2">
      <c r="F1224" s="896"/>
    </row>
    <row r="1225" spans="6:6" x14ac:dyDescent="0.2">
      <c r="F1225" s="896"/>
    </row>
    <row r="1226" spans="6:6" x14ac:dyDescent="0.2">
      <c r="F1226" s="896"/>
    </row>
    <row r="1227" spans="6:6" x14ac:dyDescent="0.2">
      <c r="F1227" s="896"/>
    </row>
    <row r="1228" spans="6:6" x14ac:dyDescent="0.2">
      <c r="F1228" s="896"/>
    </row>
    <row r="1229" spans="6:6" x14ac:dyDescent="0.2">
      <c r="F1229" s="896"/>
    </row>
    <row r="1230" spans="6:6" x14ac:dyDescent="0.2">
      <c r="F1230" s="896"/>
    </row>
    <row r="1231" spans="6:6" x14ac:dyDescent="0.2">
      <c r="F1231" s="896"/>
    </row>
    <row r="1232" spans="6:6" x14ac:dyDescent="0.2">
      <c r="F1232" s="896"/>
    </row>
    <row r="1233" spans="6:6" x14ac:dyDescent="0.2">
      <c r="F1233" s="896"/>
    </row>
    <row r="1234" spans="6:6" x14ac:dyDescent="0.2">
      <c r="F1234" s="896"/>
    </row>
    <row r="1235" spans="6:6" x14ac:dyDescent="0.2">
      <c r="F1235" s="896"/>
    </row>
    <row r="1236" spans="6:6" x14ac:dyDescent="0.2">
      <c r="F1236" s="896"/>
    </row>
    <row r="1237" spans="6:6" x14ac:dyDescent="0.2">
      <c r="F1237" s="896"/>
    </row>
    <row r="1238" spans="6:6" x14ac:dyDescent="0.2">
      <c r="F1238" s="896"/>
    </row>
    <row r="1239" spans="6:6" x14ac:dyDescent="0.2">
      <c r="F1239" s="896"/>
    </row>
    <row r="1240" spans="6:6" x14ac:dyDescent="0.2">
      <c r="F1240" s="896"/>
    </row>
    <row r="1241" spans="6:6" x14ac:dyDescent="0.2">
      <c r="F1241" s="896"/>
    </row>
    <row r="1242" spans="6:6" x14ac:dyDescent="0.2">
      <c r="F1242" s="896"/>
    </row>
    <row r="1243" spans="6:6" x14ac:dyDescent="0.2">
      <c r="F1243" s="896"/>
    </row>
    <row r="1244" spans="6:6" x14ac:dyDescent="0.2">
      <c r="F1244" s="896"/>
    </row>
    <row r="1245" spans="6:6" x14ac:dyDescent="0.2">
      <c r="F1245" s="896"/>
    </row>
    <row r="1246" spans="6:6" x14ac:dyDescent="0.2">
      <c r="F1246" s="896"/>
    </row>
    <row r="1247" spans="6:6" x14ac:dyDescent="0.2">
      <c r="F1247" s="896"/>
    </row>
    <row r="1248" spans="6:6" x14ac:dyDescent="0.2">
      <c r="F1248" s="896"/>
    </row>
    <row r="1249" spans="6:6" x14ac:dyDescent="0.2">
      <c r="F1249" s="896"/>
    </row>
    <row r="1250" spans="6:6" x14ac:dyDescent="0.2">
      <c r="F1250" s="896"/>
    </row>
    <row r="1251" spans="6:6" x14ac:dyDescent="0.2">
      <c r="F1251" s="896"/>
    </row>
    <row r="1252" spans="6:6" x14ac:dyDescent="0.2">
      <c r="F1252" s="896"/>
    </row>
    <row r="1253" spans="6:6" x14ac:dyDescent="0.2">
      <c r="F1253" s="896"/>
    </row>
    <row r="1254" spans="6:6" x14ac:dyDescent="0.2">
      <c r="F1254" s="896"/>
    </row>
    <row r="1255" spans="6:6" x14ac:dyDescent="0.2">
      <c r="F1255" s="896"/>
    </row>
    <row r="1256" spans="6:6" x14ac:dyDescent="0.2">
      <c r="F1256" s="896"/>
    </row>
    <row r="1257" spans="6:6" x14ac:dyDescent="0.2">
      <c r="F1257" s="896"/>
    </row>
    <row r="1258" spans="6:6" x14ac:dyDescent="0.2">
      <c r="F1258" s="896"/>
    </row>
    <row r="1259" spans="6:6" x14ac:dyDescent="0.2">
      <c r="F1259" s="896"/>
    </row>
    <row r="1260" spans="6:6" x14ac:dyDescent="0.2">
      <c r="F1260" s="896"/>
    </row>
    <row r="1261" spans="6:6" x14ac:dyDescent="0.2">
      <c r="F1261" s="896"/>
    </row>
    <row r="1262" spans="6:6" x14ac:dyDescent="0.2">
      <c r="F1262" s="896"/>
    </row>
    <row r="1263" spans="6:6" x14ac:dyDescent="0.2">
      <c r="F1263" s="896"/>
    </row>
    <row r="1264" spans="6:6" x14ac:dyDescent="0.2">
      <c r="F1264" s="896"/>
    </row>
    <row r="1265" spans="6:6" x14ac:dyDescent="0.2">
      <c r="F1265" s="896"/>
    </row>
    <row r="1266" spans="6:6" x14ac:dyDescent="0.2">
      <c r="F1266" s="896"/>
    </row>
    <row r="1267" spans="6:6" x14ac:dyDescent="0.2">
      <c r="F1267" s="896"/>
    </row>
    <row r="1268" spans="6:6" x14ac:dyDescent="0.2">
      <c r="F1268" s="896"/>
    </row>
    <row r="1269" spans="6:6" x14ac:dyDescent="0.2">
      <c r="F1269" s="896"/>
    </row>
    <row r="1270" spans="6:6" x14ac:dyDescent="0.2">
      <c r="F1270" s="896"/>
    </row>
    <row r="1271" spans="6:6" x14ac:dyDescent="0.2">
      <c r="F1271" s="896"/>
    </row>
    <row r="1272" spans="6:6" x14ac:dyDescent="0.2">
      <c r="F1272" s="896"/>
    </row>
    <row r="1273" spans="6:6" x14ac:dyDescent="0.2">
      <c r="F1273" s="896"/>
    </row>
    <row r="1274" spans="6:6" x14ac:dyDescent="0.2">
      <c r="F1274" s="896"/>
    </row>
    <row r="1275" spans="6:6" x14ac:dyDescent="0.2">
      <c r="F1275" s="896"/>
    </row>
    <row r="1276" spans="6:6" x14ac:dyDescent="0.2">
      <c r="F1276" s="896"/>
    </row>
    <row r="1277" spans="6:6" x14ac:dyDescent="0.2">
      <c r="F1277" s="896"/>
    </row>
    <row r="1278" spans="6:6" x14ac:dyDescent="0.2">
      <c r="F1278" s="896"/>
    </row>
    <row r="1279" spans="6:6" x14ac:dyDescent="0.2">
      <c r="F1279" s="896"/>
    </row>
    <row r="1280" spans="6:6" x14ac:dyDescent="0.2">
      <c r="F1280" s="896"/>
    </row>
    <row r="1281" spans="6:6" x14ac:dyDescent="0.2">
      <c r="F1281" s="896"/>
    </row>
    <row r="1282" spans="6:6" x14ac:dyDescent="0.2">
      <c r="F1282" s="896"/>
    </row>
    <row r="1283" spans="6:6" x14ac:dyDescent="0.2">
      <c r="F1283" s="896"/>
    </row>
    <row r="1284" spans="6:6" x14ac:dyDescent="0.2">
      <c r="F1284" s="896"/>
    </row>
    <row r="1285" spans="6:6" x14ac:dyDescent="0.2">
      <c r="F1285" s="896"/>
    </row>
    <row r="1286" spans="6:6" x14ac:dyDescent="0.2">
      <c r="F1286" s="896"/>
    </row>
    <row r="1287" spans="6:6" x14ac:dyDescent="0.2">
      <c r="F1287" s="896"/>
    </row>
    <row r="1288" spans="6:6" x14ac:dyDescent="0.2">
      <c r="F1288" s="896"/>
    </row>
    <row r="1289" spans="6:6" x14ac:dyDescent="0.2">
      <c r="F1289" s="896"/>
    </row>
    <row r="1290" spans="6:6" x14ac:dyDescent="0.2">
      <c r="F1290" s="896"/>
    </row>
    <row r="1291" spans="6:6" x14ac:dyDescent="0.2">
      <c r="F1291" s="896"/>
    </row>
    <row r="1292" spans="6:6" x14ac:dyDescent="0.2">
      <c r="F1292" s="896"/>
    </row>
    <row r="1293" spans="6:6" x14ac:dyDescent="0.2">
      <c r="F1293" s="896"/>
    </row>
    <row r="1294" spans="6:6" x14ac:dyDescent="0.2">
      <c r="F1294" s="896"/>
    </row>
    <row r="1295" spans="6:6" x14ac:dyDescent="0.2">
      <c r="F1295" s="896"/>
    </row>
    <row r="1296" spans="6:6" x14ac:dyDescent="0.2">
      <c r="F1296" s="896"/>
    </row>
    <row r="1297" spans="6:6" x14ac:dyDescent="0.2">
      <c r="F1297" s="896"/>
    </row>
    <row r="1298" spans="6:6" x14ac:dyDescent="0.2">
      <c r="F1298" s="896"/>
    </row>
    <row r="1299" spans="6:6" x14ac:dyDescent="0.2">
      <c r="F1299" s="896"/>
    </row>
    <row r="1300" spans="6:6" x14ac:dyDescent="0.2">
      <c r="F1300" s="896"/>
    </row>
    <row r="1301" spans="6:6" x14ac:dyDescent="0.2">
      <c r="F1301" s="896"/>
    </row>
    <row r="1302" spans="6:6" x14ac:dyDescent="0.2">
      <c r="F1302" s="896"/>
    </row>
    <row r="1303" spans="6:6" x14ac:dyDescent="0.2">
      <c r="F1303" s="896"/>
    </row>
    <row r="1304" spans="6:6" x14ac:dyDescent="0.2">
      <c r="F1304" s="896"/>
    </row>
    <row r="1305" spans="6:6" x14ac:dyDescent="0.2">
      <c r="F1305" s="896"/>
    </row>
    <row r="1306" spans="6:6" x14ac:dyDescent="0.2">
      <c r="F1306" s="896"/>
    </row>
    <row r="1307" spans="6:6" x14ac:dyDescent="0.2">
      <c r="F1307" s="896"/>
    </row>
    <row r="1308" spans="6:6" x14ac:dyDescent="0.2">
      <c r="F1308" s="896"/>
    </row>
    <row r="1309" spans="6:6" x14ac:dyDescent="0.2">
      <c r="F1309" s="896"/>
    </row>
    <row r="1310" spans="6:6" x14ac:dyDescent="0.2">
      <c r="F1310" s="896"/>
    </row>
    <row r="1311" spans="6:6" x14ac:dyDescent="0.2">
      <c r="F1311" s="896"/>
    </row>
    <row r="1312" spans="6:6" x14ac:dyDescent="0.2">
      <c r="F1312" s="896"/>
    </row>
    <row r="1313" spans="6:6" x14ac:dyDescent="0.2">
      <c r="F1313" s="896"/>
    </row>
    <row r="1314" spans="6:6" x14ac:dyDescent="0.2">
      <c r="F1314" s="896"/>
    </row>
    <row r="1315" spans="6:6" x14ac:dyDescent="0.2">
      <c r="F1315" s="896"/>
    </row>
    <row r="1316" spans="6:6" x14ac:dyDescent="0.2">
      <c r="F1316" s="896"/>
    </row>
    <row r="1317" spans="6:6" x14ac:dyDescent="0.2">
      <c r="F1317" s="896"/>
    </row>
    <row r="1318" spans="6:6" x14ac:dyDescent="0.2">
      <c r="F1318" s="896"/>
    </row>
    <row r="1319" spans="6:6" x14ac:dyDescent="0.2">
      <c r="F1319" s="896"/>
    </row>
    <row r="1320" spans="6:6" x14ac:dyDescent="0.2">
      <c r="F1320" s="896"/>
    </row>
    <row r="1321" spans="6:6" x14ac:dyDescent="0.2">
      <c r="F1321" s="896"/>
    </row>
    <row r="1322" spans="6:6" x14ac:dyDescent="0.2">
      <c r="F1322" s="896"/>
    </row>
    <row r="1323" spans="6:6" x14ac:dyDescent="0.2">
      <c r="F1323" s="896"/>
    </row>
    <row r="1324" spans="6:6" x14ac:dyDescent="0.2">
      <c r="F1324" s="896"/>
    </row>
    <row r="1325" spans="6:6" x14ac:dyDescent="0.2">
      <c r="F1325" s="896"/>
    </row>
    <row r="1326" spans="6:6" x14ac:dyDescent="0.2">
      <c r="F1326" s="896"/>
    </row>
    <row r="1327" spans="6:6" x14ac:dyDescent="0.2">
      <c r="F1327" s="896"/>
    </row>
    <row r="1328" spans="6:6" x14ac:dyDescent="0.2">
      <c r="F1328" s="896"/>
    </row>
    <row r="1329" spans="6:6" x14ac:dyDescent="0.2">
      <c r="F1329" s="896"/>
    </row>
    <row r="1330" spans="6:6" x14ac:dyDescent="0.2">
      <c r="F1330" s="896"/>
    </row>
    <row r="1331" spans="6:6" x14ac:dyDescent="0.2">
      <c r="F1331" s="896"/>
    </row>
    <row r="1332" spans="6:6" x14ac:dyDescent="0.2">
      <c r="F1332" s="896"/>
    </row>
    <row r="1333" spans="6:6" x14ac:dyDescent="0.2">
      <c r="F1333" s="896"/>
    </row>
    <row r="1334" spans="6:6" x14ac:dyDescent="0.2">
      <c r="F1334" s="896"/>
    </row>
    <row r="1335" spans="6:6" x14ac:dyDescent="0.2">
      <c r="F1335" s="896"/>
    </row>
    <row r="1336" spans="6:6" x14ac:dyDescent="0.2">
      <c r="F1336" s="896"/>
    </row>
    <row r="1337" spans="6:6" x14ac:dyDescent="0.2">
      <c r="F1337" s="896"/>
    </row>
    <row r="1338" spans="6:6" x14ac:dyDescent="0.2">
      <c r="F1338" s="896"/>
    </row>
    <row r="1339" spans="6:6" x14ac:dyDescent="0.2">
      <c r="F1339" s="896"/>
    </row>
    <row r="1340" spans="6:6" x14ac:dyDescent="0.2">
      <c r="F1340" s="896"/>
    </row>
    <row r="1341" spans="6:6" x14ac:dyDescent="0.2">
      <c r="F1341" s="896"/>
    </row>
    <row r="1342" spans="6:6" x14ac:dyDescent="0.2">
      <c r="F1342" s="896"/>
    </row>
    <row r="1343" spans="6:6" x14ac:dyDescent="0.2">
      <c r="F1343" s="896"/>
    </row>
    <row r="1344" spans="6:6" x14ac:dyDescent="0.2">
      <c r="F1344" s="896"/>
    </row>
    <row r="1345" spans="6:6" x14ac:dyDescent="0.2">
      <c r="F1345" s="896"/>
    </row>
    <row r="1346" spans="6:6" x14ac:dyDescent="0.2">
      <c r="F1346" s="896"/>
    </row>
    <row r="1347" spans="6:6" x14ac:dyDescent="0.2">
      <c r="F1347" s="896"/>
    </row>
    <row r="1348" spans="6:6" x14ac:dyDescent="0.2">
      <c r="F1348" s="896"/>
    </row>
    <row r="1349" spans="6:6" x14ac:dyDescent="0.2">
      <c r="F1349" s="896"/>
    </row>
    <row r="1350" spans="6:6" x14ac:dyDescent="0.2">
      <c r="F1350" s="896"/>
    </row>
    <row r="1351" spans="6:6" x14ac:dyDescent="0.2">
      <c r="F1351" s="896"/>
    </row>
    <row r="1352" spans="6:6" x14ac:dyDescent="0.2">
      <c r="F1352" s="896"/>
    </row>
    <row r="1353" spans="6:6" x14ac:dyDescent="0.2">
      <c r="F1353" s="896"/>
    </row>
    <row r="1354" spans="6:6" x14ac:dyDescent="0.2">
      <c r="F1354" s="896"/>
    </row>
    <row r="1355" spans="6:6" x14ac:dyDescent="0.2">
      <c r="F1355" s="896"/>
    </row>
    <row r="1356" spans="6:6" x14ac:dyDescent="0.2">
      <c r="F1356" s="896"/>
    </row>
    <row r="1357" spans="6:6" x14ac:dyDescent="0.2">
      <c r="F1357" s="896"/>
    </row>
    <row r="1358" spans="6:6" x14ac:dyDescent="0.2">
      <c r="F1358" s="896"/>
    </row>
    <row r="1359" spans="6:6" x14ac:dyDescent="0.2">
      <c r="F1359" s="896"/>
    </row>
    <row r="1360" spans="6:6" x14ac:dyDescent="0.2">
      <c r="F1360" s="896"/>
    </row>
    <row r="1361" spans="6:6" x14ac:dyDescent="0.2">
      <c r="F1361" s="896"/>
    </row>
    <row r="1362" spans="6:6" x14ac:dyDescent="0.2">
      <c r="F1362" s="896"/>
    </row>
    <row r="1363" spans="6:6" x14ac:dyDescent="0.2">
      <c r="F1363" s="896"/>
    </row>
    <row r="1364" spans="6:6" x14ac:dyDescent="0.2">
      <c r="F1364" s="896"/>
    </row>
    <row r="1365" spans="6:6" x14ac:dyDescent="0.2">
      <c r="F1365" s="896"/>
    </row>
    <row r="1366" spans="6:6" x14ac:dyDescent="0.2">
      <c r="F1366" s="896"/>
    </row>
    <row r="1367" spans="6:6" x14ac:dyDescent="0.2">
      <c r="F1367" s="896"/>
    </row>
    <row r="1368" spans="6:6" x14ac:dyDescent="0.2">
      <c r="F1368" s="896"/>
    </row>
    <row r="1369" spans="6:6" x14ac:dyDescent="0.2">
      <c r="F1369" s="896"/>
    </row>
    <row r="1370" spans="6:6" x14ac:dyDescent="0.2">
      <c r="F1370" s="896"/>
    </row>
    <row r="1371" spans="6:6" x14ac:dyDescent="0.2">
      <c r="F1371" s="896"/>
    </row>
    <row r="1372" spans="6:6" x14ac:dyDescent="0.2">
      <c r="F1372" s="896"/>
    </row>
    <row r="1373" spans="6:6" x14ac:dyDescent="0.2">
      <c r="F1373" s="896"/>
    </row>
    <row r="1374" spans="6:6" x14ac:dyDescent="0.2">
      <c r="F1374" s="896"/>
    </row>
    <row r="1375" spans="6:6" x14ac:dyDescent="0.2">
      <c r="F1375" s="896"/>
    </row>
    <row r="1376" spans="6:6" x14ac:dyDescent="0.2">
      <c r="F1376" s="896"/>
    </row>
    <row r="1377" spans="6:6" x14ac:dyDescent="0.2">
      <c r="F1377" s="896"/>
    </row>
    <row r="1378" spans="6:6" x14ac:dyDescent="0.2">
      <c r="F1378" s="896"/>
    </row>
    <row r="1379" spans="6:6" x14ac:dyDescent="0.2">
      <c r="F1379" s="896"/>
    </row>
    <row r="1380" spans="6:6" x14ac:dyDescent="0.2">
      <c r="F1380" s="896"/>
    </row>
    <row r="1381" spans="6:6" x14ac:dyDescent="0.2">
      <c r="F1381" s="896"/>
    </row>
    <row r="1382" spans="6:6" x14ac:dyDescent="0.2">
      <c r="F1382" s="896"/>
    </row>
    <row r="1383" spans="6:6" x14ac:dyDescent="0.2">
      <c r="F1383" s="896"/>
    </row>
    <row r="1384" spans="6:6" x14ac:dyDescent="0.2">
      <c r="F1384" s="896"/>
    </row>
    <row r="1385" spans="6:6" x14ac:dyDescent="0.2">
      <c r="F1385" s="896"/>
    </row>
    <row r="1386" spans="6:6" x14ac:dyDescent="0.2">
      <c r="F1386" s="896"/>
    </row>
    <row r="1387" spans="6:6" x14ac:dyDescent="0.2">
      <c r="F1387" s="896"/>
    </row>
    <row r="1388" spans="6:6" x14ac:dyDescent="0.2">
      <c r="F1388" s="896"/>
    </row>
    <row r="1389" spans="6:6" x14ac:dyDescent="0.2">
      <c r="F1389" s="896"/>
    </row>
    <row r="1390" spans="6:6" x14ac:dyDescent="0.2">
      <c r="F1390" s="896"/>
    </row>
    <row r="1391" spans="6:6" x14ac:dyDescent="0.2">
      <c r="F1391" s="896"/>
    </row>
    <row r="1392" spans="6:6" x14ac:dyDescent="0.2">
      <c r="F1392" s="896"/>
    </row>
    <row r="1393" spans="6:6" x14ac:dyDescent="0.2">
      <c r="F1393" s="896"/>
    </row>
    <row r="1394" spans="6:6" x14ac:dyDescent="0.2">
      <c r="F1394" s="896"/>
    </row>
    <row r="1395" spans="6:6" x14ac:dyDescent="0.2">
      <c r="F1395" s="896"/>
    </row>
    <row r="1396" spans="6:6" x14ac:dyDescent="0.2">
      <c r="F1396" s="896"/>
    </row>
    <row r="1397" spans="6:6" x14ac:dyDescent="0.2">
      <c r="F1397" s="896"/>
    </row>
    <row r="1398" spans="6:6" x14ac:dyDescent="0.2">
      <c r="F1398" s="896"/>
    </row>
    <row r="1399" spans="6:6" x14ac:dyDescent="0.2">
      <c r="F1399" s="896"/>
    </row>
    <row r="1400" spans="6:6" x14ac:dyDescent="0.2">
      <c r="F1400" s="896"/>
    </row>
    <row r="1401" spans="6:6" x14ac:dyDescent="0.2">
      <c r="F1401" s="896"/>
    </row>
    <row r="1402" spans="6:6" x14ac:dyDescent="0.2">
      <c r="F1402" s="896"/>
    </row>
    <row r="1403" spans="6:6" x14ac:dyDescent="0.2">
      <c r="F1403" s="896"/>
    </row>
    <row r="1404" spans="6:6" x14ac:dyDescent="0.2">
      <c r="F1404" s="896"/>
    </row>
    <row r="1405" spans="6:6" x14ac:dyDescent="0.2">
      <c r="F1405" s="896"/>
    </row>
    <row r="1406" spans="6:6" x14ac:dyDescent="0.2">
      <c r="F1406" s="896"/>
    </row>
    <row r="1407" spans="6:6" x14ac:dyDescent="0.2">
      <c r="F1407" s="896"/>
    </row>
    <row r="1408" spans="6:6" x14ac:dyDescent="0.2">
      <c r="F1408" s="896"/>
    </row>
    <row r="1409" spans="6:6" x14ac:dyDescent="0.2">
      <c r="F1409" s="896"/>
    </row>
    <row r="1410" spans="6:6" x14ac:dyDescent="0.2">
      <c r="F1410" s="896"/>
    </row>
    <row r="1411" spans="6:6" x14ac:dyDescent="0.2">
      <c r="F1411" s="896"/>
    </row>
    <row r="1412" spans="6:6" x14ac:dyDescent="0.2">
      <c r="F1412" s="896"/>
    </row>
    <row r="1413" spans="6:6" x14ac:dyDescent="0.2">
      <c r="F1413" s="896"/>
    </row>
    <row r="1414" spans="6:6" x14ac:dyDescent="0.2">
      <c r="F1414" s="896"/>
    </row>
    <row r="1415" spans="6:6" x14ac:dyDescent="0.2">
      <c r="F1415" s="896"/>
    </row>
    <row r="1416" spans="6:6" x14ac:dyDescent="0.2">
      <c r="F1416" s="896"/>
    </row>
    <row r="1417" spans="6:6" x14ac:dyDescent="0.2">
      <c r="F1417" s="896"/>
    </row>
    <row r="1418" spans="6:6" x14ac:dyDescent="0.2">
      <c r="F1418" s="896"/>
    </row>
    <row r="1419" spans="6:6" x14ac:dyDescent="0.2">
      <c r="F1419" s="896"/>
    </row>
    <row r="1420" spans="6:6" x14ac:dyDescent="0.2">
      <c r="F1420" s="896"/>
    </row>
    <row r="1421" spans="6:6" x14ac:dyDescent="0.2">
      <c r="F1421" s="896"/>
    </row>
    <row r="1422" spans="6:6" x14ac:dyDescent="0.2">
      <c r="F1422" s="896"/>
    </row>
    <row r="1423" spans="6:6" x14ac:dyDescent="0.2">
      <c r="F1423" s="896"/>
    </row>
    <row r="1424" spans="6:6" x14ac:dyDescent="0.2">
      <c r="F1424" s="896"/>
    </row>
    <row r="1425" spans="6:6" x14ac:dyDescent="0.2">
      <c r="F1425" s="896"/>
    </row>
    <row r="1426" spans="6:6" x14ac:dyDescent="0.2">
      <c r="F1426" s="896"/>
    </row>
    <row r="1427" spans="6:6" x14ac:dyDescent="0.2">
      <c r="F1427" s="896"/>
    </row>
    <row r="1428" spans="6:6" x14ac:dyDescent="0.2">
      <c r="F1428" s="896"/>
    </row>
    <row r="1429" spans="6:6" x14ac:dyDescent="0.2">
      <c r="F1429" s="896"/>
    </row>
    <row r="1430" spans="6:6" x14ac:dyDescent="0.2">
      <c r="F1430" s="896"/>
    </row>
    <row r="1431" spans="6:6" x14ac:dyDescent="0.2">
      <c r="F1431" s="896"/>
    </row>
    <row r="1432" spans="6:6" x14ac:dyDescent="0.2">
      <c r="F1432" s="896"/>
    </row>
    <row r="1433" spans="6:6" x14ac:dyDescent="0.2">
      <c r="F1433" s="896"/>
    </row>
    <row r="1434" spans="6:6" x14ac:dyDescent="0.2">
      <c r="F1434" s="896"/>
    </row>
    <row r="1435" spans="6:6" x14ac:dyDescent="0.2">
      <c r="F1435" s="896"/>
    </row>
    <row r="1436" spans="6:6" x14ac:dyDescent="0.2">
      <c r="F1436" s="896"/>
    </row>
    <row r="1437" spans="6:6" x14ac:dyDescent="0.2">
      <c r="F1437" s="896"/>
    </row>
    <row r="1438" spans="6:6" x14ac:dyDescent="0.2">
      <c r="F1438" s="896"/>
    </row>
    <row r="1439" spans="6:6" x14ac:dyDescent="0.2">
      <c r="F1439" s="896"/>
    </row>
    <row r="1440" spans="6:6" x14ac:dyDescent="0.2">
      <c r="F1440" s="896"/>
    </row>
    <row r="1441" spans="6:6" x14ac:dyDescent="0.2">
      <c r="F1441" s="896"/>
    </row>
    <row r="1442" spans="6:6" x14ac:dyDescent="0.2">
      <c r="F1442" s="896"/>
    </row>
    <row r="1443" spans="6:6" x14ac:dyDescent="0.2">
      <c r="F1443" s="896"/>
    </row>
    <row r="1444" spans="6:6" x14ac:dyDescent="0.2">
      <c r="F1444" s="896"/>
    </row>
    <row r="1445" spans="6:6" x14ac:dyDescent="0.2">
      <c r="F1445" s="896"/>
    </row>
    <row r="1446" spans="6:6" x14ac:dyDescent="0.2">
      <c r="F1446" s="896"/>
    </row>
    <row r="1447" spans="6:6" x14ac:dyDescent="0.2">
      <c r="F1447" s="896"/>
    </row>
    <row r="1448" spans="6:6" x14ac:dyDescent="0.2">
      <c r="F1448" s="896"/>
    </row>
    <row r="1449" spans="6:6" x14ac:dyDescent="0.2">
      <c r="F1449" s="896"/>
    </row>
    <row r="1450" spans="6:6" x14ac:dyDescent="0.2">
      <c r="F1450" s="896"/>
    </row>
    <row r="1451" spans="6:6" x14ac:dyDescent="0.2">
      <c r="F1451" s="896"/>
    </row>
    <row r="1452" spans="6:6" x14ac:dyDescent="0.2">
      <c r="F1452" s="896"/>
    </row>
    <row r="1453" spans="6:6" x14ac:dyDescent="0.2">
      <c r="F1453" s="896"/>
    </row>
    <row r="1454" spans="6:6" x14ac:dyDescent="0.2">
      <c r="F1454" s="896"/>
    </row>
    <row r="1455" spans="6:6" x14ac:dyDescent="0.2">
      <c r="F1455" s="896"/>
    </row>
    <row r="1456" spans="6:6" x14ac:dyDescent="0.2">
      <c r="F1456" s="896"/>
    </row>
    <row r="1457" spans="6:6" x14ac:dyDescent="0.2">
      <c r="F1457" s="896"/>
    </row>
    <row r="1458" spans="6:6" x14ac:dyDescent="0.2">
      <c r="F1458" s="896"/>
    </row>
    <row r="1459" spans="6:6" x14ac:dyDescent="0.2">
      <c r="F1459" s="896"/>
    </row>
    <row r="1460" spans="6:6" x14ac:dyDescent="0.2">
      <c r="F1460" s="896"/>
    </row>
    <row r="1461" spans="6:6" x14ac:dyDescent="0.2">
      <c r="F1461" s="896"/>
    </row>
    <row r="1462" spans="6:6" x14ac:dyDescent="0.2">
      <c r="F1462" s="896"/>
    </row>
    <row r="1463" spans="6:6" x14ac:dyDescent="0.2">
      <c r="F1463" s="896"/>
    </row>
    <row r="1464" spans="6:6" x14ac:dyDescent="0.2">
      <c r="F1464" s="896"/>
    </row>
    <row r="1465" spans="6:6" x14ac:dyDescent="0.2">
      <c r="F1465" s="896"/>
    </row>
    <row r="1466" spans="6:6" x14ac:dyDescent="0.2">
      <c r="F1466" s="896"/>
    </row>
    <row r="1467" spans="6:6" x14ac:dyDescent="0.2">
      <c r="F1467" s="896"/>
    </row>
    <row r="1468" spans="6:6" x14ac:dyDescent="0.2">
      <c r="F1468" s="896"/>
    </row>
    <row r="1469" spans="6:6" x14ac:dyDescent="0.2">
      <c r="F1469" s="896"/>
    </row>
    <row r="1470" spans="6:6" x14ac:dyDescent="0.2">
      <c r="F1470" s="896"/>
    </row>
    <row r="1471" spans="6:6" x14ac:dyDescent="0.2">
      <c r="F1471" s="896"/>
    </row>
    <row r="1472" spans="6:6" x14ac:dyDescent="0.2">
      <c r="F1472" s="896"/>
    </row>
    <row r="1473" spans="6:6" x14ac:dyDescent="0.2">
      <c r="F1473" s="896"/>
    </row>
    <row r="1474" spans="6:6" x14ac:dyDescent="0.2">
      <c r="F1474" s="896"/>
    </row>
    <row r="1475" spans="6:6" x14ac:dyDescent="0.2">
      <c r="F1475" s="896"/>
    </row>
    <row r="1476" spans="6:6" x14ac:dyDescent="0.2">
      <c r="F1476" s="896"/>
    </row>
    <row r="1477" spans="6:6" x14ac:dyDescent="0.2">
      <c r="F1477" s="896"/>
    </row>
    <row r="1478" spans="6:6" x14ac:dyDescent="0.2">
      <c r="F1478" s="896"/>
    </row>
    <row r="1479" spans="6:6" x14ac:dyDescent="0.2">
      <c r="F1479" s="896"/>
    </row>
    <row r="1480" spans="6:6" x14ac:dyDescent="0.2">
      <c r="F1480" s="896"/>
    </row>
    <row r="1481" spans="6:6" x14ac:dyDescent="0.2">
      <c r="F1481" s="896"/>
    </row>
    <row r="1482" spans="6:6" x14ac:dyDescent="0.2">
      <c r="F1482" s="896"/>
    </row>
    <row r="1483" spans="6:6" x14ac:dyDescent="0.2">
      <c r="F1483" s="896"/>
    </row>
    <row r="1484" spans="6:6" x14ac:dyDescent="0.2">
      <c r="F1484" s="896"/>
    </row>
    <row r="1485" spans="6:6" x14ac:dyDescent="0.2">
      <c r="F1485" s="896"/>
    </row>
    <row r="1486" spans="6:6" x14ac:dyDescent="0.2">
      <c r="F1486" s="896"/>
    </row>
    <row r="1487" spans="6:6" x14ac:dyDescent="0.2">
      <c r="F1487" s="896"/>
    </row>
    <row r="1488" spans="6:6" x14ac:dyDescent="0.2">
      <c r="F1488" s="896"/>
    </row>
    <row r="1489" spans="6:6" x14ac:dyDescent="0.2">
      <c r="F1489" s="896"/>
    </row>
    <row r="1490" spans="6:6" x14ac:dyDescent="0.2">
      <c r="F1490" s="896"/>
    </row>
    <row r="1491" spans="6:6" x14ac:dyDescent="0.2">
      <c r="F1491" s="896"/>
    </row>
    <row r="1492" spans="6:6" x14ac:dyDescent="0.2">
      <c r="F1492" s="896"/>
    </row>
    <row r="1493" spans="6:6" x14ac:dyDescent="0.2">
      <c r="F1493" s="896"/>
    </row>
    <row r="1494" spans="6:6" x14ac:dyDescent="0.2">
      <c r="F1494" s="896"/>
    </row>
    <row r="1495" spans="6:6" x14ac:dyDescent="0.2">
      <c r="F1495" s="896"/>
    </row>
    <row r="1496" spans="6:6" x14ac:dyDescent="0.2">
      <c r="F1496" s="896"/>
    </row>
    <row r="1497" spans="6:6" x14ac:dyDescent="0.2">
      <c r="F1497" s="896"/>
    </row>
    <row r="1498" spans="6:6" x14ac:dyDescent="0.2">
      <c r="F1498" s="896"/>
    </row>
    <row r="1499" spans="6:6" x14ac:dyDescent="0.2">
      <c r="F1499" s="896"/>
    </row>
    <row r="1500" spans="6:6" x14ac:dyDescent="0.2">
      <c r="F1500" s="896"/>
    </row>
    <row r="1501" spans="6:6" x14ac:dyDescent="0.2">
      <c r="F1501" s="896"/>
    </row>
    <row r="1502" spans="6:6" x14ac:dyDescent="0.2">
      <c r="F1502" s="896"/>
    </row>
    <row r="1503" spans="6:6" x14ac:dyDescent="0.2">
      <c r="F1503" s="896"/>
    </row>
    <row r="1504" spans="6:6" x14ac:dyDescent="0.2">
      <c r="F1504" s="896"/>
    </row>
    <row r="1505" spans="6:6" x14ac:dyDescent="0.2">
      <c r="F1505" s="896"/>
    </row>
    <row r="1506" spans="6:6" x14ac:dyDescent="0.2">
      <c r="F1506" s="896"/>
    </row>
    <row r="1507" spans="6:6" x14ac:dyDescent="0.2">
      <c r="F1507" s="896"/>
    </row>
    <row r="1508" spans="6:6" x14ac:dyDescent="0.2">
      <c r="F1508" s="896"/>
    </row>
    <row r="1509" spans="6:6" x14ac:dyDescent="0.2">
      <c r="F1509" s="896"/>
    </row>
    <row r="1510" spans="6:6" x14ac:dyDescent="0.2">
      <c r="F1510" s="896"/>
    </row>
    <row r="1511" spans="6:6" x14ac:dyDescent="0.2">
      <c r="F1511" s="896"/>
    </row>
    <row r="1512" spans="6:6" x14ac:dyDescent="0.2">
      <c r="F1512" s="896"/>
    </row>
    <row r="1513" spans="6:6" x14ac:dyDescent="0.2">
      <c r="F1513" s="896"/>
    </row>
    <row r="1514" spans="6:6" x14ac:dyDescent="0.2">
      <c r="F1514" s="896"/>
    </row>
    <row r="1515" spans="6:6" x14ac:dyDescent="0.2">
      <c r="F1515" s="896"/>
    </row>
    <row r="1516" spans="6:6" x14ac:dyDescent="0.2">
      <c r="F1516" s="896"/>
    </row>
    <row r="1517" spans="6:6" x14ac:dyDescent="0.2">
      <c r="F1517" s="896"/>
    </row>
    <row r="1518" spans="6:6" x14ac:dyDescent="0.2">
      <c r="F1518" s="896"/>
    </row>
    <row r="1519" spans="6:6" x14ac:dyDescent="0.2">
      <c r="F1519" s="896"/>
    </row>
    <row r="1520" spans="6:6" x14ac:dyDescent="0.2">
      <c r="F1520" s="896"/>
    </row>
    <row r="1521" spans="6:6" x14ac:dyDescent="0.2">
      <c r="F1521" s="896"/>
    </row>
    <row r="1522" spans="6:6" x14ac:dyDescent="0.2">
      <c r="F1522" s="896"/>
    </row>
    <row r="1523" spans="6:6" x14ac:dyDescent="0.2">
      <c r="F1523" s="896"/>
    </row>
    <row r="1524" spans="6:6" x14ac:dyDescent="0.2">
      <c r="F1524" s="896"/>
    </row>
    <row r="1525" spans="6:6" x14ac:dyDescent="0.2">
      <c r="F1525" s="896"/>
    </row>
    <row r="1526" spans="6:6" x14ac:dyDescent="0.2">
      <c r="F1526" s="896"/>
    </row>
    <row r="1527" spans="6:6" x14ac:dyDescent="0.2">
      <c r="F1527" s="896"/>
    </row>
    <row r="1528" spans="6:6" x14ac:dyDescent="0.2">
      <c r="F1528" s="896"/>
    </row>
    <row r="1529" spans="6:6" x14ac:dyDescent="0.2">
      <c r="F1529" s="896"/>
    </row>
    <row r="1530" spans="6:6" x14ac:dyDescent="0.2">
      <c r="F1530" s="896"/>
    </row>
    <row r="1531" spans="6:6" x14ac:dyDescent="0.2">
      <c r="F1531" s="896"/>
    </row>
    <row r="1532" spans="6:6" x14ac:dyDescent="0.2">
      <c r="F1532" s="896"/>
    </row>
    <row r="1533" spans="6:6" x14ac:dyDescent="0.2">
      <c r="F1533" s="896"/>
    </row>
    <row r="1534" spans="6:6" x14ac:dyDescent="0.2">
      <c r="F1534" s="896"/>
    </row>
    <row r="1535" spans="6:6" x14ac:dyDescent="0.2">
      <c r="F1535" s="896"/>
    </row>
    <row r="1536" spans="6:6" x14ac:dyDescent="0.2">
      <c r="F1536" s="896"/>
    </row>
    <row r="1537" spans="6:6" x14ac:dyDescent="0.2">
      <c r="F1537" s="896"/>
    </row>
    <row r="1538" spans="6:6" x14ac:dyDescent="0.2">
      <c r="F1538" s="896"/>
    </row>
    <row r="1539" spans="6:6" x14ac:dyDescent="0.2">
      <c r="F1539" s="896"/>
    </row>
    <row r="1540" spans="6:6" x14ac:dyDescent="0.2">
      <c r="F1540" s="896"/>
    </row>
    <row r="1541" spans="6:6" x14ac:dyDescent="0.2">
      <c r="F1541" s="896"/>
    </row>
    <row r="1542" spans="6:6" x14ac:dyDescent="0.2">
      <c r="F1542" s="896"/>
    </row>
    <row r="1543" spans="6:6" x14ac:dyDescent="0.2">
      <c r="F1543" s="896"/>
    </row>
    <row r="1544" spans="6:6" x14ac:dyDescent="0.2">
      <c r="F1544" s="896"/>
    </row>
    <row r="1545" spans="6:6" x14ac:dyDescent="0.2">
      <c r="F1545" s="896"/>
    </row>
    <row r="1546" spans="6:6" x14ac:dyDescent="0.2">
      <c r="F1546" s="896"/>
    </row>
    <row r="1547" spans="6:6" x14ac:dyDescent="0.2">
      <c r="F1547" s="896"/>
    </row>
    <row r="1548" spans="6:6" x14ac:dyDescent="0.2">
      <c r="F1548" s="896"/>
    </row>
    <row r="1549" spans="6:6" x14ac:dyDescent="0.2">
      <c r="F1549" s="896"/>
    </row>
    <row r="1550" spans="6:6" x14ac:dyDescent="0.2">
      <c r="F1550" s="896"/>
    </row>
    <row r="1551" spans="6:6" x14ac:dyDescent="0.2">
      <c r="F1551" s="896"/>
    </row>
    <row r="1552" spans="6:6" x14ac:dyDescent="0.2">
      <c r="F1552" s="896"/>
    </row>
    <row r="1553" spans="6:6" x14ac:dyDescent="0.2">
      <c r="F1553" s="896"/>
    </row>
    <row r="1554" spans="6:6" x14ac:dyDescent="0.2">
      <c r="F1554" s="896"/>
    </row>
    <row r="1555" spans="6:6" x14ac:dyDescent="0.2">
      <c r="F1555" s="896"/>
    </row>
    <row r="1556" spans="6:6" x14ac:dyDescent="0.2">
      <c r="F1556" s="896"/>
    </row>
    <row r="1557" spans="6:6" x14ac:dyDescent="0.2">
      <c r="F1557" s="896"/>
    </row>
    <row r="1558" spans="6:6" x14ac:dyDescent="0.2">
      <c r="F1558" s="896"/>
    </row>
    <row r="1559" spans="6:6" x14ac:dyDescent="0.2">
      <c r="F1559" s="896"/>
    </row>
    <row r="1560" spans="6:6" x14ac:dyDescent="0.2">
      <c r="F1560" s="896"/>
    </row>
    <row r="1561" spans="6:6" x14ac:dyDescent="0.2">
      <c r="F1561" s="896"/>
    </row>
    <row r="1562" spans="6:6" x14ac:dyDescent="0.2">
      <c r="F1562" s="896"/>
    </row>
    <row r="1563" spans="6:6" x14ac:dyDescent="0.2">
      <c r="F1563" s="896"/>
    </row>
    <row r="1564" spans="6:6" x14ac:dyDescent="0.2">
      <c r="F1564" s="896"/>
    </row>
    <row r="1565" spans="6:6" x14ac:dyDescent="0.2">
      <c r="F1565" s="896"/>
    </row>
    <row r="1566" spans="6:6" x14ac:dyDescent="0.2">
      <c r="F1566" s="896"/>
    </row>
    <row r="1567" spans="6:6" x14ac:dyDescent="0.2">
      <c r="F1567" s="896"/>
    </row>
    <row r="1568" spans="6:6" x14ac:dyDescent="0.2">
      <c r="F1568" s="896"/>
    </row>
    <row r="1569" spans="6:6" x14ac:dyDescent="0.2">
      <c r="F1569" s="896"/>
    </row>
    <row r="1570" spans="6:6" x14ac:dyDescent="0.2">
      <c r="F1570" s="896"/>
    </row>
    <row r="1571" spans="6:6" x14ac:dyDescent="0.2">
      <c r="F1571" s="896"/>
    </row>
    <row r="1572" spans="6:6" x14ac:dyDescent="0.2">
      <c r="F1572" s="896"/>
    </row>
    <row r="1573" spans="6:6" x14ac:dyDescent="0.2">
      <c r="F1573" s="896"/>
    </row>
    <row r="1574" spans="6:6" x14ac:dyDescent="0.2">
      <c r="F1574" s="896"/>
    </row>
    <row r="1575" spans="6:6" x14ac:dyDescent="0.2">
      <c r="F1575" s="896"/>
    </row>
    <row r="1576" spans="6:6" x14ac:dyDescent="0.2">
      <c r="F1576" s="896"/>
    </row>
    <row r="1577" spans="6:6" x14ac:dyDescent="0.2">
      <c r="F1577" s="896"/>
    </row>
    <row r="1578" spans="6:6" x14ac:dyDescent="0.2">
      <c r="F1578" s="896"/>
    </row>
    <row r="1579" spans="6:6" x14ac:dyDescent="0.2">
      <c r="F1579" s="896"/>
    </row>
    <row r="1580" spans="6:6" x14ac:dyDescent="0.2">
      <c r="F1580" s="896"/>
    </row>
    <row r="1581" spans="6:6" x14ac:dyDescent="0.2">
      <c r="F1581" s="896"/>
    </row>
    <row r="1582" spans="6:6" x14ac:dyDescent="0.2">
      <c r="F1582" s="896"/>
    </row>
    <row r="1583" spans="6:6" x14ac:dyDescent="0.2">
      <c r="F1583" s="896"/>
    </row>
    <row r="1584" spans="6:6" x14ac:dyDescent="0.2">
      <c r="F1584" s="896"/>
    </row>
    <row r="1585" spans="6:6" x14ac:dyDescent="0.2">
      <c r="F1585" s="896"/>
    </row>
    <row r="1586" spans="6:6" x14ac:dyDescent="0.2">
      <c r="F1586" s="896"/>
    </row>
    <row r="1587" spans="6:6" x14ac:dyDescent="0.2">
      <c r="F1587" s="896"/>
    </row>
    <row r="1588" spans="6:6" x14ac:dyDescent="0.2">
      <c r="F1588" s="896"/>
    </row>
    <row r="1589" spans="6:6" x14ac:dyDescent="0.2">
      <c r="F1589" s="896"/>
    </row>
    <row r="1590" spans="6:6" x14ac:dyDescent="0.2">
      <c r="F1590" s="896"/>
    </row>
    <row r="1591" spans="6:6" x14ac:dyDescent="0.2">
      <c r="F1591" s="896"/>
    </row>
    <row r="1592" spans="6:6" x14ac:dyDescent="0.2">
      <c r="F1592" s="896"/>
    </row>
    <row r="1593" spans="6:6" x14ac:dyDescent="0.2">
      <c r="F1593" s="896"/>
    </row>
    <row r="1594" spans="6:6" x14ac:dyDescent="0.2">
      <c r="F1594" s="896"/>
    </row>
    <row r="1595" spans="6:6" x14ac:dyDescent="0.2">
      <c r="F1595" s="896"/>
    </row>
    <row r="1596" spans="6:6" x14ac:dyDescent="0.2">
      <c r="F1596" s="896"/>
    </row>
    <row r="1597" spans="6:6" x14ac:dyDescent="0.2">
      <c r="F1597" s="896"/>
    </row>
    <row r="1598" spans="6:6" x14ac:dyDescent="0.2">
      <c r="F1598" s="896"/>
    </row>
    <row r="1599" spans="6:6" x14ac:dyDescent="0.2">
      <c r="F1599" s="896"/>
    </row>
    <row r="1600" spans="6:6" x14ac:dyDescent="0.2">
      <c r="F1600" s="896"/>
    </row>
    <row r="1601" spans="6:6" x14ac:dyDescent="0.2">
      <c r="F1601" s="896"/>
    </row>
    <row r="1602" spans="6:6" x14ac:dyDescent="0.2">
      <c r="F1602" s="896"/>
    </row>
    <row r="1603" spans="6:6" x14ac:dyDescent="0.2">
      <c r="F1603" s="896"/>
    </row>
    <row r="1604" spans="6:6" x14ac:dyDescent="0.2">
      <c r="F1604" s="896"/>
    </row>
    <row r="1605" spans="6:6" x14ac:dyDescent="0.2">
      <c r="F1605" s="896"/>
    </row>
    <row r="1606" spans="6:6" x14ac:dyDescent="0.2">
      <c r="F1606" s="896"/>
    </row>
    <row r="1607" spans="6:6" x14ac:dyDescent="0.2">
      <c r="F1607" s="896"/>
    </row>
    <row r="1608" spans="6:6" x14ac:dyDescent="0.2">
      <c r="F1608" s="896"/>
    </row>
    <row r="1609" spans="6:6" x14ac:dyDescent="0.2">
      <c r="F1609" s="896"/>
    </row>
    <row r="1610" spans="6:6" x14ac:dyDescent="0.2">
      <c r="F1610" s="896"/>
    </row>
    <row r="1611" spans="6:6" x14ac:dyDescent="0.2">
      <c r="F1611" s="896"/>
    </row>
    <row r="1612" spans="6:6" x14ac:dyDescent="0.2">
      <c r="F1612" s="896"/>
    </row>
    <row r="1613" spans="6:6" x14ac:dyDescent="0.2">
      <c r="F1613" s="896"/>
    </row>
    <row r="1614" spans="6:6" x14ac:dyDescent="0.2">
      <c r="F1614" s="896"/>
    </row>
    <row r="1615" spans="6:6" x14ac:dyDescent="0.2">
      <c r="F1615" s="896"/>
    </row>
    <row r="1616" spans="6:6" x14ac:dyDescent="0.2">
      <c r="F1616" s="896"/>
    </row>
    <row r="1617" spans="6:6" x14ac:dyDescent="0.2">
      <c r="F1617" s="896"/>
    </row>
    <row r="1618" spans="6:6" x14ac:dyDescent="0.2">
      <c r="F1618" s="896"/>
    </row>
    <row r="1619" spans="6:6" x14ac:dyDescent="0.2">
      <c r="F1619" s="896"/>
    </row>
    <row r="1620" spans="6:6" x14ac:dyDescent="0.2">
      <c r="F1620" s="896"/>
    </row>
    <row r="1621" spans="6:6" x14ac:dyDescent="0.2">
      <c r="F1621" s="896"/>
    </row>
    <row r="1622" spans="6:6" x14ac:dyDescent="0.2">
      <c r="F1622" s="896"/>
    </row>
    <row r="1623" spans="6:6" x14ac:dyDescent="0.2">
      <c r="F1623" s="896"/>
    </row>
    <row r="1624" spans="6:6" x14ac:dyDescent="0.2">
      <c r="F1624" s="896"/>
    </row>
    <row r="1625" spans="6:6" x14ac:dyDescent="0.2">
      <c r="F1625" s="896"/>
    </row>
    <row r="1626" spans="6:6" x14ac:dyDescent="0.2">
      <c r="F1626" s="896"/>
    </row>
    <row r="1627" spans="6:6" x14ac:dyDescent="0.2">
      <c r="F1627" s="896"/>
    </row>
    <row r="1628" spans="6:6" x14ac:dyDescent="0.2">
      <c r="F1628" s="896"/>
    </row>
    <row r="1629" spans="6:6" x14ac:dyDescent="0.2">
      <c r="F1629" s="896"/>
    </row>
    <row r="1630" spans="6:6" x14ac:dyDescent="0.2">
      <c r="F1630" s="896"/>
    </row>
    <row r="1631" spans="6:6" x14ac:dyDescent="0.2">
      <c r="F1631" s="896"/>
    </row>
    <row r="1632" spans="6:6" x14ac:dyDescent="0.2">
      <c r="F1632" s="896"/>
    </row>
    <row r="1633" spans="6:6" x14ac:dyDescent="0.2">
      <c r="F1633" s="896"/>
    </row>
    <row r="1634" spans="6:6" x14ac:dyDescent="0.2">
      <c r="F1634" s="896"/>
    </row>
    <row r="1635" spans="6:6" x14ac:dyDescent="0.2">
      <c r="F1635" s="896"/>
    </row>
    <row r="1636" spans="6:6" x14ac:dyDescent="0.2">
      <c r="F1636" s="896"/>
    </row>
    <row r="1637" spans="6:6" x14ac:dyDescent="0.2">
      <c r="F1637" s="896"/>
    </row>
    <row r="1638" spans="6:6" x14ac:dyDescent="0.2">
      <c r="F1638" s="896"/>
    </row>
    <row r="1639" spans="6:6" x14ac:dyDescent="0.2">
      <c r="F1639" s="896"/>
    </row>
    <row r="1640" spans="6:6" x14ac:dyDescent="0.2">
      <c r="F1640" s="896"/>
    </row>
    <row r="1641" spans="6:6" x14ac:dyDescent="0.2">
      <c r="F1641" s="896"/>
    </row>
    <row r="1642" spans="6:6" x14ac:dyDescent="0.2">
      <c r="F1642" s="896"/>
    </row>
    <row r="1643" spans="6:6" x14ac:dyDescent="0.2">
      <c r="F1643" s="896"/>
    </row>
    <row r="1644" spans="6:6" x14ac:dyDescent="0.2">
      <c r="F1644" s="896"/>
    </row>
    <row r="1645" spans="6:6" x14ac:dyDescent="0.2">
      <c r="F1645" s="896"/>
    </row>
    <row r="1646" spans="6:6" x14ac:dyDescent="0.2">
      <c r="F1646" s="896"/>
    </row>
    <row r="1647" spans="6:6" x14ac:dyDescent="0.2">
      <c r="F1647" s="896"/>
    </row>
    <row r="1648" spans="6:6" x14ac:dyDescent="0.2">
      <c r="F1648" s="896"/>
    </row>
    <row r="1649" spans="6:6" x14ac:dyDescent="0.2">
      <c r="F1649" s="896"/>
    </row>
    <row r="1650" spans="6:6" x14ac:dyDescent="0.2">
      <c r="F1650" s="896"/>
    </row>
    <row r="1651" spans="6:6" x14ac:dyDescent="0.2">
      <c r="F1651" s="896"/>
    </row>
    <row r="1652" spans="6:6" x14ac:dyDescent="0.2">
      <c r="F1652" s="896"/>
    </row>
    <row r="1653" spans="6:6" x14ac:dyDescent="0.2">
      <c r="F1653" s="896"/>
    </row>
    <row r="1654" spans="6:6" x14ac:dyDescent="0.2">
      <c r="F1654" s="896"/>
    </row>
    <row r="1655" spans="6:6" x14ac:dyDescent="0.2">
      <c r="F1655" s="896"/>
    </row>
    <row r="1656" spans="6:6" x14ac:dyDescent="0.2">
      <c r="F1656" s="896"/>
    </row>
    <row r="1657" spans="6:6" x14ac:dyDescent="0.2">
      <c r="F1657" s="896"/>
    </row>
    <row r="1658" spans="6:6" x14ac:dyDescent="0.2">
      <c r="F1658" s="896"/>
    </row>
    <row r="1659" spans="6:6" x14ac:dyDescent="0.2">
      <c r="F1659" s="896"/>
    </row>
    <row r="1660" spans="6:6" x14ac:dyDescent="0.2">
      <c r="F1660" s="896"/>
    </row>
    <row r="1661" spans="6:6" x14ac:dyDescent="0.2">
      <c r="F1661" s="896"/>
    </row>
    <row r="1662" spans="6:6" x14ac:dyDescent="0.2">
      <c r="F1662" s="896"/>
    </row>
    <row r="1663" spans="6:6" x14ac:dyDescent="0.2">
      <c r="F1663" s="896"/>
    </row>
    <row r="1664" spans="6:6" x14ac:dyDescent="0.2">
      <c r="F1664" s="896"/>
    </row>
    <row r="1665" spans="6:6" x14ac:dyDescent="0.2">
      <c r="F1665" s="896"/>
    </row>
    <row r="1666" spans="6:6" x14ac:dyDescent="0.2">
      <c r="F1666" s="896"/>
    </row>
    <row r="1667" spans="6:6" x14ac:dyDescent="0.2">
      <c r="F1667" s="896"/>
    </row>
    <row r="1668" spans="6:6" x14ac:dyDescent="0.2">
      <c r="F1668" s="896"/>
    </row>
    <row r="1669" spans="6:6" x14ac:dyDescent="0.2">
      <c r="F1669" s="896"/>
    </row>
    <row r="1670" spans="6:6" x14ac:dyDescent="0.2">
      <c r="F1670" s="896"/>
    </row>
    <row r="1671" spans="6:6" x14ac:dyDescent="0.2">
      <c r="F1671" s="896"/>
    </row>
    <row r="1672" spans="6:6" x14ac:dyDescent="0.2">
      <c r="F1672" s="896"/>
    </row>
    <row r="1673" spans="6:6" x14ac:dyDescent="0.2">
      <c r="F1673" s="896"/>
    </row>
    <row r="1674" spans="6:6" x14ac:dyDescent="0.2">
      <c r="F1674" s="896"/>
    </row>
    <row r="1675" spans="6:6" x14ac:dyDescent="0.2">
      <c r="F1675" s="896"/>
    </row>
    <row r="1676" spans="6:6" x14ac:dyDescent="0.2">
      <c r="F1676" s="896"/>
    </row>
    <row r="1677" spans="6:6" x14ac:dyDescent="0.2">
      <c r="F1677" s="896"/>
    </row>
    <row r="1678" spans="6:6" x14ac:dyDescent="0.2">
      <c r="F1678" s="896"/>
    </row>
    <row r="1679" spans="6:6" x14ac:dyDescent="0.2">
      <c r="F1679" s="896"/>
    </row>
    <row r="1680" spans="6:6" x14ac:dyDescent="0.2">
      <c r="F1680" s="896"/>
    </row>
    <row r="1681" spans="6:6" x14ac:dyDescent="0.2">
      <c r="F1681" s="896"/>
    </row>
    <row r="1682" spans="6:6" x14ac:dyDescent="0.2">
      <c r="F1682" s="896"/>
    </row>
    <row r="1683" spans="6:6" x14ac:dyDescent="0.2">
      <c r="F1683" s="896"/>
    </row>
    <row r="1684" spans="6:6" x14ac:dyDescent="0.2">
      <c r="F1684" s="896"/>
    </row>
    <row r="1685" spans="6:6" x14ac:dyDescent="0.2">
      <c r="F1685" s="896"/>
    </row>
    <row r="1686" spans="6:6" x14ac:dyDescent="0.2">
      <c r="F1686" s="896"/>
    </row>
    <row r="1687" spans="6:6" x14ac:dyDescent="0.2">
      <c r="F1687" s="896"/>
    </row>
    <row r="1688" spans="6:6" x14ac:dyDescent="0.2">
      <c r="F1688" s="896"/>
    </row>
    <row r="1689" spans="6:6" x14ac:dyDescent="0.2">
      <c r="F1689" s="896"/>
    </row>
    <row r="1690" spans="6:6" x14ac:dyDescent="0.2">
      <c r="F1690" s="896"/>
    </row>
    <row r="1691" spans="6:6" x14ac:dyDescent="0.2">
      <c r="F1691" s="896"/>
    </row>
    <row r="1692" spans="6:6" x14ac:dyDescent="0.2">
      <c r="F1692" s="896"/>
    </row>
    <row r="1693" spans="6:6" x14ac:dyDescent="0.2">
      <c r="F1693" s="896"/>
    </row>
    <row r="1694" spans="6:6" x14ac:dyDescent="0.2">
      <c r="F1694" s="896"/>
    </row>
    <row r="1695" spans="6:6" x14ac:dyDescent="0.2">
      <c r="F1695" s="896"/>
    </row>
    <row r="1696" spans="6:6" x14ac:dyDescent="0.2">
      <c r="F1696" s="896"/>
    </row>
    <row r="1697" spans="6:6" x14ac:dyDescent="0.2">
      <c r="F1697" s="896"/>
    </row>
    <row r="1698" spans="6:6" x14ac:dyDescent="0.2">
      <c r="F1698" s="896"/>
    </row>
    <row r="1699" spans="6:6" x14ac:dyDescent="0.2">
      <c r="F1699" s="896"/>
    </row>
    <row r="1700" spans="6:6" x14ac:dyDescent="0.2">
      <c r="F1700" s="896"/>
    </row>
    <row r="1701" spans="6:6" x14ac:dyDescent="0.2">
      <c r="F1701" s="896"/>
    </row>
    <row r="1702" spans="6:6" x14ac:dyDescent="0.2">
      <c r="F1702" s="896"/>
    </row>
    <row r="1703" spans="6:6" x14ac:dyDescent="0.2">
      <c r="F1703" s="896"/>
    </row>
    <row r="1704" spans="6:6" x14ac:dyDescent="0.2">
      <c r="F1704" s="896"/>
    </row>
    <row r="1705" spans="6:6" x14ac:dyDescent="0.2">
      <c r="F1705" s="896"/>
    </row>
    <row r="1706" spans="6:6" x14ac:dyDescent="0.2">
      <c r="F1706" s="896"/>
    </row>
    <row r="1707" spans="6:6" x14ac:dyDescent="0.2">
      <c r="F1707" s="896"/>
    </row>
    <row r="1708" spans="6:6" x14ac:dyDescent="0.2">
      <c r="F1708" s="896"/>
    </row>
    <row r="1709" spans="6:6" x14ac:dyDescent="0.2">
      <c r="F1709" s="896"/>
    </row>
    <row r="1710" spans="6:6" x14ac:dyDescent="0.2">
      <c r="F1710" s="896"/>
    </row>
    <row r="1711" spans="6:6" x14ac:dyDescent="0.2">
      <c r="F1711" s="896"/>
    </row>
    <row r="1712" spans="6:6" x14ac:dyDescent="0.2">
      <c r="F1712" s="896"/>
    </row>
    <row r="1713" spans="6:6" x14ac:dyDescent="0.2">
      <c r="F1713" s="896"/>
    </row>
    <row r="1714" spans="6:6" x14ac:dyDescent="0.2">
      <c r="F1714" s="896"/>
    </row>
    <row r="1715" spans="6:6" x14ac:dyDescent="0.2">
      <c r="F1715" s="896"/>
    </row>
    <row r="1716" spans="6:6" x14ac:dyDescent="0.2">
      <c r="F1716" s="896"/>
    </row>
    <row r="1717" spans="6:6" x14ac:dyDescent="0.2">
      <c r="F1717" s="896"/>
    </row>
    <row r="1718" spans="6:6" x14ac:dyDescent="0.2">
      <c r="F1718" s="896"/>
    </row>
    <row r="1719" spans="6:6" x14ac:dyDescent="0.2">
      <c r="F1719" s="896"/>
    </row>
    <row r="1720" spans="6:6" x14ac:dyDescent="0.2">
      <c r="F1720" s="896"/>
    </row>
    <row r="1721" spans="6:6" x14ac:dyDescent="0.2">
      <c r="F1721" s="896"/>
    </row>
    <row r="1722" spans="6:6" x14ac:dyDescent="0.2">
      <c r="F1722" s="896"/>
    </row>
    <row r="1723" spans="6:6" x14ac:dyDescent="0.2">
      <c r="F1723" s="896"/>
    </row>
    <row r="1724" spans="6:6" x14ac:dyDescent="0.2">
      <c r="F1724" s="896"/>
    </row>
    <row r="1725" spans="6:6" x14ac:dyDescent="0.2">
      <c r="F1725" s="896"/>
    </row>
    <row r="1726" spans="6:6" x14ac:dyDescent="0.2">
      <c r="F1726" s="896"/>
    </row>
    <row r="1727" spans="6:6" x14ac:dyDescent="0.2">
      <c r="F1727" s="896"/>
    </row>
    <row r="1728" spans="6:6" x14ac:dyDescent="0.2">
      <c r="F1728" s="896"/>
    </row>
    <row r="1729" spans="6:6" x14ac:dyDescent="0.2">
      <c r="F1729" s="896"/>
    </row>
    <row r="1730" spans="6:6" x14ac:dyDescent="0.2">
      <c r="F1730" s="896"/>
    </row>
    <row r="1731" spans="6:6" x14ac:dyDescent="0.2">
      <c r="F1731" s="896"/>
    </row>
    <row r="1732" spans="6:6" x14ac:dyDescent="0.2">
      <c r="F1732" s="896"/>
    </row>
    <row r="1733" spans="6:6" x14ac:dyDescent="0.2">
      <c r="F1733" s="896"/>
    </row>
    <row r="1734" spans="6:6" x14ac:dyDescent="0.2">
      <c r="F1734" s="896"/>
    </row>
    <row r="1735" spans="6:6" x14ac:dyDescent="0.2">
      <c r="F1735" s="896"/>
    </row>
    <row r="1736" spans="6:6" x14ac:dyDescent="0.2">
      <c r="F1736" s="896"/>
    </row>
    <row r="1737" spans="6:6" x14ac:dyDescent="0.2">
      <c r="F1737" s="896"/>
    </row>
    <row r="1738" spans="6:6" x14ac:dyDescent="0.2">
      <c r="F1738" s="896"/>
    </row>
    <row r="1739" spans="6:6" x14ac:dyDescent="0.2">
      <c r="F1739" s="896"/>
    </row>
    <row r="1740" spans="6:6" x14ac:dyDescent="0.2">
      <c r="F1740" s="896"/>
    </row>
    <row r="1741" spans="6:6" x14ac:dyDescent="0.2">
      <c r="F1741" s="896"/>
    </row>
    <row r="1742" spans="6:6" x14ac:dyDescent="0.2">
      <c r="F1742" s="896"/>
    </row>
    <row r="1743" spans="6:6" x14ac:dyDescent="0.2">
      <c r="F1743" s="896"/>
    </row>
    <row r="1744" spans="6:6" x14ac:dyDescent="0.2">
      <c r="F1744" s="896"/>
    </row>
    <row r="1745" spans="6:6" x14ac:dyDescent="0.2">
      <c r="F1745" s="896"/>
    </row>
    <row r="1746" spans="6:6" x14ac:dyDescent="0.2">
      <c r="F1746" s="896"/>
    </row>
    <row r="1747" spans="6:6" x14ac:dyDescent="0.2">
      <c r="F1747" s="896"/>
    </row>
    <row r="1748" spans="6:6" x14ac:dyDescent="0.2">
      <c r="F1748" s="896"/>
    </row>
    <row r="1749" spans="6:6" x14ac:dyDescent="0.2">
      <c r="F1749" s="896"/>
    </row>
    <row r="1750" spans="6:6" x14ac:dyDescent="0.2">
      <c r="F1750" s="896"/>
    </row>
    <row r="1751" spans="6:6" x14ac:dyDescent="0.2">
      <c r="F1751" s="896"/>
    </row>
    <row r="1752" spans="6:6" x14ac:dyDescent="0.2">
      <c r="F1752" s="896"/>
    </row>
    <row r="1753" spans="6:6" x14ac:dyDescent="0.2">
      <c r="F1753" s="896"/>
    </row>
    <row r="1754" spans="6:6" x14ac:dyDescent="0.2">
      <c r="F1754" s="896"/>
    </row>
    <row r="1755" spans="6:6" x14ac:dyDescent="0.2">
      <c r="F1755" s="896"/>
    </row>
    <row r="1756" spans="6:6" x14ac:dyDescent="0.2">
      <c r="F1756" s="896"/>
    </row>
    <row r="1757" spans="6:6" x14ac:dyDescent="0.2">
      <c r="F1757" s="896"/>
    </row>
    <row r="1758" spans="6:6" x14ac:dyDescent="0.2">
      <c r="F1758" s="896"/>
    </row>
    <row r="1759" spans="6:6" x14ac:dyDescent="0.2">
      <c r="F1759" s="896"/>
    </row>
    <row r="1760" spans="6:6" x14ac:dyDescent="0.2">
      <c r="F1760" s="896"/>
    </row>
    <row r="1761" spans="6:6" x14ac:dyDescent="0.2">
      <c r="F1761" s="896"/>
    </row>
    <row r="1762" spans="6:6" x14ac:dyDescent="0.2">
      <c r="F1762" s="896"/>
    </row>
    <row r="1763" spans="6:6" x14ac:dyDescent="0.2">
      <c r="F1763" s="896"/>
    </row>
    <row r="1764" spans="6:6" x14ac:dyDescent="0.2">
      <c r="F1764" s="896"/>
    </row>
    <row r="1765" spans="6:6" x14ac:dyDescent="0.2">
      <c r="F1765" s="896"/>
    </row>
    <row r="1766" spans="6:6" x14ac:dyDescent="0.2">
      <c r="F1766" s="896"/>
    </row>
    <row r="1767" spans="6:6" x14ac:dyDescent="0.2">
      <c r="F1767" s="896"/>
    </row>
    <row r="1768" spans="6:6" x14ac:dyDescent="0.2">
      <c r="F1768" s="896"/>
    </row>
    <row r="1769" spans="6:6" x14ac:dyDescent="0.2">
      <c r="F1769" s="896"/>
    </row>
    <row r="1770" spans="6:6" x14ac:dyDescent="0.2">
      <c r="F1770" s="896"/>
    </row>
    <row r="1771" spans="6:6" x14ac:dyDescent="0.2">
      <c r="F1771" s="896"/>
    </row>
    <row r="1772" spans="6:6" x14ac:dyDescent="0.2">
      <c r="F1772" s="896"/>
    </row>
    <row r="1773" spans="6:6" x14ac:dyDescent="0.2">
      <c r="F1773" s="896"/>
    </row>
    <row r="1774" spans="6:6" x14ac:dyDescent="0.2">
      <c r="F1774" s="896"/>
    </row>
    <row r="1775" spans="6:6" x14ac:dyDescent="0.2">
      <c r="F1775" s="896"/>
    </row>
    <row r="1776" spans="6:6" x14ac:dyDescent="0.2">
      <c r="F1776" s="896"/>
    </row>
    <row r="1777" spans="6:6" x14ac:dyDescent="0.2">
      <c r="F1777" s="896"/>
    </row>
    <row r="1778" spans="6:6" x14ac:dyDescent="0.2">
      <c r="F1778" s="896"/>
    </row>
    <row r="1779" spans="6:6" x14ac:dyDescent="0.2">
      <c r="F1779" s="896"/>
    </row>
    <row r="1780" spans="6:6" x14ac:dyDescent="0.2">
      <c r="F1780" s="896"/>
    </row>
    <row r="1781" spans="6:6" x14ac:dyDescent="0.2">
      <c r="F1781" s="896"/>
    </row>
    <row r="1782" spans="6:6" x14ac:dyDescent="0.2">
      <c r="F1782" s="896"/>
    </row>
    <row r="1783" spans="6:6" x14ac:dyDescent="0.2">
      <c r="F1783" s="896"/>
    </row>
    <row r="1784" spans="6:6" x14ac:dyDescent="0.2">
      <c r="F1784" s="896"/>
    </row>
    <row r="1785" spans="6:6" x14ac:dyDescent="0.2">
      <c r="F1785" s="896"/>
    </row>
    <row r="1786" spans="6:6" x14ac:dyDescent="0.2">
      <c r="F1786" s="896"/>
    </row>
    <row r="1787" spans="6:6" x14ac:dyDescent="0.2">
      <c r="F1787" s="896"/>
    </row>
    <row r="1788" spans="6:6" x14ac:dyDescent="0.2">
      <c r="F1788" s="896"/>
    </row>
    <row r="1789" spans="6:6" x14ac:dyDescent="0.2">
      <c r="F1789" s="896"/>
    </row>
    <row r="1790" spans="6:6" x14ac:dyDescent="0.2">
      <c r="F1790" s="896"/>
    </row>
    <row r="1791" spans="6:6" x14ac:dyDescent="0.2">
      <c r="F1791" s="896"/>
    </row>
    <row r="1792" spans="6:6" x14ac:dyDescent="0.2">
      <c r="F1792" s="896"/>
    </row>
    <row r="1793" spans="6:6" x14ac:dyDescent="0.2">
      <c r="F1793" s="896"/>
    </row>
    <row r="1794" spans="6:6" x14ac:dyDescent="0.2">
      <c r="F1794" s="896"/>
    </row>
    <row r="1795" spans="6:6" x14ac:dyDescent="0.2">
      <c r="F1795" s="896"/>
    </row>
    <row r="1796" spans="6:6" x14ac:dyDescent="0.2">
      <c r="F1796" s="896"/>
    </row>
    <row r="1797" spans="6:6" x14ac:dyDescent="0.2">
      <c r="F1797" s="896"/>
    </row>
    <row r="1798" spans="6:6" x14ac:dyDescent="0.2">
      <c r="F1798" s="896"/>
    </row>
    <row r="1799" spans="6:6" x14ac:dyDescent="0.2">
      <c r="F1799" s="896"/>
    </row>
    <row r="1800" spans="6:6" x14ac:dyDescent="0.2">
      <c r="F1800" s="896"/>
    </row>
    <row r="1801" spans="6:6" x14ac:dyDescent="0.2">
      <c r="F1801" s="896"/>
    </row>
    <row r="1802" spans="6:6" x14ac:dyDescent="0.2">
      <c r="F1802" s="896"/>
    </row>
    <row r="1803" spans="6:6" x14ac:dyDescent="0.2">
      <c r="F1803" s="896"/>
    </row>
    <row r="1804" spans="6:6" x14ac:dyDescent="0.2">
      <c r="F1804" s="896"/>
    </row>
    <row r="1805" spans="6:6" x14ac:dyDescent="0.2">
      <c r="F1805" s="896"/>
    </row>
    <row r="1806" spans="6:6" x14ac:dyDescent="0.2">
      <c r="F1806" s="896"/>
    </row>
    <row r="1807" spans="6:6" x14ac:dyDescent="0.2">
      <c r="F1807" s="896"/>
    </row>
    <row r="1808" spans="6:6" x14ac:dyDescent="0.2">
      <c r="F1808" s="896"/>
    </row>
    <row r="1809" spans="6:6" x14ac:dyDescent="0.2">
      <c r="F1809" s="896"/>
    </row>
    <row r="1810" spans="6:6" x14ac:dyDescent="0.2">
      <c r="F1810" s="896"/>
    </row>
    <row r="1811" spans="6:6" x14ac:dyDescent="0.2">
      <c r="F1811" s="896"/>
    </row>
    <row r="1812" spans="6:6" x14ac:dyDescent="0.2">
      <c r="F1812" s="896"/>
    </row>
    <row r="1813" spans="6:6" x14ac:dyDescent="0.2">
      <c r="F1813" s="896"/>
    </row>
    <row r="1814" spans="6:6" x14ac:dyDescent="0.2">
      <c r="F1814" s="896"/>
    </row>
    <row r="1815" spans="6:6" x14ac:dyDescent="0.2">
      <c r="F1815" s="896"/>
    </row>
    <row r="1816" spans="6:6" x14ac:dyDescent="0.2">
      <c r="F1816" s="896"/>
    </row>
    <row r="1817" spans="6:6" x14ac:dyDescent="0.2">
      <c r="F1817" s="896"/>
    </row>
    <row r="1818" spans="6:6" x14ac:dyDescent="0.2">
      <c r="F1818" s="896"/>
    </row>
    <row r="1819" spans="6:6" x14ac:dyDescent="0.2">
      <c r="F1819" s="896"/>
    </row>
    <row r="1820" spans="6:6" x14ac:dyDescent="0.2">
      <c r="F1820" s="896"/>
    </row>
    <row r="1821" spans="6:6" x14ac:dyDescent="0.2">
      <c r="F1821" s="896"/>
    </row>
    <row r="1822" spans="6:6" x14ac:dyDescent="0.2">
      <c r="F1822" s="896"/>
    </row>
    <row r="1823" spans="6:6" x14ac:dyDescent="0.2">
      <c r="F1823" s="896"/>
    </row>
    <row r="1824" spans="6:6" x14ac:dyDescent="0.2">
      <c r="F1824" s="896"/>
    </row>
    <row r="1825" spans="6:6" x14ac:dyDescent="0.2">
      <c r="F1825" s="896"/>
    </row>
    <row r="1826" spans="6:6" x14ac:dyDescent="0.2">
      <c r="F1826" s="896"/>
    </row>
    <row r="1827" spans="6:6" x14ac:dyDescent="0.2">
      <c r="F1827" s="896"/>
    </row>
    <row r="1828" spans="6:6" x14ac:dyDescent="0.2">
      <c r="F1828" s="896"/>
    </row>
    <row r="1829" spans="6:6" x14ac:dyDescent="0.2">
      <c r="F1829" s="896"/>
    </row>
    <row r="1830" spans="6:6" x14ac:dyDescent="0.2">
      <c r="F1830" s="896"/>
    </row>
    <row r="1831" spans="6:6" x14ac:dyDescent="0.2">
      <c r="F1831" s="896"/>
    </row>
    <row r="1832" spans="6:6" x14ac:dyDescent="0.2">
      <c r="F1832" s="896"/>
    </row>
    <row r="1833" spans="6:6" x14ac:dyDescent="0.2">
      <c r="F1833" s="896"/>
    </row>
    <row r="1834" spans="6:6" x14ac:dyDescent="0.2">
      <c r="F1834" s="896"/>
    </row>
    <row r="1835" spans="6:6" x14ac:dyDescent="0.2">
      <c r="F1835" s="896"/>
    </row>
    <row r="1836" spans="6:6" x14ac:dyDescent="0.2">
      <c r="F1836" s="896"/>
    </row>
    <row r="1837" spans="6:6" x14ac:dyDescent="0.2">
      <c r="F1837" s="896"/>
    </row>
    <row r="1838" spans="6:6" x14ac:dyDescent="0.2">
      <c r="F1838" s="896"/>
    </row>
    <row r="1839" spans="6:6" x14ac:dyDescent="0.2">
      <c r="F1839" s="896"/>
    </row>
    <row r="1840" spans="6:6" x14ac:dyDescent="0.2">
      <c r="F1840" s="896"/>
    </row>
    <row r="1841" spans="6:6" x14ac:dyDescent="0.2">
      <c r="F1841" s="896"/>
    </row>
    <row r="1842" spans="6:6" x14ac:dyDescent="0.2">
      <c r="F1842" s="896"/>
    </row>
    <row r="1843" spans="6:6" x14ac:dyDescent="0.2">
      <c r="F1843" s="896"/>
    </row>
    <row r="1844" spans="6:6" x14ac:dyDescent="0.2">
      <c r="F1844" s="896"/>
    </row>
    <row r="1845" spans="6:6" x14ac:dyDescent="0.2">
      <c r="F1845" s="896"/>
    </row>
    <row r="1846" spans="6:6" x14ac:dyDescent="0.2">
      <c r="F1846" s="896"/>
    </row>
    <row r="1847" spans="6:6" x14ac:dyDescent="0.2">
      <c r="F1847" s="896"/>
    </row>
    <row r="1848" spans="6:6" x14ac:dyDescent="0.2">
      <c r="F1848" s="896"/>
    </row>
    <row r="1849" spans="6:6" x14ac:dyDescent="0.2">
      <c r="F1849" s="896"/>
    </row>
    <row r="1850" spans="6:6" x14ac:dyDescent="0.2">
      <c r="F1850" s="896"/>
    </row>
    <row r="1851" spans="6:6" x14ac:dyDescent="0.2">
      <c r="F1851" s="896"/>
    </row>
    <row r="1852" spans="6:6" x14ac:dyDescent="0.2">
      <c r="F1852" s="896"/>
    </row>
    <row r="1853" spans="6:6" x14ac:dyDescent="0.2">
      <c r="F1853" s="896"/>
    </row>
    <row r="1854" spans="6:6" x14ac:dyDescent="0.2">
      <c r="F1854" s="896"/>
    </row>
    <row r="1855" spans="6:6" x14ac:dyDescent="0.2">
      <c r="F1855" s="896"/>
    </row>
    <row r="1856" spans="6:6" x14ac:dyDescent="0.2">
      <c r="F1856" s="896"/>
    </row>
    <row r="1857" spans="6:6" x14ac:dyDescent="0.2">
      <c r="F1857" s="896"/>
    </row>
    <row r="1858" spans="6:6" x14ac:dyDescent="0.2">
      <c r="F1858" s="896"/>
    </row>
    <row r="1859" spans="6:6" x14ac:dyDescent="0.2">
      <c r="F1859" s="896"/>
    </row>
    <row r="1860" spans="6:6" x14ac:dyDescent="0.2">
      <c r="F1860" s="896"/>
    </row>
    <row r="1861" spans="6:6" x14ac:dyDescent="0.2">
      <c r="F1861" s="896"/>
    </row>
    <row r="1862" spans="6:6" x14ac:dyDescent="0.2">
      <c r="F1862" s="896"/>
    </row>
    <row r="1863" spans="6:6" x14ac:dyDescent="0.2">
      <c r="F1863" s="896"/>
    </row>
    <row r="1864" spans="6:6" x14ac:dyDescent="0.2">
      <c r="F1864" s="896"/>
    </row>
    <row r="1865" spans="6:6" x14ac:dyDescent="0.2">
      <c r="F1865" s="896"/>
    </row>
    <row r="1866" spans="6:6" x14ac:dyDescent="0.2">
      <c r="F1866" s="896"/>
    </row>
    <row r="1867" spans="6:6" x14ac:dyDescent="0.2">
      <c r="F1867" s="896"/>
    </row>
    <row r="1868" spans="6:6" x14ac:dyDescent="0.2">
      <c r="F1868" s="896"/>
    </row>
    <row r="1869" spans="6:6" x14ac:dyDescent="0.2">
      <c r="F1869" s="896"/>
    </row>
    <row r="1870" spans="6:6" x14ac:dyDescent="0.2">
      <c r="F1870" s="896"/>
    </row>
    <row r="1871" spans="6:6" x14ac:dyDescent="0.2">
      <c r="F1871" s="896"/>
    </row>
    <row r="1872" spans="6:6" x14ac:dyDescent="0.2">
      <c r="F1872" s="896"/>
    </row>
    <row r="1873" spans="6:6" x14ac:dyDescent="0.2">
      <c r="F1873" s="896"/>
    </row>
    <row r="1874" spans="6:6" x14ac:dyDescent="0.2">
      <c r="F1874" s="896"/>
    </row>
    <row r="1875" spans="6:6" x14ac:dyDescent="0.2">
      <c r="F1875" s="896"/>
    </row>
    <row r="1876" spans="6:6" x14ac:dyDescent="0.2">
      <c r="F1876" s="896"/>
    </row>
    <row r="1877" spans="6:6" x14ac:dyDescent="0.2">
      <c r="F1877" s="896"/>
    </row>
    <row r="1878" spans="6:6" x14ac:dyDescent="0.2">
      <c r="F1878" s="896"/>
    </row>
    <row r="1879" spans="6:6" x14ac:dyDescent="0.2">
      <c r="F1879" s="896"/>
    </row>
    <row r="1880" spans="6:6" x14ac:dyDescent="0.2">
      <c r="F1880" s="896"/>
    </row>
    <row r="1881" spans="6:6" x14ac:dyDescent="0.2">
      <c r="F1881" s="896"/>
    </row>
    <row r="1882" spans="6:6" x14ac:dyDescent="0.2">
      <c r="F1882" s="896"/>
    </row>
    <row r="1883" spans="6:6" x14ac:dyDescent="0.2">
      <c r="F1883" s="896"/>
    </row>
    <row r="1884" spans="6:6" x14ac:dyDescent="0.2">
      <c r="F1884" s="896"/>
    </row>
    <row r="1885" spans="6:6" x14ac:dyDescent="0.2">
      <c r="F1885" s="896"/>
    </row>
    <row r="1886" spans="6:6" x14ac:dyDescent="0.2">
      <c r="F1886" s="896"/>
    </row>
    <row r="1887" spans="6:6" x14ac:dyDescent="0.2">
      <c r="F1887" s="896"/>
    </row>
    <row r="1888" spans="6:6" x14ac:dyDescent="0.2">
      <c r="F1888" s="896"/>
    </row>
    <row r="1889" spans="6:6" x14ac:dyDescent="0.2">
      <c r="F1889" s="896"/>
    </row>
    <row r="1890" spans="6:6" x14ac:dyDescent="0.2">
      <c r="F1890" s="896"/>
    </row>
    <row r="1891" spans="6:6" x14ac:dyDescent="0.2">
      <c r="F1891" s="896"/>
    </row>
    <row r="1892" spans="6:6" x14ac:dyDescent="0.2">
      <c r="F1892" s="896"/>
    </row>
    <row r="1893" spans="6:6" x14ac:dyDescent="0.2">
      <c r="F1893" s="896"/>
    </row>
    <row r="1894" spans="6:6" x14ac:dyDescent="0.2">
      <c r="F1894" s="896"/>
    </row>
    <row r="1895" spans="6:6" x14ac:dyDescent="0.2">
      <c r="F1895" s="896"/>
    </row>
    <row r="1896" spans="6:6" x14ac:dyDescent="0.2">
      <c r="F1896" s="896"/>
    </row>
    <row r="1897" spans="6:6" x14ac:dyDescent="0.2">
      <c r="F1897" s="896"/>
    </row>
    <row r="1898" spans="6:6" x14ac:dyDescent="0.2">
      <c r="F1898" s="896"/>
    </row>
    <row r="1899" spans="6:6" x14ac:dyDescent="0.2">
      <c r="F1899" s="896"/>
    </row>
    <row r="1900" spans="6:6" x14ac:dyDescent="0.2">
      <c r="F1900" s="896"/>
    </row>
    <row r="1901" spans="6:6" x14ac:dyDescent="0.2">
      <c r="F1901" s="896"/>
    </row>
    <row r="1902" spans="6:6" x14ac:dyDescent="0.2">
      <c r="F1902" s="896"/>
    </row>
    <row r="1903" spans="6:6" x14ac:dyDescent="0.2">
      <c r="F1903" s="896"/>
    </row>
    <row r="1904" spans="6:6" x14ac:dyDescent="0.2">
      <c r="F1904" s="896"/>
    </row>
    <row r="1905" spans="6:6" x14ac:dyDescent="0.2">
      <c r="F1905" s="896"/>
    </row>
    <row r="1906" spans="6:6" x14ac:dyDescent="0.2">
      <c r="F1906" s="896"/>
    </row>
    <row r="1907" spans="6:6" x14ac:dyDescent="0.2">
      <c r="F1907" s="896"/>
    </row>
    <row r="1908" spans="6:6" x14ac:dyDescent="0.2">
      <c r="F1908" s="896"/>
    </row>
    <row r="1909" spans="6:6" x14ac:dyDescent="0.2">
      <c r="F1909" s="896"/>
    </row>
    <row r="1910" spans="6:6" x14ac:dyDescent="0.2">
      <c r="F1910" s="896"/>
    </row>
    <row r="1911" spans="6:6" x14ac:dyDescent="0.2">
      <c r="F1911" s="896"/>
    </row>
    <row r="1912" spans="6:6" x14ac:dyDescent="0.2">
      <c r="F1912" s="896"/>
    </row>
    <row r="1913" spans="6:6" x14ac:dyDescent="0.2">
      <c r="F1913" s="896"/>
    </row>
    <row r="1914" spans="6:6" x14ac:dyDescent="0.2">
      <c r="F1914" s="896"/>
    </row>
    <row r="1915" spans="6:6" x14ac:dyDescent="0.2">
      <c r="F1915" s="896"/>
    </row>
    <row r="1916" spans="6:6" x14ac:dyDescent="0.2">
      <c r="F1916" s="896"/>
    </row>
    <row r="1917" spans="6:6" x14ac:dyDescent="0.2">
      <c r="F1917" s="896"/>
    </row>
    <row r="1918" spans="6:6" x14ac:dyDescent="0.2">
      <c r="F1918" s="896"/>
    </row>
    <row r="1919" spans="6:6" x14ac:dyDescent="0.2">
      <c r="F1919" s="896"/>
    </row>
    <row r="1920" spans="6:6" x14ac:dyDescent="0.2">
      <c r="F1920" s="896"/>
    </row>
    <row r="1921" spans="6:6" x14ac:dyDescent="0.2">
      <c r="F1921" s="896"/>
    </row>
    <row r="1922" spans="6:6" x14ac:dyDescent="0.2">
      <c r="F1922" s="896"/>
    </row>
    <row r="1923" spans="6:6" x14ac:dyDescent="0.2">
      <c r="F1923" s="896"/>
    </row>
    <row r="1924" spans="6:6" x14ac:dyDescent="0.2">
      <c r="F1924" s="896"/>
    </row>
    <row r="1925" spans="6:6" x14ac:dyDescent="0.2">
      <c r="F1925" s="896"/>
    </row>
    <row r="1926" spans="6:6" x14ac:dyDescent="0.2">
      <c r="F1926" s="896"/>
    </row>
    <row r="1927" spans="6:6" x14ac:dyDescent="0.2">
      <c r="F1927" s="896"/>
    </row>
    <row r="1928" spans="6:6" x14ac:dyDescent="0.2">
      <c r="F1928" s="896"/>
    </row>
    <row r="1929" spans="6:6" x14ac:dyDescent="0.2">
      <c r="F1929" s="896"/>
    </row>
    <row r="1930" spans="6:6" x14ac:dyDescent="0.2">
      <c r="F1930" s="896"/>
    </row>
    <row r="1931" spans="6:6" x14ac:dyDescent="0.2">
      <c r="F1931" s="896"/>
    </row>
    <row r="1932" spans="6:6" x14ac:dyDescent="0.2">
      <c r="F1932" s="896"/>
    </row>
    <row r="1933" spans="6:6" x14ac:dyDescent="0.2">
      <c r="F1933" s="896"/>
    </row>
    <row r="1934" spans="6:6" x14ac:dyDescent="0.2">
      <c r="F1934" s="896"/>
    </row>
    <row r="1935" spans="6:6" x14ac:dyDescent="0.2">
      <c r="F1935" s="896"/>
    </row>
    <row r="1936" spans="6:6" x14ac:dyDescent="0.2">
      <c r="F1936" s="896"/>
    </row>
    <row r="1937" spans="6:6" x14ac:dyDescent="0.2">
      <c r="F1937" s="896"/>
    </row>
    <row r="1938" spans="6:6" x14ac:dyDescent="0.2">
      <c r="F1938" s="896"/>
    </row>
    <row r="1939" spans="6:6" x14ac:dyDescent="0.2">
      <c r="F1939" s="896"/>
    </row>
    <row r="1940" spans="6:6" x14ac:dyDescent="0.2">
      <c r="F1940" s="896"/>
    </row>
    <row r="1941" spans="6:6" x14ac:dyDescent="0.2">
      <c r="F1941" s="896"/>
    </row>
    <row r="1942" spans="6:6" x14ac:dyDescent="0.2">
      <c r="F1942" s="896"/>
    </row>
    <row r="1943" spans="6:6" x14ac:dyDescent="0.2">
      <c r="F1943" s="896"/>
    </row>
    <row r="1944" spans="6:6" x14ac:dyDescent="0.2">
      <c r="F1944" s="896"/>
    </row>
    <row r="1945" spans="6:6" x14ac:dyDescent="0.2">
      <c r="F1945" s="896"/>
    </row>
    <row r="1946" spans="6:6" x14ac:dyDescent="0.2">
      <c r="F1946" s="896"/>
    </row>
    <row r="1947" spans="6:6" x14ac:dyDescent="0.2">
      <c r="F1947" s="896"/>
    </row>
    <row r="1948" spans="6:6" x14ac:dyDescent="0.2">
      <c r="F1948" s="896"/>
    </row>
    <row r="1949" spans="6:6" x14ac:dyDescent="0.2">
      <c r="F1949" s="896"/>
    </row>
    <row r="1950" spans="6:6" x14ac:dyDescent="0.2">
      <c r="F1950" s="896"/>
    </row>
    <row r="1951" spans="6:6" x14ac:dyDescent="0.2">
      <c r="F1951" s="896"/>
    </row>
    <row r="1952" spans="6:6" x14ac:dyDescent="0.2">
      <c r="F1952" s="896"/>
    </row>
    <row r="1953" spans="6:6" x14ac:dyDescent="0.2">
      <c r="F1953" s="896"/>
    </row>
    <row r="1954" spans="6:6" x14ac:dyDescent="0.2">
      <c r="F1954" s="896"/>
    </row>
    <row r="1955" spans="6:6" x14ac:dyDescent="0.2">
      <c r="F1955" s="896"/>
    </row>
    <row r="1956" spans="6:6" x14ac:dyDescent="0.2">
      <c r="F1956" s="896"/>
    </row>
    <row r="1957" spans="6:6" x14ac:dyDescent="0.2">
      <c r="F1957" s="896"/>
    </row>
    <row r="1958" spans="6:6" x14ac:dyDescent="0.2">
      <c r="F1958" s="896"/>
    </row>
    <row r="1959" spans="6:6" x14ac:dyDescent="0.2">
      <c r="F1959" s="896"/>
    </row>
    <row r="1960" spans="6:6" x14ac:dyDescent="0.2">
      <c r="F1960" s="896"/>
    </row>
    <row r="1961" spans="6:6" x14ac:dyDescent="0.2">
      <c r="F1961" s="896"/>
    </row>
    <row r="1962" spans="6:6" x14ac:dyDescent="0.2">
      <c r="F1962" s="896"/>
    </row>
    <row r="1963" spans="6:6" x14ac:dyDescent="0.2">
      <c r="F1963" s="896"/>
    </row>
    <row r="1964" spans="6:6" x14ac:dyDescent="0.2">
      <c r="F1964" s="896"/>
    </row>
    <row r="1965" spans="6:6" x14ac:dyDescent="0.2">
      <c r="F1965" s="896"/>
    </row>
    <row r="1966" spans="6:6" x14ac:dyDescent="0.2">
      <c r="F1966" s="896"/>
    </row>
    <row r="1967" spans="6:6" x14ac:dyDescent="0.2">
      <c r="F1967" s="896"/>
    </row>
    <row r="1968" spans="6:6" x14ac:dyDescent="0.2">
      <c r="F1968" s="896"/>
    </row>
    <row r="1969" spans="6:6" x14ac:dyDescent="0.2">
      <c r="F1969" s="896"/>
    </row>
    <row r="1970" spans="6:6" x14ac:dyDescent="0.2">
      <c r="F1970" s="896"/>
    </row>
    <row r="1971" spans="6:6" x14ac:dyDescent="0.2">
      <c r="F1971" s="896"/>
    </row>
    <row r="1972" spans="6:6" x14ac:dyDescent="0.2">
      <c r="F1972" s="896"/>
    </row>
    <row r="1973" spans="6:6" x14ac:dyDescent="0.2">
      <c r="F1973" s="896"/>
    </row>
    <row r="1974" spans="6:6" x14ac:dyDescent="0.2">
      <c r="F1974" s="896"/>
    </row>
    <row r="1975" spans="6:6" x14ac:dyDescent="0.2">
      <c r="F1975" s="896"/>
    </row>
    <row r="1976" spans="6:6" x14ac:dyDescent="0.2">
      <c r="F1976" s="896"/>
    </row>
    <row r="1977" spans="6:6" x14ac:dyDescent="0.2">
      <c r="F1977" s="896"/>
    </row>
    <row r="1978" spans="6:6" x14ac:dyDescent="0.2">
      <c r="F1978" s="896"/>
    </row>
    <row r="1979" spans="6:6" x14ac:dyDescent="0.2">
      <c r="F1979" s="896"/>
    </row>
    <row r="1980" spans="6:6" x14ac:dyDescent="0.2">
      <c r="F1980" s="896"/>
    </row>
    <row r="1981" spans="6:6" x14ac:dyDescent="0.2">
      <c r="F1981" s="896"/>
    </row>
    <row r="1982" spans="6:6" x14ac:dyDescent="0.2">
      <c r="F1982" s="896"/>
    </row>
    <row r="1983" spans="6:6" x14ac:dyDescent="0.2">
      <c r="F1983" s="896"/>
    </row>
    <row r="1984" spans="6:6" x14ac:dyDescent="0.2">
      <c r="F1984" s="896"/>
    </row>
    <row r="1985" spans="6:6" x14ac:dyDescent="0.2">
      <c r="F1985" s="896"/>
    </row>
    <row r="1986" spans="6:6" x14ac:dyDescent="0.2">
      <c r="F1986" s="896"/>
    </row>
    <row r="1987" spans="6:6" x14ac:dyDescent="0.2">
      <c r="F1987" s="896"/>
    </row>
    <row r="1988" spans="6:6" x14ac:dyDescent="0.2">
      <c r="F1988" s="896"/>
    </row>
    <row r="1989" spans="6:6" x14ac:dyDescent="0.2">
      <c r="F1989" s="896"/>
    </row>
    <row r="1990" spans="6:6" x14ac:dyDescent="0.2">
      <c r="F1990" s="896"/>
    </row>
    <row r="1991" spans="6:6" x14ac:dyDescent="0.2">
      <c r="F1991" s="896"/>
    </row>
    <row r="1992" spans="6:6" x14ac:dyDescent="0.2">
      <c r="F1992" s="896"/>
    </row>
    <row r="1993" spans="6:6" x14ac:dyDescent="0.2">
      <c r="F1993" s="896"/>
    </row>
    <row r="1994" spans="6:6" x14ac:dyDescent="0.2">
      <c r="F1994" s="896"/>
    </row>
    <row r="1995" spans="6:6" x14ac:dyDescent="0.2">
      <c r="F1995" s="896"/>
    </row>
    <row r="1996" spans="6:6" x14ac:dyDescent="0.2">
      <c r="F1996" s="896"/>
    </row>
    <row r="1997" spans="6:6" x14ac:dyDescent="0.2">
      <c r="F1997" s="896"/>
    </row>
    <row r="1998" spans="6:6" x14ac:dyDescent="0.2">
      <c r="F1998" s="896"/>
    </row>
    <row r="1999" spans="6:6" x14ac:dyDescent="0.2">
      <c r="F1999" s="896"/>
    </row>
    <row r="2000" spans="6:6" x14ac:dyDescent="0.2">
      <c r="F2000" s="896"/>
    </row>
    <row r="2001" spans="6:6" x14ac:dyDescent="0.2">
      <c r="F2001" s="896"/>
    </row>
    <row r="2002" spans="6:6" x14ac:dyDescent="0.2">
      <c r="F2002" s="896"/>
    </row>
    <row r="2003" spans="6:6" x14ac:dyDescent="0.2">
      <c r="F2003" s="896"/>
    </row>
    <row r="2004" spans="6:6" x14ac:dyDescent="0.2">
      <c r="F2004" s="896"/>
    </row>
    <row r="2005" spans="6:6" x14ac:dyDescent="0.2">
      <c r="F2005" s="896"/>
    </row>
    <row r="2006" spans="6:6" x14ac:dyDescent="0.2">
      <c r="F2006" s="896"/>
    </row>
    <row r="2007" spans="6:6" x14ac:dyDescent="0.2">
      <c r="F2007" s="896"/>
    </row>
    <row r="2008" spans="6:6" x14ac:dyDescent="0.2">
      <c r="F2008" s="896"/>
    </row>
    <row r="2009" spans="6:6" x14ac:dyDescent="0.2">
      <c r="F2009" s="896"/>
    </row>
    <row r="2010" spans="6:6" x14ac:dyDescent="0.2">
      <c r="F2010" s="896"/>
    </row>
    <row r="2011" spans="6:6" x14ac:dyDescent="0.2">
      <c r="F2011" s="896"/>
    </row>
    <row r="2012" spans="6:6" x14ac:dyDescent="0.2">
      <c r="F2012" s="896"/>
    </row>
    <row r="2013" spans="6:6" x14ac:dyDescent="0.2">
      <c r="F2013" s="896"/>
    </row>
    <row r="2014" spans="6:6" x14ac:dyDescent="0.2">
      <c r="F2014" s="896"/>
    </row>
    <row r="2015" spans="6:6" x14ac:dyDescent="0.2">
      <c r="F2015" s="896"/>
    </row>
    <row r="2016" spans="6:6" x14ac:dyDescent="0.2">
      <c r="F2016" s="896"/>
    </row>
    <row r="2017" spans="6:6" x14ac:dyDescent="0.2">
      <c r="F2017" s="896"/>
    </row>
    <row r="2018" spans="6:6" x14ac:dyDescent="0.2">
      <c r="F2018" s="896"/>
    </row>
    <row r="2019" spans="6:6" x14ac:dyDescent="0.2">
      <c r="F2019" s="896"/>
    </row>
    <row r="2020" spans="6:6" x14ac:dyDescent="0.2">
      <c r="F2020" s="896"/>
    </row>
    <row r="2021" spans="6:6" x14ac:dyDescent="0.2">
      <c r="F2021" s="896"/>
    </row>
    <row r="2022" spans="6:6" x14ac:dyDescent="0.2">
      <c r="F2022" s="896"/>
    </row>
    <row r="2023" spans="6:6" x14ac:dyDescent="0.2">
      <c r="F2023" s="896"/>
    </row>
    <row r="2024" spans="6:6" x14ac:dyDescent="0.2">
      <c r="F2024" s="896"/>
    </row>
    <row r="2025" spans="6:6" x14ac:dyDescent="0.2">
      <c r="F2025" s="896"/>
    </row>
    <row r="2026" spans="6:6" x14ac:dyDescent="0.2">
      <c r="F2026" s="896"/>
    </row>
    <row r="2027" spans="6:6" x14ac:dyDescent="0.2">
      <c r="F2027" s="896"/>
    </row>
    <row r="2028" spans="6:6" x14ac:dyDescent="0.2">
      <c r="F2028" s="896"/>
    </row>
    <row r="2029" spans="6:6" x14ac:dyDescent="0.2">
      <c r="F2029" s="896"/>
    </row>
    <row r="2030" spans="6:6" x14ac:dyDescent="0.2">
      <c r="F2030" s="896"/>
    </row>
    <row r="2031" spans="6:6" x14ac:dyDescent="0.2">
      <c r="F2031" s="896"/>
    </row>
    <row r="2032" spans="6:6" x14ac:dyDescent="0.2">
      <c r="F2032" s="896"/>
    </row>
    <row r="2033" spans="6:6" x14ac:dyDescent="0.2">
      <c r="F2033" s="896"/>
    </row>
    <row r="2034" spans="6:6" x14ac:dyDescent="0.2">
      <c r="F2034" s="896"/>
    </row>
    <row r="2035" spans="6:6" x14ac:dyDescent="0.2">
      <c r="F2035" s="896"/>
    </row>
    <row r="2036" spans="6:6" x14ac:dyDescent="0.2">
      <c r="F2036" s="896"/>
    </row>
    <row r="2037" spans="6:6" x14ac:dyDescent="0.2">
      <c r="F2037" s="896"/>
    </row>
    <row r="2038" spans="6:6" x14ac:dyDescent="0.2">
      <c r="F2038" s="896"/>
    </row>
    <row r="2039" spans="6:6" x14ac:dyDescent="0.2">
      <c r="F2039" s="896"/>
    </row>
    <row r="2040" spans="6:6" x14ac:dyDescent="0.2">
      <c r="F2040" s="896"/>
    </row>
    <row r="2041" spans="6:6" x14ac:dyDescent="0.2">
      <c r="F2041" s="896"/>
    </row>
    <row r="2042" spans="6:6" x14ac:dyDescent="0.2">
      <c r="F2042" s="896"/>
    </row>
    <row r="2043" spans="6:6" x14ac:dyDescent="0.2">
      <c r="F2043" s="896"/>
    </row>
    <row r="2044" spans="6:6" x14ac:dyDescent="0.2">
      <c r="F2044" s="896"/>
    </row>
    <row r="2045" spans="6:6" x14ac:dyDescent="0.2">
      <c r="F2045" s="896"/>
    </row>
    <row r="2046" spans="6:6" x14ac:dyDescent="0.2">
      <c r="F2046" s="896"/>
    </row>
    <row r="2047" spans="6:6" x14ac:dyDescent="0.2">
      <c r="F2047" s="896"/>
    </row>
    <row r="2048" spans="6:6" x14ac:dyDescent="0.2">
      <c r="F2048" s="896"/>
    </row>
    <row r="2049" spans="6:6" x14ac:dyDescent="0.2">
      <c r="F2049" s="896"/>
    </row>
    <row r="2050" spans="6:6" x14ac:dyDescent="0.2">
      <c r="F2050" s="896"/>
    </row>
    <row r="2051" spans="6:6" x14ac:dyDescent="0.2">
      <c r="F2051" s="896"/>
    </row>
    <row r="2052" spans="6:6" x14ac:dyDescent="0.2">
      <c r="F2052" s="896"/>
    </row>
    <row r="2053" spans="6:6" x14ac:dyDescent="0.2">
      <c r="F2053" s="896"/>
    </row>
    <row r="2054" spans="6:6" x14ac:dyDescent="0.2">
      <c r="F2054" s="896"/>
    </row>
    <row r="2055" spans="6:6" x14ac:dyDescent="0.2">
      <c r="F2055" s="896"/>
    </row>
    <row r="2056" spans="6:6" x14ac:dyDescent="0.2">
      <c r="F2056" s="896"/>
    </row>
    <row r="2057" spans="6:6" x14ac:dyDescent="0.2">
      <c r="F2057" s="896"/>
    </row>
    <row r="2058" spans="6:6" x14ac:dyDescent="0.2">
      <c r="F2058" s="896"/>
    </row>
    <row r="2059" spans="6:6" x14ac:dyDescent="0.2">
      <c r="F2059" s="896"/>
    </row>
    <row r="2060" spans="6:6" x14ac:dyDescent="0.2">
      <c r="F2060" s="896"/>
    </row>
    <row r="2061" spans="6:6" x14ac:dyDescent="0.2">
      <c r="F2061" s="896"/>
    </row>
    <row r="2062" spans="6:6" x14ac:dyDescent="0.2">
      <c r="F2062" s="896"/>
    </row>
    <row r="2063" spans="6:6" x14ac:dyDescent="0.2">
      <c r="F2063" s="896"/>
    </row>
    <row r="2064" spans="6:6" x14ac:dyDescent="0.2">
      <c r="F2064" s="896"/>
    </row>
    <row r="2065" spans="6:6" x14ac:dyDescent="0.2">
      <c r="F2065" s="896"/>
    </row>
    <row r="2066" spans="6:6" x14ac:dyDescent="0.2">
      <c r="F2066" s="896"/>
    </row>
    <row r="2067" spans="6:6" x14ac:dyDescent="0.2">
      <c r="F2067" s="896"/>
    </row>
    <row r="2068" spans="6:6" x14ac:dyDescent="0.2">
      <c r="F2068" s="896"/>
    </row>
    <row r="2069" spans="6:6" x14ac:dyDescent="0.2">
      <c r="F2069" s="896"/>
    </row>
    <row r="2070" spans="6:6" x14ac:dyDescent="0.2">
      <c r="F2070" s="896"/>
    </row>
    <row r="2071" spans="6:6" x14ac:dyDescent="0.2">
      <c r="F2071" s="896"/>
    </row>
    <row r="2072" spans="6:6" x14ac:dyDescent="0.2">
      <c r="F2072" s="896"/>
    </row>
    <row r="2073" spans="6:6" x14ac:dyDescent="0.2">
      <c r="F2073" s="896"/>
    </row>
    <row r="2074" spans="6:6" x14ac:dyDescent="0.2">
      <c r="F2074" s="896"/>
    </row>
    <row r="2075" spans="6:6" x14ac:dyDescent="0.2">
      <c r="F2075" s="896"/>
    </row>
    <row r="2076" spans="6:6" x14ac:dyDescent="0.2">
      <c r="F2076" s="896"/>
    </row>
    <row r="2077" spans="6:6" x14ac:dyDescent="0.2">
      <c r="F2077" s="896"/>
    </row>
    <row r="2078" spans="6:6" x14ac:dyDescent="0.2">
      <c r="F2078" s="896"/>
    </row>
    <row r="2079" spans="6:6" x14ac:dyDescent="0.2">
      <c r="F2079" s="896"/>
    </row>
    <row r="2080" spans="6:6" x14ac:dyDescent="0.2">
      <c r="F2080" s="896"/>
    </row>
    <row r="2081" spans="6:6" x14ac:dyDescent="0.2">
      <c r="F2081" s="896"/>
    </row>
    <row r="2082" spans="6:6" x14ac:dyDescent="0.2">
      <c r="F2082" s="896"/>
    </row>
    <row r="2083" spans="6:6" x14ac:dyDescent="0.2">
      <c r="F2083" s="896"/>
    </row>
    <row r="2084" spans="6:6" x14ac:dyDescent="0.2">
      <c r="F2084" s="896"/>
    </row>
    <row r="2085" spans="6:6" x14ac:dyDescent="0.2">
      <c r="F2085" s="896"/>
    </row>
    <row r="2086" spans="6:6" x14ac:dyDescent="0.2">
      <c r="F2086" s="896"/>
    </row>
    <row r="2087" spans="6:6" x14ac:dyDescent="0.2">
      <c r="F2087" s="896"/>
    </row>
    <row r="2088" spans="6:6" x14ac:dyDescent="0.2">
      <c r="F2088" s="896"/>
    </row>
    <row r="2089" spans="6:6" x14ac:dyDescent="0.2">
      <c r="F2089" s="896"/>
    </row>
    <row r="2090" spans="6:6" x14ac:dyDescent="0.2">
      <c r="F2090" s="896"/>
    </row>
    <row r="2091" spans="6:6" x14ac:dyDescent="0.2">
      <c r="F2091" s="896"/>
    </row>
    <row r="2092" spans="6:6" x14ac:dyDescent="0.2">
      <c r="F2092" s="896"/>
    </row>
    <row r="2093" spans="6:6" x14ac:dyDescent="0.2">
      <c r="F2093" s="896"/>
    </row>
    <row r="2094" spans="6:6" x14ac:dyDescent="0.2">
      <c r="F2094" s="896"/>
    </row>
    <row r="2095" spans="6:6" x14ac:dyDescent="0.2">
      <c r="F2095" s="896"/>
    </row>
    <row r="2096" spans="6:6" x14ac:dyDescent="0.2">
      <c r="F2096" s="896"/>
    </row>
    <row r="2097" spans="6:6" x14ac:dyDescent="0.2">
      <c r="F2097" s="896"/>
    </row>
    <row r="2098" spans="6:6" x14ac:dyDescent="0.2">
      <c r="F2098" s="896"/>
    </row>
    <row r="2099" spans="6:6" x14ac:dyDescent="0.2">
      <c r="F2099" s="896"/>
    </row>
    <row r="2100" spans="6:6" x14ac:dyDescent="0.2">
      <c r="F2100" s="896"/>
    </row>
    <row r="2101" spans="6:6" x14ac:dyDescent="0.2">
      <c r="F2101" s="896"/>
    </row>
    <row r="2102" spans="6:6" x14ac:dyDescent="0.2">
      <c r="F2102" s="896"/>
    </row>
    <row r="2103" spans="6:6" x14ac:dyDescent="0.2">
      <c r="F2103" s="896"/>
    </row>
    <row r="2104" spans="6:6" x14ac:dyDescent="0.2">
      <c r="F2104" s="896"/>
    </row>
    <row r="2105" spans="6:6" x14ac:dyDescent="0.2">
      <c r="F2105" s="896"/>
    </row>
    <row r="2106" spans="6:6" x14ac:dyDescent="0.2">
      <c r="F2106" s="896"/>
    </row>
    <row r="2107" spans="6:6" x14ac:dyDescent="0.2">
      <c r="F2107" s="896"/>
    </row>
    <row r="2108" spans="6:6" x14ac:dyDescent="0.2">
      <c r="F2108" s="896"/>
    </row>
    <row r="2109" spans="6:6" x14ac:dyDescent="0.2">
      <c r="F2109" s="896"/>
    </row>
    <row r="2110" spans="6:6" x14ac:dyDescent="0.2">
      <c r="F2110" s="896"/>
    </row>
    <row r="2111" spans="6:6" x14ac:dyDescent="0.2">
      <c r="F2111" s="896"/>
    </row>
    <row r="2112" spans="6:6" x14ac:dyDescent="0.2">
      <c r="F2112" s="896"/>
    </row>
    <row r="2113" spans="6:6" x14ac:dyDescent="0.2">
      <c r="F2113" s="896"/>
    </row>
    <row r="2114" spans="6:6" x14ac:dyDescent="0.2">
      <c r="F2114" s="896"/>
    </row>
    <row r="2115" spans="6:6" x14ac:dyDescent="0.2">
      <c r="F2115" s="896"/>
    </row>
    <row r="2116" spans="6:6" x14ac:dyDescent="0.2">
      <c r="F2116" s="896"/>
    </row>
    <row r="2117" spans="6:6" x14ac:dyDescent="0.2">
      <c r="F2117" s="896"/>
    </row>
    <row r="2118" spans="6:6" x14ac:dyDescent="0.2">
      <c r="F2118" s="896"/>
    </row>
    <row r="2119" spans="6:6" x14ac:dyDescent="0.2">
      <c r="F2119" s="896"/>
    </row>
    <row r="2120" spans="6:6" x14ac:dyDescent="0.2">
      <c r="F2120" s="896"/>
    </row>
    <row r="2121" spans="6:6" x14ac:dyDescent="0.2">
      <c r="F2121" s="896"/>
    </row>
    <row r="2122" spans="6:6" x14ac:dyDescent="0.2">
      <c r="F2122" s="896"/>
    </row>
    <row r="2123" spans="6:6" x14ac:dyDescent="0.2">
      <c r="F2123" s="896"/>
    </row>
    <row r="2124" spans="6:6" x14ac:dyDescent="0.2">
      <c r="F2124" s="896"/>
    </row>
    <row r="2125" spans="6:6" x14ac:dyDescent="0.2">
      <c r="F2125" s="896"/>
    </row>
    <row r="2126" spans="6:6" x14ac:dyDescent="0.2">
      <c r="F2126" s="896"/>
    </row>
    <row r="2127" spans="6:6" x14ac:dyDescent="0.2">
      <c r="F2127" s="896"/>
    </row>
    <row r="2128" spans="6:6" x14ac:dyDescent="0.2">
      <c r="F2128" s="896"/>
    </row>
    <row r="2129" spans="6:6" x14ac:dyDescent="0.2">
      <c r="F2129" s="896"/>
    </row>
    <row r="2130" spans="6:6" x14ac:dyDescent="0.2">
      <c r="F2130" s="896"/>
    </row>
    <row r="2131" spans="6:6" x14ac:dyDescent="0.2">
      <c r="F2131" s="896"/>
    </row>
    <row r="2132" spans="6:6" x14ac:dyDescent="0.2">
      <c r="F2132" s="896"/>
    </row>
    <row r="2133" spans="6:6" x14ac:dyDescent="0.2">
      <c r="F2133" s="896"/>
    </row>
    <row r="2134" spans="6:6" x14ac:dyDescent="0.2">
      <c r="F2134" s="896"/>
    </row>
    <row r="2135" spans="6:6" x14ac:dyDescent="0.2">
      <c r="F2135" s="896"/>
    </row>
    <row r="2136" spans="6:6" x14ac:dyDescent="0.2">
      <c r="F2136" s="896"/>
    </row>
    <row r="2137" spans="6:6" x14ac:dyDescent="0.2">
      <c r="F2137" s="896"/>
    </row>
    <row r="2138" spans="6:6" x14ac:dyDescent="0.2">
      <c r="F2138" s="896"/>
    </row>
    <row r="2139" spans="6:6" x14ac:dyDescent="0.2">
      <c r="F2139" s="896"/>
    </row>
    <row r="2140" spans="6:6" x14ac:dyDescent="0.2">
      <c r="F2140" s="896"/>
    </row>
    <row r="2141" spans="6:6" x14ac:dyDescent="0.2">
      <c r="F2141" s="896"/>
    </row>
    <row r="2142" spans="6:6" x14ac:dyDescent="0.2">
      <c r="F2142" s="896"/>
    </row>
    <row r="2143" spans="6:6" x14ac:dyDescent="0.2">
      <c r="F2143" s="896"/>
    </row>
    <row r="2144" spans="6:6" x14ac:dyDescent="0.2">
      <c r="F2144" s="896"/>
    </row>
    <row r="2145" spans="6:6" x14ac:dyDescent="0.2">
      <c r="F2145" s="896"/>
    </row>
    <row r="2146" spans="6:6" x14ac:dyDescent="0.2">
      <c r="F2146" s="896"/>
    </row>
    <row r="2147" spans="6:6" x14ac:dyDescent="0.2">
      <c r="F2147" s="896"/>
    </row>
    <row r="2148" spans="6:6" x14ac:dyDescent="0.2">
      <c r="F2148" s="896"/>
    </row>
    <row r="2149" spans="6:6" x14ac:dyDescent="0.2">
      <c r="F2149" s="896"/>
    </row>
    <row r="2150" spans="6:6" x14ac:dyDescent="0.2">
      <c r="F2150" s="896"/>
    </row>
    <row r="2151" spans="6:6" x14ac:dyDescent="0.2">
      <c r="F2151" s="896"/>
    </row>
    <row r="2152" spans="6:6" x14ac:dyDescent="0.2">
      <c r="F2152" s="896"/>
    </row>
    <row r="2153" spans="6:6" x14ac:dyDescent="0.2">
      <c r="F2153" s="896"/>
    </row>
    <row r="2154" spans="6:6" x14ac:dyDescent="0.2">
      <c r="F2154" s="896"/>
    </row>
    <row r="2155" spans="6:6" x14ac:dyDescent="0.2">
      <c r="F2155" s="896"/>
    </row>
    <row r="2156" spans="6:6" x14ac:dyDescent="0.2">
      <c r="F2156" s="896"/>
    </row>
    <row r="2157" spans="6:6" x14ac:dyDescent="0.2">
      <c r="F2157" s="896"/>
    </row>
    <row r="2158" spans="6:6" x14ac:dyDescent="0.2">
      <c r="F2158" s="896"/>
    </row>
    <row r="2159" spans="6:6" x14ac:dyDescent="0.2">
      <c r="F2159" s="896"/>
    </row>
    <row r="2160" spans="6:6" x14ac:dyDescent="0.2">
      <c r="F2160" s="896"/>
    </row>
    <row r="2161" spans="6:6" x14ac:dyDescent="0.2">
      <c r="F2161" s="896"/>
    </row>
    <row r="2162" spans="6:6" x14ac:dyDescent="0.2">
      <c r="F2162" s="896"/>
    </row>
    <row r="2163" spans="6:6" x14ac:dyDescent="0.2">
      <c r="F2163" s="896"/>
    </row>
    <row r="2164" spans="6:6" x14ac:dyDescent="0.2">
      <c r="F2164" s="896"/>
    </row>
    <row r="2165" spans="6:6" x14ac:dyDescent="0.2">
      <c r="F2165" s="896"/>
    </row>
    <row r="2166" spans="6:6" x14ac:dyDescent="0.2">
      <c r="F2166" s="896"/>
    </row>
    <row r="2167" spans="6:6" x14ac:dyDescent="0.2">
      <c r="F2167" s="896"/>
    </row>
    <row r="2168" spans="6:6" x14ac:dyDescent="0.2">
      <c r="F2168" s="896"/>
    </row>
    <row r="2169" spans="6:6" x14ac:dyDescent="0.2">
      <c r="F2169" s="896"/>
    </row>
    <row r="2170" spans="6:6" x14ac:dyDescent="0.2">
      <c r="F2170" s="896"/>
    </row>
    <row r="2171" spans="6:6" x14ac:dyDescent="0.2">
      <c r="F2171" s="896"/>
    </row>
    <row r="2172" spans="6:6" x14ac:dyDescent="0.2">
      <c r="F2172" s="896"/>
    </row>
    <row r="2173" spans="6:6" x14ac:dyDescent="0.2">
      <c r="F2173" s="896"/>
    </row>
    <row r="2174" spans="6:6" x14ac:dyDescent="0.2">
      <c r="F2174" s="896"/>
    </row>
    <row r="2175" spans="6:6" x14ac:dyDescent="0.2">
      <c r="F2175" s="896"/>
    </row>
    <row r="2176" spans="6:6" x14ac:dyDescent="0.2">
      <c r="F2176" s="896"/>
    </row>
    <row r="2177" spans="6:6" x14ac:dyDescent="0.2">
      <c r="F2177" s="896"/>
    </row>
    <row r="2178" spans="6:6" x14ac:dyDescent="0.2">
      <c r="F2178" s="896"/>
    </row>
    <row r="2179" spans="6:6" x14ac:dyDescent="0.2">
      <c r="F2179" s="896"/>
    </row>
    <row r="2180" spans="6:6" x14ac:dyDescent="0.2">
      <c r="F2180" s="896"/>
    </row>
    <row r="2181" spans="6:6" x14ac:dyDescent="0.2">
      <c r="F2181" s="896"/>
    </row>
    <row r="2182" spans="6:6" x14ac:dyDescent="0.2">
      <c r="F2182" s="896"/>
    </row>
    <row r="2183" spans="6:6" x14ac:dyDescent="0.2">
      <c r="F2183" s="896"/>
    </row>
    <row r="2184" spans="6:6" x14ac:dyDescent="0.2">
      <c r="F2184" s="896"/>
    </row>
    <row r="2185" spans="6:6" x14ac:dyDescent="0.2">
      <c r="F2185" s="896"/>
    </row>
    <row r="2186" spans="6:6" x14ac:dyDescent="0.2">
      <c r="F2186" s="896"/>
    </row>
    <row r="2187" spans="6:6" x14ac:dyDescent="0.2">
      <c r="F2187" s="896"/>
    </row>
    <row r="2188" spans="6:6" x14ac:dyDescent="0.2">
      <c r="F2188" s="896"/>
    </row>
    <row r="2189" spans="6:6" x14ac:dyDescent="0.2">
      <c r="F2189" s="896"/>
    </row>
    <row r="2190" spans="6:6" x14ac:dyDescent="0.2">
      <c r="F2190" s="896"/>
    </row>
    <row r="2191" spans="6:6" x14ac:dyDescent="0.2">
      <c r="F2191" s="896"/>
    </row>
    <row r="2192" spans="6:6" x14ac:dyDescent="0.2">
      <c r="F2192" s="896"/>
    </row>
    <row r="2193" spans="6:6" x14ac:dyDescent="0.2">
      <c r="F2193" s="896"/>
    </row>
    <row r="2194" spans="6:6" x14ac:dyDescent="0.2">
      <c r="F2194" s="896"/>
    </row>
    <row r="2195" spans="6:6" x14ac:dyDescent="0.2">
      <c r="F2195" s="896"/>
    </row>
    <row r="2196" spans="6:6" x14ac:dyDescent="0.2">
      <c r="F2196" s="896"/>
    </row>
    <row r="2197" spans="6:6" x14ac:dyDescent="0.2">
      <c r="F2197" s="896"/>
    </row>
    <row r="2198" spans="6:6" x14ac:dyDescent="0.2">
      <c r="F2198" s="896"/>
    </row>
    <row r="2199" spans="6:6" x14ac:dyDescent="0.2">
      <c r="F2199" s="896"/>
    </row>
    <row r="2200" spans="6:6" x14ac:dyDescent="0.2">
      <c r="F2200" s="896"/>
    </row>
    <row r="2201" spans="6:6" x14ac:dyDescent="0.2">
      <c r="F2201" s="896"/>
    </row>
    <row r="2202" spans="6:6" x14ac:dyDescent="0.2">
      <c r="F2202" s="896"/>
    </row>
    <row r="2203" spans="6:6" x14ac:dyDescent="0.2">
      <c r="F2203" s="896"/>
    </row>
    <row r="2204" spans="6:6" x14ac:dyDescent="0.2">
      <c r="F2204" s="896"/>
    </row>
    <row r="2205" spans="6:6" x14ac:dyDescent="0.2">
      <c r="F2205" s="896"/>
    </row>
    <row r="2206" spans="6:6" x14ac:dyDescent="0.2">
      <c r="F2206" s="896"/>
    </row>
    <row r="2207" spans="6:6" x14ac:dyDescent="0.2">
      <c r="F2207" s="896"/>
    </row>
    <row r="2208" spans="6:6" x14ac:dyDescent="0.2">
      <c r="F2208" s="896"/>
    </row>
    <row r="2209" spans="6:6" x14ac:dyDescent="0.2">
      <c r="F2209" s="896"/>
    </row>
    <row r="2210" spans="6:6" x14ac:dyDescent="0.2">
      <c r="F2210" s="896"/>
    </row>
    <row r="2211" spans="6:6" x14ac:dyDescent="0.2">
      <c r="F2211" s="896"/>
    </row>
    <row r="2212" spans="6:6" x14ac:dyDescent="0.2">
      <c r="F2212" s="896"/>
    </row>
    <row r="2213" spans="6:6" x14ac:dyDescent="0.2">
      <c r="F2213" s="896"/>
    </row>
    <row r="2214" spans="6:6" x14ac:dyDescent="0.2">
      <c r="F2214" s="896"/>
    </row>
    <row r="2215" spans="6:6" x14ac:dyDescent="0.2">
      <c r="F2215" s="896"/>
    </row>
    <row r="2216" spans="6:6" x14ac:dyDescent="0.2">
      <c r="F2216" s="896"/>
    </row>
    <row r="2217" spans="6:6" x14ac:dyDescent="0.2">
      <c r="F2217" s="896"/>
    </row>
    <row r="2218" spans="6:6" x14ac:dyDescent="0.2">
      <c r="F2218" s="896"/>
    </row>
    <row r="2219" spans="6:6" x14ac:dyDescent="0.2">
      <c r="F2219" s="896"/>
    </row>
    <row r="2220" spans="6:6" x14ac:dyDescent="0.2">
      <c r="F2220" s="896"/>
    </row>
    <row r="2221" spans="6:6" x14ac:dyDescent="0.2">
      <c r="F2221" s="896"/>
    </row>
    <row r="2222" spans="6:6" x14ac:dyDescent="0.2">
      <c r="F2222" s="896"/>
    </row>
    <row r="2223" spans="6:6" x14ac:dyDescent="0.2">
      <c r="F2223" s="896"/>
    </row>
    <row r="2224" spans="6:6" x14ac:dyDescent="0.2">
      <c r="F2224" s="896"/>
    </row>
    <row r="2225" spans="6:6" x14ac:dyDescent="0.2">
      <c r="F2225" s="896"/>
    </row>
    <row r="2226" spans="6:6" x14ac:dyDescent="0.2">
      <c r="F2226" s="896"/>
    </row>
    <row r="2227" spans="6:6" x14ac:dyDescent="0.2">
      <c r="F2227" s="896"/>
    </row>
    <row r="2228" spans="6:6" x14ac:dyDescent="0.2">
      <c r="F2228" s="896"/>
    </row>
    <row r="2229" spans="6:6" x14ac:dyDescent="0.2">
      <c r="F2229" s="896"/>
    </row>
    <row r="2230" spans="6:6" x14ac:dyDescent="0.2">
      <c r="F2230" s="896"/>
    </row>
    <row r="2231" spans="6:6" x14ac:dyDescent="0.2">
      <c r="F2231" s="896"/>
    </row>
    <row r="2232" spans="6:6" x14ac:dyDescent="0.2">
      <c r="F2232" s="896"/>
    </row>
    <row r="2233" spans="6:6" x14ac:dyDescent="0.2">
      <c r="F2233" s="896"/>
    </row>
    <row r="2234" spans="6:6" x14ac:dyDescent="0.2">
      <c r="F2234" s="896"/>
    </row>
    <row r="2235" spans="6:6" x14ac:dyDescent="0.2">
      <c r="F2235" s="896"/>
    </row>
    <row r="2236" spans="6:6" x14ac:dyDescent="0.2">
      <c r="F2236" s="896"/>
    </row>
    <row r="2237" spans="6:6" x14ac:dyDescent="0.2">
      <c r="F2237" s="896"/>
    </row>
    <row r="2238" spans="6:6" x14ac:dyDescent="0.2">
      <c r="F2238" s="896"/>
    </row>
    <row r="2239" spans="6:6" x14ac:dyDescent="0.2">
      <c r="F2239" s="896"/>
    </row>
    <row r="2240" spans="6:6" x14ac:dyDescent="0.2">
      <c r="F2240" s="896"/>
    </row>
    <row r="2241" spans="6:6" x14ac:dyDescent="0.2">
      <c r="F2241" s="896"/>
    </row>
    <row r="2242" spans="6:6" x14ac:dyDescent="0.2">
      <c r="F2242" s="896"/>
    </row>
    <row r="2243" spans="6:6" x14ac:dyDescent="0.2">
      <c r="F2243" s="896"/>
    </row>
    <row r="2244" spans="6:6" x14ac:dyDescent="0.2">
      <c r="F2244" s="896"/>
    </row>
    <row r="2245" spans="6:6" x14ac:dyDescent="0.2">
      <c r="F2245" s="896"/>
    </row>
    <row r="2246" spans="6:6" x14ac:dyDescent="0.2">
      <c r="F2246" s="896"/>
    </row>
    <row r="2247" spans="6:6" x14ac:dyDescent="0.2">
      <c r="F2247" s="896"/>
    </row>
    <row r="2248" spans="6:6" x14ac:dyDescent="0.2">
      <c r="F2248" s="896"/>
    </row>
    <row r="2249" spans="6:6" x14ac:dyDescent="0.2">
      <c r="F2249" s="896"/>
    </row>
    <row r="2250" spans="6:6" x14ac:dyDescent="0.2">
      <c r="F2250" s="896"/>
    </row>
    <row r="2251" spans="6:6" x14ac:dyDescent="0.2">
      <c r="F2251" s="896"/>
    </row>
    <row r="2252" spans="6:6" x14ac:dyDescent="0.2">
      <c r="F2252" s="896"/>
    </row>
    <row r="2253" spans="6:6" x14ac:dyDescent="0.2">
      <c r="F2253" s="896"/>
    </row>
    <row r="2254" spans="6:6" x14ac:dyDescent="0.2">
      <c r="F2254" s="896"/>
    </row>
    <row r="2255" spans="6:6" x14ac:dyDescent="0.2">
      <c r="F2255" s="896"/>
    </row>
    <row r="2256" spans="6:6" x14ac:dyDescent="0.2">
      <c r="F2256" s="896"/>
    </row>
    <row r="2257" spans="6:6" x14ac:dyDescent="0.2">
      <c r="F2257" s="896"/>
    </row>
    <row r="2258" spans="6:6" x14ac:dyDescent="0.2">
      <c r="F2258" s="896"/>
    </row>
    <row r="2259" spans="6:6" x14ac:dyDescent="0.2">
      <c r="F2259" s="896"/>
    </row>
    <row r="2260" spans="6:6" x14ac:dyDescent="0.2">
      <c r="F2260" s="896"/>
    </row>
    <row r="2261" spans="6:6" x14ac:dyDescent="0.2">
      <c r="F2261" s="896"/>
    </row>
    <row r="2262" spans="6:6" x14ac:dyDescent="0.2">
      <c r="F2262" s="896"/>
    </row>
    <row r="2263" spans="6:6" x14ac:dyDescent="0.2">
      <c r="F2263" s="896"/>
    </row>
    <row r="2264" spans="6:6" x14ac:dyDescent="0.2">
      <c r="F2264" s="896"/>
    </row>
    <row r="2265" spans="6:6" x14ac:dyDescent="0.2">
      <c r="F2265" s="896"/>
    </row>
    <row r="2266" spans="6:6" x14ac:dyDescent="0.2">
      <c r="F2266" s="896"/>
    </row>
    <row r="2267" spans="6:6" x14ac:dyDescent="0.2">
      <c r="F2267" s="896"/>
    </row>
    <row r="2268" spans="6:6" x14ac:dyDescent="0.2">
      <c r="F2268" s="896"/>
    </row>
    <row r="2269" spans="6:6" x14ac:dyDescent="0.2">
      <c r="F2269" s="896"/>
    </row>
    <row r="2270" spans="6:6" x14ac:dyDescent="0.2">
      <c r="F2270" s="896"/>
    </row>
    <row r="2271" spans="6:6" x14ac:dyDescent="0.2">
      <c r="F2271" s="896"/>
    </row>
    <row r="2272" spans="6:6" x14ac:dyDescent="0.2">
      <c r="F2272" s="896"/>
    </row>
    <row r="2273" spans="6:6" x14ac:dyDescent="0.2">
      <c r="F2273" s="896"/>
    </row>
    <row r="2274" spans="6:6" x14ac:dyDescent="0.2">
      <c r="F2274" s="896"/>
    </row>
    <row r="2275" spans="6:6" x14ac:dyDescent="0.2">
      <c r="F2275" s="896"/>
    </row>
    <row r="2276" spans="6:6" x14ac:dyDescent="0.2">
      <c r="F2276" s="896"/>
    </row>
    <row r="2277" spans="6:6" x14ac:dyDescent="0.2">
      <c r="F2277" s="896"/>
    </row>
    <row r="2278" spans="6:6" x14ac:dyDescent="0.2">
      <c r="F2278" s="896"/>
    </row>
    <row r="2279" spans="6:6" x14ac:dyDescent="0.2">
      <c r="F2279" s="896"/>
    </row>
    <row r="2280" spans="6:6" x14ac:dyDescent="0.2">
      <c r="F2280" s="896"/>
    </row>
    <row r="2281" spans="6:6" x14ac:dyDescent="0.2">
      <c r="F2281" s="896"/>
    </row>
    <row r="2282" spans="6:6" x14ac:dyDescent="0.2">
      <c r="F2282" s="896"/>
    </row>
    <row r="2283" spans="6:6" x14ac:dyDescent="0.2">
      <c r="F2283" s="896"/>
    </row>
    <row r="2284" spans="6:6" x14ac:dyDescent="0.2">
      <c r="F2284" s="896"/>
    </row>
    <row r="2285" spans="6:6" x14ac:dyDescent="0.2">
      <c r="F2285" s="896"/>
    </row>
    <row r="2286" spans="6:6" x14ac:dyDescent="0.2">
      <c r="F2286" s="896"/>
    </row>
    <row r="2287" spans="6:6" x14ac:dyDescent="0.2">
      <c r="F2287" s="896"/>
    </row>
    <row r="2288" spans="6:6" x14ac:dyDescent="0.2">
      <c r="F2288" s="896"/>
    </row>
    <row r="2289" spans="6:6" x14ac:dyDescent="0.2">
      <c r="F2289" s="896"/>
    </row>
    <row r="2290" spans="6:6" x14ac:dyDescent="0.2">
      <c r="F2290" s="896"/>
    </row>
    <row r="2291" spans="6:6" x14ac:dyDescent="0.2">
      <c r="F2291" s="896"/>
    </row>
    <row r="2292" spans="6:6" x14ac:dyDescent="0.2">
      <c r="F2292" s="896"/>
    </row>
    <row r="2293" spans="6:6" x14ac:dyDescent="0.2">
      <c r="F2293" s="896"/>
    </row>
    <row r="2294" spans="6:6" x14ac:dyDescent="0.2">
      <c r="F2294" s="896"/>
    </row>
    <row r="2295" spans="6:6" x14ac:dyDescent="0.2">
      <c r="F2295" s="896"/>
    </row>
    <row r="2296" spans="6:6" x14ac:dyDescent="0.2">
      <c r="F2296" s="896"/>
    </row>
    <row r="2297" spans="6:6" x14ac:dyDescent="0.2">
      <c r="F2297" s="896"/>
    </row>
    <row r="2298" spans="6:6" x14ac:dyDescent="0.2">
      <c r="F2298" s="896"/>
    </row>
    <row r="2299" spans="6:6" x14ac:dyDescent="0.2">
      <c r="F2299" s="896"/>
    </row>
    <row r="2300" spans="6:6" x14ac:dyDescent="0.2">
      <c r="F2300" s="896"/>
    </row>
    <row r="2301" spans="6:6" x14ac:dyDescent="0.2">
      <c r="F2301" s="896"/>
    </row>
    <row r="2302" spans="6:6" x14ac:dyDescent="0.2">
      <c r="F2302" s="896"/>
    </row>
    <row r="2303" spans="6:6" x14ac:dyDescent="0.2">
      <c r="F2303" s="896"/>
    </row>
    <row r="2304" spans="6:6" x14ac:dyDescent="0.2">
      <c r="F2304" s="896"/>
    </row>
    <row r="2305" spans="6:6" x14ac:dyDescent="0.2">
      <c r="F2305" s="896"/>
    </row>
    <row r="2306" spans="6:6" x14ac:dyDescent="0.2">
      <c r="F2306" s="896"/>
    </row>
    <row r="2307" spans="6:6" x14ac:dyDescent="0.2">
      <c r="F2307" s="896"/>
    </row>
    <row r="2308" spans="6:6" x14ac:dyDescent="0.2">
      <c r="F2308" s="896"/>
    </row>
    <row r="2309" spans="6:6" x14ac:dyDescent="0.2">
      <c r="F2309" s="896"/>
    </row>
    <row r="2310" spans="6:6" x14ac:dyDescent="0.2">
      <c r="F2310" s="896"/>
    </row>
    <row r="2311" spans="6:6" x14ac:dyDescent="0.2">
      <c r="F2311" s="896"/>
    </row>
    <row r="2312" spans="6:6" x14ac:dyDescent="0.2">
      <c r="F2312" s="896"/>
    </row>
    <row r="2313" spans="6:6" x14ac:dyDescent="0.2">
      <c r="F2313" s="896"/>
    </row>
    <row r="2314" spans="6:6" x14ac:dyDescent="0.2">
      <c r="F2314" s="896"/>
    </row>
    <row r="2315" spans="6:6" x14ac:dyDescent="0.2">
      <c r="F2315" s="896"/>
    </row>
    <row r="2316" spans="6:6" x14ac:dyDescent="0.2">
      <c r="F2316" s="896"/>
    </row>
    <row r="2317" spans="6:6" x14ac:dyDescent="0.2">
      <c r="F2317" s="896"/>
    </row>
    <row r="2318" spans="6:6" x14ac:dyDescent="0.2">
      <c r="F2318" s="896"/>
    </row>
    <row r="2319" spans="6:6" x14ac:dyDescent="0.2">
      <c r="F2319" s="896"/>
    </row>
    <row r="2320" spans="6:6" x14ac:dyDescent="0.2">
      <c r="F2320" s="896"/>
    </row>
    <row r="2321" spans="6:6" x14ac:dyDescent="0.2">
      <c r="F2321" s="896"/>
    </row>
    <row r="2322" spans="6:6" x14ac:dyDescent="0.2">
      <c r="F2322" s="896"/>
    </row>
    <row r="2323" spans="6:6" x14ac:dyDescent="0.2">
      <c r="F2323" s="896"/>
    </row>
    <row r="2324" spans="6:6" x14ac:dyDescent="0.2">
      <c r="F2324" s="896"/>
    </row>
    <row r="2325" spans="6:6" x14ac:dyDescent="0.2">
      <c r="F2325" s="896"/>
    </row>
    <row r="2326" spans="6:6" x14ac:dyDescent="0.2">
      <c r="F2326" s="896"/>
    </row>
    <row r="2327" spans="6:6" x14ac:dyDescent="0.2">
      <c r="F2327" s="896"/>
    </row>
    <row r="2328" spans="6:6" x14ac:dyDescent="0.2">
      <c r="F2328" s="896"/>
    </row>
    <row r="2329" spans="6:6" x14ac:dyDescent="0.2">
      <c r="F2329" s="896"/>
    </row>
    <row r="2330" spans="6:6" x14ac:dyDescent="0.2">
      <c r="F2330" s="896"/>
    </row>
    <row r="2331" spans="6:6" x14ac:dyDescent="0.2">
      <c r="F2331" s="896"/>
    </row>
    <row r="2332" spans="6:6" x14ac:dyDescent="0.2">
      <c r="F2332" s="896"/>
    </row>
    <row r="2333" spans="6:6" x14ac:dyDescent="0.2">
      <c r="F2333" s="896"/>
    </row>
    <row r="2334" spans="6:6" x14ac:dyDescent="0.2">
      <c r="F2334" s="896"/>
    </row>
    <row r="2335" spans="6:6" x14ac:dyDescent="0.2">
      <c r="F2335" s="896"/>
    </row>
    <row r="2336" spans="6:6" x14ac:dyDescent="0.2">
      <c r="F2336" s="896"/>
    </row>
    <row r="2337" spans="6:6" x14ac:dyDescent="0.2">
      <c r="F2337" s="896"/>
    </row>
    <row r="2338" spans="6:6" x14ac:dyDescent="0.2">
      <c r="F2338" s="896"/>
    </row>
    <row r="2339" spans="6:6" x14ac:dyDescent="0.2">
      <c r="F2339" s="896"/>
    </row>
    <row r="2340" spans="6:6" x14ac:dyDescent="0.2">
      <c r="F2340" s="896"/>
    </row>
    <row r="2341" spans="6:6" x14ac:dyDescent="0.2">
      <c r="F2341" s="896"/>
    </row>
    <row r="2342" spans="6:6" x14ac:dyDescent="0.2">
      <c r="F2342" s="896"/>
    </row>
    <row r="2343" spans="6:6" x14ac:dyDescent="0.2">
      <c r="F2343" s="896"/>
    </row>
    <row r="2344" spans="6:6" x14ac:dyDescent="0.2">
      <c r="F2344" s="896"/>
    </row>
    <row r="2345" spans="6:6" x14ac:dyDescent="0.2">
      <c r="F2345" s="896"/>
    </row>
    <row r="2346" spans="6:6" x14ac:dyDescent="0.2">
      <c r="F2346" s="896"/>
    </row>
    <row r="2347" spans="6:6" x14ac:dyDescent="0.2">
      <c r="F2347" s="896"/>
    </row>
    <row r="2348" spans="6:6" x14ac:dyDescent="0.2">
      <c r="F2348" s="896"/>
    </row>
    <row r="2349" spans="6:6" x14ac:dyDescent="0.2">
      <c r="F2349" s="896"/>
    </row>
    <row r="2350" spans="6:6" x14ac:dyDescent="0.2">
      <c r="F2350" s="896"/>
    </row>
    <row r="2351" spans="6:6" x14ac:dyDescent="0.2">
      <c r="F2351" s="896"/>
    </row>
    <row r="2352" spans="6:6" x14ac:dyDescent="0.2">
      <c r="F2352" s="896"/>
    </row>
    <row r="2353" spans="6:6" x14ac:dyDescent="0.2">
      <c r="F2353" s="896"/>
    </row>
    <row r="2354" spans="6:6" x14ac:dyDescent="0.2">
      <c r="F2354" s="896"/>
    </row>
    <row r="2355" spans="6:6" x14ac:dyDescent="0.2">
      <c r="F2355" s="896"/>
    </row>
    <row r="2356" spans="6:6" x14ac:dyDescent="0.2">
      <c r="F2356" s="896"/>
    </row>
    <row r="2357" spans="6:6" x14ac:dyDescent="0.2">
      <c r="F2357" s="896"/>
    </row>
    <row r="2358" spans="6:6" x14ac:dyDescent="0.2">
      <c r="F2358" s="896"/>
    </row>
    <row r="2359" spans="6:6" x14ac:dyDescent="0.2">
      <c r="F2359" s="896"/>
    </row>
    <row r="2360" spans="6:6" x14ac:dyDescent="0.2">
      <c r="F2360" s="896"/>
    </row>
    <row r="2361" spans="6:6" x14ac:dyDescent="0.2">
      <c r="F2361" s="896"/>
    </row>
    <row r="2362" spans="6:6" x14ac:dyDescent="0.2">
      <c r="F2362" s="896"/>
    </row>
    <row r="2363" spans="6:6" x14ac:dyDescent="0.2">
      <c r="F2363" s="896"/>
    </row>
    <row r="2364" spans="6:6" x14ac:dyDescent="0.2">
      <c r="F2364" s="896"/>
    </row>
    <row r="2365" spans="6:6" x14ac:dyDescent="0.2">
      <c r="F2365" s="896"/>
    </row>
    <row r="2366" spans="6:6" x14ac:dyDescent="0.2">
      <c r="F2366" s="896"/>
    </row>
    <row r="2367" spans="6:6" x14ac:dyDescent="0.2">
      <c r="F2367" s="896"/>
    </row>
    <row r="2368" spans="6:6" x14ac:dyDescent="0.2">
      <c r="F2368" s="896"/>
    </row>
    <row r="2369" spans="6:6" x14ac:dyDescent="0.2">
      <c r="F2369" s="896"/>
    </row>
    <row r="2370" spans="6:6" x14ac:dyDescent="0.2">
      <c r="F2370" s="896"/>
    </row>
    <row r="2371" spans="6:6" x14ac:dyDescent="0.2">
      <c r="F2371" s="896"/>
    </row>
    <row r="2372" spans="6:6" x14ac:dyDescent="0.2">
      <c r="F2372" s="896"/>
    </row>
    <row r="2373" spans="6:6" x14ac:dyDescent="0.2">
      <c r="F2373" s="896"/>
    </row>
    <row r="2374" spans="6:6" x14ac:dyDescent="0.2">
      <c r="F2374" s="896"/>
    </row>
    <row r="2375" spans="6:6" x14ac:dyDescent="0.2">
      <c r="F2375" s="896"/>
    </row>
    <row r="2376" spans="6:6" x14ac:dyDescent="0.2">
      <c r="F2376" s="896"/>
    </row>
    <row r="2377" spans="6:6" x14ac:dyDescent="0.2">
      <c r="F2377" s="896"/>
    </row>
    <row r="2378" spans="6:6" x14ac:dyDescent="0.2">
      <c r="F2378" s="896"/>
    </row>
    <row r="2379" spans="6:6" x14ac:dyDescent="0.2">
      <c r="F2379" s="896"/>
    </row>
    <row r="2380" spans="6:6" x14ac:dyDescent="0.2">
      <c r="F2380" s="896"/>
    </row>
    <row r="2381" spans="6:6" x14ac:dyDescent="0.2">
      <c r="F2381" s="896"/>
    </row>
    <row r="2382" spans="6:6" x14ac:dyDescent="0.2">
      <c r="F2382" s="896"/>
    </row>
    <row r="2383" spans="6:6" x14ac:dyDescent="0.2">
      <c r="F2383" s="896"/>
    </row>
    <row r="2384" spans="6:6" x14ac:dyDescent="0.2">
      <c r="F2384" s="896"/>
    </row>
    <row r="2385" spans="6:6" x14ac:dyDescent="0.2">
      <c r="F2385" s="896"/>
    </row>
    <row r="2386" spans="6:6" x14ac:dyDescent="0.2">
      <c r="F2386" s="896"/>
    </row>
    <row r="2387" spans="6:6" x14ac:dyDescent="0.2">
      <c r="F2387" s="896"/>
    </row>
    <row r="2388" spans="6:6" x14ac:dyDescent="0.2">
      <c r="F2388" s="896"/>
    </row>
    <row r="2389" spans="6:6" x14ac:dyDescent="0.2">
      <c r="F2389" s="896"/>
    </row>
    <row r="2390" spans="6:6" x14ac:dyDescent="0.2">
      <c r="F2390" s="896"/>
    </row>
    <row r="2391" spans="6:6" x14ac:dyDescent="0.2">
      <c r="F2391" s="896"/>
    </row>
    <row r="2392" spans="6:6" x14ac:dyDescent="0.2">
      <c r="F2392" s="896"/>
    </row>
    <row r="2393" spans="6:6" x14ac:dyDescent="0.2">
      <c r="F2393" s="896"/>
    </row>
    <row r="2394" spans="6:6" x14ac:dyDescent="0.2">
      <c r="F2394" s="896"/>
    </row>
    <row r="2395" spans="6:6" x14ac:dyDescent="0.2">
      <c r="F2395" s="896"/>
    </row>
    <row r="2396" spans="6:6" x14ac:dyDescent="0.2">
      <c r="F2396" s="896"/>
    </row>
    <row r="2397" spans="6:6" x14ac:dyDescent="0.2">
      <c r="F2397" s="896"/>
    </row>
    <row r="2398" spans="6:6" x14ac:dyDescent="0.2">
      <c r="F2398" s="896"/>
    </row>
    <row r="2399" spans="6:6" x14ac:dyDescent="0.2">
      <c r="F2399" s="896"/>
    </row>
    <row r="2400" spans="6:6" x14ac:dyDescent="0.2">
      <c r="F2400" s="896"/>
    </row>
    <row r="2401" spans="6:6" x14ac:dyDescent="0.2">
      <c r="F2401" s="896"/>
    </row>
    <row r="2402" spans="6:6" x14ac:dyDescent="0.2">
      <c r="F2402" s="896"/>
    </row>
    <row r="2403" spans="6:6" x14ac:dyDescent="0.2">
      <c r="F2403" s="896"/>
    </row>
    <row r="2404" spans="6:6" x14ac:dyDescent="0.2">
      <c r="F2404" s="896"/>
    </row>
    <row r="2405" spans="6:6" x14ac:dyDescent="0.2">
      <c r="F2405" s="896"/>
    </row>
    <row r="2406" spans="6:6" x14ac:dyDescent="0.2">
      <c r="F2406" s="896"/>
    </row>
    <row r="2407" spans="6:6" x14ac:dyDescent="0.2">
      <c r="F2407" s="896"/>
    </row>
    <row r="2408" spans="6:6" x14ac:dyDescent="0.2">
      <c r="F2408" s="896"/>
    </row>
    <row r="2409" spans="6:6" x14ac:dyDescent="0.2">
      <c r="F2409" s="896"/>
    </row>
    <row r="2410" spans="6:6" x14ac:dyDescent="0.2">
      <c r="F2410" s="896"/>
    </row>
    <row r="2411" spans="6:6" x14ac:dyDescent="0.2">
      <c r="F2411" s="896"/>
    </row>
    <row r="2412" spans="6:6" x14ac:dyDescent="0.2">
      <c r="F2412" s="896"/>
    </row>
    <row r="2413" spans="6:6" x14ac:dyDescent="0.2">
      <c r="F2413" s="896"/>
    </row>
    <row r="2414" spans="6:6" x14ac:dyDescent="0.2">
      <c r="F2414" s="896"/>
    </row>
    <row r="2415" spans="6:6" x14ac:dyDescent="0.2">
      <c r="F2415" s="896"/>
    </row>
    <row r="2416" spans="6:6" x14ac:dyDescent="0.2">
      <c r="F2416" s="896"/>
    </row>
    <row r="2417" spans="6:6" x14ac:dyDescent="0.2">
      <c r="F2417" s="896"/>
    </row>
    <row r="2418" spans="6:6" x14ac:dyDescent="0.2">
      <c r="F2418" s="896"/>
    </row>
    <row r="2419" spans="6:6" x14ac:dyDescent="0.2">
      <c r="F2419" s="896"/>
    </row>
    <row r="2420" spans="6:6" x14ac:dyDescent="0.2">
      <c r="F2420" s="896"/>
    </row>
    <row r="2421" spans="6:6" x14ac:dyDescent="0.2">
      <c r="F2421" s="896"/>
    </row>
    <row r="2422" spans="6:6" x14ac:dyDescent="0.2">
      <c r="F2422" s="896"/>
    </row>
    <row r="2423" spans="6:6" x14ac:dyDescent="0.2">
      <c r="F2423" s="896"/>
    </row>
    <row r="2424" spans="6:6" x14ac:dyDescent="0.2">
      <c r="F2424" s="896"/>
    </row>
    <row r="2425" spans="6:6" x14ac:dyDescent="0.2">
      <c r="F2425" s="896"/>
    </row>
    <row r="2426" spans="6:6" x14ac:dyDescent="0.2">
      <c r="F2426" s="896"/>
    </row>
    <row r="2427" spans="6:6" x14ac:dyDescent="0.2">
      <c r="F2427" s="896"/>
    </row>
    <row r="2428" spans="6:6" x14ac:dyDescent="0.2">
      <c r="F2428" s="896"/>
    </row>
    <row r="2429" spans="6:6" x14ac:dyDescent="0.2">
      <c r="F2429" s="896"/>
    </row>
    <row r="2430" spans="6:6" x14ac:dyDescent="0.2">
      <c r="F2430" s="896"/>
    </row>
    <row r="2431" spans="6:6" x14ac:dyDescent="0.2">
      <c r="F2431" s="896"/>
    </row>
    <row r="2432" spans="6:6" x14ac:dyDescent="0.2">
      <c r="F2432" s="896"/>
    </row>
    <row r="2433" spans="6:6" x14ac:dyDescent="0.2">
      <c r="F2433" s="896"/>
    </row>
    <row r="2434" spans="6:6" x14ac:dyDescent="0.2">
      <c r="F2434" s="896"/>
    </row>
    <row r="2435" spans="6:6" x14ac:dyDescent="0.2">
      <c r="F2435" s="896"/>
    </row>
    <row r="2436" spans="6:6" x14ac:dyDescent="0.2">
      <c r="F2436" s="896"/>
    </row>
    <row r="2437" spans="6:6" x14ac:dyDescent="0.2">
      <c r="F2437" s="896"/>
    </row>
    <row r="2438" spans="6:6" x14ac:dyDescent="0.2">
      <c r="F2438" s="896"/>
    </row>
    <row r="2439" spans="6:6" x14ac:dyDescent="0.2">
      <c r="F2439" s="896"/>
    </row>
    <row r="2440" spans="6:6" x14ac:dyDescent="0.2">
      <c r="F2440" s="896"/>
    </row>
    <row r="2441" spans="6:6" x14ac:dyDescent="0.2">
      <c r="F2441" s="896"/>
    </row>
    <row r="2442" spans="6:6" x14ac:dyDescent="0.2">
      <c r="F2442" s="896"/>
    </row>
    <row r="2443" spans="6:6" x14ac:dyDescent="0.2">
      <c r="F2443" s="896"/>
    </row>
    <row r="2444" spans="6:6" x14ac:dyDescent="0.2">
      <c r="F2444" s="896"/>
    </row>
    <row r="2445" spans="6:6" x14ac:dyDescent="0.2">
      <c r="F2445" s="896"/>
    </row>
    <row r="2446" spans="6:6" x14ac:dyDescent="0.2">
      <c r="F2446" s="896"/>
    </row>
    <row r="2447" spans="6:6" x14ac:dyDescent="0.2">
      <c r="F2447" s="896"/>
    </row>
    <row r="2448" spans="6:6" x14ac:dyDescent="0.2">
      <c r="F2448" s="896"/>
    </row>
    <row r="2449" spans="6:6" x14ac:dyDescent="0.2">
      <c r="F2449" s="896"/>
    </row>
    <row r="2450" spans="6:6" x14ac:dyDescent="0.2">
      <c r="F2450" s="896"/>
    </row>
    <row r="2451" spans="6:6" x14ac:dyDescent="0.2">
      <c r="F2451" s="896"/>
    </row>
    <row r="2452" spans="6:6" x14ac:dyDescent="0.2">
      <c r="F2452" s="896"/>
    </row>
    <row r="2453" spans="6:6" x14ac:dyDescent="0.2">
      <c r="F2453" s="896"/>
    </row>
    <row r="2454" spans="6:6" x14ac:dyDescent="0.2">
      <c r="F2454" s="896"/>
    </row>
    <row r="2455" spans="6:6" x14ac:dyDescent="0.2">
      <c r="F2455" s="896"/>
    </row>
    <row r="2456" spans="6:6" x14ac:dyDescent="0.2">
      <c r="F2456" s="896"/>
    </row>
    <row r="2457" spans="6:6" x14ac:dyDescent="0.2">
      <c r="F2457" s="896"/>
    </row>
    <row r="2458" spans="6:6" x14ac:dyDescent="0.2">
      <c r="F2458" s="896"/>
    </row>
    <row r="2459" spans="6:6" x14ac:dyDescent="0.2">
      <c r="F2459" s="896"/>
    </row>
    <row r="2460" spans="6:6" x14ac:dyDescent="0.2">
      <c r="F2460" s="896"/>
    </row>
    <row r="2461" spans="6:6" x14ac:dyDescent="0.2">
      <c r="F2461" s="896"/>
    </row>
    <row r="2462" spans="6:6" x14ac:dyDescent="0.2">
      <c r="F2462" s="896"/>
    </row>
    <row r="2463" spans="6:6" x14ac:dyDescent="0.2">
      <c r="F2463" s="896"/>
    </row>
    <row r="2464" spans="6:6" x14ac:dyDescent="0.2">
      <c r="F2464" s="896"/>
    </row>
    <row r="2465" spans="6:6" x14ac:dyDescent="0.2">
      <c r="F2465" s="896"/>
    </row>
    <row r="2466" spans="6:6" x14ac:dyDescent="0.2">
      <c r="F2466" s="896"/>
    </row>
    <row r="2467" spans="6:6" x14ac:dyDescent="0.2">
      <c r="F2467" s="896"/>
    </row>
    <row r="2468" spans="6:6" x14ac:dyDescent="0.2">
      <c r="F2468" s="896"/>
    </row>
    <row r="2469" spans="6:6" x14ac:dyDescent="0.2">
      <c r="F2469" s="896"/>
    </row>
    <row r="2470" spans="6:6" x14ac:dyDescent="0.2">
      <c r="F2470" s="896"/>
    </row>
    <row r="2471" spans="6:6" x14ac:dyDescent="0.2">
      <c r="F2471" s="896"/>
    </row>
    <row r="2472" spans="6:6" x14ac:dyDescent="0.2">
      <c r="F2472" s="896"/>
    </row>
    <row r="2473" spans="6:6" x14ac:dyDescent="0.2">
      <c r="F2473" s="896"/>
    </row>
    <row r="2474" spans="6:6" x14ac:dyDescent="0.2">
      <c r="F2474" s="896"/>
    </row>
    <row r="2475" spans="6:6" x14ac:dyDescent="0.2">
      <c r="F2475" s="896"/>
    </row>
    <row r="2476" spans="6:6" x14ac:dyDescent="0.2">
      <c r="F2476" s="896"/>
    </row>
    <row r="2477" spans="6:6" x14ac:dyDescent="0.2">
      <c r="F2477" s="896"/>
    </row>
    <row r="2478" spans="6:6" x14ac:dyDescent="0.2">
      <c r="F2478" s="896"/>
    </row>
    <row r="2479" spans="6:6" x14ac:dyDescent="0.2">
      <c r="F2479" s="896"/>
    </row>
    <row r="2480" spans="6:6" x14ac:dyDescent="0.2">
      <c r="F2480" s="896"/>
    </row>
    <row r="2481" spans="6:6" x14ac:dyDescent="0.2">
      <c r="F2481" s="896"/>
    </row>
    <row r="2482" spans="6:6" x14ac:dyDescent="0.2">
      <c r="F2482" s="896"/>
    </row>
    <row r="2483" spans="6:6" x14ac:dyDescent="0.2">
      <c r="F2483" s="896"/>
    </row>
    <row r="2484" spans="6:6" x14ac:dyDescent="0.2">
      <c r="F2484" s="896"/>
    </row>
    <row r="2485" spans="6:6" x14ac:dyDescent="0.2">
      <c r="F2485" s="896"/>
    </row>
    <row r="2486" spans="6:6" x14ac:dyDescent="0.2">
      <c r="F2486" s="896"/>
    </row>
    <row r="2487" spans="6:6" x14ac:dyDescent="0.2">
      <c r="F2487" s="896"/>
    </row>
    <row r="2488" spans="6:6" x14ac:dyDescent="0.2">
      <c r="F2488" s="896"/>
    </row>
    <row r="2489" spans="6:6" x14ac:dyDescent="0.2">
      <c r="F2489" s="896"/>
    </row>
    <row r="2490" spans="6:6" x14ac:dyDescent="0.2">
      <c r="F2490" s="896"/>
    </row>
    <row r="2491" spans="6:6" x14ac:dyDescent="0.2">
      <c r="F2491" s="896"/>
    </row>
    <row r="2492" spans="6:6" x14ac:dyDescent="0.2">
      <c r="F2492" s="896"/>
    </row>
    <row r="2493" spans="6:6" x14ac:dyDescent="0.2">
      <c r="F2493" s="896"/>
    </row>
    <row r="2494" spans="6:6" x14ac:dyDescent="0.2">
      <c r="F2494" s="896"/>
    </row>
    <row r="2495" spans="6:6" x14ac:dyDescent="0.2">
      <c r="F2495" s="896"/>
    </row>
    <row r="2496" spans="6:6" x14ac:dyDescent="0.2">
      <c r="F2496" s="896"/>
    </row>
    <row r="2497" spans="6:6" x14ac:dyDescent="0.2">
      <c r="F2497" s="896"/>
    </row>
    <row r="2498" spans="6:6" x14ac:dyDescent="0.2">
      <c r="F2498" s="896"/>
    </row>
    <row r="2499" spans="6:6" x14ac:dyDescent="0.2">
      <c r="F2499" s="896"/>
    </row>
    <row r="2500" spans="6:6" x14ac:dyDescent="0.2">
      <c r="F2500" s="896"/>
    </row>
    <row r="2501" spans="6:6" x14ac:dyDescent="0.2">
      <c r="F2501" s="896"/>
    </row>
    <row r="2502" spans="6:6" x14ac:dyDescent="0.2">
      <c r="F2502" s="896"/>
    </row>
    <row r="2503" spans="6:6" x14ac:dyDescent="0.2">
      <c r="F2503" s="896"/>
    </row>
    <row r="2504" spans="6:6" x14ac:dyDescent="0.2">
      <c r="F2504" s="896"/>
    </row>
    <row r="2505" spans="6:6" x14ac:dyDescent="0.2">
      <c r="F2505" s="896"/>
    </row>
    <row r="2506" spans="6:6" x14ac:dyDescent="0.2">
      <c r="F2506" s="896"/>
    </row>
    <row r="2507" spans="6:6" x14ac:dyDescent="0.2">
      <c r="F2507" s="896"/>
    </row>
    <row r="2508" spans="6:6" x14ac:dyDescent="0.2">
      <c r="F2508" s="896"/>
    </row>
    <row r="2509" spans="6:6" x14ac:dyDescent="0.2">
      <c r="F2509" s="896"/>
    </row>
    <row r="2510" spans="6:6" x14ac:dyDescent="0.2">
      <c r="F2510" s="896"/>
    </row>
    <row r="2511" spans="6:6" x14ac:dyDescent="0.2">
      <c r="F2511" s="896"/>
    </row>
    <row r="2512" spans="6:6" x14ac:dyDescent="0.2">
      <c r="F2512" s="896"/>
    </row>
    <row r="2513" spans="6:6" x14ac:dyDescent="0.2">
      <c r="F2513" s="896"/>
    </row>
    <row r="2514" spans="6:6" x14ac:dyDescent="0.2">
      <c r="F2514" s="896"/>
    </row>
    <row r="2515" spans="6:6" x14ac:dyDescent="0.2">
      <c r="F2515" s="896"/>
    </row>
    <row r="2516" spans="6:6" x14ac:dyDescent="0.2">
      <c r="F2516" s="896"/>
    </row>
    <row r="2517" spans="6:6" x14ac:dyDescent="0.2">
      <c r="F2517" s="896"/>
    </row>
    <row r="2518" spans="6:6" x14ac:dyDescent="0.2">
      <c r="F2518" s="896"/>
    </row>
    <row r="2519" spans="6:6" x14ac:dyDescent="0.2">
      <c r="F2519" s="896"/>
    </row>
    <row r="2520" spans="6:6" x14ac:dyDescent="0.2">
      <c r="F2520" s="896"/>
    </row>
    <row r="2521" spans="6:6" x14ac:dyDescent="0.2">
      <c r="F2521" s="896"/>
    </row>
    <row r="2522" spans="6:6" x14ac:dyDescent="0.2">
      <c r="F2522" s="896"/>
    </row>
    <row r="2523" spans="6:6" x14ac:dyDescent="0.2">
      <c r="F2523" s="896"/>
    </row>
    <row r="2524" spans="6:6" x14ac:dyDescent="0.2">
      <c r="F2524" s="896"/>
    </row>
    <row r="2525" spans="6:6" x14ac:dyDescent="0.2">
      <c r="F2525" s="896"/>
    </row>
    <row r="2526" spans="6:6" x14ac:dyDescent="0.2">
      <c r="F2526" s="896"/>
    </row>
    <row r="2527" spans="6:6" x14ac:dyDescent="0.2">
      <c r="F2527" s="896"/>
    </row>
    <row r="2528" spans="6:6" x14ac:dyDescent="0.2">
      <c r="F2528" s="896"/>
    </row>
    <row r="2529" spans="6:6" x14ac:dyDescent="0.2">
      <c r="F2529" s="896"/>
    </row>
    <row r="2530" spans="6:6" x14ac:dyDescent="0.2">
      <c r="F2530" s="896"/>
    </row>
    <row r="2531" spans="6:6" x14ac:dyDescent="0.2">
      <c r="F2531" s="896"/>
    </row>
    <row r="2532" spans="6:6" x14ac:dyDescent="0.2">
      <c r="F2532" s="896"/>
    </row>
    <row r="2533" spans="6:6" x14ac:dyDescent="0.2">
      <c r="F2533" s="896"/>
    </row>
    <row r="2534" spans="6:6" x14ac:dyDescent="0.2">
      <c r="F2534" s="896"/>
    </row>
    <row r="2535" spans="6:6" x14ac:dyDescent="0.2">
      <c r="F2535" s="896"/>
    </row>
    <row r="2536" spans="6:6" x14ac:dyDescent="0.2">
      <c r="F2536" s="896"/>
    </row>
    <row r="2537" spans="6:6" x14ac:dyDescent="0.2">
      <c r="F2537" s="896"/>
    </row>
    <row r="2538" spans="6:6" x14ac:dyDescent="0.2">
      <c r="F2538" s="896"/>
    </row>
    <row r="2539" spans="6:6" x14ac:dyDescent="0.2">
      <c r="F2539" s="896"/>
    </row>
    <row r="2540" spans="6:6" x14ac:dyDescent="0.2">
      <c r="F2540" s="896"/>
    </row>
    <row r="2541" spans="6:6" x14ac:dyDescent="0.2">
      <c r="F2541" s="896"/>
    </row>
    <row r="2542" spans="6:6" x14ac:dyDescent="0.2">
      <c r="F2542" s="896"/>
    </row>
    <row r="2543" spans="6:6" x14ac:dyDescent="0.2">
      <c r="F2543" s="896"/>
    </row>
    <row r="2544" spans="6:6" x14ac:dyDescent="0.2">
      <c r="F2544" s="896"/>
    </row>
    <row r="2545" spans="6:6" x14ac:dyDescent="0.2">
      <c r="F2545" s="896"/>
    </row>
    <row r="2546" spans="6:6" x14ac:dyDescent="0.2">
      <c r="F2546" s="896"/>
    </row>
    <row r="2547" spans="6:6" x14ac:dyDescent="0.2">
      <c r="F2547" s="896"/>
    </row>
    <row r="2548" spans="6:6" x14ac:dyDescent="0.2">
      <c r="F2548" s="896"/>
    </row>
    <row r="2549" spans="6:6" x14ac:dyDescent="0.2">
      <c r="F2549" s="896"/>
    </row>
    <row r="2550" spans="6:6" x14ac:dyDescent="0.2">
      <c r="F2550" s="896"/>
    </row>
    <row r="2551" spans="6:6" x14ac:dyDescent="0.2">
      <c r="F2551" s="896"/>
    </row>
    <row r="2552" spans="6:6" x14ac:dyDescent="0.2">
      <c r="F2552" s="896"/>
    </row>
    <row r="2553" spans="6:6" x14ac:dyDescent="0.2">
      <c r="F2553" s="896"/>
    </row>
    <row r="2554" spans="6:6" x14ac:dyDescent="0.2">
      <c r="F2554" s="896"/>
    </row>
    <row r="2555" spans="6:6" x14ac:dyDescent="0.2">
      <c r="F2555" s="896"/>
    </row>
    <row r="2556" spans="6:6" x14ac:dyDescent="0.2">
      <c r="F2556" s="896"/>
    </row>
    <row r="2557" spans="6:6" x14ac:dyDescent="0.2">
      <c r="F2557" s="896"/>
    </row>
    <row r="2558" spans="6:6" x14ac:dyDescent="0.2">
      <c r="F2558" s="896"/>
    </row>
    <row r="2559" spans="6:6" x14ac:dyDescent="0.2">
      <c r="F2559" s="896"/>
    </row>
    <row r="2560" spans="6:6" x14ac:dyDescent="0.2">
      <c r="F2560" s="896"/>
    </row>
    <row r="2561" spans="6:6" x14ac:dyDescent="0.2">
      <c r="F2561" s="896"/>
    </row>
    <row r="2562" spans="6:6" x14ac:dyDescent="0.2">
      <c r="F2562" s="896"/>
    </row>
    <row r="2563" spans="6:6" x14ac:dyDescent="0.2">
      <c r="F2563" s="896"/>
    </row>
    <row r="2564" spans="6:6" x14ac:dyDescent="0.2">
      <c r="F2564" s="896"/>
    </row>
    <row r="2565" spans="6:6" x14ac:dyDescent="0.2">
      <c r="F2565" s="896"/>
    </row>
    <row r="2566" spans="6:6" x14ac:dyDescent="0.2">
      <c r="F2566" s="896"/>
    </row>
    <row r="2567" spans="6:6" x14ac:dyDescent="0.2">
      <c r="F2567" s="896"/>
    </row>
    <row r="2568" spans="6:6" x14ac:dyDescent="0.2">
      <c r="F2568" s="896"/>
    </row>
    <row r="2569" spans="6:6" x14ac:dyDescent="0.2">
      <c r="F2569" s="896"/>
    </row>
    <row r="2570" spans="6:6" x14ac:dyDescent="0.2">
      <c r="F2570" s="896"/>
    </row>
    <row r="2571" spans="6:6" x14ac:dyDescent="0.2">
      <c r="F2571" s="896"/>
    </row>
    <row r="2572" spans="6:6" x14ac:dyDescent="0.2">
      <c r="F2572" s="896"/>
    </row>
    <row r="2573" spans="6:6" x14ac:dyDescent="0.2">
      <c r="F2573" s="896"/>
    </row>
    <row r="2574" spans="6:6" x14ac:dyDescent="0.2">
      <c r="F2574" s="896"/>
    </row>
    <row r="2575" spans="6:6" x14ac:dyDescent="0.2">
      <c r="F2575" s="896"/>
    </row>
    <row r="2576" spans="6:6" x14ac:dyDescent="0.2">
      <c r="F2576" s="896"/>
    </row>
    <row r="2577" spans="6:6" x14ac:dyDescent="0.2">
      <c r="F2577" s="896"/>
    </row>
    <row r="2578" spans="6:6" x14ac:dyDescent="0.2">
      <c r="F2578" s="896"/>
    </row>
    <row r="2579" spans="6:6" x14ac:dyDescent="0.2">
      <c r="F2579" s="896"/>
    </row>
    <row r="2580" spans="6:6" x14ac:dyDescent="0.2">
      <c r="F2580" s="896"/>
    </row>
    <row r="2581" spans="6:6" x14ac:dyDescent="0.2">
      <c r="F2581" s="896"/>
    </row>
    <row r="2582" spans="6:6" x14ac:dyDescent="0.2">
      <c r="F2582" s="896"/>
    </row>
    <row r="2583" spans="6:6" x14ac:dyDescent="0.2">
      <c r="F2583" s="896"/>
    </row>
    <row r="2584" spans="6:6" x14ac:dyDescent="0.2">
      <c r="F2584" s="896"/>
    </row>
    <row r="2585" spans="6:6" x14ac:dyDescent="0.2">
      <c r="F2585" s="896"/>
    </row>
    <row r="2586" spans="6:6" x14ac:dyDescent="0.2">
      <c r="F2586" s="896"/>
    </row>
    <row r="2587" spans="6:6" x14ac:dyDescent="0.2">
      <c r="F2587" s="896"/>
    </row>
    <row r="2588" spans="6:6" x14ac:dyDescent="0.2">
      <c r="F2588" s="896"/>
    </row>
    <row r="2589" spans="6:6" x14ac:dyDescent="0.2">
      <c r="F2589" s="896"/>
    </row>
    <row r="2590" spans="6:6" x14ac:dyDescent="0.2">
      <c r="F2590" s="896"/>
    </row>
    <row r="2591" spans="6:6" x14ac:dyDescent="0.2">
      <c r="F2591" s="896"/>
    </row>
    <row r="2592" spans="6:6" x14ac:dyDescent="0.2">
      <c r="F2592" s="896"/>
    </row>
    <row r="2593" spans="6:6" x14ac:dyDescent="0.2">
      <c r="F2593" s="896"/>
    </row>
    <row r="2594" spans="6:6" x14ac:dyDescent="0.2">
      <c r="F2594" s="896"/>
    </row>
    <row r="2595" spans="6:6" x14ac:dyDescent="0.2">
      <c r="F2595" s="896"/>
    </row>
    <row r="2596" spans="6:6" x14ac:dyDescent="0.2">
      <c r="F2596" s="896"/>
    </row>
    <row r="2597" spans="6:6" x14ac:dyDescent="0.2">
      <c r="F2597" s="896"/>
    </row>
    <row r="2598" spans="6:6" x14ac:dyDescent="0.2">
      <c r="F2598" s="896"/>
    </row>
    <row r="2599" spans="6:6" x14ac:dyDescent="0.2">
      <c r="F2599" s="896"/>
    </row>
    <row r="2600" spans="6:6" x14ac:dyDescent="0.2">
      <c r="F2600" s="896"/>
    </row>
    <row r="2601" spans="6:6" x14ac:dyDescent="0.2">
      <c r="F2601" s="896"/>
    </row>
    <row r="2602" spans="6:6" x14ac:dyDescent="0.2">
      <c r="F2602" s="896"/>
    </row>
    <row r="2603" spans="6:6" x14ac:dyDescent="0.2">
      <c r="F2603" s="896"/>
    </row>
    <row r="2604" spans="6:6" x14ac:dyDescent="0.2">
      <c r="F2604" s="896"/>
    </row>
    <row r="2605" spans="6:6" x14ac:dyDescent="0.2">
      <c r="F2605" s="896"/>
    </row>
    <row r="2606" spans="6:6" x14ac:dyDescent="0.2">
      <c r="F2606" s="896"/>
    </row>
    <row r="2607" spans="6:6" x14ac:dyDescent="0.2">
      <c r="F2607" s="896"/>
    </row>
    <row r="2608" spans="6:6" x14ac:dyDescent="0.2">
      <c r="F2608" s="896"/>
    </row>
    <row r="2609" spans="6:6" x14ac:dyDescent="0.2">
      <c r="F2609" s="896"/>
    </row>
    <row r="2610" spans="6:6" x14ac:dyDescent="0.2">
      <c r="F2610" s="896"/>
    </row>
    <row r="2611" spans="6:6" x14ac:dyDescent="0.2">
      <c r="F2611" s="896"/>
    </row>
    <row r="2612" spans="6:6" x14ac:dyDescent="0.2">
      <c r="F2612" s="896"/>
    </row>
    <row r="2613" spans="6:6" x14ac:dyDescent="0.2">
      <c r="F2613" s="896"/>
    </row>
    <row r="2614" spans="6:6" x14ac:dyDescent="0.2">
      <c r="F2614" s="896"/>
    </row>
    <row r="2615" spans="6:6" x14ac:dyDescent="0.2">
      <c r="F2615" s="896"/>
    </row>
    <row r="2616" spans="6:6" x14ac:dyDescent="0.2">
      <c r="F2616" s="896"/>
    </row>
    <row r="2617" spans="6:6" x14ac:dyDescent="0.2">
      <c r="F2617" s="896"/>
    </row>
    <row r="2618" spans="6:6" x14ac:dyDescent="0.2">
      <c r="F2618" s="896"/>
    </row>
    <row r="2619" spans="6:6" x14ac:dyDescent="0.2">
      <c r="F2619" s="896"/>
    </row>
    <row r="2620" spans="6:6" x14ac:dyDescent="0.2">
      <c r="F2620" s="896"/>
    </row>
    <row r="2621" spans="6:6" x14ac:dyDescent="0.2">
      <c r="F2621" s="896"/>
    </row>
    <row r="2622" spans="6:6" x14ac:dyDescent="0.2">
      <c r="F2622" s="896"/>
    </row>
    <row r="2623" spans="6:6" x14ac:dyDescent="0.2">
      <c r="F2623" s="896"/>
    </row>
    <row r="2624" spans="6:6" x14ac:dyDescent="0.2">
      <c r="F2624" s="896"/>
    </row>
    <row r="2625" spans="6:6" x14ac:dyDescent="0.2">
      <c r="F2625" s="896"/>
    </row>
    <row r="2626" spans="6:6" x14ac:dyDescent="0.2">
      <c r="F2626" s="896"/>
    </row>
    <row r="2627" spans="6:6" x14ac:dyDescent="0.2">
      <c r="F2627" s="896"/>
    </row>
    <row r="2628" spans="6:6" x14ac:dyDescent="0.2">
      <c r="F2628" s="896"/>
    </row>
    <row r="2629" spans="6:6" x14ac:dyDescent="0.2">
      <c r="F2629" s="896"/>
    </row>
    <row r="2630" spans="6:6" x14ac:dyDescent="0.2">
      <c r="F2630" s="896"/>
    </row>
    <row r="2631" spans="6:6" x14ac:dyDescent="0.2">
      <c r="F2631" s="896"/>
    </row>
    <row r="2632" spans="6:6" x14ac:dyDescent="0.2">
      <c r="F2632" s="896"/>
    </row>
    <row r="2633" spans="6:6" x14ac:dyDescent="0.2">
      <c r="F2633" s="896"/>
    </row>
    <row r="2634" spans="6:6" x14ac:dyDescent="0.2">
      <c r="F2634" s="896"/>
    </row>
    <row r="2635" spans="6:6" x14ac:dyDescent="0.2">
      <c r="F2635" s="896"/>
    </row>
    <row r="2636" spans="6:6" x14ac:dyDescent="0.2">
      <c r="F2636" s="896"/>
    </row>
    <row r="2637" spans="6:6" x14ac:dyDescent="0.2">
      <c r="F2637" s="896"/>
    </row>
    <row r="2638" spans="6:6" x14ac:dyDescent="0.2">
      <c r="F2638" s="896"/>
    </row>
    <row r="2639" spans="6:6" x14ac:dyDescent="0.2">
      <c r="F2639" s="896"/>
    </row>
    <row r="2640" spans="6:6" x14ac:dyDescent="0.2">
      <c r="F2640" s="896"/>
    </row>
    <row r="2641" spans="6:6" x14ac:dyDescent="0.2">
      <c r="F2641" s="896"/>
    </row>
    <row r="2642" spans="6:6" x14ac:dyDescent="0.2">
      <c r="F2642" s="896"/>
    </row>
    <row r="2643" spans="6:6" x14ac:dyDescent="0.2">
      <c r="F2643" s="896"/>
    </row>
    <row r="2644" spans="6:6" x14ac:dyDescent="0.2">
      <c r="F2644" s="896"/>
    </row>
    <row r="2645" spans="6:6" x14ac:dyDescent="0.2">
      <c r="F2645" s="896"/>
    </row>
    <row r="2646" spans="6:6" x14ac:dyDescent="0.2">
      <c r="F2646" s="896"/>
    </row>
    <row r="2647" spans="6:6" x14ac:dyDescent="0.2">
      <c r="F2647" s="896"/>
    </row>
    <row r="2648" spans="6:6" x14ac:dyDescent="0.2">
      <c r="F2648" s="896"/>
    </row>
    <row r="2649" spans="6:6" x14ac:dyDescent="0.2">
      <c r="F2649" s="896"/>
    </row>
    <row r="2650" spans="6:6" x14ac:dyDescent="0.2">
      <c r="F2650" s="896"/>
    </row>
    <row r="2651" spans="6:6" x14ac:dyDescent="0.2">
      <c r="F2651" s="896"/>
    </row>
    <row r="2652" spans="6:6" x14ac:dyDescent="0.2">
      <c r="F2652" s="896"/>
    </row>
    <row r="2653" spans="6:6" x14ac:dyDescent="0.2">
      <c r="F2653" s="896"/>
    </row>
    <row r="2654" spans="6:6" x14ac:dyDescent="0.2">
      <c r="F2654" s="896"/>
    </row>
    <row r="2655" spans="6:6" x14ac:dyDescent="0.2">
      <c r="F2655" s="896"/>
    </row>
    <row r="2656" spans="6:6" x14ac:dyDescent="0.2">
      <c r="F2656" s="896"/>
    </row>
    <row r="2657" spans="6:6" x14ac:dyDescent="0.2">
      <c r="F2657" s="896"/>
    </row>
    <row r="2658" spans="6:6" x14ac:dyDescent="0.2">
      <c r="F2658" s="896"/>
    </row>
    <row r="2659" spans="6:6" x14ac:dyDescent="0.2">
      <c r="F2659" s="896"/>
    </row>
    <row r="2660" spans="6:6" x14ac:dyDescent="0.2">
      <c r="F2660" s="896"/>
    </row>
    <row r="2661" spans="6:6" x14ac:dyDescent="0.2">
      <c r="F2661" s="896"/>
    </row>
    <row r="2662" spans="6:6" x14ac:dyDescent="0.2">
      <c r="F2662" s="896"/>
    </row>
    <row r="2663" spans="6:6" x14ac:dyDescent="0.2">
      <c r="F2663" s="896"/>
    </row>
    <row r="2664" spans="6:6" x14ac:dyDescent="0.2">
      <c r="F2664" s="896"/>
    </row>
    <row r="2665" spans="6:6" x14ac:dyDescent="0.2">
      <c r="F2665" s="896"/>
    </row>
    <row r="2666" spans="6:6" x14ac:dyDescent="0.2">
      <c r="F2666" s="896"/>
    </row>
    <row r="2667" spans="6:6" x14ac:dyDescent="0.2">
      <c r="F2667" s="896"/>
    </row>
    <row r="2668" spans="6:6" x14ac:dyDescent="0.2">
      <c r="F2668" s="896"/>
    </row>
    <row r="2669" spans="6:6" x14ac:dyDescent="0.2">
      <c r="F2669" s="896"/>
    </row>
    <row r="2670" spans="6:6" x14ac:dyDescent="0.2">
      <c r="F2670" s="896"/>
    </row>
    <row r="2671" spans="6:6" x14ac:dyDescent="0.2">
      <c r="F2671" s="896"/>
    </row>
    <row r="2672" spans="6:6" x14ac:dyDescent="0.2">
      <c r="F2672" s="896"/>
    </row>
    <row r="2673" spans="6:6" x14ac:dyDescent="0.2">
      <c r="F2673" s="896"/>
    </row>
    <row r="2674" spans="6:6" x14ac:dyDescent="0.2">
      <c r="F2674" s="896"/>
    </row>
    <row r="2675" spans="6:6" x14ac:dyDescent="0.2">
      <c r="F2675" s="896"/>
    </row>
    <row r="2676" spans="6:6" x14ac:dyDescent="0.2">
      <c r="F2676" s="896"/>
    </row>
    <row r="2677" spans="6:6" x14ac:dyDescent="0.2">
      <c r="F2677" s="896"/>
    </row>
    <row r="2678" spans="6:6" x14ac:dyDescent="0.2">
      <c r="F2678" s="896"/>
    </row>
    <row r="2679" spans="6:6" x14ac:dyDescent="0.2">
      <c r="F2679" s="896"/>
    </row>
    <row r="2680" spans="6:6" x14ac:dyDescent="0.2">
      <c r="F2680" s="896"/>
    </row>
    <row r="2681" spans="6:6" x14ac:dyDescent="0.2">
      <c r="F2681" s="896"/>
    </row>
    <row r="2682" spans="6:6" x14ac:dyDescent="0.2">
      <c r="F2682" s="896"/>
    </row>
    <row r="2683" spans="6:6" x14ac:dyDescent="0.2">
      <c r="F2683" s="896"/>
    </row>
    <row r="2684" spans="6:6" x14ac:dyDescent="0.2">
      <c r="F2684" s="896"/>
    </row>
    <row r="2685" spans="6:6" x14ac:dyDescent="0.2">
      <c r="F2685" s="896"/>
    </row>
    <row r="2686" spans="6:6" x14ac:dyDescent="0.2">
      <c r="F2686" s="896"/>
    </row>
    <row r="2687" spans="6:6" x14ac:dyDescent="0.2">
      <c r="F2687" s="896"/>
    </row>
    <row r="2688" spans="6:6" x14ac:dyDescent="0.2">
      <c r="F2688" s="896"/>
    </row>
    <row r="2689" spans="6:6" x14ac:dyDescent="0.2">
      <c r="F2689" s="896"/>
    </row>
    <row r="2690" spans="6:6" x14ac:dyDescent="0.2">
      <c r="F2690" s="896"/>
    </row>
    <row r="2691" spans="6:6" x14ac:dyDescent="0.2">
      <c r="F2691" s="896"/>
    </row>
    <row r="2692" spans="6:6" x14ac:dyDescent="0.2">
      <c r="F2692" s="896"/>
    </row>
    <row r="2693" spans="6:6" x14ac:dyDescent="0.2">
      <c r="F2693" s="896"/>
    </row>
    <row r="2694" spans="6:6" x14ac:dyDescent="0.2">
      <c r="F2694" s="896"/>
    </row>
    <row r="2695" spans="6:6" x14ac:dyDescent="0.2">
      <c r="F2695" s="896"/>
    </row>
    <row r="2696" spans="6:6" x14ac:dyDescent="0.2">
      <c r="F2696" s="896"/>
    </row>
    <row r="2697" spans="6:6" x14ac:dyDescent="0.2">
      <c r="F2697" s="896"/>
    </row>
    <row r="2698" spans="6:6" x14ac:dyDescent="0.2">
      <c r="F2698" s="896"/>
    </row>
    <row r="2699" spans="6:6" x14ac:dyDescent="0.2">
      <c r="F2699" s="896"/>
    </row>
    <row r="2700" spans="6:6" x14ac:dyDescent="0.2">
      <c r="F2700" s="896"/>
    </row>
    <row r="2701" spans="6:6" x14ac:dyDescent="0.2">
      <c r="F2701" s="896"/>
    </row>
    <row r="2702" spans="6:6" x14ac:dyDescent="0.2">
      <c r="F2702" s="896"/>
    </row>
    <row r="2703" spans="6:6" x14ac:dyDescent="0.2">
      <c r="F2703" s="896"/>
    </row>
    <row r="2704" spans="6:6" x14ac:dyDescent="0.2">
      <c r="F2704" s="896"/>
    </row>
    <row r="2705" spans="6:6" x14ac:dyDescent="0.2">
      <c r="F2705" s="896"/>
    </row>
    <row r="2706" spans="6:6" x14ac:dyDescent="0.2">
      <c r="F2706" s="896"/>
    </row>
    <row r="2707" spans="6:6" x14ac:dyDescent="0.2">
      <c r="F2707" s="896"/>
    </row>
    <row r="2708" spans="6:6" x14ac:dyDescent="0.2">
      <c r="F2708" s="896"/>
    </row>
    <row r="2709" spans="6:6" x14ac:dyDescent="0.2">
      <c r="F2709" s="896"/>
    </row>
    <row r="2710" spans="6:6" x14ac:dyDescent="0.2">
      <c r="F2710" s="896"/>
    </row>
    <row r="2711" spans="6:6" x14ac:dyDescent="0.2">
      <c r="F2711" s="896"/>
    </row>
    <row r="2712" spans="6:6" x14ac:dyDescent="0.2">
      <c r="F2712" s="896"/>
    </row>
    <row r="2713" spans="6:6" x14ac:dyDescent="0.2">
      <c r="F2713" s="896"/>
    </row>
    <row r="2714" spans="6:6" x14ac:dyDescent="0.2">
      <c r="F2714" s="896"/>
    </row>
    <row r="2715" spans="6:6" x14ac:dyDescent="0.2">
      <c r="F2715" s="896"/>
    </row>
    <row r="2716" spans="6:6" x14ac:dyDescent="0.2">
      <c r="F2716" s="896"/>
    </row>
    <row r="2717" spans="6:6" x14ac:dyDescent="0.2">
      <c r="F2717" s="896"/>
    </row>
    <row r="2718" spans="6:6" x14ac:dyDescent="0.2">
      <c r="F2718" s="896"/>
    </row>
    <row r="2719" spans="6:6" x14ac:dyDescent="0.2">
      <c r="F2719" s="896"/>
    </row>
    <row r="2720" spans="6:6" x14ac:dyDescent="0.2">
      <c r="F2720" s="896"/>
    </row>
    <row r="2721" spans="6:6" x14ac:dyDescent="0.2">
      <c r="F2721" s="896"/>
    </row>
    <row r="2722" spans="6:6" x14ac:dyDescent="0.2">
      <c r="F2722" s="896"/>
    </row>
    <row r="2723" spans="6:6" x14ac:dyDescent="0.2">
      <c r="F2723" s="896"/>
    </row>
    <row r="2724" spans="6:6" x14ac:dyDescent="0.2">
      <c r="F2724" s="896"/>
    </row>
    <row r="2725" spans="6:6" x14ac:dyDescent="0.2">
      <c r="F2725" s="896"/>
    </row>
    <row r="2726" spans="6:6" x14ac:dyDescent="0.2">
      <c r="F2726" s="896"/>
    </row>
    <row r="2727" spans="6:6" x14ac:dyDescent="0.2">
      <c r="F2727" s="896"/>
    </row>
    <row r="2728" spans="6:6" x14ac:dyDescent="0.2">
      <c r="F2728" s="896"/>
    </row>
    <row r="2729" spans="6:6" x14ac:dyDescent="0.2">
      <c r="F2729" s="896"/>
    </row>
    <row r="2730" spans="6:6" x14ac:dyDescent="0.2">
      <c r="F2730" s="896"/>
    </row>
    <row r="2731" spans="6:6" x14ac:dyDescent="0.2">
      <c r="F2731" s="896"/>
    </row>
    <row r="2732" spans="6:6" x14ac:dyDescent="0.2">
      <c r="F2732" s="896"/>
    </row>
    <row r="2733" spans="6:6" x14ac:dyDescent="0.2">
      <c r="F2733" s="896"/>
    </row>
    <row r="2734" spans="6:6" x14ac:dyDescent="0.2">
      <c r="F2734" s="896"/>
    </row>
    <row r="2735" spans="6:6" x14ac:dyDescent="0.2">
      <c r="F2735" s="896"/>
    </row>
    <row r="2736" spans="6:6" x14ac:dyDescent="0.2">
      <c r="F2736" s="896"/>
    </row>
    <row r="2737" spans="6:6" x14ac:dyDescent="0.2">
      <c r="F2737" s="896"/>
    </row>
    <row r="2738" spans="6:6" x14ac:dyDescent="0.2">
      <c r="F2738" s="896"/>
    </row>
    <row r="2739" spans="6:6" x14ac:dyDescent="0.2">
      <c r="F2739" s="896"/>
    </row>
    <row r="2740" spans="6:6" x14ac:dyDescent="0.2">
      <c r="F2740" s="896"/>
    </row>
    <row r="2741" spans="6:6" x14ac:dyDescent="0.2">
      <c r="F2741" s="896"/>
    </row>
    <row r="2742" spans="6:6" x14ac:dyDescent="0.2">
      <c r="F2742" s="896"/>
    </row>
    <row r="2743" spans="6:6" x14ac:dyDescent="0.2">
      <c r="F2743" s="896"/>
    </row>
    <row r="2744" spans="6:6" x14ac:dyDescent="0.2">
      <c r="F2744" s="896"/>
    </row>
    <row r="2745" spans="6:6" x14ac:dyDescent="0.2">
      <c r="F2745" s="896"/>
    </row>
    <row r="2746" spans="6:6" x14ac:dyDescent="0.2">
      <c r="F2746" s="896"/>
    </row>
    <row r="2747" spans="6:6" x14ac:dyDescent="0.2">
      <c r="F2747" s="896"/>
    </row>
    <row r="2748" spans="6:6" x14ac:dyDescent="0.2">
      <c r="F2748" s="896"/>
    </row>
    <row r="2749" spans="6:6" x14ac:dyDescent="0.2">
      <c r="F2749" s="896"/>
    </row>
    <row r="2750" spans="6:6" x14ac:dyDescent="0.2">
      <c r="F2750" s="896"/>
    </row>
    <row r="2751" spans="6:6" x14ac:dyDescent="0.2">
      <c r="F2751" s="896"/>
    </row>
    <row r="2752" spans="6:6" x14ac:dyDescent="0.2">
      <c r="F2752" s="896"/>
    </row>
    <row r="2753" spans="6:6" x14ac:dyDescent="0.2">
      <c r="F2753" s="896"/>
    </row>
    <row r="2754" spans="6:6" x14ac:dyDescent="0.2">
      <c r="F2754" s="896"/>
    </row>
    <row r="2755" spans="6:6" x14ac:dyDescent="0.2">
      <c r="F2755" s="896"/>
    </row>
    <row r="2756" spans="6:6" x14ac:dyDescent="0.2">
      <c r="F2756" s="896"/>
    </row>
    <row r="2757" spans="6:6" x14ac:dyDescent="0.2">
      <c r="F2757" s="896"/>
    </row>
    <row r="2758" spans="6:6" x14ac:dyDescent="0.2">
      <c r="F2758" s="896"/>
    </row>
    <row r="2759" spans="6:6" x14ac:dyDescent="0.2">
      <c r="F2759" s="896"/>
    </row>
    <row r="2760" spans="6:6" x14ac:dyDescent="0.2">
      <c r="F2760" s="896"/>
    </row>
    <row r="2761" spans="6:6" x14ac:dyDescent="0.2">
      <c r="F2761" s="896"/>
    </row>
    <row r="2762" spans="6:6" x14ac:dyDescent="0.2">
      <c r="F2762" s="896"/>
    </row>
    <row r="2763" spans="6:6" x14ac:dyDescent="0.2">
      <c r="F2763" s="896"/>
    </row>
    <row r="2764" spans="6:6" x14ac:dyDescent="0.2">
      <c r="F2764" s="896"/>
    </row>
    <row r="2765" spans="6:6" x14ac:dyDescent="0.2">
      <c r="F2765" s="896"/>
    </row>
    <row r="2766" spans="6:6" x14ac:dyDescent="0.2">
      <c r="F2766" s="896"/>
    </row>
    <row r="2767" spans="6:6" x14ac:dyDescent="0.2">
      <c r="F2767" s="896"/>
    </row>
    <row r="2768" spans="6:6" x14ac:dyDescent="0.2">
      <c r="F2768" s="896"/>
    </row>
    <row r="2769" spans="6:6" x14ac:dyDescent="0.2">
      <c r="F2769" s="896"/>
    </row>
    <row r="2770" spans="6:6" x14ac:dyDescent="0.2">
      <c r="F2770" s="896"/>
    </row>
    <row r="2771" spans="6:6" x14ac:dyDescent="0.2">
      <c r="F2771" s="896"/>
    </row>
    <row r="2772" spans="6:6" x14ac:dyDescent="0.2">
      <c r="F2772" s="896"/>
    </row>
    <row r="2773" spans="6:6" x14ac:dyDescent="0.2">
      <c r="F2773" s="896"/>
    </row>
    <row r="2774" spans="6:6" x14ac:dyDescent="0.2">
      <c r="F2774" s="896"/>
    </row>
    <row r="2775" spans="6:6" x14ac:dyDescent="0.2">
      <c r="F2775" s="896"/>
    </row>
    <row r="2776" spans="6:6" x14ac:dyDescent="0.2">
      <c r="F2776" s="896"/>
    </row>
    <row r="2777" spans="6:6" x14ac:dyDescent="0.2">
      <c r="F2777" s="896"/>
    </row>
    <row r="2778" spans="6:6" x14ac:dyDescent="0.2">
      <c r="F2778" s="896"/>
    </row>
    <row r="2779" spans="6:6" x14ac:dyDescent="0.2">
      <c r="F2779" s="896"/>
    </row>
    <row r="2780" spans="6:6" x14ac:dyDescent="0.2">
      <c r="F2780" s="896"/>
    </row>
    <row r="2781" spans="6:6" x14ac:dyDescent="0.2">
      <c r="F2781" s="896"/>
    </row>
    <row r="2782" spans="6:6" x14ac:dyDescent="0.2">
      <c r="F2782" s="896"/>
    </row>
    <row r="2783" spans="6:6" x14ac:dyDescent="0.2">
      <c r="F2783" s="896"/>
    </row>
    <row r="2784" spans="6:6" x14ac:dyDescent="0.2">
      <c r="F2784" s="896"/>
    </row>
    <row r="2785" spans="6:6" x14ac:dyDescent="0.2">
      <c r="F2785" s="896"/>
    </row>
    <row r="2786" spans="6:6" x14ac:dyDescent="0.2">
      <c r="F2786" s="896"/>
    </row>
    <row r="2787" spans="6:6" x14ac:dyDescent="0.2">
      <c r="F2787" s="896"/>
    </row>
    <row r="2788" spans="6:6" x14ac:dyDescent="0.2">
      <c r="F2788" s="896"/>
    </row>
    <row r="2789" spans="6:6" x14ac:dyDescent="0.2">
      <c r="F2789" s="896"/>
    </row>
    <row r="2790" spans="6:6" x14ac:dyDescent="0.2">
      <c r="F2790" s="896"/>
    </row>
    <row r="2791" spans="6:6" x14ac:dyDescent="0.2">
      <c r="F2791" s="896"/>
    </row>
    <row r="2792" spans="6:6" x14ac:dyDescent="0.2">
      <c r="F2792" s="896"/>
    </row>
    <row r="2793" spans="6:6" x14ac:dyDescent="0.2">
      <c r="F2793" s="896"/>
    </row>
    <row r="2794" spans="6:6" x14ac:dyDescent="0.2">
      <c r="F2794" s="896"/>
    </row>
    <row r="2795" spans="6:6" x14ac:dyDescent="0.2">
      <c r="F2795" s="896"/>
    </row>
    <row r="2796" spans="6:6" x14ac:dyDescent="0.2">
      <c r="F2796" s="896"/>
    </row>
    <row r="2797" spans="6:6" x14ac:dyDescent="0.2">
      <c r="F2797" s="896"/>
    </row>
    <row r="2798" spans="6:6" x14ac:dyDescent="0.2">
      <c r="F2798" s="896"/>
    </row>
    <row r="2799" spans="6:6" x14ac:dyDescent="0.2">
      <c r="F2799" s="896"/>
    </row>
    <row r="2800" spans="6:6" x14ac:dyDescent="0.2">
      <c r="F2800" s="896"/>
    </row>
    <row r="2801" spans="6:6" x14ac:dyDescent="0.2">
      <c r="F2801" s="896"/>
    </row>
    <row r="2802" spans="6:6" x14ac:dyDescent="0.2">
      <c r="F2802" s="896"/>
    </row>
    <row r="2803" spans="6:6" x14ac:dyDescent="0.2">
      <c r="F2803" s="896"/>
    </row>
    <row r="2804" spans="6:6" x14ac:dyDescent="0.2">
      <c r="F2804" s="896"/>
    </row>
    <row r="2805" spans="6:6" x14ac:dyDescent="0.2">
      <c r="F2805" s="896"/>
    </row>
    <row r="2806" spans="6:6" x14ac:dyDescent="0.2">
      <c r="F2806" s="896"/>
    </row>
    <row r="2807" spans="6:6" x14ac:dyDescent="0.2">
      <c r="F2807" s="896"/>
    </row>
    <row r="2808" spans="6:6" x14ac:dyDescent="0.2">
      <c r="F2808" s="896"/>
    </row>
    <row r="2809" spans="6:6" x14ac:dyDescent="0.2">
      <c r="F2809" s="896"/>
    </row>
    <row r="2810" spans="6:6" x14ac:dyDescent="0.2">
      <c r="F2810" s="896"/>
    </row>
    <row r="2811" spans="6:6" x14ac:dyDescent="0.2">
      <c r="F2811" s="896"/>
    </row>
    <row r="2812" spans="6:6" x14ac:dyDescent="0.2">
      <c r="F2812" s="896"/>
    </row>
    <row r="2813" spans="6:6" x14ac:dyDescent="0.2">
      <c r="F2813" s="896"/>
    </row>
    <row r="2814" spans="6:6" x14ac:dyDescent="0.2">
      <c r="F2814" s="896"/>
    </row>
    <row r="2815" spans="6:6" x14ac:dyDescent="0.2">
      <c r="F2815" s="896"/>
    </row>
    <row r="2816" spans="6:6" x14ac:dyDescent="0.2">
      <c r="F2816" s="896"/>
    </row>
    <row r="2817" spans="6:6" x14ac:dyDescent="0.2">
      <c r="F2817" s="896"/>
    </row>
    <row r="2818" spans="6:6" x14ac:dyDescent="0.2">
      <c r="F2818" s="896"/>
    </row>
    <row r="2819" spans="6:6" x14ac:dyDescent="0.2">
      <c r="F2819" s="896"/>
    </row>
    <row r="2820" spans="6:6" x14ac:dyDescent="0.2">
      <c r="F2820" s="896"/>
    </row>
    <row r="2821" spans="6:6" x14ac:dyDescent="0.2">
      <c r="F2821" s="896"/>
    </row>
    <row r="2822" spans="6:6" x14ac:dyDescent="0.2">
      <c r="F2822" s="896"/>
    </row>
    <row r="2823" spans="6:6" x14ac:dyDescent="0.2">
      <c r="F2823" s="896"/>
    </row>
    <row r="2824" spans="6:6" x14ac:dyDescent="0.2">
      <c r="F2824" s="896"/>
    </row>
    <row r="2825" spans="6:6" x14ac:dyDescent="0.2">
      <c r="F2825" s="896"/>
    </row>
    <row r="2826" spans="6:6" x14ac:dyDescent="0.2">
      <c r="F2826" s="896"/>
    </row>
    <row r="2827" spans="6:6" x14ac:dyDescent="0.2">
      <c r="F2827" s="896"/>
    </row>
    <row r="2828" spans="6:6" x14ac:dyDescent="0.2">
      <c r="F2828" s="896"/>
    </row>
    <row r="2829" spans="6:6" x14ac:dyDescent="0.2">
      <c r="F2829" s="896"/>
    </row>
    <row r="2830" spans="6:6" x14ac:dyDescent="0.2">
      <c r="F2830" s="896"/>
    </row>
    <row r="2831" spans="6:6" x14ac:dyDescent="0.2">
      <c r="F2831" s="896"/>
    </row>
    <row r="2832" spans="6:6" x14ac:dyDescent="0.2">
      <c r="F2832" s="896"/>
    </row>
    <row r="2833" spans="6:6" x14ac:dyDescent="0.2">
      <c r="F2833" s="896"/>
    </row>
    <row r="2834" spans="6:6" x14ac:dyDescent="0.2">
      <c r="F2834" s="896"/>
    </row>
    <row r="2835" spans="6:6" x14ac:dyDescent="0.2">
      <c r="F2835" s="896"/>
    </row>
    <row r="2836" spans="6:6" x14ac:dyDescent="0.2">
      <c r="F2836" s="896"/>
    </row>
    <row r="2837" spans="6:6" x14ac:dyDescent="0.2">
      <c r="F2837" s="896"/>
    </row>
    <row r="2838" spans="6:6" x14ac:dyDescent="0.2">
      <c r="F2838" s="896"/>
    </row>
    <row r="2839" spans="6:6" x14ac:dyDescent="0.2">
      <c r="F2839" s="896"/>
    </row>
    <row r="2840" spans="6:6" x14ac:dyDescent="0.2">
      <c r="F2840" s="896"/>
    </row>
    <row r="2841" spans="6:6" x14ac:dyDescent="0.2">
      <c r="F2841" s="896"/>
    </row>
    <row r="2842" spans="6:6" x14ac:dyDescent="0.2">
      <c r="F2842" s="896"/>
    </row>
    <row r="2843" spans="6:6" x14ac:dyDescent="0.2">
      <c r="F2843" s="896"/>
    </row>
    <row r="2844" spans="6:6" x14ac:dyDescent="0.2">
      <c r="F2844" s="896"/>
    </row>
    <row r="2845" spans="6:6" x14ac:dyDescent="0.2">
      <c r="F2845" s="896"/>
    </row>
    <row r="2846" spans="6:6" x14ac:dyDescent="0.2">
      <c r="F2846" s="896"/>
    </row>
    <row r="2847" spans="6:6" x14ac:dyDescent="0.2">
      <c r="F2847" s="896"/>
    </row>
    <row r="2848" spans="6:6" x14ac:dyDescent="0.2">
      <c r="F2848" s="896"/>
    </row>
    <row r="2849" spans="6:6" x14ac:dyDescent="0.2">
      <c r="F2849" s="896"/>
    </row>
    <row r="2850" spans="6:6" x14ac:dyDescent="0.2">
      <c r="F2850" s="896"/>
    </row>
    <row r="2851" spans="6:6" x14ac:dyDescent="0.2">
      <c r="F2851" s="896"/>
    </row>
    <row r="2852" spans="6:6" x14ac:dyDescent="0.2">
      <c r="F2852" s="896"/>
    </row>
    <row r="2853" spans="6:6" x14ac:dyDescent="0.2">
      <c r="F2853" s="896"/>
    </row>
    <row r="2854" spans="6:6" x14ac:dyDescent="0.2">
      <c r="F2854" s="896"/>
    </row>
    <row r="2855" spans="6:6" x14ac:dyDescent="0.2">
      <c r="F2855" s="896"/>
    </row>
    <row r="2856" spans="6:6" x14ac:dyDescent="0.2">
      <c r="F2856" s="896"/>
    </row>
    <row r="2857" spans="6:6" x14ac:dyDescent="0.2">
      <c r="F2857" s="896"/>
    </row>
    <row r="2858" spans="6:6" x14ac:dyDescent="0.2">
      <c r="F2858" s="896"/>
    </row>
    <row r="2859" spans="6:6" x14ac:dyDescent="0.2">
      <c r="F2859" s="896"/>
    </row>
    <row r="2860" spans="6:6" x14ac:dyDescent="0.2">
      <c r="F2860" s="896"/>
    </row>
    <row r="2861" spans="6:6" x14ac:dyDescent="0.2">
      <c r="F2861" s="896"/>
    </row>
    <row r="2862" spans="6:6" x14ac:dyDescent="0.2">
      <c r="F2862" s="896"/>
    </row>
    <row r="2863" spans="6:6" x14ac:dyDescent="0.2">
      <c r="F2863" s="896"/>
    </row>
    <row r="2864" spans="6:6" x14ac:dyDescent="0.2">
      <c r="F2864" s="896"/>
    </row>
    <row r="2865" spans="6:6" x14ac:dyDescent="0.2">
      <c r="F2865" s="896"/>
    </row>
    <row r="2866" spans="6:6" x14ac:dyDescent="0.2">
      <c r="F2866" s="896"/>
    </row>
    <row r="2867" spans="6:6" x14ac:dyDescent="0.2">
      <c r="F2867" s="896"/>
    </row>
    <row r="2868" spans="6:6" x14ac:dyDescent="0.2">
      <c r="F2868" s="896"/>
    </row>
    <row r="2869" spans="6:6" x14ac:dyDescent="0.2">
      <c r="F2869" s="896"/>
    </row>
    <row r="2870" spans="6:6" x14ac:dyDescent="0.2">
      <c r="F2870" s="896"/>
    </row>
    <row r="2871" spans="6:6" x14ac:dyDescent="0.2">
      <c r="F2871" s="896"/>
    </row>
    <row r="2872" spans="6:6" x14ac:dyDescent="0.2">
      <c r="F2872" s="896"/>
    </row>
    <row r="2873" spans="6:6" x14ac:dyDescent="0.2">
      <c r="F2873" s="896"/>
    </row>
    <row r="2874" spans="6:6" x14ac:dyDescent="0.2">
      <c r="F2874" s="896"/>
    </row>
    <row r="2875" spans="6:6" x14ac:dyDescent="0.2">
      <c r="F2875" s="896"/>
    </row>
    <row r="2876" spans="6:6" x14ac:dyDescent="0.2">
      <c r="F2876" s="896"/>
    </row>
    <row r="2877" spans="6:6" x14ac:dyDescent="0.2">
      <c r="F2877" s="896"/>
    </row>
    <row r="2878" spans="6:6" x14ac:dyDescent="0.2">
      <c r="F2878" s="896"/>
    </row>
    <row r="2879" spans="6:6" x14ac:dyDescent="0.2">
      <c r="F2879" s="896"/>
    </row>
    <row r="2880" spans="6:6" x14ac:dyDescent="0.2">
      <c r="F2880" s="896"/>
    </row>
    <row r="2881" spans="6:6" x14ac:dyDescent="0.2">
      <c r="F2881" s="896"/>
    </row>
    <row r="2882" spans="6:6" x14ac:dyDescent="0.2">
      <c r="F2882" s="896"/>
    </row>
    <row r="2883" spans="6:6" x14ac:dyDescent="0.2">
      <c r="F2883" s="896"/>
    </row>
    <row r="2884" spans="6:6" x14ac:dyDescent="0.2">
      <c r="F2884" s="896"/>
    </row>
    <row r="2885" spans="6:6" x14ac:dyDescent="0.2">
      <c r="F2885" s="896"/>
    </row>
    <row r="2886" spans="6:6" x14ac:dyDescent="0.2">
      <c r="F2886" s="896"/>
    </row>
    <row r="2887" spans="6:6" x14ac:dyDescent="0.2">
      <c r="F2887" s="896"/>
    </row>
    <row r="2888" spans="6:6" x14ac:dyDescent="0.2">
      <c r="F2888" s="896"/>
    </row>
    <row r="2889" spans="6:6" x14ac:dyDescent="0.2">
      <c r="F2889" s="896"/>
    </row>
    <row r="2890" spans="6:6" x14ac:dyDescent="0.2">
      <c r="F2890" s="896"/>
    </row>
    <row r="2891" spans="6:6" x14ac:dyDescent="0.2">
      <c r="F2891" s="896"/>
    </row>
    <row r="2892" spans="6:6" x14ac:dyDescent="0.2">
      <c r="F2892" s="896"/>
    </row>
    <row r="2893" spans="6:6" x14ac:dyDescent="0.2">
      <c r="F2893" s="896"/>
    </row>
    <row r="2894" spans="6:6" x14ac:dyDescent="0.2">
      <c r="F2894" s="896"/>
    </row>
    <row r="2895" spans="6:6" x14ac:dyDescent="0.2">
      <c r="F2895" s="896"/>
    </row>
    <row r="2896" spans="6:6" x14ac:dyDescent="0.2">
      <c r="F2896" s="896"/>
    </row>
    <row r="2897" spans="6:6" x14ac:dyDescent="0.2">
      <c r="F2897" s="896"/>
    </row>
    <row r="2898" spans="6:6" x14ac:dyDescent="0.2">
      <c r="F2898" s="896"/>
    </row>
    <row r="2899" spans="6:6" x14ac:dyDescent="0.2">
      <c r="F2899" s="896"/>
    </row>
    <row r="2900" spans="6:6" x14ac:dyDescent="0.2">
      <c r="F2900" s="896"/>
    </row>
    <row r="2901" spans="6:6" x14ac:dyDescent="0.2">
      <c r="F2901" s="896"/>
    </row>
    <row r="2902" spans="6:6" x14ac:dyDescent="0.2">
      <c r="F2902" s="896"/>
    </row>
    <row r="2903" spans="6:6" x14ac:dyDescent="0.2">
      <c r="F2903" s="896"/>
    </row>
    <row r="2904" spans="6:6" x14ac:dyDescent="0.2">
      <c r="F2904" s="896"/>
    </row>
    <row r="2905" spans="6:6" x14ac:dyDescent="0.2">
      <c r="F2905" s="896"/>
    </row>
    <row r="2906" spans="6:6" x14ac:dyDescent="0.2">
      <c r="F2906" s="896"/>
    </row>
    <row r="2907" spans="6:6" x14ac:dyDescent="0.2">
      <c r="F2907" s="896"/>
    </row>
    <row r="2908" spans="6:6" x14ac:dyDescent="0.2">
      <c r="F2908" s="896"/>
    </row>
    <row r="2909" spans="6:6" x14ac:dyDescent="0.2">
      <c r="F2909" s="896"/>
    </row>
    <row r="2910" spans="6:6" x14ac:dyDescent="0.2">
      <c r="F2910" s="896"/>
    </row>
    <row r="2911" spans="6:6" x14ac:dyDescent="0.2">
      <c r="F2911" s="896"/>
    </row>
    <row r="2912" spans="6:6" x14ac:dyDescent="0.2">
      <c r="F2912" s="896"/>
    </row>
    <row r="2913" spans="6:6" x14ac:dyDescent="0.2">
      <c r="F2913" s="896"/>
    </row>
    <row r="2914" spans="6:6" x14ac:dyDescent="0.2">
      <c r="F2914" s="896"/>
    </row>
    <row r="2915" spans="6:6" x14ac:dyDescent="0.2">
      <c r="F2915" s="896"/>
    </row>
    <row r="2916" spans="6:6" x14ac:dyDescent="0.2">
      <c r="F2916" s="896"/>
    </row>
    <row r="2917" spans="6:6" x14ac:dyDescent="0.2">
      <c r="F2917" s="896"/>
    </row>
    <row r="2918" spans="6:6" x14ac:dyDescent="0.2">
      <c r="F2918" s="896"/>
    </row>
    <row r="2919" spans="6:6" x14ac:dyDescent="0.2">
      <c r="F2919" s="896"/>
    </row>
    <row r="2920" spans="6:6" x14ac:dyDescent="0.2">
      <c r="F2920" s="896"/>
    </row>
    <row r="2921" spans="6:6" x14ac:dyDescent="0.2">
      <c r="F2921" s="896"/>
    </row>
    <row r="2922" spans="6:6" x14ac:dyDescent="0.2">
      <c r="F2922" s="896"/>
    </row>
    <row r="2923" spans="6:6" x14ac:dyDescent="0.2">
      <c r="F2923" s="896"/>
    </row>
    <row r="2924" spans="6:6" x14ac:dyDescent="0.2">
      <c r="F2924" s="896"/>
    </row>
    <row r="2925" spans="6:6" x14ac:dyDescent="0.2">
      <c r="F2925" s="896"/>
    </row>
    <row r="2926" spans="6:6" x14ac:dyDescent="0.2">
      <c r="F2926" s="896"/>
    </row>
    <row r="2927" spans="6:6" x14ac:dyDescent="0.2">
      <c r="F2927" s="896"/>
    </row>
    <row r="2928" spans="6:6" x14ac:dyDescent="0.2">
      <c r="F2928" s="896"/>
    </row>
    <row r="2929" spans="6:6" x14ac:dyDescent="0.2">
      <c r="F2929" s="896"/>
    </row>
    <row r="2930" spans="6:6" x14ac:dyDescent="0.2">
      <c r="F2930" s="896"/>
    </row>
    <row r="2931" spans="6:6" x14ac:dyDescent="0.2">
      <c r="F2931" s="896"/>
    </row>
    <row r="2932" spans="6:6" x14ac:dyDescent="0.2">
      <c r="F2932" s="896"/>
    </row>
    <row r="2933" spans="6:6" x14ac:dyDescent="0.2">
      <c r="F2933" s="896"/>
    </row>
    <row r="2934" spans="6:6" x14ac:dyDescent="0.2">
      <c r="F2934" s="896"/>
    </row>
    <row r="2935" spans="6:6" x14ac:dyDescent="0.2">
      <c r="F2935" s="896"/>
    </row>
    <row r="2936" spans="6:6" x14ac:dyDescent="0.2">
      <c r="F2936" s="896"/>
    </row>
    <row r="2937" spans="6:6" x14ac:dyDescent="0.2">
      <c r="F2937" s="896"/>
    </row>
    <row r="2938" spans="6:6" x14ac:dyDescent="0.2">
      <c r="F2938" s="896"/>
    </row>
    <row r="2939" spans="6:6" x14ac:dyDescent="0.2">
      <c r="F2939" s="896"/>
    </row>
    <row r="2940" spans="6:6" x14ac:dyDescent="0.2">
      <c r="F2940" s="896"/>
    </row>
    <row r="2941" spans="6:6" x14ac:dyDescent="0.2">
      <c r="F2941" s="896"/>
    </row>
    <row r="2942" spans="6:6" x14ac:dyDescent="0.2">
      <c r="F2942" s="896"/>
    </row>
    <row r="2943" spans="6:6" x14ac:dyDescent="0.2">
      <c r="F2943" s="896"/>
    </row>
    <row r="2944" spans="6:6" x14ac:dyDescent="0.2">
      <c r="F2944" s="896"/>
    </row>
    <row r="2945" spans="6:6" x14ac:dyDescent="0.2">
      <c r="F2945" s="896"/>
    </row>
    <row r="2946" spans="6:6" x14ac:dyDescent="0.2">
      <c r="F2946" s="896"/>
    </row>
    <row r="2947" spans="6:6" x14ac:dyDescent="0.2">
      <c r="F2947" s="896"/>
    </row>
    <row r="2948" spans="6:6" x14ac:dyDescent="0.2">
      <c r="F2948" s="896"/>
    </row>
    <row r="2949" spans="6:6" x14ac:dyDescent="0.2">
      <c r="F2949" s="896"/>
    </row>
    <row r="2950" spans="6:6" x14ac:dyDescent="0.2">
      <c r="F2950" s="896"/>
    </row>
    <row r="2951" spans="6:6" x14ac:dyDescent="0.2">
      <c r="F2951" s="896"/>
    </row>
    <row r="2952" spans="6:6" x14ac:dyDescent="0.2">
      <c r="F2952" s="896"/>
    </row>
    <row r="2953" spans="6:6" x14ac:dyDescent="0.2">
      <c r="F2953" s="896"/>
    </row>
    <row r="2954" spans="6:6" x14ac:dyDescent="0.2">
      <c r="F2954" s="896"/>
    </row>
    <row r="2955" spans="6:6" x14ac:dyDescent="0.2">
      <c r="F2955" s="896"/>
    </row>
    <row r="2956" spans="6:6" x14ac:dyDescent="0.2">
      <c r="F2956" s="896"/>
    </row>
    <row r="2957" spans="6:6" x14ac:dyDescent="0.2">
      <c r="F2957" s="896"/>
    </row>
    <row r="2958" spans="6:6" x14ac:dyDescent="0.2">
      <c r="F2958" s="896"/>
    </row>
    <row r="2959" spans="6:6" x14ac:dyDescent="0.2">
      <c r="F2959" s="896"/>
    </row>
    <row r="2960" spans="6:6" x14ac:dyDescent="0.2">
      <c r="F2960" s="896"/>
    </row>
    <row r="2961" spans="6:6" x14ac:dyDescent="0.2">
      <c r="F2961" s="896"/>
    </row>
    <row r="2962" spans="6:6" x14ac:dyDescent="0.2">
      <c r="F2962" s="896"/>
    </row>
    <row r="2963" spans="6:6" x14ac:dyDescent="0.2">
      <c r="F2963" s="896"/>
    </row>
    <row r="2964" spans="6:6" x14ac:dyDescent="0.2">
      <c r="F2964" s="896"/>
    </row>
    <row r="2965" spans="6:6" x14ac:dyDescent="0.2">
      <c r="F2965" s="896"/>
    </row>
    <row r="2966" spans="6:6" x14ac:dyDescent="0.2">
      <c r="F2966" s="896"/>
    </row>
    <row r="2967" spans="6:6" x14ac:dyDescent="0.2">
      <c r="F2967" s="896"/>
    </row>
    <row r="2968" spans="6:6" x14ac:dyDescent="0.2">
      <c r="F2968" s="896"/>
    </row>
    <row r="2969" spans="6:6" x14ac:dyDescent="0.2">
      <c r="F2969" s="896"/>
    </row>
    <row r="2970" spans="6:6" x14ac:dyDescent="0.2">
      <c r="F2970" s="896"/>
    </row>
    <row r="2971" spans="6:6" x14ac:dyDescent="0.2">
      <c r="F2971" s="896"/>
    </row>
    <row r="2972" spans="6:6" x14ac:dyDescent="0.2">
      <c r="F2972" s="896"/>
    </row>
    <row r="2973" spans="6:6" x14ac:dyDescent="0.2">
      <c r="F2973" s="896"/>
    </row>
    <row r="2974" spans="6:6" x14ac:dyDescent="0.2">
      <c r="F2974" s="896"/>
    </row>
    <row r="2975" spans="6:6" x14ac:dyDescent="0.2">
      <c r="F2975" s="896"/>
    </row>
    <row r="2976" spans="6:6" x14ac:dyDescent="0.2">
      <c r="F2976" s="896"/>
    </row>
    <row r="2977" spans="6:6" x14ac:dyDescent="0.2">
      <c r="F2977" s="896"/>
    </row>
    <row r="2978" spans="6:6" x14ac:dyDescent="0.2">
      <c r="F2978" s="896"/>
    </row>
    <row r="2979" spans="6:6" x14ac:dyDescent="0.2">
      <c r="F2979" s="896"/>
    </row>
    <row r="2980" spans="6:6" x14ac:dyDescent="0.2">
      <c r="F2980" s="896"/>
    </row>
    <row r="2981" spans="6:6" x14ac:dyDescent="0.2">
      <c r="F2981" s="896"/>
    </row>
    <row r="2982" spans="6:6" x14ac:dyDescent="0.2">
      <c r="F2982" s="896"/>
    </row>
    <row r="2983" spans="6:6" x14ac:dyDescent="0.2">
      <c r="F2983" s="896"/>
    </row>
    <row r="2984" spans="6:6" x14ac:dyDescent="0.2">
      <c r="F2984" s="896"/>
    </row>
    <row r="2985" spans="6:6" x14ac:dyDescent="0.2">
      <c r="F2985" s="896"/>
    </row>
    <row r="2986" spans="6:6" x14ac:dyDescent="0.2">
      <c r="F2986" s="896"/>
    </row>
    <row r="2987" spans="6:6" x14ac:dyDescent="0.2">
      <c r="F2987" s="896"/>
    </row>
    <row r="2988" spans="6:6" x14ac:dyDescent="0.2">
      <c r="F2988" s="896"/>
    </row>
    <row r="2989" spans="6:6" x14ac:dyDescent="0.2">
      <c r="F2989" s="896"/>
    </row>
    <row r="2990" spans="6:6" x14ac:dyDescent="0.2">
      <c r="F2990" s="896"/>
    </row>
    <row r="2991" spans="6:6" x14ac:dyDescent="0.2">
      <c r="F2991" s="896"/>
    </row>
    <row r="2992" spans="6:6" x14ac:dyDescent="0.2">
      <c r="F2992" s="896"/>
    </row>
    <row r="2993" spans="6:6" x14ac:dyDescent="0.2">
      <c r="F2993" s="896"/>
    </row>
    <row r="2994" spans="6:6" x14ac:dyDescent="0.2">
      <c r="F2994" s="896"/>
    </row>
    <row r="2995" spans="6:6" x14ac:dyDescent="0.2">
      <c r="F2995" s="896"/>
    </row>
    <row r="2996" spans="6:6" x14ac:dyDescent="0.2">
      <c r="F2996" s="896"/>
    </row>
    <row r="2997" spans="6:6" x14ac:dyDescent="0.2">
      <c r="F2997" s="896"/>
    </row>
    <row r="2998" spans="6:6" x14ac:dyDescent="0.2">
      <c r="F2998" s="896"/>
    </row>
    <row r="2999" spans="6:6" x14ac:dyDescent="0.2">
      <c r="F2999" s="896"/>
    </row>
    <row r="3000" spans="6:6" x14ac:dyDescent="0.2">
      <c r="F3000" s="896"/>
    </row>
    <row r="3001" spans="6:6" x14ac:dyDescent="0.2">
      <c r="F3001" s="896"/>
    </row>
    <row r="3002" spans="6:6" x14ac:dyDescent="0.2">
      <c r="F3002" s="896"/>
    </row>
    <row r="3003" spans="6:6" x14ac:dyDescent="0.2">
      <c r="F3003" s="896"/>
    </row>
    <row r="3004" spans="6:6" x14ac:dyDescent="0.2">
      <c r="F3004" s="896"/>
    </row>
    <row r="3005" spans="6:6" x14ac:dyDescent="0.2">
      <c r="F3005" s="896"/>
    </row>
    <row r="3006" spans="6:6" x14ac:dyDescent="0.2">
      <c r="F3006" s="896"/>
    </row>
    <row r="3007" spans="6:6" x14ac:dyDescent="0.2">
      <c r="F3007" s="896"/>
    </row>
    <row r="3008" spans="6:6" x14ac:dyDescent="0.2">
      <c r="F3008" s="896"/>
    </row>
    <row r="3009" spans="6:6" x14ac:dyDescent="0.2">
      <c r="F3009" s="896"/>
    </row>
    <row r="3010" spans="6:6" x14ac:dyDescent="0.2">
      <c r="F3010" s="896"/>
    </row>
    <row r="3011" spans="6:6" x14ac:dyDescent="0.2">
      <c r="F3011" s="896"/>
    </row>
    <row r="3012" spans="6:6" x14ac:dyDescent="0.2">
      <c r="F3012" s="896"/>
    </row>
    <row r="3013" spans="6:6" x14ac:dyDescent="0.2">
      <c r="F3013" s="896"/>
    </row>
    <row r="3014" spans="6:6" x14ac:dyDescent="0.2">
      <c r="F3014" s="896"/>
    </row>
    <row r="3015" spans="6:6" x14ac:dyDescent="0.2">
      <c r="F3015" s="896"/>
    </row>
    <row r="3016" spans="6:6" x14ac:dyDescent="0.2">
      <c r="F3016" s="896"/>
    </row>
    <row r="3017" spans="6:6" x14ac:dyDescent="0.2">
      <c r="F3017" s="896"/>
    </row>
    <row r="3018" spans="6:6" x14ac:dyDescent="0.2">
      <c r="F3018" s="896"/>
    </row>
    <row r="3019" spans="6:6" x14ac:dyDescent="0.2">
      <c r="F3019" s="896"/>
    </row>
    <row r="3020" spans="6:6" x14ac:dyDescent="0.2">
      <c r="F3020" s="896"/>
    </row>
    <row r="3021" spans="6:6" x14ac:dyDescent="0.2">
      <c r="F3021" s="896"/>
    </row>
    <row r="3022" spans="6:6" x14ac:dyDescent="0.2">
      <c r="F3022" s="896"/>
    </row>
    <row r="3023" spans="6:6" x14ac:dyDescent="0.2">
      <c r="F3023" s="896"/>
    </row>
    <row r="3024" spans="6:6" x14ac:dyDescent="0.2">
      <c r="F3024" s="896"/>
    </row>
    <row r="3025" spans="6:6" x14ac:dyDescent="0.2">
      <c r="F3025" s="896"/>
    </row>
    <row r="3026" spans="6:6" x14ac:dyDescent="0.2">
      <c r="F3026" s="896"/>
    </row>
    <row r="3027" spans="6:6" x14ac:dyDescent="0.2">
      <c r="F3027" s="896"/>
    </row>
    <row r="3028" spans="6:6" x14ac:dyDescent="0.2">
      <c r="F3028" s="896"/>
    </row>
    <row r="3029" spans="6:6" x14ac:dyDescent="0.2">
      <c r="F3029" s="896"/>
    </row>
    <row r="3030" spans="6:6" x14ac:dyDescent="0.2">
      <c r="F3030" s="896"/>
    </row>
    <row r="3031" spans="6:6" x14ac:dyDescent="0.2">
      <c r="F3031" s="896"/>
    </row>
    <row r="3032" spans="6:6" x14ac:dyDescent="0.2">
      <c r="F3032" s="896"/>
    </row>
    <row r="3033" spans="6:6" x14ac:dyDescent="0.2">
      <c r="F3033" s="896"/>
    </row>
    <row r="3034" spans="6:6" x14ac:dyDescent="0.2">
      <c r="F3034" s="896"/>
    </row>
    <row r="3035" spans="6:6" x14ac:dyDescent="0.2">
      <c r="F3035" s="896"/>
    </row>
    <row r="3036" spans="6:6" x14ac:dyDescent="0.2">
      <c r="F3036" s="896"/>
    </row>
    <row r="3037" spans="6:6" x14ac:dyDescent="0.2">
      <c r="F3037" s="896"/>
    </row>
    <row r="3038" spans="6:6" x14ac:dyDescent="0.2">
      <c r="F3038" s="896"/>
    </row>
    <row r="3039" spans="6:6" x14ac:dyDescent="0.2">
      <c r="F3039" s="896"/>
    </row>
    <row r="3040" spans="6:6" x14ac:dyDescent="0.2">
      <c r="F3040" s="896"/>
    </row>
    <row r="3041" spans="6:6" x14ac:dyDescent="0.2">
      <c r="F3041" s="896"/>
    </row>
    <row r="3042" spans="6:6" x14ac:dyDescent="0.2">
      <c r="F3042" s="896"/>
    </row>
    <row r="3043" spans="6:6" x14ac:dyDescent="0.2">
      <c r="F3043" s="896"/>
    </row>
    <row r="3044" spans="6:6" x14ac:dyDescent="0.2">
      <c r="F3044" s="896"/>
    </row>
    <row r="3045" spans="6:6" x14ac:dyDescent="0.2">
      <c r="F3045" s="896"/>
    </row>
    <row r="3046" spans="6:6" x14ac:dyDescent="0.2">
      <c r="F3046" s="896"/>
    </row>
    <row r="3047" spans="6:6" x14ac:dyDescent="0.2">
      <c r="F3047" s="896"/>
    </row>
    <row r="3048" spans="6:6" x14ac:dyDescent="0.2">
      <c r="F3048" s="896"/>
    </row>
    <row r="3049" spans="6:6" x14ac:dyDescent="0.2">
      <c r="F3049" s="896"/>
    </row>
    <row r="3050" spans="6:6" x14ac:dyDescent="0.2">
      <c r="F3050" s="896"/>
    </row>
    <row r="3051" spans="6:6" x14ac:dyDescent="0.2">
      <c r="F3051" s="896"/>
    </row>
    <row r="3052" spans="6:6" x14ac:dyDescent="0.2">
      <c r="F3052" s="896"/>
    </row>
    <row r="3053" spans="6:6" x14ac:dyDescent="0.2">
      <c r="F3053" s="896"/>
    </row>
    <row r="3054" spans="6:6" x14ac:dyDescent="0.2">
      <c r="F3054" s="896"/>
    </row>
    <row r="3055" spans="6:6" x14ac:dyDescent="0.2">
      <c r="F3055" s="896"/>
    </row>
    <row r="3056" spans="6:6" x14ac:dyDescent="0.2">
      <c r="F3056" s="896"/>
    </row>
    <row r="3057" spans="6:6" x14ac:dyDescent="0.2">
      <c r="F3057" s="896"/>
    </row>
    <row r="3058" spans="6:6" x14ac:dyDescent="0.2">
      <c r="F3058" s="896"/>
    </row>
    <row r="3059" spans="6:6" x14ac:dyDescent="0.2">
      <c r="F3059" s="896"/>
    </row>
    <row r="3060" spans="6:6" x14ac:dyDescent="0.2">
      <c r="F3060" s="896"/>
    </row>
    <row r="3061" spans="6:6" x14ac:dyDescent="0.2">
      <c r="F3061" s="896"/>
    </row>
    <row r="3062" spans="6:6" x14ac:dyDescent="0.2">
      <c r="F3062" s="896"/>
    </row>
    <row r="3063" spans="6:6" x14ac:dyDescent="0.2">
      <c r="F3063" s="896"/>
    </row>
    <row r="3064" spans="6:6" x14ac:dyDescent="0.2">
      <c r="F3064" s="896"/>
    </row>
    <row r="3065" spans="6:6" x14ac:dyDescent="0.2">
      <c r="F3065" s="896"/>
    </row>
    <row r="3066" spans="6:6" x14ac:dyDescent="0.2">
      <c r="F3066" s="896"/>
    </row>
    <row r="3067" spans="6:6" x14ac:dyDescent="0.2">
      <c r="F3067" s="896"/>
    </row>
    <row r="3068" spans="6:6" x14ac:dyDescent="0.2">
      <c r="F3068" s="896"/>
    </row>
    <row r="3069" spans="6:6" x14ac:dyDescent="0.2">
      <c r="F3069" s="896"/>
    </row>
    <row r="3070" spans="6:6" x14ac:dyDescent="0.2">
      <c r="F3070" s="896"/>
    </row>
    <row r="3071" spans="6:6" x14ac:dyDescent="0.2">
      <c r="F3071" s="896"/>
    </row>
    <row r="3072" spans="6:6" x14ac:dyDescent="0.2">
      <c r="F3072" s="896"/>
    </row>
    <row r="3073" spans="6:6" x14ac:dyDescent="0.2">
      <c r="F3073" s="896"/>
    </row>
    <row r="3074" spans="6:6" x14ac:dyDescent="0.2">
      <c r="F3074" s="896"/>
    </row>
    <row r="3075" spans="6:6" x14ac:dyDescent="0.2">
      <c r="F3075" s="896"/>
    </row>
    <row r="3076" spans="6:6" x14ac:dyDescent="0.2">
      <c r="F3076" s="896"/>
    </row>
    <row r="3077" spans="6:6" x14ac:dyDescent="0.2">
      <c r="F3077" s="896"/>
    </row>
    <row r="3078" spans="6:6" x14ac:dyDescent="0.2">
      <c r="F3078" s="896"/>
    </row>
    <row r="3079" spans="6:6" x14ac:dyDescent="0.2">
      <c r="F3079" s="896"/>
    </row>
    <row r="3080" spans="6:6" x14ac:dyDescent="0.2">
      <c r="F3080" s="896"/>
    </row>
    <row r="3081" spans="6:6" x14ac:dyDescent="0.2">
      <c r="F3081" s="896"/>
    </row>
    <row r="3082" spans="6:6" x14ac:dyDescent="0.2">
      <c r="F3082" s="896"/>
    </row>
    <row r="3083" spans="6:6" x14ac:dyDescent="0.2">
      <c r="F3083" s="896"/>
    </row>
    <row r="3084" spans="6:6" x14ac:dyDescent="0.2">
      <c r="F3084" s="896"/>
    </row>
    <row r="3085" spans="6:6" x14ac:dyDescent="0.2">
      <c r="F3085" s="896"/>
    </row>
    <row r="3086" spans="6:6" x14ac:dyDescent="0.2">
      <c r="F3086" s="896"/>
    </row>
    <row r="3087" spans="6:6" x14ac:dyDescent="0.2">
      <c r="F3087" s="896"/>
    </row>
    <row r="3088" spans="6:6" x14ac:dyDescent="0.2">
      <c r="F3088" s="896"/>
    </row>
    <row r="3089" spans="6:6" x14ac:dyDescent="0.2">
      <c r="F3089" s="896"/>
    </row>
    <row r="3090" spans="6:6" x14ac:dyDescent="0.2">
      <c r="F3090" s="896"/>
    </row>
    <row r="3091" spans="6:6" x14ac:dyDescent="0.2">
      <c r="F3091" s="896"/>
    </row>
    <row r="3092" spans="6:6" x14ac:dyDescent="0.2">
      <c r="F3092" s="896"/>
    </row>
    <row r="3093" spans="6:6" x14ac:dyDescent="0.2">
      <c r="F3093" s="896"/>
    </row>
    <row r="3094" spans="6:6" x14ac:dyDescent="0.2">
      <c r="F3094" s="896"/>
    </row>
    <row r="3095" spans="6:6" x14ac:dyDescent="0.2">
      <c r="F3095" s="896"/>
    </row>
    <row r="3096" spans="6:6" x14ac:dyDescent="0.2">
      <c r="F3096" s="896"/>
    </row>
    <row r="3097" spans="6:6" x14ac:dyDescent="0.2">
      <c r="F3097" s="896"/>
    </row>
    <row r="3098" spans="6:6" x14ac:dyDescent="0.2">
      <c r="F3098" s="896"/>
    </row>
    <row r="3099" spans="6:6" x14ac:dyDescent="0.2">
      <c r="F3099" s="896"/>
    </row>
    <row r="3100" spans="6:6" x14ac:dyDescent="0.2">
      <c r="F3100" s="896"/>
    </row>
    <row r="3101" spans="6:6" x14ac:dyDescent="0.2">
      <c r="F3101" s="896"/>
    </row>
    <row r="3102" spans="6:6" x14ac:dyDescent="0.2">
      <c r="F3102" s="896"/>
    </row>
    <row r="3103" spans="6:6" x14ac:dyDescent="0.2">
      <c r="F3103" s="896"/>
    </row>
    <row r="3104" spans="6:6" x14ac:dyDescent="0.2">
      <c r="F3104" s="896"/>
    </row>
    <row r="3105" spans="6:6" x14ac:dyDescent="0.2">
      <c r="F3105" s="896"/>
    </row>
    <row r="3106" spans="6:6" x14ac:dyDescent="0.2">
      <c r="F3106" s="896"/>
    </row>
    <row r="3107" spans="6:6" x14ac:dyDescent="0.2">
      <c r="F3107" s="896"/>
    </row>
    <row r="3108" spans="6:6" x14ac:dyDescent="0.2">
      <c r="F3108" s="896"/>
    </row>
    <row r="3109" spans="6:6" x14ac:dyDescent="0.2">
      <c r="F3109" s="896"/>
    </row>
    <row r="3110" spans="6:6" x14ac:dyDescent="0.2">
      <c r="F3110" s="896"/>
    </row>
    <row r="3111" spans="6:6" x14ac:dyDescent="0.2">
      <c r="F3111" s="896"/>
    </row>
    <row r="3112" spans="6:6" x14ac:dyDescent="0.2">
      <c r="F3112" s="896"/>
    </row>
    <row r="3113" spans="6:6" x14ac:dyDescent="0.2">
      <c r="F3113" s="896"/>
    </row>
    <row r="3114" spans="6:6" x14ac:dyDescent="0.2">
      <c r="F3114" s="896"/>
    </row>
    <row r="3115" spans="6:6" x14ac:dyDescent="0.2">
      <c r="F3115" s="896"/>
    </row>
    <row r="3116" spans="6:6" x14ac:dyDescent="0.2">
      <c r="F3116" s="896"/>
    </row>
    <row r="3117" spans="6:6" x14ac:dyDescent="0.2">
      <c r="F3117" s="896"/>
    </row>
    <row r="3118" spans="6:6" x14ac:dyDescent="0.2">
      <c r="F3118" s="896"/>
    </row>
    <row r="3119" spans="6:6" x14ac:dyDescent="0.2">
      <c r="F3119" s="896"/>
    </row>
    <row r="3120" spans="6:6" x14ac:dyDescent="0.2">
      <c r="F3120" s="896"/>
    </row>
    <row r="3121" spans="6:6" x14ac:dyDescent="0.2">
      <c r="F3121" s="896"/>
    </row>
    <row r="3122" spans="6:6" x14ac:dyDescent="0.2">
      <c r="F3122" s="896"/>
    </row>
    <row r="3123" spans="6:6" x14ac:dyDescent="0.2">
      <c r="F3123" s="896"/>
    </row>
    <row r="3124" spans="6:6" x14ac:dyDescent="0.2">
      <c r="F3124" s="896"/>
    </row>
    <row r="3125" spans="6:6" x14ac:dyDescent="0.2">
      <c r="F3125" s="896"/>
    </row>
    <row r="3126" spans="6:6" x14ac:dyDescent="0.2">
      <c r="F3126" s="896"/>
    </row>
    <row r="3127" spans="6:6" x14ac:dyDescent="0.2">
      <c r="F3127" s="896"/>
    </row>
    <row r="3128" spans="6:6" x14ac:dyDescent="0.2">
      <c r="F3128" s="896"/>
    </row>
    <row r="3129" spans="6:6" x14ac:dyDescent="0.2">
      <c r="F3129" s="896"/>
    </row>
    <row r="3130" spans="6:6" x14ac:dyDescent="0.2">
      <c r="F3130" s="896"/>
    </row>
    <row r="3131" spans="6:6" x14ac:dyDescent="0.2">
      <c r="F3131" s="896"/>
    </row>
    <row r="3132" spans="6:6" x14ac:dyDescent="0.2">
      <c r="F3132" s="896"/>
    </row>
    <row r="3133" spans="6:6" x14ac:dyDescent="0.2">
      <c r="F3133" s="896"/>
    </row>
    <row r="3134" spans="6:6" x14ac:dyDescent="0.2">
      <c r="F3134" s="896"/>
    </row>
    <row r="3135" spans="6:6" x14ac:dyDescent="0.2">
      <c r="F3135" s="896"/>
    </row>
    <row r="3136" spans="6:6" x14ac:dyDescent="0.2">
      <c r="F3136" s="896"/>
    </row>
    <row r="3137" spans="6:6" x14ac:dyDescent="0.2">
      <c r="F3137" s="896"/>
    </row>
    <row r="3138" spans="6:6" x14ac:dyDescent="0.2">
      <c r="F3138" s="896"/>
    </row>
    <row r="3139" spans="6:6" x14ac:dyDescent="0.2">
      <c r="F3139" s="896"/>
    </row>
    <row r="3140" spans="6:6" x14ac:dyDescent="0.2">
      <c r="F3140" s="896"/>
    </row>
    <row r="3141" spans="6:6" x14ac:dyDescent="0.2">
      <c r="F3141" s="896"/>
    </row>
    <row r="3142" spans="6:6" x14ac:dyDescent="0.2">
      <c r="F3142" s="896"/>
    </row>
    <row r="3143" spans="6:6" x14ac:dyDescent="0.2">
      <c r="F3143" s="896"/>
    </row>
    <row r="3144" spans="6:6" x14ac:dyDescent="0.2">
      <c r="F3144" s="896"/>
    </row>
    <row r="3145" spans="6:6" x14ac:dyDescent="0.2">
      <c r="F3145" s="896"/>
    </row>
    <row r="3146" spans="6:6" x14ac:dyDescent="0.2">
      <c r="F3146" s="896"/>
    </row>
    <row r="3147" spans="6:6" x14ac:dyDescent="0.2">
      <c r="F3147" s="896"/>
    </row>
    <row r="3148" spans="6:6" x14ac:dyDescent="0.2">
      <c r="F3148" s="896"/>
    </row>
    <row r="3149" spans="6:6" x14ac:dyDescent="0.2">
      <c r="F3149" s="896"/>
    </row>
    <row r="3150" spans="6:6" x14ac:dyDescent="0.2">
      <c r="F3150" s="896"/>
    </row>
    <row r="3151" spans="6:6" x14ac:dyDescent="0.2">
      <c r="F3151" s="896"/>
    </row>
    <row r="3152" spans="6:6" x14ac:dyDescent="0.2">
      <c r="F3152" s="896"/>
    </row>
    <row r="3153" spans="6:6" x14ac:dyDescent="0.2">
      <c r="F3153" s="896"/>
    </row>
    <row r="3154" spans="6:6" x14ac:dyDescent="0.2">
      <c r="F3154" s="896"/>
    </row>
    <row r="3155" spans="6:6" x14ac:dyDescent="0.2">
      <c r="F3155" s="896"/>
    </row>
    <row r="3156" spans="6:6" x14ac:dyDescent="0.2">
      <c r="F3156" s="896"/>
    </row>
    <row r="3157" spans="6:6" x14ac:dyDescent="0.2">
      <c r="F3157" s="896"/>
    </row>
    <row r="3158" spans="6:6" x14ac:dyDescent="0.2">
      <c r="F3158" s="896"/>
    </row>
    <row r="3159" spans="6:6" x14ac:dyDescent="0.2">
      <c r="F3159" s="896"/>
    </row>
    <row r="3160" spans="6:6" x14ac:dyDescent="0.2">
      <c r="F3160" s="896"/>
    </row>
    <row r="3161" spans="6:6" x14ac:dyDescent="0.2">
      <c r="F3161" s="896"/>
    </row>
    <row r="3162" spans="6:6" x14ac:dyDescent="0.2">
      <c r="F3162" s="896"/>
    </row>
    <row r="3163" spans="6:6" x14ac:dyDescent="0.2">
      <c r="F3163" s="896"/>
    </row>
    <row r="3164" spans="6:6" x14ac:dyDescent="0.2">
      <c r="F3164" s="896"/>
    </row>
    <row r="3165" spans="6:6" x14ac:dyDescent="0.2">
      <c r="F3165" s="896"/>
    </row>
    <row r="3166" spans="6:6" x14ac:dyDescent="0.2">
      <c r="F3166" s="896"/>
    </row>
    <row r="3167" spans="6:6" x14ac:dyDescent="0.2">
      <c r="F3167" s="896"/>
    </row>
    <row r="3168" spans="6:6" x14ac:dyDescent="0.2">
      <c r="F3168" s="896"/>
    </row>
    <row r="3169" spans="6:6" x14ac:dyDescent="0.2">
      <c r="F3169" s="896"/>
    </row>
    <row r="3170" spans="6:6" x14ac:dyDescent="0.2">
      <c r="F3170" s="896"/>
    </row>
    <row r="3171" spans="6:6" x14ac:dyDescent="0.2">
      <c r="F3171" s="896"/>
    </row>
    <row r="3172" spans="6:6" x14ac:dyDescent="0.2">
      <c r="F3172" s="896"/>
    </row>
    <row r="3173" spans="6:6" x14ac:dyDescent="0.2">
      <c r="F3173" s="896"/>
    </row>
    <row r="3174" spans="6:6" x14ac:dyDescent="0.2">
      <c r="F3174" s="896"/>
    </row>
    <row r="3175" spans="6:6" x14ac:dyDescent="0.2">
      <c r="F3175" s="896"/>
    </row>
    <row r="3176" spans="6:6" x14ac:dyDescent="0.2">
      <c r="F3176" s="896"/>
    </row>
    <row r="3177" spans="6:6" x14ac:dyDescent="0.2">
      <c r="F3177" s="896"/>
    </row>
    <row r="3178" spans="6:6" x14ac:dyDescent="0.2">
      <c r="F3178" s="896"/>
    </row>
    <row r="3179" spans="6:6" x14ac:dyDescent="0.2">
      <c r="F3179" s="896"/>
    </row>
    <row r="3180" spans="6:6" x14ac:dyDescent="0.2">
      <c r="F3180" s="896"/>
    </row>
    <row r="3181" spans="6:6" x14ac:dyDescent="0.2">
      <c r="F3181" s="896"/>
    </row>
    <row r="3182" spans="6:6" x14ac:dyDescent="0.2">
      <c r="F3182" s="896"/>
    </row>
    <row r="3183" spans="6:6" x14ac:dyDescent="0.2">
      <c r="F3183" s="896"/>
    </row>
    <row r="3184" spans="6:6" x14ac:dyDescent="0.2">
      <c r="F3184" s="896"/>
    </row>
    <row r="3185" spans="6:6" x14ac:dyDescent="0.2">
      <c r="F3185" s="896"/>
    </row>
    <row r="3186" spans="6:6" x14ac:dyDescent="0.2">
      <c r="F3186" s="896"/>
    </row>
    <row r="3187" spans="6:6" x14ac:dyDescent="0.2">
      <c r="F3187" s="896"/>
    </row>
    <row r="3188" spans="6:6" x14ac:dyDescent="0.2">
      <c r="F3188" s="896"/>
    </row>
    <row r="3189" spans="6:6" x14ac:dyDescent="0.2">
      <c r="F3189" s="896"/>
    </row>
    <row r="3190" spans="6:6" x14ac:dyDescent="0.2">
      <c r="F3190" s="896"/>
    </row>
    <row r="3191" spans="6:6" x14ac:dyDescent="0.2">
      <c r="F3191" s="896"/>
    </row>
    <row r="3192" spans="6:6" x14ac:dyDescent="0.2">
      <c r="F3192" s="896"/>
    </row>
    <row r="3193" spans="6:6" x14ac:dyDescent="0.2">
      <c r="F3193" s="896"/>
    </row>
    <row r="3194" spans="6:6" x14ac:dyDescent="0.2">
      <c r="F3194" s="896"/>
    </row>
    <row r="3195" spans="6:6" x14ac:dyDescent="0.2">
      <c r="F3195" s="896"/>
    </row>
    <row r="3196" spans="6:6" x14ac:dyDescent="0.2">
      <c r="F3196" s="896"/>
    </row>
    <row r="3197" spans="6:6" x14ac:dyDescent="0.2">
      <c r="F3197" s="896"/>
    </row>
    <row r="3198" spans="6:6" x14ac:dyDescent="0.2">
      <c r="F3198" s="896"/>
    </row>
    <row r="3199" spans="6:6" x14ac:dyDescent="0.2">
      <c r="F3199" s="896"/>
    </row>
    <row r="3200" spans="6:6" x14ac:dyDescent="0.2">
      <c r="F3200" s="896"/>
    </row>
    <row r="3201" spans="6:6" x14ac:dyDescent="0.2">
      <c r="F3201" s="896"/>
    </row>
    <row r="3202" spans="6:6" x14ac:dyDescent="0.2">
      <c r="F3202" s="896"/>
    </row>
    <row r="3203" spans="6:6" x14ac:dyDescent="0.2">
      <c r="F3203" s="896"/>
    </row>
    <row r="3204" spans="6:6" x14ac:dyDescent="0.2">
      <c r="F3204" s="896"/>
    </row>
    <row r="3205" spans="6:6" x14ac:dyDescent="0.2">
      <c r="F3205" s="896"/>
    </row>
    <row r="3206" spans="6:6" x14ac:dyDescent="0.2">
      <c r="F3206" s="896"/>
    </row>
    <row r="3207" spans="6:6" x14ac:dyDescent="0.2">
      <c r="F3207" s="896"/>
    </row>
    <row r="3208" spans="6:6" x14ac:dyDescent="0.2">
      <c r="F3208" s="896"/>
    </row>
    <row r="3209" spans="6:6" x14ac:dyDescent="0.2">
      <c r="F3209" s="896"/>
    </row>
    <row r="3210" spans="6:6" x14ac:dyDescent="0.2">
      <c r="F3210" s="896"/>
    </row>
    <row r="3211" spans="6:6" x14ac:dyDescent="0.2">
      <c r="F3211" s="896"/>
    </row>
    <row r="3212" spans="6:6" x14ac:dyDescent="0.2">
      <c r="F3212" s="896"/>
    </row>
    <row r="3213" spans="6:6" x14ac:dyDescent="0.2">
      <c r="F3213" s="896"/>
    </row>
    <row r="3214" spans="6:6" x14ac:dyDescent="0.2">
      <c r="F3214" s="896"/>
    </row>
    <row r="3215" spans="6:6" x14ac:dyDescent="0.2">
      <c r="F3215" s="896"/>
    </row>
    <row r="3216" spans="6:6" x14ac:dyDescent="0.2">
      <c r="F3216" s="896"/>
    </row>
    <row r="3217" spans="6:6" x14ac:dyDescent="0.2">
      <c r="F3217" s="896"/>
    </row>
    <row r="3218" spans="6:6" x14ac:dyDescent="0.2">
      <c r="F3218" s="896"/>
    </row>
    <row r="3219" spans="6:6" x14ac:dyDescent="0.2">
      <c r="F3219" s="896"/>
    </row>
    <row r="3220" spans="6:6" x14ac:dyDescent="0.2">
      <c r="F3220" s="896"/>
    </row>
    <row r="3221" spans="6:6" x14ac:dyDescent="0.2">
      <c r="F3221" s="896"/>
    </row>
    <row r="3222" spans="6:6" x14ac:dyDescent="0.2">
      <c r="F3222" s="896"/>
    </row>
    <row r="3223" spans="6:6" x14ac:dyDescent="0.2">
      <c r="F3223" s="896"/>
    </row>
    <row r="3224" spans="6:6" x14ac:dyDescent="0.2">
      <c r="F3224" s="896"/>
    </row>
    <row r="3225" spans="6:6" x14ac:dyDescent="0.2">
      <c r="F3225" s="896"/>
    </row>
    <row r="3226" spans="6:6" x14ac:dyDescent="0.2">
      <c r="F3226" s="896"/>
    </row>
    <row r="3227" spans="6:6" x14ac:dyDescent="0.2">
      <c r="F3227" s="896"/>
    </row>
    <row r="3228" spans="6:6" x14ac:dyDescent="0.2">
      <c r="F3228" s="896"/>
    </row>
    <row r="3229" spans="6:6" x14ac:dyDescent="0.2">
      <c r="F3229" s="896"/>
    </row>
    <row r="3230" spans="6:6" x14ac:dyDescent="0.2">
      <c r="F3230" s="896"/>
    </row>
    <row r="3231" spans="6:6" x14ac:dyDescent="0.2">
      <c r="F3231" s="896"/>
    </row>
    <row r="3232" spans="6:6" x14ac:dyDescent="0.2">
      <c r="F3232" s="896"/>
    </row>
    <row r="3233" spans="6:6" x14ac:dyDescent="0.2">
      <c r="F3233" s="896"/>
    </row>
    <row r="3234" spans="6:6" x14ac:dyDescent="0.2">
      <c r="F3234" s="896"/>
    </row>
    <row r="3235" spans="6:6" x14ac:dyDescent="0.2">
      <c r="F3235" s="896"/>
    </row>
    <row r="3236" spans="6:6" x14ac:dyDescent="0.2">
      <c r="F3236" s="896"/>
    </row>
    <row r="3237" spans="6:6" x14ac:dyDescent="0.2">
      <c r="F3237" s="896"/>
    </row>
    <row r="3238" spans="6:6" x14ac:dyDescent="0.2">
      <c r="F3238" s="896"/>
    </row>
    <row r="3239" spans="6:6" x14ac:dyDescent="0.2">
      <c r="F3239" s="896"/>
    </row>
    <row r="3240" spans="6:6" x14ac:dyDescent="0.2">
      <c r="F3240" s="896"/>
    </row>
    <row r="3241" spans="6:6" x14ac:dyDescent="0.2">
      <c r="F3241" s="896"/>
    </row>
    <row r="3242" spans="6:6" x14ac:dyDescent="0.2">
      <c r="F3242" s="896"/>
    </row>
    <row r="3243" spans="6:6" x14ac:dyDescent="0.2">
      <c r="F3243" s="896"/>
    </row>
    <row r="3244" spans="6:6" x14ac:dyDescent="0.2">
      <c r="F3244" s="896"/>
    </row>
    <row r="3245" spans="6:6" x14ac:dyDescent="0.2">
      <c r="F3245" s="896"/>
    </row>
    <row r="3246" spans="6:6" x14ac:dyDescent="0.2">
      <c r="F3246" s="896"/>
    </row>
    <row r="3247" spans="6:6" x14ac:dyDescent="0.2">
      <c r="F3247" s="896"/>
    </row>
    <row r="3248" spans="6:6" x14ac:dyDescent="0.2">
      <c r="F3248" s="896"/>
    </row>
    <row r="3249" spans="6:6" x14ac:dyDescent="0.2">
      <c r="F3249" s="896"/>
    </row>
    <row r="3250" spans="6:6" x14ac:dyDescent="0.2">
      <c r="F3250" s="896"/>
    </row>
    <row r="3251" spans="6:6" x14ac:dyDescent="0.2">
      <c r="F3251" s="896"/>
    </row>
    <row r="3252" spans="6:6" x14ac:dyDescent="0.2">
      <c r="F3252" s="896"/>
    </row>
    <row r="3253" spans="6:6" x14ac:dyDescent="0.2">
      <c r="F3253" s="896"/>
    </row>
    <row r="3254" spans="6:6" x14ac:dyDescent="0.2">
      <c r="F3254" s="896"/>
    </row>
    <row r="3255" spans="6:6" x14ac:dyDescent="0.2">
      <c r="F3255" s="896"/>
    </row>
    <row r="3256" spans="6:6" x14ac:dyDescent="0.2">
      <c r="F3256" s="896"/>
    </row>
    <row r="3257" spans="6:6" x14ac:dyDescent="0.2">
      <c r="F3257" s="896"/>
    </row>
    <row r="3258" spans="6:6" x14ac:dyDescent="0.2">
      <c r="F3258" s="896"/>
    </row>
    <row r="3259" spans="6:6" x14ac:dyDescent="0.2">
      <c r="F3259" s="896"/>
    </row>
    <row r="3260" spans="6:6" x14ac:dyDescent="0.2">
      <c r="F3260" s="896"/>
    </row>
    <row r="3261" spans="6:6" x14ac:dyDescent="0.2">
      <c r="F3261" s="896"/>
    </row>
    <row r="3262" spans="6:6" x14ac:dyDescent="0.2">
      <c r="F3262" s="896"/>
    </row>
    <row r="3263" spans="6:6" x14ac:dyDescent="0.2">
      <c r="F3263" s="896"/>
    </row>
    <row r="3264" spans="6:6" x14ac:dyDescent="0.2">
      <c r="F3264" s="896"/>
    </row>
    <row r="3265" spans="6:6" x14ac:dyDescent="0.2">
      <c r="F3265" s="896"/>
    </row>
    <row r="3266" spans="6:6" x14ac:dyDescent="0.2">
      <c r="F3266" s="896"/>
    </row>
    <row r="3267" spans="6:6" x14ac:dyDescent="0.2">
      <c r="F3267" s="896"/>
    </row>
    <row r="3268" spans="6:6" x14ac:dyDescent="0.2">
      <c r="F3268" s="896"/>
    </row>
    <row r="3269" spans="6:6" x14ac:dyDescent="0.2">
      <c r="F3269" s="896"/>
    </row>
    <row r="3270" spans="6:6" x14ac:dyDescent="0.2">
      <c r="F3270" s="896"/>
    </row>
    <row r="3271" spans="6:6" x14ac:dyDescent="0.2">
      <c r="F3271" s="896"/>
    </row>
    <row r="3272" spans="6:6" x14ac:dyDescent="0.2">
      <c r="F3272" s="896"/>
    </row>
    <row r="3273" spans="6:6" x14ac:dyDescent="0.2">
      <c r="F3273" s="896"/>
    </row>
    <row r="3274" spans="6:6" x14ac:dyDescent="0.2">
      <c r="F3274" s="896"/>
    </row>
    <row r="3275" spans="6:6" x14ac:dyDescent="0.2">
      <c r="F3275" s="896"/>
    </row>
    <row r="3276" spans="6:6" x14ac:dyDescent="0.2">
      <c r="F3276" s="896"/>
    </row>
    <row r="3277" spans="6:6" x14ac:dyDescent="0.2">
      <c r="F3277" s="896"/>
    </row>
    <row r="3278" spans="6:6" x14ac:dyDescent="0.2">
      <c r="F3278" s="896"/>
    </row>
    <row r="3279" spans="6:6" x14ac:dyDescent="0.2">
      <c r="F3279" s="896"/>
    </row>
    <row r="3280" spans="6:6" x14ac:dyDescent="0.2">
      <c r="F3280" s="896"/>
    </row>
    <row r="3281" spans="6:6" x14ac:dyDescent="0.2">
      <c r="F3281" s="896"/>
    </row>
    <row r="3282" spans="6:6" x14ac:dyDescent="0.2">
      <c r="F3282" s="896"/>
    </row>
    <row r="3283" spans="6:6" x14ac:dyDescent="0.2">
      <c r="F3283" s="896"/>
    </row>
    <row r="3284" spans="6:6" x14ac:dyDescent="0.2">
      <c r="F3284" s="896"/>
    </row>
    <row r="3285" spans="6:6" x14ac:dyDescent="0.2">
      <c r="F3285" s="896"/>
    </row>
    <row r="3286" spans="6:6" x14ac:dyDescent="0.2">
      <c r="F3286" s="896"/>
    </row>
    <row r="3287" spans="6:6" x14ac:dyDescent="0.2">
      <c r="F3287" s="896"/>
    </row>
    <row r="3288" spans="6:6" x14ac:dyDescent="0.2">
      <c r="F3288" s="896"/>
    </row>
    <row r="3289" spans="6:6" x14ac:dyDescent="0.2">
      <c r="F3289" s="896"/>
    </row>
    <row r="3290" spans="6:6" x14ac:dyDescent="0.2">
      <c r="F3290" s="896"/>
    </row>
    <row r="3291" spans="6:6" x14ac:dyDescent="0.2">
      <c r="F3291" s="896"/>
    </row>
    <row r="3292" spans="6:6" x14ac:dyDescent="0.2">
      <c r="F3292" s="896"/>
    </row>
    <row r="3293" spans="6:6" x14ac:dyDescent="0.2">
      <c r="F3293" s="896"/>
    </row>
    <row r="3294" spans="6:6" x14ac:dyDescent="0.2">
      <c r="F3294" s="896"/>
    </row>
    <row r="3295" spans="6:6" x14ac:dyDescent="0.2">
      <c r="F3295" s="896"/>
    </row>
    <row r="3296" spans="6:6" x14ac:dyDescent="0.2">
      <c r="F3296" s="896"/>
    </row>
    <row r="3297" spans="6:6" x14ac:dyDescent="0.2">
      <c r="F3297" s="896"/>
    </row>
    <row r="3298" spans="6:6" x14ac:dyDescent="0.2">
      <c r="F3298" s="896"/>
    </row>
    <row r="3299" spans="6:6" x14ac:dyDescent="0.2">
      <c r="F3299" s="896"/>
    </row>
    <row r="3300" spans="6:6" x14ac:dyDescent="0.2">
      <c r="F3300" s="896"/>
    </row>
    <row r="3301" spans="6:6" x14ac:dyDescent="0.2">
      <c r="F3301" s="896"/>
    </row>
    <row r="3302" spans="6:6" x14ac:dyDescent="0.2">
      <c r="F3302" s="896"/>
    </row>
    <row r="3303" spans="6:6" x14ac:dyDescent="0.2">
      <c r="F3303" s="896"/>
    </row>
    <row r="3304" spans="6:6" x14ac:dyDescent="0.2">
      <c r="F3304" s="896"/>
    </row>
    <row r="3305" spans="6:6" x14ac:dyDescent="0.2">
      <c r="F3305" s="896"/>
    </row>
    <row r="3306" spans="6:6" x14ac:dyDescent="0.2">
      <c r="F3306" s="896"/>
    </row>
    <row r="3307" spans="6:6" x14ac:dyDescent="0.2">
      <c r="F3307" s="896"/>
    </row>
    <row r="3308" spans="6:6" x14ac:dyDescent="0.2">
      <c r="F3308" s="896"/>
    </row>
    <row r="3309" spans="6:6" x14ac:dyDescent="0.2">
      <c r="F3309" s="896"/>
    </row>
    <row r="3310" spans="6:6" x14ac:dyDescent="0.2">
      <c r="F3310" s="896"/>
    </row>
    <row r="3311" spans="6:6" x14ac:dyDescent="0.2">
      <c r="F3311" s="896"/>
    </row>
    <row r="3312" spans="6:6" x14ac:dyDescent="0.2">
      <c r="F3312" s="896"/>
    </row>
    <row r="3313" spans="6:6" x14ac:dyDescent="0.2">
      <c r="F3313" s="896"/>
    </row>
    <row r="3314" spans="6:6" x14ac:dyDescent="0.2">
      <c r="F3314" s="896"/>
    </row>
    <row r="3315" spans="6:6" x14ac:dyDescent="0.2">
      <c r="F3315" s="896"/>
    </row>
    <row r="3316" spans="6:6" x14ac:dyDescent="0.2">
      <c r="F3316" s="896"/>
    </row>
    <row r="3317" spans="6:6" x14ac:dyDescent="0.2">
      <c r="F3317" s="896"/>
    </row>
    <row r="3318" spans="6:6" x14ac:dyDescent="0.2">
      <c r="F3318" s="896"/>
    </row>
    <row r="3319" spans="6:6" x14ac:dyDescent="0.2">
      <c r="F3319" s="896"/>
    </row>
    <row r="3320" spans="6:6" x14ac:dyDescent="0.2">
      <c r="F3320" s="896"/>
    </row>
    <row r="3321" spans="6:6" x14ac:dyDescent="0.2">
      <c r="F3321" s="896"/>
    </row>
    <row r="3322" spans="6:6" x14ac:dyDescent="0.2">
      <c r="F3322" s="896"/>
    </row>
    <row r="3323" spans="6:6" x14ac:dyDescent="0.2">
      <c r="F3323" s="896"/>
    </row>
    <row r="3324" spans="6:6" x14ac:dyDescent="0.2">
      <c r="F3324" s="896"/>
    </row>
    <row r="3325" spans="6:6" x14ac:dyDescent="0.2">
      <c r="F3325" s="896"/>
    </row>
    <row r="3326" spans="6:6" x14ac:dyDescent="0.2">
      <c r="F3326" s="896"/>
    </row>
    <row r="3327" spans="6:6" x14ac:dyDescent="0.2">
      <c r="F3327" s="896"/>
    </row>
    <row r="3328" spans="6:6" x14ac:dyDescent="0.2">
      <c r="F3328" s="896"/>
    </row>
    <row r="3329" spans="6:6" x14ac:dyDescent="0.2">
      <c r="F3329" s="896"/>
    </row>
    <row r="3330" spans="6:6" x14ac:dyDescent="0.2">
      <c r="F3330" s="896"/>
    </row>
    <row r="3331" spans="6:6" x14ac:dyDescent="0.2">
      <c r="F3331" s="896"/>
    </row>
    <row r="3332" spans="6:6" x14ac:dyDescent="0.2">
      <c r="F3332" s="896"/>
    </row>
    <row r="3333" spans="6:6" x14ac:dyDescent="0.2">
      <c r="F3333" s="896"/>
    </row>
    <row r="3334" spans="6:6" x14ac:dyDescent="0.2">
      <c r="F3334" s="896"/>
    </row>
    <row r="3335" spans="6:6" x14ac:dyDescent="0.2">
      <c r="F3335" s="896"/>
    </row>
    <row r="3336" spans="6:6" x14ac:dyDescent="0.2">
      <c r="F3336" s="896"/>
    </row>
    <row r="3337" spans="6:6" x14ac:dyDescent="0.2">
      <c r="F3337" s="896"/>
    </row>
    <row r="3338" spans="6:6" x14ac:dyDescent="0.2">
      <c r="F3338" s="896"/>
    </row>
    <row r="3339" spans="6:6" x14ac:dyDescent="0.2">
      <c r="F3339" s="896"/>
    </row>
    <row r="3340" spans="6:6" x14ac:dyDescent="0.2">
      <c r="F3340" s="896"/>
    </row>
    <row r="3341" spans="6:6" x14ac:dyDescent="0.2">
      <c r="F3341" s="896"/>
    </row>
    <row r="3342" spans="6:6" x14ac:dyDescent="0.2">
      <c r="F3342" s="896"/>
    </row>
    <row r="3343" spans="6:6" x14ac:dyDescent="0.2">
      <c r="F3343" s="896"/>
    </row>
    <row r="3344" spans="6:6" x14ac:dyDescent="0.2">
      <c r="F3344" s="896"/>
    </row>
    <row r="3345" spans="6:6" x14ac:dyDescent="0.2">
      <c r="F3345" s="896"/>
    </row>
    <row r="3346" spans="6:6" x14ac:dyDescent="0.2">
      <c r="F3346" s="896"/>
    </row>
    <row r="3347" spans="6:6" x14ac:dyDescent="0.2">
      <c r="F3347" s="896"/>
    </row>
    <row r="3348" spans="6:6" x14ac:dyDescent="0.2">
      <c r="F3348" s="896"/>
    </row>
    <row r="3349" spans="6:6" x14ac:dyDescent="0.2">
      <c r="F3349" s="896"/>
    </row>
    <row r="3350" spans="6:6" x14ac:dyDescent="0.2">
      <c r="F3350" s="896"/>
    </row>
    <row r="3351" spans="6:6" x14ac:dyDescent="0.2">
      <c r="F3351" s="896"/>
    </row>
    <row r="3352" spans="6:6" x14ac:dyDescent="0.2">
      <c r="F3352" s="896"/>
    </row>
    <row r="3353" spans="6:6" x14ac:dyDescent="0.2">
      <c r="F3353" s="896"/>
    </row>
    <row r="3354" spans="6:6" x14ac:dyDescent="0.2">
      <c r="F3354" s="896"/>
    </row>
    <row r="3355" spans="6:6" x14ac:dyDescent="0.2">
      <c r="F3355" s="896"/>
    </row>
    <row r="3356" spans="6:6" x14ac:dyDescent="0.2">
      <c r="F3356" s="896"/>
    </row>
    <row r="3357" spans="6:6" x14ac:dyDescent="0.2">
      <c r="F3357" s="896"/>
    </row>
    <row r="3358" spans="6:6" x14ac:dyDescent="0.2">
      <c r="F3358" s="896"/>
    </row>
    <row r="3359" spans="6:6" x14ac:dyDescent="0.2">
      <c r="F3359" s="896"/>
    </row>
    <row r="3360" spans="6:6" x14ac:dyDescent="0.2">
      <c r="F3360" s="896"/>
    </row>
    <row r="3361" spans="6:6" x14ac:dyDescent="0.2">
      <c r="F3361" s="896"/>
    </row>
    <row r="3362" spans="6:6" x14ac:dyDescent="0.2">
      <c r="F3362" s="896"/>
    </row>
    <row r="3363" spans="6:6" x14ac:dyDescent="0.2">
      <c r="F3363" s="896"/>
    </row>
    <row r="3364" spans="6:6" x14ac:dyDescent="0.2">
      <c r="F3364" s="896"/>
    </row>
    <row r="3365" spans="6:6" x14ac:dyDescent="0.2">
      <c r="F3365" s="896"/>
    </row>
    <row r="3366" spans="6:6" x14ac:dyDescent="0.2">
      <c r="F3366" s="896"/>
    </row>
    <row r="3367" spans="6:6" x14ac:dyDescent="0.2">
      <c r="F3367" s="896"/>
    </row>
    <row r="3368" spans="6:6" x14ac:dyDescent="0.2">
      <c r="F3368" s="896"/>
    </row>
    <row r="3369" spans="6:6" x14ac:dyDescent="0.2">
      <c r="F3369" s="896"/>
    </row>
    <row r="3370" spans="6:6" x14ac:dyDescent="0.2">
      <c r="F3370" s="896"/>
    </row>
    <row r="3371" spans="6:6" x14ac:dyDescent="0.2">
      <c r="F3371" s="896"/>
    </row>
    <row r="3372" spans="6:6" x14ac:dyDescent="0.2">
      <c r="F3372" s="896"/>
    </row>
    <row r="3373" spans="6:6" x14ac:dyDescent="0.2">
      <c r="F3373" s="896"/>
    </row>
    <row r="3374" spans="6:6" x14ac:dyDescent="0.2">
      <c r="F3374" s="896"/>
    </row>
    <row r="3375" spans="6:6" x14ac:dyDescent="0.2">
      <c r="F3375" s="896"/>
    </row>
    <row r="3376" spans="6:6" x14ac:dyDescent="0.2">
      <c r="F3376" s="896"/>
    </row>
    <row r="3377" spans="6:6" x14ac:dyDescent="0.2">
      <c r="F3377" s="896"/>
    </row>
    <row r="3378" spans="6:6" x14ac:dyDescent="0.2">
      <c r="F3378" s="896"/>
    </row>
    <row r="3379" spans="6:6" x14ac:dyDescent="0.2">
      <c r="F3379" s="896"/>
    </row>
    <row r="3380" spans="6:6" x14ac:dyDescent="0.2">
      <c r="F3380" s="896"/>
    </row>
    <row r="3381" spans="6:6" x14ac:dyDescent="0.2">
      <c r="F3381" s="896"/>
    </row>
    <row r="3382" spans="6:6" x14ac:dyDescent="0.2">
      <c r="F3382" s="896"/>
    </row>
    <row r="3383" spans="6:6" x14ac:dyDescent="0.2">
      <c r="F3383" s="896"/>
    </row>
    <row r="3384" spans="6:6" x14ac:dyDescent="0.2">
      <c r="F3384" s="896"/>
    </row>
    <row r="3385" spans="6:6" x14ac:dyDescent="0.2">
      <c r="F3385" s="896"/>
    </row>
    <row r="3386" spans="6:6" x14ac:dyDescent="0.2">
      <c r="F3386" s="896"/>
    </row>
    <row r="3387" spans="6:6" x14ac:dyDescent="0.2">
      <c r="F3387" s="896"/>
    </row>
    <row r="3388" spans="6:6" x14ac:dyDescent="0.2">
      <c r="F3388" s="896"/>
    </row>
    <row r="3389" spans="6:6" x14ac:dyDescent="0.2">
      <c r="F3389" s="896"/>
    </row>
    <row r="3390" spans="6:6" x14ac:dyDescent="0.2">
      <c r="F3390" s="896"/>
    </row>
    <row r="3391" spans="6:6" x14ac:dyDescent="0.2">
      <c r="F3391" s="896"/>
    </row>
    <row r="3392" spans="6:6" x14ac:dyDescent="0.2">
      <c r="F3392" s="896"/>
    </row>
    <row r="3393" spans="6:6" x14ac:dyDescent="0.2">
      <c r="F3393" s="896"/>
    </row>
    <row r="3394" spans="6:6" x14ac:dyDescent="0.2">
      <c r="F3394" s="896"/>
    </row>
    <row r="3395" spans="6:6" x14ac:dyDescent="0.2">
      <c r="F3395" s="896"/>
    </row>
    <row r="3396" spans="6:6" x14ac:dyDescent="0.2">
      <c r="F3396" s="896"/>
    </row>
    <row r="3397" spans="6:6" x14ac:dyDescent="0.2">
      <c r="F3397" s="896"/>
    </row>
    <row r="3398" spans="6:6" x14ac:dyDescent="0.2">
      <c r="F3398" s="896"/>
    </row>
    <row r="3399" spans="6:6" x14ac:dyDescent="0.2">
      <c r="F3399" s="896"/>
    </row>
    <row r="3400" spans="6:6" x14ac:dyDescent="0.2">
      <c r="F3400" s="896"/>
    </row>
    <row r="3401" spans="6:6" x14ac:dyDescent="0.2">
      <c r="F3401" s="896"/>
    </row>
    <row r="3402" spans="6:6" x14ac:dyDescent="0.2">
      <c r="F3402" s="896"/>
    </row>
    <row r="3403" spans="6:6" x14ac:dyDescent="0.2">
      <c r="F3403" s="896"/>
    </row>
    <row r="3404" spans="6:6" x14ac:dyDescent="0.2">
      <c r="F3404" s="896"/>
    </row>
    <row r="3405" spans="6:6" x14ac:dyDescent="0.2">
      <c r="F3405" s="896"/>
    </row>
    <row r="3406" spans="6:6" x14ac:dyDescent="0.2">
      <c r="F3406" s="896"/>
    </row>
    <row r="3407" spans="6:6" x14ac:dyDescent="0.2">
      <c r="F3407" s="896"/>
    </row>
    <row r="3408" spans="6:6" x14ac:dyDescent="0.2">
      <c r="F3408" s="896"/>
    </row>
    <row r="3409" spans="6:6" x14ac:dyDescent="0.2">
      <c r="F3409" s="896"/>
    </row>
    <row r="3410" spans="6:6" x14ac:dyDescent="0.2">
      <c r="F3410" s="896"/>
    </row>
    <row r="3411" spans="6:6" x14ac:dyDescent="0.2">
      <c r="F3411" s="896"/>
    </row>
    <row r="3412" spans="6:6" x14ac:dyDescent="0.2">
      <c r="F3412" s="896"/>
    </row>
    <row r="3413" spans="6:6" x14ac:dyDescent="0.2">
      <c r="F3413" s="896"/>
    </row>
    <row r="3414" spans="6:6" x14ac:dyDescent="0.2">
      <c r="F3414" s="896"/>
    </row>
    <row r="3415" spans="6:6" x14ac:dyDescent="0.2">
      <c r="F3415" s="896"/>
    </row>
    <row r="3416" spans="6:6" x14ac:dyDescent="0.2">
      <c r="F3416" s="896"/>
    </row>
    <row r="3417" spans="6:6" x14ac:dyDescent="0.2">
      <c r="F3417" s="896"/>
    </row>
    <row r="3418" spans="6:6" x14ac:dyDescent="0.2">
      <c r="F3418" s="896"/>
    </row>
    <row r="3419" spans="6:6" x14ac:dyDescent="0.2">
      <c r="F3419" s="896"/>
    </row>
    <row r="3420" spans="6:6" x14ac:dyDescent="0.2">
      <c r="F3420" s="896"/>
    </row>
    <row r="3421" spans="6:6" x14ac:dyDescent="0.2">
      <c r="F3421" s="896"/>
    </row>
    <row r="3422" spans="6:6" x14ac:dyDescent="0.2">
      <c r="F3422" s="896"/>
    </row>
    <row r="3423" spans="6:6" x14ac:dyDescent="0.2">
      <c r="F3423" s="896"/>
    </row>
    <row r="3424" spans="6:6" x14ac:dyDescent="0.2">
      <c r="F3424" s="896"/>
    </row>
    <row r="3425" spans="6:6" x14ac:dyDescent="0.2">
      <c r="F3425" s="896"/>
    </row>
    <row r="3426" spans="6:6" x14ac:dyDescent="0.2">
      <c r="F3426" s="896"/>
    </row>
    <row r="3427" spans="6:6" x14ac:dyDescent="0.2">
      <c r="F3427" s="896"/>
    </row>
    <row r="3428" spans="6:6" x14ac:dyDescent="0.2">
      <c r="F3428" s="896"/>
    </row>
    <row r="3429" spans="6:6" x14ac:dyDescent="0.2">
      <c r="F3429" s="896"/>
    </row>
    <row r="3430" spans="6:6" x14ac:dyDescent="0.2">
      <c r="F3430" s="896"/>
    </row>
    <row r="3431" spans="6:6" x14ac:dyDescent="0.2">
      <c r="F3431" s="896"/>
    </row>
    <row r="3432" spans="6:6" x14ac:dyDescent="0.2">
      <c r="F3432" s="896"/>
    </row>
    <row r="3433" spans="6:6" x14ac:dyDescent="0.2">
      <c r="F3433" s="896"/>
    </row>
    <row r="3434" spans="6:6" x14ac:dyDescent="0.2">
      <c r="F3434" s="896"/>
    </row>
    <row r="3435" spans="6:6" x14ac:dyDescent="0.2">
      <c r="F3435" s="896"/>
    </row>
    <row r="3436" spans="6:6" x14ac:dyDescent="0.2">
      <c r="F3436" s="896"/>
    </row>
    <row r="3437" spans="6:6" x14ac:dyDescent="0.2">
      <c r="F3437" s="896"/>
    </row>
    <row r="3438" spans="6:6" x14ac:dyDescent="0.2">
      <c r="F3438" s="896"/>
    </row>
    <row r="3439" spans="6:6" x14ac:dyDescent="0.2">
      <c r="F3439" s="896"/>
    </row>
    <row r="3440" spans="6:6" x14ac:dyDescent="0.2">
      <c r="F3440" s="896"/>
    </row>
    <row r="3441" spans="6:6" x14ac:dyDescent="0.2">
      <c r="F3441" s="896"/>
    </row>
    <row r="3442" spans="6:6" x14ac:dyDescent="0.2">
      <c r="F3442" s="896"/>
    </row>
    <row r="3443" spans="6:6" x14ac:dyDescent="0.2">
      <c r="F3443" s="896"/>
    </row>
    <row r="3444" spans="6:6" x14ac:dyDescent="0.2">
      <c r="F3444" s="896"/>
    </row>
    <row r="3445" spans="6:6" x14ac:dyDescent="0.2">
      <c r="F3445" s="896"/>
    </row>
    <row r="3446" spans="6:6" x14ac:dyDescent="0.2">
      <c r="F3446" s="896"/>
    </row>
    <row r="3447" spans="6:6" x14ac:dyDescent="0.2">
      <c r="F3447" s="896"/>
    </row>
    <row r="3448" spans="6:6" x14ac:dyDescent="0.2">
      <c r="F3448" s="896"/>
    </row>
    <row r="3449" spans="6:6" x14ac:dyDescent="0.2">
      <c r="F3449" s="896"/>
    </row>
    <row r="3450" spans="6:6" x14ac:dyDescent="0.2">
      <c r="F3450" s="896"/>
    </row>
    <row r="3451" spans="6:6" x14ac:dyDescent="0.2">
      <c r="F3451" s="896"/>
    </row>
    <row r="3452" spans="6:6" x14ac:dyDescent="0.2">
      <c r="F3452" s="896"/>
    </row>
    <row r="3453" spans="6:6" x14ac:dyDescent="0.2">
      <c r="F3453" s="896"/>
    </row>
    <row r="3454" spans="6:6" x14ac:dyDescent="0.2">
      <c r="F3454" s="896"/>
    </row>
    <row r="3455" spans="6:6" x14ac:dyDescent="0.2">
      <c r="F3455" s="896"/>
    </row>
    <row r="3456" spans="6:6" x14ac:dyDescent="0.2">
      <c r="F3456" s="896"/>
    </row>
    <row r="3457" spans="6:6" x14ac:dyDescent="0.2">
      <c r="F3457" s="896"/>
    </row>
    <row r="3458" spans="6:6" x14ac:dyDescent="0.2">
      <c r="F3458" s="896"/>
    </row>
    <row r="3459" spans="6:6" x14ac:dyDescent="0.2">
      <c r="F3459" s="896"/>
    </row>
    <row r="3460" spans="6:6" x14ac:dyDescent="0.2">
      <c r="F3460" s="896"/>
    </row>
    <row r="3461" spans="6:6" x14ac:dyDescent="0.2">
      <c r="F3461" s="896"/>
    </row>
    <row r="3462" spans="6:6" x14ac:dyDescent="0.2">
      <c r="F3462" s="896"/>
    </row>
    <row r="3463" spans="6:6" x14ac:dyDescent="0.2">
      <c r="F3463" s="896"/>
    </row>
    <row r="3464" spans="6:6" x14ac:dyDescent="0.2">
      <c r="F3464" s="896"/>
    </row>
    <row r="3465" spans="6:6" x14ac:dyDescent="0.2">
      <c r="F3465" s="896"/>
    </row>
    <row r="3466" spans="6:6" x14ac:dyDescent="0.2">
      <c r="F3466" s="896"/>
    </row>
    <row r="3467" spans="6:6" x14ac:dyDescent="0.2">
      <c r="F3467" s="896"/>
    </row>
    <row r="3468" spans="6:6" x14ac:dyDescent="0.2">
      <c r="F3468" s="896"/>
    </row>
    <row r="3469" spans="6:6" x14ac:dyDescent="0.2">
      <c r="F3469" s="896"/>
    </row>
    <row r="3470" spans="6:6" x14ac:dyDescent="0.2">
      <c r="F3470" s="896"/>
    </row>
    <row r="3471" spans="6:6" x14ac:dyDescent="0.2">
      <c r="F3471" s="896"/>
    </row>
    <row r="3472" spans="6:6" x14ac:dyDescent="0.2">
      <c r="F3472" s="896"/>
    </row>
    <row r="3473" spans="6:6" x14ac:dyDescent="0.2">
      <c r="F3473" s="896"/>
    </row>
    <row r="3474" spans="6:6" x14ac:dyDescent="0.2">
      <c r="F3474" s="896"/>
    </row>
    <row r="3475" spans="6:6" x14ac:dyDescent="0.2">
      <c r="F3475" s="896"/>
    </row>
    <row r="3476" spans="6:6" x14ac:dyDescent="0.2">
      <c r="F3476" s="896"/>
    </row>
    <row r="3477" spans="6:6" x14ac:dyDescent="0.2">
      <c r="F3477" s="896"/>
    </row>
    <row r="3478" spans="6:6" x14ac:dyDescent="0.2">
      <c r="F3478" s="896"/>
    </row>
    <row r="3479" spans="6:6" x14ac:dyDescent="0.2">
      <c r="F3479" s="896"/>
    </row>
    <row r="3480" spans="6:6" x14ac:dyDescent="0.2">
      <c r="F3480" s="896"/>
    </row>
    <row r="3481" spans="6:6" x14ac:dyDescent="0.2">
      <c r="F3481" s="896"/>
    </row>
    <row r="3482" spans="6:6" x14ac:dyDescent="0.2">
      <c r="F3482" s="896"/>
    </row>
    <row r="3483" spans="6:6" x14ac:dyDescent="0.2">
      <c r="F3483" s="896"/>
    </row>
    <row r="3484" spans="6:6" x14ac:dyDescent="0.2">
      <c r="F3484" s="896"/>
    </row>
    <row r="3485" spans="6:6" x14ac:dyDescent="0.2">
      <c r="F3485" s="896"/>
    </row>
    <row r="3486" spans="6:6" x14ac:dyDescent="0.2">
      <c r="F3486" s="896"/>
    </row>
    <row r="3487" spans="6:6" x14ac:dyDescent="0.2">
      <c r="F3487" s="896"/>
    </row>
    <row r="3488" spans="6:6" x14ac:dyDescent="0.2">
      <c r="F3488" s="896"/>
    </row>
    <row r="3489" spans="6:6" x14ac:dyDescent="0.2">
      <c r="F3489" s="896"/>
    </row>
    <row r="3490" spans="6:6" x14ac:dyDescent="0.2">
      <c r="F3490" s="896"/>
    </row>
    <row r="3491" spans="6:6" x14ac:dyDescent="0.2">
      <c r="F3491" s="896"/>
    </row>
    <row r="3492" spans="6:6" x14ac:dyDescent="0.2">
      <c r="F3492" s="896"/>
    </row>
    <row r="3493" spans="6:6" x14ac:dyDescent="0.2">
      <c r="F3493" s="896"/>
    </row>
    <row r="3494" spans="6:6" x14ac:dyDescent="0.2">
      <c r="F3494" s="896"/>
    </row>
    <row r="3495" spans="6:6" x14ac:dyDescent="0.2">
      <c r="F3495" s="896"/>
    </row>
    <row r="3496" spans="6:6" x14ac:dyDescent="0.2">
      <c r="F3496" s="896"/>
    </row>
    <row r="3497" spans="6:6" x14ac:dyDescent="0.2">
      <c r="F3497" s="896"/>
    </row>
    <row r="3498" spans="6:6" x14ac:dyDescent="0.2">
      <c r="F3498" s="896"/>
    </row>
    <row r="3499" spans="6:6" x14ac:dyDescent="0.2">
      <c r="F3499" s="896"/>
    </row>
    <row r="3500" spans="6:6" x14ac:dyDescent="0.2">
      <c r="F3500" s="896"/>
    </row>
    <row r="3501" spans="6:6" x14ac:dyDescent="0.2">
      <c r="F3501" s="896"/>
    </row>
    <row r="3502" spans="6:6" x14ac:dyDescent="0.2">
      <c r="F3502" s="896"/>
    </row>
    <row r="3503" spans="6:6" x14ac:dyDescent="0.2">
      <c r="F3503" s="896"/>
    </row>
    <row r="3504" spans="6:6" x14ac:dyDescent="0.2">
      <c r="F3504" s="896"/>
    </row>
    <row r="3505" spans="6:6" x14ac:dyDescent="0.2">
      <c r="F3505" s="896"/>
    </row>
    <row r="3506" spans="6:6" x14ac:dyDescent="0.2">
      <c r="F3506" s="896"/>
    </row>
    <row r="3507" spans="6:6" x14ac:dyDescent="0.2">
      <c r="F3507" s="896"/>
    </row>
    <row r="3508" spans="6:6" x14ac:dyDescent="0.2">
      <c r="F3508" s="896"/>
    </row>
    <row r="3509" spans="6:6" x14ac:dyDescent="0.2">
      <c r="F3509" s="896"/>
    </row>
    <row r="3510" spans="6:6" x14ac:dyDescent="0.2">
      <c r="F3510" s="896"/>
    </row>
    <row r="3511" spans="6:6" x14ac:dyDescent="0.2">
      <c r="F3511" s="896"/>
    </row>
    <row r="3512" spans="6:6" x14ac:dyDescent="0.2">
      <c r="F3512" s="896"/>
    </row>
    <row r="3513" spans="6:6" x14ac:dyDescent="0.2">
      <c r="F3513" s="896"/>
    </row>
    <row r="3514" spans="6:6" x14ac:dyDescent="0.2">
      <c r="F3514" s="896"/>
    </row>
    <row r="3515" spans="6:6" x14ac:dyDescent="0.2">
      <c r="F3515" s="896"/>
    </row>
    <row r="3516" spans="6:6" x14ac:dyDescent="0.2">
      <c r="F3516" s="896"/>
    </row>
    <row r="3517" spans="6:6" x14ac:dyDescent="0.2">
      <c r="F3517" s="896"/>
    </row>
    <row r="3518" spans="6:6" x14ac:dyDescent="0.2">
      <c r="F3518" s="896"/>
    </row>
    <row r="3519" spans="6:6" x14ac:dyDescent="0.2">
      <c r="F3519" s="896"/>
    </row>
    <row r="3520" spans="6:6" x14ac:dyDescent="0.2">
      <c r="F3520" s="896"/>
    </row>
    <row r="3521" spans="6:6" x14ac:dyDescent="0.2">
      <c r="F3521" s="896"/>
    </row>
    <row r="3522" spans="6:6" x14ac:dyDescent="0.2">
      <c r="F3522" s="896"/>
    </row>
    <row r="3523" spans="6:6" x14ac:dyDescent="0.2">
      <c r="F3523" s="896"/>
    </row>
    <row r="3524" spans="6:6" x14ac:dyDescent="0.2">
      <c r="F3524" s="896"/>
    </row>
    <row r="3525" spans="6:6" x14ac:dyDescent="0.2">
      <c r="F3525" s="896"/>
    </row>
    <row r="3526" spans="6:6" x14ac:dyDescent="0.2">
      <c r="F3526" s="896"/>
    </row>
    <row r="3527" spans="6:6" x14ac:dyDescent="0.2">
      <c r="F3527" s="896"/>
    </row>
    <row r="3528" spans="6:6" x14ac:dyDescent="0.2">
      <c r="F3528" s="896"/>
    </row>
    <row r="3529" spans="6:6" x14ac:dyDescent="0.2">
      <c r="F3529" s="896"/>
    </row>
    <row r="3530" spans="6:6" x14ac:dyDescent="0.2">
      <c r="F3530" s="896"/>
    </row>
    <row r="3531" spans="6:6" x14ac:dyDescent="0.2">
      <c r="F3531" s="896"/>
    </row>
    <row r="3532" spans="6:6" x14ac:dyDescent="0.2">
      <c r="F3532" s="896"/>
    </row>
    <row r="3533" spans="6:6" x14ac:dyDescent="0.2">
      <c r="F3533" s="896"/>
    </row>
    <row r="3534" spans="6:6" x14ac:dyDescent="0.2">
      <c r="F3534" s="896"/>
    </row>
    <row r="3535" spans="6:6" x14ac:dyDescent="0.2">
      <c r="F3535" s="896"/>
    </row>
    <row r="3536" spans="6:6" x14ac:dyDescent="0.2">
      <c r="F3536" s="896"/>
    </row>
    <row r="3537" spans="6:6" x14ac:dyDescent="0.2">
      <c r="F3537" s="896"/>
    </row>
    <row r="3538" spans="6:6" x14ac:dyDescent="0.2">
      <c r="F3538" s="896"/>
    </row>
    <row r="3539" spans="6:6" x14ac:dyDescent="0.2">
      <c r="F3539" s="896"/>
    </row>
    <row r="3540" spans="6:6" x14ac:dyDescent="0.2">
      <c r="F3540" s="896"/>
    </row>
    <row r="3541" spans="6:6" x14ac:dyDescent="0.2">
      <c r="F3541" s="896"/>
    </row>
    <row r="3542" spans="6:6" x14ac:dyDescent="0.2">
      <c r="F3542" s="896"/>
    </row>
    <row r="3543" spans="6:6" x14ac:dyDescent="0.2">
      <c r="F3543" s="896"/>
    </row>
    <row r="3544" spans="6:6" x14ac:dyDescent="0.2">
      <c r="F3544" s="896"/>
    </row>
    <row r="3545" spans="6:6" x14ac:dyDescent="0.2">
      <c r="F3545" s="896"/>
    </row>
    <row r="3546" spans="6:6" x14ac:dyDescent="0.2">
      <c r="F3546" s="896"/>
    </row>
    <row r="3547" spans="6:6" x14ac:dyDescent="0.2">
      <c r="F3547" s="896"/>
    </row>
    <row r="3548" spans="6:6" x14ac:dyDescent="0.2">
      <c r="F3548" s="896"/>
    </row>
    <row r="3549" spans="6:6" x14ac:dyDescent="0.2">
      <c r="F3549" s="896"/>
    </row>
    <row r="3550" spans="6:6" x14ac:dyDescent="0.2">
      <c r="F3550" s="896"/>
    </row>
    <row r="3551" spans="6:6" x14ac:dyDescent="0.2">
      <c r="F3551" s="896"/>
    </row>
    <row r="3552" spans="6:6" x14ac:dyDescent="0.2">
      <c r="F3552" s="896"/>
    </row>
    <row r="3553" spans="6:6" x14ac:dyDescent="0.2">
      <c r="F3553" s="896"/>
    </row>
    <row r="3554" spans="6:6" x14ac:dyDescent="0.2">
      <c r="F3554" s="896"/>
    </row>
    <row r="3555" spans="6:6" x14ac:dyDescent="0.2">
      <c r="F3555" s="896"/>
    </row>
    <row r="3556" spans="6:6" x14ac:dyDescent="0.2">
      <c r="F3556" s="896"/>
    </row>
    <row r="3557" spans="6:6" x14ac:dyDescent="0.2">
      <c r="F3557" s="896"/>
    </row>
    <row r="3558" spans="6:6" x14ac:dyDescent="0.2">
      <c r="F3558" s="896"/>
    </row>
    <row r="3559" spans="6:6" x14ac:dyDescent="0.2">
      <c r="F3559" s="896"/>
    </row>
    <row r="3560" spans="6:6" x14ac:dyDescent="0.2">
      <c r="F3560" s="896"/>
    </row>
    <row r="3561" spans="6:6" x14ac:dyDescent="0.2">
      <c r="F3561" s="896"/>
    </row>
    <row r="3562" spans="6:6" x14ac:dyDescent="0.2">
      <c r="F3562" s="896"/>
    </row>
    <row r="3563" spans="6:6" x14ac:dyDescent="0.2">
      <c r="F3563" s="896"/>
    </row>
    <row r="3564" spans="6:6" x14ac:dyDescent="0.2">
      <c r="F3564" s="896"/>
    </row>
    <row r="3565" spans="6:6" x14ac:dyDescent="0.2">
      <c r="F3565" s="896"/>
    </row>
    <row r="3566" spans="6:6" x14ac:dyDescent="0.2">
      <c r="F3566" s="896"/>
    </row>
    <row r="3567" spans="6:6" x14ac:dyDescent="0.2">
      <c r="F3567" s="896"/>
    </row>
    <row r="3568" spans="6:6" x14ac:dyDescent="0.2">
      <c r="F3568" s="896"/>
    </row>
    <row r="3569" spans="6:6" x14ac:dyDescent="0.2">
      <c r="F3569" s="896"/>
    </row>
    <row r="3570" spans="6:6" x14ac:dyDescent="0.2">
      <c r="F3570" s="896"/>
    </row>
    <row r="3571" spans="6:6" x14ac:dyDescent="0.2">
      <c r="F3571" s="896"/>
    </row>
    <row r="3572" spans="6:6" x14ac:dyDescent="0.2">
      <c r="F3572" s="896"/>
    </row>
    <row r="3573" spans="6:6" x14ac:dyDescent="0.2">
      <c r="F3573" s="896"/>
    </row>
    <row r="3574" spans="6:6" x14ac:dyDescent="0.2">
      <c r="F3574" s="896"/>
    </row>
    <row r="3575" spans="6:6" x14ac:dyDescent="0.2">
      <c r="F3575" s="896"/>
    </row>
    <row r="3576" spans="6:6" x14ac:dyDescent="0.2">
      <c r="F3576" s="896"/>
    </row>
    <row r="3577" spans="6:6" x14ac:dyDescent="0.2">
      <c r="F3577" s="896"/>
    </row>
    <row r="3578" spans="6:6" x14ac:dyDescent="0.2">
      <c r="F3578" s="896"/>
    </row>
    <row r="3579" spans="6:6" x14ac:dyDescent="0.2">
      <c r="F3579" s="896"/>
    </row>
    <row r="3580" spans="6:6" x14ac:dyDescent="0.2">
      <c r="F3580" s="896"/>
    </row>
    <row r="3581" spans="6:6" x14ac:dyDescent="0.2">
      <c r="F3581" s="896"/>
    </row>
    <row r="3582" spans="6:6" x14ac:dyDescent="0.2">
      <c r="F3582" s="896"/>
    </row>
    <row r="3583" spans="6:6" x14ac:dyDescent="0.2">
      <c r="F3583" s="896"/>
    </row>
    <row r="3584" spans="6:6" x14ac:dyDescent="0.2">
      <c r="F3584" s="896"/>
    </row>
    <row r="3585" spans="6:6" x14ac:dyDescent="0.2">
      <c r="F3585" s="896"/>
    </row>
    <row r="3586" spans="6:6" x14ac:dyDescent="0.2">
      <c r="F3586" s="896"/>
    </row>
    <row r="3587" spans="6:6" x14ac:dyDescent="0.2">
      <c r="F3587" s="896"/>
    </row>
    <row r="3588" spans="6:6" x14ac:dyDescent="0.2">
      <c r="F3588" s="896"/>
    </row>
    <row r="3589" spans="6:6" x14ac:dyDescent="0.2">
      <c r="F3589" s="896"/>
    </row>
    <row r="3590" spans="6:6" x14ac:dyDescent="0.2">
      <c r="F3590" s="896"/>
    </row>
    <row r="3591" spans="6:6" x14ac:dyDescent="0.2">
      <c r="F3591" s="896"/>
    </row>
    <row r="3592" spans="6:6" x14ac:dyDescent="0.2">
      <c r="F3592" s="896"/>
    </row>
    <row r="3593" spans="6:6" x14ac:dyDescent="0.2">
      <c r="F3593" s="896"/>
    </row>
    <row r="3594" spans="6:6" x14ac:dyDescent="0.2">
      <c r="F3594" s="896"/>
    </row>
    <row r="3595" spans="6:6" x14ac:dyDescent="0.2">
      <c r="F3595" s="896"/>
    </row>
    <row r="3596" spans="6:6" x14ac:dyDescent="0.2">
      <c r="F3596" s="896"/>
    </row>
    <row r="3597" spans="6:6" x14ac:dyDescent="0.2">
      <c r="F3597" s="896"/>
    </row>
    <row r="3598" spans="6:6" x14ac:dyDescent="0.2">
      <c r="F3598" s="896"/>
    </row>
    <row r="3599" spans="6:6" x14ac:dyDescent="0.2">
      <c r="F3599" s="896"/>
    </row>
    <row r="3600" spans="6:6" x14ac:dyDescent="0.2">
      <c r="F3600" s="896"/>
    </row>
    <row r="3601" spans="6:6" x14ac:dyDescent="0.2">
      <c r="F3601" s="896"/>
    </row>
    <row r="3602" spans="6:6" x14ac:dyDescent="0.2">
      <c r="F3602" s="896"/>
    </row>
    <row r="3603" spans="6:6" x14ac:dyDescent="0.2">
      <c r="F3603" s="896"/>
    </row>
    <row r="3604" spans="6:6" x14ac:dyDescent="0.2">
      <c r="F3604" s="896"/>
    </row>
    <row r="3605" spans="6:6" x14ac:dyDescent="0.2">
      <c r="F3605" s="896"/>
    </row>
    <row r="3606" spans="6:6" x14ac:dyDescent="0.2">
      <c r="F3606" s="896"/>
    </row>
    <row r="3607" spans="6:6" x14ac:dyDescent="0.2">
      <c r="F3607" s="896"/>
    </row>
    <row r="3608" spans="6:6" x14ac:dyDescent="0.2">
      <c r="F3608" s="896"/>
    </row>
    <row r="3609" spans="6:6" x14ac:dyDescent="0.2">
      <c r="F3609" s="896"/>
    </row>
    <row r="3610" spans="6:6" x14ac:dyDescent="0.2">
      <c r="F3610" s="896"/>
    </row>
    <row r="3611" spans="6:6" x14ac:dyDescent="0.2">
      <c r="F3611" s="896"/>
    </row>
    <row r="3612" spans="6:6" x14ac:dyDescent="0.2">
      <c r="F3612" s="896"/>
    </row>
    <row r="3613" spans="6:6" x14ac:dyDescent="0.2">
      <c r="F3613" s="896"/>
    </row>
    <row r="3614" spans="6:6" x14ac:dyDescent="0.2">
      <c r="F3614" s="896"/>
    </row>
    <row r="3615" spans="6:6" x14ac:dyDescent="0.2">
      <c r="F3615" s="896"/>
    </row>
    <row r="3616" spans="6:6" x14ac:dyDescent="0.2">
      <c r="F3616" s="896"/>
    </row>
    <row r="3617" spans="6:6" x14ac:dyDescent="0.2">
      <c r="F3617" s="896"/>
    </row>
    <row r="3618" spans="6:6" x14ac:dyDescent="0.2">
      <c r="F3618" s="896"/>
    </row>
    <row r="3619" spans="6:6" x14ac:dyDescent="0.2">
      <c r="F3619" s="896"/>
    </row>
    <row r="3620" spans="6:6" x14ac:dyDescent="0.2">
      <c r="F3620" s="896"/>
    </row>
    <row r="3621" spans="6:6" x14ac:dyDescent="0.2">
      <c r="F3621" s="896"/>
    </row>
    <row r="3622" spans="6:6" x14ac:dyDescent="0.2">
      <c r="F3622" s="896"/>
    </row>
    <row r="3623" spans="6:6" x14ac:dyDescent="0.2">
      <c r="F3623" s="896"/>
    </row>
    <row r="3624" spans="6:6" x14ac:dyDescent="0.2">
      <c r="F3624" s="896"/>
    </row>
    <row r="3625" spans="6:6" x14ac:dyDescent="0.2">
      <c r="F3625" s="896"/>
    </row>
    <row r="3626" spans="6:6" x14ac:dyDescent="0.2">
      <c r="F3626" s="896"/>
    </row>
    <row r="3627" spans="6:6" x14ac:dyDescent="0.2">
      <c r="F3627" s="896"/>
    </row>
    <row r="3628" spans="6:6" x14ac:dyDescent="0.2">
      <c r="F3628" s="896"/>
    </row>
    <row r="3629" spans="6:6" x14ac:dyDescent="0.2">
      <c r="F3629" s="896"/>
    </row>
    <row r="3630" spans="6:6" x14ac:dyDescent="0.2">
      <c r="F3630" s="896"/>
    </row>
    <row r="3631" spans="6:6" x14ac:dyDescent="0.2">
      <c r="F3631" s="896"/>
    </row>
    <row r="3632" spans="6:6" x14ac:dyDescent="0.2">
      <c r="F3632" s="896"/>
    </row>
    <row r="3633" spans="6:6" x14ac:dyDescent="0.2">
      <c r="F3633" s="896"/>
    </row>
    <row r="3634" spans="6:6" x14ac:dyDescent="0.2">
      <c r="F3634" s="896"/>
    </row>
    <row r="3635" spans="6:6" x14ac:dyDescent="0.2">
      <c r="F3635" s="896"/>
    </row>
    <row r="3636" spans="6:6" x14ac:dyDescent="0.2">
      <c r="F3636" s="896"/>
    </row>
    <row r="3637" spans="6:6" x14ac:dyDescent="0.2">
      <c r="F3637" s="896"/>
    </row>
    <row r="3638" spans="6:6" x14ac:dyDescent="0.2">
      <c r="F3638" s="896"/>
    </row>
    <row r="3639" spans="6:6" x14ac:dyDescent="0.2">
      <c r="F3639" s="896"/>
    </row>
    <row r="3640" spans="6:6" x14ac:dyDescent="0.2">
      <c r="F3640" s="896"/>
    </row>
    <row r="3641" spans="6:6" x14ac:dyDescent="0.2">
      <c r="F3641" s="896"/>
    </row>
    <row r="3642" spans="6:6" x14ac:dyDescent="0.2">
      <c r="F3642" s="896"/>
    </row>
    <row r="3643" spans="6:6" x14ac:dyDescent="0.2">
      <c r="F3643" s="896"/>
    </row>
    <row r="3644" spans="6:6" x14ac:dyDescent="0.2">
      <c r="F3644" s="896"/>
    </row>
    <row r="3645" spans="6:6" x14ac:dyDescent="0.2">
      <c r="F3645" s="896"/>
    </row>
    <row r="3646" spans="6:6" x14ac:dyDescent="0.2">
      <c r="F3646" s="896"/>
    </row>
    <row r="3647" spans="6:6" x14ac:dyDescent="0.2">
      <c r="F3647" s="896"/>
    </row>
    <row r="3648" spans="6:6" x14ac:dyDescent="0.2">
      <c r="F3648" s="896"/>
    </row>
    <row r="3649" spans="6:6" x14ac:dyDescent="0.2">
      <c r="F3649" s="896"/>
    </row>
    <row r="3650" spans="6:6" x14ac:dyDescent="0.2">
      <c r="F3650" s="896"/>
    </row>
    <row r="3651" spans="6:6" x14ac:dyDescent="0.2">
      <c r="F3651" s="896"/>
    </row>
    <row r="3652" spans="6:6" x14ac:dyDescent="0.2">
      <c r="F3652" s="896"/>
    </row>
    <row r="3653" spans="6:6" x14ac:dyDescent="0.2">
      <c r="F3653" s="896"/>
    </row>
    <row r="3654" spans="6:6" x14ac:dyDescent="0.2">
      <c r="F3654" s="896"/>
    </row>
    <row r="3655" spans="6:6" x14ac:dyDescent="0.2">
      <c r="F3655" s="896"/>
    </row>
    <row r="3656" spans="6:6" x14ac:dyDescent="0.2">
      <c r="F3656" s="896"/>
    </row>
    <row r="3657" spans="6:6" x14ac:dyDescent="0.2">
      <c r="F3657" s="896"/>
    </row>
    <row r="3658" spans="6:6" x14ac:dyDescent="0.2">
      <c r="F3658" s="896"/>
    </row>
    <row r="3659" spans="6:6" x14ac:dyDescent="0.2">
      <c r="F3659" s="896"/>
    </row>
    <row r="3660" spans="6:6" x14ac:dyDescent="0.2">
      <c r="F3660" s="896"/>
    </row>
    <row r="3661" spans="6:6" x14ac:dyDescent="0.2">
      <c r="F3661" s="896"/>
    </row>
    <row r="3662" spans="6:6" x14ac:dyDescent="0.2">
      <c r="F3662" s="896"/>
    </row>
    <row r="3663" spans="6:6" x14ac:dyDescent="0.2">
      <c r="F3663" s="896"/>
    </row>
    <row r="3664" spans="6:6" x14ac:dyDescent="0.2">
      <c r="F3664" s="896"/>
    </row>
    <row r="3665" spans="6:6" x14ac:dyDescent="0.2">
      <c r="F3665" s="896"/>
    </row>
    <row r="3666" spans="6:6" x14ac:dyDescent="0.2">
      <c r="F3666" s="896"/>
    </row>
    <row r="3667" spans="6:6" x14ac:dyDescent="0.2">
      <c r="F3667" s="896"/>
    </row>
    <row r="3668" spans="6:6" x14ac:dyDescent="0.2">
      <c r="F3668" s="896"/>
    </row>
    <row r="3669" spans="6:6" x14ac:dyDescent="0.2">
      <c r="F3669" s="896"/>
    </row>
    <row r="3670" spans="6:6" x14ac:dyDescent="0.2">
      <c r="F3670" s="896"/>
    </row>
    <row r="3671" spans="6:6" x14ac:dyDescent="0.2">
      <c r="F3671" s="896"/>
    </row>
    <row r="3672" spans="6:6" x14ac:dyDescent="0.2">
      <c r="F3672" s="896"/>
    </row>
    <row r="3673" spans="6:6" x14ac:dyDescent="0.2">
      <c r="F3673" s="896"/>
    </row>
    <row r="3674" spans="6:6" x14ac:dyDescent="0.2">
      <c r="F3674" s="896"/>
    </row>
    <row r="3675" spans="6:6" x14ac:dyDescent="0.2">
      <c r="F3675" s="896"/>
    </row>
    <row r="3676" spans="6:6" x14ac:dyDescent="0.2">
      <c r="F3676" s="896"/>
    </row>
    <row r="3677" spans="6:6" x14ac:dyDescent="0.2">
      <c r="F3677" s="896"/>
    </row>
    <row r="3678" spans="6:6" x14ac:dyDescent="0.2">
      <c r="F3678" s="896"/>
    </row>
    <row r="3679" spans="6:6" x14ac:dyDescent="0.2">
      <c r="F3679" s="896"/>
    </row>
    <row r="3680" spans="6:6" x14ac:dyDescent="0.2">
      <c r="F3680" s="896"/>
    </row>
    <row r="3681" spans="6:6" x14ac:dyDescent="0.2">
      <c r="F3681" s="896"/>
    </row>
    <row r="3682" spans="6:6" x14ac:dyDescent="0.2">
      <c r="F3682" s="896"/>
    </row>
    <row r="3683" spans="6:6" x14ac:dyDescent="0.2">
      <c r="F3683" s="896"/>
    </row>
    <row r="3684" spans="6:6" x14ac:dyDescent="0.2">
      <c r="F3684" s="896"/>
    </row>
    <row r="3685" spans="6:6" x14ac:dyDescent="0.2">
      <c r="F3685" s="896"/>
    </row>
    <row r="3686" spans="6:6" x14ac:dyDescent="0.2">
      <c r="F3686" s="896"/>
    </row>
    <row r="3687" spans="6:6" x14ac:dyDescent="0.2">
      <c r="F3687" s="896"/>
    </row>
    <row r="3688" spans="6:6" x14ac:dyDescent="0.2">
      <c r="F3688" s="896"/>
    </row>
    <row r="3689" spans="6:6" x14ac:dyDescent="0.2">
      <c r="F3689" s="896"/>
    </row>
    <row r="3690" spans="6:6" x14ac:dyDescent="0.2">
      <c r="F3690" s="896"/>
    </row>
    <row r="3691" spans="6:6" x14ac:dyDescent="0.2">
      <c r="F3691" s="896"/>
    </row>
    <row r="3692" spans="6:6" x14ac:dyDescent="0.2">
      <c r="F3692" s="896"/>
    </row>
    <row r="3693" spans="6:6" x14ac:dyDescent="0.2">
      <c r="F3693" s="896"/>
    </row>
    <row r="3694" spans="6:6" x14ac:dyDescent="0.2">
      <c r="F3694" s="896"/>
    </row>
    <row r="3695" spans="6:6" x14ac:dyDescent="0.2">
      <c r="F3695" s="896"/>
    </row>
    <row r="3696" spans="6:6" x14ac:dyDescent="0.2">
      <c r="F3696" s="896"/>
    </row>
    <row r="3697" spans="6:6" x14ac:dyDescent="0.2">
      <c r="F3697" s="896"/>
    </row>
    <row r="3698" spans="6:6" x14ac:dyDescent="0.2">
      <c r="F3698" s="896"/>
    </row>
    <row r="3699" spans="6:6" x14ac:dyDescent="0.2">
      <c r="F3699" s="896"/>
    </row>
    <row r="3700" spans="6:6" x14ac:dyDescent="0.2">
      <c r="F3700" s="896"/>
    </row>
    <row r="3701" spans="6:6" x14ac:dyDescent="0.2">
      <c r="F3701" s="896"/>
    </row>
    <row r="3702" spans="6:6" x14ac:dyDescent="0.2">
      <c r="F3702" s="896"/>
    </row>
    <row r="3703" spans="6:6" x14ac:dyDescent="0.2">
      <c r="F3703" s="896"/>
    </row>
    <row r="3704" spans="6:6" x14ac:dyDescent="0.2">
      <c r="F3704" s="896"/>
    </row>
    <row r="3705" spans="6:6" x14ac:dyDescent="0.2">
      <c r="F3705" s="896"/>
    </row>
    <row r="3706" spans="6:6" x14ac:dyDescent="0.2">
      <c r="F3706" s="896"/>
    </row>
    <row r="3707" spans="6:6" x14ac:dyDescent="0.2">
      <c r="F3707" s="896"/>
    </row>
    <row r="3708" spans="6:6" x14ac:dyDescent="0.2">
      <c r="F3708" s="896"/>
    </row>
    <row r="3709" spans="6:6" x14ac:dyDescent="0.2">
      <c r="F3709" s="896"/>
    </row>
    <row r="3710" spans="6:6" x14ac:dyDescent="0.2">
      <c r="F3710" s="896"/>
    </row>
    <row r="3711" spans="6:6" x14ac:dyDescent="0.2">
      <c r="F3711" s="896"/>
    </row>
    <row r="3712" spans="6:6" x14ac:dyDescent="0.2">
      <c r="F3712" s="896"/>
    </row>
    <row r="3713" spans="6:6" x14ac:dyDescent="0.2">
      <c r="F3713" s="896"/>
    </row>
    <row r="3714" spans="6:6" x14ac:dyDescent="0.2">
      <c r="F3714" s="896"/>
    </row>
    <row r="3715" spans="6:6" x14ac:dyDescent="0.2">
      <c r="F3715" s="896"/>
    </row>
    <row r="3716" spans="6:6" x14ac:dyDescent="0.2">
      <c r="F3716" s="896"/>
    </row>
    <row r="3717" spans="6:6" x14ac:dyDescent="0.2">
      <c r="F3717" s="896"/>
    </row>
    <row r="3718" spans="6:6" x14ac:dyDescent="0.2">
      <c r="F3718" s="896"/>
    </row>
    <row r="3719" spans="6:6" x14ac:dyDescent="0.2">
      <c r="F3719" s="896"/>
    </row>
    <row r="3720" spans="6:6" x14ac:dyDescent="0.2">
      <c r="F3720" s="896"/>
    </row>
    <row r="3721" spans="6:6" x14ac:dyDescent="0.2">
      <c r="F3721" s="896"/>
    </row>
    <row r="3722" spans="6:6" x14ac:dyDescent="0.2">
      <c r="F3722" s="896"/>
    </row>
    <row r="3723" spans="6:6" x14ac:dyDescent="0.2">
      <c r="F3723" s="896"/>
    </row>
    <row r="3724" spans="6:6" x14ac:dyDescent="0.2">
      <c r="F3724" s="896"/>
    </row>
    <row r="3725" spans="6:6" x14ac:dyDescent="0.2">
      <c r="F3725" s="896"/>
    </row>
    <row r="3726" spans="6:6" x14ac:dyDescent="0.2">
      <c r="F3726" s="896"/>
    </row>
    <row r="3727" spans="6:6" x14ac:dyDescent="0.2">
      <c r="F3727" s="896"/>
    </row>
    <row r="3728" spans="6:6" x14ac:dyDescent="0.2">
      <c r="F3728" s="896"/>
    </row>
    <row r="3729" spans="6:6" x14ac:dyDescent="0.2">
      <c r="F3729" s="896"/>
    </row>
    <row r="3730" spans="6:6" x14ac:dyDescent="0.2">
      <c r="F3730" s="896"/>
    </row>
    <row r="3731" spans="6:6" x14ac:dyDescent="0.2">
      <c r="F3731" s="896"/>
    </row>
    <row r="3732" spans="6:6" x14ac:dyDescent="0.2">
      <c r="F3732" s="896"/>
    </row>
    <row r="3733" spans="6:6" x14ac:dyDescent="0.2">
      <c r="F3733" s="896"/>
    </row>
    <row r="3734" spans="6:6" x14ac:dyDescent="0.2">
      <c r="F3734" s="896"/>
    </row>
    <row r="3735" spans="6:6" x14ac:dyDescent="0.2">
      <c r="F3735" s="896"/>
    </row>
    <row r="3736" spans="6:6" x14ac:dyDescent="0.2">
      <c r="F3736" s="896"/>
    </row>
    <row r="3737" spans="6:6" x14ac:dyDescent="0.2">
      <c r="F3737" s="896"/>
    </row>
    <row r="3738" spans="6:6" x14ac:dyDescent="0.2">
      <c r="F3738" s="896"/>
    </row>
    <row r="3739" spans="6:6" x14ac:dyDescent="0.2">
      <c r="F3739" s="896"/>
    </row>
    <row r="3740" spans="6:6" x14ac:dyDescent="0.2">
      <c r="F3740" s="896"/>
    </row>
    <row r="3741" spans="6:6" x14ac:dyDescent="0.2">
      <c r="F3741" s="896"/>
    </row>
    <row r="3742" spans="6:6" x14ac:dyDescent="0.2">
      <c r="F3742" s="896"/>
    </row>
    <row r="3743" spans="6:6" x14ac:dyDescent="0.2">
      <c r="F3743" s="896"/>
    </row>
    <row r="3744" spans="6:6" x14ac:dyDescent="0.2">
      <c r="F3744" s="896"/>
    </row>
    <row r="3745" spans="6:6" x14ac:dyDescent="0.2">
      <c r="F3745" s="896"/>
    </row>
    <row r="3746" spans="6:6" x14ac:dyDescent="0.2">
      <c r="F3746" s="896"/>
    </row>
    <row r="3747" spans="6:6" x14ac:dyDescent="0.2">
      <c r="F3747" s="896"/>
    </row>
    <row r="3748" spans="6:6" x14ac:dyDescent="0.2">
      <c r="F3748" s="896"/>
    </row>
    <row r="3749" spans="6:6" x14ac:dyDescent="0.2">
      <c r="F3749" s="896"/>
    </row>
    <row r="3750" spans="6:6" x14ac:dyDescent="0.2">
      <c r="F3750" s="896"/>
    </row>
    <row r="3751" spans="6:6" x14ac:dyDescent="0.2">
      <c r="F3751" s="896"/>
    </row>
    <row r="3752" spans="6:6" x14ac:dyDescent="0.2">
      <c r="F3752" s="896"/>
    </row>
    <row r="3753" spans="6:6" x14ac:dyDescent="0.2">
      <c r="F3753" s="896"/>
    </row>
    <row r="3754" spans="6:6" x14ac:dyDescent="0.2">
      <c r="F3754" s="896"/>
    </row>
    <row r="3755" spans="6:6" x14ac:dyDescent="0.2">
      <c r="F3755" s="896"/>
    </row>
    <row r="3756" spans="6:6" x14ac:dyDescent="0.2">
      <c r="F3756" s="896"/>
    </row>
    <row r="3757" spans="6:6" x14ac:dyDescent="0.2">
      <c r="F3757" s="896"/>
    </row>
    <row r="3758" spans="6:6" x14ac:dyDescent="0.2">
      <c r="F3758" s="896"/>
    </row>
    <row r="3759" spans="6:6" x14ac:dyDescent="0.2">
      <c r="F3759" s="896"/>
    </row>
    <row r="3760" spans="6:6" x14ac:dyDescent="0.2">
      <c r="F3760" s="896"/>
    </row>
    <row r="3761" spans="6:6" x14ac:dyDescent="0.2">
      <c r="F3761" s="896"/>
    </row>
    <row r="3762" spans="6:6" x14ac:dyDescent="0.2">
      <c r="F3762" s="896"/>
    </row>
    <row r="3763" spans="6:6" x14ac:dyDescent="0.2">
      <c r="F3763" s="896"/>
    </row>
    <row r="3764" spans="6:6" x14ac:dyDescent="0.2">
      <c r="F3764" s="896"/>
    </row>
    <row r="3765" spans="6:6" x14ac:dyDescent="0.2">
      <c r="F3765" s="896"/>
    </row>
    <row r="3766" spans="6:6" x14ac:dyDescent="0.2">
      <c r="F3766" s="896"/>
    </row>
    <row r="3767" spans="6:6" x14ac:dyDescent="0.2">
      <c r="F3767" s="896"/>
    </row>
    <row r="3768" spans="6:6" x14ac:dyDescent="0.2">
      <c r="F3768" s="896"/>
    </row>
    <row r="3769" spans="6:6" x14ac:dyDescent="0.2">
      <c r="F3769" s="896"/>
    </row>
    <row r="3770" spans="6:6" x14ac:dyDescent="0.2">
      <c r="F3770" s="896"/>
    </row>
    <row r="3771" spans="6:6" x14ac:dyDescent="0.2">
      <c r="F3771" s="896"/>
    </row>
    <row r="3772" spans="6:6" x14ac:dyDescent="0.2">
      <c r="F3772" s="896"/>
    </row>
    <row r="3773" spans="6:6" x14ac:dyDescent="0.2">
      <c r="F3773" s="896"/>
    </row>
    <row r="3774" spans="6:6" x14ac:dyDescent="0.2">
      <c r="F3774" s="896"/>
    </row>
    <row r="3775" spans="6:6" x14ac:dyDescent="0.2">
      <c r="F3775" s="896"/>
    </row>
    <row r="3776" spans="6:6" x14ac:dyDescent="0.2">
      <c r="F3776" s="896"/>
    </row>
    <row r="3777" spans="6:6" x14ac:dyDescent="0.2">
      <c r="F3777" s="896"/>
    </row>
    <row r="3778" spans="6:6" x14ac:dyDescent="0.2">
      <c r="F3778" s="896"/>
    </row>
    <row r="3779" spans="6:6" x14ac:dyDescent="0.2">
      <c r="F3779" s="896"/>
    </row>
    <row r="3780" spans="6:6" x14ac:dyDescent="0.2">
      <c r="F3780" s="896"/>
    </row>
    <row r="3781" spans="6:6" x14ac:dyDescent="0.2">
      <c r="F3781" s="896"/>
    </row>
    <row r="3782" spans="6:6" x14ac:dyDescent="0.2">
      <c r="F3782" s="896"/>
    </row>
    <row r="3783" spans="6:6" x14ac:dyDescent="0.2">
      <c r="F3783" s="896"/>
    </row>
    <row r="3784" spans="6:6" x14ac:dyDescent="0.2">
      <c r="F3784" s="896"/>
    </row>
    <row r="3785" spans="6:6" x14ac:dyDescent="0.2">
      <c r="F3785" s="896"/>
    </row>
    <row r="3786" spans="6:6" x14ac:dyDescent="0.2">
      <c r="F3786" s="896"/>
    </row>
    <row r="3787" spans="6:6" x14ac:dyDescent="0.2">
      <c r="F3787" s="896"/>
    </row>
    <row r="3788" spans="6:6" x14ac:dyDescent="0.2">
      <c r="F3788" s="896"/>
    </row>
    <row r="3789" spans="6:6" x14ac:dyDescent="0.2">
      <c r="F3789" s="896"/>
    </row>
    <row r="3790" spans="6:6" x14ac:dyDescent="0.2">
      <c r="F3790" s="896"/>
    </row>
    <row r="3791" spans="6:6" x14ac:dyDescent="0.2">
      <c r="F3791" s="896"/>
    </row>
    <row r="3792" spans="6:6" x14ac:dyDescent="0.2">
      <c r="F3792" s="896"/>
    </row>
    <row r="3793" spans="6:6" x14ac:dyDescent="0.2">
      <c r="F3793" s="896"/>
    </row>
    <row r="3794" spans="6:6" x14ac:dyDescent="0.2">
      <c r="F3794" s="896"/>
    </row>
    <row r="3795" spans="6:6" x14ac:dyDescent="0.2">
      <c r="F3795" s="896"/>
    </row>
    <row r="3796" spans="6:6" x14ac:dyDescent="0.2">
      <c r="F3796" s="896"/>
    </row>
    <row r="3797" spans="6:6" x14ac:dyDescent="0.2">
      <c r="F3797" s="896"/>
    </row>
    <row r="3798" spans="6:6" x14ac:dyDescent="0.2">
      <c r="F3798" s="896"/>
    </row>
    <row r="3799" spans="6:6" x14ac:dyDescent="0.2">
      <c r="F3799" s="896"/>
    </row>
    <row r="3800" spans="6:6" x14ac:dyDescent="0.2">
      <c r="F3800" s="896"/>
    </row>
    <row r="3801" spans="6:6" x14ac:dyDescent="0.2">
      <c r="F3801" s="896"/>
    </row>
    <row r="3802" spans="6:6" x14ac:dyDescent="0.2">
      <c r="F3802" s="896"/>
    </row>
    <row r="3803" spans="6:6" x14ac:dyDescent="0.2">
      <c r="F3803" s="896"/>
    </row>
    <row r="3804" spans="6:6" x14ac:dyDescent="0.2">
      <c r="F3804" s="896"/>
    </row>
    <row r="3805" spans="6:6" x14ac:dyDescent="0.2">
      <c r="F3805" s="896"/>
    </row>
    <row r="3806" spans="6:6" x14ac:dyDescent="0.2">
      <c r="F3806" s="896"/>
    </row>
    <row r="3807" spans="6:6" x14ac:dyDescent="0.2">
      <c r="F3807" s="896"/>
    </row>
    <row r="3808" spans="6:6" x14ac:dyDescent="0.2">
      <c r="F3808" s="896"/>
    </row>
    <row r="3809" spans="6:6" x14ac:dyDescent="0.2">
      <c r="F3809" s="896"/>
    </row>
    <row r="3810" spans="6:6" x14ac:dyDescent="0.2">
      <c r="F3810" s="896"/>
    </row>
    <row r="3811" spans="6:6" x14ac:dyDescent="0.2">
      <c r="F3811" s="896"/>
    </row>
    <row r="3812" spans="6:6" x14ac:dyDescent="0.2">
      <c r="F3812" s="896"/>
    </row>
    <row r="3813" spans="6:6" x14ac:dyDescent="0.2">
      <c r="F3813" s="896"/>
    </row>
    <row r="3814" spans="6:6" x14ac:dyDescent="0.2">
      <c r="F3814" s="896"/>
    </row>
    <row r="3815" spans="6:6" x14ac:dyDescent="0.2">
      <c r="F3815" s="896"/>
    </row>
    <row r="3816" spans="6:6" x14ac:dyDescent="0.2">
      <c r="F3816" s="896"/>
    </row>
    <row r="3817" spans="6:6" x14ac:dyDescent="0.2">
      <c r="F3817" s="896"/>
    </row>
    <row r="3818" spans="6:6" x14ac:dyDescent="0.2">
      <c r="F3818" s="896"/>
    </row>
    <row r="3819" spans="6:6" x14ac:dyDescent="0.2">
      <c r="F3819" s="896"/>
    </row>
    <row r="3820" spans="6:6" x14ac:dyDescent="0.2">
      <c r="F3820" s="896"/>
    </row>
    <row r="3821" spans="6:6" x14ac:dyDescent="0.2">
      <c r="F3821" s="896"/>
    </row>
    <row r="3822" spans="6:6" x14ac:dyDescent="0.2">
      <c r="F3822" s="896"/>
    </row>
    <row r="3823" spans="6:6" x14ac:dyDescent="0.2">
      <c r="F3823" s="896"/>
    </row>
    <row r="3824" spans="6:6" x14ac:dyDescent="0.2">
      <c r="F3824" s="896"/>
    </row>
    <row r="3825" spans="6:6" x14ac:dyDescent="0.2">
      <c r="F3825" s="896"/>
    </row>
    <row r="3826" spans="6:6" x14ac:dyDescent="0.2">
      <c r="F3826" s="896"/>
    </row>
    <row r="3827" spans="6:6" x14ac:dyDescent="0.2">
      <c r="F3827" s="896"/>
    </row>
    <row r="3828" spans="6:6" x14ac:dyDescent="0.2">
      <c r="F3828" s="896"/>
    </row>
    <row r="3829" spans="6:6" x14ac:dyDescent="0.2">
      <c r="F3829" s="896"/>
    </row>
    <row r="3830" spans="6:6" x14ac:dyDescent="0.2">
      <c r="F3830" s="896"/>
    </row>
    <row r="3831" spans="6:6" x14ac:dyDescent="0.2">
      <c r="F3831" s="896"/>
    </row>
    <row r="3832" spans="6:6" x14ac:dyDescent="0.2">
      <c r="F3832" s="896"/>
    </row>
    <row r="3833" spans="6:6" x14ac:dyDescent="0.2">
      <c r="F3833" s="896"/>
    </row>
    <row r="3834" spans="6:6" x14ac:dyDescent="0.2">
      <c r="F3834" s="896"/>
    </row>
    <row r="3835" spans="6:6" x14ac:dyDescent="0.2">
      <c r="F3835" s="896"/>
    </row>
    <row r="3836" spans="6:6" x14ac:dyDescent="0.2">
      <c r="F3836" s="896"/>
    </row>
    <row r="3837" spans="6:6" x14ac:dyDescent="0.2">
      <c r="F3837" s="896"/>
    </row>
    <row r="3838" spans="6:6" x14ac:dyDescent="0.2">
      <c r="F3838" s="896"/>
    </row>
    <row r="3839" spans="6:6" x14ac:dyDescent="0.2">
      <c r="F3839" s="896"/>
    </row>
    <row r="3840" spans="6:6" x14ac:dyDescent="0.2">
      <c r="F3840" s="896"/>
    </row>
    <row r="3841" spans="6:6" x14ac:dyDescent="0.2">
      <c r="F3841" s="896"/>
    </row>
    <row r="3842" spans="6:6" x14ac:dyDescent="0.2">
      <c r="F3842" s="896"/>
    </row>
    <row r="3843" spans="6:6" x14ac:dyDescent="0.2">
      <c r="F3843" s="896"/>
    </row>
    <row r="3844" spans="6:6" x14ac:dyDescent="0.2">
      <c r="F3844" s="896"/>
    </row>
    <row r="3845" spans="6:6" x14ac:dyDescent="0.2">
      <c r="F3845" s="896"/>
    </row>
    <row r="3846" spans="6:6" x14ac:dyDescent="0.2">
      <c r="F3846" s="896"/>
    </row>
    <row r="3847" spans="6:6" x14ac:dyDescent="0.2">
      <c r="F3847" s="896"/>
    </row>
    <row r="3848" spans="6:6" x14ac:dyDescent="0.2">
      <c r="F3848" s="896"/>
    </row>
    <row r="3849" spans="6:6" x14ac:dyDescent="0.2">
      <c r="F3849" s="896"/>
    </row>
    <row r="3850" spans="6:6" x14ac:dyDescent="0.2">
      <c r="F3850" s="896"/>
    </row>
    <row r="3851" spans="6:6" x14ac:dyDescent="0.2">
      <c r="F3851" s="896"/>
    </row>
    <row r="3852" spans="6:6" x14ac:dyDescent="0.2">
      <c r="F3852" s="896"/>
    </row>
    <row r="3853" spans="6:6" x14ac:dyDescent="0.2">
      <c r="F3853" s="896"/>
    </row>
    <row r="3854" spans="6:6" x14ac:dyDescent="0.2">
      <c r="F3854" s="896"/>
    </row>
    <row r="3855" spans="6:6" x14ac:dyDescent="0.2">
      <c r="F3855" s="896"/>
    </row>
    <row r="3856" spans="6:6" x14ac:dyDescent="0.2">
      <c r="F3856" s="896"/>
    </row>
    <row r="3857" spans="6:6" x14ac:dyDescent="0.2">
      <c r="F3857" s="896"/>
    </row>
    <row r="3858" spans="6:6" x14ac:dyDescent="0.2">
      <c r="F3858" s="896"/>
    </row>
    <row r="3859" spans="6:6" x14ac:dyDescent="0.2">
      <c r="F3859" s="896"/>
    </row>
    <row r="3860" spans="6:6" x14ac:dyDescent="0.2">
      <c r="F3860" s="896"/>
    </row>
    <row r="3861" spans="6:6" x14ac:dyDescent="0.2">
      <c r="F3861" s="896"/>
    </row>
    <row r="3862" spans="6:6" x14ac:dyDescent="0.2">
      <c r="F3862" s="896"/>
    </row>
    <row r="3863" spans="6:6" x14ac:dyDescent="0.2">
      <c r="F3863" s="896"/>
    </row>
    <row r="3864" spans="6:6" x14ac:dyDescent="0.2">
      <c r="F3864" s="896"/>
    </row>
    <row r="3865" spans="6:6" x14ac:dyDescent="0.2">
      <c r="F3865" s="896"/>
    </row>
    <row r="3866" spans="6:6" x14ac:dyDescent="0.2">
      <c r="F3866" s="896"/>
    </row>
    <row r="3867" spans="6:6" x14ac:dyDescent="0.2">
      <c r="F3867" s="896"/>
    </row>
    <row r="3868" spans="6:6" x14ac:dyDescent="0.2">
      <c r="F3868" s="896"/>
    </row>
    <row r="3869" spans="6:6" x14ac:dyDescent="0.2">
      <c r="F3869" s="896"/>
    </row>
    <row r="3870" spans="6:6" x14ac:dyDescent="0.2">
      <c r="F3870" s="896"/>
    </row>
    <row r="3871" spans="6:6" x14ac:dyDescent="0.2">
      <c r="F3871" s="896"/>
    </row>
    <row r="3872" spans="6:6" x14ac:dyDescent="0.2">
      <c r="F3872" s="896"/>
    </row>
    <row r="3873" spans="6:6" x14ac:dyDescent="0.2">
      <c r="F3873" s="896"/>
    </row>
    <row r="3874" spans="6:6" x14ac:dyDescent="0.2">
      <c r="F3874" s="896"/>
    </row>
    <row r="3875" spans="6:6" x14ac:dyDescent="0.2">
      <c r="F3875" s="896"/>
    </row>
    <row r="3876" spans="6:6" x14ac:dyDescent="0.2">
      <c r="F3876" s="896"/>
    </row>
    <row r="3877" spans="6:6" x14ac:dyDescent="0.2">
      <c r="F3877" s="896"/>
    </row>
    <row r="3878" spans="6:6" x14ac:dyDescent="0.2">
      <c r="F3878" s="896"/>
    </row>
    <row r="3879" spans="6:6" x14ac:dyDescent="0.2">
      <c r="F3879" s="896"/>
    </row>
    <row r="3880" spans="6:6" x14ac:dyDescent="0.2">
      <c r="F3880" s="896"/>
    </row>
    <row r="3881" spans="6:6" x14ac:dyDescent="0.2">
      <c r="F3881" s="896"/>
    </row>
    <row r="3882" spans="6:6" x14ac:dyDescent="0.2">
      <c r="F3882" s="896"/>
    </row>
    <row r="3883" spans="6:6" x14ac:dyDescent="0.2">
      <c r="F3883" s="896"/>
    </row>
    <row r="3884" spans="6:6" x14ac:dyDescent="0.2">
      <c r="F3884" s="896"/>
    </row>
    <row r="3885" spans="6:6" x14ac:dyDescent="0.2">
      <c r="F3885" s="896"/>
    </row>
    <row r="3886" spans="6:6" x14ac:dyDescent="0.2">
      <c r="F3886" s="896"/>
    </row>
    <row r="3887" spans="6:6" x14ac:dyDescent="0.2">
      <c r="F3887" s="896"/>
    </row>
    <row r="3888" spans="6:6" x14ac:dyDescent="0.2">
      <c r="F3888" s="896"/>
    </row>
    <row r="3889" spans="6:6" x14ac:dyDescent="0.2">
      <c r="F3889" s="896"/>
    </row>
    <row r="3890" spans="6:6" x14ac:dyDescent="0.2">
      <c r="F3890" s="896"/>
    </row>
    <row r="3891" spans="6:6" x14ac:dyDescent="0.2">
      <c r="F3891" s="896"/>
    </row>
    <row r="3892" spans="6:6" x14ac:dyDescent="0.2">
      <c r="F3892" s="896"/>
    </row>
    <row r="3893" spans="6:6" x14ac:dyDescent="0.2">
      <c r="F3893" s="896"/>
    </row>
    <row r="3894" spans="6:6" x14ac:dyDescent="0.2">
      <c r="F3894" s="896"/>
    </row>
    <row r="3895" spans="6:6" x14ac:dyDescent="0.2">
      <c r="F3895" s="896"/>
    </row>
    <row r="3896" spans="6:6" x14ac:dyDescent="0.2">
      <c r="F3896" s="896"/>
    </row>
    <row r="3897" spans="6:6" x14ac:dyDescent="0.2">
      <c r="F3897" s="896"/>
    </row>
    <row r="3898" spans="6:6" x14ac:dyDescent="0.2">
      <c r="F3898" s="896"/>
    </row>
    <row r="3899" spans="6:6" x14ac:dyDescent="0.2">
      <c r="F3899" s="896"/>
    </row>
    <row r="3900" spans="6:6" x14ac:dyDescent="0.2">
      <c r="F3900" s="896"/>
    </row>
    <row r="3901" spans="6:6" x14ac:dyDescent="0.2">
      <c r="F3901" s="896"/>
    </row>
    <row r="3902" spans="6:6" x14ac:dyDescent="0.2">
      <c r="F3902" s="896"/>
    </row>
    <row r="3903" spans="6:6" x14ac:dyDescent="0.2">
      <c r="F3903" s="896"/>
    </row>
    <row r="3904" spans="6:6" x14ac:dyDescent="0.2">
      <c r="F3904" s="896"/>
    </row>
    <row r="3905" spans="6:6" x14ac:dyDescent="0.2">
      <c r="F3905" s="896"/>
    </row>
    <row r="3906" spans="6:6" x14ac:dyDescent="0.2">
      <c r="F3906" s="896"/>
    </row>
    <row r="3907" spans="6:6" x14ac:dyDescent="0.2">
      <c r="F3907" s="896"/>
    </row>
    <row r="3908" spans="6:6" x14ac:dyDescent="0.2">
      <c r="F3908" s="896"/>
    </row>
    <row r="3909" spans="6:6" x14ac:dyDescent="0.2">
      <c r="F3909" s="896"/>
    </row>
    <row r="3910" spans="6:6" x14ac:dyDescent="0.2">
      <c r="F3910" s="896"/>
    </row>
    <row r="3911" spans="6:6" x14ac:dyDescent="0.2">
      <c r="F3911" s="896"/>
    </row>
    <row r="3912" spans="6:6" x14ac:dyDescent="0.2">
      <c r="F3912" s="896"/>
    </row>
    <row r="3913" spans="6:6" x14ac:dyDescent="0.2">
      <c r="F3913" s="896"/>
    </row>
    <row r="3914" spans="6:6" x14ac:dyDescent="0.2">
      <c r="F3914" s="896"/>
    </row>
    <row r="3915" spans="6:6" x14ac:dyDescent="0.2">
      <c r="F3915" s="896"/>
    </row>
    <row r="3916" spans="6:6" x14ac:dyDescent="0.2">
      <c r="F3916" s="896"/>
    </row>
    <row r="3917" spans="6:6" x14ac:dyDescent="0.2">
      <c r="F3917" s="896"/>
    </row>
    <row r="3918" spans="6:6" x14ac:dyDescent="0.2">
      <c r="F3918" s="896"/>
    </row>
    <row r="3919" spans="6:6" x14ac:dyDescent="0.2">
      <c r="F3919" s="896"/>
    </row>
    <row r="3920" spans="6:6" x14ac:dyDescent="0.2">
      <c r="F3920" s="896"/>
    </row>
    <row r="3921" spans="6:6" x14ac:dyDescent="0.2">
      <c r="F3921" s="896"/>
    </row>
    <row r="3922" spans="6:6" x14ac:dyDescent="0.2">
      <c r="F3922" s="896"/>
    </row>
    <row r="3923" spans="6:6" x14ac:dyDescent="0.2">
      <c r="F3923" s="896"/>
    </row>
    <row r="3924" spans="6:6" x14ac:dyDescent="0.2">
      <c r="F3924" s="896"/>
    </row>
    <row r="3925" spans="6:6" x14ac:dyDescent="0.2">
      <c r="F3925" s="896"/>
    </row>
    <row r="3926" spans="6:6" x14ac:dyDescent="0.2">
      <c r="F3926" s="896"/>
    </row>
    <row r="3927" spans="6:6" x14ac:dyDescent="0.2">
      <c r="F3927" s="896"/>
    </row>
    <row r="3928" spans="6:6" x14ac:dyDescent="0.2">
      <c r="F3928" s="896"/>
    </row>
    <row r="3929" spans="6:6" x14ac:dyDescent="0.2">
      <c r="F3929" s="896"/>
    </row>
    <row r="3930" spans="6:6" x14ac:dyDescent="0.2">
      <c r="F3930" s="896"/>
    </row>
    <row r="3931" spans="6:6" x14ac:dyDescent="0.2">
      <c r="F3931" s="896"/>
    </row>
    <row r="3932" spans="6:6" x14ac:dyDescent="0.2">
      <c r="F3932" s="896"/>
    </row>
    <row r="3933" spans="6:6" x14ac:dyDescent="0.2">
      <c r="F3933" s="896"/>
    </row>
    <row r="3934" spans="6:6" x14ac:dyDescent="0.2">
      <c r="F3934" s="896"/>
    </row>
    <row r="3935" spans="6:6" x14ac:dyDescent="0.2">
      <c r="F3935" s="896"/>
    </row>
    <row r="3936" spans="6:6" x14ac:dyDescent="0.2">
      <c r="F3936" s="896"/>
    </row>
    <row r="3937" spans="6:6" x14ac:dyDescent="0.2">
      <c r="F3937" s="896"/>
    </row>
    <row r="3938" spans="6:6" x14ac:dyDescent="0.2">
      <c r="F3938" s="896"/>
    </row>
    <row r="3939" spans="6:6" x14ac:dyDescent="0.2">
      <c r="F3939" s="896"/>
    </row>
    <row r="3940" spans="6:6" x14ac:dyDescent="0.2">
      <c r="F3940" s="896"/>
    </row>
    <row r="3941" spans="6:6" x14ac:dyDescent="0.2">
      <c r="F3941" s="896"/>
    </row>
    <row r="3942" spans="6:6" x14ac:dyDescent="0.2">
      <c r="F3942" s="896"/>
    </row>
    <row r="3943" spans="6:6" x14ac:dyDescent="0.2">
      <c r="F3943" s="896"/>
    </row>
    <row r="3944" spans="6:6" x14ac:dyDescent="0.2">
      <c r="F3944" s="896"/>
    </row>
    <row r="3945" spans="6:6" x14ac:dyDescent="0.2">
      <c r="F3945" s="896"/>
    </row>
    <row r="3946" spans="6:6" x14ac:dyDescent="0.2">
      <c r="F3946" s="896"/>
    </row>
    <row r="3947" spans="6:6" x14ac:dyDescent="0.2">
      <c r="F3947" s="896"/>
    </row>
    <row r="3948" spans="6:6" x14ac:dyDescent="0.2">
      <c r="F3948" s="896"/>
    </row>
    <row r="3949" spans="6:6" x14ac:dyDescent="0.2">
      <c r="F3949" s="896"/>
    </row>
    <row r="3950" spans="6:6" x14ac:dyDescent="0.2">
      <c r="F3950" s="896"/>
    </row>
    <row r="3951" spans="6:6" x14ac:dyDescent="0.2">
      <c r="F3951" s="896"/>
    </row>
    <row r="3952" spans="6:6" x14ac:dyDescent="0.2">
      <c r="F3952" s="896"/>
    </row>
    <row r="3953" spans="6:6" x14ac:dyDescent="0.2">
      <c r="F3953" s="896"/>
    </row>
    <row r="3954" spans="6:6" x14ac:dyDescent="0.2">
      <c r="F3954" s="896"/>
    </row>
    <row r="3955" spans="6:6" x14ac:dyDescent="0.2">
      <c r="F3955" s="896"/>
    </row>
    <row r="3956" spans="6:6" x14ac:dyDescent="0.2">
      <c r="F3956" s="896"/>
    </row>
    <row r="3957" spans="6:6" x14ac:dyDescent="0.2">
      <c r="F3957" s="896"/>
    </row>
    <row r="3958" spans="6:6" x14ac:dyDescent="0.2">
      <c r="F3958" s="896"/>
    </row>
    <row r="3959" spans="6:6" x14ac:dyDescent="0.2">
      <c r="F3959" s="896"/>
    </row>
    <row r="3960" spans="6:6" x14ac:dyDescent="0.2">
      <c r="F3960" s="896"/>
    </row>
    <row r="3961" spans="6:6" x14ac:dyDescent="0.2">
      <c r="F3961" s="896"/>
    </row>
    <row r="3962" spans="6:6" x14ac:dyDescent="0.2">
      <c r="F3962" s="896"/>
    </row>
    <row r="3963" spans="6:6" x14ac:dyDescent="0.2">
      <c r="F3963" s="896"/>
    </row>
    <row r="3964" spans="6:6" x14ac:dyDescent="0.2">
      <c r="F3964" s="896"/>
    </row>
    <row r="3965" spans="6:6" x14ac:dyDescent="0.2">
      <c r="F3965" s="896"/>
    </row>
    <row r="3966" spans="6:6" x14ac:dyDescent="0.2">
      <c r="F3966" s="896"/>
    </row>
    <row r="3967" spans="6:6" x14ac:dyDescent="0.2">
      <c r="F3967" s="896"/>
    </row>
    <row r="3968" spans="6:6" x14ac:dyDescent="0.2">
      <c r="F3968" s="896"/>
    </row>
    <row r="3969" spans="6:6" x14ac:dyDescent="0.2">
      <c r="F3969" s="896"/>
    </row>
    <row r="3970" spans="6:6" x14ac:dyDescent="0.2">
      <c r="F3970" s="896"/>
    </row>
    <row r="3971" spans="6:6" x14ac:dyDescent="0.2">
      <c r="F3971" s="896"/>
    </row>
    <row r="3972" spans="6:6" x14ac:dyDescent="0.2">
      <c r="F3972" s="896"/>
    </row>
    <row r="3973" spans="6:6" x14ac:dyDescent="0.2">
      <c r="F3973" s="896"/>
    </row>
    <row r="3974" spans="6:6" x14ac:dyDescent="0.2">
      <c r="F3974" s="896"/>
    </row>
    <row r="3975" spans="6:6" x14ac:dyDescent="0.2">
      <c r="F3975" s="896"/>
    </row>
    <row r="3976" spans="6:6" x14ac:dyDescent="0.2">
      <c r="F3976" s="896"/>
    </row>
    <row r="3977" spans="6:6" x14ac:dyDescent="0.2">
      <c r="F3977" s="896"/>
    </row>
    <row r="3978" spans="6:6" x14ac:dyDescent="0.2">
      <c r="F3978" s="896"/>
    </row>
    <row r="3979" spans="6:6" x14ac:dyDescent="0.2">
      <c r="F3979" s="896"/>
    </row>
    <row r="3980" spans="6:6" x14ac:dyDescent="0.2">
      <c r="F3980" s="896"/>
    </row>
    <row r="3981" spans="6:6" x14ac:dyDescent="0.2">
      <c r="F3981" s="896"/>
    </row>
    <row r="3982" spans="6:6" x14ac:dyDescent="0.2">
      <c r="F3982" s="896"/>
    </row>
    <row r="3983" spans="6:6" x14ac:dyDescent="0.2">
      <c r="F3983" s="896"/>
    </row>
    <row r="3984" spans="6:6" x14ac:dyDescent="0.2">
      <c r="F3984" s="896"/>
    </row>
    <row r="3985" spans="6:6" x14ac:dyDescent="0.2">
      <c r="F3985" s="896"/>
    </row>
    <row r="3986" spans="6:6" x14ac:dyDescent="0.2">
      <c r="F3986" s="896"/>
    </row>
    <row r="3987" spans="6:6" x14ac:dyDescent="0.2">
      <c r="F3987" s="896"/>
    </row>
    <row r="3988" spans="6:6" x14ac:dyDescent="0.2">
      <c r="F3988" s="896"/>
    </row>
    <row r="3989" spans="6:6" x14ac:dyDescent="0.2">
      <c r="F3989" s="896"/>
    </row>
    <row r="3990" spans="6:6" x14ac:dyDescent="0.2">
      <c r="F3990" s="896"/>
    </row>
    <row r="3991" spans="6:6" x14ac:dyDescent="0.2">
      <c r="F3991" s="896"/>
    </row>
    <row r="3992" spans="6:6" x14ac:dyDescent="0.2">
      <c r="F3992" s="896"/>
    </row>
    <row r="3993" spans="6:6" x14ac:dyDescent="0.2">
      <c r="F3993" s="896"/>
    </row>
    <row r="3994" spans="6:6" x14ac:dyDescent="0.2">
      <c r="F3994" s="896"/>
    </row>
    <row r="3995" spans="6:6" x14ac:dyDescent="0.2">
      <c r="F3995" s="896"/>
    </row>
    <row r="3996" spans="6:6" x14ac:dyDescent="0.2">
      <c r="F3996" s="896"/>
    </row>
    <row r="3997" spans="6:6" x14ac:dyDescent="0.2">
      <c r="F3997" s="896"/>
    </row>
    <row r="3998" spans="6:6" x14ac:dyDescent="0.2">
      <c r="F3998" s="896"/>
    </row>
    <row r="3999" spans="6:6" x14ac:dyDescent="0.2">
      <c r="F3999" s="896"/>
    </row>
    <row r="4000" spans="6:6" x14ac:dyDescent="0.2">
      <c r="F4000" s="896"/>
    </row>
    <row r="4001" spans="6:6" x14ac:dyDescent="0.2">
      <c r="F4001" s="896"/>
    </row>
    <row r="4002" spans="6:6" x14ac:dyDescent="0.2">
      <c r="F4002" s="896"/>
    </row>
    <row r="4003" spans="6:6" x14ac:dyDescent="0.2">
      <c r="F4003" s="896"/>
    </row>
    <row r="4004" spans="6:6" x14ac:dyDescent="0.2">
      <c r="F4004" s="896"/>
    </row>
    <row r="4005" spans="6:6" x14ac:dyDescent="0.2">
      <c r="F4005" s="896"/>
    </row>
    <row r="4006" spans="6:6" x14ac:dyDescent="0.2">
      <c r="F4006" s="896"/>
    </row>
    <row r="4007" spans="6:6" x14ac:dyDescent="0.2">
      <c r="F4007" s="896"/>
    </row>
    <row r="4008" spans="6:6" x14ac:dyDescent="0.2">
      <c r="F4008" s="896"/>
    </row>
    <row r="4009" spans="6:6" x14ac:dyDescent="0.2">
      <c r="F4009" s="896"/>
    </row>
    <row r="4010" spans="6:6" x14ac:dyDescent="0.2">
      <c r="F4010" s="896"/>
    </row>
    <row r="4011" spans="6:6" x14ac:dyDescent="0.2">
      <c r="F4011" s="896"/>
    </row>
    <row r="4012" spans="6:6" x14ac:dyDescent="0.2">
      <c r="F4012" s="896"/>
    </row>
    <row r="4013" spans="6:6" x14ac:dyDescent="0.2">
      <c r="F4013" s="896"/>
    </row>
    <row r="4014" spans="6:6" x14ac:dyDescent="0.2">
      <c r="F4014" s="896"/>
    </row>
    <row r="4015" spans="6:6" x14ac:dyDescent="0.2">
      <c r="F4015" s="896"/>
    </row>
    <row r="4016" spans="6:6" x14ac:dyDescent="0.2">
      <c r="F4016" s="896"/>
    </row>
    <row r="4017" spans="6:6" x14ac:dyDescent="0.2">
      <c r="F4017" s="896"/>
    </row>
    <row r="4018" spans="6:6" x14ac:dyDescent="0.2">
      <c r="F4018" s="896"/>
    </row>
    <row r="4019" spans="6:6" x14ac:dyDescent="0.2">
      <c r="F4019" s="896"/>
    </row>
    <row r="4020" spans="6:6" x14ac:dyDescent="0.2">
      <c r="F4020" s="896"/>
    </row>
    <row r="4021" spans="6:6" x14ac:dyDescent="0.2">
      <c r="F4021" s="896"/>
    </row>
    <row r="4022" spans="6:6" x14ac:dyDescent="0.2">
      <c r="F4022" s="896"/>
    </row>
    <row r="4023" spans="6:6" x14ac:dyDescent="0.2">
      <c r="F4023" s="896"/>
    </row>
    <row r="4024" spans="6:6" x14ac:dyDescent="0.2">
      <c r="F4024" s="896"/>
    </row>
    <row r="4025" spans="6:6" x14ac:dyDescent="0.2">
      <c r="F4025" s="896"/>
    </row>
    <row r="4026" spans="6:6" x14ac:dyDescent="0.2">
      <c r="F4026" s="896"/>
    </row>
    <row r="4027" spans="6:6" x14ac:dyDescent="0.2">
      <c r="F4027" s="896"/>
    </row>
    <row r="4028" spans="6:6" x14ac:dyDescent="0.2">
      <c r="F4028" s="896"/>
    </row>
    <row r="4029" spans="6:6" x14ac:dyDescent="0.2">
      <c r="F4029" s="896"/>
    </row>
    <row r="4030" spans="6:6" x14ac:dyDescent="0.2">
      <c r="F4030" s="896"/>
    </row>
    <row r="4031" spans="6:6" x14ac:dyDescent="0.2">
      <c r="F4031" s="896"/>
    </row>
    <row r="4032" spans="6:6" x14ac:dyDescent="0.2">
      <c r="F4032" s="896"/>
    </row>
    <row r="4033" spans="6:6" x14ac:dyDescent="0.2">
      <c r="F4033" s="896"/>
    </row>
    <row r="4034" spans="6:6" x14ac:dyDescent="0.2">
      <c r="F4034" s="896"/>
    </row>
    <row r="4035" spans="6:6" x14ac:dyDescent="0.2">
      <c r="F4035" s="896"/>
    </row>
    <row r="4036" spans="6:6" x14ac:dyDescent="0.2">
      <c r="F4036" s="896"/>
    </row>
    <row r="4037" spans="6:6" x14ac:dyDescent="0.2">
      <c r="F4037" s="896"/>
    </row>
    <row r="4038" spans="6:6" x14ac:dyDescent="0.2">
      <c r="F4038" s="896"/>
    </row>
    <row r="4039" spans="6:6" x14ac:dyDescent="0.2">
      <c r="F4039" s="896"/>
    </row>
    <row r="4040" spans="6:6" x14ac:dyDescent="0.2">
      <c r="F4040" s="896"/>
    </row>
    <row r="4041" spans="6:6" x14ac:dyDescent="0.2">
      <c r="F4041" s="896"/>
    </row>
    <row r="4042" spans="6:6" x14ac:dyDescent="0.2">
      <c r="F4042" s="896"/>
    </row>
    <row r="4043" spans="6:6" x14ac:dyDescent="0.2">
      <c r="F4043" s="896"/>
    </row>
    <row r="4044" spans="6:6" x14ac:dyDescent="0.2">
      <c r="F4044" s="896"/>
    </row>
    <row r="4045" spans="6:6" x14ac:dyDescent="0.2">
      <c r="F4045" s="896"/>
    </row>
    <row r="4046" spans="6:6" x14ac:dyDescent="0.2">
      <c r="F4046" s="896"/>
    </row>
    <row r="4047" spans="6:6" x14ac:dyDescent="0.2">
      <c r="F4047" s="896"/>
    </row>
    <row r="4048" spans="6:6" x14ac:dyDescent="0.2">
      <c r="F4048" s="896"/>
    </row>
    <row r="4049" spans="6:6" x14ac:dyDescent="0.2">
      <c r="F4049" s="896"/>
    </row>
    <row r="4050" spans="6:6" x14ac:dyDescent="0.2">
      <c r="F4050" s="896"/>
    </row>
    <row r="4051" spans="6:6" x14ac:dyDescent="0.2">
      <c r="F4051" s="896"/>
    </row>
    <row r="4052" spans="6:6" x14ac:dyDescent="0.2">
      <c r="F4052" s="896"/>
    </row>
    <row r="4053" spans="6:6" x14ac:dyDescent="0.2">
      <c r="F4053" s="896"/>
    </row>
    <row r="4054" spans="6:6" x14ac:dyDescent="0.2">
      <c r="F4054" s="896"/>
    </row>
    <row r="4055" spans="6:6" x14ac:dyDescent="0.2">
      <c r="F4055" s="896"/>
    </row>
    <row r="4056" spans="6:6" x14ac:dyDescent="0.2">
      <c r="F4056" s="896"/>
    </row>
    <row r="4057" spans="6:6" x14ac:dyDescent="0.2">
      <c r="F4057" s="896"/>
    </row>
    <row r="4058" spans="6:6" x14ac:dyDescent="0.2">
      <c r="F4058" s="896"/>
    </row>
    <row r="4059" spans="6:6" x14ac:dyDescent="0.2">
      <c r="F4059" s="896"/>
    </row>
    <row r="4060" spans="6:6" x14ac:dyDescent="0.2">
      <c r="F4060" s="896"/>
    </row>
    <row r="4061" spans="6:6" x14ac:dyDescent="0.2">
      <c r="F4061" s="896"/>
    </row>
    <row r="4062" spans="6:6" x14ac:dyDescent="0.2">
      <c r="F4062" s="896"/>
    </row>
    <row r="4063" spans="6:6" x14ac:dyDescent="0.2">
      <c r="F4063" s="896"/>
    </row>
    <row r="4064" spans="6:6" x14ac:dyDescent="0.2">
      <c r="F4064" s="896"/>
    </row>
    <row r="4065" spans="6:6" x14ac:dyDescent="0.2">
      <c r="F4065" s="896"/>
    </row>
    <row r="4066" spans="6:6" x14ac:dyDescent="0.2">
      <c r="F4066" s="896"/>
    </row>
    <row r="4067" spans="6:6" x14ac:dyDescent="0.2">
      <c r="F4067" s="896"/>
    </row>
    <row r="4068" spans="6:6" x14ac:dyDescent="0.2">
      <c r="F4068" s="896"/>
    </row>
    <row r="4069" spans="6:6" x14ac:dyDescent="0.2">
      <c r="F4069" s="896"/>
    </row>
    <row r="4070" spans="6:6" x14ac:dyDescent="0.2">
      <c r="F4070" s="896"/>
    </row>
    <row r="4071" spans="6:6" x14ac:dyDescent="0.2">
      <c r="F4071" s="896"/>
    </row>
    <row r="4072" spans="6:6" x14ac:dyDescent="0.2">
      <c r="F4072" s="896"/>
    </row>
    <row r="4073" spans="6:6" x14ac:dyDescent="0.2">
      <c r="F4073" s="896"/>
    </row>
    <row r="4074" spans="6:6" x14ac:dyDescent="0.2">
      <c r="F4074" s="896"/>
    </row>
    <row r="4075" spans="6:6" x14ac:dyDescent="0.2">
      <c r="F4075" s="896"/>
    </row>
    <row r="4076" spans="6:6" x14ac:dyDescent="0.2">
      <c r="F4076" s="896"/>
    </row>
    <row r="4077" spans="6:6" x14ac:dyDescent="0.2">
      <c r="F4077" s="896"/>
    </row>
    <row r="4078" spans="6:6" x14ac:dyDescent="0.2">
      <c r="F4078" s="896"/>
    </row>
    <row r="4079" spans="6:6" x14ac:dyDescent="0.2">
      <c r="F4079" s="896"/>
    </row>
    <row r="4080" spans="6:6" x14ac:dyDescent="0.2">
      <c r="F4080" s="896"/>
    </row>
    <row r="4081" spans="6:6" x14ac:dyDescent="0.2">
      <c r="F4081" s="896"/>
    </row>
    <row r="4082" spans="6:6" x14ac:dyDescent="0.2">
      <c r="F4082" s="896"/>
    </row>
    <row r="4083" spans="6:6" x14ac:dyDescent="0.2">
      <c r="F4083" s="896"/>
    </row>
    <row r="4084" spans="6:6" x14ac:dyDescent="0.2">
      <c r="F4084" s="896"/>
    </row>
    <row r="4085" spans="6:6" x14ac:dyDescent="0.2">
      <c r="F4085" s="896"/>
    </row>
    <row r="4086" spans="6:6" x14ac:dyDescent="0.2">
      <c r="F4086" s="896"/>
    </row>
    <row r="4087" spans="6:6" x14ac:dyDescent="0.2">
      <c r="F4087" s="896"/>
    </row>
    <row r="4088" spans="6:6" x14ac:dyDescent="0.2">
      <c r="F4088" s="896"/>
    </row>
    <row r="4089" spans="6:6" x14ac:dyDescent="0.2">
      <c r="F4089" s="896"/>
    </row>
    <row r="4090" spans="6:6" x14ac:dyDescent="0.2">
      <c r="F4090" s="896"/>
    </row>
    <row r="4091" spans="6:6" x14ac:dyDescent="0.2">
      <c r="F4091" s="896"/>
    </row>
    <row r="4092" spans="6:6" x14ac:dyDescent="0.2">
      <c r="F4092" s="896"/>
    </row>
    <row r="4093" spans="6:6" x14ac:dyDescent="0.2">
      <c r="F4093" s="896"/>
    </row>
    <row r="4094" spans="6:6" x14ac:dyDescent="0.2">
      <c r="F4094" s="896"/>
    </row>
    <row r="4095" spans="6:6" x14ac:dyDescent="0.2">
      <c r="F4095" s="896"/>
    </row>
    <row r="4096" spans="6:6" x14ac:dyDescent="0.2">
      <c r="F4096" s="896"/>
    </row>
    <row r="4097" spans="6:6" x14ac:dyDescent="0.2">
      <c r="F4097" s="896"/>
    </row>
    <row r="4098" spans="6:6" x14ac:dyDescent="0.2">
      <c r="F4098" s="896"/>
    </row>
    <row r="4099" spans="6:6" x14ac:dyDescent="0.2">
      <c r="F4099" s="896"/>
    </row>
    <row r="4100" spans="6:6" x14ac:dyDescent="0.2">
      <c r="F4100" s="896"/>
    </row>
    <row r="4101" spans="6:6" x14ac:dyDescent="0.2">
      <c r="F4101" s="896"/>
    </row>
    <row r="4102" spans="6:6" x14ac:dyDescent="0.2">
      <c r="F4102" s="896"/>
    </row>
    <row r="4103" spans="6:6" x14ac:dyDescent="0.2">
      <c r="F4103" s="896"/>
    </row>
    <row r="4104" spans="6:6" x14ac:dyDescent="0.2">
      <c r="F4104" s="896"/>
    </row>
    <row r="4105" spans="6:6" x14ac:dyDescent="0.2">
      <c r="F4105" s="896"/>
    </row>
    <row r="4106" spans="6:6" x14ac:dyDescent="0.2">
      <c r="F4106" s="896"/>
    </row>
    <row r="4107" spans="6:6" x14ac:dyDescent="0.2">
      <c r="F4107" s="896"/>
    </row>
    <row r="4108" spans="6:6" x14ac:dyDescent="0.2">
      <c r="F4108" s="896"/>
    </row>
    <row r="4109" spans="6:6" x14ac:dyDescent="0.2">
      <c r="F4109" s="896"/>
    </row>
    <row r="4110" spans="6:6" x14ac:dyDescent="0.2">
      <c r="F4110" s="896"/>
    </row>
    <row r="4111" spans="6:6" x14ac:dyDescent="0.2">
      <c r="F4111" s="896"/>
    </row>
    <row r="4112" spans="6:6" x14ac:dyDescent="0.2">
      <c r="F4112" s="896"/>
    </row>
    <row r="4113" spans="6:6" x14ac:dyDescent="0.2">
      <c r="F4113" s="896"/>
    </row>
    <row r="4114" spans="6:6" x14ac:dyDescent="0.2">
      <c r="F4114" s="896"/>
    </row>
    <row r="4115" spans="6:6" x14ac:dyDescent="0.2">
      <c r="F4115" s="896"/>
    </row>
    <row r="4116" spans="6:6" x14ac:dyDescent="0.2">
      <c r="F4116" s="896"/>
    </row>
    <row r="4117" spans="6:6" x14ac:dyDescent="0.2">
      <c r="F4117" s="896"/>
    </row>
    <row r="4118" spans="6:6" x14ac:dyDescent="0.2">
      <c r="F4118" s="896"/>
    </row>
    <row r="4119" spans="6:6" x14ac:dyDescent="0.2">
      <c r="F4119" s="896"/>
    </row>
    <row r="4120" spans="6:6" x14ac:dyDescent="0.2">
      <c r="F4120" s="896"/>
    </row>
    <row r="4121" spans="6:6" x14ac:dyDescent="0.2">
      <c r="F4121" s="896"/>
    </row>
    <row r="4122" spans="6:6" x14ac:dyDescent="0.2">
      <c r="F4122" s="896"/>
    </row>
    <row r="4123" spans="6:6" x14ac:dyDescent="0.2">
      <c r="F4123" s="896"/>
    </row>
    <row r="4124" spans="6:6" x14ac:dyDescent="0.2">
      <c r="F4124" s="896"/>
    </row>
    <row r="4125" spans="6:6" x14ac:dyDescent="0.2">
      <c r="F4125" s="896"/>
    </row>
    <row r="4126" spans="6:6" x14ac:dyDescent="0.2">
      <c r="F4126" s="896"/>
    </row>
    <row r="4127" spans="6:6" x14ac:dyDescent="0.2">
      <c r="F4127" s="896"/>
    </row>
    <row r="4128" spans="6:6" x14ac:dyDescent="0.2">
      <c r="F4128" s="896"/>
    </row>
    <row r="4129" spans="6:6" x14ac:dyDescent="0.2">
      <c r="F4129" s="896"/>
    </row>
    <row r="4130" spans="6:6" x14ac:dyDescent="0.2">
      <c r="F4130" s="896"/>
    </row>
    <row r="4131" spans="6:6" x14ac:dyDescent="0.2">
      <c r="F4131" s="896"/>
    </row>
    <row r="4132" spans="6:6" x14ac:dyDescent="0.2">
      <c r="F4132" s="896"/>
    </row>
    <row r="4133" spans="6:6" x14ac:dyDescent="0.2">
      <c r="F4133" s="896"/>
    </row>
    <row r="4134" spans="6:6" x14ac:dyDescent="0.2">
      <c r="F4134" s="896"/>
    </row>
    <row r="4135" spans="6:6" x14ac:dyDescent="0.2">
      <c r="F4135" s="896"/>
    </row>
    <row r="4136" spans="6:6" x14ac:dyDescent="0.2">
      <c r="F4136" s="896"/>
    </row>
    <row r="4137" spans="6:6" x14ac:dyDescent="0.2">
      <c r="F4137" s="896"/>
    </row>
    <row r="4138" spans="6:6" x14ac:dyDescent="0.2">
      <c r="F4138" s="896"/>
    </row>
    <row r="4139" spans="6:6" x14ac:dyDescent="0.2">
      <c r="F4139" s="896"/>
    </row>
    <row r="4140" spans="6:6" x14ac:dyDescent="0.2">
      <c r="F4140" s="896"/>
    </row>
    <row r="4141" spans="6:6" x14ac:dyDescent="0.2">
      <c r="F4141" s="896"/>
    </row>
    <row r="4142" spans="6:6" x14ac:dyDescent="0.2">
      <c r="F4142" s="896"/>
    </row>
    <row r="4143" spans="6:6" x14ac:dyDescent="0.2">
      <c r="F4143" s="896"/>
    </row>
    <row r="4144" spans="6:6" x14ac:dyDescent="0.2">
      <c r="F4144" s="896"/>
    </row>
    <row r="4145" spans="6:6" x14ac:dyDescent="0.2">
      <c r="F4145" s="896"/>
    </row>
    <row r="4146" spans="6:6" x14ac:dyDescent="0.2">
      <c r="F4146" s="896"/>
    </row>
    <row r="4147" spans="6:6" x14ac:dyDescent="0.2">
      <c r="F4147" s="896"/>
    </row>
    <row r="4148" spans="6:6" x14ac:dyDescent="0.2">
      <c r="F4148" s="896"/>
    </row>
    <row r="4149" spans="6:6" x14ac:dyDescent="0.2">
      <c r="F4149" s="896"/>
    </row>
    <row r="4150" spans="6:6" x14ac:dyDescent="0.2">
      <c r="F4150" s="896"/>
    </row>
    <row r="4151" spans="6:6" x14ac:dyDescent="0.2">
      <c r="F4151" s="896"/>
    </row>
    <row r="4152" spans="6:6" x14ac:dyDescent="0.2">
      <c r="F4152" s="896"/>
    </row>
    <row r="4153" spans="6:6" x14ac:dyDescent="0.2">
      <c r="F4153" s="896"/>
    </row>
    <row r="4154" spans="6:6" x14ac:dyDescent="0.2">
      <c r="F4154" s="896"/>
    </row>
    <row r="4155" spans="6:6" x14ac:dyDescent="0.2">
      <c r="F4155" s="896"/>
    </row>
    <row r="4156" spans="6:6" x14ac:dyDescent="0.2">
      <c r="F4156" s="896"/>
    </row>
    <row r="4157" spans="6:6" x14ac:dyDescent="0.2">
      <c r="F4157" s="896"/>
    </row>
    <row r="4158" spans="6:6" x14ac:dyDescent="0.2">
      <c r="F4158" s="896"/>
    </row>
    <row r="4159" spans="6:6" x14ac:dyDescent="0.2">
      <c r="F4159" s="896"/>
    </row>
    <row r="4160" spans="6:6" x14ac:dyDescent="0.2">
      <c r="F4160" s="896"/>
    </row>
    <row r="4161" spans="6:6" x14ac:dyDescent="0.2">
      <c r="F4161" s="896"/>
    </row>
    <row r="4162" spans="6:6" x14ac:dyDescent="0.2">
      <c r="F4162" s="896"/>
    </row>
    <row r="4163" spans="6:6" x14ac:dyDescent="0.2">
      <c r="F4163" s="896"/>
    </row>
    <row r="4164" spans="6:6" x14ac:dyDescent="0.2">
      <c r="F4164" s="896"/>
    </row>
    <row r="4165" spans="6:6" x14ac:dyDescent="0.2">
      <c r="F4165" s="896"/>
    </row>
    <row r="4166" spans="6:6" x14ac:dyDescent="0.2">
      <c r="F4166" s="896"/>
    </row>
    <row r="4167" spans="6:6" x14ac:dyDescent="0.2">
      <c r="F4167" s="896"/>
    </row>
    <row r="4168" spans="6:6" x14ac:dyDescent="0.2">
      <c r="F4168" s="896"/>
    </row>
    <row r="4169" spans="6:6" x14ac:dyDescent="0.2">
      <c r="F4169" s="896"/>
    </row>
    <row r="4170" spans="6:6" x14ac:dyDescent="0.2">
      <c r="F4170" s="896"/>
    </row>
    <row r="4171" spans="6:6" x14ac:dyDescent="0.2">
      <c r="F4171" s="896"/>
    </row>
    <row r="4172" spans="6:6" x14ac:dyDescent="0.2">
      <c r="F4172" s="896"/>
    </row>
    <row r="4173" spans="6:6" x14ac:dyDescent="0.2">
      <c r="F4173" s="896"/>
    </row>
    <row r="4174" spans="6:6" x14ac:dyDescent="0.2">
      <c r="F4174" s="896"/>
    </row>
    <row r="4175" spans="6:6" x14ac:dyDescent="0.2">
      <c r="F4175" s="896"/>
    </row>
    <row r="4176" spans="6:6" x14ac:dyDescent="0.2">
      <c r="F4176" s="896"/>
    </row>
    <row r="4177" spans="6:6" x14ac:dyDescent="0.2">
      <c r="F4177" s="896"/>
    </row>
    <row r="4178" spans="6:6" x14ac:dyDescent="0.2">
      <c r="F4178" s="896"/>
    </row>
    <row r="4179" spans="6:6" x14ac:dyDescent="0.2">
      <c r="F4179" s="896"/>
    </row>
    <row r="4180" spans="6:6" x14ac:dyDescent="0.2">
      <c r="F4180" s="896"/>
    </row>
    <row r="4181" spans="6:6" x14ac:dyDescent="0.2">
      <c r="F4181" s="896"/>
    </row>
    <row r="4182" spans="6:6" x14ac:dyDescent="0.2">
      <c r="F4182" s="896"/>
    </row>
    <row r="4183" spans="6:6" x14ac:dyDescent="0.2">
      <c r="F4183" s="896"/>
    </row>
    <row r="4184" spans="6:6" x14ac:dyDescent="0.2">
      <c r="F4184" s="896"/>
    </row>
    <row r="4185" spans="6:6" x14ac:dyDescent="0.2">
      <c r="F4185" s="896"/>
    </row>
    <row r="4186" spans="6:6" x14ac:dyDescent="0.2">
      <c r="F4186" s="896"/>
    </row>
    <row r="4187" spans="6:6" x14ac:dyDescent="0.2">
      <c r="F4187" s="896"/>
    </row>
    <row r="4188" spans="6:6" x14ac:dyDescent="0.2">
      <c r="F4188" s="896"/>
    </row>
    <row r="4189" spans="6:6" x14ac:dyDescent="0.2">
      <c r="F4189" s="896"/>
    </row>
    <row r="4190" spans="6:6" x14ac:dyDescent="0.2">
      <c r="F4190" s="896"/>
    </row>
    <row r="4191" spans="6:6" x14ac:dyDescent="0.2">
      <c r="F4191" s="896"/>
    </row>
    <row r="4192" spans="6:6" x14ac:dyDescent="0.2">
      <c r="F4192" s="896"/>
    </row>
    <row r="4193" spans="6:6" x14ac:dyDescent="0.2">
      <c r="F4193" s="896"/>
    </row>
    <row r="4194" spans="6:6" x14ac:dyDescent="0.2">
      <c r="F4194" s="896"/>
    </row>
    <row r="4195" spans="6:6" x14ac:dyDescent="0.2">
      <c r="F4195" s="896"/>
    </row>
    <row r="4196" spans="6:6" x14ac:dyDescent="0.2">
      <c r="F4196" s="896"/>
    </row>
    <row r="4197" spans="6:6" x14ac:dyDescent="0.2">
      <c r="F4197" s="896"/>
    </row>
    <row r="4198" spans="6:6" x14ac:dyDescent="0.2">
      <c r="F4198" s="896"/>
    </row>
    <row r="4199" spans="6:6" x14ac:dyDescent="0.2">
      <c r="F4199" s="896"/>
    </row>
    <row r="4200" spans="6:6" x14ac:dyDescent="0.2">
      <c r="F4200" s="896"/>
    </row>
    <row r="4201" spans="6:6" x14ac:dyDescent="0.2">
      <c r="F4201" s="896"/>
    </row>
    <row r="4202" spans="6:6" x14ac:dyDescent="0.2">
      <c r="F4202" s="896"/>
    </row>
    <row r="4203" spans="6:6" x14ac:dyDescent="0.2">
      <c r="F4203" s="896"/>
    </row>
    <row r="4204" spans="6:6" x14ac:dyDescent="0.2">
      <c r="F4204" s="896"/>
    </row>
    <row r="4205" spans="6:6" x14ac:dyDescent="0.2">
      <c r="F4205" s="896"/>
    </row>
    <row r="4206" spans="6:6" x14ac:dyDescent="0.2">
      <c r="F4206" s="896"/>
    </row>
    <row r="4207" spans="6:6" x14ac:dyDescent="0.2">
      <c r="F4207" s="896"/>
    </row>
    <row r="4208" spans="6:6" x14ac:dyDescent="0.2">
      <c r="F4208" s="896"/>
    </row>
    <row r="4209" spans="6:6" x14ac:dyDescent="0.2">
      <c r="F4209" s="896"/>
    </row>
    <row r="4210" spans="6:6" x14ac:dyDescent="0.2">
      <c r="F4210" s="896"/>
    </row>
    <row r="4211" spans="6:6" x14ac:dyDescent="0.2">
      <c r="F4211" s="896"/>
    </row>
    <row r="4212" spans="6:6" x14ac:dyDescent="0.2">
      <c r="F4212" s="896"/>
    </row>
    <row r="4213" spans="6:6" x14ac:dyDescent="0.2">
      <c r="F4213" s="896"/>
    </row>
    <row r="4214" spans="6:6" x14ac:dyDescent="0.2">
      <c r="F4214" s="896"/>
    </row>
    <row r="4215" spans="6:6" x14ac:dyDescent="0.2">
      <c r="F4215" s="896"/>
    </row>
    <row r="4216" spans="6:6" x14ac:dyDescent="0.2">
      <c r="F4216" s="896"/>
    </row>
    <row r="4217" spans="6:6" x14ac:dyDescent="0.2">
      <c r="F4217" s="896"/>
    </row>
    <row r="4218" spans="6:6" x14ac:dyDescent="0.2">
      <c r="F4218" s="896"/>
    </row>
    <row r="4219" spans="6:6" x14ac:dyDescent="0.2">
      <c r="F4219" s="896"/>
    </row>
    <row r="4220" spans="6:6" x14ac:dyDescent="0.2">
      <c r="F4220" s="896"/>
    </row>
    <row r="4221" spans="6:6" x14ac:dyDescent="0.2">
      <c r="F4221" s="896"/>
    </row>
    <row r="4222" spans="6:6" x14ac:dyDescent="0.2">
      <c r="F4222" s="896"/>
    </row>
    <row r="4223" spans="6:6" x14ac:dyDescent="0.2">
      <c r="F4223" s="896"/>
    </row>
    <row r="4224" spans="6:6" x14ac:dyDescent="0.2">
      <c r="F4224" s="896"/>
    </row>
    <row r="4225" spans="6:6" x14ac:dyDescent="0.2">
      <c r="F4225" s="896"/>
    </row>
    <row r="4226" spans="6:6" x14ac:dyDescent="0.2">
      <c r="F4226" s="896"/>
    </row>
    <row r="4227" spans="6:6" x14ac:dyDescent="0.2">
      <c r="F4227" s="896"/>
    </row>
    <row r="4228" spans="6:6" x14ac:dyDescent="0.2">
      <c r="F4228" s="896"/>
    </row>
    <row r="4229" spans="6:6" x14ac:dyDescent="0.2">
      <c r="F4229" s="896"/>
    </row>
    <row r="4230" spans="6:6" x14ac:dyDescent="0.2">
      <c r="F4230" s="896"/>
    </row>
    <row r="4231" spans="6:6" x14ac:dyDescent="0.2">
      <c r="F4231" s="896"/>
    </row>
    <row r="4232" spans="6:6" x14ac:dyDescent="0.2">
      <c r="F4232" s="896"/>
    </row>
    <row r="4233" spans="6:6" x14ac:dyDescent="0.2">
      <c r="F4233" s="896"/>
    </row>
    <row r="4234" spans="6:6" x14ac:dyDescent="0.2">
      <c r="F4234" s="896"/>
    </row>
    <row r="4235" spans="6:6" x14ac:dyDescent="0.2">
      <c r="F4235" s="896"/>
    </row>
    <row r="4236" spans="6:6" x14ac:dyDescent="0.2">
      <c r="F4236" s="896"/>
    </row>
    <row r="4237" spans="6:6" x14ac:dyDescent="0.2">
      <c r="F4237" s="896"/>
    </row>
    <row r="4238" spans="6:6" x14ac:dyDescent="0.2">
      <c r="F4238" s="896"/>
    </row>
    <row r="4239" spans="6:6" x14ac:dyDescent="0.2">
      <c r="F4239" s="896"/>
    </row>
    <row r="4240" spans="6:6" x14ac:dyDescent="0.2">
      <c r="F4240" s="896"/>
    </row>
    <row r="4241" spans="6:6" x14ac:dyDescent="0.2">
      <c r="F4241" s="896"/>
    </row>
    <row r="4242" spans="6:6" x14ac:dyDescent="0.2">
      <c r="F4242" s="896"/>
    </row>
    <row r="4243" spans="6:6" x14ac:dyDescent="0.2">
      <c r="F4243" s="896"/>
    </row>
    <row r="4244" spans="6:6" x14ac:dyDescent="0.2">
      <c r="F4244" s="896"/>
    </row>
    <row r="4245" spans="6:6" x14ac:dyDescent="0.2">
      <c r="F4245" s="896"/>
    </row>
    <row r="4246" spans="6:6" x14ac:dyDescent="0.2">
      <c r="F4246" s="896"/>
    </row>
    <row r="4247" spans="6:6" x14ac:dyDescent="0.2">
      <c r="F4247" s="896"/>
    </row>
    <row r="4248" spans="6:6" x14ac:dyDescent="0.2">
      <c r="F4248" s="896"/>
    </row>
    <row r="4249" spans="6:6" x14ac:dyDescent="0.2">
      <c r="F4249" s="896"/>
    </row>
    <row r="4250" spans="6:6" x14ac:dyDescent="0.2">
      <c r="F4250" s="896"/>
    </row>
    <row r="4251" spans="6:6" x14ac:dyDescent="0.2">
      <c r="F4251" s="896"/>
    </row>
    <row r="4252" spans="6:6" x14ac:dyDescent="0.2">
      <c r="F4252" s="896"/>
    </row>
    <row r="4253" spans="6:6" x14ac:dyDescent="0.2">
      <c r="F4253" s="896"/>
    </row>
    <row r="4254" spans="6:6" x14ac:dyDescent="0.2">
      <c r="F4254" s="896"/>
    </row>
    <row r="4255" spans="6:6" x14ac:dyDescent="0.2">
      <c r="F4255" s="896"/>
    </row>
    <row r="4256" spans="6:6" x14ac:dyDescent="0.2">
      <c r="F4256" s="896"/>
    </row>
    <row r="4257" spans="6:6" x14ac:dyDescent="0.2">
      <c r="F4257" s="896"/>
    </row>
    <row r="4258" spans="6:6" x14ac:dyDescent="0.2">
      <c r="F4258" s="896"/>
    </row>
    <row r="4259" spans="6:6" x14ac:dyDescent="0.2">
      <c r="F4259" s="896"/>
    </row>
    <row r="4260" spans="6:6" x14ac:dyDescent="0.2">
      <c r="F4260" s="896"/>
    </row>
    <row r="4261" spans="6:6" x14ac:dyDescent="0.2">
      <c r="F4261" s="896"/>
    </row>
    <row r="4262" spans="6:6" x14ac:dyDescent="0.2">
      <c r="F4262" s="896"/>
    </row>
    <row r="4263" spans="6:6" x14ac:dyDescent="0.2">
      <c r="F4263" s="896"/>
    </row>
    <row r="4264" spans="6:6" x14ac:dyDescent="0.2">
      <c r="F4264" s="896"/>
    </row>
    <row r="4265" spans="6:6" x14ac:dyDescent="0.2">
      <c r="F4265" s="896"/>
    </row>
    <row r="4266" spans="6:6" x14ac:dyDescent="0.2">
      <c r="F4266" s="896"/>
    </row>
    <row r="4267" spans="6:6" x14ac:dyDescent="0.2">
      <c r="F4267" s="896"/>
    </row>
    <row r="4268" spans="6:6" x14ac:dyDescent="0.2">
      <c r="F4268" s="896"/>
    </row>
    <row r="4269" spans="6:6" x14ac:dyDescent="0.2">
      <c r="F4269" s="896"/>
    </row>
    <row r="4270" spans="6:6" x14ac:dyDescent="0.2">
      <c r="F4270" s="896"/>
    </row>
    <row r="4271" spans="6:6" x14ac:dyDescent="0.2">
      <c r="F4271" s="896"/>
    </row>
    <row r="4272" spans="6:6" x14ac:dyDescent="0.2">
      <c r="F4272" s="896"/>
    </row>
    <row r="4273" spans="6:6" x14ac:dyDescent="0.2">
      <c r="F4273" s="896"/>
    </row>
    <row r="4274" spans="6:6" x14ac:dyDescent="0.2">
      <c r="F4274" s="896"/>
    </row>
    <row r="4275" spans="6:6" x14ac:dyDescent="0.2">
      <c r="F4275" s="896"/>
    </row>
    <row r="4276" spans="6:6" x14ac:dyDescent="0.2">
      <c r="F4276" s="896"/>
    </row>
    <row r="4277" spans="6:6" x14ac:dyDescent="0.2">
      <c r="F4277" s="896"/>
    </row>
    <row r="4278" spans="6:6" x14ac:dyDescent="0.2">
      <c r="F4278" s="896"/>
    </row>
    <row r="4279" spans="6:6" x14ac:dyDescent="0.2">
      <c r="F4279" s="896"/>
    </row>
    <row r="4280" spans="6:6" x14ac:dyDescent="0.2">
      <c r="F4280" s="896"/>
    </row>
    <row r="4281" spans="6:6" x14ac:dyDescent="0.2">
      <c r="F4281" s="896"/>
    </row>
    <row r="4282" spans="6:6" x14ac:dyDescent="0.2">
      <c r="F4282" s="896"/>
    </row>
    <row r="4283" spans="6:6" x14ac:dyDescent="0.2">
      <c r="F4283" s="896"/>
    </row>
    <row r="4284" spans="6:6" x14ac:dyDescent="0.2">
      <c r="F4284" s="896"/>
    </row>
    <row r="4285" spans="6:6" x14ac:dyDescent="0.2">
      <c r="F4285" s="896"/>
    </row>
    <row r="4286" spans="6:6" x14ac:dyDescent="0.2">
      <c r="F4286" s="896"/>
    </row>
    <row r="4287" spans="6:6" x14ac:dyDescent="0.2">
      <c r="F4287" s="896"/>
    </row>
    <row r="4288" spans="6:6" x14ac:dyDescent="0.2">
      <c r="F4288" s="896"/>
    </row>
    <row r="4289" spans="6:6" x14ac:dyDescent="0.2">
      <c r="F4289" s="896"/>
    </row>
    <row r="4290" spans="6:6" x14ac:dyDescent="0.2">
      <c r="F4290" s="896"/>
    </row>
    <row r="4291" spans="6:6" x14ac:dyDescent="0.2">
      <c r="F4291" s="896"/>
    </row>
    <row r="4292" spans="6:6" x14ac:dyDescent="0.2">
      <c r="F4292" s="896"/>
    </row>
    <row r="4293" spans="6:6" x14ac:dyDescent="0.2">
      <c r="F4293" s="896"/>
    </row>
    <row r="4294" spans="6:6" x14ac:dyDescent="0.2">
      <c r="F4294" s="896"/>
    </row>
    <row r="4295" spans="6:6" x14ac:dyDescent="0.2">
      <c r="F4295" s="896"/>
    </row>
    <row r="4296" spans="6:6" x14ac:dyDescent="0.2">
      <c r="F4296" s="896"/>
    </row>
    <row r="4297" spans="6:6" x14ac:dyDescent="0.2">
      <c r="F4297" s="896"/>
    </row>
    <row r="4298" spans="6:6" x14ac:dyDescent="0.2">
      <c r="F4298" s="896"/>
    </row>
    <row r="4299" spans="6:6" x14ac:dyDescent="0.2">
      <c r="F4299" s="896"/>
    </row>
    <row r="4300" spans="6:6" x14ac:dyDescent="0.2">
      <c r="F4300" s="896"/>
    </row>
    <row r="4301" spans="6:6" x14ac:dyDescent="0.2">
      <c r="F4301" s="896"/>
    </row>
    <row r="4302" spans="6:6" x14ac:dyDescent="0.2">
      <c r="F4302" s="896"/>
    </row>
    <row r="4303" spans="6:6" x14ac:dyDescent="0.2">
      <c r="F4303" s="896"/>
    </row>
    <row r="4304" spans="6:6" x14ac:dyDescent="0.2">
      <c r="F4304" s="896"/>
    </row>
    <row r="4305" spans="6:6" x14ac:dyDescent="0.2">
      <c r="F4305" s="896"/>
    </row>
    <row r="4306" spans="6:6" x14ac:dyDescent="0.2">
      <c r="F4306" s="896"/>
    </row>
    <row r="4307" spans="6:6" x14ac:dyDescent="0.2">
      <c r="F4307" s="896"/>
    </row>
    <row r="4308" spans="6:6" x14ac:dyDescent="0.2">
      <c r="F4308" s="896"/>
    </row>
    <row r="4309" spans="6:6" x14ac:dyDescent="0.2">
      <c r="F4309" s="896"/>
    </row>
    <row r="4310" spans="6:6" x14ac:dyDescent="0.2">
      <c r="F4310" s="896"/>
    </row>
    <row r="4311" spans="6:6" x14ac:dyDescent="0.2">
      <c r="F4311" s="896"/>
    </row>
    <row r="4312" spans="6:6" x14ac:dyDescent="0.2">
      <c r="F4312" s="896"/>
    </row>
    <row r="4313" spans="6:6" x14ac:dyDescent="0.2">
      <c r="F4313" s="896"/>
    </row>
    <row r="4314" spans="6:6" x14ac:dyDescent="0.2">
      <c r="F4314" s="896"/>
    </row>
    <row r="4315" spans="6:6" x14ac:dyDescent="0.2">
      <c r="F4315" s="896"/>
    </row>
    <row r="4316" spans="6:6" x14ac:dyDescent="0.2">
      <c r="F4316" s="896"/>
    </row>
    <row r="4317" spans="6:6" x14ac:dyDescent="0.2">
      <c r="F4317" s="896"/>
    </row>
    <row r="4318" spans="6:6" x14ac:dyDescent="0.2">
      <c r="F4318" s="896"/>
    </row>
    <row r="4319" spans="6:6" x14ac:dyDescent="0.2">
      <c r="F4319" s="896"/>
    </row>
    <row r="4320" spans="6:6" x14ac:dyDescent="0.2">
      <c r="F4320" s="896"/>
    </row>
    <row r="4321" spans="6:6" x14ac:dyDescent="0.2">
      <c r="F4321" s="896"/>
    </row>
    <row r="4322" spans="6:6" x14ac:dyDescent="0.2">
      <c r="F4322" s="896"/>
    </row>
    <row r="4323" spans="6:6" x14ac:dyDescent="0.2">
      <c r="F4323" s="896"/>
    </row>
    <row r="4324" spans="6:6" x14ac:dyDescent="0.2">
      <c r="F4324" s="896"/>
    </row>
    <row r="4325" spans="6:6" x14ac:dyDescent="0.2">
      <c r="F4325" s="896"/>
    </row>
    <row r="4326" spans="6:6" x14ac:dyDescent="0.2">
      <c r="F4326" s="896"/>
    </row>
    <row r="4327" spans="6:6" x14ac:dyDescent="0.2">
      <c r="F4327" s="896"/>
    </row>
    <row r="4328" spans="6:6" x14ac:dyDescent="0.2">
      <c r="F4328" s="896"/>
    </row>
    <row r="4329" spans="6:6" x14ac:dyDescent="0.2">
      <c r="F4329" s="896"/>
    </row>
    <row r="4330" spans="6:6" x14ac:dyDescent="0.2">
      <c r="F4330" s="896"/>
    </row>
    <row r="4331" spans="6:6" x14ac:dyDescent="0.2">
      <c r="F4331" s="896"/>
    </row>
    <row r="4332" spans="6:6" x14ac:dyDescent="0.2">
      <c r="F4332" s="896"/>
    </row>
    <row r="4333" spans="6:6" x14ac:dyDescent="0.2">
      <c r="F4333" s="896"/>
    </row>
    <row r="4334" spans="6:6" x14ac:dyDescent="0.2">
      <c r="F4334" s="896"/>
    </row>
    <row r="4335" spans="6:6" x14ac:dyDescent="0.2">
      <c r="F4335" s="896"/>
    </row>
    <row r="4336" spans="6:6" x14ac:dyDescent="0.2">
      <c r="F4336" s="896"/>
    </row>
    <row r="4337" spans="6:6" x14ac:dyDescent="0.2">
      <c r="F4337" s="896"/>
    </row>
    <row r="4338" spans="6:6" x14ac:dyDescent="0.2">
      <c r="F4338" s="896"/>
    </row>
    <row r="4339" spans="6:6" x14ac:dyDescent="0.2">
      <c r="F4339" s="896"/>
    </row>
    <row r="4340" spans="6:6" x14ac:dyDescent="0.2">
      <c r="F4340" s="896"/>
    </row>
    <row r="4341" spans="6:6" x14ac:dyDescent="0.2">
      <c r="F4341" s="896"/>
    </row>
    <row r="4342" spans="6:6" x14ac:dyDescent="0.2">
      <c r="F4342" s="896"/>
    </row>
    <row r="4343" spans="6:6" x14ac:dyDescent="0.2">
      <c r="F4343" s="896"/>
    </row>
    <row r="4344" spans="6:6" x14ac:dyDescent="0.2">
      <c r="F4344" s="896"/>
    </row>
    <row r="4345" spans="6:6" x14ac:dyDescent="0.2">
      <c r="F4345" s="896"/>
    </row>
    <row r="4346" spans="6:6" x14ac:dyDescent="0.2">
      <c r="F4346" s="896"/>
    </row>
    <row r="4347" spans="6:6" x14ac:dyDescent="0.2">
      <c r="F4347" s="896"/>
    </row>
    <row r="4348" spans="6:6" x14ac:dyDescent="0.2">
      <c r="F4348" s="896"/>
    </row>
    <row r="4349" spans="6:6" x14ac:dyDescent="0.2">
      <c r="F4349" s="896"/>
    </row>
    <row r="4350" spans="6:6" x14ac:dyDescent="0.2">
      <c r="F4350" s="896"/>
    </row>
    <row r="4351" spans="6:6" x14ac:dyDescent="0.2">
      <c r="F4351" s="896"/>
    </row>
    <row r="4352" spans="6:6" x14ac:dyDescent="0.2">
      <c r="F4352" s="896"/>
    </row>
    <row r="4353" spans="6:6" x14ac:dyDescent="0.2">
      <c r="F4353" s="896"/>
    </row>
    <row r="4354" spans="6:6" x14ac:dyDescent="0.2">
      <c r="F4354" s="896"/>
    </row>
    <row r="4355" spans="6:6" x14ac:dyDescent="0.2">
      <c r="F4355" s="896"/>
    </row>
    <row r="4356" spans="6:6" x14ac:dyDescent="0.2">
      <c r="F4356" s="896"/>
    </row>
    <row r="4357" spans="6:6" x14ac:dyDescent="0.2">
      <c r="F4357" s="896"/>
    </row>
    <row r="4358" spans="6:6" x14ac:dyDescent="0.2">
      <c r="F4358" s="896"/>
    </row>
    <row r="4359" spans="6:6" x14ac:dyDescent="0.2">
      <c r="F4359" s="896"/>
    </row>
    <row r="4360" spans="6:6" x14ac:dyDescent="0.2">
      <c r="F4360" s="896"/>
    </row>
    <row r="4361" spans="6:6" x14ac:dyDescent="0.2">
      <c r="F4361" s="896"/>
    </row>
    <row r="4362" spans="6:6" x14ac:dyDescent="0.2">
      <c r="F4362" s="896"/>
    </row>
    <row r="4363" spans="6:6" x14ac:dyDescent="0.2">
      <c r="F4363" s="896"/>
    </row>
    <row r="4364" spans="6:6" x14ac:dyDescent="0.2">
      <c r="F4364" s="896"/>
    </row>
    <row r="4365" spans="6:6" x14ac:dyDescent="0.2">
      <c r="F4365" s="896"/>
    </row>
    <row r="4366" spans="6:6" x14ac:dyDescent="0.2">
      <c r="F4366" s="896"/>
    </row>
    <row r="4367" spans="6:6" x14ac:dyDescent="0.2">
      <c r="F4367" s="896"/>
    </row>
    <row r="4368" spans="6:6" x14ac:dyDescent="0.2">
      <c r="F4368" s="896"/>
    </row>
    <row r="4369" spans="6:6" x14ac:dyDescent="0.2">
      <c r="F4369" s="896"/>
    </row>
    <row r="4370" spans="6:6" x14ac:dyDescent="0.2">
      <c r="F4370" s="896"/>
    </row>
    <row r="4371" spans="6:6" x14ac:dyDescent="0.2">
      <c r="F4371" s="896"/>
    </row>
    <row r="4372" spans="6:6" x14ac:dyDescent="0.2">
      <c r="F4372" s="896"/>
    </row>
    <row r="4373" spans="6:6" x14ac:dyDescent="0.2">
      <c r="F4373" s="896"/>
    </row>
    <row r="4374" spans="6:6" x14ac:dyDescent="0.2">
      <c r="F4374" s="896"/>
    </row>
    <row r="4375" spans="6:6" x14ac:dyDescent="0.2">
      <c r="F4375" s="896"/>
    </row>
    <row r="4376" spans="6:6" x14ac:dyDescent="0.2">
      <c r="F4376" s="896"/>
    </row>
    <row r="4377" spans="6:6" x14ac:dyDescent="0.2">
      <c r="F4377" s="896"/>
    </row>
    <row r="4378" spans="6:6" x14ac:dyDescent="0.2">
      <c r="F4378" s="896"/>
    </row>
    <row r="4379" spans="6:6" x14ac:dyDescent="0.2">
      <c r="F4379" s="896"/>
    </row>
    <row r="4380" spans="6:6" x14ac:dyDescent="0.2">
      <c r="F4380" s="896"/>
    </row>
    <row r="4381" spans="6:6" x14ac:dyDescent="0.2">
      <c r="F4381" s="896"/>
    </row>
    <row r="4382" spans="6:6" x14ac:dyDescent="0.2">
      <c r="F4382" s="896"/>
    </row>
    <row r="4383" spans="6:6" x14ac:dyDescent="0.2">
      <c r="F4383" s="896"/>
    </row>
    <row r="4384" spans="6:6" x14ac:dyDescent="0.2">
      <c r="F4384" s="896"/>
    </row>
    <row r="4385" spans="6:6" x14ac:dyDescent="0.2">
      <c r="F4385" s="896"/>
    </row>
    <row r="4386" spans="6:6" x14ac:dyDescent="0.2">
      <c r="F4386" s="896"/>
    </row>
    <row r="4387" spans="6:6" x14ac:dyDescent="0.2">
      <c r="F4387" s="896"/>
    </row>
    <row r="4388" spans="6:6" x14ac:dyDescent="0.2">
      <c r="F4388" s="896"/>
    </row>
    <row r="4389" spans="6:6" x14ac:dyDescent="0.2">
      <c r="F4389" s="896"/>
    </row>
    <row r="4390" spans="6:6" x14ac:dyDescent="0.2">
      <c r="F4390" s="896"/>
    </row>
    <row r="4391" spans="6:6" x14ac:dyDescent="0.2">
      <c r="F4391" s="896"/>
    </row>
    <row r="4392" spans="6:6" x14ac:dyDescent="0.2">
      <c r="F4392" s="896"/>
    </row>
    <row r="4393" spans="6:6" x14ac:dyDescent="0.2">
      <c r="F4393" s="896"/>
    </row>
    <row r="4394" spans="6:6" x14ac:dyDescent="0.2">
      <c r="F4394" s="896"/>
    </row>
    <row r="4395" spans="6:6" x14ac:dyDescent="0.2">
      <c r="F4395" s="896"/>
    </row>
    <row r="4396" spans="6:6" x14ac:dyDescent="0.2">
      <c r="F4396" s="896"/>
    </row>
    <row r="4397" spans="6:6" x14ac:dyDescent="0.2">
      <c r="F4397" s="896"/>
    </row>
    <row r="4398" spans="6:6" x14ac:dyDescent="0.2">
      <c r="F4398" s="896"/>
    </row>
    <row r="4399" spans="6:6" x14ac:dyDescent="0.2">
      <c r="F4399" s="896"/>
    </row>
    <row r="4400" spans="6:6" x14ac:dyDescent="0.2">
      <c r="F4400" s="896"/>
    </row>
    <row r="4401" spans="6:6" x14ac:dyDescent="0.2">
      <c r="F4401" s="896"/>
    </row>
    <row r="4402" spans="6:6" x14ac:dyDescent="0.2">
      <c r="F4402" s="896"/>
    </row>
    <row r="4403" spans="6:6" x14ac:dyDescent="0.2">
      <c r="F4403" s="896"/>
    </row>
    <row r="4404" spans="6:6" x14ac:dyDescent="0.2">
      <c r="F4404" s="896"/>
    </row>
    <row r="4405" spans="6:6" x14ac:dyDescent="0.2">
      <c r="F4405" s="896"/>
    </row>
    <row r="4406" spans="6:6" x14ac:dyDescent="0.2">
      <c r="F4406" s="896"/>
    </row>
    <row r="4407" spans="6:6" x14ac:dyDescent="0.2">
      <c r="F4407" s="896"/>
    </row>
    <row r="4408" spans="6:6" x14ac:dyDescent="0.2">
      <c r="F4408" s="896"/>
    </row>
    <row r="4409" spans="6:6" x14ac:dyDescent="0.2">
      <c r="F4409" s="896"/>
    </row>
    <row r="4410" spans="6:6" x14ac:dyDescent="0.2">
      <c r="F4410" s="896"/>
    </row>
    <row r="4411" spans="6:6" x14ac:dyDescent="0.2">
      <c r="F4411" s="896"/>
    </row>
    <row r="4412" spans="6:6" x14ac:dyDescent="0.2">
      <c r="F4412" s="896"/>
    </row>
    <row r="4413" spans="6:6" x14ac:dyDescent="0.2">
      <c r="F4413" s="896"/>
    </row>
    <row r="4414" spans="6:6" x14ac:dyDescent="0.2">
      <c r="F4414" s="896"/>
    </row>
    <row r="4415" spans="6:6" x14ac:dyDescent="0.2">
      <c r="F4415" s="896"/>
    </row>
    <row r="4416" spans="6:6" x14ac:dyDescent="0.2">
      <c r="F4416" s="896"/>
    </row>
    <row r="4417" spans="6:6" x14ac:dyDescent="0.2">
      <c r="F4417" s="896"/>
    </row>
    <row r="4418" spans="6:6" x14ac:dyDescent="0.2">
      <c r="F4418" s="896"/>
    </row>
    <row r="4419" spans="6:6" x14ac:dyDescent="0.2">
      <c r="F4419" s="896"/>
    </row>
    <row r="4420" spans="6:6" x14ac:dyDescent="0.2">
      <c r="F4420" s="896"/>
    </row>
    <row r="4421" spans="6:6" x14ac:dyDescent="0.2">
      <c r="F4421" s="896"/>
    </row>
    <row r="4422" spans="6:6" x14ac:dyDescent="0.2">
      <c r="F4422" s="896"/>
    </row>
    <row r="4423" spans="6:6" x14ac:dyDescent="0.2">
      <c r="F4423" s="896"/>
    </row>
    <row r="4424" spans="6:6" x14ac:dyDescent="0.2">
      <c r="F4424" s="896"/>
    </row>
    <row r="4425" spans="6:6" x14ac:dyDescent="0.2">
      <c r="F4425" s="896"/>
    </row>
    <row r="4426" spans="6:6" x14ac:dyDescent="0.2">
      <c r="F4426" s="896"/>
    </row>
    <row r="4427" spans="6:6" x14ac:dyDescent="0.2">
      <c r="F4427" s="896"/>
    </row>
    <row r="4428" spans="6:6" x14ac:dyDescent="0.2">
      <c r="F4428" s="896"/>
    </row>
    <row r="4429" spans="6:6" x14ac:dyDescent="0.2">
      <c r="F4429" s="896"/>
    </row>
    <row r="4430" spans="6:6" x14ac:dyDescent="0.2">
      <c r="F4430" s="896"/>
    </row>
    <row r="4431" spans="6:6" x14ac:dyDescent="0.2">
      <c r="F4431" s="896"/>
    </row>
    <row r="4432" spans="6:6" x14ac:dyDescent="0.2">
      <c r="F4432" s="896"/>
    </row>
    <row r="4433" spans="6:6" x14ac:dyDescent="0.2">
      <c r="F4433" s="896"/>
    </row>
    <row r="4434" spans="6:6" x14ac:dyDescent="0.2">
      <c r="F4434" s="896"/>
    </row>
    <row r="4435" spans="6:6" x14ac:dyDescent="0.2">
      <c r="F4435" s="896"/>
    </row>
    <row r="4436" spans="6:6" x14ac:dyDescent="0.2">
      <c r="F4436" s="896"/>
    </row>
    <row r="4437" spans="6:6" x14ac:dyDescent="0.2">
      <c r="F4437" s="896"/>
    </row>
    <row r="4438" spans="6:6" x14ac:dyDescent="0.2">
      <c r="F4438" s="896"/>
    </row>
    <row r="4439" spans="6:6" x14ac:dyDescent="0.2">
      <c r="F4439" s="896"/>
    </row>
    <row r="4440" spans="6:6" x14ac:dyDescent="0.2">
      <c r="F4440" s="896"/>
    </row>
    <row r="4441" spans="6:6" x14ac:dyDescent="0.2">
      <c r="F4441" s="896"/>
    </row>
    <row r="4442" spans="6:6" x14ac:dyDescent="0.2">
      <c r="F4442" s="896"/>
    </row>
    <row r="4443" spans="6:6" x14ac:dyDescent="0.2">
      <c r="F4443" s="896"/>
    </row>
    <row r="4444" spans="6:6" x14ac:dyDescent="0.2">
      <c r="F4444" s="896"/>
    </row>
    <row r="4445" spans="6:6" x14ac:dyDescent="0.2">
      <c r="F4445" s="896"/>
    </row>
    <row r="4446" spans="6:6" x14ac:dyDescent="0.2">
      <c r="F4446" s="896"/>
    </row>
    <row r="4447" spans="6:6" x14ac:dyDescent="0.2">
      <c r="F4447" s="896"/>
    </row>
    <row r="4448" spans="6:6" x14ac:dyDescent="0.2">
      <c r="F4448" s="896"/>
    </row>
    <row r="4449" spans="6:6" x14ac:dyDescent="0.2">
      <c r="F4449" s="896"/>
    </row>
    <row r="4450" spans="6:6" x14ac:dyDescent="0.2">
      <c r="F4450" s="896"/>
    </row>
    <row r="4451" spans="6:6" x14ac:dyDescent="0.2">
      <c r="F4451" s="896"/>
    </row>
    <row r="4452" spans="6:6" x14ac:dyDescent="0.2">
      <c r="F4452" s="896"/>
    </row>
    <row r="4453" spans="6:6" x14ac:dyDescent="0.2">
      <c r="F4453" s="896"/>
    </row>
    <row r="4454" spans="6:6" x14ac:dyDescent="0.2">
      <c r="F4454" s="896"/>
    </row>
    <row r="4455" spans="6:6" x14ac:dyDescent="0.2">
      <c r="F4455" s="896"/>
    </row>
    <row r="4456" spans="6:6" x14ac:dyDescent="0.2">
      <c r="F4456" s="896"/>
    </row>
    <row r="4457" spans="6:6" x14ac:dyDescent="0.2">
      <c r="F4457" s="896"/>
    </row>
    <row r="4458" spans="6:6" x14ac:dyDescent="0.2">
      <c r="F4458" s="896"/>
    </row>
    <row r="4459" spans="6:6" x14ac:dyDescent="0.2">
      <c r="F4459" s="896"/>
    </row>
    <row r="4460" spans="6:6" x14ac:dyDescent="0.2">
      <c r="F4460" s="896"/>
    </row>
    <row r="4461" spans="6:6" x14ac:dyDescent="0.2">
      <c r="F4461" s="896"/>
    </row>
    <row r="4462" spans="6:6" x14ac:dyDescent="0.2">
      <c r="F4462" s="896"/>
    </row>
    <row r="4463" spans="6:6" x14ac:dyDescent="0.2">
      <c r="F4463" s="896"/>
    </row>
    <row r="4464" spans="6:6" x14ac:dyDescent="0.2">
      <c r="F4464" s="896"/>
    </row>
    <row r="4465" spans="6:6" x14ac:dyDescent="0.2">
      <c r="F4465" s="896"/>
    </row>
    <row r="4466" spans="6:6" x14ac:dyDescent="0.2">
      <c r="F4466" s="896"/>
    </row>
    <row r="4467" spans="6:6" x14ac:dyDescent="0.2">
      <c r="F4467" s="896"/>
    </row>
    <row r="4468" spans="6:6" x14ac:dyDescent="0.2">
      <c r="F4468" s="896"/>
    </row>
    <row r="4469" spans="6:6" x14ac:dyDescent="0.2">
      <c r="F4469" s="896"/>
    </row>
    <row r="4470" spans="6:6" x14ac:dyDescent="0.2">
      <c r="F4470" s="896"/>
    </row>
    <row r="4471" spans="6:6" x14ac:dyDescent="0.2">
      <c r="F4471" s="896"/>
    </row>
    <row r="4472" spans="6:6" x14ac:dyDescent="0.2">
      <c r="F4472" s="896"/>
    </row>
    <row r="4473" spans="6:6" x14ac:dyDescent="0.2">
      <c r="F4473" s="896"/>
    </row>
    <row r="4474" spans="6:6" x14ac:dyDescent="0.2">
      <c r="F4474" s="896"/>
    </row>
    <row r="4475" spans="6:6" x14ac:dyDescent="0.2">
      <c r="F4475" s="896"/>
    </row>
    <row r="4476" spans="6:6" x14ac:dyDescent="0.2">
      <c r="F4476" s="896"/>
    </row>
    <row r="4477" spans="6:6" x14ac:dyDescent="0.2">
      <c r="F4477" s="896"/>
    </row>
    <row r="4478" spans="6:6" x14ac:dyDescent="0.2">
      <c r="F4478" s="896"/>
    </row>
    <row r="4479" spans="6:6" x14ac:dyDescent="0.2">
      <c r="F4479" s="896"/>
    </row>
    <row r="4480" spans="6:6" x14ac:dyDescent="0.2">
      <c r="F4480" s="896"/>
    </row>
    <row r="4481" spans="6:6" x14ac:dyDescent="0.2">
      <c r="F4481" s="896"/>
    </row>
    <row r="4482" spans="6:6" x14ac:dyDescent="0.2">
      <c r="F4482" s="896"/>
    </row>
    <row r="4483" spans="6:6" x14ac:dyDescent="0.2">
      <c r="F4483" s="896"/>
    </row>
    <row r="4484" spans="6:6" x14ac:dyDescent="0.2">
      <c r="F4484" s="896"/>
    </row>
    <row r="4485" spans="6:6" x14ac:dyDescent="0.2">
      <c r="F4485" s="896"/>
    </row>
    <row r="4486" spans="6:6" x14ac:dyDescent="0.2">
      <c r="F4486" s="896"/>
    </row>
    <row r="4487" spans="6:6" x14ac:dyDescent="0.2">
      <c r="F4487" s="896"/>
    </row>
    <row r="4488" spans="6:6" x14ac:dyDescent="0.2">
      <c r="F4488" s="896"/>
    </row>
    <row r="4489" spans="6:6" x14ac:dyDescent="0.2">
      <c r="F4489" s="896"/>
    </row>
    <row r="4490" spans="6:6" x14ac:dyDescent="0.2">
      <c r="F4490" s="896"/>
    </row>
    <row r="4491" spans="6:6" x14ac:dyDescent="0.2">
      <c r="F4491" s="896"/>
    </row>
    <row r="4492" spans="6:6" x14ac:dyDescent="0.2">
      <c r="F4492" s="896"/>
    </row>
    <row r="4493" spans="6:6" x14ac:dyDescent="0.2">
      <c r="F4493" s="896"/>
    </row>
    <row r="4494" spans="6:6" x14ac:dyDescent="0.2">
      <c r="F4494" s="896"/>
    </row>
    <row r="4495" spans="6:6" x14ac:dyDescent="0.2">
      <c r="F4495" s="896"/>
    </row>
    <row r="4496" spans="6:6" x14ac:dyDescent="0.2">
      <c r="F4496" s="896"/>
    </row>
    <row r="4497" spans="6:6" x14ac:dyDescent="0.2">
      <c r="F4497" s="896"/>
    </row>
    <row r="4498" spans="6:6" x14ac:dyDescent="0.2">
      <c r="F4498" s="896"/>
    </row>
    <row r="4499" spans="6:6" x14ac:dyDescent="0.2">
      <c r="F4499" s="896"/>
    </row>
    <row r="4500" spans="6:6" x14ac:dyDescent="0.2">
      <c r="F4500" s="896"/>
    </row>
    <row r="4501" spans="6:6" x14ac:dyDescent="0.2">
      <c r="F4501" s="896"/>
    </row>
    <row r="4502" spans="6:6" x14ac:dyDescent="0.2">
      <c r="F4502" s="896"/>
    </row>
    <row r="4503" spans="6:6" x14ac:dyDescent="0.2">
      <c r="F4503" s="896"/>
    </row>
    <row r="4504" spans="6:6" x14ac:dyDescent="0.2">
      <c r="F4504" s="896"/>
    </row>
    <row r="4505" spans="6:6" x14ac:dyDescent="0.2">
      <c r="F4505" s="896"/>
    </row>
    <row r="4506" spans="6:6" x14ac:dyDescent="0.2">
      <c r="F4506" s="896"/>
    </row>
    <row r="4507" spans="6:6" x14ac:dyDescent="0.2">
      <c r="F4507" s="896"/>
    </row>
    <row r="4508" spans="6:6" x14ac:dyDescent="0.2">
      <c r="F4508" s="896"/>
    </row>
    <row r="4509" spans="6:6" x14ac:dyDescent="0.2">
      <c r="F4509" s="896"/>
    </row>
    <row r="4510" spans="6:6" x14ac:dyDescent="0.2">
      <c r="F4510" s="896"/>
    </row>
    <row r="4511" spans="6:6" x14ac:dyDescent="0.2">
      <c r="F4511" s="896"/>
    </row>
    <row r="4512" spans="6:6" x14ac:dyDescent="0.2">
      <c r="F4512" s="896"/>
    </row>
    <row r="4513" spans="6:6" x14ac:dyDescent="0.2">
      <c r="F4513" s="896"/>
    </row>
    <row r="4514" spans="6:6" x14ac:dyDescent="0.2">
      <c r="F4514" s="896"/>
    </row>
    <row r="4515" spans="6:6" x14ac:dyDescent="0.2">
      <c r="F4515" s="896"/>
    </row>
    <row r="4516" spans="6:6" x14ac:dyDescent="0.2">
      <c r="F4516" s="896"/>
    </row>
    <row r="4517" spans="6:6" x14ac:dyDescent="0.2">
      <c r="F4517" s="896"/>
    </row>
    <row r="4518" spans="6:6" x14ac:dyDescent="0.2">
      <c r="F4518" s="896"/>
    </row>
    <row r="4519" spans="6:6" x14ac:dyDescent="0.2">
      <c r="F4519" s="896"/>
    </row>
    <row r="4520" spans="6:6" x14ac:dyDescent="0.2">
      <c r="F4520" s="896"/>
    </row>
    <row r="4521" spans="6:6" x14ac:dyDescent="0.2">
      <c r="F4521" s="896"/>
    </row>
    <row r="4522" spans="6:6" x14ac:dyDescent="0.2">
      <c r="F4522" s="896"/>
    </row>
    <row r="4523" spans="6:6" x14ac:dyDescent="0.2">
      <c r="F4523" s="896"/>
    </row>
    <row r="4524" spans="6:6" x14ac:dyDescent="0.2">
      <c r="F4524" s="896"/>
    </row>
    <row r="4525" spans="6:6" x14ac:dyDescent="0.2">
      <c r="F4525" s="896"/>
    </row>
    <row r="4526" spans="6:6" x14ac:dyDescent="0.2">
      <c r="F4526" s="896"/>
    </row>
    <row r="4527" spans="6:6" x14ac:dyDescent="0.2">
      <c r="F4527" s="896"/>
    </row>
    <row r="4528" spans="6:6" x14ac:dyDescent="0.2">
      <c r="F4528" s="896"/>
    </row>
    <row r="4529" spans="6:6" x14ac:dyDescent="0.2">
      <c r="F4529" s="896"/>
    </row>
    <row r="4530" spans="6:6" x14ac:dyDescent="0.2">
      <c r="F4530" s="896"/>
    </row>
    <row r="4531" spans="6:6" x14ac:dyDescent="0.2">
      <c r="F4531" s="896"/>
    </row>
    <row r="4532" spans="6:6" x14ac:dyDescent="0.2">
      <c r="F4532" s="896"/>
    </row>
    <row r="4533" spans="6:6" x14ac:dyDescent="0.2">
      <c r="F4533" s="896"/>
    </row>
    <row r="4534" spans="6:6" x14ac:dyDescent="0.2">
      <c r="F4534" s="896"/>
    </row>
    <row r="4535" spans="6:6" x14ac:dyDescent="0.2">
      <c r="F4535" s="896"/>
    </row>
    <row r="4536" spans="6:6" x14ac:dyDescent="0.2">
      <c r="F4536" s="896"/>
    </row>
    <row r="4537" spans="6:6" x14ac:dyDescent="0.2">
      <c r="F4537" s="896"/>
    </row>
    <row r="4538" spans="6:6" x14ac:dyDescent="0.2">
      <c r="F4538" s="896"/>
    </row>
    <row r="4539" spans="6:6" x14ac:dyDescent="0.2">
      <c r="F4539" s="896"/>
    </row>
    <row r="4540" spans="6:6" x14ac:dyDescent="0.2">
      <c r="F4540" s="896"/>
    </row>
    <row r="4541" spans="6:6" x14ac:dyDescent="0.2">
      <c r="F4541" s="896"/>
    </row>
    <row r="4542" spans="6:6" x14ac:dyDescent="0.2">
      <c r="F4542" s="896"/>
    </row>
    <row r="4543" spans="6:6" x14ac:dyDescent="0.2">
      <c r="F4543" s="896"/>
    </row>
    <row r="4544" spans="6:6" x14ac:dyDescent="0.2">
      <c r="F4544" s="896"/>
    </row>
    <row r="4545" spans="6:6" x14ac:dyDescent="0.2">
      <c r="F4545" s="896"/>
    </row>
    <row r="4546" spans="6:6" x14ac:dyDescent="0.2">
      <c r="F4546" s="896"/>
    </row>
    <row r="4547" spans="6:6" x14ac:dyDescent="0.2">
      <c r="F4547" s="896"/>
    </row>
    <row r="4548" spans="6:6" x14ac:dyDescent="0.2">
      <c r="F4548" s="896"/>
    </row>
    <row r="4549" spans="6:6" x14ac:dyDescent="0.2">
      <c r="F4549" s="896"/>
    </row>
    <row r="4550" spans="6:6" x14ac:dyDescent="0.2">
      <c r="F4550" s="896"/>
    </row>
    <row r="4551" spans="6:6" x14ac:dyDescent="0.2">
      <c r="F4551" s="896"/>
    </row>
    <row r="4552" spans="6:6" x14ac:dyDescent="0.2">
      <c r="F4552" s="896"/>
    </row>
    <row r="4553" spans="6:6" x14ac:dyDescent="0.2">
      <c r="F4553" s="896"/>
    </row>
    <row r="4554" spans="6:6" x14ac:dyDescent="0.2">
      <c r="F4554" s="896"/>
    </row>
    <row r="4555" spans="6:6" x14ac:dyDescent="0.2">
      <c r="F4555" s="896"/>
    </row>
    <row r="4556" spans="6:6" x14ac:dyDescent="0.2">
      <c r="F4556" s="896"/>
    </row>
    <row r="4557" spans="6:6" x14ac:dyDescent="0.2">
      <c r="F4557" s="896"/>
    </row>
    <row r="4558" spans="6:6" x14ac:dyDescent="0.2">
      <c r="F4558" s="896"/>
    </row>
    <row r="4559" spans="6:6" x14ac:dyDescent="0.2">
      <c r="F4559" s="896"/>
    </row>
    <row r="4560" spans="6:6" x14ac:dyDescent="0.2">
      <c r="F4560" s="896"/>
    </row>
    <row r="4561" spans="6:6" x14ac:dyDescent="0.2">
      <c r="F4561" s="896"/>
    </row>
    <row r="4562" spans="6:6" x14ac:dyDescent="0.2">
      <c r="F4562" s="896"/>
    </row>
    <row r="4563" spans="6:6" x14ac:dyDescent="0.2">
      <c r="F4563" s="896"/>
    </row>
    <row r="4564" spans="6:6" x14ac:dyDescent="0.2">
      <c r="F4564" s="896"/>
    </row>
    <row r="4565" spans="6:6" x14ac:dyDescent="0.2">
      <c r="F4565" s="896"/>
    </row>
    <row r="4566" spans="6:6" x14ac:dyDescent="0.2">
      <c r="F4566" s="896"/>
    </row>
    <row r="4567" spans="6:6" x14ac:dyDescent="0.2">
      <c r="F4567" s="896"/>
    </row>
    <row r="4568" spans="6:6" x14ac:dyDescent="0.2">
      <c r="F4568" s="896"/>
    </row>
    <row r="4569" spans="6:6" x14ac:dyDescent="0.2">
      <c r="F4569" s="896"/>
    </row>
    <row r="4570" spans="6:6" x14ac:dyDescent="0.2">
      <c r="F4570" s="896"/>
    </row>
    <row r="4571" spans="6:6" x14ac:dyDescent="0.2">
      <c r="F4571" s="896"/>
    </row>
    <row r="4572" spans="6:6" x14ac:dyDescent="0.2">
      <c r="F4572" s="896"/>
    </row>
    <row r="4573" spans="6:6" x14ac:dyDescent="0.2">
      <c r="F4573" s="896"/>
    </row>
    <row r="4574" spans="6:6" x14ac:dyDescent="0.2">
      <c r="F4574" s="896"/>
    </row>
    <row r="4575" spans="6:6" x14ac:dyDescent="0.2">
      <c r="F4575" s="896"/>
    </row>
    <row r="4576" spans="6:6" x14ac:dyDescent="0.2">
      <c r="F4576" s="896"/>
    </row>
    <row r="4577" spans="6:6" x14ac:dyDescent="0.2">
      <c r="F4577" s="896"/>
    </row>
    <row r="4578" spans="6:6" x14ac:dyDescent="0.2">
      <c r="F4578" s="896"/>
    </row>
    <row r="4579" spans="6:6" x14ac:dyDescent="0.2">
      <c r="F4579" s="896"/>
    </row>
    <row r="4580" spans="6:6" x14ac:dyDescent="0.2">
      <c r="F4580" s="896"/>
    </row>
    <row r="4581" spans="6:6" x14ac:dyDescent="0.2">
      <c r="F4581" s="896"/>
    </row>
    <row r="4582" spans="6:6" x14ac:dyDescent="0.2">
      <c r="F4582" s="896"/>
    </row>
    <row r="4583" spans="6:6" x14ac:dyDescent="0.2">
      <c r="F4583" s="896"/>
    </row>
    <row r="4584" spans="6:6" x14ac:dyDescent="0.2">
      <c r="F4584" s="896"/>
    </row>
    <row r="4585" spans="6:6" x14ac:dyDescent="0.2">
      <c r="F4585" s="896"/>
    </row>
    <row r="4586" spans="6:6" x14ac:dyDescent="0.2">
      <c r="F4586" s="896"/>
    </row>
    <row r="4587" spans="6:6" x14ac:dyDescent="0.2">
      <c r="F4587" s="896"/>
    </row>
    <row r="4588" spans="6:6" x14ac:dyDescent="0.2">
      <c r="F4588" s="896"/>
    </row>
    <row r="4589" spans="6:6" x14ac:dyDescent="0.2">
      <c r="F4589" s="896"/>
    </row>
    <row r="4590" spans="6:6" x14ac:dyDescent="0.2">
      <c r="F4590" s="896"/>
    </row>
    <row r="4591" spans="6:6" x14ac:dyDescent="0.2">
      <c r="F4591" s="896"/>
    </row>
    <row r="4592" spans="6:6" x14ac:dyDescent="0.2">
      <c r="F4592" s="896"/>
    </row>
    <row r="4593" spans="6:6" x14ac:dyDescent="0.2">
      <c r="F4593" s="896"/>
    </row>
    <row r="4594" spans="6:6" x14ac:dyDescent="0.2">
      <c r="F4594" s="896"/>
    </row>
    <row r="4595" spans="6:6" x14ac:dyDescent="0.2">
      <c r="F4595" s="896"/>
    </row>
    <row r="4596" spans="6:6" x14ac:dyDescent="0.2">
      <c r="F4596" s="896"/>
    </row>
    <row r="4597" spans="6:6" x14ac:dyDescent="0.2">
      <c r="F4597" s="896"/>
    </row>
    <row r="4598" spans="6:6" x14ac:dyDescent="0.2">
      <c r="F4598" s="896"/>
    </row>
    <row r="4599" spans="6:6" x14ac:dyDescent="0.2">
      <c r="F4599" s="896"/>
    </row>
    <row r="4600" spans="6:6" x14ac:dyDescent="0.2">
      <c r="F4600" s="896"/>
    </row>
    <row r="4601" spans="6:6" x14ac:dyDescent="0.2">
      <c r="F4601" s="896"/>
    </row>
    <row r="4602" spans="6:6" x14ac:dyDescent="0.2">
      <c r="F4602" s="896"/>
    </row>
    <row r="4603" spans="6:6" x14ac:dyDescent="0.2">
      <c r="F4603" s="896"/>
    </row>
    <row r="4604" spans="6:6" x14ac:dyDescent="0.2">
      <c r="F4604" s="896"/>
    </row>
    <row r="4605" spans="6:6" x14ac:dyDescent="0.2">
      <c r="F4605" s="896"/>
    </row>
    <row r="4606" spans="6:6" x14ac:dyDescent="0.2">
      <c r="F4606" s="896"/>
    </row>
    <row r="4607" spans="6:6" x14ac:dyDescent="0.2">
      <c r="F4607" s="896"/>
    </row>
    <row r="4608" spans="6:6" x14ac:dyDescent="0.2">
      <c r="F4608" s="896"/>
    </row>
    <row r="4609" spans="6:6" x14ac:dyDescent="0.2">
      <c r="F4609" s="896"/>
    </row>
    <row r="4610" spans="6:6" x14ac:dyDescent="0.2">
      <c r="F4610" s="896"/>
    </row>
    <row r="4611" spans="6:6" x14ac:dyDescent="0.2">
      <c r="F4611" s="896"/>
    </row>
    <row r="4612" spans="6:6" x14ac:dyDescent="0.2">
      <c r="F4612" s="896"/>
    </row>
    <row r="4613" spans="6:6" x14ac:dyDescent="0.2">
      <c r="F4613" s="896"/>
    </row>
    <row r="4614" spans="6:6" x14ac:dyDescent="0.2">
      <c r="F4614" s="896"/>
    </row>
    <row r="4615" spans="6:6" x14ac:dyDescent="0.2">
      <c r="F4615" s="896"/>
    </row>
    <row r="4616" spans="6:6" x14ac:dyDescent="0.2">
      <c r="F4616" s="896"/>
    </row>
    <row r="4617" spans="6:6" x14ac:dyDescent="0.2">
      <c r="F4617" s="896"/>
    </row>
    <row r="4618" spans="6:6" x14ac:dyDescent="0.2">
      <c r="F4618" s="896"/>
    </row>
    <row r="4619" spans="6:6" x14ac:dyDescent="0.2">
      <c r="F4619" s="896"/>
    </row>
    <row r="4620" spans="6:6" x14ac:dyDescent="0.2">
      <c r="F4620" s="896"/>
    </row>
    <row r="4621" spans="6:6" x14ac:dyDescent="0.2">
      <c r="F4621" s="896"/>
    </row>
    <row r="4622" spans="6:6" x14ac:dyDescent="0.2">
      <c r="F4622" s="896"/>
    </row>
    <row r="4623" spans="6:6" x14ac:dyDescent="0.2">
      <c r="F4623" s="896"/>
    </row>
    <row r="4624" spans="6:6" x14ac:dyDescent="0.2">
      <c r="F4624" s="896"/>
    </row>
    <row r="4625" spans="6:6" x14ac:dyDescent="0.2">
      <c r="F4625" s="896"/>
    </row>
    <row r="4626" spans="6:6" x14ac:dyDescent="0.2">
      <c r="F4626" s="896"/>
    </row>
    <row r="4627" spans="6:6" x14ac:dyDescent="0.2">
      <c r="F4627" s="896"/>
    </row>
    <row r="4628" spans="6:6" x14ac:dyDescent="0.2">
      <c r="F4628" s="896"/>
    </row>
    <row r="4629" spans="6:6" x14ac:dyDescent="0.2">
      <c r="F4629" s="896"/>
    </row>
    <row r="4630" spans="6:6" x14ac:dyDescent="0.2">
      <c r="F4630" s="896"/>
    </row>
    <row r="4631" spans="6:6" x14ac:dyDescent="0.2">
      <c r="F4631" s="896"/>
    </row>
    <row r="4632" spans="6:6" x14ac:dyDescent="0.2">
      <c r="F4632" s="896"/>
    </row>
    <row r="4633" spans="6:6" x14ac:dyDescent="0.2">
      <c r="F4633" s="896"/>
    </row>
    <row r="4634" spans="6:6" x14ac:dyDescent="0.2">
      <c r="F4634" s="896"/>
    </row>
    <row r="4635" spans="6:6" x14ac:dyDescent="0.2">
      <c r="F4635" s="896"/>
    </row>
    <row r="4636" spans="6:6" x14ac:dyDescent="0.2">
      <c r="F4636" s="896"/>
    </row>
    <row r="4637" spans="6:6" x14ac:dyDescent="0.2">
      <c r="F4637" s="896"/>
    </row>
    <row r="4638" spans="6:6" x14ac:dyDescent="0.2">
      <c r="F4638" s="896"/>
    </row>
    <row r="4639" spans="6:6" x14ac:dyDescent="0.2">
      <c r="F4639" s="896"/>
    </row>
    <row r="4640" spans="6:6" x14ac:dyDescent="0.2">
      <c r="F4640" s="896"/>
    </row>
    <row r="4641" spans="6:6" x14ac:dyDescent="0.2">
      <c r="F4641" s="896"/>
    </row>
    <row r="4642" spans="6:6" x14ac:dyDescent="0.2">
      <c r="F4642" s="896"/>
    </row>
    <row r="4643" spans="6:6" x14ac:dyDescent="0.2">
      <c r="F4643" s="896"/>
    </row>
    <row r="4644" spans="6:6" x14ac:dyDescent="0.2">
      <c r="F4644" s="896"/>
    </row>
    <row r="4645" spans="6:6" x14ac:dyDescent="0.2">
      <c r="F4645" s="896"/>
    </row>
    <row r="4646" spans="6:6" x14ac:dyDescent="0.2">
      <c r="F4646" s="896"/>
    </row>
    <row r="4647" spans="6:6" x14ac:dyDescent="0.2">
      <c r="F4647" s="896"/>
    </row>
    <row r="4648" spans="6:6" x14ac:dyDescent="0.2">
      <c r="F4648" s="896"/>
    </row>
    <row r="4649" spans="6:6" x14ac:dyDescent="0.2">
      <c r="F4649" s="896"/>
    </row>
    <row r="4650" spans="6:6" x14ac:dyDescent="0.2">
      <c r="F4650" s="896"/>
    </row>
    <row r="4651" spans="6:6" x14ac:dyDescent="0.2">
      <c r="F4651" s="896"/>
    </row>
    <row r="4652" spans="6:6" x14ac:dyDescent="0.2">
      <c r="F4652" s="896"/>
    </row>
    <row r="4653" spans="6:6" x14ac:dyDescent="0.2">
      <c r="F4653" s="896"/>
    </row>
    <row r="4654" spans="6:6" x14ac:dyDescent="0.2">
      <c r="F4654" s="896"/>
    </row>
    <row r="4655" spans="6:6" x14ac:dyDescent="0.2">
      <c r="F4655" s="896"/>
    </row>
    <row r="4656" spans="6:6" x14ac:dyDescent="0.2">
      <c r="F4656" s="896"/>
    </row>
    <row r="4657" spans="6:6" x14ac:dyDescent="0.2">
      <c r="F4657" s="896"/>
    </row>
    <row r="4658" spans="6:6" x14ac:dyDescent="0.2">
      <c r="F4658" s="896"/>
    </row>
    <row r="4659" spans="6:6" x14ac:dyDescent="0.2">
      <c r="F4659" s="896"/>
    </row>
    <row r="4660" spans="6:6" x14ac:dyDescent="0.2">
      <c r="F4660" s="896"/>
    </row>
    <row r="4661" spans="6:6" x14ac:dyDescent="0.2">
      <c r="F4661" s="896"/>
    </row>
    <row r="4662" spans="6:6" x14ac:dyDescent="0.2">
      <c r="F4662" s="896"/>
    </row>
    <row r="4663" spans="6:6" x14ac:dyDescent="0.2">
      <c r="F4663" s="896"/>
    </row>
    <row r="4664" spans="6:6" x14ac:dyDescent="0.2">
      <c r="F4664" s="896"/>
    </row>
    <row r="4665" spans="6:6" x14ac:dyDescent="0.2">
      <c r="F4665" s="896"/>
    </row>
    <row r="4666" spans="6:6" x14ac:dyDescent="0.2">
      <c r="F4666" s="896"/>
    </row>
    <row r="4667" spans="6:6" x14ac:dyDescent="0.2">
      <c r="F4667" s="896"/>
    </row>
    <row r="4668" spans="6:6" x14ac:dyDescent="0.2">
      <c r="F4668" s="896"/>
    </row>
    <row r="4669" spans="6:6" x14ac:dyDescent="0.2">
      <c r="F4669" s="896"/>
    </row>
    <row r="4670" spans="6:6" x14ac:dyDescent="0.2">
      <c r="F4670" s="896"/>
    </row>
    <row r="4671" spans="6:6" x14ac:dyDescent="0.2">
      <c r="F4671" s="896"/>
    </row>
    <row r="4672" spans="6:6" x14ac:dyDescent="0.2">
      <c r="F4672" s="896"/>
    </row>
    <row r="4673" spans="6:6" x14ac:dyDescent="0.2">
      <c r="F4673" s="896"/>
    </row>
    <row r="4674" spans="6:6" x14ac:dyDescent="0.2">
      <c r="F4674" s="896"/>
    </row>
    <row r="4675" spans="6:6" x14ac:dyDescent="0.2">
      <c r="F4675" s="896"/>
    </row>
    <row r="4676" spans="6:6" x14ac:dyDescent="0.2">
      <c r="F4676" s="896"/>
    </row>
    <row r="4677" spans="6:6" x14ac:dyDescent="0.2">
      <c r="F4677" s="896"/>
    </row>
    <row r="4678" spans="6:6" x14ac:dyDescent="0.2">
      <c r="F4678" s="896"/>
    </row>
    <row r="4679" spans="6:6" x14ac:dyDescent="0.2">
      <c r="F4679" s="896"/>
    </row>
    <row r="4680" spans="6:6" x14ac:dyDescent="0.2">
      <c r="F4680" s="896"/>
    </row>
    <row r="4681" spans="6:6" x14ac:dyDescent="0.2">
      <c r="F4681" s="896"/>
    </row>
    <row r="4682" spans="6:6" x14ac:dyDescent="0.2">
      <c r="F4682" s="896"/>
    </row>
    <row r="4683" spans="6:6" x14ac:dyDescent="0.2">
      <c r="F4683" s="896"/>
    </row>
    <row r="4684" spans="6:6" x14ac:dyDescent="0.2">
      <c r="F4684" s="896"/>
    </row>
    <row r="4685" spans="6:6" x14ac:dyDescent="0.2">
      <c r="F4685" s="896"/>
    </row>
    <row r="4686" spans="6:6" x14ac:dyDescent="0.2">
      <c r="F4686" s="896"/>
    </row>
    <row r="4687" spans="6:6" x14ac:dyDescent="0.2">
      <c r="F4687" s="896"/>
    </row>
    <row r="4688" spans="6:6" x14ac:dyDescent="0.2">
      <c r="F4688" s="896"/>
    </row>
    <row r="4689" spans="6:6" x14ac:dyDescent="0.2">
      <c r="F4689" s="896"/>
    </row>
    <row r="4690" spans="6:6" x14ac:dyDescent="0.2">
      <c r="F4690" s="896"/>
    </row>
    <row r="4691" spans="6:6" x14ac:dyDescent="0.2">
      <c r="F4691" s="896"/>
    </row>
    <row r="4692" spans="6:6" x14ac:dyDescent="0.2">
      <c r="F4692" s="896"/>
    </row>
    <row r="4693" spans="6:6" x14ac:dyDescent="0.2">
      <c r="F4693" s="896"/>
    </row>
    <row r="4694" spans="6:6" x14ac:dyDescent="0.2">
      <c r="F4694" s="896"/>
    </row>
    <row r="4695" spans="6:6" x14ac:dyDescent="0.2">
      <c r="F4695" s="896"/>
    </row>
    <row r="4696" spans="6:6" x14ac:dyDescent="0.2">
      <c r="F4696" s="896"/>
    </row>
    <row r="4697" spans="6:6" x14ac:dyDescent="0.2">
      <c r="F4697" s="896"/>
    </row>
    <row r="4698" spans="6:6" x14ac:dyDescent="0.2">
      <c r="F4698" s="896"/>
    </row>
    <row r="4699" spans="6:6" x14ac:dyDescent="0.2">
      <c r="F4699" s="896"/>
    </row>
    <row r="4700" spans="6:6" x14ac:dyDescent="0.2">
      <c r="F4700" s="896"/>
    </row>
    <row r="4701" spans="6:6" x14ac:dyDescent="0.2">
      <c r="F4701" s="896"/>
    </row>
    <row r="4702" spans="6:6" x14ac:dyDescent="0.2">
      <c r="F4702" s="896"/>
    </row>
    <row r="4703" spans="6:6" x14ac:dyDescent="0.2">
      <c r="F4703" s="896"/>
    </row>
    <row r="4704" spans="6:6" x14ac:dyDescent="0.2">
      <c r="F4704" s="896"/>
    </row>
    <row r="4705" spans="6:6" x14ac:dyDescent="0.2">
      <c r="F4705" s="896"/>
    </row>
    <row r="4706" spans="6:6" x14ac:dyDescent="0.2">
      <c r="F4706" s="896"/>
    </row>
    <row r="4707" spans="6:6" x14ac:dyDescent="0.2">
      <c r="F4707" s="896"/>
    </row>
    <row r="4708" spans="6:6" x14ac:dyDescent="0.2">
      <c r="F4708" s="896"/>
    </row>
    <row r="4709" spans="6:6" x14ac:dyDescent="0.2">
      <c r="F4709" s="896"/>
    </row>
    <row r="4710" spans="6:6" x14ac:dyDescent="0.2">
      <c r="F4710" s="896"/>
    </row>
    <row r="4711" spans="6:6" x14ac:dyDescent="0.2">
      <c r="F4711" s="896"/>
    </row>
    <row r="4712" spans="6:6" x14ac:dyDescent="0.2">
      <c r="F4712" s="896"/>
    </row>
    <row r="4713" spans="6:6" x14ac:dyDescent="0.2">
      <c r="F4713" s="896"/>
    </row>
    <row r="4714" spans="6:6" x14ac:dyDescent="0.2">
      <c r="F4714" s="896"/>
    </row>
    <row r="4715" spans="6:6" x14ac:dyDescent="0.2">
      <c r="F4715" s="896"/>
    </row>
    <row r="4716" spans="6:6" x14ac:dyDescent="0.2">
      <c r="F4716" s="896"/>
    </row>
    <row r="4717" spans="6:6" x14ac:dyDescent="0.2">
      <c r="F4717" s="896"/>
    </row>
    <row r="4718" spans="6:6" x14ac:dyDescent="0.2">
      <c r="F4718" s="896"/>
    </row>
    <row r="4719" spans="6:6" x14ac:dyDescent="0.2">
      <c r="F4719" s="896"/>
    </row>
    <row r="4720" spans="6:6" x14ac:dyDescent="0.2">
      <c r="F4720" s="896"/>
    </row>
    <row r="4721" spans="6:6" x14ac:dyDescent="0.2">
      <c r="F4721" s="896"/>
    </row>
    <row r="4722" spans="6:6" x14ac:dyDescent="0.2">
      <c r="F4722" s="896"/>
    </row>
    <row r="4723" spans="6:6" x14ac:dyDescent="0.2">
      <c r="F4723" s="896"/>
    </row>
    <row r="4724" spans="6:6" x14ac:dyDescent="0.2">
      <c r="F4724" s="896"/>
    </row>
    <row r="4725" spans="6:6" x14ac:dyDescent="0.2">
      <c r="F4725" s="896"/>
    </row>
    <row r="4726" spans="6:6" x14ac:dyDescent="0.2">
      <c r="F4726" s="896"/>
    </row>
    <row r="4727" spans="6:6" x14ac:dyDescent="0.2">
      <c r="F4727" s="896"/>
    </row>
    <row r="4728" spans="6:6" x14ac:dyDescent="0.2">
      <c r="F4728" s="896"/>
    </row>
    <row r="4729" spans="6:6" x14ac:dyDescent="0.2">
      <c r="F4729" s="896"/>
    </row>
    <row r="4730" spans="6:6" x14ac:dyDescent="0.2">
      <c r="F4730" s="896"/>
    </row>
    <row r="4731" spans="6:6" x14ac:dyDescent="0.2">
      <c r="F4731" s="896"/>
    </row>
    <row r="4732" spans="6:6" x14ac:dyDescent="0.2">
      <c r="F4732" s="896"/>
    </row>
    <row r="4733" spans="6:6" x14ac:dyDescent="0.2">
      <c r="F4733" s="896"/>
    </row>
    <row r="4734" spans="6:6" x14ac:dyDescent="0.2">
      <c r="F4734" s="896"/>
    </row>
    <row r="4735" spans="6:6" x14ac:dyDescent="0.2">
      <c r="F4735" s="896"/>
    </row>
    <row r="4736" spans="6:6" x14ac:dyDescent="0.2">
      <c r="F4736" s="896"/>
    </row>
    <row r="4737" spans="6:6" x14ac:dyDescent="0.2">
      <c r="F4737" s="896"/>
    </row>
    <row r="4738" spans="6:6" x14ac:dyDescent="0.2">
      <c r="F4738" s="896"/>
    </row>
    <row r="4739" spans="6:6" x14ac:dyDescent="0.2">
      <c r="F4739" s="896"/>
    </row>
    <row r="4740" spans="6:6" x14ac:dyDescent="0.2">
      <c r="F4740" s="896"/>
    </row>
    <row r="4741" spans="6:6" x14ac:dyDescent="0.2">
      <c r="F4741" s="896"/>
    </row>
    <row r="4742" spans="6:6" x14ac:dyDescent="0.2">
      <c r="F4742" s="896"/>
    </row>
    <row r="4743" spans="6:6" x14ac:dyDescent="0.2">
      <c r="F4743" s="896"/>
    </row>
    <row r="4744" spans="6:6" x14ac:dyDescent="0.2">
      <c r="F4744" s="896"/>
    </row>
    <row r="4745" spans="6:6" x14ac:dyDescent="0.2">
      <c r="F4745" s="896"/>
    </row>
    <row r="4746" spans="6:6" x14ac:dyDescent="0.2">
      <c r="F4746" s="896"/>
    </row>
    <row r="4747" spans="6:6" x14ac:dyDescent="0.2">
      <c r="F4747" s="896"/>
    </row>
    <row r="4748" spans="6:6" x14ac:dyDescent="0.2">
      <c r="F4748" s="896"/>
    </row>
    <row r="4749" spans="6:6" x14ac:dyDescent="0.2">
      <c r="F4749" s="896"/>
    </row>
    <row r="4750" spans="6:6" x14ac:dyDescent="0.2">
      <c r="F4750" s="896"/>
    </row>
    <row r="4751" spans="6:6" x14ac:dyDescent="0.2">
      <c r="F4751" s="896"/>
    </row>
    <row r="4752" spans="6:6" x14ac:dyDescent="0.2">
      <c r="F4752" s="896"/>
    </row>
    <row r="4753" spans="6:6" x14ac:dyDescent="0.2">
      <c r="F4753" s="896"/>
    </row>
    <row r="4754" spans="6:6" x14ac:dyDescent="0.2">
      <c r="F4754" s="896"/>
    </row>
    <row r="4755" spans="6:6" x14ac:dyDescent="0.2">
      <c r="F4755" s="896"/>
    </row>
    <row r="4756" spans="6:6" x14ac:dyDescent="0.2">
      <c r="F4756" s="896"/>
    </row>
    <row r="4757" spans="6:6" x14ac:dyDescent="0.2">
      <c r="F4757" s="896"/>
    </row>
    <row r="4758" spans="6:6" x14ac:dyDescent="0.2">
      <c r="F4758" s="896"/>
    </row>
    <row r="4759" spans="6:6" x14ac:dyDescent="0.2">
      <c r="F4759" s="896"/>
    </row>
    <row r="4760" spans="6:6" x14ac:dyDescent="0.2">
      <c r="F4760" s="896"/>
    </row>
    <row r="4761" spans="6:6" x14ac:dyDescent="0.2">
      <c r="F4761" s="896"/>
    </row>
    <row r="4762" spans="6:6" x14ac:dyDescent="0.2">
      <c r="F4762" s="896"/>
    </row>
    <row r="4763" spans="6:6" x14ac:dyDescent="0.2">
      <c r="F4763" s="896"/>
    </row>
    <row r="4764" spans="6:6" x14ac:dyDescent="0.2">
      <c r="F4764" s="896"/>
    </row>
    <row r="4765" spans="6:6" x14ac:dyDescent="0.2">
      <c r="F4765" s="896"/>
    </row>
    <row r="4766" spans="6:6" x14ac:dyDescent="0.2">
      <c r="F4766" s="896"/>
    </row>
    <row r="4767" spans="6:6" x14ac:dyDescent="0.2">
      <c r="F4767" s="896"/>
    </row>
    <row r="4768" spans="6:6" x14ac:dyDescent="0.2">
      <c r="F4768" s="896"/>
    </row>
    <row r="4769" spans="6:6" x14ac:dyDescent="0.2">
      <c r="F4769" s="896"/>
    </row>
    <row r="4770" spans="6:6" x14ac:dyDescent="0.2">
      <c r="F4770" s="896"/>
    </row>
    <row r="4771" spans="6:6" x14ac:dyDescent="0.2">
      <c r="F4771" s="896"/>
    </row>
    <row r="4772" spans="6:6" x14ac:dyDescent="0.2">
      <c r="F4772" s="896"/>
    </row>
    <row r="4773" spans="6:6" x14ac:dyDescent="0.2">
      <c r="F4773" s="896"/>
    </row>
    <row r="4774" spans="6:6" x14ac:dyDescent="0.2">
      <c r="F4774" s="896"/>
    </row>
    <row r="4775" spans="6:6" x14ac:dyDescent="0.2">
      <c r="F4775" s="896"/>
    </row>
    <row r="4776" spans="6:6" x14ac:dyDescent="0.2">
      <c r="F4776" s="896"/>
    </row>
    <row r="4777" spans="6:6" x14ac:dyDescent="0.2">
      <c r="F4777" s="896"/>
    </row>
    <row r="4778" spans="6:6" x14ac:dyDescent="0.2">
      <c r="F4778" s="896"/>
    </row>
    <row r="4779" spans="6:6" x14ac:dyDescent="0.2">
      <c r="F4779" s="896"/>
    </row>
    <row r="4780" spans="6:6" x14ac:dyDescent="0.2">
      <c r="F4780" s="896"/>
    </row>
    <row r="4781" spans="6:6" x14ac:dyDescent="0.2">
      <c r="F4781" s="896"/>
    </row>
    <row r="4782" spans="6:6" x14ac:dyDescent="0.2">
      <c r="F4782" s="896"/>
    </row>
    <row r="4783" spans="6:6" x14ac:dyDescent="0.2">
      <c r="F4783" s="896"/>
    </row>
    <row r="4784" spans="6:6" x14ac:dyDescent="0.2">
      <c r="F4784" s="896"/>
    </row>
    <row r="4785" spans="6:6" x14ac:dyDescent="0.2">
      <c r="F4785" s="896"/>
    </row>
    <row r="4786" spans="6:6" x14ac:dyDescent="0.2">
      <c r="F4786" s="896"/>
    </row>
    <row r="4787" spans="6:6" x14ac:dyDescent="0.2">
      <c r="F4787" s="896"/>
    </row>
    <row r="4788" spans="6:6" x14ac:dyDescent="0.2">
      <c r="F4788" s="896"/>
    </row>
    <row r="4789" spans="6:6" x14ac:dyDescent="0.2">
      <c r="F4789" s="896"/>
    </row>
    <row r="4790" spans="6:6" x14ac:dyDescent="0.2">
      <c r="F4790" s="896"/>
    </row>
    <row r="4791" spans="6:6" x14ac:dyDescent="0.2">
      <c r="F4791" s="896"/>
    </row>
    <row r="4792" spans="6:6" x14ac:dyDescent="0.2">
      <c r="F4792" s="896"/>
    </row>
    <row r="4793" spans="6:6" x14ac:dyDescent="0.2">
      <c r="F4793" s="896"/>
    </row>
    <row r="4794" spans="6:6" x14ac:dyDescent="0.2">
      <c r="F4794" s="896"/>
    </row>
    <row r="4795" spans="6:6" x14ac:dyDescent="0.2">
      <c r="F4795" s="896"/>
    </row>
    <row r="4796" spans="6:6" x14ac:dyDescent="0.2">
      <c r="F4796" s="896"/>
    </row>
    <row r="4797" spans="6:6" x14ac:dyDescent="0.2">
      <c r="F4797" s="896"/>
    </row>
    <row r="4798" spans="6:6" x14ac:dyDescent="0.2">
      <c r="F4798" s="896"/>
    </row>
    <row r="4799" spans="6:6" x14ac:dyDescent="0.2">
      <c r="F4799" s="896"/>
    </row>
    <row r="4800" spans="6:6" x14ac:dyDescent="0.2">
      <c r="F4800" s="896"/>
    </row>
    <row r="4801" spans="6:6" x14ac:dyDescent="0.2">
      <c r="F4801" s="896"/>
    </row>
    <row r="4802" spans="6:6" x14ac:dyDescent="0.2">
      <c r="F4802" s="896"/>
    </row>
    <row r="4803" spans="6:6" x14ac:dyDescent="0.2">
      <c r="F4803" s="896"/>
    </row>
    <row r="4804" spans="6:6" x14ac:dyDescent="0.2">
      <c r="F4804" s="896"/>
    </row>
    <row r="4805" spans="6:6" x14ac:dyDescent="0.2">
      <c r="F4805" s="896"/>
    </row>
    <row r="4806" spans="6:6" x14ac:dyDescent="0.2">
      <c r="F4806" s="896"/>
    </row>
    <row r="4807" spans="6:6" x14ac:dyDescent="0.2">
      <c r="F4807" s="896"/>
    </row>
    <row r="4808" spans="6:6" x14ac:dyDescent="0.2">
      <c r="F4808" s="896"/>
    </row>
    <row r="4809" spans="6:6" x14ac:dyDescent="0.2">
      <c r="F4809" s="896"/>
    </row>
    <row r="4810" spans="6:6" x14ac:dyDescent="0.2">
      <c r="F4810" s="896"/>
    </row>
    <row r="4811" spans="6:6" x14ac:dyDescent="0.2">
      <c r="F4811" s="896"/>
    </row>
    <row r="4812" spans="6:6" x14ac:dyDescent="0.2">
      <c r="F4812" s="896"/>
    </row>
    <row r="4813" spans="6:6" x14ac:dyDescent="0.2">
      <c r="F4813" s="896"/>
    </row>
    <row r="4814" spans="6:6" x14ac:dyDescent="0.2">
      <c r="F4814" s="896"/>
    </row>
    <row r="4815" spans="6:6" x14ac:dyDescent="0.2">
      <c r="F4815" s="896"/>
    </row>
    <row r="4816" spans="6:6" x14ac:dyDescent="0.2">
      <c r="F4816" s="896"/>
    </row>
    <row r="4817" spans="6:6" x14ac:dyDescent="0.2">
      <c r="F4817" s="896"/>
    </row>
    <row r="4818" spans="6:6" x14ac:dyDescent="0.2">
      <c r="F4818" s="896"/>
    </row>
    <row r="4819" spans="6:6" x14ac:dyDescent="0.2">
      <c r="F4819" s="896"/>
    </row>
    <row r="4820" spans="6:6" x14ac:dyDescent="0.2">
      <c r="F4820" s="896"/>
    </row>
    <row r="4821" spans="6:6" x14ac:dyDescent="0.2">
      <c r="F4821" s="896"/>
    </row>
    <row r="4822" spans="6:6" x14ac:dyDescent="0.2">
      <c r="F4822" s="896"/>
    </row>
    <row r="4823" spans="6:6" x14ac:dyDescent="0.2">
      <c r="F4823" s="896"/>
    </row>
    <row r="4824" spans="6:6" x14ac:dyDescent="0.2">
      <c r="F4824" s="896"/>
    </row>
    <row r="4825" spans="6:6" x14ac:dyDescent="0.2">
      <c r="F4825" s="896"/>
    </row>
    <row r="4826" spans="6:6" x14ac:dyDescent="0.2">
      <c r="F4826" s="896"/>
    </row>
    <row r="4827" spans="6:6" x14ac:dyDescent="0.2">
      <c r="F4827" s="896"/>
    </row>
    <row r="4828" spans="6:6" x14ac:dyDescent="0.2">
      <c r="F4828" s="896"/>
    </row>
    <row r="4829" spans="6:6" x14ac:dyDescent="0.2">
      <c r="F4829" s="896"/>
    </row>
    <row r="4830" spans="6:6" x14ac:dyDescent="0.2">
      <c r="F4830" s="896"/>
    </row>
    <row r="4831" spans="6:6" x14ac:dyDescent="0.2">
      <c r="F4831" s="896"/>
    </row>
    <row r="4832" spans="6:6" x14ac:dyDescent="0.2">
      <c r="F4832" s="896"/>
    </row>
    <row r="4833" spans="6:6" x14ac:dyDescent="0.2">
      <c r="F4833" s="896"/>
    </row>
    <row r="4834" spans="6:6" x14ac:dyDescent="0.2">
      <c r="F4834" s="896"/>
    </row>
    <row r="4835" spans="6:6" x14ac:dyDescent="0.2">
      <c r="F4835" s="896"/>
    </row>
    <row r="4836" spans="6:6" x14ac:dyDescent="0.2">
      <c r="F4836" s="896"/>
    </row>
    <row r="4837" spans="6:6" x14ac:dyDescent="0.2">
      <c r="F4837" s="896"/>
    </row>
    <row r="4838" spans="6:6" x14ac:dyDescent="0.2">
      <c r="F4838" s="896"/>
    </row>
    <row r="4839" spans="6:6" x14ac:dyDescent="0.2">
      <c r="F4839" s="896"/>
    </row>
    <row r="4840" spans="6:6" x14ac:dyDescent="0.2">
      <c r="F4840" s="896"/>
    </row>
    <row r="4841" spans="6:6" x14ac:dyDescent="0.2">
      <c r="F4841" s="896"/>
    </row>
    <row r="4842" spans="6:6" x14ac:dyDescent="0.2">
      <c r="F4842" s="896"/>
    </row>
    <row r="4843" spans="6:6" x14ac:dyDescent="0.2">
      <c r="F4843" s="896"/>
    </row>
    <row r="4844" spans="6:6" x14ac:dyDescent="0.2">
      <c r="F4844" s="896"/>
    </row>
    <row r="4845" spans="6:6" x14ac:dyDescent="0.2">
      <c r="F4845" s="896"/>
    </row>
    <row r="4846" spans="6:6" x14ac:dyDescent="0.2">
      <c r="F4846" s="896"/>
    </row>
    <row r="4847" spans="6:6" x14ac:dyDescent="0.2">
      <c r="F4847" s="896"/>
    </row>
    <row r="4848" spans="6:6" x14ac:dyDescent="0.2">
      <c r="F4848" s="896"/>
    </row>
    <row r="4849" spans="6:6" x14ac:dyDescent="0.2">
      <c r="F4849" s="896"/>
    </row>
    <row r="4850" spans="6:6" x14ac:dyDescent="0.2">
      <c r="F4850" s="896"/>
    </row>
    <row r="4851" spans="6:6" x14ac:dyDescent="0.2">
      <c r="F4851" s="896"/>
    </row>
    <row r="4852" spans="6:6" x14ac:dyDescent="0.2">
      <c r="F4852" s="896"/>
    </row>
    <row r="4853" spans="6:6" x14ac:dyDescent="0.2">
      <c r="F4853" s="896"/>
    </row>
    <row r="4854" spans="6:6" x14ac:dyDescent="0.2">
      <c r="F4854" s="896"/>
    </row>
    <row r="4855" spans="6:6" x14ac:dyDescent="0.2">
      <c r="F4855" s="896"/>
    </row>
    <row r="4856" spans="6:6" x14ac:dyDescent="0.2">
      <c r="F4856" s="896"/>
    </row>
    <row r="4857" spans="6:6" x14ac:dyDescent="0.2">
      <c r="F4857" s="896"/>
    </row>
    <row r="4858" spans="6:6" x14ac:dyDescent="0.2">
      <c r="F4858" s="896"/>
    </row>
    <row r="4859" spans="6:6" x14ac:dyDescent="0.2">
      <c r="F4859" s="896"/>
    </row>
    <row r="4860" spans="6:6" x14ac:dyDescent="0.2">
      <c r="F4860" s="896"/>
    </row>
    <row r="4861" spans="6:6" x14ac:dyDescent="0.2">
      <c r="F4861" s="896"/>
    </row>
    <row r="4862" spans="6:6" x14ac:dyDescent="0.2">
      <c r="F4862" s="896"/>
    </row>
    <row r="4863" spans="6:6" x14ac:dyDescent="0.2">
      <c r="F4863" s="896"/>
    </row>
    <row r="4864" spans="6:6" x14ac:dyDescent="0.2">
      <c r="F4864" s="896"/>
    </row>
    <row r="4865" spans="6:6" x14ac:dyDescent="0.2">
      <c r="F4865" s="896"/>
    </row>
    <row r="4866" spans="6:6" x14ac:dyDescent="0.2">
      <c r="F4866" s="896"/>
    </row>
    <row r="4867" spans="6:6" x14ac:dyDescent="0.2">
      <c r="F4867" s="896"/>
    </row>
    <row r="4868" spans="6:6" x14ac:dyDescent="0.2">
      <c r="F4868" s="896"/>
    </row>
    <row r="4869" spans="6:6" x14ac:dyDescent="0.2">
      <c r="F4869" s="896"/>
    </row>
    <row r="4870" spans="6:6" x14ac:dyDescent="0.2">
      <c r="F4870" s="896"/>
    </row>
    <row r="4871" spans="6:6" x14ac:dyDescent="0.2">
      <c r="F4871" s="896"/>
    </row>
    <row r="4872" spans="6:6" x14ac:dyDescent="0.2">
      <c r="F4872" s="896"/>
    </row>
    <row r="4873" spans="6:6" x14ac:dyDescent="0.2">
      <c r="F4873" s="896"/>
    </row>
    <row r="4874" spans="6:6" x14ac:dyDescent="0.2">
      <c r="F4874" s="896"/>
    </row>
    <row r="4875" spans="6:6" x14ac:dyDescent="0.2">
      <c r="F4875" s="896"/>
    </row>
    <row r="4876" spans="6:6" x14ac:dyDescent="0.2">
      <c r="F4876" s="896"/>
    </row>
    <row r="4877" spans="6:6" x14ac:dyDescent="0.2">
      <c r="F4877" s="896"/>
    </row>
    <row r="4878" spans="6:6" x14ac:dyDescent="0.2">
      <c r="F4878" s="896"/>
    </row>
    <row r="4879" spans="6:6" x14ac:dyDescent="0.2">
      <c r="F4879" s="896"/>
    </row>
    <row r="4880" spans="6:6" x14ac:dyDescent="0.2">
      <c r="F4880" s="896"/>
    </row>
    <row r="4881" spans="6:6" x14ac:dyDescent="0.2">
      <c r="F4881" s="896"/>
    </row>
    <row r="4882" spans="6:6" x14ac:dyDescent="0.2">
      <c r="F4882" s="896"/>
    </row>
    <row r="4883" spans="6:6" x14ac:dyDescent="0.2">
      <c r="F4883" s="896"/>
    </row>
    <row r="4884" spans="6:6" x14ac:dyDescent="0.2">
      <c r="F4884" s="896"/>
    </row>
    <row r="4885" spans="6:6" x14ac:dyDescent="0.2">
      <c r="F4885" s="896"/>
    </row>
    <row r="4886" spans="6:6" x14ac:dyDescent="0.2">
      <c r="F4886" s="896"/>
    </row>
    <row r="4887" spans="6:6" x14ac:dyDescent="0.2">
      <c r="F4887" s="896"/>
    </row>
    <row r="4888" spans="6:6" x14ac:dyDescent="0.2">
      <c r="F4888" s="896"/>
    </row>
    <row r="4889" spans="6:6" x14ac:dyDescent="0.2">
      <c r="F4889" s="896"/>
    </row>
    <row r="4890" spans="6:6" x14ac:dyDescent="0.2">
      <c r="F4890" s="896"/>
    </row>
    <row r="4891" spans="6:6" x14ac:dyDescent="0.2">
      <c r="F4891" s="896"/>
    </row>
    <row r="4892" spans="6:6" x14ac:dyDescent="0.2">
      <c r="F4892" s="896"/>
    </row>
    <row r="4893" spans="6:6" x14ac:dyDescent="0.2">
      <c r="F4893" s="896"/>
    </row>
    <row r="4894" spans="6:6" x14ac:dyDescent="0.2">
      <c r="F4894" s="896"/>
    </row>
    <row r="4895" spans="6:6" x14ac:dyDescent="0.2">
      <c r="F4895" s="896"/>
    </row>
    <row r="4896" spans="6:6" x14ac:dyDescent="0.2">
      <c r="F4896" s="896"/>
    </row>
    <row r="4897" spans="6:6" x14ac:dyDescent="0.2">
      <c r="F4897" s="896"/>
    </row>
    <row r="4898" spans="6:6" x14ac:dyDescent="0.2">
      <c r="F4898" s="896"/>
    </row>
    <row r="4899" spans="6:6" x14ac:dyDescent="0.2">
      <c r="F4899" s="896"/>
    </row>
    <row r="4900" spans="6:6" x14ac:dyDescent="0.2">
      <c r="F4900" s="896"/>
    </row>
    <row r="4901" spans="6:6" x14ac:dyDescent="0.2">
      <c r="F4901" s="896"/>
    </row>
    <row r="4902" spans="6:6" x14ac:dyDescent="0.2">
      <c r="F4902" s="896"/>
    </row>
    <row r="4903" spans="6:6" x14ac:dyDescent="0.2">
      <c r="F4903" s="896"/>
    </row>
    <row r="4904" spans="6:6" x14ac:dyDescent="0.2">
      <c r="F4904" s="896"/>
    </row>
    <row r="4905" spans="6:6" x14ac:dyDescent="0.2">
      <c r="F4905" s="896"/>
    </row>
    <row r="4906" spans="6:6" x14ac:dyDescent="0.2">
      <c r="F4906" s="896"/>
    </row>
    <row r="4907" spans="6:6" x14ac:dyDescent="0.2">
      <c r="F4907" s="896"/>
    </row>
    <row r="4908" spans="6:6" x14ac:dyDescent="0.2">
      <c r="F4908" s="896"/>
    </row>
    <row r="4909" spans="6:6" x14ac:dyDescent="0.2">
      <c r="F4909" s="896"/>
    </row>
    <row r="4910" spans="6:6" x14ac:dyDescent="0.2">
      <c r="F4910" s="896"/>
    </row>
    <row r="4911" spans="6:6" x14ac:dyDescent="0.2">
      <c r="F4911" s="896"/>
    </row>
    <row r="4912" spans="6:6" x14ac:dyDescent="0.2">
      <c r="F4912" s="896"/>
    </row>
    <row r="4913" spans="6:6" x14ac:dyDescent="0.2">
      <c r="F4913" s="896"/>
    </row>
    <row r="4914" spans="6:6" x14ac:dyDescent="0.2">
      <c r="F4914" s="896"/>
    </row>
    <row r="4915" spans="6:6" x14ac:dyDescent="0.2">
      <c r="F4915" s="896"/>
    </row>
    <row r="4916" spans="6:6" x14ac:dyDescent="0.2">
      <c r="F4916" s="896"/>
    </row>
    <row r="4917" spans="6:6" x14ac:dyDescent="0.2">
      <c r="F4917" s="896"/>
    </row>
    <row r="4918" spans="6:6" x14ac:dyDescent="0.2">
      <c r="F4918" s="896"/>
    </row>
    <row r="4919" spans="6:6" x14ac:dyDescent="0.2">
      <c r="F4919" s="896"/>
    </row>
    <row r="4920" spans="6:6" x14ac:dyDescent="0.2">
      <c r="F4920" s="896"/>
    </row>
    <row r="4921" spans="6:6" x14ac:dyDescent="0.2">
      <c r="F4921" s="896"/>
    </row>
    <row r="4922" spans="6:6" x14ac:dyDescent="0.2">
      <c r="F4922" s="896"/>
    </row>
    <row r="4923" spans="6:6" x14ac:dyDescent="0.2">
      <c r="F4923" s="896"/>
    </row>
    <row r="4924" spans="6:6" x14ac:dyDescent="0.2">
      <c r="F4924" s="896"/>
    </row>
    <row r="4925" spans="6:6" x14ac:dyDescent="0.2">
      <c r="F4925" s="896"/>
    </row>
    <row r="4926" spans="6:6" x14ac:dyDescent="0.2">
      <c r="F4926" s="896"/>
    </row>
    <row r="4927" spans="6:6" x14ac:dyDescent="0.2">
      <c r="F4927" s="896"/>
    </row>
    <row r="4928" spans="6:6" x14ac:dyDescent="0.2">
      <c r="F4928" s="896"/>
    </row>
    <row r="4929" spans="6:6" x14ac:dyDescent="0.2">
      <c r="F4929" s="896"/>
    </row>
    <row r="4930" spans="6:6" x14ac:dyDescent="0.2">
      <c r="F4930" s="896"/>
    </row>
    <row r="4931" spans="6:6" x14ac:dyDescent="0.2">
      <c r="F4931" s="896"/>
    </row>
    <row r="4932" spans="6:6" x14ac:dyDescent="0.2">
      <c r="F4932" s="896"/>
    </row>
    <row r="4933" spans="6:6" x14ac:dyDescent="0.2">
      <c r="F4933" s="896"/>
    </row>
    <row r="4934" spans="6:6" x14ac:dyDescent="0.2">
      <c r="F4934" s="896"/>
    </row>
    <row r="4935" spans="6:6" x14ac:dyDescent="0.2">
      <c r="F4935" s="896"/>
    </row>
    <row r="4936" spans="6:6" x14ac:dyDescent="0.2">
      <c r="F4936" s="896"/>
    </row>
    <row r="4937" spans="6:6" x14ac:dyDescent="0.2">
      <c r="F4937" s="896"/>
    </row>
    <row r="4938" spans="6:6" x14ac:dyDescent="0.2">
      <c r="F4938" s="896"/>
    </row>
    <row r="4939" spans="6:6" x14ac:dyDescent="0.2">
      <c r="F4939" s="896"/>
    </row>
    <row r="4940" spans="6:6" x14ac:dyDescent="0.2">
      <c r="F4940" s="896"/>
    </row>
    <row r="4941" spans="6:6" x14ac:dyDescent="0.2">
      <c r="F4941" s="896"/>
    </row>
    <row r="4942" spans="6:6" x14ac:dyDescent="0.2">
      <c r="F4942" s="896"/>
    </row>
    <row r="4943" spans="6:6" x14ac:dyDescent="0.2">
      <c r="F4943" s="896"/>
    </row>
    <row r="4944" spans="6:6" x14ac:dyDescent="0.2">
      <c r="F4944" s="896"/>
    </row>
    <row r="4945" spans="6:6" x14ac:dyDescent="0.2">
      <c r="F4945" s="896"/>
    </row>
    <row r="4946" spans="6:6" x14ac:dyDescent="0.2">
      <c r="F4946" s="896"/>
    </row>
    <row r="4947" spans="6:6" x14ac:dyDescent="0.2">
      <c r="F4947" s="896"/>
    </row>
    <row r="4948" spans="6:6" x14ac:dyDescent="0.2">
      <c r="F4948" s="896"/>
    </row>
    <row r="4949" spans="6:6" x14ac:dyDescent="0.2">
      <c r="F4949" s="896"/>
    </row>
    <row r="4950" spans="6:6" x14ac:dyDescent="0.2">
      <c r="F4950" s="896"/>
    </row>
    <row r="4951" spans="6:6" x14ac:dyDescent="0.2">
      <c r="F4951" s="896"/>
    </row>
    <row r="4952" spans="6:6" x14ac:dyDescent="0.2">
      <c r="F4952" s="896"/>
    </row>
    <row r="4953" spans="6:6" x14ac:dyDescent="0.2">
      <c r="F4953" s="896"/>
    </row>
    <row r="4954" spans="6:6" x14ac:dyDescent="0.2">
      <c r="F4954" s="896"/>
    </row>
    <row r="4955" spans="6:6" x14ac:dyDescent="0.2">
      <c r="F4955" s="896"/>
    </row>
    <row r="4956" spans="6:6" x14ac:dyDescent="0.2">
      <c r="F4956" s="896"/>
    </row>
    <row r="4957" spans="6:6" x14ac:dyDescent="0.2">
      <c r="F4957" s="896"/>
    </row>
    <row r="4958" spans="6:6" x14ac:dyDescent="0.2">
      <c r="F4958" s="896"/>
    </row>
    <row r="4959" spans="6:6" x14ac:dyDescent="0.2">
      <c r="F4959" s="896"/>
    </row>
    <row r="4960" spans="6:6" x14ac:dyDescent="0.2">
      <c r="F4960" s="896"/>
    </row>
    <row r="4961" spans="6:6" x14ac:dyDescent="0.2">
      <c r="F4961" s="896"/>
    </row>
    <row r="4962" spans="6:6" x14ac:dyDescent="0.2">
      <c r="F4962" s="896"/>
    </row>
    <row r="4963" spans="6:6" x14ac:dyDescent="0.2">
      <c r="F4963" s="896"/>
    </row>
    <row r="4964" spans="6:6" x14ac:dyDescent="0.2">
      <c r="F4964" s="896"/>
    </row>
    <row r="4965" spans="6:6" x14ac:dyDescent="0.2">
      <c r="F4965" s="896"/>
    </row>
    <row r="4966" spans="6:6" x14ac:dyDescent="0.2">
      <c r="F4966" s="896"/>
    </row>
    <row r="4967" spans="6:6" x14ac:dyDescent="0.2">
      <c r="F4967" s="896"/>
    </row>
    <row r="4968" spans="6:6" x14ac:dyDescent="0.2">
      <c r="F4968" s="896"/>
    </row>
    <row r="4969" spans="6:6" x14ac:dyDescent="0.2">
      <c r="F4969" s="896"/>
    </row>
    <row r="4970" spans="6:6" x14ac:dyDescent="0.2">
      <c r="F4970" s="896"/>
    </row>
    <row r="4971" spans="6:6" x14ac:dyDescent="0.2">
      <c r="F4971" s="896"/>
    </row>
    <row r="4972" spans="6:6" x14ac:dyDescent="0.2">
      <c r="F4972" s="896"/>
    </row>
    <row r="4973" spans="6:6" x14ac:dyDescent="0.2">
      <c r="F4973" s="896"/>
    </row>
    <row r="4974" spans="6:6" x14ac:dyDescent="0.2">
      <c r="F4974" s="896"/>
    </row>
    <row r="4975" spans="6:6" x14ac:dyDescent="0.2">
      <c r="F4975" s="896"/>
    </row>
    <row r="4976" spans="6:6" x14ac:dyDescent="0.2">
      <c r="F4976" s="896"/>
    </row>
    <row r="4977" spans="6:6" x14ac:dyDescent="0.2">
      <c r="F4977" s="896"/>
    </row>
    <row r="4978" spans="6:6" x14ac:dyDescent="0.2">
      <c r="F4978" s="896"/>
    </row>
    <row r="4979" spans="6:6" x14ac:dyDescent="0.2">
      <c r="F4979" s="896"/>
    </row>
    <row r="4980" spans="6:6" x14ac:dyDescent="0.2">
      <c r="F4980" s="896"/>
    </row>
    <row r="4981" spans="6:6" x14ac:dyDescent="0.2">
      <c r="F4981" s="896"/>
    </row>
    <row r="4982" spans="6:6" x14ac:dyDescent="0.2">
      <c r="F4982" s="896"/>
    </row>
    <row r="4983" spans="6:6" x14ac:dyDescent="0.2">
      <c r="F4983" s="896"/>
    </row>
    <row r="4984" spans="6:6" x14ac:dyDescent="0.2">
      <c r="F4984" s="896"/>
    </row>
    <row r="4985" spans="6:6" x14ac:dyDescent="0.2">
      <c r="F4985" s="896"/>
    </row>
    <row r="4986" spans="6:6" x14ac:dyDescent="0.2">
      <c r="F4986" s="896"/>
    </row>
    <row r="4987" spans="6:6" x14ac:dyDescent="0.2">
      <c r="F4987" s="896"/>
    </row>
    <row r="4988" spans="6:6" x14ac:dyDescent="0.2">
      <c r="F4988" s="896"/>
    </row>
    <row r="4989" spans="6:6" x14ac:dyDescent="0.2">
      <c r="F4989" s="896"/>
    </row>
    <row r="4990" spans="6:6" x14ac:dyDescent="0.2">
      <c r="F4990" s="896"/>
    </row>
    <row r="4991" spans="6:6" x14ac:dyDescent="0.2">
      <c r="F4991" s="896"/>
    </row>
    <row r="4992" spans="6:6" x14ac:dyDescent="0.2">
      <c r="F4992" s="896"/>
    </row>
    <row r="4993" spans="6:6" x14ac:dyDescent="0.2">
      <c r="F4993" s="896"/>
    </row>
    <row r="4994" spans="6:6" x14ac:dyDescent="0.2">
      <c r="F4994" s="896"/>
    </row>
    <row r="4995" spans="6:6" x14ac:dyDescent="0.2">
      <c r="F4995" s="896"/>
    </row>
    <row r="4996" spans="6:6" x14ac:dyDescent="0.2">
      <c r="F4996" s="896"/>
    </row>
    <row r="4997" spans="6:6" x14ac:dyDescent="0.2">
      <c r="F4997" s="896"/>
    </row>
    <row r="4998" spans="6:6" x14ac:dyDescent="0.2">
      <c r="F4998" s="896"/>
    </row>
    <row r="4999" spans="6:6" x14ac:dyDescent="0.2">
      <c r="F4999" s="896"/>
    </row>
    <row r="5000" spans="6:6" x14ac:dyDescent="0.2">
      <c r="F5000" s="896"/>
    </row>
    <row r="5001" spans="6:6" x14ac:dyDescent="0.2">
      <c r="F5001" s="896"/>
    </row>
    <row r="5002" spans="6:6" x14ac:dyDescent="0.2">
      <c r="F5002" s="896"/>
    </row>
    <row r="5003" spans="6:6" x14ac:dyDescent="0.2">
      <c r="F5003" s="896"/>
    </row>
    <row r="5004" spans="6:6" x14ac:dyDescent="0.2">
      <c r="F5004" s="896"/>
    </row>
    <row r="5005" spans="6:6" x14ac:dyDescent="0.2">
      <c r="F5005" s="896"/>
    </row>
    <row r="5006" spans="6:6" x14ac:dyDescent="0.2">
      <c r="F5006" s="896"/>
    </row>
    <row r="5007" spans="6:6" x14ac:dyDescent="0.2">
      <c r="F5007" s="896"/>
    </row>
    <row r="5008" spans="6:6" x14ac:dyDescent="0.2">
      <c r="F5008" s="896"/>
    </row>
    <row r="5009" spans="6:6" x14ac:dyDescent="0.2">
      <c r="F5009" s="896"/>
    </row>
    <row r="5010" spans="6:6" x14ac:dyDescent="0.2">
      <c r="F5010" s="896"/>
    </row>
    <row r="5011" spans="6:6" x14ac:dyDescent="0.2">
      <c r="F5011" s="896"/>
    </row>
    <row r="5012" spans="6:6" x14ac:dyDescent="0.2">
      <c r="F5012" s="896"/>
    </row>
    <row r="5013" spans="6:6" x14ac:dyDescent="0.2">
      <c r="F5013" s="896"/>
    </row>
    <row r="5014" spans="6:6" x14ac:dyDescent="0.2">
      <c r="F5014" s="896"/>
    </row>
    <row r="5015" spans="6:6" x14ac:dyDescent="0.2">
      <c r="F5015" s="896"/>
    </row>
    <row r="5016" spans="6:6" x14ac:dyDescent="0.2">
      <c r="F5016" s="896"/>
    </row>
    <row r="5017" spans="6:6" x14ac:dyDescent="0.2">
      <c r="F5017" s="896"/>
    </row>
    <row r="5018" spans="6:6" x14ac:dyDescent="0.2">
      <c r="F5018" s="896"/>
    </row>
    <row r="5019" spans="6:6" x14ac:dyDescent="0.2">
      <c r="F5019" s="896"/>
    </row>
    <row r="5020" spans="6:6" x14ac:dyDescent="0.2">
      <c r="F5020" s="896"/>
    </row>
    <row r="5021" spans="6:6" x14ac:dyDescent="0.2">
      <c r="F5021" s="896"/>
    </row>
    <row r="5022" spans="6:6" x14ac:dyDescent="0.2">
      <c r="F5022" s="896"/>
    </row>
    <row r="5023" spans="6:6" x14ac:dyDescent="0.2">
      <c r="F5023" s="896"/>
    </row>
    <row r="5024" spans="6:6" x14ac:dyDescent="0.2">
      <c r="F5024" s="896"/>
    </row>
    <row r="5025" spans="6:6" x14ac:dyDescent="0.2">
      <c r="F5025" s="896"/>
    </row>
    <row r="5026" spans="6:6" x14ac:dyDescent="0.2">
      <c r="F5026" s="896"/>
    </row>
    <row r="5027" spans="6:6" x14ac:dyDescent="0.2">
      <c r="F5027" s="896"/>
    </row>
    <row r="5028" spans="6:6" x14ac:dyDescent="0.2">
      <c r="F5028" s="896"/>
    </row>
    <row r="5029" spans="6:6" x14ac:dyDescent="0.2">
      <c r="F5029" s="896"/>
    </row>
    <row r="5030" spans="6:6" x14ac:dyDescent="0.2">
      <c r="F5030" s="896"/>
    </row>
    <row r="5031" spans="6:6" x14ac:dyDescent="0.2">
      <c r="F5031" s="896"/>
    </row>
    <row r="5032" spans="6:6" x14ac:dyDescent="0.2">
      <c r="F5032" s="896"/>
    </row>
    <row r="5033" spans="6:6" x14ac:dyDescent="0.2">
      <c r="F5033" s="896"/>
    </row>
    <row r="5034" spans="6:6" x14ac:dyDescent="0.2">
      <c r="F5034" s="896"/>
    </row>
    <row r="5035" spans="6:6" x14ac:dyDescent="0.2">
      <c r="F5035" s="896"/>
    </row>
    <row r="5036" spans="6:6" x14ac:dyDescent="0.2">
      <c r="F5036" s="896"/>
    </row>
    <row r="5037" spans="6:6" x14ac:dyDescent="0.2">
      <c r="F5037" s="896"/>
    </row>
    <row r="5038" spans="6:6" x14ac:dyDescent="0.2">
      <c r="F5038" s="896"/>
    </row>
    <row r="5039" spans="6:6" x14ac:dyDescent="0.2">
      <c r="F5039" s="896"/>
    </row>
    <row r="5040" spans="6:6" x14ac:dyDescent="0.2">
      <c r="F5040" s="896"/>
    </row>
    <row r="5041" spans="6:6" x14ac:dyDescent="0.2">
      <c r="F5041" s="896"/>
    </row>
    <row r="5042" spans="6:6" x14ac:dyDescent="0.2">
      <c r="F5042" s="896"/>
    </row>
    <row r="5043" spans="6:6" x14ac:dyDescent="0.2">
      <c r="F5043" s="896"/>
    </row>
    <row r="5044" spans="6:6" x14ac:dyDescent="0.2">
      <c r="F5044" s="896"/>
    </row>
    <row r="5045" spans="6:6" x14ac:dyDescent="0.2">
      <c r="F5045" s="896"/>
    </row>
    <row r="5046" spans="6:6" x14ac:dyDescent="0.2">
      <c r="F5046" s="896"/>
    </row>
    <row r="5047" spans="6:6" x14ac:dyDescent="0.2">
      <c r="F5047" s="896"/>
    </row>
    <row r="5048" spans="6:6" x14ac:dyDescent="0.2">
      <c r="F5048" s="896"/>
    </row>
    <row r="5049" spans="6:6" x14ac:dyDescent="0.2">
      <c r="F5049" s="896"/>
    </row>
    <row r="5050" spans="6:6" x14ac:dyDescent="0.2">
      <c r="F5050" s="896"/>
    </row>
    <row r="5051" spans="6:6" x14ac:dyDescent="0.2">
      <c r="F5051" s="896"/>
    </row>
    <row r="5052" spans="6:6" x14ac:dyDescent="0.2">
      <c r="F5052" s="896"/>
    </row>
    <row r="5053" spans="6:6" x14ac:dyDescent="0.2">
      <c r="F5053" s="896"/>
    </row>
    <row r="5054" spans="6:6" x14ac:dyDescent="0.2">
      <c r="F5054" s="896"/>
    </row>
    <row r="5055" spans="6:6" x14ac:dyDescent="0.2">
      <c r="F5055" s="896"/>
    </row>
    <row r="5056" spans="6:6" x14ac:dyDescent="0.2">
      <c r="F5056" s="896"/>
    </row>
    <row r="5057" spans="6:6" x14ac:dyDescent="0.2">
      <c r="F5057" s="896"/>
    </row>
    <row r="5058" spans="6:6" x14ac:dyDescent="0.2">
      <c r="F5058" s="896"/>
    </row>
    <row r="5059" spans="6:6" x14ac:dyDescent="0.2">
      <c r="F5059" s="896"/>
    </row>
    <row r="5060" spans="6:6" x14ac:dyDescent="0.2">
      <c r="F5060" s="896"/>
    </row>
    <row r="5061" spans="6:6" x14ac:dyDescent="0.2">
      <c r="F5061" s="896"/>
    </row>
    <row r="5062" spans="6:6" x14ac:dyDescent="0.2">
      <c r="F5062" s="896"/>
    </row>
    <row r="5063" spans="6:6" x14ac:dyDescent="0.2">
      <c r="F5063" s="896"/>
    </row>
    <row r="5064" spans="6:6" x14ac:dyDescent="0.2">
      <c r="F5064" s="896"/>
    </row>
    <row r="5065" spans="6:6" x14ac:dyDescent="0.2">
      <c r="F5065" s="896"/>
    </row>
    <row r="5066" spans="6:6" x14ac:dyDescent="0.2">
      <c r="F5066" s="896"/>
    </row>
    <row r="5067" spans="6:6" x14ac:dyDescent="0.2">
      <c r="F5067" s="896"/>
    </row>
    <row r="5068" spans="6:6" x14ac:dyDescent="0.2">
      <c r="F5068" s="896"/>
    </row>
    <row r="5069" spans="6:6" x14ac:dyDescent="0.2">
      <c r="F5069" s="896"/>
    </row>
    <row r="5070" spans="6:6" x14ac:dyDescent="0.2">
      <c r="F5070" s="896"/>
    </row>
    <row r="5071" spans="6:6" x14ac:dyDescent="0.2">
      <c r="F5071" s="896"/>
    </row>
    <row r="5072" spans="6:6" x14ac:dyDescent="0.2">
      <c r="F5072" s="896"/>
    </row>
    <row r="5073" spans="6:6" x14ac:dyDescent="0.2">
      <c r="F5073" s="896"/>
    </row>
    <row r="5074" spans="6:6" x14ac:dyDescent="0.2">
      <c r="F5074" s="896"/>
    </row>
    <row r="5075" spans="6:6" x14ac:dyDescent="0.2">
      <c r="F5075" s="896"/>
    </row>
    <row r="5076" spans="6:6" x14ac:dyDescent="0.2">
      <c r="F5076" s="896"/>
    </row>
    <row r="5077" spans="6:6" x14ac:dyDescent="0.2">
      <c r="F5077" s="896"/>
    </row>
    <row r="5078" spans="6:6" x14ac:dyDescent="0.2">
      <c r="F5078" s="896"/>
    </row>
    <row r="5079" spans="6:6" x14ac:dyDescent="0.2">
      <c r="F5079" s="896"/>
    </row>
    <row r="5080" spans="6:6" x14ac:dyDescent="0.2">
      <c r="F5080" s="896"/>
    </row>
    <row r="5081" spans="6:6" x14ac:dyDescent="0.2">
      <c r="F5081" s="896"/>
    </row>
    <row r="5082" spans="6:6" x14ac:dyDescent="0.2">
      <c r="F5082" s="896"/>
    </row>
    <row r="5083" spans="6:6" x14ac:dyDescent="0.2">
      <c r="F5083" s="896"/>
    </row>
    <row r="5084" spans="6:6" x14ac:dyDescent="0.2">
      <c r="F5084" s="896"/>
    </row>
    <row r="5085" spans="6:6" x14ac:dyDescent="0.2">
      <c r="F5085" s="896"/>
    </row>
    <row r="5086" spans="6:6" x14ac:dyDescent="0.2">
      <c r="F5086" s="896"/>
    </row>
    <row r="5087" spans="6:6" x14ac:dyDescent="0.2">
      <c r="F5087" s="896"/>
    </row>
    <row r="5088" spans="6:6" x14ac:dyDescent="0.2">
      <c r="F5088" s="896"/>
    </row>
    <row r="5089" spans="6:6" x14ac:dyDescent="0.2">
      <c r="F5089" s="896"/>
    </row>
    <row r="5090" spans="6:6" x14ac:dyDescent="0.2">
      <c r="F5090" s="896"/>
    </row>
    <row r="5091" spans="6:6" x14ac:dyDescent="0.2">
      <c r="F5091" s="896"/>
    </row>
    <row r="5092" spans="6:6" x14ac:dyDescent="0.2">
      <c r="F5092" s="896"/>
    </row>
    <row r="5093" spans="6:6" x14ac:dyDescent="0.2">
      <c r="F5093" s="896"/>
    </row>
    <row r="5094" spans="6:6" x14ac:dyDescent="0.2">
      <c r="F5094" s="896"/>
    </row>
    <row r="5095" spans="6:6" x14ac:dyDescent="0.2">
      <c r="F5095" s="896"/>
    </row>
    <row r="5096" spans="6:6" x14ac:dyDescent="0.2">
      <c r="F5096" s="896"/>
    </row>
    <row r="5097" spans="6:6" x14ac:dyDescent="0.2">
      <c r="F5097" s="896"/>
    </row>
    <row r="5098" spans="6:6" x14ac:dyDescent="0.2">
      <c r="F5098" s="896"/>
    </row>
    <row r="5099" spans="6:6" x14ac:dyDescent="0.2">
      <c r="F5099" s="896"/>
    </row>
    <row r="5100" spans="6:6" x14ac:dyDescent="0.2">
      <c r="F5100" s="896"/>
    </row>
    <row r="5101" spans="6:6" x14ac:dyDescent="0.2">
      <c r="F5101" s="896"/>
    </row>
    <row r="5102" spans="6:6" x14ac:dyDescent="0.2">
      <c r="F5102" s="896"/>
    </row>
    <row r="5103" spans="6:6" x14ac:dyDescent="0.2">
      <c r="F5103" s="896"/>
    </row>
    <row r="5104" spans="6:6" x14ac:dyDescent="0.2">
      <c r="F5104" s="896"/>
    </row>
    <row r="5105" spans="6:6" x14ac:dyDescent="0.2">
      <c r="F5105" s="896"/>
    </row>
    <row r="5106" spans="6:6" x14ac:dyDescent="0.2">
      <c r="F5106" s="896"/>
    </row>
    <row r="5107" spans="6:6" x14ac:dyDescent="0.2">
      <c r="F5107" s="896"/>
    </row>
    <row r="5108" spans="6:6" x14ac:dyDescent="0.2">
      <c r="F5108" s="896"/>
    </row>
    <row r="5109" spans="6:6" x14ac:dyDescent="0.2">
      <c r="F5109" s="896"/>
    </row>
    <row r="5110" spans="6:6" x14ac:dyDescent="0.2">
      <c r="F5110" s="896"/>
    </row>
    <row r="5111" spans="6:6" x14ac:dyDescent="0.2">
      <c r="F5111" s="896"/>
    </row>
    <row r="5112" spans="6:6" x14ac:dyDescent="0.2">
      <c r="F5112" s="896"/>
    </row>
    <row r="5113" spans="6:6" x14ac:dyDescent="0.2">
      <c r="F5113" s="896"/>
    </row>
    <row r="5114" spans="6:6" x14ac:dyDescent="0.2">
      <c r="F5114" s="896"/>
    </row>
    <row r="5115" spans="6:6" x14ac:dyDescent="0.2">
      <c r="F5115" s="896"/>
    </row>
    <row r="5116" spans="6:6" x14ac:dyDescent="0.2">
      <c r="F5116" s="896"/>
    </row>
    <row r="5117" spans="6:6" x14ac:dyDescent="0.2">
      <c r="F5117" s="896"/>
    </row>
    <row r="5118" spans="6:6" x14ac:dyDescent="0.2">
      <c r="F5118" s="896"/>
    </row>
    <row r="5119" spans="6:6" x14ac:dyDescent="0.2">
      <c r="F5119" s="896"/>
    </row>
    <row r="5120" spans="6:6" x14ac:dyDescent="0.2">
      <c r="F5120" s="896"/>
    </row>
    <row r="5121" spans="6:6" x14ac:dyDescent="0.2">
      <c r="F5121" s="896"/>
    </row>
    <row r="5122" spans="6:6" x14ac:dyDescent="0.2">
      <c r="F5122" s="896"/>
    </row>
    <row r="5123" spans="6:6" x14ac:dyDescent="0.2">
      <c r="F5123" s="896"/>
    </row>
    <row r="5124" spans="6:6" x14ac:dyDescent="0.2">
      <c r="F5124" s="896"/>
    </row>
    <row r="5125" spans="6:6" x14ac:dyDescent="0.2">
      <c r="F5125" s="896"/>
    </row>
    <row r="5126" spans="6:6" x14ac:dyDescent="0.2">
      <c r="F5126" s="896"/>
    </row>
    <row r="5127" spans="6:6" x14ac:dyDescent="0.2">
      <c r="F5127" s="896"/>
    </row>
    <row r="5128" spans="6:6" x14ac:dyDescent="0.2">
      <c r="F5128" s="896"/>
    </row>
    <row r="5129" spans="6:6" x14ac:dyDescent="0.2">
      <c r="F5129" s="896"/>
    </row>
    <row r="5130" spans="6:6" x14ac:dyDescent="0.2">
      <c r="F5130" s="896"/>
    </row>
    <row r="5131" spans="6:6" x14ac:dyDescent="0.2">
      <c r="F5131" s="896"/>
    </row>
    <row r="5132" spans="6:6" x14ac:dyDescent="0.2">
      <c r="F5132" s="896"/>
    </row>
    <row r="5133" spans="6:6" x14ac:dyDescent="0.2">
      <c r="F5133" s="896"/>
    </row>
    <row r="5134" spans="6:6" x14ac:dyDescent="0.2">
      <c r="F5134" s="896"/>
    </row>
    <row r="5135" spans="6:6" x14ac:dyDescent="0.2">
      <c r="F5135" s="896"/>
    </row>
    <row r="5136" spans="6:6" x14ac:dyDescent="0.2">
      <c r="F5136" s="896"/>
    </row>
    <row r="5137" spans="6:6" x14ac:dyDescent="0.2">
      <c r="F5137" s="896"/>
    </row>
    <row r="5138" spans="6:6" x14ac:dyDescent="0.2">
      <c r="F5138" s="896"/>
    </row>
    <row r="5139" spans="6:6" x14ac:dyDescent="0.2">
      <c r="F5139" s="896"/>
    </row>
    <row r="5140" spans="6:6" x14ac:dyDescent="0.2">
      <c r="F5140" s="896"/>
    </row>
    <row r="5141" spans="6:6" x14ac:dyDescent="0.2">
      <c r="F5141" s="896"/>
    </row>
    <row r="5142" spans="6:6" x14ac:dyDescent="0.2">
      <c r="F5142" s="896"/>
    </row>
    <row r="5143" spans="6:6" x14ac:dyDescent="0.2">
      <c r="F5143" s="896"/>
    </row>
    <row r="5144" spans="6:6" x14ac:dyDescent="0.2">
      <c r="F5144" s="896"/>
    </row>
    <row r="5145" spans="6:6" x14ac:dyDescent="0.2">
      <c r="F5145" s="896"/>
    </row>
    <row r="5146" spans="6:6" x14ac:dyDescent="0.2">
      <c r="F5146" s="896"/>
    </row>
    <row r="5147" spans="6:6" x14ac:dyDescent="0.2">
      <c r="F5147" s="896"/>
    </row>
    <row r="5148" spans="6:6" x14ac:dyDescent="0.2">
      <c r="F5148" s="896"/>
    </row>
    <row r="5149" spans="6:6" x14ac:dyDescent="0.2">
      <c r="F5149" s="896"/>
    </row>
    <row r="5150" spans="6:6" x14ac:dyDescent="0.2">
      <c r="F5150" s="896"/>
    </row>
    <row r="5151" spans="6:6" x14ac:dyDescent="0.2">
      <c r="F5151" s="896"/>
    </row>
    <row r="5152" spans="6:6" x14ac:dyDescent="0.2">
      <c r="F5152" s="896"/>
    </row>
    <row r="5153" spans="6:6" x14ac:dyDescent="0.2">
      <c r="F5153" s="896"/>
    </row>
    <row r="5154" spans="6:6" x14ac:dyDescent="0.2">
      <c r="F5154" s="896"/>
    </row>
    <row r="5155" spans="6:6" x14ac:dyDescent="0.2">
      <c r="F5155" s="896"/>
    </row>
    <row r="5156" spans="6:6" x14ac:dyDescent="0.2">
      <c r="F5156" s="896"/>
    </row>
    <row r="5157" spans="6:6" x14ac:dyDescent="0.2">
      <c r="F5157" s="896"/>
    </row>
    <row r="5158" spans="6:6" x14ac:dyDescent="0.2">
      <c r="F5158" s="896"/>
    </row>
    <row r="5159" spans="6:6" x14ac:dyDescent="0.2">
      <c r="F5159" s="896"/>
    </row>
    <row r="5160" spans="6:6" x14ac:dyDescent="0.2">
      <c r="F5160" s="896"/>
    </row>
    <row r="5161" spans="6:6" x14ac:dyDescent="0.2">
      <c r="F5161" s="896"/>
    </row>
    <row r="5162" spans="6:6" x14ac:dyDescent="0.2">
      <c r="F5162" s="896"/>
    </row>
    <row r="5163" spans="6:6" x14ac:dyDescent="0.2">
      <c r="F5163" s="896"/>
    </row>
    <row r="5164" spans="6:6" x14ac:dyDescent="0.2">
      <c r="F5164" s="896"/>
    </row>
    <row r="5165" spans="6:6" x14ac:dyDescent="0.2">
      <c r="F5165" s="896"/>
    </row>
    <row r="5166" spans="6:6" x14ac:dyDescent="0.2">
      <c r="F5166" s="896"/>
    </row>
    <row r="5167" spans="6:6" x14ac:dyDescent="0.2">
      <c r="F5167" s="896"/>
    </row>
    <row r="5168" spans="6:6" x14ac:dyDescent="0.2">
      <c r="F5168" s="896"/>
    </row>
    <row r="5169" spans="6:6" x14ac:dyDescent="0.2">
      <c r="F5169" s="896"/>
    </row>
    <row r="5170" spans="6:6" x14ac:dyDescent="0.2">
      <c r="F5170" s="896"/>
    </row>
    <row r="5171" spans="6:6" x14ac:dyDescent="0.2">
      <c r="F5171" s="896"/>
    </row>
    <row r="5172" spans="6:6" x14ac:dyDescent="0.2">
      <c r="F5172" s="896"/>
    </row>
    <row r="5173" spans="6:6" x14ac:dyDescent="0.2">
      <c r="F5173" s="896"/>
    </row>
    <row r="5174" spans="6:6" x14ac:dyDescent="0.2">
      <c r="F5174" s="896"/>
    </row>
    <row r="5175" spans="6:6" x14ac:dyDescent="0.2">
      <c r="F5175" s="896"/>
    </row>
    <row r="5176" spans="6:6" x14ac:dyDescent="0.2">
      <c r="F5176" s="896"/>
    </row>
    <row r="5177" spans="6:6" x14ac:dyDescent="0.2">
      <c r="F5177" s="896"/>
    </row>
    <row r="5178" spans="6:6" x14ac:dyDescent="0.2">
      <c r="F5178" s="896"/>
    </row>
    <row r="5179" spans="6:6" x14ac:dyDescent="0.2">
      <c r="F5179" s="896"/>
    </row>
    <row r="5180" spans="6:6" x14ac:dyDescent="0.2">
      <c r="F5180" s="896"/>
    </row>
    <row r="5181" spans="6:6" x14ac:dyDescent="0.2">
      <c r="F5181" s="896"/>
    </row>
    <row r="5182" spans="6:6" x14ac:dyDescent="0.2">
      <c r="F5182" s="896"/>
    </row>
    <row r="5183" spans="6:6" x14ac:dyDescent="0.2">
      <c r="F5183" s="896"/>
    </row>
    <row r="5184" spans="6:6" x14ac:dyDescent="0.2">
      <c r="F5184" s="896"/>
    </row>
    <row r="5185" spans="6:6" x14ac:dyDescent="0.2">
      <c r="F5185" s="896"/>
    </row>
    <row r="5186" spans="6:6" x14ac:dyDescent="0.2">
      <c r="F5186" s="896"/>
    </row>
    <row r="5187" spans="6:6" x14ac:dyDescent="0.2">
      <c r="F5187" s="896"/>
    </row>
    <row r="5188" spans="6:6" x14ac:dyDescent="0.2">
      <c r="F5188" s="896"/>
    </row>
    <row r="5189" spans="6:6" x14ac:dyDescent="0.2">
      <c r="F5189" s="896"/>
    </row>
    <row r="5190" spans="6:6" x14ac:dyDescent="0.2">
      <c r="F5190" s="896"/>
    </row>
    <row r="5191" spans="6:6" x14ac:dyDescent="0.2">
      <c r="F5191" s="896"/>
    </row>
    <row r="5192" spans="6:6" x14ac:dyDescent="0.2">
      <c r="F5192" s="896"/>
    </row>
    <row r="5193" spans="6:6" x14ac:dyDescent="0.2">
      <c r="F5193" s="896"/>
    </row>
    <row r="5194" spans="6:6" x14ac:dyDescent="0.2">
      <c r="F5194" s="896"/>
    </row>
    <row r="5195" spans="6:6" x14ac:dyDescent="0.2">
      <c r="F5195" s="896"/>
    </row>
    <row r="5196" spans="6:6" x14ac:dyDescent="0.2">
      <c r="F5196" s="896"/>
    </row>
    <row r="5197" spans="6:6" x14ac:dyDescent="0.2">
      <c r="F5197" s="896"/>
    </row>
    <row r="5198" spans="6:6" x14ac:dyDescent="0.2">
      <c r="F5198" s="896"/>
    </row>
    <row r="5199" spans="6:6" x14ac:dyDescent="0.2">
      <c r="F5199" s="896"/>
    </row>
    <row r="5200" spans="6:6" x14ac:dyDescent="0.2">
      <c r="F5200" s="896"/>
    </row>
    <row r="5201" spans="6:6" x14ac:dyDescent="0.2">
      <c r="F5201" s="896"/>
    </row>
    <row r="5202" spans="6:6" x14ac:dyDescent="0.2">
      <c r="F5202" s="896"/>
    </row>
    <row r="5203" spans="6:6" x14ac:dyDescent="0.2">
      <c r="F5203" s="896"/>
    </row>
    <row r="5204" spans="6:6" x14ac:dyDescent="0.2">
      <c r="F5204" s="896"/>
    </row>
    <row r="5205" spans="6:6" x14ac:dyDescent="0.2">
      <c r="F5205" s="896"/>
    </row>
    <row r="5206" spans="6:6" x14ac:dyDescent="0.2">
      <c r="F5206" s="896"/>
    </row>
    <row r="5207" spans="6:6" x14ac:dyDescent="0.2">
      <c r="F5207" s="896"/>
    </row>
    <row r="5208" spans="6:6" x14ac:dyDescent="0.2">
      <c r="F5208" s="896"/>
    </row>
    <row r="5209" spans="6:6" x14ac:dyDescent="0.2">
      <c r="F5209" s="896"/>
    </row>
    <row r="5210" spans="6:6" x14ac:dyDescent="0.2">
      <c r="F5210" s="896"/>
    </row>
    <row r="5211" spans="6:6" x14ac:dyDescent="0.2">
      <c r="F5211" s="896"/>
    </row>
    <row r="5212" spans="6:6" x14ac:dyDescent="0.2">
      <c r="F5212" s="896"/>
    </row>
    <row r="5213" spans="6:6" x14ac:dyDescent="0.2">
      <c r="F5213" s="896"/>
    </row>
    <row r="5214" spans="6:6" x14ac:dyDescent="0.2">
      <c r="F5214" s="896"/>
    </row>
    <row r="5215" spans="6:6" x14ac:dyDescent="0.2">
      <c r="F5215" s="896"/>
    </row>
    <row r="5216" spans="6:6" x14ac:dyDescent="0.2">
      <c r="F5216" s="896"/>
    </row>
    <row r="5217" spans="6:6" x14ac:dyDescent="0.2">
      <c r="F5217" s="896"/>
    </row>
    <row r="5218" spans="6:6" x14ac:dyDescent="0.2">
      <c r="F5218" s="896"/>
    </row>
    <row r="5219" spans="6:6" x14ac:dyDescent="0.2">
      <c r="F5219" s="896"/>
    </row>
    <row r="5220" spans="6:6" x14ac:dyDescent="0.2">
      <c r="F5220" s="896"/>
    </row>
    <row r="5221" spans="6:6" x14ac:dyDescent="0.2">
      <c r="F5221" s="896"/>
    </row>
    <row r="5222" spans="6:6" x14ac:dyDescent="0.2">
      <c r="F5222" s="896"/>
    </row>
    <row r="5223" spans="6:6" x14ac:dyDescent="0.2">
      <c r="F5223" s="896"/>
    </row>
    <row r="5224" spans="6:6" x14ac:dyDescent="0.2">
      <c r="F5224" s="896"/>
    </row>
    <row r="5225" spans="6:6" x14ac:dyDescent="0.2">
      <c r="F5225" s="896"/>
    </row>
    <row r="5226" spans="6:6" x14ac:dyDescent="0.2">
      <c r="F5226" s="896"/>
    </row>
    <row r="5227" spans="6:6" x14ac:dyDescent="0.2">
      <c r="F5227" s="896"/>
    </row>
    <row r="5228" spans="6:6" x14ac:dyDescent="0.2">
      <c r="F5228" s="896"/>
    </row>
    <row r="5229" spans="6:6" x14ac:dyDescent="0.2">
      <c r="F5229" s="896"/>
    </row>
    <row r="5230" spans="6:6" x14ac:dyDescent="0.2">
      <c r="F5230" s="896"/>
    </row>
    <row r="5231" spans="6:6" x14ac:dyDescent="0.2">
      <c r="F5231" s="896"/>
    </row>
    <row r="5232" spans="6:6" x14ac:dyDescent="0.2">
      <c r="F5232" s="896"/>
    </row>
    <row r="5233" spans="6:6" x14ac:dyDescent="0.2">
      <c r="F5233" s="896"/>
    </row>
    <row r="5234" spans="6:6" x14ac:dyDescent="0.2">
      <c r="F5234" s="896"/>
    </row>
    <row r="5235" spans="6:6" x14ac:dyDescent="0.2">
      <c r="F5235" s="896"/>
    </row>
    <row r="5236" spans="6:6" x14ac:dyDescent="0.2">
      <c r="F5236" s="896"/>
    </row>
    <row r="5237" spans="6:6" x14ac:dyDescent="0.2">
      <c r="F5237" s="896"/>
    </row>
    <row r="5238" spans="6:6" x14ac:dyDescent="0.2">
      <c r="F5238" s="896"/>
    </row>
    <row r="5239" spans="6:6" x14ac:dyDescent="0.2">
      <c r="F5239" s="896"/>
    </row>
    <row r="5240" spans="6:6" x14ac:dyDescent="0.2">
      <c r="F5240" s="896"/>
    </row>
    <row r="5241" spans="6:6" x14ac:dyDescent="0.2">
      <c r="F5241" s="896"/>
    </row>
    <row r="5242" spans="6:6" x14ac:dyDescent="0.2">
      <c r="F5242" s="896"/>
    </row>
    <row r="5243" spans="6:6" x14ac:dyDescent="0.2">
      <c r="F5243" s="896"/>
    </row>
    <row r="5244" spans="6:6" x14ac:dyDescent="0.2">
      <c r="F5244" s="896"/>
    </row>
    <row r="5245" spans="6:6" x14ac:dyDescent="0.2">
      <c r="F5245" s="896"/>
    </row>
    <row r="5246" spans="6:6" x14ac:dyDescent="0.2">
      <c r="F5246" s="896"/>
    </row>
    <row r="5247" spans="6:6" x14ac:dyDescent="0.2">
      <c r="F5247" s="896"/>
    </row>
    <row r="5248" spans="6:6" x14ac:dyDescent="0.2">
      <c r="F5248" s="896"/>
    </row>
    <row r="5249" spans="6:6" x14ac:dyDescent="0.2">
      <c r="F5249" s="896"/>
    </row>
    <row r="5250" spans="6:6" x14ac:dyDescent="0.2">
      <c r="F5250" s="896"/>
    </row>
    <row r="5251" spans="6:6" x14ac:dyDescent="0.2">
      <c r="F5251" s="896"/>
    </row>
    <row r="5252" spans="6:6" x14ac:dyDescent="0.2">
      <c r="F5252" s="896"/>
    </row>
    <row r="5253" spans="6:6" x14ac:dyDescent="0.2">
      <c r="F5253" s="896"/>
    </row>
    <row r="5254" spans="6:6" x14ac:dyDescent="0.2">
      <c r="F5254" s="896"/>
    </row>
    <row r="5255" spans="6:6" x14ac:dyDescent="0.2">
      <c r="F5255" s="896"/>
    </row>
    <row r="5256" spans="6:6" x14ac:dyDescent="0.2">
      <c r="F5256" s="896"/>
    </row>
    <row r="5257" spans="6:6" x14ac:dyDescent="0.2">
      <c r="F5257" s="896"/>
    </row>
    <row r="5258" spans="6:6" x14ac:dyDescent="0.2">
      <c r="F5258" s="896"/>
    </row>
    <row r="5259" spans="6:6" x14ac:dyDescent="0.2">
      <c r="F5259" s="896"/>
    </row>
    <row r="5260" spans="6:6" x14ac:dyDescent="0.2">
      <c r="F5260" s="896"/>
    </row>
    <row r="5261" spans="6:6" x14ac:dyDescent="0.2">
      <c r="F5261" s="896"/>
    </row>
    <row r="5262" spans="6:6" x14ac:dyDescent="0.2">
      <c r="F5262" s="896"/>
    </row>
    <row r="5263" spans="6:6" x14ac:dyDescent="0.2">
      <c r="F5263" s="896"/>
    </row>
    <row r="5264" spans="6:6" x14ac:dyDescent="0.2">
      <c r="F5264" s="896"/>
    </row>
    <row r="5265" spans="6:6" x14ac:dyDescent="0.2">
      <c r="F5265" s="896"/>
    </row>
    <row r="5266" spans="6:6" x14ac:dyDescent="0.2">
      <c r="F5266" s="896"/>
    </row>
    <row r="5267" spans="6:6" x14ac:dyDescent="0.2">
      <c r="F5267" s="896"/>
    </row>
    <row r="5268" spans="6:6" x14ac:dyDescent="0.2">
      <c r="F5268" s="896"/>
    </row>
    <row r="5269" spans="6:6" x14ac:dyDescent="0.2">
      <c r="F5269" s="896"/>
    </row>
    <row r="5270" spans="6:6" x14ac:dyDescent="0.2">
      <c r="F5270" s="896"/>
    </row>
    <row r="5271" spans="6:6" x14ac:dyDescent="0.2">
      <c r="F5271" s="896"/>
    </row>
    <row r="5272" spans="6:6" x14ac:dyDescent="0.2">
      <c r="F5272" s="896"/>
    </row>
    <row r="5273" spans="6:6" x14ac:dyDescent="0.2">
      <c r="F5273" s="896"/>
    </row>
    <row r="5274" spans="6:6" x14ac:dyDescent="0.2">
      <c r="F5274" s="896"/>
    </row>
    <row r="5275" spans="6:6" x14ac:dyDescent="0.2">
      <c r="F5275" s="896"/>
    </row>
    <row r="5276" spans="6:6" x14ac:dyDescent="0.2">
      <c r="F5276" s="896"/>
    </row>
    <row r="5277" spans="6:6" x14ac:dyDescent="0.2">
      <c r="F5277" s="896"/>
    </row>
    <row r="5278" spans="6:6" x14ac:dyDescent="0.2">
      <c r="F5278" s="896"/>
    </row>
    <row r="5279" spans="6:6" x14ac:dyDescent="0.2">
      <c r="F5279" s="896"/>
    </row>
    <row r="5280" spans="6:6" x14ac:dyDescent="0.2">
      <c r="F5280" s="896"/>
    </row>
    <row r="5281" spans="6:6" x14ac:dyDescent="0.2">
      <c r="F5281" s="896"/>
    </row>
    <row r="5282" spans="6:6" x14ac:dyDescent="0.2">
      <c r="F5282" s="896"/>
    </row>
    <row r="5283" spans="6:6" x14ac:dyDescent="0.2">
      <c r="F5283" s="896"/>
    </row>
    <row r="5284" spans="6:6" x14ac:dyDescent="0.2">
      <c r="F5284" s="896"/>
    </row>
    <row r="5285" spans="6:6" x14ac:dyDescent="0.2">
      <c r="F5285" s="896"/>
    </row>
    <row r="5286" spans="6:6" x14ac:dyDescent="0.2">
      <c r="F5286" s="896"/>
    </row>
    <row r="5287" spans="6:6" x14ac:dyDescent="0.2">
      <c r="F5287" s="896"/>
    </row>
    <row r="5288" spans="6:6" x14ac:dyDescent="0.2">
      <c r="F5288" s="896"/>
    </row>
    <row r="5289" spans="6:6" x14ac:dyDescent="0.2">
      <c r="F5289" s="896"/>
    </row>
    <row r="5290" spans="6:6" x14ac:dyDescent="0.2">
      <c r="F5290" s="896"/>
    </row>
    <row r="5291" spans="6:6" x14ac:dyDescent="0.2">
      <c r="F5291" s="896"/>
    </row>
    <row r="5292" spans="6:6" x14ac:dyDescent="0.2">
      <c r="F5292" s="896"/>
    </row>
    <row r="5293" spans="6:6" x14ac:dyDescent="0.2">
      <c r="F5293" s="896"/>
    </row>
    <row r="5294" spans="6:6" x14ac:dyDescent="0.2">
      <c r="F5294" s="896"/>
    </row>
    <row r="5295" spans="6:6" x14ac:dyDescent="0.2">
      <c r="F5295" s="896"/>
    </row>
    <row r="5296" spans="6:6" x14ac:dyDescent="0.2">
      <c r="F5296" s="896"/>
    </row>
    <row r="5297" spans="6:6" x14ac:dyDescent="0.2">
      <c r="F5297" s="896"/>
    </row>
    <row r="5298" spans="6:6" x14ac:dyDescent="0.2">
      <c r="F5298" s="896"/>
    </row>
    <row r="5299" spans="6:6" x14ac:dyDescent="0.2">
      <c r="F5299" s="896"/>
    </row>
    <row r="5300" spans="6:6" x14ac:dyDescent="0.2">
      <c r="F5300" s="896"/>
    </row>
    <row r="5301" spans="6:6" x14ac:dyDescent="0.2">
      <c r="F5301" s="896"/>
    </row>
    <row r="5302" spans="6:6" x14ac:dyDescent="0.2">
      <c r="F5302" s="896"/>
    </row>
    <row r="5303" spans="6:6" x14ac:dyDescent="0.2">
      <c r="F5303" s="896"/>
    </row>
    <row r="5304" spans="6:6" x14ac:dyDescent="0.2">
      <c r="F5304" s="896"/>
    </row>
    <row r="5305" spans="6:6" x14ac:dyDescent="0.2">
      <c r="F5305" s="896"/>
    </row>
    <row r="5306" spans="6:6" x14ac:dyDescent="0.2">
      <c r="F5306" s="896"/>
    </row>
    <row r="5307" spans="6:6" x14ac:dyDescent="0.2">
      <c r="F5307" s="896"/>
    </row>
    <row r="5308" spans="6:6" x14ac:dyDescent="0.2">
      <c r="F5308" s="896"/>
    </row>
    <row r="5309" spans="6:6" x14ac:dyDescent="0.2">
      <c r="F5309" s="896"/>
    </row>
    <row r="5310" spans="6:6" x14ac:dyDescent="0.2">
      <c r="F5310" s="896"/>
    </row>
    <row r="5311" spans="6:6" x14ac:dyDescent="0.2">
      <c r="F5311" s="896"/>
    </row>
    <row r="5312" spans="6:6" x14ac:dyDescent="0.2">
      <c r="F5312" s="896"/>
    </row>
    <row r="5313" spans="6:6" x14ac:dyDescent="0.2">
      <c r="F5313" s="896"/>
    </row>
    <row r="5314" spans="6:6" x14ac:dyDescent="0.2">
      <c r="F5314" s="896"/>
    </row>
    <row r="5315" spans="6:6" x14ac:dyDescent="0.2">
      <c r="F5315" s="896"/>
    </row>
    <row r="5316" spans="6:6" x14ac:dyDescent="0.2">
      <c r="F5316" s="896"/>
    </row>
    <row r="5317" spans="6:6" x14ac:dyDescent="0.2">
      <c r="F5317" s="896"/>
    </row>
    <row r="5318" spans="6:6" x14ac:dyDescent="0.2">
      <c r="F5318" s="896"/>
    </row>
    <row r="5319" spans="6:6" x14ac:dyDescent="0.2">
      <c r="F5319" s="896"/>
    </row>
    <row r="5320" spans="6:6" x14ac:dyDescent="0.2">
      <c r="F5320" s="896"/>
    </row>
    <row r="5321" spans="6:6" x14ac:dyDescent="0.2">
      <c r="F5321" s="896"/>
    </row>
    <row r="5322" spans="6:6" x14ac:dyDescent="0.2">
      <c r="F5322" s="896"/>
    </row>
    <row r="5323" spans="6:6" x14ac:dyDescent="0.2">
      <c r="F5323" s="896"/>
    </row>
    <row r="5324" spans="6:6" x14ac:dyDescent="0.2">
      <c r="F5324" s="896"/>
    </row>
    <row r="5325" spans="6:6" x14ac:dyDescent="0.2">
      <c r="F5325" s="896"/>
    </row>
    <row r="5326" spans="6:6" x14ac:dyDescent="0.2">
      <c r="F5326" s="896"/>
    </row>
    <row r="5327" spans="6:6" x14ac:dyDescent="0.2">
      <c r="F5327" s="896"/>
    </row>
    <row r="5328" spans="6:6" x14ac:dyDescent="0.2">
      <c r="F5328" s="896"/>
    </row>
    <row r="5329" spans="6:6" x14ac:dyDescent="0.2">
      <c r="F5329" s="896"/>
    </row>
    <row r="5330" spans="6:6" x14ac:dyDescent="0.2">
      <c r="F5330" s="896"/>
    </row>
    <row r="5331" spans="6:6" x14ac:dyDescent="0.2">
      <c r="F5331" s="896"/>
    </row>
    <row r="5332" spans="6:6" x14ac:dyDescent="0.2">
      <c r="F5332" s="896"/>
    </row>
    <row r="5333" spans="6:6" x14ac:dyDescent="0.2">
      <c r="F5333" s="896"/>
    </row>
    <row r="5334" spans="6:6" x14ac:dyDescent="0.2">
      <c r="F5334" s="896"/>
    </row>
    <row r="5335" spans="6:6" x14ac:dyDescent="0.2">
      <c r="F5335" s="896"/>
    </row>
    <row r="5336" spans="6:6" x14ac:dyDescent="0.2">
      <c r="F5336" s="896"/>
    </row>
    <row r="5337" spans="6:6" x14ac:dyDescent="0.2">
      <c r="F5337" s="896"/>
    </row>
    <row r="5338" spans="6:6" x14ac:dyDescent="0.2">
      <c r="F5338" s="896"/>
    </row>
    <row r="5339" spans="6:6" x14ac:dyDescent="0.2">
      <c r="F5339" s="896"/>
    </row>
    <row r="5340" spans="6:6" x14ac:dyDescent="0.2">
      <c r="F5340" s="896"/>
    </row>
    <row r="5341" spans="6:6" x14ac:dyDescent="0.2">
      <c r="F5341" s="896"/>
    </row>
    <row r="5342" spans="6:6" x14ac:dyDescent="0.2">
      <c r="F5342" s="896"/>
    </row>
    <row r="5343" spans="6:6" x14ac:dyDescent="0.2">
      <c r="F5343" s="896"/>
    </row>
    <row r="5344" spans="6:6" x14ac:dyDescent="0.2">
      <c r="F5344" s="896"/>
    </row>
    <row r="5345" spans="6:6" x14ac:dyDescent="0.2">
      <c r="F5345" s="896"/>
    </row>
    <row r="5346" spans="6:6" x14ac:dyDescent="0.2">
      <c r="F5346" s="896"/>
    </row>
    <row r="5347" spans="6:6" x14ac:dyDescent="0.2">
      <c r="F5347" s="896"/>
    </row>
    <row r="5348" spans="6:6" x14ac:dyDescent="0.2">
      <c r="F5348" s="896"/>
    </row>
    <row r="5349" spans="6:6" x14ac:dyDescent="0.2">
      <c r="F5349" s="896"/>
    </row>
    <row r="5350" spans="6:6" x14ac:dyDescent="0.2">
      <c r="F5350" s="896"/>
    </row>
    <row r="5351" spans="6:6" x14ac:dyDescent="0.2">
      <c r="F5351" s="896"/>
    </row>
    <row r="5352" spans="6:6" x14ac:dyDescent="0.2">
      <c r="F5352" s="896"/>
    </row>
    <row r="5353" spans="6:6" x14ac:dyDescent="0.2">
      <c r="F5353" s="896"/>
    </row>
    <row r="5354" spans="6:6" x14ac:dyDescent="0.2">
      <c r="F5354" s="896"/>
    </row>
    <row r="5355" spans="6:6" x14ac:dyDescent="0.2">
      <c r="F5355" s="896"/>
    </row>
    <row r="5356" spans="6:6" x14ac:dyDescent="0.2">
      <c r="F5356" s="896"/>
    </row>
    <row r="5357" spans="6:6" x14ac:dyDescent="0.2">
      <c r="F5357" s="896"/>
    </row>
    <row r="5358" spans="6:6" x14ac:dyDescent="0.2">
      <c r="F5358" s="896"/>
    </row>
    <row r="5359" spans="6:6" x14ac:dyDescent="0.2">
      <c r="F5359" s="896"/>
    </row>
    <row r="5360" spans="6:6" x14ac:dyDescent="0.2">
      <c r="F5360" s="896"/>
    </row>
    <row r="5361" spans="6:6" x14ac:dyDescent="0.2">
      <c r="F5361" s="896"/>
    </row>
    <row r="5362" spans="6:6" x14ac:dyDescent="0.2">
      <c r="F5362" s="896"/>
    </row>
    <row r="5363" spans="6:6" x14ac:dyDescent="0.2">
      <c r="F5363" s="896"/>
    </row>
    <row r="5364" spans="6:6" x14ac:dyDescent="0.2">
      <c r="F5364" s="896"/>
    </row>
    <row r="5365" spans="6:6" x14ac:dyDescent="0.2">
      <c r="F5365" s="896"/>
    </row>
    <row r="5366" spans="6:6" x14ac:dyDescent="0.2">
      <c r="F5366" s="896"/>
    </row>
    <row r="5367" spans="6:6" x14ac:dyDescent="0.2">
      <c r="F5367" s="896"/>
    </row>
    <row r="5368" spans="6:6" x14ac:dyDescent="0.2">
      <c r="F5368" s="896"/>
    </row>
    <row r="5369" spans="6:6" x14ac:dyDescent="0.2">
      <c r="F5369" s="896"/>
    </row>
    <row r="5370" spans="6:6" x14ac:dyDescent="0.2">
      <c r="F5370" s="896"/>
    </row>
    <row r="5371" spans="6:6" x14ac:dyDescent="0.2">
      <c r="F5371" s="896"/>
    </row>
    <row r="5372" spans="6:6" x14ac:dyDescent="0.2">
      <c r="F5372" s="896"/>
    </row>
    <row r="5373" spans="6:6" x14ac:dyDescent="0.2">
      <c r="F5373" s="896"/>
    </row>
    <row r="5374" spans="6:6" x14ac:dyDescent="0.2">
      <c r="F5374" s="896"/>
    </row>
    <row r="5375" spans="6:6" x14ac:dyDescent="0.2">
      <c r="F5375" s="896"/>
    </row>
    <row r="5376" spans="6:6" x14ac:dyDescent="0.2">
      <c r="F5376" s="896"/>
    </row>
    <row r="5377" spans="6:6" x14ac:dyDescent="0.2">
      <c r="F5377" s="896"/>
    </row>
    <row r="5378" spans="6:6" x14ac:dyDescent="0.2">
      <c r="F5378" s="896"/>
    </row>
    <row r="5379" spans="6:6" x14ac:dyDescent="0.2">
      <c r="F5379" s="896"/>
    </row>
    <row r="5380" spans="6:6" x14ac:dyDescent="0.2">
      <c r="F5380" s="896"/>
    </row>
    <row r="5381" spans="6:6" x14ac:dyDescent="0.2">
      <c r="F5381" s="896"/>
    </row>
    <row r="5382" spans="6:6" x14ac:dyDescent="0.2">
      <c r="F5382" s="896"/>
    </row>
    <row r="5383" spans="6:6" x14ac:dyDescent="0.2">
      <c r="F5383" s="896"/>
    </row>
    <row r="5384" spans="6:6" x14ac:dyDescent="0.2">
      <c r="F5384" s="896"/>
    </row>
    <row r="5385" spans="6:6" x14ac:dyDescent="0.2">
      <c r="F5385" s="896"/>
    </row>
    <row r="5386" spans="6:6" x14ac:dyDescent="0.2">
      <c r="F5386" s="896"/>
    </row>
    <row r="5387" spans="6:6" x14ac:dyDescent="0.2">
      <c r="F5387" s="896"/>
    </row>
    <row r="5388" spans="6:6" x14ac:dyDescent="0.2">
      <c r="F5388" s="896"/>
    </row>
    <row r="5389" spans="6:6" x14ac:dyDescent="0.2">
      <c r="F5389" s="896"/>
    </row>
    <row r="5390" spans="6:6" x14ac:dyDescent="0.2">
      <c r="F5390" s="896"/>
    </row>
    <row r="5391" spans="6:6" x14ac:dyDescent="0.2">
      <c r="F5391" s="896"/>
    </row>
    <row r="5392" spans="6:6" x14ac:dyDescent="0.2">
      <c r="F5392" s="896"/>
    </row>
    <row r="5393" spans="6:6" x14ac:dyDescent="0.2">
      <c r="F5393" s="896"/>
    </row>
    <row r="5394" spans="6:6" x14ac:dyDescent="0.2">
      <c r="F5394" s="896"/>
    </row>
    <row r="5395" spans="6:6" x14ac:dyDescent="0.2">
      <c r="F5395" s="896"/>
    </row>
    <row r="5396" spans="6:6" x14ac:dyDescent="0.2">
      <c r="F5396" s="896"/>
    </row>
    <row r="5397" spans="6:6" x14ac:dyDescent="0.2">
      <c r="F5397" s="896"/>
    </row>
    <row r="5398" spans="6:6" x14ac:dyDescent="0.2">
      <c r="F5398" s="896"/>
    </row>
    <row r="5399" spans="6:6" x14ac:dyDescent="0.2">
      <c r="F5399" s="896"/>
    </row>
    <row r="5400" spans="6:6" x14ac:dyDescent="0.2">
      <c r="F5400" s="896"/>
    </row>
    <row r="5401" spans="6:6" x14ac:dyDescent="0.2">
      <c r="F5401" s="896"/>
    </row>
    <row r="5402" spans="6:6" x14ac:dyDescent="0.2">
      <c r="F5402" s="896"/>
    </row>
    <row r="5403" spans="6:6" x14ac:dyDescent="0.2">
      <c r="F5403" s="896"/>
    </row>
    <row r="5404" spans="6:6" x14ac:dyDescent="0.2">
      <c r="F5404" s="896"/>
    </row>
    <row r="5405" spans="6:6" x14ac:dyDescent="0.2">
      <c r="F5405" s="896"/>
    </row>
    <row r="5406" spans="6:6" x14ac:dyDescent="0.2">
      <c r="F5406" s="896"/>
    </row>
    <row r="5407" spans="6:6" x14ac:dyDescent="0.2">
      <c r="F5407" s="896"/>
    </row>
    <row r="5408" spans="6:6" x14ac:dyDescent="0.2">
      <c r="F5408" s="896"/>
    </row>
    <row r="5409" spans="6:6" x14ac:dyDescent="0.2">
      <c r="F5409" s="896"/>
    </row>
    <row r="5410" spans="6:6" x14ac:dyDescent="0.2">
      <c r="F5410" s="896"/>
    </row>
    <row r="5411" spans="6:6" x14ac:dyDescent="0.2">
      <c r="F5411" s="896"/>
    </row>
    <row r="5412" spans="6:6" x14ac:dyDescent="0.2">
      <c r="F5412" s="896"/>
    </row>
    <row r="5413" spans="6:6" x14ac:dyDescent="0.2">
      <c r="F5413" s="896"/>
    </row>
    <row r="5414" spans="6:6" x14ac:dyDescent="0.2">
      <c r="F5414" s="896"/>
    </row>
    <row r="5415" spans="6:6" x14ac:dyDescent="0.2">
      <c r="F5415" s="896"/>
    </row>
    <row r="5416" spans="6:6" x14ac:dyDescent="0.2">
      <c r="F5416" s="896"/>
    </row>
    <row r="5417" spans="6:6" x14ac:dyDescent="0.2">
      <c r="F5417" s="896"/>
    </row>
    <row r="5418" spans="6:6" x14ac:dyDescent="0.2">
      <c r="F5418" s="896"/>
    </row>
    <row r="5419" spans="6:6" x14ac:dyDescent="0.2">
      <c r="F5419" s="896"/>
    </row>
    <row r="5420" spans="6:6" x14ac:dyDescent="0.2">
      <c r="F5420" s="896"/>
    </row>
    <row r="5421" spans="6:6" x14ac:dyDescent="0.2">
      <c r="F5421" s="896"/>
    </row>
    <row r="5422" spans="6:6" x14ac:dyDescent="0.2">
      <c r="F5422" s="896"/>
    </row>
    <row r="5423" spans="6:6" x14ac:dyDescent="0.2">
      <c r="F5423" s="896"/>
    </row>
    <row r="5424" spans="6:6" x14ac:dyDescent="0.2">
      <c r="F5424" s="896"/>
    </row>
    <row r="5425" spans="6:6" x14ac:dyDescent="0.2">
      <c r="F5425" s="896"/>
    </row>
    <row r="5426" spans="6:6" x14ac:dyDescent="0.2">
      <c r="F5426" s="896"/>
    </row>
    <row r="5427" spans="6:6" x14ac:dyDescent="0.2">
      <c r="F5427" s="896"/>
    </row>
    <row r="5428" spans="6:6" x14ac:dyDescent="0.2">
      <c r="F5428" s="896"/>
    </row>
    <row r="5429" spans="6:6" x14ac:dyDescent="0.2">
      <c r="F5429" s="896"/>
    </row>
    <row r="5430" spans="6:6" x14ac:dyDescent="0.2">
      <c r="F5430" s="896"/>
    </row>
    <row r="5431" spans="6:6" x14ac:dyDescent="0.2">
      <c r="F5431" s="896"/>
    </row>
    <row r="5432" spans="6:6" x14ac:dyDescent="0.2">
      <c r="F5432" s="896"/>
    </row>
    <row r="5433" spans="6:6" x14ac:dyDescent="0.2">
      <c r="F5433" s="896"/>
    </row>
    <row r="5434" spans="6:6" x14ac:dyDescent="0.2">
      <c r="F5434" s="896"/>
    </row>
    <row r="5435" spans="6:6" x14ac:dyDescent="0.2">
      <c r="F5435" s="896"/>
    </row>
    <row r="5436" spans="6:6" x14ac:dyDescent="0.2">
      <c r="F5436" s="896"/>
    </row>
    <row r="5437" spans="6:6" x14ac:dyDescent="0.2">
      <c r="F5437" s="896"/>
    </row>
    <row r="5438" spans="6:6" x14ac:dyDescent="0.2">
      <c r="F5438" s="896"/>
    </row>
    <row r="5439" spans="6:6" x14ac:dyDescent="0.2">
      <c r="F5439" s="896"/>
    </row>
    <row r="5440" spans="6:6" x14ac:dyDescent="0.2">
      <c r="F5440" s="896"/>
    </row>
    <row r="5441" spans="6:6" x14ac:dyDescent="0.2">
      <c r="F5441" s="896"/>
    </row>
    <row r="5442" spans="6:6" x14ac:dyDescent="0.2">
      <c r="F5442" s="896"/>
    </row>
    <row r="5443" spans="6:6" x14ac:dyDescent="0.2">
      <c r="F5443" s="896"/>
    </row>
    <row r="5444" spans="6:6" x14ac:dyDescent="0.2">
      <c r="F5444" s="896"/>
    </row>
    <row r="5445" spans="6:6" x14ac:dyDescent="0.2">
      <c r="F5445" s="896"/>
    </row>
    <row r="5446" spans="6:6" x14ac:dyDescent="0.2">
      <c r="F5446" s="896"/>
    </row>
    <row r="5447" spans="6:6" x14ac:dyDescent="0.2">
      <c r="F5447" s="896"/>
    </row>
    <row r="5448" spans="6:6" x14ac:dyDescent="0.2">
      <c r="F5448" s="896"/>
    </row>
    <row r="5449" spans="6:6" x14ac:dyDescent="0.2">
      <c r="F5449" s="896"/>
    </row>
    <row r="5450" spans="6:6" x14ac:dyDescent="0.2">
      <c r="F5450" s="896"/>
    </row>
    <row r="5451" spans="6:6" x14ac:dyDescent="0.2">
      <c r="F5451" s="896"/>
    </row>
    <row r="5452" spans="6:6" x14ac:dyDescent="0.2">
      <c r="F5452" s="896"/>
    </row>
    <row r="5453" spans="6:6" x14ac:dyDescent="0.2">
      <c r="F5453" s="896"/>
    </row>
    <row r="5454" spans="6:6" x14ac:dyDescent="0.2">
      <c r="F5454" s="896"/>
    </row>
    <row r="5455" spans="6:6" x14ac:dyDescent="0.2">
      <c r="F5455" s="896"/>
    </row>
    <row r="5456" spans="6:6" x14ac:dyDescent="0.2">
      <c r="F5456" s="896"/>
    </row>
    <row r="5457" spans="6:6" x14ac:dyDescent="0.2">
      <c r="F5457" s="896"/>
    </row>
    <row r="5458" spans="6:6" x14ac:dyDescent="0.2">
      <c r="F5458" s="896"/>
    </row>
    <row r="5459" spans="6:6" x14ac:dyDescent="0.2">
      <c r="F5459" s="896"/>
    </row>
    <row r="5460" spans="6:6" x14ac:dyDescent="0.2">
      <c r="F5460" s="896"/>
    </row>
    <row r="5461" spans="6:6" x14ac:dyDescent="0.2">
      <c r="F5461" s="896"/>
    </row>
    <row r="5462" spans="6:6" x14ac:dyDescent="0.2">
      <c r="F5462" s="896"/>
    </row>
    <row r="5463" spans="6:6" x14ac:dyDescent="0.2">
      <c r="F5463" s="896"/>
    </row>
    <row r="5464" spans="6:6" x14ac:dyDescent="0.2">
      <c r="F5464" s="896"/>
    </row>
    <row r="5465" spans="6:6" x14ac:dyDescent="0.2">
      <c r="F5465" s="896"/>
    </row>
    <row r="5466" spans="6:6" x14ac:dyDescent="0.2">
      <c r="F5466" s="896"/>
    </row>
    <row r="5467" spans="6:6" x14ac:dyDescent="0.2">
      <c r="F5467" s="896"/>
    </row>
    <row r="5468" spans="6:6" x14ac:dyDescent="0.2">
      <c r="F5468" s="896"/>
    </row>
    <row r="5469" spans="6:6" x14ac:dyDescent="0.2">
      <c r="F5469" s="896"/>
    </row>
    <row r="5470" spans="6:6" x14ac:dyDescent="0.2">
      <c r="F5470" s="896"/>
    </row>
    <row r="5471" spans="6:6" x14ac:dyDescent="0.2">
      <c r="F5471" s="896"/>
    </row>
    <row r="5472" spans="6:6" x14ac:dyDescent="0.2">
      <c r="F5472" s="896"/>
    </row>
    <row r="5473" spans="6:6" x14ac:dyDescent="0.2">
      <c r="F5473" s="896"/>
    </row>
    <row r="5474" spans="6:6" x14ac:dyDescent="0.2">
      <c r="F5474" s="896"/>
    </row>
    <row r="5475" spans="6:6" x14ac:dyDescent="0.2">
      <c r="F5475" s="896"/>
    </row>
    <row r="5476" spans="6:6" x14ac:dyDescent="0.2">
      <c r="F5476" s="896"/>
    </row>
    <row r="5477" spans="6:6" x14ac:dyDescent="0.2">
      <c r="F5477" s="896"/>
    </row>
    <row r="5478" spans="6:6" x14ac:dyDescent="0.2">
      <c r="F5478" s="896"/>
    </row>
    <row r="5479" spans="6:6" x14ac:dyDescent="0.2">
      <c r="F5479" s="896"/>
    </row>
    <row r="5480" spans="6:6" x14ac:dyDescent="0.2">
      <c r="F5480" s="896"/>
    </row>
    <row r="5481" spans="6:6" x14ac:dyDescent="0.2">
      <c r="F5481" s="896"/>
    </row>
    <row r="5482" spans="6:6" x14ac:dyDescent="0.2">
      <c r="F5482" s="896"/>
    </row>
    <row r="5483" spans="6:6" x14ac:dyDescent="0.2">
      <c r="F5483" s="896"/>
    </row>
    <row r="5484" spans="6:6" x14ac:dyDescent="0.2">
      <c r="F5484" s="896"/>
    </row>
    <row r="5485" spans="6:6" x14ac:dyDescent="0.2">
      <c r="F5485" s="896"/>
    </row>
    <row r="5486" spans="6:6" x14ac:dyDescent="0.2">
      <c r="F5486" s="896"/>
    </row>
    <row r="5487" spans="6:6" x14ac:dyDescent="0.2">
      <c r="F5487" s="896"/>
    </row>
    <row r="5488" spans="6:6" x14ac:dyDescent="0.2">
      <c r="F5488" s="896"/>
    </row>
    <row r="5489" spans="6:6" x14ac:dyDescent="0.2">
      <c r="F5489" s="896"/>
    </row>
    <row r="5490" spans="6:6" x14ac:dyDescent="0.2">
      <c r="F5490" s="896"/>
    </row>
    <row r="5491" spans="6:6" x14ac:dyDescent="0.2">
      <c r="F5491" s="896"/>
    </row>
    <row r="5492" spans="6:6" x14ac:dyDescent="0.2">
      <c r="F5492" s="896"/>
    </row>
    <row r="5493" spans="6:6" x14ac:dyDescent="0.2">
      <c r="F5493" s="896"/>
    </row>
    <row r="5494" spans="6:6" x14ac:dyDescent="0.2">
      <c r="F5494" s="896"/>
    </row>
    <row r="5495" spans="6:6" x14ac:dyDescent="0.2">
      <c r="F5495" s="896"/>
    </row>
    <row r="5496" spans="6:6" x14ac:dyDescent="0.2">
      <c r="F5496" s="896"/>
    </row>
    <row r="5497" spans="6:6" x14ac:dyDescent="0.2">
      <c r="F5497" s="896"/>
    </row>
    <row r="5498" spans="6:6" x14ac:dyDescent="0.2">
      <c r="F5498" s="896"/>
    </row>
    <row r="5499" spans="6:6" x14ac:dyDescent="0.2">
      <c r="F5499" s="896"/>
    </row>
    <row r="5500" spans="6:6" x14ac:dyDescent="0.2">
      <c r="F5500" s="896"/>
    </row>
    <row r="5501" spans="6:6" x14ac:dyDescent="0.2">
      <c r="F5501" s="896"/>
    </row>
    <row r="5502" spans="6:6" x14ac:dyDescent="0.2">
      <c r="F5502" s="896"/>
    </row>
    <row r="5503" spans="6:6" x14ac:dyDescent="0.2">
      <c r="F5503" s="896"/>
    </row>
    <row r="5504" spans="6:6" x14ac:dyDescent="0.2">
      <c r="F5504" s="896"/>
    </row>
    <row r="5505" spans="6:6" x14ac:dyDescent="0.2">
      <c r="F5505" s="896"/>
    </row>
    <row r="5506" spans="6:6" x14ac:dyDescent="0.2">
      <c r="F5506" s="896"/>
    </row>
    <row r="5507" spans="6:6" x14ac:dyDescent="0.2">
      <c r="F5507" s="896"/>
    </row>
    <row r="5508" spans="6:6" x14ac:dyDescent="0.2">
      <c r="F5508" s="896"/>
    </row>
    <row r="5509" spans="6:6" x14ac:dyDescent="0.2">
      <c r="F5509" s="896"/>
    </row>
    <row r="5510" spans="6:6" x14ac:dyDescent="0.2">
      <c r="F5510" s="896"/>
    </row>
    <row r="5511" spans="6:6" x14ac:dyDescent="0.2">
      <c r="F5511" s="896"/>
    </row>
    <row r="5512" spans="6:6" x14ac:dyDescent="0.2">
      <c r="F5512" s="896"/>
    </row>
    <row r="5513" spans="6:6" x14ac:dyDescent="0.2">
      <c r="F5513" s="896"/>
    </row>
    <row r="5514" spans="6:6" x14ac:dyDescent="0.2">
      <c r="F5514" s="896"/>
    </row>
    <row r="5515" spans="6:6" x14ac:dyDescent="0.2">
      <c r="F5515" s="896"/>
    </row>
    <row r="5516" spans="6:6" x14ac:dyDescent="0.2">
      <c r="F5516" s="896"/>
    </row>
    <row r="5517" spans="6:6" x14ac:dyDescent="0.2">
      <c r="F5517" s="896"/>
    </row>
    <row r="5518" spans="6:6" x14ac:dyDescent="0.2">
      <c r="F5518" s="896"/>
    </row>
    <row r="5519" spans="6:6" x14ac:dyDescent="0.2">
      <c r="F5519" s="896"/>
    </row>
    <row r="5520" spans="6:6" x14ac:dyDescent="0.2">
      <c r="F5520" s="896"/>
    </row>
    <row r="5521" spans="6:6" x14ac:dyDescent="0.2">
      <c r="F5521" s="896"/>
    </row>
    <row r="5522" spans="6:6" x14ac:dyDescent="0.2">
      <c r="F5522" s="896"/>
    </row>
    <row r="5523" spans="6:6" x14ac:dyDescent="0.2">
      <c r="F5523" s="896"/>
    </row>
    <row r="5524" spans="6:6" x14ac:dyDescent="0.2">
      <c r="F5524" s="896"/>
    </row>
    <row r="5525" spans="6:6" x14ac:dyDescent="0.2">
      <c r="F5525" s="896"/>
    </row>
    <row r="5526" spans="6:6" x14ac:dyDescent="0.2">
      <c r="F5526" s="896"/>
    </row>
    <row r="5527" spans="6:6" x14ac:dyDescent="0.2">
      <c r="F5527" s="896"/>
    </row>
    <row r="5528" spans="6:6" x14ac:dyDescent="0.2">
      <c r="F5528" s="896"/>
    </row>
    <row r="5529" spans="6:6" x14ac:dyDescent="0.2">
      <c r="F5529" s="896"/>
    </row>
    <row r="5530" spans="6:6" x14ac:dyDescent="0.2">
      <c r="F5530" s="896"/>
    </row>
    <row r="5531" spans="6:6" x14ac:dyDescent="0.2">
      <c r="F5531" s="896"/>
    </row>
    <row r="5532" spans="6:6" x14ac:dyDescent="0.2">
      <c r="F5532" s="896"/>
    </row>
    <row r="5533" spans="6:6" x14ac:dyDescent="0.2">
      <c r="F5533" s="896"/>
    </row>
    <row r="5534" spans="6:6" x14ac:dyDescent="0.2">
      <c r="F5534" s="896"/>
    </row>
    <row r="5535" spans="6:6" x14ac:dyDescent="0.2">
      <c r="F5535" s="896"/>
    </row>
    <row r="5536" spans="6:6" x14ac:dyDescent="0.2">
      <c r="F5536" s="896"/>
    </row>
    <row r="5537" spans="6:6" x14ac:dyDescent="0.2">
      <c r="F5537" s="896"/>
    </row>
    <row r="5538" spans="6:6" x14ac:dyDescent="0.2">
      <c r="F5538" s="896"/>
    </row>
    <row r="5539" spans="6:6" x14ac:dyDescent="0.2">
      <c r="F5539" s="896"/>
    </row>
    <row r="5540" spans="6:6" x14ac:dyDescent="0.2">
      <c r="F5540" s="896"/>
    </row>
    <row r="5541" spans="6:6" x14ac:dyDescent="0.2">
      <c r="F5541" s="896"/>
    </row>
    <row r="5542" spans="6:6" x14ac:dyDescent="0.2">
      <c r="F5542" s="896"/>
    </row>
    <row r="5543" spans="6:6" x14ac:dyDescent="0.2">
      <c r="F5543" s="896"/>
    </row>
    <row r="5544" spans="6:6" x14ac:dyDescent="0.2">
      <c r="F5544" s="896"/>
    </row>
    <row r="5545" spans="6:6" x14ac:dyDescent="0.2">
      <c r="F5545" s="896"/>
    </row>
    <row r="5546" spans="6:6" x14ac:dyDescent="0.2">
      <c r="F5546" s="896"/>
    </row>
    <row r="5547" spans="6:6" x14ac:dyDescent="0.2">
      <c r="F5547" s="896"/>
    </row>
    <row r="5548" spans="6:6" x14ac:dyDescent="0.2">
      <c r="F5548" s="896"/>
    </row>
    <row r="5549" spans="6:6" x14ac:dyDescent="0.2">
      <c r="F5549" s="896"/>
    </row>
    <row r="5550" spans="6:6" x14ac:dyDescent="0.2">
      <c r="F5550" s="896"/>
    </row>
    <row r="5551" spans="6:6" x14ac:dyDescent="0.2">
      <c r="F5551" s="896"/>
    </row>
    <row r="5552" spans="6:6" x14ac:dyDescent="0.2">
      <c r="F5552" s="896"/>
    </row>
    <row r="5553" spans="6:6" x14ac:dyDescent="0.2">
      <c r="F5553" s="896"/>
    </row>
    <row r="5554" spans="6:6" x14ac:dyDescent="0.2">
      <c r="F5554" s="896"/>
    </row>
    <row r="5555" spans="6:6" x14ac:dyDescent="0.2">
      <c r="F5555" s="896"/>
    </row>
    <row r="5556" spans="6:6" x14ac:dyDescent="0.2">
      <c r="F5556" s="896"/>
    </row>
    <row r="5557" spans="6:6" x14ac:dyDescent="0.2">
      <c r="F5557" s="896"/>
    </row>
    <row r="5558" spans="6:6" x14ac:dyDescent="0.2">
      <c r="F5558" s="896"/>
    </row>
    <row r="5559" spans="6:6" x14ac:dyDescent="0.2">
      <c r="F5559" s="896"/>
    </row>
    <row r="5560" spans="6:6" x14ac:dyDescent="0.2">
      <c r="F5560" s="896"/>
    </row>
    <row r="5561" spans="6:6" x14ac:dyDescent="0.2">
      <c r="F5561" s="896"/>
    </row>
    <row r="5562" spans="6:6" x14ac:dyDescent="0.2">
      <c r="F5562" s="896"/>
    </row>
    <row r="5563" spans="6:6" x14ac:dyDescent="0.2">
      <c r="F5563" s="896"/>
    </row>
    <row r="5564" spans="6:6" x14ac:dyDescent="0.2">
      <c r="F5564" s="896"/>
    </row>
    <row r="5565" spans="6:6" x14ac:dyDescent="0.2">
      <c r="F5565" s="896"/>
    </row>
    <row r="5566" spans="6:6" x14ac:dyDescent="0.2">
      <c r="F5566" s="896"/>
    </row>
    <row r="5567" spans="6:6" x14ac:dyDescent="0.2">
      <c r="F5567" s="896"/>
    </row>
    <row r="5568" spans="6:6" x14ac:dyDescent="0.2">
      <c r="F5568" s="896"/>
    </row>
    <row r="5569" spans="6:6" x14ac:dyDescent="0.2">
      <c r="F5569" s="896"/>
    </row>
    <row r="5570" spans="6:6" x14ac:dyDescent="0.2">
      <c r="F5570" s="896"/>
    </row>
    <row r="5571" spans="6:6" x14ac:dyDescent="0.2">
      <c r="F5571" s="896"/>
    </row>
    <row r="5572" spans="6:6" x14ac:dyDescent="0.2">
      <c r="F5572" s="896"/>
    </row>
    <row r="5573" spans="6:6" x14ac:dyDescent="0.2">
      <c r="F5573" s="896"/>
    </row>
    <row r="5574" spans="6:6" x14ac:dyDescent="0.2">
      <c r="F5574" s="896"/>
    </row>
    <row r="5575" spans="6:6" x14ac:dyDescent="0.2">
      <c r="F5575" s="896"/>
    </row>
    <row r="5576" spans="6:6" x14ac:dyDescent="0.2">
      <c r="F5576" s="896"/>
    </row>
    <row r="5577" spans="6:6" x14ac:dyDescent="0.2">
      <c r="F5577" s="896"/>
    </row>
    <row r="5578" spans="6:6" x14ac:dyDescent="0.2">
      <c r="F5578" s="896"/>
    </row>
    <row r="5579" spans="6:6" x14ac:dyDescent="0.2">
      <c r="F5579" s="896"/>
    </row>
    <row r="5580" spans="6:6" x14ac:dyDescent="0.2">
      <c r="F5580" s="896"/>
    </row>
    <row r="5581" spans="6:6" x14ac:dyDescent="0.2">
      <c r="F5581" s="896"/>
    </row>
    <row r="5582" spans="6:6" x14ac:dyDescent="0.2">
      <c r="F5582" s="896"/>
    </row>
    <row r="5583" spans="6:6" x14ac:dyDescent="0.2">
      <c r="F5583" s="896"/>
    </row>
    <row r="5584" spans="6:6" x14ac:dyDescent="0.2">
      <c r="F5584" s="896"/>
    </row>
    <row r="5585" spans="6:6" x14ac:dyDescent="0.2">
      <c r="F5585" s="896"/>
    </row>
    <row r="5586" spans="6:6" x14ac:dyDescent="0.2">
      <c r="F5586" s="896"/>
    </row>
    <row r="5587" spans="6:6" x14ac:dyDescent="0.2">
      <c r="F5587" s="896"/>
    </row>
    <row r="5588" spans="6:6" x14ac:dyDescent="0.2">
      <c r="F5588" s="896"/>
    </row>
    <row r="5589" spans="6:6" x14ac:dyDescent="0.2">
      <c r="F5589" s="896"/>
    </row>
    <row r="5590" spans="6:6" x14ac:dyDescent="0.2">
      <c r="F5590" s="896"/>
    </row>
    <row r="5591" spans="6:6" x14ac:dyDescent="0.2">
      <c r="F5591" s="896"/>
    </row>
    <row r="5592" spans="6:6" x14ac:dyDescent="0.2">
      <c r="F5592" s="896"/>
    </row>
    <row r="5593" spans="6:6" x14ac:dyDescent="0.2">
      <c r="F5593" s="896"/>
    </row>
    <row r="5594" spans="6:6" x14ac:dyDescent="0.2">
      <c r="F5594" s="896"/>
    </row>
    <row r="5595" spans="6:6" x14ac:dyDescent="0.2">
      <c r="F5595" s="896"/>
    </row>
    <row r="5596" spans="6:6" x14ac:dyDescent="0.2">
      <c r="F5596" s="896"/>
    </row>
    <row r="5597" spans="6:6" x14ac:dyDescent="0.2">
      <c r="F5597" s="896"/>
    </row>
    <row r="5598" spans="6:6" x14ac:dyDescent="0.2">
      <c r="F5598" s="896"/>
    </row>
    <row r="5599" spans="6:6" x14ac:dyDescent="0.2">
      <c r="F5599" s="896"/>
    </row>
    <row r="5600" spans="6:6" x14ac:dyDescent="0.2">
      <c r="F5600" s="896"/>
    </row>
    <row r="5601" spans="6:6" x14ac:dyDescent="0.2">
      <c r="F5601" s="896"/>
    </row>
    <row r="5602" spans="6:6" x14ac:dyDescent="0.2">
      <c r="F5602" s="896"/>
    </row>
    <row r="5603" spans="6:6" x14ac:dyDescent="0.2">
      <c r="F5603" s="896"/>
    </row>
    <row r="5604" spans="6:6" x14ac:dyDescent="0.2">
      <c r="F5604" s="896"/>
    </row>
    <row r="5605" spans="6:6" x14ac:dyDescent="0.2">
      <c r="F5605" s="896"/>
    </row>
    <row r="5606" spans="6:6" x14ac:dyDescent="0.2">
      <c r="F5606" s="896"/>
    </row>
    <row r="5607" spans="6:6" x14ac:dyDescent="0.2">
      <c r="F5607" s="896"/>
    </row>
    <row r="5608" spans="6:6" x14ac:dyDescent="0.2">
      <c r="F5608" s="896"/>
    </row>
    <row r="5609" spans="6:6" x14ac:dyDescent="0.2">
      <c r="F5609" s="896"/>
    </row>
    <row r="5610" spans="6:6" x14ac:dyDescent="0.2">
      <c r="F5610" s="896"/>
    </row>
    <row r="5611" spans="6:6" x14ac:dyDescent="0.2">
      <c r="F5611" s="896"/>
    </row>
    <row r="5612" spans="6:6" x14ac:dyDescent="0.2">
      <c r="F5612" s="896"/>
    </row>
    <row r="5613" spans="6:6" x14ac:dyDescent="0.2">
      <c r="F5613" s="896"/>
    </row>
    <row r="5614" spans="6:6" x14ac:dyDescent="0.2">
      <c r="F5614" s="896"/>
    </row>
    <row r="5615" spans="6:6" x14ac:dyDescent="0.2">
      <c r="F5615" s="896"/>
    </row>
    <row r="5616" spans="6:6" x14ac:dyDescent="0.2">
      <c r="F5616" s="896"/>
    </row>
    <row r="5617" spans="6:6" x14ac:dyDescent="0.2">
      <c r="F5617" s="896"/>
    </row>
    <row r="5618" spans="6:6" x14ac:dyDescent="0.2">
      <c r="F5618" s="896"/>
    </row>
    <row r="5619" spans="6:6" x14ac:dyDescent="0.2">
      <c r="F5619" s="896"/>
    </row>
    <row r="5620" spans="6:6" x14ac:dyDescent="0.2">
      <c r="F5620" s="896"/>
    </row>
    <row r="5621" spans="6:6" x14ac:dyDescent="0.2">
      <c r="F5621" s="896"/>
    </row>
    <row r="5622" spans="6:6" x14ac:dyDescent="0.2">
      <c r="F5622" s="896"/>
    </row>
    <row r="5623" spans="6:6" x14ac:dyDescent="0.2">
      <c r="F5623" s="896"/>
    </row>
    <row r="5624" spans="6:6" x14ac:dyDescent="0.2">
      <c r="F5624" s="896"/>
    </row>
    <row r="5625" spans="6:6" x14ac:dyDescent="0.2">
      <c r="F5625" s="896"/>
    </row>
    <row r="5626" spans="6:6" x14ac:dyDescent="0.2">
      <c r="F5626" s="896"/>
    </row>
    <row r="5627" spans="6:6" x14ac:dyDescent="0.2">
      <c r="F5627" s="896"/>
    </row>
    <row r="5628" spans="6:6" x14ac:dyDescent="0.2">
      <c r="F5628" s="896"/>
    </row>
    <row r="5629" spans="6:6" x14ac:dyDescent="0.2">
      <c r="F5629" s="896"/>
    </row>
    <row r="5630" spans="6:6" x14ac:dyDescent="0.2">
      <c r="F5630" s="896"/>
    </row>
    <row r="5631" spans="6:6" x14ac:dyDescent="0.2">
      <c r="F5631" s="896"/>
    </row>
    <row r="5632" spans="6:6" x14ac:dyDescent="0.2">
      <c r="F5632" s="896"/>
    </row>
    <row r="5633" spans="6:6" x14ac:dyDescent="0.2">
      <c r="F5633" s="896"/>
    </row>
    <row r="5634" spans="6:6" x14ac:dyDescent="0.2">
      <c r="F5634" s="896"/>
    </row>
    <row r="5635" spans="6:6" x14ac:dyDescent="0.2">
      <c r="F5635" s="896"/>
    </row>
    <row r="5636" spans="6:6" x14ac:dyDescent="0.2">
      <c r="F5636" s="896"/>
    </row>
    <row r="5637" spans="6:6" x14ac:dyDescent="0.2">
      <c r="F5637" s="896"/>
    </row>
    <row r="5638" spans="6:6" x14ac:dyDescent="0.2">
      <c r="F5638" s="896"/>
    </row>
    <row r="5639" spans="6:6" x14ac:dyDescent="0.2">
      <c r="F5639" s="896"/>
    </row>
    <row r="5640" spans="6:6" x14ac:dyDescent="0.2">
      <c r="F5640" s="896"/>
    </row>
    <row r="5641" spans="6:6" x14ac:dyDescent="0.2">
      <c r="F5641" s="896"/>
    </row>
    <row r="5642" spans="6:6" x14ac:dyDescent="0.2">
      <c r="F5642" s="896"/>
    </row>
    <row r="5643" spans="6:6" x14ac:dyDescent="0.2">
      <c r="F5643" s="896"/>
    </row>
    <row r="5644" spans="6:6" x14ac:dyDescent="0.2">
      <c r="F5644" s="896"/>
    </row>
    <row r="5645" spans="6:6" x14ac:dyDescent="0.2">
      <c r="F5645" s="896"/>
    </row>
    <row r="5646" spans="6:6" x14ac:dyDescent="0.2">
      <c r="F5646" s="896"/>
    </row>
    <row r="5647" spans="6:6" x14ac:dyDescent="0.2">
      <c r="F5647" s="896"/>
    </row>
    <row r="5648" spans="6:6" x14ac:dyDescent="0.2">
      <c r="F5648" s="896"/>
    </row>
    <row r="5649" spans="6:6" x14ac:dyDescent="0.2">
      <c r="F5649" s="896"/>
    </row>
    <row r="5650" spans="6:6" x14ac:dyDescent="0.2">
      <c r="F5650" s="896"/>
    </row>
    <row r="5651" spans="6:6" x14ac:dyDescent="0.2">
      <c r="F5651" s="896"/>
    </row>
    <row r="5652" spans="6:6" x14ac:dyDescent="0.2">
      <c r="F5652" s="896"/>
    </row>
    <row r="5653" spans="6:6" x14ac:dyDescent="0.2">
      <c r="F5653" s="896"/>
    </row>
    <row r="5654" spans="6:6" x14ac:dyDescent="0.2">
      <c r="F5654" s="896"/>
    </row>
    <row r="5655" spans="6:6" x14ac:dyDescent="0.2">
      <c r="F5655" s="896"/>
    </row>
    <row r="5656" spans="6:6" x14ac:dyDescent="0.2">
      <c r="F5656" s="896"/>
    </row>
    <row r="5657" spans="6:6" x14ac:dyDescent="0.2">
      <c r="F5657" s="896"/>
    </row>
    <row r="5658" spans="6:6" x14ac:dyDescent="0.2">
      <c r="F5658" s="896"/>
    </row>
    <row r="5659" spans="6:6" x14ac:dyDescent="0.2">
      <c r="F5659" s="896"/>
    </row>
    <row r="5660" spans="6:6" x14ac:dyDescent="0.2">
      <c r="F5660" s="896"/>
    </row>
    <row r="5661" spans="6:6" x14ac:dyDescent="0.2">
      <c r="F5661" s="896"/>
    </row>
    <row r="5662" spans="6:6" x14ac:dyDescent="0.2">
      <c r="F5662" s="896"/>
    </row>
    <row r="5663" spans="6:6" x14ac:dyDescent="0.2">
      <c r="F5663" s="896"/>
    </row>
    <row r="5664" spans="6:6" x14ac:dyDescent="0.2">
      <c r="F5664" s="896"/>
    </row>
    <row r="5665" spans="6:6" x14ac:dyDescent="0.2">
      <c r="F5665" s="896"/>
    </row>
    <row r="5666" spans="6:6" x14ac:dyDescent="0.2">
      <c r="F5666" s="896"/>
    </row>
    <row r="5667" spans="6:6" x14ac:dyDescent="0.2">
      <c r="F5667" s="896"/>
    </row>
    <row r="5668" spans="6:6" x14ac:dyDescent="0.2">
      <c r="F5668" s="896"/>
    </row>
    <row r="5669" spans="6:6" x14ac:dyDescent="0.2">
      <c r="F5669" s="896"/>
    </row>
    <row r="5670" spans="6:6" x14ac:dyDescent="0.2">
      <c r="F5670" s="896"/>
    </row>
    <row r="5671" spans="6:6" x14ac:dyDescent="0.2">
      <c r="F5671" s="896"/>
    </row>
    <row r="5672" spans="6:6" x14ac:dyDescent="0.2">
      <c r="F5672" s="896"/>
    </row>
    <row r="5673" spans="6:6" x14ac:dyDescent="0.2">
      <c r="F5673" s="896"/>
    </row>
    <row r="5674" spans="6:6" x14ac:dyDescent="0.2">
      <c r="F5674" s="896"/>
    </row>
    <row r="5675" spans="6:6" x14ac:dyDescent="0.2">
      <c r="F5675" s="896"/>
    </row>
    <row r="5676" spans="6:6" x14ac:dyDescent="0.2">
      <c r="F5676" s="896"/>
    </row>
    <row r="5677" spans="6:6" x14ac:dyDescent="0.2">
      <c r="F5677" s="896"/>
    </row>
    <row r="5678" spans="6:6" x14ac:dyDescent="0.2">
      <c r="F5678" s="896"/>
    </row>
    <row r="5679" spans="6:6" x14ac:dyDescent="0.2">
      <c r="F5679" s="896"/>
    </row>
    <row r="5680" spans="6:6" x14ac:dyDescent="0.2">
      <c r="F5680" s="896"/>
    </row>
    <row r="5681" spans="6:6" x14ac:dyDescent="0.2">
      <c r="F5681" s="896"/>
    </row>
    <row r="5682" spans="6:6" x14ac:dyDescent="0.2">
      <c r="F5682" s="896"/>
    </row>
    <row r="5683" spans="6:6" x14ac:dyDescent="0.2">
      <c r="F5683" s="896"/>
    </row>
    <row r="5684" spans="6:6" x14ac:dyDescent="0.2">
      <c r="F5684" s="896"/>
    </row>
    <row r="5685" spans="6:6" x14ac:dyDescent="0.2">
      <c r="F5685" s="896"/>
    </row>
    <row r="5686" spans="6:6" x14ac:dyDescent="0.2">
      <c r="F5686" s="896"/>
    </row>
    <row r="5687" spans="6:6" x14ac:dyDescent="0.2">
      <c r="F5687" s="896"/>
    </row>
    <row r="5688" spans="6:6" x14ac:dyDescent="0.2">
      <c r="F5688" s="896"/>
    </row>
    <row r="5689" spans="6:6" x14ac:dyDescent="0.2">
      <c r="F5689" s="896"/>
    </row>
    <row r="5690" spans="6:6" x14ac:dyDescent="0.2">
      <c r="F5690" s="896"/>
    </row>
    <row r="5691" spans="6:6" x14ac:dyDescent="0.2">
      <c r="F5691" s="896"/>
    </row>
    <row r="5692" spans="6:6" x14ac:dyDescent="0.2">
      <c r="F5692" s="896"/>
    </row>
    <row r="5693" spans="6:6" x14ac:dyDescent="0.2">
      <c r="F5693" s="896"/>
    </row>
    <row r="5694" spans="6:6" x14ac:dyDescent="0.2">
      <c r="F5694" s="896"/>
    </row>
    <row r="5695" spans="6:6" x14ac:dyDescent="0.2">
      <c r="F5695" s="896"/>
    </row>
    <row r="5696" spans="6:6" x14ac:dyDescent="0.2">
      <c r="F5696" s="896"/>
    </row>
    <row r="5697" spans="6:6" x14ac:dyDescent="0.2">
      <c r="F5697" s="896"/>
    </row>
    <row r="5698" spans="6:6" x14ac:dyDescent="0.2">
      <c r="F5698" s="896"/>
    </row>
    <row r="5699" spans="6:6" x14ac:dyDescent="0.2">
      <c r="F5699" s="896"/>
    </row>
    <row r="5700" spans="6:6" x14ac:dyDescent="0.2">
      <c r="F5700" s="896"/>
    </row>
    <row r="5701" spans="6:6" x14ac:dyDescent="0.2">
      <c r="F5701" s="896"/>
    </row>
    <row r="5702" spans="6:6" x14ac:dyDescent="0.2">
      <c r="F5702" s="896"/>
    </row>
    <row r="5703" spans="6:6" x14ac:dyDescent="0.2">
      <c r="F5703" s="896"/>
    </row>
    <row r="5704" spans="6:6" x14ac:dyDescent="0.2">
      <c r="F5704" s="896"/>
    </row>
    <row r="5705" spans="6:6" x14ac:dyDescent="0.2">
      <c r="F5705" s="896"/>
    </row>
    <row r="5706" spans="6:6" x14ac:dyDescent="0.2">
      <c r="F5706" s="896"/>
    </row>
    <row r="5707" spans="6:6" x14ac:dyDescent="0.2">
      <c r="F5707" s="896"/>
    </row>
    <row r="5708" spans="6:6" x14ac:dyDescent="0.2">
      <c r="F5708" s="896"/>
    </row>
    <row r="5709" spans="6:6" x14ac:dyDescent="0.2">
      <c r="F5709" s="896"/>
    </row>
    <row r="5710" spans="6:6" x14ac:dyDescent="0.2">
      <c r="F5710" s="896"/>
    </row>
    <row r="5711" spans="6:6" x14ac:dyDescent="0.2">
      <c r="F5711" s="896"/>
    </row>
    <row r="5712" spans="6:6" x14ac:dyDescent="0.2">
      <c r="F5712" s="896"/>
    </row>
    <row r="5713" spans="6:6" x14ac:dyDescent="0.2">
      <c r="F5713" s="896"/>
    </row>
    <row r="5714" spans="6:6" x14ac:dyDescent="0.2">
      <c r="F5714" s="896"/>
    </row>
    <row r="5715" spans="6:6" x14ac:dyDescent="0.2">
      <c r="F5715" s="896"/>
    </row>
    <row r="5716" spans="6:6" x14ac:dyDescent="0.2">
      <c r="F5716" s="896"/>
    </row>
    <row r="5717" spans="6:6" x14ac:dyDescent="0.2">
      <c r="F5717" s="896"/>
    </row>
    <row r="5718" spans="6:6" x14ac:dyDescent="0.2">
      <c r="F5718" s="896"/>
    </row>
    <row r="5719" spans="6:6" x14ac:dyDescent="0.2">
      <c r="F5719" s="896"/>
    </row>
    <row r="5720" spans="6:6" x14ac:dyDescent="0.2">
      <c r="F5720" s="896"/>
    </row>
    <row r="5721" spans="6:6" x14ac:dyDescent="0.2">
      <c r="F5721" s="896"/>
    </row>
    <row r="5722" spans="6:6" x14ac:dyDescent="0.2">
      <c r="F5722" s="896"/>
    </row>
    <row r="5723" spans="6:6" x14ac:dyDescent="0.2">
      <c r="F5723" s="896"/>
    </row>
    <row r="5724" spans="6:6" x14ac:dyDescent="0.2">
      <c r="F5724" s="896"/>
    </row>
    <row r="5725" spans="6:6" x14ac:dyDescent="0.2">
      <c r="F5725" s="896"/>
    </row>
    <row r="5726" spans="6:6" x14ac:dyDescent="0.2">
      <c r="F5726" s="896"/>
    </row>
    <row r="5727" spans="6:6" x14ac:dyDescent="0.2">
      <c r="F5727" s="896"/>
    </row>
    <row r="5728" spans="6:6" x14ac:dyDescent="0.2">
      <c r="F5728" s="896"/>
    </row>
    <row r="5729" spans="6:6" x14ac:dyDescent="0.2">
      <c r="F5729" s="896"/>
    </row>
    <row r="5730" spans="6:6" x14ac:dyDescent="0.2">
      <c r="F5730" s="896"/>
    </row>
    <row r="5731" spans="6:6" x14ac:dyDescent="0.2">
      <c r="F5731" s="896"/>
    </row>
    <row r="5732" spans="6:6" x14ac:dyDescent="0.2">
      <c r="F5732" s="896"/>
    </row>
    <row r="5733" spans="6:6" x14ac:dyDescent="0.2">
      <c r="F5733" s="896"/>
    </row>
    <row r="5734" spans="6:6" x14ac:dyDescent="0.2">
      <c r="F5734" s="896"/>
    </row>
    <row r="5735" spans="6:6" x14ac:dyDescent="0.2">
      <c r="F5735" s="896"/>
    </row>
    <row r="5736" spans="6:6" x14ac:dyDescent="0.2">
      <c r="F5736" s="896"/>
    </row>
    <row r="5737" spans="6:6" x14ac:dyDescent="0.2">
      <c r="F5737" s="896"/>
    </row>
    <row r="5738" spans="6:6" x14ac:dyDescent="0.2">
      <c r="F5738" s="896"/>
    </row>
    <row r="5739" spans="6:6" x14ac:dyDescent="0.2">
      <c r="F5739" s="896"/>
    </row>
    <row r="5740" spans="6:6" x14ac:dyDescent="0.2">
      <c r="F5740" s="896"/>
    </row>
    <row r="5741" spans="6:6" x14ac:dyDescent="0.2">
      <c r="F5741" s="896"/>
    </row>
    <row r="5742" spans="6:6" x14ac:dyDescent="0.2">
      <c r="F5742" s="896"/>
    </row>
    <row r="5743" spans="6:6" x14ac:dyDescent="0.2">
      <c r="F5743" s="896"/>
    </row>
    <row r="5744" spans="6:6" x14ac:dyDescent="0.2">
      <c r="F5744" s="896"/>
    </row>
    <row r="5745" spans="6:6" x14ac:dyDescent="0.2">
      <c r="F5745" s="896"/>
    </row>
    <row r="5746" spans="6:6" x14ac:dyDescent="0.2">
      <c r="F5746" s="896"/>
    </row>
    <row r="5747" spans="6:6" x14ac:dyDescent="0.2">
      <c r="F5747" s="896"/>
    </row>
    <row r="5748" spans="6:6" x14ac:dyDescent="0.2">
      <c r="F5748" s="896"/>
    </row>
    <row r="5749" spans="6:6" x14ac:dyDescent="0.2">
      <c r="F5749" s="896"/>
    </row>
    <row r="5750" spans="6:6" x14ac:dyDescent="0.2">
      <c r="F5750" s="896"/>
    </row>
    <row r="5751" spans="6:6" x14ac:dyDescent="0.2">
      <c r="F5751" s="896"/>
    </row>
    <row r="5752" spans="6:6" x14ac:dyDescent="0.2">
      <c r="F5752" s="896"/>
    </row>
    <row r="5753" spans="6:6" x14ac:dyDescent="0.2">
      <c r="F5753" s="896"/>
    </row>
    <row r="5754" spans="6:6" x14ac:dyDescent="0.2">
      <c r="F5754" s="896"/>
    </row>
    <row r="5755" spans="6:6" x14ac:dyDescent="0.2">
      <c r="F5755" s="896"/>
    </row>
    <row r="5756" spans="6:6" x14ac:dyDescent="0.2">
      <c r="F5756" s="896"/>
    </row>
    <row r="5757" spans="6:6" x14ac:dyDescent="0.2">
      <c r="F5757" s="896"/>
    </row>
    <row r="5758" spans="6:6" x14ac:dyDescent="0.2">
      <c r="F5758" s="896"/>
    </row>
    <row r="5759" spans="6:6" x14ac:dyDescent="0.2">
      <c r="F5759" s="896"/>
    </row>
    <row r="5760" spans="6:6" x14ac:dyDescent="0.2">
      <c r="F5760" s="896"/>
    </row>
    <row r="5761" spans="6:6" x14ac:dyDescent="0.2">
      <c r="F5761" s="896"/>
    </row>
    <row r="5762" spans="6:6" x14ac:dyDescent="0.2">
      <c r="F5762" s="896"/>
    </row>
    <row r="5763" spans="6:6" x14ac:dyDescent="0.2">
      <c r="F5763" s="896"/>
    </row>
    <row r="5764" spans="6:6" x14ac:dyDescent="0.2">
      <c r="F5764" s="896"/>
    </row>
    <row r="5765" spans="6:6" x14ac:dyDescent="0.2">
      <c r="F5765" s="896"/>
    </row>
    <row r="5766" spans="6:6" x14ac:dyDescent="0.2">
      <c r="F5766" s="896"/>
    </row>
    <row r="5767" spans="6:6" x14ac:dyDescent="0.2">
      <c r="F5767" s="896"/>
    </row>
    <row r="5768" spans="6:6" x14ac:dyDescent="0.2">
      <c r="F5768" s="896"/>
    </row>
    <row r="5769" spans="6:6" x14ac:dyDescent="0.2">
      <c r="F5769" s="896"/>
    </row>
    <row r="5770" spans="6:6" x14ac:dyDescent="0.2">
      <c r="F5770" s="896"/>
    </row>
    <row r="5771" spans="6:6" x14ac:dyDescent="0.2">
      <c r="F5771" s="896"/>
    </row>
    <row r="5772" spans="6:6" x14ac:dyDescent="0.2">
      <c r="F5772" s="896"/>
    </row>
    <row r="5773" spans="6:6" x14ac:dyDescent="0.2">
      <c r="F5773" s="896"/>
    </row>
    <row r="5774" spans="6:6" x14ac:dyDescent="0.2">
      <c r="F5774" s="896"/>
    </row>
    <row r="5775" spans="6:6" x14ac:dyDescent="0.2">
      <c r="F5775" s="896"/>
    </row>
    <row r="5776" spans="6:6" x14ac:dyDescent="0.2">
      <c r="F5776" s="896"/>
    </row>
    <row r="5777" spans="6:6" x14ac:dyDescent="0.2">
      <c r="F5777" s="896"/>
    </row>
    <row r="5778" spans="6:6" x14ac:dyDescent="0.2">
      <c r="F5778" s="896"/>
    </row>
    <row r="5779" spans="6:6" x14ac:dyDescent="0.2">
      <c r="F5779" s="896"/>
    </row>
    <row r="5780" spans="6:6" x14ac:dyDescent="0.2">
      <c r="F5780" s="896"/>
    </row>
    <row r="5781" spans="6:6" x14ac:dyDescent="0.2">
      <c r="F5781" s="896"/>
    </row>
    <row r="5782" spans="6:6" x14ac:dyDescent="0.2">
      <c r="F5782" s="896"/>
    </row>
    <row r="5783" spans="6:6" x14ac:dyDescent="0.2">
      <c r="F5783" s="896"/>
    </row>
    <row r="5784" spans="6:6" x14ac:dyDescent="0.2">
      <c r="F5784" s="896"/>
    </row>
    <row r="5785" spans="6:6" x14ac:dyDescent="0.2">
      <c r="F5785" s="896"/>
    </row>
    <row r="5786" spans="6:6" x14ac:dyDescent="0.2">
      <c r="F5786" s="896"/>
    </row>
    <row r="5787" spans="6:6" x14ac:dyDescent="0.2">
      <c r="F5787" s="896"/>
    </row>
    <row r="5788" spans="6:6" x14ac:dyDescent="0.2">
      <c r="F5788" s="896"/>
    </row>
    <row r="5789" spans="6:6" x14ac:dyDescent="0.2">
      <c r="F5789" s="896"/>
    </row>
    <row r="5790" spans="6:6" x14ac:dyDescent="0.2">
      <c r="F5790" s="896"/>
    </row>
    <row r="5791" spans="6:6" x14ac:dyDescent="0.2">
      <c r="F5791" s="896"/>
    </row>
    <row r="5792" spans="6:6" x14ac:dyDescent="0.2">
      <c r="F5792" s="896"/>
    </row>
    <row r="5793" spans="6:6" x14ac:dyDescent="0.2">
      <c r="F5793" s="896"/>
    </row>
    <row r="5794" spans="6:6" x14ac:dyDescent="0.2">
      <c r="F5794" s="896"/>
    </row>
    <row r="5795" spans="6:6" x14ac:dyDescent="0.2">
      <c r="F5795" s="896"/>
    </row>
    <row r="5796" spans="6:6" x14ac:dyDescent="0.2">
      <c r="F5796" s="896"/>
    </row>
    <row r="5797" spans="6:6" x14ac:dyDescent="0.2">
      <c r="F5797" s="896"/>
    </row>
    <row r="5798" spans="6:6" x14ac:dyDescent="0.2">
      <c r="F5798" s="896"/>
    </row>
    <row r="5799" spans="6:6" x14ac:dyDescent="0.2">
      <c r="F5799" s="896"/>
    </row>
    <row r="5800" spans="6:6" x14ac:dyDescent="0.2">
      <c r="F5800" s="896"/>
    </row>
    <row r="5801" spans="6:6" x14ac:dyDescent="0.2">
      <c r="F5801" s="896"/>
    </row>
    <row r="5802" spans="6:6" x14ac:dyDescent="0.2">
      <c r="F5802" s="896"/>
    </row>
    <row r="5803" spans="6:6" x14ac:dyDescent="0.2">
      <c r="F5803" s="896"/>
    </row>
    <row r="5804" spans="6:6" x14ac:dyDescent="0.2">
      <c r="F5804" s="896"/>
    </row>
    <row r="5805" spans="6:6" x14ac:dyDescent="0.2">
      <c r="F5805" s="896"/>
    </row>
    <row r="5806" spans="6:6" x14ac:dyDescent="0.2">
      <c r="F5806" s="896"/>
    </row>
    <row r="5807" spans="6:6" x14ac:dyDescent="0.2">
      <c r="F5807" s="896"/>
    </row>
    <row r="5808" spans="6:6" x14ac:dyDescent="0.2">
      <c r="F5808" s="896"/>
    </row>
    <row r="5809" spans="6:6" x14ac:dyDescent="0.2">
      <c r="F5809" s="896"/>
    </row>
    <row r="5810" spans="6:6" x14ac:dyDescent="0.2">
      <c r="F5810" s="896"/>
    </row>
    <row r="5811" spans="6:6" x14ac:dyDescent="0.2">
      <c r="F5811" s="896"/>
    </row>
    <row r="5812" spans="6:6" x14ac:dyDescent="0.2">
      <c r="F5812" s="896"/>
    </row>
    <row r="5813" spans="6:6" x14ac:dyDescent="0.2">
      <c r="F5813" s="896"/>
    </row>
    <row r="5814" spans="6:6" x14ac:dyDescent="0.2">
      <c r="F5814" s="896"/>
    </row>
    <row r="5815" spans="6:6" x14ac:dyDescent="0.2">
      <c r="F5815" s="896"/>
    </row>
    <row r="5816" spans="6:6" x14ac:dyDescent="0.2">
      <c r="F5816" s="896"/>
    </row>
    <row r="5817" spans="6:6" x14ac:dyDescent="0.2">
      <c r="F5817" s="896"/>
    </row>
    <row r="5818" spans="6:6" x14ac:dyDescent="0.2">
      <c r="F5818" s="896"/>
    </row>
    <row r="5819" spans="6:6" x14ac:dyDescent="0.2">
      <c r="F5819" s="896"/>
    </row>
    <row r="5820" spans="6:6" x14ac:dyDescent="0.2">
      <c r="F5820" s="896"/>
    </row>
    <row r="5821" spans="6:6" x14ac:dyDescent="0.2">
      <c r="F5821" s="896"/>
    </row>
    <row r="5822" spans="6:6" x14ac:dyDescent="0.2">
      <c r="F5822" s="896"/>
    </row>
    <row r="5823" spans="6:6" x14ac:dyDescent="0.2">
      <c r="F5823" s="896"/>
    </row>
    <row r="5824" spans="6:6" x14ac:dyDescent="0.2">
      <c r="F5824" s="896"/>
    </row>
    <row r="5825" spans="6:6" x14ac:dyDescent="0.2">
      <c r="F5825" s="896"/>
    </row>
    <row r="5826" spans="6:6" x14ac:dyDescent="0.2">
      <c r="F5826" s="896"/>
    </row>
    <row r="5827" spans="6:6" x14ac:dyDescent="0.2">
      <c r="F5827" s="896"/>
    </row>
    <row r="5828" spans="6:6" x14ac:dyDescent="0.2">
      <c r="F5828" s="896"/>
    </row>
    <row r="5829" spans="6:6" x14ac:dyDescent="0.2">
      <c r="F5829" s="896"/>
    </row>
    <row r="5830" spans="6:6" x14ac:dyDescent="0.2">
      <c r="F5830" s="896"/>
    </row>
    <row r="5831" spans="6:6" x14ac:dyDescent="0.2">
      <c r="F5831" s="896"/>
    </row>
    <row r="5832" spans="6:6" x14ac:dyDescent="0.2">
      <c r="F5832" s="896"/>
    </row>
    <row r="5833" spans="6:6" x14ac:dyDescent="0.2">
      <c r="F5833" s="896"/>
    </row>
    <row r="5834" spans="6:6" x14ac:dyDescent="0.2">
      <c r="F5834" s="896"/>
    </row>
    <row r="5835" spans="6:6" x14ac:dyDescent="0.2">
      <c r="F5835" s="896"/>
    </row>
    <row r="5836" spans="6:6" x14ac:dyDescent="0.2">
      <c r="F5836" s="896"/>
    </row>
    <row r="5837" spans="6:6" x14ac:dyDescent="0.2">
      <c r="F5837" s="896"/>
    </row>
    <row r="5838" spans="6:6" x14ac:dyDescent="0.2">
      <c r="F5838" s="896"/>
    </row>
    <row r="5839" spans="6:6" x14ac:dyDescent="0.2">
      <c r="F5839" s="896"/>
    </row>
    <row r="5840" spans="6:6" x14ac:dyDescent="0.2">
      <c r="F5840" s="896"/>
    </row>
    <row r="5841" spans="6:6" x14ac:dyDescent="0.2">
      <c r="F5841" s="896"/>
    </row>
    <row r="5842" spans="6:6" x14ac:dyDescent="0.2">
      <c r="F5842" s="896"/>
    </row>
    <row r="5843" spans="6:6" x14ac:dyDescent="0.2">
      <c r="F5843" s="896"/>
    </row>
    <row r="5844" spans="6:6" x14ac:dyDescent="0.2">
      <c r="F5844" s="896"/>
    </row>
    <row r="5845" spans="6:6" x14ac:dyDescent="0.2">
      <c r="F5845" s="896"/>
    </row>
    <row r="5846" spans="6:6" x14ac:dyDescent="0.2">
      <c r="F5846" s="896"/>
    </row>
    <row r="5847" spans="6:6" x14ac:dyDescent="0.2">
      <c r="F5847" s="896"/>
    </row>
    <row r="5848" spans="6:6" x14ac:dyDescent="0.2">
      <c r="F5848" s="896"/>
    </row>
    <row r="5849" spans="6:6" x14ac:dyDescent="0.2">
      <c r="F5849" s="896"/>
    </row>
    <row r="5850" spans="6:6" x14ac:dyDescent="0.2">
      <c r="F5850" s="896"/>
    </row>
    <row r="5851" spans="6:6" x14ac:dyDescent="0.2">
      <c r="F5851" s="896"/>
    </row>
    <row r="5852" spans="6:6" x14ac:dyDescent="0.2">
      <c r="F5852" s="896"/>
    </row>
    <row r="5853" spans="6:6" x14ac:dyDescent="0.2">
      <c r="F5853" s="896"/>
    </row>
    <row r="5854" spans="6:6" x14ac:dyDescent="0.2">
      <c r="F5854" s="896"/>
    </row>
    <row r="5855" spans="6:6" x14ac:dyDescent="0.2">
      <c r="F5855" s="896"/>
    </row>
    <row r="5856" spans="6:6" x14ac:dyDescent="0.2">
      <c r="F5856" s="896"/>
    </row>
    <row r="5857" spans="6:6" x14ac:dyDescent="0.2">
      <c r="F5857" s="896"/>
    </row>
    <row r="5858" spans="6:6" x14ac:dyDescent="0.2">
      <c r="F5858" s="896"/>
    </row>
    <row r="5859" spans="6:6" x14ac:dyDescent="0.2">
      <c r="F5859" s="896"/>
    </row>
    <row r="5860" spans="6:6" x14ac:dyDescent="0.2">
      <c r="F5860" s="896"/>
    </row>
    <row r="5861" spans="6:6" x14ac:dyDescent="0.2">
      <c r="F5861" s="896"/>
    </row>
    <row r="5862" spans="6:6" x14ac:dyDescent="0.2">
      <c r="F5862" s="896"/>
    </row>
    <row r="5863" spans="6:6" x14ac:dyDescent="0.2">
      <c r="F5863" s="896"/>
    </row>
    <row r="5864" spans="6:6" x14ac:dyDescent="0.2">
      <c r="F5864" s="896"/>
    </row>
    <row r="5865" spans="6:6" x14ac:dyDescent="0.2">
      <c r="F5865" s="896"/>
    </row>
    <row r="5866" spans="6:6" x14ac:dyDescent="0.2">
      <c r="F5866" s="896"/>
    </row>
    <row r="5867" spans="6:6" x14ac:dyDescent="0.2">
      <c r="F5867" s="896"/>
    </row>
    <row r="5868" spans="6:6" x14ac:dyDescent="0.2">
      <c r="F5868" s="896"/>
    </row>
    <row r="5869" spans="6:6" x14ac:dyDescent="0.2">
      <c r="F5869" s="896"/>
    </row>
    <row r="5870" spans="6:6" x14ac:dyDescent="0.2">
      <c r="F5870" s="896"/>
    </row>
    <row r="5871" spans="6:6" x14ac:dyDescent="0.2">
      <c r="F5871" s="896"/>
    </row>
    <row r="5872" spans="6:6" x14ac:dyDescent="0.2">
      <c r="F5872" s="896"/>
    </row>
    <row r="5873" spans="6:6" x14ac:dyDescent="0.2">
      <c r="F5873" s="896"/>
    </row>
    <row r="5874" spans="6:6" x14ac:dyDescent="0.2">
      <c r="F5874" s="896"/>
    </row>
    <row r="5875" spans="6:6" x14ac:dyDescent="0.2">
      <c r="F5875" s="896"/>
    </row>
    <row r="5876" spans="6:6" x14ac:dyDescent="0.2">
      <c r="F5876" s="896"/>
    </row>
    <row r="5877" spans="6:6" x14ac:dyDescent="0.2">
      <c r="F5877" s="896"/>
    </row>
    <row r="5878" spans="6:6" x14ac:dyDescent="0.2">
      <c r="F5878" s="896"/>
    </row>
    <row r="5879" spans="6:6" x14ac:dyDescent="0.2">
      <c r="F5879" s="896"/>
    </row>
    <row r="5880" spans="6:6" x14ac:dyDescent="0.2">
      <c r="F5880" s="896"/>
    </row>
    <row r="5881" spans="6:6" x14ac:dyDescent="0.2">
      <c r="F5881" s="896"/>
    </row>
    <row r="5882" spans="6:6" x14ac:dyDescent="0.2">
      <c r="F5882" s="896"/>
    </row>
    <row r="5883" spans="6:6" x14ac:dyDescent="0.2">
      <c r="F5883" s="896"/>
    </row>
    <row r="5884" spans="6:6" x14ac:dyDescent="0.2">
      <c r="F5884" s="896"/>
    </row>
    <row r="5885" spans="6:6" x14ac:dyDescent="0.2">
      <c r="F5885" s="896"/>
    </row>
    <row r="5886" spans="6:6" x14ac:dyDescent="0.2">
      <c r="F5886" s="896"/>
    </row>
    <row r="5887" spans="6:6" x14ac:dyDescent="0.2">
      <c r="F5887" s="896"/>
    </row>
    <row r="5888" spans="6:6" x14ac:dyDescent="0.2">
      <c r="F5888" s="896"/>
    </row>
    <row r="5889" spans="6:6" x14ac:dyDescent="0.2">
      <c r="F5889" s="896"/>
    </row>
    <row r="5890" spans="6:6" x14ac:dyDescent="0.2">
      <c r="F5890" s="896"/>
    </row>
    <row r="5891" spans="6:6" x14ac:dyDescent="0.2">
      <c r="F5891" s="896"/>
    </row>
    <row r="5892" spans="6:6" x14ac:dyDescent="0.2">
      <c r="F5892" s="896"/>
    </row>
    <row r="5893" spans="6:6" x14ac:dyDescent="0.2">
      <c r="F5893" s="896"/>
    </row>
    <row r="5894" spans="6:6" x14ac:dyDescent="0.2">
      <c r="F5894" s="896"/>
    </row>
    <row r="5895" spans="6:6" x14ac:dyDescent="0.2">
      <c r="F5895" s="896"/>
    </row>
    <row r="5896" spans="6:6" x14ac:dyDescent="0.2">
      <c r="F5896" s="896"/>
    </row>
    <row r="5897" spans="6:6" x14ac:dyDescent="0.2">
      <c r="F5897" s="896"/>
    </row>
    <row r="5898" spans="6:6" x14ac:dyDescent="0.2">
      <c r="F5898" s="896"/>
    </row>
    <row r="5899" spans="6:6" x14ac:dyDescent="0.2">
      <c r="F5899" s="896"/>
    </row>
    <row r="5900" spans="6:6" x14ac:dyDescent="0.2">
      <c r="F5900" s="896"/>
    </row>
    <row r="5901" spans="6:6" x14ac:dyDescent="0.2">
      <c r="F5901" s="896"/>
    </row>
    <row r="5902" spans="6:6" x14ac:dyDescent="0.2">
      <c r="F5902" s="896"/>
    </row>
    <row r="5903" spans="6:6" x14ac:dyDescent="0.2">
      <c r="F5903" s="896"/>
    </row>
    <row r="5904" spans="6:6" x14ac:dyDescent="0.2">
      <c r="F5904" s="896"/>
    </row>
    <row r="5905" spans="6:6" x14ac:dyDescent="0.2">
      <c r="F5905" s="896"/>
    </row>
    <row r="5906" spans="6:6" x14ac:dyDescent="0.2">
      <c r="F5906" s="896"/>
    </row>
    <row r="5907" spans="6:6" x14ac:dyDescent="0.2">
      <c r="F5907" s="896"/>
    </row>
    <row r="5908" spans="6:6" x14ac:dyDescent="0.2">
      <c r="F5908" s="896"/>
    </row>
    <row r="5909" spans="6:6" x14ac:dyDescent="0.2">
      <c r="F5909" s="896"/>
    </row>
    <row r="5910" spans="6:6" x14ac:dyDescent="0.2">
      <c r="F5910" s="896"/>
    </row>
    <row r="5911" spans="6:6" x14ac:dyDescent="0.2">
      <c r="F5911" s="896"/>
    </row>
    <row r="5912" spans="6:6" x14ac:dyDescent="0.2">
      <c r="F5912" s="896"/>
    </row>
    <row r="5913" spans="6:6" x14ac:dyDescent="0.2">
      <c r="F5913" s="896"/>
    </row>
    <row r="5914" spans="6:6" x14ac:dyDescent="0.2">
      <c r="F5914" s="896"/>
    </row>
    <row r="5915" spans="6:6" x14ac:dyDescent="0.2">
      <c r="F5915" s="896"/>
    </row>
    <row r="5916" spans="6:6" x14ac:dyDescent="0.2">
      <c r="F5916" s="896"/>
    </row>
    <row r="5917" spans="6:6" x14ac:dyDescent="0.2">
      <c r="F5917" s="896"/>
    </row>
    <row r="5918" spans="6:6" x14ac:dyDescent="0.2">
      <c r="F5918" s="896"/>
    </row>
    <row r="5919" spans="6:6" x14ac:dyDescent="0.2">
      <c r="F5919" s="896"/>
    </row>
    <row r="5920" spans="6:6" x14ac:dyDescent="0.2">
      <c r="F5920" s="896"/>
    </row>
    <row r="5921" spans="6:6" x14ac:dyDescent="0.2">
      <c r="F5921" s="896"/>
    </row>
    <row r="5922" spans="6:6" x14ac:dyDescent="0.2">
      <c r="F5922" s="896"/>
    </row>
    <row r="5923" spans="6:6" x14ac:dyDescent="0.2">
      <c r="F5923" s="896"/>
    </row>
    <row r="5924" spans="6:6" x14ac:dyDescent="0.2">
      <c r="F5924" s="896"/>
    </row>
    <row r="5925" spans="6:6" x14ac:dyDescent="0.2">
      <c r="F5925" s="896"/>
    </row>
    <row r="5926" spans="6:6" x14ac:dyDescent="0.2">
      <c r="F5926" s="896"/>
    </row>
    <row r="5927" spans="6:6" x14ac:dyDescent="0.2">
      <c r="F5927" s="896"/>
    </row>
    <row r="5928" spans="6:6" x14ac:dyDescent="0.2">
      <c r="F5928" s="896"/>
    </row>
    <row r="5929" spans="6:6" x14ac:dyDescent="0.2">
      <c r="F5929" s="896"/>
    </row>
    <row r="5930" spans="6:6" x14ac:dyDescent="0.2">
      <c r="F5930" s="896"/>
    </row>
    <row r="5931" spans="6:6" x14ac:dyDescent="0.2">
      <c r="F5931" s="896"/>
    </row>
    <row r="5932" spans="6:6" x14ac:dyDescent="0.2">
      <c r="F5932" s="896"/>
    </row>
    <row r="5933" spans="6:6" x14ac:dyDescent="0.2">
      <c r="F5933" s="896"/>
    </row>
    <row r="5934" spans="6:6" x14ac:dyDescent="0.2">
      <c r="F5934" s="896"/>
    </row>
    <row r="5935" spans="6:6" x14ac:dyDescent="0.2">
      <c r="F5935" s="896"/>
    </row>
    <row r="5936" spans="6:6" x14ac:dyDescent="0.2">
      <c r="F5936" s="896"/>
    </row>
    <row r="5937" spans="6:6" x14ac:dyDescent="0.2">
      <c r="F5937" s="896"/>
    </row>
    <row r="5938" spans="6:6" x14ac:dyDescent="0.2">
      <c r="F5938" s="896"/>
    </row>
    <row r="5939" spans="6:6" x14ac:dyDescent="0.2">
      <c r="F5939" s="896"/>
    </row>
    <row r="5940" spans="6:6" x14ac:dyDescent="0.2">
      <c r="F5940" s="896"/>
    </row>
    <row r="5941" spans="6:6" x14ac:dyDescent="0.2">
      <c r="F5941" s="896"/>
    </row>
    <row r="5942" spans="6:6" x14ac:dyDescent="0.2">
      <c r="F5942" s="896"/>
    </row>
    <row r="5943" spans="6:6" x14ac:dyDescent="0.2">
      <c r="F5943" s="896"/>
    </row>
    <row r="5944" spans="6:6" x14ac:dyDescent="0.2">
      <c r="F5944" s="896"/>
    </row>
    <row r="5945" spans="6:6" x14ac:dyDescent="0.2">
      <c r="F5945" s="896"/>
    </row>
    <row r="5946" spans="6:6" x14ac:dyDescent="0.2">
      <c r="F5946" s="896"/>
    </row>
    <row r="5947" spans="6:6" x14ac:dyDescent="0.2">
      <c r="F5947" s="896"/>
    </row>
    <row r="5948" spans="6:6" x14ac:dyDescent="0.2">
      <c r="F5948" s="896"/>
    </row>
    <row r="5949" spans="6:6" x14ac:dyDescent="0.2">
      <c r="F5949" s="896"/>
    </row>
    <row r="5950" spans="6:6" x14ac:dyDescent="0.2">
      <c r="F5950" s="896"/>
    </row>
    <row r="5951" spans="6:6" x14ac:dyDescent="0.2">
      <c r="F5951" s="896"/>
    </row>
    <row r="5952" spans="6:6" x14ac:dyDescent="0.2">
      <c r="F5952" s="896"/>
    </row>
    <row r="5953" spans="6:6" x14ac:dyDescent="0.2">
      <c r="F5953" s="896"/>
    </row>
    <row r="5954" spans="6:6" x14ac:dyDescent="0.2">
      <c r="F5954" s="896"/>
    </row>
    <row r="5955" spans="6:6" x14ac:dyDescent="0.2">
      <c r="F5955" s="896"/>
    </row>
    <row r="5956" spans="6:6" x14ac:dyDescent="0.2">
      <c r="F5956" s="896"/>
    </row>
    <row r="5957" spans="6:6" x14ac:dyDescent="0.2">
      <c r="F5957" s="896"/>
    </row>
    <row r="5958" spans="6:6" x14ac:dyDescent="0.2">
      <c r="F5958" s="896"/>
    </row>
    <row r="5959" spans="6:6" x14ac:dyDescent="0.2">
      <c r="F5959" s="896"/>
    </row>
    <row r="5960" spans="6:6" x14ac:dyDescent="0.2">
      <c r="F5960" s="896"/>
    </row>
    <row r="5961" spans="6:6" x14ac:dyDescent="0.2">
      <c r="F5961" s="896"/>
    </row>
    <row r="5962" spans="6:6" x14ac:dyDescent="0.2">
      <c r="F5962" s="896"/>
    </row>
    <row r="5963" spans="6:6" x14ac:dyDescent="0.2">
      <c r="F5963" s="896"/>
    </row>
    <row r="5964" spans="6:6" x14ac:dyDescent="0.2">
      <c r="F5964" s="896"/>
    </row>
    <row r="5965" spans="6:6" x14ac:dyDescent="0.2">
      <c r="F5965" s="896"/>
    </row>
    <row r="5966" spans="6:6" x14ac:dyDescent="0.2">
      <c r="F5966" s="896"/>
    </row>
    <row r="5967" spans="6:6" x14ac:dyDescent="0.2">
      <c r="F5967" s="896"/>
    </row>
    <row r="5968" spans="6:6" x14ac:dyDescent="0.2">
      <c r="F5968" s="896"/>
    </row>
    <row r="5969" spans="6:6" x14ac:dyDescent="0.2">
      <c r="F5969" s="896"/>
    </row>
    <row r="5970" spans="6:6" x14ac:dyDescent="0.2">
      <c r="F5970" s="896"/>
    </row>
    <row r="5971" spans="6:6" x14ac:dyDescent="0.2">
      <c r="F5971" s="896"/>
    </row>
    <row r="5972" spans="6:6" x14ac:dyDescent="0.2">
      <c r="F5972" s="896"/>
    </row>
    <row r="5973" spans="6:6" x14ac:dyDescent="0.2">
      <c r="F5973" s="896"/>
    </row>
    <row r="5974" spans="6:6" x14ac:dyDescent="0.2">
      <c r="F5974" s="896"/>
    </row>
    <row r="5975" spans="6:6" x14ac:dyDescent="0.2">
      <c r="F5975" s="896"/>
    </row>
    <row r="5976" spans="6:6" x14ac:dyDescent="0.2">
      <c r="F5976" s="896"/>
    </row>
    <row r="5977" spans="6:6" x14ac:dyDescent="0.2">
      <c r="F5977" s="896"/>
    </row>
    <row r="5978" spans="6:6" x14ac:dyDescent="0.2">
      <c r="F5978" s="896"/>
    </row>
    <row r="5979" spans="6:6" x14ac:dyDescent="0.2">
      <c r="F5979" s="896"/>
    </row>
    <row r="5980" spans="6:6" x14ac:dyDescent="0.2">
      <c r="F5980" s="896"/>
    </row>
    <row r="5981" spans="6:6" x14ac:dyDescent="0.2">
      <c r="F5981" s="896"/>
    </row>
    <row r="5982" spans="6:6" x14ac:dyDescent="0.2">
      <c r="F5982" s="896"/>
    </row>
    <row r="5983" spans="6:6" x14ac:dyDescent="0.2">
      <c r="F5983" s="896"/>
    </row>
    <row r="5984" spans="6:6" x14ac:dyDescent="0.2">
      <c r="F5984" s="896"/>
    </row>
    <row r="5985" spans="6:6" x14ac:dyDescent="0.2">
      <c r="F5985" s="896"/>
    </row>
    <row r="5986" spans="6:6" x14ac:dyDescent="0.2">
      <c r="F5986" s="896"/>
    </row>
    <row r="5987" spans="6:6" x14ac:dyDescent="0.2">
      <c r="F5987" s="896"/>
    </row>
    <row r="5988" spans="6:6" x14ac:dyDescent="0.2">
      <c r="F5988" s="896"/>
    </row>
    <row r="5989" spans="6:6" x14ac:dyDescent="0.2">
      <c r="F5989" s="896"/>
    </row>
    <row r="5990" spans="6:6" x14ac:dyDescent="0.2">
      <c r="F5990" s="896"/>
    </row>
    <row r="5991" spans="6:6" x14ac:dyDescent="0.2">
      <c r="F5991" s="896"/>
    </row>
    <row r="5992" spans="6:6" x14ac:dyDescent="0.2">
      <c r="F5992" s="896"/>
    </row>
    <row r="5993" spans="6:6" x14ac:dyDescent="0.2">
      <c r="F5993" s="896"/>
    </row>
    <row r="5994" spans="6:6" x14ac:dyDescent="0.2">
      <c r="F5994" s="896"/>
    </row>
    <row r="5995" spans="6:6" x14ac:dyDescent="0.2">
      <c r="F5995" s="896"/>
    </row>
    <row r="5996" spans="6:6" x14ac:dyDescent="0.2">
      <c r="F5996" s="896"/>
    </row>
    <row r="5997" spans="6:6" x14ac:dyDescent="0.2">
      <c r="F5997" s="896"/>
    </row>
    <row r="5998" spans="6:6" x14ac:dyDescent="0.2">
      <c r="F5998" s="896"/>
    </row>
    <row r="5999" spans="6:6" x14ac:dyDescent="0.2">
      <c r="F5999" s="896"/>
    </row>
    <row r="6000" spans="6:6" x14ac:dyDescent="0.2">
      <c r="F6000" s="896"/>
    </row>
    <row r="6001" spans="6:6" x14ac:dyDescent="0.2">
      <c r="F6001" s="896"/>
    </row>
    <row r="6002" spans="6:6" x14ac:dyDescent="0.2">
      <c r="F6002" s="896"/>
    </row>
    <row r="6003" spans="6:6" x14ac:dyDescent="0.2">
      <c r="F6003" s="896"/>
    </row>
    <row r="6004" spans="6:6" x14ac:dyDescent="0.2">
      <c r="F6004" s="896"/>
    </row>
    <row r="6005" spans="6:6" x14ac:dyDescent="0.2">
      <c r="F6005" s="896"/>
    </row>
    <row r="6006" spans="6:6" x14ac:dyDescent="0.2">
      <c r="F6006" s="896"/>
    </row>
    <row r="6007" spans="6:6" x14ac:dyDescent="0.2">
      <c r="F6007" s="896"/>
    </row>
    <row r="6008" spans="6:6" x14ac:dyDescent="0.2">
      <c r="F6008" s="896"/>
    </row>
    <row r="6009" spans="6:6" x14ac:dyDescent="0.2">
      <c r="F6009" s="896"/>
    </row>
    <row r="6010" spans="6:6" x14ac:dyDescent="0.2">
      <c r="F6010" s="896"/>
    </row>
    <row r="6011" spans="6:6" x14ac:dyDescent="0.2">
      <c r="F6011" s="896"/>
    </row>
    <row r="6012" spans="6:6" x14ac:dyDescent="0.2">
      <c r="F6012" s="896"/>
    </row>
    <row r="6013" spans="6:6" x14ac:dyDescent="0.2">
      <c r="F6013" s="896"/>
    </row>
    <row r="6014" spans="6:6" x14ac:dyDescent="0.2">
      <c r="F6014" s="896"/>
    </row>
    <row r="6015" spans="6:6" x14ac:dyDescent="0.2">
      <c r="F6015" s="896"/>
    </row>
    <row r="6016" spans="6:6" x14ac:dyDescent="0.2">
      <c r="F6016" s="896"/>
    </row>
    <row r="6017" spans="6:6" x14ac:dyDescent="0.2">
      <c r="F6017" s="896"/>
    </row>
    <row r="6018" spans="6:6" x14ac:dyDescent="0.2">
      <c r="F6018" s="896"/>
    </row>
    <row r="6019" spans="6:6" x14ac:dyDescent="0.2">
      <c r="F6019" s="896"/>
    </row>
    <row r="6020" spans="6:6" x14ac:dyDescent="0.2">
      <c r="F6020" s="896"/>
    </row>
    <row r="6021" spans="6:6" x14ac:dyDescent="0.2">
      <c r="F6021" s="896"/>
    </row>
    <row r="6022" spans="6:6" x14ac:dyDescent="0.2">
      <c r="F6022" s="896"/>
    </row>
    <row r="6023" spans="6:6" x14ac:dyDescent="0.2">
      <c r="F6023" s="896"/>
    </row>
    <row r="6024" spans="6:6" x14ac:dyDescent="0.2">
      <c r="F6024" s="896"/>
    </row>
    <row r="6025" spans="6:6" x14ac:dyDescent="0.2">
      <c r="F6025" s="896"/>
    </row>
    <row r="6026" spans="6:6" x14ac:dyDescent="0.2">
      <c r="F6026" s="896"/>
    </row>
    <row r="6027" spans="6:6" x14ac:dyDescent="0.2">
      <c r="F6027" s="896"/>
    </row>
    <row r="6028" spans="6:6" x14ac:dyDescent="0.2">
      <c r="F6028" s="896"/>
    </row>
    <row r="6029" spans="6:6" x14ac:dyDescent="0.2">
      <c r="F6029" s="896"/>
    </row>
    <row r="6030" spans="6:6" x14ac:dyDescent="0.2">
      <c r="F6030" s="896"/>
    </row>
    <row r="6031" spans="6:6" x14ac:dyDescent="0.2">
      <c r="F6031" s="896"/>
    </row>
    <row r="6032" spans="6:6" x14ac:dyDescent="0.2">
      <c r="F6032" s="896"/>
    </row>
    <row r="6033" spans="6:6" x14ac:dyDescent="0.2">
      <c r="F6033" s="896"/>
    </row>
    <row r="6034" spans="6:6" x14ac:dyDescent="0.2">
      <c r="F6034" s="896"/>
    </row>
    <row r="6035" spans="6:6" x14ac:dyDescent="0.2">
      <c r="F6035" s="896"/>
    </row>
    <row r="6036" spans="6:6" x14ac:dyDescent="0.2">
      <c r="F6036" s="896"/>
    </row>
    <row r="6037" spans="6:6" x14ac:dyDescent="0.2">
      <c r="F6037" s="896"/>
    </row>
    <row r="6038" spans="6:6" x14ac:dyDescent="0.2">
      <c r="F6038" s="896"/>
    </row>
    <row r="6039" spans="6:6" x14ac:dyDescent="0.2">
      <c r="F6039" s="896"/>
    </row>
    <row r="6040" spans="6:6" x14ac:dyDescent="0.2">
      <c r="F6040" s="896"/>
    </row>
    <row r="6041" spans="6:6" x14ac:dyDescent="0.2">
      <c r="F6041" s="896"/>
    </row>
    <row r="6042" spans="6:6" x14ac:dyDescent="0.2">
      <c r="F6042" s="896"/>
    </row>
    <row r="6043" spans="6:6" x14ac:dyDescent="0.2">
      <c r="F6043" s="896"/>
    </row>
    <row r="6044" spans="6:6" x14ac:dyDescent="0.2">
      <c r="F6044" s="896"/>
    </row>
    <row r="6045" spans="6:6" x14ac:dyDescent="0.2">
      <c r="F6045" s="896"/>
    </row>
    <row r="6046" spans="6:6" x14ac:dyDescent="0.2">
      <c r="F6046" s="896"/>
    </row>
    <row r="6047" spans="6:6" x14ac:dyDescent="0.2">
      <c r="F6047" s="896"/>
    </row>
    <row r="6048" spans="6:6" x14ac:dyDescent="0.2">
      <c r="F6048" s="896"/>
    </row>
    <row r="6049" spans="6:6" x14ac:dyDescent="0.2">
      <c r="F6049" s="896"/>
    </row>
    <row r="6050" spans="6:6" x14ac:dyDescent="0.2">
      <c r="F6050" s="896"/>
    </row>
    <row r="6051" spans="6:6" x14ac:dyDescent="0.2">
      <c r="F6051" s="896"/>
    </row>
    <row r="6052" spans="6:6" x14ac:dyDescent="0.2">
      <c r="F6052" s="896"/>
    </row>
    <row r="6053" spans="6:6" x14ac:dyDescent="0.2">
      <c r="F6053" s="896"/>
    </row>
    <row r="6054" spans="6:6" x14ac:dyDescent="0.2">
      <c r="F6054" s="896"/>
    </row>
    <row r="6055" spans="6:6" x14ac:dyDescent="0.2">
      <c r="F6055" s="896"/>
    </row>
    <row r="6056" spans="6:6" x14ac:dyDescent="0.2">
      <c r="F6056" s="896"/>
    </row>
    <row r="6057" spans="6:6" x14ac:dyDescent="0.2">
      <c r="F6057" s="896"/>
    </row>
    <row r="6058" spans="6:6" x14ac:dyDescent="0.2">
      <c r="F6058" s="896"/>
    </row>
    <row r="6059" spans="6:6" x14ac:dyDescent="0.2">
      <c r="F6059" s="896"/>
    </row>
    <row r="6060" spans="6:6" x14ac:dyDescent="0.2">
      <c r="F6060" s="896"/>
    </row>
    <row r="6061" spans="6:6" x14ac:dyDescent="0.2">
      <c r="F6061" s="896"/>
    </row>
    <row r="6062" spans="6:6" x14ac:dyDescent="0.2">
      <c r="F6062" s="896"/>
    </row>
    <row r="6063" spans="6:6" x14ac:dyDescent="0.2">
      <c r="F6063" s="896"/>
    </row>
    <row r="6064" spans="6:6" x14ac:dyDescent="0.2">
      <c r="F6064" s="896"/>
    </row>
    <row r="6065" spans="6:6" x14ac:dyDescent="0.2">
      <c r="F6065" s="896"/>
    </row>
    <row r="6066" spans="6:6" x14ac:dyDescent="0.2">
      <c r="F6066" s="896"/>
    </row>
    <row r="6067" spans="6:6" x14ac:dyDescent="0.2">
      <c r="F6067" s="896"/>
    </row>
    <row r="6068" spans="6:6" x14ac:dyDescent="0.2">
      <c r="F6068" s="896"/>
    </row>
    <row r="6069" spans="6:6" x14ac:dyDescent="0.2">
      <c r="F6069" s="896"/>
    </row>
    <row r="6070" spans="6:6" x14ac:dyDescent="0.2">
      <c r="F6070" s="896"/>
    </row>
    <row r="6071" spans="6:6" x14ac:dyDescent="0.2">
      <c r="F6071" s="896"/>
    </row>
    <row r="6072" spans="6:6" x14ac:dyDescent="0.2">
      <c r="F6072" s="896"/>
    </row>
    <row r="6073" spans="6:6" x14ac:dyDescent="0.2">
      <c r="F6073" s="896"/>
    </row>
    <row r="6074" spans="6:6" x14ac:dyDescent="0.2">
      <c r="F6074" s="896"/>
    </row>
    <row r="6075" spans="6:6" x14ac:dyDescent="0.2">
      <c r="F6075" s="896"/>
    </row>
    <row r="6076" spans="6:6" x14ac:dyDescent="0.2">
      <c r="F6076" s="896"/>
    </row>
    <row r="6077" spans="6:6" x14ac:dyDescent="0.2">
      <c r="F6077" s="896"/>
    </row>
    <row r="6078" spans="6:6" x14ac:dyDescent="0.2">
      <c r="F6078" s="896"/>
    </row>
    <row r="6079" spans="6:6" x14ac:dyDescent="0.2">
      <c r="F6079" s="896"/>
    </row>
    <row r="6080" spans="6:6" x14ac:dyDescent="0.2">
      <c r="F6080" s="896"/>
    </row>
    <row r="6081" spans="6:6" x14ac:dyDescent="0.2">
      <c r="F6081" s="896"/>
    </row>
    <row r="6082" spans="6:6" x14ac:dyDescent="0.2">
      <c r="F6082" s="896"/>
    </row>
    <row r="6083" spans="6:6" x14ac:dyDescent="0.2">
      <c r="F6083" s="896"/>
    </row>
    <row r="6084" spans="6:6" x14ac:dyDescent="0.2">
      <c r="F6084" s="896"/>
    </row>
    <row r="6085" spans="6:6" x14ac:dyDescent="0.2">
      <c r="F6085" s="896"/>
    </row>
    <row r="6086" spans="6:6" x14ac:dyDescent="0.2">
      <c r="F6086" s="896"/>
    </row>
    <row r="6087" spans="6:6" x14ac:dyDescent="0.2">
      <c r="F6087" s="896"/>
    </row>
    <row r="6088" spans="6:6" x14ac:dyDescent="0.2">
      <c r="F6088" s="896"/>
    </row>
    <row r="6089" spans="6:6" x14ac:dyDescent="0.2">
      <c r="F6089" s="896"/>
    </row>
    <row r="6090" spans="6:6" x14ac:dyDescent="0.2">
      <c r="F6090" s="896"/>
    </row>
    <row r="6091" spans="6:6" x14ac:dyDescent="0.2">
      <c r="F6091" s="896"/>
    </row>
    <row r="6092" spans="6:6" x14ac:dyDescent="0.2">
      <c r="F6092" s="896"/>
    </row>
    <row r="6093" spans="6:6" x14ac:dyDescent="0.2">
      <c r="F6093" s="896"/>
    </row>
    <row r="6094" spans="6:6" x14ac:dyDescent="0.2">
      <c r="F6094" s="896"/>
    </row>
    <row r="6095" spans="6:6" x14ac:dyDescent="0.2">
      <c r="F6095" s="896"/>
    </row>
    <row r="6096" spans="6:6" x14ac:dyDescent="0.2">
      <c r="F6096" s="896"/>
    </row>
    <row r="6097" spans="6:6" x14ac:dyDescent="0.2">
      <c r="F6097" s="896"/>
    </row>
    <row r="6098" spans="6:6" x14ac:dyDescent="0.2">
      <c r="F6098" s="896"/>
    </row>
    <row r="6099" spans="6:6" x14ac:dyDescent="0.2">
      <c r="F6099" s="896"/>
    </row>
    <row r="6100" spans="6:6" x14ac:dyDescent="0.2">
      <c r="F6100" s="896"/>
    </row>
    <row r="6101" spans="6:6" x14ac:dyDescent="0.2">
      <c r="F6101" s="896"/>
    </row>
    <row r="6102" spans="6:6" x14ac:dyDescent="0.2">
      <c r="F6102" s="896"/>
    </row>
    <row r="6103" spans="6:6" x14ac:dyDescent="0.2">
      <c r="F6103" s="896"/>
    </row>
    <row r="6104" spans="6:6" x14ac:dyDescent="0.2">
      <c r="F6104" s="896"/>
    </row>
    <row r="6105" spans="6:6" x14ac:dyDescent="0.2">
      <c r="F6105" s="896"/>
    </row>
    <row r="6106" spans="6:6" x14ac:dyDescent="0.2">
      <c r="F6106" s="896"/>
    </row>
    <row r="6107" spans="6:6" x14ac:dyDescent="0.2">
      <c r="F6107" s="896"/>
    </row>
    <row r="6108" spans="6:6" x14ac:dyDescent="0.2">
      <c r="F6108" s="896"/>
    </row>
    <row r="6109" spans="6:6" x14ac:dyDescent="0.2">
      <c r="F6109" s="896"/>
    </row>
    <row r="6110" spans="6:6" x14ac:dyDescent="0.2">
      <c r="F6110" s="896"/>
    </row>
    <row r="6111" spans="6:6" x14ac:dyDescent="0.2">
      <c r="F6111" s="896"/>
    </row>
    <row r="6112" spans="6:6" x14ac:dyDescent="0.2">
      <c r="F6112" s="896"/>
    </row>
    <row r="6113" spans="6:6" x14ac:dyDescent="0.2">
      <c r="F6113" s="896"/>
    </row>
    <row r="6114" spans="6:6" x14ac:dyDescent="0.2">
      <c r="F6114" s="896"/>
    </row>
    <row r="6115" spans="6:6" x14ac:dyDescent="0.2">
      <c r="F6115" s="896"/>
    </row>
    <row r="6116" spans="6:6" x14ac:dyDescent="0.2">
      <c r="F6116" s="896"/>
    </row>
    <row r="6117" spans="6:6" x14ac:dyDescent="0.2">
      <c r="F6117" s="896"/>
    </row>
    <row r="6118" spans="6:6" x14ac:dyDescent="0.2">
      <c r="F6118" s="896"/>
    </row>
    <row r="6119" spans="6:6" x14ac:dyDescent="0.2">
      <c r="F6119" s="896"/>
    </row>
    <row r="6120" spans="6:6" x14ac:dyDescent="0.2">
      <c r="F6120" s="896"/>
    </row>
    <row r="6121" spans="6:6" x14ac:dyDescent="0.2">
      <c r="F6121" s="896"/>
    </row>
    <row r="6122" spans="6:6" x14ac:dyDescent="0.2">
      <c r="F6122" s="896"/>
    </row>
    <row r="6123" spans="6:6" x14ac:dyDescent="0.2">
      <c r="F6123" s="896"/>
    </row>
    <row r="6124" spans="6:6" x14ac:dyDescent="0.2">
      <c r="F6124" s="896"/>
    </row>
    <row r="6125" spans="6:6" x14ac:dyDescent="0.2">
      <c r="F6125" s="896"/>
    </row>
    <row r="6126" spans="6:6" x14ac:dyDescent="0.2">
      <c r="F6126" s="896"/>
    </row>
    <row r="6127" spans="6:6" x14ac:dyDescent="0.2">
      <c r="F6127" s="896"/>
    </row>
    <row r="6128" spans="6:6" x14ac:dyDescent="0.2">
      <c r="F6128" s="896"/>
    </row>
    <row r="6129" spans="6:6" x14ac:dyDescent="0.2">
      <c r="F6129" s="896"/>
    </row>
    <row r="6130" spans="6:6" x14ac:dyDescent="0.2">
      <c r="F6130" s="896"/>
    </row>
    <row r="6131" spans="6:6" x14ac:dyDescent="0.2">
      <c r="F6131" s="896"/>
    </row>
    <row r="6132" spans="6:6" x14ac:dyDescent="0.2">
      <c r="F6132" s="896"/>
    </row>
    <row r="6133" spans="6:6" x14ac:dyDescent="0.2">
      <c r="F6133" s="896"/>
    </row>
    <row r="6134" spans="6:6" x14ac:dyDescent="0.2">
      <c r="F6134" s="896"/>
    </row>
    <row r="6135" spans="6:6" x14ac:dyDescent="0.2">
      <c r="F6135" s="896"/>
    </row>
    <row r="6136" spans="6:6" x14ac:dyDescent="0.2">
      <c r="F6136" s="896"/>
    </row>
    <row r="6137" spans="6:6" x14ac:dyDescent="0.2">
      <c r="F6137" s="896"/>
    </row>
    <row r="6138" spans="6:6" x14ac:dyDescent="0.2">
      <c r="F6138" s="896"/>
    </row>
    <row r="6139" spans="6:6" x14ac:dyDescent="0.2">
      <c r="F6139" s="896"/>
    </row>
    <row r="6140" spans="6:6" x14ac:dyDescent="0.2">
      <c r="F6140" s="896"/>
    </row>
    <row r="6141" spans="6:6" x14ac:dyDescent="0.2">
      <c r="F6141" s="896"/>
    </row>
    <row r="6142" spans="6:6" x14ac:dyDescent="0.2">
      <c r="F6142" s="896"/>
    </row>
    <row r="6143" spans="6:6" x14ac:dyDescent="0.2">
      <c r="F6143" s="896"/>
    </row>
    <row r="6144" spans="6:6" x14ac:dyDescent="0.2">
      <c r="F6144" s="896"/>
    </row>
    <row r="6145" spans="6:6" x14ac:dyDescent="0.2">
      <c r="F6145" s="896"/>
    </row>
    <row r="6146" spans="6:6" x14ac:dyDescent="0.2">
      <c r="F6146" s="896"/>
    </row>
    <row r="6147" spans="6:6" x14ac:dyDescent="0.2">
      <c r="F6147" s="896"/>
    </row>
    <row r="6148" spans="6:6" x14ac:dyDescent="0.2">
      <c r="F6148" s="896"/>
    </row>
    <row r="6149" spans="6:6" x14ac:dyDescent="0.2">
      <c r="F6149" s="896"/>
    </row>
    <row r="6150" spans="6:6" x14ac:dyDescent="0.2">
      <c r="F6150" s="896"/>
    </row>
    <row r="6151" spans="6:6" x14ac:dyDescent="0.2">
      <c r="F6151" s="896"/>
    </row>
    <row r="6152" spans="6:6" x14ac:dyDescent="0.2">
      <c r="F6152" s="896"/>
    </row>
    <row r="6153" spans="6:6" x14ac:dyDescent="0.2">
      <c r="F6153" s="896"/>
    </row>
    <row r="6154" spans="6:6" x14ac:dyDescent="0.2">
      <c r="F6154" s="896"/>
    </row>
    <row r="6155" spans="6:6" x14ac:dyDescent="0.2">
      <c r="F6155" s="896"/>
    </row>
    <row r="6156" spans="6:6" x14ac:dyDescent="0.2">
      <c r="F6156" s="896"/>
    </row>
    <row r="6157" spans="6:6" x14ac:dyDescent="0.2">
      <c r="F6157" s="896"/>
    </row>
    <row r="6158" spans="6:6" x14ac:dyDescent="0.2">
      <c r="F6158" s="896"/>
    </row>
    <row r="6159" spans="6:6" x14ac:dyDescent="0.2">
      <c r="F6159" s="896"/>
    </row>
    <row r="6160" spans="6:6" x14ac:dyDescent="0.2">
      <c r="F6160" s="896"/>
    </row>
    <row r="6161" spans="6:6" x14ac:dyDescent="0.2">
      <c r="F6161" s="896"/>
    </row>
    <row r="6162" spans="6:6" x14ac:dyDescent="0.2">
      <c r="F6162" s="896"/>
    </row>
    <row r="6163" spans="6:6" x14ac:dyDescent="0.2">
      <c r="F6163" s="896"/>
    </row>
    <row r="6164" spans="6:6" x14ac:dyDescent="0.2">
      <c r="F6164" s="896"/>
    </row>
    <row r="6165" spans="6:6" x14ac:dyDescent="0.2">
      <c r="F6165" s="896"/>
    </row>
    <row r="6166" spans="6:6" x14ac:dyDescent="0.2">
      <c r="F6166" s="896"/>
    </row>
    <row r="6167" spans="6:6" x14ac:dyDescent="0.2">
      <c r="F6167" s="896"/>
    </row>
    <row r="6168" spans="6:6" x14ac:dyDescent="0.2">
      <c r="F6168" s="896"/>
    </row>
    <row r="6169" spans="6:6" x14ac:dyDescent="0.2">
      <c r="F6169" s="896"/>
    </row>
    <row r="6170" spans="6:6" x14ac:dyDescent="0.2">
      <c r="F6170" s="896"/>
    </row>
    <row r="6171" spans="6:6" x14ac:dyDescent="0.2">
      <c r="F6171" s="896"/>
    </row>
    <row r="6172" spans="6:6" x14ac:dyDescent="0.2">
      <c r="F6172" s="896"/>
    </row>
    <row r="6173" spans="6:6" x14ac:dyDescent="0.2">
      <c r="F6173" s="896"/>
    </row>
    <row r="6174" spans="6:6" x14ac:dyDescent="0.2">
      <c r="F6174" s="896"/>
    </row>
    <row r="6175" spans="6:6" x14ac:dyDescent="0.2">
      <c r="F6175" s="896"/>
    </row>
    <row r="6176" spans="6:6" x14ac:dyDescent="0.2">
      <c r="F6176" s="896"/>
    </row>
    <row r="6177" spans="6:6" x14ac:dyDescent="0.2">
      <c r="F6177" s="896"/>
    </row>
    <row r="6178" spans="6:6" x14ac:dyDescent="0.2">
      <c r="F6178" s="896"/>
    </row>
    <row r="6179" spans="6:6" x14ac:dyDescent="0.2">
      <c r="F6179" s="896"/>
    </row>
    <row r="6180" spans="6:6" x14ac:dyDescent="0.2">
      <c r="F6180" s="896"/>
    </row>
    <row r="6181" spans="6:6" x14ac:dyDescent="0.2">
      <c r="F6181" s="896"/>
    </row>
    <row r="6182" spans="6:6" x14ac:dyDescent="0.2">
      <c r="F6182" s="896"/>
    </row>
    <row r="6183" spans="6:6" x14ac:dyDescent="0.2">
      <c r="F6183" s="896"/>
    </row>
    <row r="6184" spans="6:6" x14ac:dyDescent="0.2">
      <c r="F6184" s="896"/>
    </row>
    <row r="6185" spans="6:6" x14ac:dyDescent="0.2">
      <c r="F6185" s="896"/>
    </row>
    <row r="6186" spans="6:6" x14ac:dyDescent="0.2">
      <c r="F6186" s="896"/>
    </row>
    <row r="6187" spans="6:6" x14ac:dyDescent="0.2">
      <c r="F6187" s="896"/>
    </row>
    <row r="6188" spans="6:6" x14ac:dyDescent="0.2">
      <c r="F6188" s="896"/>
    </row>
    <row r="6189" spans="6:6" x14ac:dyDescent="0.2">
      <c r="F6189" s="896"/>
    </row>
    <row r="6190" spans="6:6" x14ac:dyDescent="0.2">
      <c r="F6190" s="896"/>
    </row>
    <row r="6191" spans="6:6" x14ac:dyDescent="0.2">
      <c r="F6191" s="896"/>
    </row>
    <row r="6192" spans="6:6" x14ac:dyDescent="0.2">
      <c r="F6192" s="896"/>
    </row>
    <row r="6193" spans="6:6" x14ac:dyDescent="0.2">
      <c r="F6193" s="896"/>
    </row>
    <row r="6194" spans="6:6" x14ac:dyDescent="0.2">
      <c r="F6194" s="896"/>
    </row>
    <row r="6195" spans="6:6" x14ac:dyDescent="0.2">
      <c r="F6195" s="896"/>
    </row>
    <row r="6196" spans="6:6" x14ac:dyDescent="0.2">
      <c r="F6196" s="896"/>
    </row>
    <row r="6197" spans="6:6" x14ac:dyDescent="0.2">
      <c r="F6197" s="896"/>
    </row>
    <row r="6198" spans="6:6" x14ac:dyDescent="0.2">
      <c r="F6198" s="896"/>
    </row>
    <row r="6199" spans="6:6" x14ac:dyDescent="0.2">
      <c r="F6199" s="896"/>
    </row>
    <row r="6200" spans="6:6" x14ac:dyDescent="0.2">
      <c r="F6200" s="896"/>
    </row>
    <row r="6201" spans="6:6" x14ac:dyDescent="0.2">
      <c r="F6201" s="896"/>
    </row>
    <row r="6202" spans="6:6" x14ac:dyDescent="0.2">
      <c r="F6202" s="896"/>
    </row>
    <row r="6203" spans="6:6" x14ac:dyDescent="0.2">
      <c r="F6203" s="896"/>
    </row>
    <row r="6204" spans="6:6" x14ac:dyDescent="0.2">
      <c r="F6204" s="896"/>
    </row>
    <row r="6205" spans="6:6" x14ac:dyDescent="0.2">
      <c r="F6205" s="896"/>
    </row>
    <row r="6206" spans="6:6" x14ac:dyDescent="0.2">
      <c r="F6206" s="896"/>
    </row>
    <row r="6207" spans="6:6" x14ac:dyDescent="0.2">
      <c r="F6207" s="896"/>
    </row>
    <row r="6208" spans="6:6" x14ac:dyDescent="0.2">
      <c r="F6208" s="896"/>
    </row>
    <row r="6209" spans="6:6" x14ac:dyDescent="0.2">
      <c r="F6209" s="896"/>
    </row>
    <row r="6210" spans="6:6" x14ac:dyDescent="0.2">
      <c r="F6210" s="896"/>
    </row>
    <row r="6211" spans="6:6" x14ac:dyDescent="0.2">
      <c r="F6211" s="896"/>
    </row>
    <row r="6212" spans="6:6" x14ac:dyDescent="0.2">
      <c r="F6212" s="896"/>
    </row>
    <row r="6213" spans="6:6" x14ac:dyDescent="0.2">
      <c r="F6213" s="896"/>
    </row>
    <row r="6214" spans="6:6" x14ac:dyDescent="0.2">
      <c r="F6214" s="896"/>
    </row>
    <row r="6215" spans="6:6" x14ac:dyDescent="0.2">
      <c r="F6215" s="896"/>
    </row>
    <row r="6216" spans="6:6" x14ac:dyDescent="0.2">
      <c r="F6216" s="896"/>
    </row>
    <row r="6217" spans="6:6" x14ac:dyDescent="0.2">
      <c r="F6217" s="896"/>
    </row>
    <row r="6218" spans="6:6" x14ac:dyDescent="0.2">
      <c r="F6218" s="896"/>
    </row>
    <row r="6219" spans="6:6" x14ac:dyDescent="0.2">
      <c r="F6219" s="896"/>
    </row>
    <row r="6220" spans="6:6" x14ac:dyDescent="0.2">
      <c r="F6220" s="896"/>
    </row>
    <row r="6221" spans="6:6" x14ac:dyDescent="0.2">
      <c r="F6221" s="896"/>
    </row>
    <row r="6222" spans="6:6" x14ac:dyDescent="0.2">
      <c r="F6222" s="896"/>
    </row>
    <row r="6223" spans="6:6" x14ac:dyDescent="0.2">
      <c r="F6223" s="896"/>
    </row>
    <row r="6224" spans="6:6" x14ac:dyDescent="0.2">
      <c r="F6224" s="896"/>
    </row>
    <row r="6225" spans="6:6" x14ac:dyDescent="0.2">
      <c r="F6225" s="896"/>
    </row>
    <row r="6226" spans="6:6" x14ac:dyDescent="0.2">
      <c r="F6226" s="896"/>
    </row>
    <row r="6227" spans="6:6" x14ac:dyDescent="0.2">
      <c r="F6227" s="896"/>
    </row>
    <row r="6228" spans="6:6" x14ac:dyDescent="0.2">
      <c r="F6228" s="896"/>
    </row>
    <row r="6229" spans="6:6" x14ac:dyDescent="0.2">
      <c r="F6229" s="896"/>
    </row>
    <row r="6230" spans="6:6" x14ac:dyDescent="0.2">
      <c r="F6230" s="896"/>
    </row>
    <row r="6231" spans="6:6" x14ac:dyDescent="0.2">
      <c r="F6231" s="896"/>
    </row>
    <row r="6232" spans="6:6" x14ac:dyDescent="0.2">
      <c r="F6232" s="896"/>
    </row>
    <row r="6233" spans="6:6" x14ac:dyDescent="0.2">
      <c r="F6233" s="896"/>
    </row>
    <row r="6234" spans="6:6" x14ac:dyDescent="0.2">
      <c r="F6234" s="896"/>
    </row>
    <row r="6235" spans="6:6" x14ac:dyDescent="0.2">
      <c r="F6235" s="896"/>
    </row>
    <row r="6236" spans="6:6" x14ac:dyDescent="0.2">
      <c r="F6236" s="896"/>
    </row>
    <row r="6237" spans="6:6" x14ac:dyDescent="0.2">
      <c r="F6237" s="896"/>
    </row>
    <row r="6238" spans="6:6" x14ac:dyDescent="0.2">
      <c r="F6238" s="896"/>
    </row>
    <row r="6239" spans="6:6" x14ac:dyDescent="0.2">
      <c r="F6239" s="896"/>
    </row>
    <row r="6240" spans="6:6" x14ac:dyDescent="0.2">
      <c r="F6240" s="896"/>
    </row>
    <row r="6241" spans="6:6" x14ac:dyDescent="0.2">
      <c r="F6241" s="896"/>
    </row>
    <row r="6242" spans="6:6" x14ac:dyDescent="0.2">
      <c r="F6242" s="896"/>
    </row>
    <row r="6243" spans="6:6" x14ac:dyDescent="0.2">
      <c r="F6243" s="896"/>
    </row>
    <row r="6244" spans="6:6" x14ac:dyDescent="0.2">
      <c r="F6244" s="896"/>
    </row>
    <row r="6245" spans="6:6" x14ac:dyDescent="0.2">
      <c r="F6245" s="896"/>
    </row>
    <row r="6246" spans="6:6" x14ac:dyDescent="0.2">
      <c r="F6246" s="896"/>
    </row>
    <row r="6247" spans="6:6" x14ac:dyDescent="0.2">
      <c r="F6247" s="896"/>
    </row>
    <row r="6248" spans="6:6" x14ac:dyDescent="0.2">
      <c r="F6248" s="896"/>
    </row>
    <row r="6249" spans="6:6" x14ac:dyDescent="0.2">
      <c r="F6249" s="896"/>
    </row>
    <row r="6250" spans="6:6" x14ac:dyDescent="0.2">
      <c r="F6250" s="896"/>
    </row>
    <row r="6251" spans="6:6" x14ac:dyDescent="0.2">
      <c r="F6251" s="896"/>
    </row>
    <row r="6252" spans="6:6" x14ac:dyDescent="0.2">
      <c r="F6252" s="896"/>
    </row>
    <row r="6253" spans="6:6" x14ac:dyDescent="0.2">
      <c r="F6253" s="896"/>
    </row>
    <row r="6254" spans="6:6" x14ac:dyDescent="0.2">
      <c r="F6254" s="896"/>
    </row>
    <row r="6255" spans="6:6" x14ac:dyDescent="0.2">
      <c r="F6255" s="896"/>
    </row>
    <row r="6256" spans="6:6" x14ac:dyDescent="0.2">
      <c r="F6256" s="896"/>
    </row>
    <row r="6257" spans="6:6" x14ac:dyDescent="0.2">
      <c r="F6257" s="896"/>
    </row>
    <row r="6258" spans="6:6" x14ac:dyDescent="0.2">
      <c r="F6258" s="896"/>
    </row>
    <row r="6259" spans="6:6" x14ac:dyDescent="0.2">
      <c r="F6259" s="896"/>
    </row>
    <row r="6260" spans="6:6" x14ac:dyDescent="0.2">
      <c r="F6260" s="896"/>
    </row>
    <row r="6261" spans="6:6" x14ac:dyDescent="0.2">
      <c r="F6261" s="896"/>
    </row>
    <row r="6262" spans="6:6" x14ac:dyDescent="0.2">
      <c r="F6262" s="896"/>
    </row>
    <row r="6263" spans="6:6" x14ac:dyDescent="0.2">
      <c r="F6263" s="896"/>
    </row>
    <row r="6264" spans="6:6" x14ac:dyDescent="0.2">
      <c r="F6264" s="896"/>
    </row>
    <row r="6265" spans="6:6" x14ac:dyDescent="0.2">
      <c r="F6265" s="896"/>
    </row>
    <row r="6266" spans="6:6" x14ac:dyDescent="0.2">
      <c r="F6266" s="896"/>
    </row>
    <row r="6267" spans="6:6" x14ac:dyDescent="0.2">
      <c r="F6267" s="896"/>
    </row>
    <row r="6268" spans="6:6" x14ac:dyDescent="0.2">
      <c r="F6268" s="896"/>
    </row>
    <row r="6269" spans="6:6" x14ac:dyDescent="0.2">
      <c r="F6269" s="896"/>
    </row>
    <row r="6270" spans="6:6" x14ac:dyDescent="0.2">
      <c r="F6270" s="896"/>
    </row>
    <row r="6271" spans="6:6" x14ac:dyDescent="0.2">
      <c r="F6271" s="896"/>
    </row>
    <row r="6272" spans="6:6" x14ac:dyDescent="0.2">
      <c r="F6272" s="896"/>
    </row>
    <row r="6273" spans="6:6" x14ac:dyDescent="0.2">
      <c r="F6273" s="896"/>
    </row>
    <row r="6274" spans="6:6" x14ac:dyDescent="0.2">
      <c r="F6274" s="896"/>
    </row>
    <row r="6275" spans="6:6" x14ac:dyDescent="0.2">
      <c r="F6275" s="896"/>
    </row>
    <row r="6276" spans="6:6" x14ac:dyDescent="0.2">
      <c r="F6276" s="896"/>
    </row>
    <row r="6277" spans="6:6" x14ac:dyDescent="0.2">
      <c r="F6277" s="896"/>
    </row>
    <row r="6278" spans="6:6" x14ac:dyDescent="0.2">
      <c r="F6278" s="896"/>
    </row>
    <row r="6279" spans="6:6" x14ac:dyDescent="0.2">
      <c r="F6279" s="896"/>
    </row>
    <row r="6280" spans="6:6" x14ac:dyDescent="0.2">
      <c r="F6280" s="896"/>
    </row>
    <row r="6281" spans="6:6" x14ac:dyDescent="0.2">
      <c r="F6281" s="896"/>
    </row>
    <row r="6282" spans="6:6" x14ac:dyDescent="0.2">
      <c r="F6282" s="896"/>
    </row>
    <row r="6283" spans="6:6" x14ac:dyDescent="0.2">
      <c r="F6283" s="896"/>
    </row>
    <row r="6284" spans="6:6" x14ac:dyDescent="0.2">
      <c r="F6284" s="896"/>
    </row>
    <row r="6285" spans="6:6" x14ac:dyDescent="0.2">
      <c r="F6285" s="896"/>
    </row>
    <row r="6286" spans="6:6" x14ac:dyDescent="0.2">
      <c r="F6286" s="896"/>
    </row>
    <row r="6287" spans="6:6" x14ac:dyDescent="0.2">
      <c r="F6287" s="896"/>
    </row>
    <row r="6288" spans="6:6" x14ac:dyDescent="0.2">
      <c r="F6288" s="896"/>
    </row>
    <row r="6289" spans="6:6" x14ac:dyDescent="0.2">
      <c r="F6289" s="896"/>
    </row>
    <row r="6290" spans="6:6" x14ac:dyDescent="0.2">
      <c r="F6290" s="896"/>
    </row>
    <row r="6291" spans="6:6" x14ac:dyDescent="0.2">
      <c r="F6291" s="896"/>
    </row>
    <row r="6292" spans="6:6" x14ac:dyDescent="0.2">
      <c r="F6292" s="896"/>
    </row>
    <row r="6293" spans="6:6" x14ac:dyDescent="0.2">
      <c r="F6293" s="896"/>
    </row>
    <row r="6294" spans="6:6" x14ac:dyDescent="0.2">
      <c r="F6294" s="896"/>
    </row>
    <row r="6295" spans="6:6" x14ac:dyDescent="0.2">
      <c r="F6295" s="896"/>
    </row>
    <row r="6296" spans="6:6" x14ac:dyDescent="0.2">
      <c r="F6296" s="896"/>
    </row>
    <row r="6297" spans="6:6" x14ac:dyDescent="0.2">
      <c r="F6297" s="896"/>
    </row>
    <row r="6298" spans="6:6" x14ac:dyDescent="0.2">
      <c r="F6298" s="896"/>
    </row>
    <row r="6299" spans="6:6" x14ac:dyDescent="0.2">
      <c r="F6299" s="896"/>
    </row>
    <row r="6300" spans="6:6" x14ac:dyDescent="0.2">
      <c r="F6300" s="896"/>
    </row>
    <row r="6301" spans="6:6" x14ac:dyDescent="0.2">
      <c r="F6301" s="896"/>
    </row>
    <row r="6302" spans="6:6" x14ac:dyDescent="0.2">
      <c r="F6302" s="896"/>
    </row>
    <row r="6303" spans="6:6" x14ac:dyDescent="0.2">
      <c r="F6303" s="896"/>
    </row>
    <row r="6304" spans="6:6" x14ac:dyDescent="0.2">
      <c r="F6304" s="896"/>
    </row>
    <row r="6305" spans="6:6" x14ac:dyDescent="0.2">
      <c r="F6305" s="896"/>
    </row>
    <row r="6306" spans="6:6" x14ac:dyDescent="0.2">
      <c r="F6306" s="896"/>
    </row>
    <row r="6307" spans="6:6" x14ac:dyDescent="0.2">
      <c r="F6307" s="896"/>
    </row>
    <row r="6308" spans="6:6" x14ac:dyDescent="0.2">
      <c r="F6308" s="896"/>
    </row>
    <row r="6309" spans="6:6" x14ac:dyDescent="0.2">
      <c r="F6309" s="896"/>
    </row>
    <row r="6310" spans="6:6" x14ac:dyDescent="0.2">
      <c r="F6310" s="896"/>
    </row>
    <row r="6311" spans="6:6" x14ac:dyDescent="0.2">
      <c r="F6311" s="896"/>
    </row>
    <row r="6312" spans="6:6" x14ac:dyDescent="0.2">
      <c r="F6312" s="896"/>
    </row>
    <row r="6313" spans="6:6" x14ac:dyDescent="0.2">
      <c r="F6313" s="896"/>
    </row>
    <row r="6314" spans="6:6" x14ac:dyDescent="0.2">
      <c r="F6314" s="896"/>
    </row>
    <row r="6315" spans="6:6" x14ac:dyDescent="0.2">
      <c r="F6315" s="896"/>
    </row>
    <row r="6316" spans="6:6" x14ac:dyDescent="0.2">
      <c r="F6316" s="896"/>
    </row>
    <row r="6317" spans="6:6" x14ac:dyDescent="0.2">
      <c r="F6317" s="896"/>
    </row>
    <row r="6318" spans="6:6" x14ac:dyDescent="0.2">
      <c r="F6318" s="896"/>
    </row>
    <row r="6319" spans="6:6" x14ac:dyDescent="0.2">
      <c r="F6319" s="896"/>
    </row>
    <row r="6320" spans="6:6" x14ac:dyDescent="0.2">
      <c r="F6320" s="896"/>
    </row>
    <row r="6321" spans="6:6" x14ac:dyDescent="0.2">
      <c r="F6321" s="896"/>
    </row>
    <row r="6322" spans="6:6" x14ac:dyDescent="0.2">
      <c r="F6322" s="896"/>
    </row>
    <row r="6323" spans="6:6" x14ac:dyDescent="0.2">
      <c r="F6323" s="896"/>
    </row>
    <row r="6324" spans="6:6" x14ac:dyDescent="0.2">
      <c r="F6324" s="896"/>
    </row>
    <row r="6325" spans="6:6" x14ac:dyDescent="0.2">
      <c r="F6325" s="896"/>
    </row>
    <row r="6326" spans="6:6" x14ac:dyDescent="0.2">
      <c r="F6326" s="896"/>
    </row>
    <row r="6327" spans="6:6" x14ac:dyDescent="0.2">
      <c r="F6327" s="896"/>
    </row>
    <row r="6328" spans="6:6" x14ac:dyDescent="0.2">
      <c r="F6328" s="896"/>
    </row>
    <row r="6329" spans="6:6" x14ac:dyDescent="0.2">
      <c r="F6329" s="896"/>
    </row>
    <row r="6330" spans="6:6" x14ac:dyDescent="0.2">
      <c r="F6330" s="896"/>
    </row>
    <row r="6331" spans="6:6" x14ac:dyDescent="0.2">
      <c r="F6331" s="896"/>
    </row>
    <row r="6332" spans="6:6" x14ac:dyDescent="0.2">
      <c r="F6332" s="896"/>
    </row>
    <row r="6333" spans="6:6" x14ac:dyDescent="0.2">
      <c r="F6333" s="896"/>
    </row>
    <row r="6334" spans="6:6" x14ac:dyDescent="0.2">
      <c r="F6334" s="896"/>
    </row>
    <row r="6335" spans="6:6" x14ac:dyDescent="0.2">
      <c r="F6335" s="896"/>
    </row>
    <row r="6336" spans="6:6" x14ac:dyDescent="0.2">
      <c r="F6336" s="896"/>
    </row>
    <row r="6337" spans="6:6" x14ac:dyDescent="0.2">
      <c r="F6337" s="896"/>
    </row>
    <row r="6338" spans="6:6" x14ac:dyDescent="0.2">
      <c r="F6338" s="896"/>
    </row>
    <row r="6339" spans="6:6" x14ac:dyDescent="0.2">
      <c r="F6339" s="896"/>
    </row>
    <row r="6340" spans="6:6" x14ac:dyDescent="0.2">
      <c r="F6340" s="896"/>
    </row>
    <row r="6341" spans="6:6" x14ac:dyDescent="0.2">
      <c r="F6341" s="896"/>
    </row>
    <row r="6342" spans="6:6" x14ac:dyDescent="0.2">
      <c r="F6342" s="896"/>
    </row>
    <row r="6343" spans="6:6" x14ac:dyDescent="0.2">
      <c r="F6343" s="896"/>
    </row>
    <row r="6344" spans="6:6" x14ac:dyDescent="0.2">
      <c r="F6344" s="896"/>
    </row>
    <row r="6345" spans="6:6" x14ac:dyDescent="0.2">
      <c r="F6345" s="896"/>
    </row>
    <row r="6346" spans="6:6" x14ac:dyDescent="0.2">
      <c r="F6346" s="896"/>
    </row>
    <row r="6347" spans="6:6" x14ac:dyDescent="0.2">
      <c r="F6347" s="896"/>
    </row>
    <row r="6348" spans="6:6" x14ac:dyDescent="0.2">
      <c r="F6348" s="896"/>
    </row>
    <row r="6349" spans="6:6" x14ac:dyDescent="0.2">
      <c r="F6349" s="896"/>
    </row>
    <row r="6350" spans="6:6" x14ac:dyDescent="0.2">
      <c r="F6350" s="896"/>
    </row>
    <row r="6351" spans="6:6" x14ac:dyDescent="0.2">
      <c r="F6351" s="896"/>
    </row>
    <row r="6352" spans="6:6" x14ac:dyDescent="0.2">
      <c r="F6352" s="896"/>
    </row>
    <row r="6353" spans="6:6" x14ac:dyDescent="0.2">
      <c r="F6353" s="896"/>
    </row>
    <row r="6354" spans="6:6" x14ac:dyDescent="0.2">
      <c r="F6354" s="896"/>
    </row>
    <row r="6355" spans="6:6" x14ac:dyDescent="0.2">
      <c r="F6355" s="896"/>
    </row>
    <row r="6356" spans="6:6" x14ac:dyDescent="0.2">
      <c r="F6356" s="896"/>
    </row>
    <row r="6357" spans="6:6" x14ac:dyDescent="0.2">
      <c r="F6357" s="896"/>
    </row>
    <row r="6358" spans="6:6" x14ac:dyDescent="0.2">
      <c r="F6358" s="896"/>
    </row>
    <row r="6359" spans="6:6" x14ac:dyDescent="0.2">
      <c r="F6359" s="896"/>
    </row>
    <row r="6360" spans="6:6" x14ac:dyDescent="0.2">
      <c r="F6360" s="896"/>
    </row>
    <row r="6361" spans="6:6" x14ac:dyDescent="0.2">
      <c r="F6361" s="896"/>
    </row>
    <row r="6362" spans="6:6" x14ac:dyDescent="0.2">
      <c r="F6362" s="896"/>
    </row>
    <row r="6363" spans="6:6" x14ac:dyDescent="0.2">
      <c r="F6363" s="896"/>
    </row>
    <row r="6364" spans="6:6" x14ac:dyDescent="0.2">
      <c r="F6364" s="896"/>
    </row>
    <row r="6365" spans="6:6" x14ac:dyDescent="0.2">
      <c r="F6365" s="896"/>
    </row>
    <row r="6366" spans="6:6" x14ac:dyDescent="0.2">
      <c r="F6366" s="896"/>
    </row>
    <row r="6367" spans="6:6" x14ac:dyDescent="0.2">
      <c r="F6367" s="896"/>
    </row>
    <row r="6368" spans="6:6" x14ac:dyDescent="0.2">
      <c r="F6368" s="896"/>
    </row>
    <row r="6369" spans="6:6" x14ac:dyDescent="0.2">
      <c r="F6369" s="896"/>
    </row>
    <row r="6370" spans="6:6" x14ac:dyDescent="0.2">
      <c r="F6370" s="896"/>
    </row>
    <row r="6371" spans="6:6" x14ac:dyDescent="0.2">
      <c r="F6371" s="896"/>
    </row>
    <row r="6372" spans="6:6" x14ac:dyDescent="0.2">
      <c r="F6372" s="896"/>
    </row>
    <row r="6373" spans="6:6" x14ac:dyDescent="0.2">
      <c r="F6373" s="896"/>
    </row>
    <row r="6374" spans="6:6" x14ac:dyDescent="0.2">
      <c r="F6374" s="896"/>
    </row>
    <row r="6375" spans="6:6" x14ac:dyDescent="0.2">
      <c r="F6375" s="896"/>
    </row>
    <row r="6376" spans="6:6" x14ac:dyDescent="0.2">
      <c r="F6376" s="896"/>
    </row>
    <row r="6377" spans="6:6" x14ac:dyDescent="0.2">
      <c r="F6377" s="896"/>
    </row>
    <row r="6378" spans="6:6" x14ac:dyDescent="0.2">
      <c r="F6378" s="896"/>
    </row>
    <row r="6379" spans="6:6" x14ac:dyDescent="0.2">
      <c r="F6379" s="896"/>
    </row>
    <row r="6380" spans="6:6" x14ac:dyDescent="0.2">
      <c r="F6380" s="896"/>
    </row>
    <row r="6381" spans="6:6" x14ac:dyDescent="0.2">
      <c r="F6381" s="896"/>
    </row>
    <row r="6382" spans="6:6" x14ac:dyDescent="0.2">
      <c r="F6382" s="896"/>
    </row>
    <row r="6383" spans="6:6" x14ac:dyDescent="0.2">
      <c r="F6383" s="896"/>
    </row>
    <row r="6384" spans="6:6" x14ac:dyDescent="0.2">
      <c r="F6384" s="896"/>
    </row>
    <row r="6385" spans="6:6" x14ac:dyDescent="0.2">
      <c r="F6385" s="896"/>
    </row>
    <row r="6386" spans="6:6" x14ac:dyDescent="0.2">
      <c r="F6386" s="896"/>
    </row>
    <row r="6387" spans="6:6" x14ac:dyDescent="0.2">
      <c r="F6387" s="896"/>
    </row>
    <row r="6388" spans="6:6" x14ac:dyDescent="0.2">
      <c r="F6388" s="896"/>
    </row>
    <row r="6389" spans="6:6" x14ac:dyDescent="0.2">
      <c r="F6389" s="896"/>
    </row>
    <row r="6390" spans="6:6" x14ac:dyDescent="0.2">
      <c r="F6390" s="896"/>
    </row>
    <row r="6391" spans="6:6" x14ac:dyDescent="0.2">
      <c r="F6391" s="896"/>
    </row>
    <row r="6392" spans="6:6" x14ac:dyDescent="0.2">
      <c r="F6392" s="896"/>
    </row>
    <row r="6393" spans="6:6" x14ac:dyDescent="0.2">
      <c r="F6393" s="896"/>
    </row>
    <row r="6394" spans="6:6" x14ac:dyDescent="0.2">
      <c r="F6394" s="896"/>
    </row>
    <row r="6395" spans="6:6" x14ac:dyDescent="0.2">
      <c r="F6395" s="896"/>
    </row>
    <row r="6396" spans="6:6" x14ac:dyDescent="0.2">
      <c r="F6396" s="896"/>
    </row>
    <row r="6397" spans="6:6" x14ac:dyDescent="0.2">
      <c r="F6397" s="896"/>
    </row>
    <row r="6398" spans="6:6" x14ac:dyDescent="0.2">
      <c r="F6398" s="896"/>
    </row>
    <row r="6399" spans="6:6" x14ac:dyDescent="0.2">
      <c r="F6399" s="896"/>
    </row>
    <row r="6400" spans="6:6" x14ac:dyDescent="0.2">
      <c r="F6400" s="896"/>
    </row>
    <row r="6401" spans="6:6" x14ac:dyDescent="0.2">
      <c r="F6401" s="896"/>
    </row>
    <row r="6402" spans="6:6" x14ac:dyDescent="0.2">
      <c r="F6402" s="896"/>
    </row>
    <row r="6403" spans="6:6" x14ac:dyDescent="0.2">
      <c r="F6403" s="896"/>
    </row>
    <row r="6404" spans="6:6" x14ac:dyDescent="0.2">
      <c r="F6404" s="896"/>
    </row>
    <row r="6405" spans="6:6" x14ac:dyDescent="0.2">
      <c r="F6405" s="896"/>
    </row>
    <row r="6406" spans="6:6" x14ac:dyDescent="0.2">
      <c r="F6406" s="896"/>
    </row>
    <row r="6407" spans="6:6" x14ac:dyDescent="0.2">
      <c r="F6407" s="896"/>
    </row>
    <row r="6408" spans="6:6" x14ac:dyDescent="0.2">
      <c r="F6408" s="896"/>
    </row>
    <row r="6409" spans="6:6" x14ac:dyDescent="0.2">
      <c r="F6409" s="896"/>
    </row>
    <row r="6410" spans="6:6" x14ac:dyDescent="0.2">
      <c r="F6410" s="896"/>
    </row>
    <row r="6411" spans="6:6" x14ac:dyDescent="0.2">
      <c r="F6411" s="896"/>
    </row>
    <row r="6412" spans="6:6" x14ac:dyDescent="0.2">
      <c r="F6412" s="896"/>
    </row>
    <row r="6413" spans="6:6" x14ac:dyDescent="0.2">
      <c r="F6413" s="896"/>
    </row>
    <row r="6414" spans="6:6" x14ac:dyDescent="0.2">
      <c r="F6414" s="896"/>
    </row>
    <row r="6415" spans="6:6" x14ac:dyDescent="0.2">
      <c r="F6415" s="896"/>
    </row>
    <row r="6416" spans="6:6" x14ac:dyDescent="0.2">
      <c r="F6416" s="896"/>
    </row>
    <row r="6417" spans="6:6" x14ac:dyDescent="0.2">
      <c r="F6417" s="896"/>
    </row>
    <row r="6418" spans="6:6" x14ac:dyDescent="0.2">
      <c r="F6418" s="896"/>
    </row>
    <row r="6419" spans="6:6" x14ac:dyDescent="0.2">
      <c r="F6419" s="896"/>
    </row>
    <row r="6420" spans="6:6" x14ac:dyDescent="0.2">
      <c r="F6420" s="896"/>
    </row>
    <row r="6421" spans="6:6" x14ac:dyDescent="0.2">
      <c r="F6421" s="896"/>
    </row>
    <row r="6422" spans="6:6" x14ac:dyDescent="0.2">
      <c r="F6422" s="896"/>
    </row>
    <row r="6423" spans="6:6" x14ac:dyDescent="0.2">
      <c r="F6423" s="896"/>
    </row>
    <row r="6424" spans="6:6" x14ac:dyDescent="0.2">
      <c r="F6424" s="896"/>
    </row>
    <row r="6425" spans="6:6" x14ac:dyDescent="0.2">
      <c r="F6425" s="896"/>
    </row>
    <row r="6426" spans="6:6" x14ac:dyDescent="0.2">
      <c r="F6426" s="896"/>
    </row>
    <row r="6427" spans="6:6" x14ac:dyDescent="0.2">
      <c r="F6427" s="896"/>
    </row>
    <row r="6428" spans="6:6" x14ac:dyDescent="0.2">
      <c r="F6428" s="896"/>
    </row>
    <row r="6429" spans="6:6" x14ac:dyDescent="0.2">
      <c r="F6429" s="896"/>
    </row>
    <row r="6430" spans="6:6" x14ac:dyDescent="0.2">
      <c r="F6430" s="896"/>
    </row>
    <row r="6431" spans="6:6" x14ac:dyDescent="0.2">
      <c r="F6431" s="896"/>
    </row>
    <row r="6432" spans="6:6" x14ac:dyDescent="0.2">
      <c r="F6432" s="896"/>
    </row>
    <row r="6433" spans="6:6" x14ac:dyDescent="0.2">
      <c r="F6433" s="896"/>
    </row>
    <row r="6434" spans="6:6" x14ac:dyDescent="0.2">
      <c r="F6434" s="896"/>
    </row>
    <row r="6435" spans="6:6" x14ac:dyDescent="0.2">
      <c r="F6435" s="896"/>
    </row>
    <row r="6436" spans="6:6" x14ac:dyDescent="0.2">
      <c r="F6436" s="896"/>
    </row>
    <row r="6437" spans="6:6" x14ac:dyDescent="0.2">
      <c r="F6437" s="896"/>
    </row>
    <row r="6438" spans="6:6" x14ac:dyDescent="0.2">
      <c r="F6438" s="896"/>
    </row>
    <row r="6439" spans="6:6" x14ac:dyDescent="0.2">
      <c r="F6439" s="896"/>
    </row>
    <row r="6440" spans="6:6" x14ac:dyDescent="0.2">
      <c r="F6440" s="896"/>
    </row>
    <row r="6441" spans="6:6" x14ac:dyDescent="0.2">
      <c r="F6441" s="896"/>
    </row>
    <row r="6442" spans="6:6" x14ac:dyDescent="0.2">
      <c r="F6442" s="896"/>
    </row>
    <row r="6443" spans="6:6" x14ac:dyDescent="0.2">
      <c r="F6443" s="896"/>
    </row>
    <row r="6444" spans="6:6" x14ac:dyDescent="0.2">
      <c r="F6444" s="896"/>
    </row>
    <row r="6445" spans="6:6" x14ac:dyDescent="0.2">
      <c r="F6445" s="896"/>
    </row>
    <row r="6446" spans="6:6" x14ac:dyDescent="0.2">
      <c r="F6446" s="896"/>
    </row>
    <row r="6447" spans="6:6" x14ac:dyDescent="0.2">
      <c r="F6447" s="896"/>
    </row>
    <row r="6448" spans="6:6" x14ac:dyDescent="0.2">
      <c r="F6448" s="896"/>
    </row>
    <row r="6449" spans="6:6" x14ac:dyDescent="0.2">
      <c r="F6449" s="896"/>
    </row>
    <row r="6450" spans="6:6" x14ac:dyDescent="0.2">
      <c r="F6450" s="896"/>
    </row>
    <row r="6451" spans="6:6" x14ac:dyDescent="0.2">
      <c r="F6451" s="896"/>
    </row>
    <row r="6452" spans="6:6" x14ac:dyDescent="0.2">
      <c r="F6452" s="896"/>
    </row>
    <row r="6453" spans="6:6" x14ac:dyDescent="0.2">
      <c r="F6453" s="896"/>
    </row>
    <row r="6454" spans="6:6" x14ac:dyDescent="0.2">
      <c r="F6454" s="896"/>
    </row>
    <row r="6455" spans="6:6" x14ac:dyDescent="0.2">
      <c r="F6455" s="896"/>
    </row>
    <row r="6456" spans="6:6" x14ac:dyDescent="0.2">
      <c r="F6456" s="896"/>
    </row>
    <row r="6457" spans="6:6" x14ac:dyDescent="0.2">
      <c r="F6457" s="896"/>
    </row>
    <row r="6458" spans="6:6" x14ac:dyDescent="0.2">
      <c r="F6458" s="896"/>
    </row>
    <row r="6459" spans="6:6" x14ac:dyDescent="0.2">
      <c r="F6459" s="896"/>
    </row>
    <row r="6460" spans="6:6" x14ac:dyDescent="0.2">
      <c r="F6460" s="896"/>
    </row>
    <row r="6461" spans="6:6" x14ac:dyDescent="0.2">
      <c r="F6461" s="896"/>
    </row>
    <row r="6462" spans="6:6" x14ac:dyDescent="0.2">
      <c r="F6462" s="896"/>
    </row>
    <row r="6463" spans="6:6" x14ac:dyDescent="0.2">
      <c r="F6463" s="896"/>
    </row>
    <row r="6464" spans="6:6" x14ac:dyDescent="0.2">
      <c r="F6464" s="896"/>
    </row>
    <row r="6465" spans="6:6" x14ac:dyDescent="0.2">
      <c r="F6465" s="896"/>
    </row>
    <row r="6466" spans="6:6" x14ac:dyDescent="0.2">
      <c r="F6466" s="896"/>
    </row>
    <row r="6467" spans="6:6" x14ac:dyDescent="0.2">
      <c r="F6467" s="896"/>
    </row>
    <row r="6468" spans="6:6" x14ac:dyDescent="0.2">
      <c r="F6468" s="896"/>
    </row>
    <row r="6469" spans="6:6" x14ac:dyDescent="0.2">
      <c r="F6469" s="896"/>
    </row>
    <row r="6470" spans="6:6" x14ac:dyDescent="0.2">
      <c r="F6470" s="896"/>
    </row>
    <row r="6471" spans="6:6" x14ac:dyDescent="0.2">
      <c r="F6471" s="896"/>
    </row>
    <row r="6472" spans="6:6" x14ac:dyDescent="0.2">
      <c r="F6472" s="896"/>
    </row>
    <row r="6473" spans="6:6" x14ac:dyDescent="0.2">
      <c r="F6473" s="896"/>
    </row>
    <row r="6474" spans="6:6" x14ac:dyDescent="0.2">
      <c r="F6474" s="896"/>
    </row>
    <row r="6475" spans="6:6" x14ac:dyDescent="0.2">
      <c r="F6475" s="896"/>
    </row>
    <row r="6476" spans="6:6" x14ac:dyDescent="0.2">
      <c r="F6476" s="896"/>
    </row>
    <row r="6477" spans="6:6" x14ac:dyDescent="0.2">
      <c r="F6477" s="896"/>
    </row>
    <row r="6478" spans="6:6" x14ac:dyDescent="0.2">
      <c r="F6478" s="896"/>
    </row>
    <row r="6479" spans="6:6" x14ac:dyDescent="0.2">
      <c r="F6479" s="896"/>
    </row>
    <row r="6480" spans="6:6" x14ac:dyDescent="0.2">
      <c r="F6480" s="896"/>
    </row>
    <row r="6481" spans="6:6" x14ac:dyDescent="0.2">
      <c r="F6481" s="896"/>
    </row>
    <row r="6482" spans="6:6" x14ac:dyDescent="0.2">
      <c r="F6482" s="896"/>
    </row>
    <row r="6483" spans="6:6" x14ac:dyDescent="0.2">
      <c r="F6483" s="896"/>
    </row>
    <row r="6484" spans="6:6" x14ac:dyDescent="0.2">
      <c r="F6484" s="896"/>
    </row>
    <row r="6485" spans="6:6" x14ac:dyDescent="0.2">
      <c r="F6485" s="896"/>
    </row>
    <row r="6486" spans="6:6" x14ac:dyDescent="0.2">
      <c r="F6486" s="896"/>
    </row>
    <row r="6487" spans="6:6" x14ac:dyDescent="0.2">
      <c r="F6487" s="896"/>
    </row>
    <row r="6488" spans="6:6" x14ac:dyDescent="0.2">
      <c r="F6488" s="896"/>
    </row>
    <row r="6489" spans="6:6" x14ac:dyDescent="0.2">
      <c r="F6489" s="896"/>
    </row>
    <row r="6490" spans="6:6" x14ac:dyDescent="0.2">
      <c r="F6490" s="896"/>
    </row>
    <row r="6491" spans="6:6" x14ac:dyDescent="0.2">
      <c r="F6491" s="896"/>
    </row>
    <row r="6492" spans="6:6" x14ac:dyDescent="0.2">
      <c r="F6492" s="896"/>
    </row>
    <row r="6493" spans="6:6" x14ac:dyDescent="0.2">
      <c r="F6493" s="896"/>
    </row>
    <row r="6494" spans="6:6" x14ac:dyDescent="0.2">
      <c r="F6494" s="896"/>
    </row>
    <row r="6495" spans="6:6" x14ac:dyDescent="0.2">
      <c r="F6495" s="896"/>
    </row>
    <row r="6496" spans="6:6" x14ac:dyDescent="0.2">
      <c r="F6496" s="896"/>
    </row>
    <row r="6497" spans="6:6" x14ac:dyDescent="0.2">
      <c r="F6497" s="896"/>
    </row>
    <row r="6498" spans="6:6" x14ac:dyDescent="0.2">
      <c r="F6498" s="896"/>
    </row>
    <row r="6499" spans="6:6" x14ac:dyDescent="0.2">
      <c r="F6499" s="896"/>
    </row>
    <row r="6500" spans="6:6" x14ac:dyDescent="0.2">
      <c r="F6500" s="896"/>
    </row>
    <row r="6501" spans="6:6" x14ac:dyDescent="0.2">
      <c r="F6501" s="896"/>
    </row>
    <row r="6502" spans="6:6" x14ac:dyDescent="0.2">
      <c r="F6502" s="896"/>
    </row>
    <row r="6503" spans="6:6" x14ac:dyDescent="0.2">
      <c r="F6503" s="896"/>
    </row>
    <row r="6504" spans="6:6" x14ac:dyDescent="0.2">
      <c r="F6504" s="896"/>
    </row>
    <row r="6505" spans="6:6" x14ac:dyDescent="0.2">
      <c r="F6505" s="896"/>
    </row>
    <row r="6506" spans="6:6" x14ac:dyDescent="0.2">
      <c r="F6506" s="896"/>
    </row>
    <row r="6507" spans="6:6" x14ac:dyDescent="0.2">
      <c r="F6507" s="896"/>
    </row>
    <row r="6508" spans="6:6" x14ac:dyDescent="0.2">
      <c r="F6508" s="896"/>
    </row>
    <row r="6509" spans="6:6" x14ac:dyDescent="0.2">
      <c r="F6509" s="896"/>
    </row>
    <row r="6510" spans="6:6" x14ac:dyDescent="0.2">
      <c r="F6510" s="896"/>
    </row>
    <row r="6511" spans="6:6" x14ac:dyDescent="0.2">
      <c r="F6511" s="896"/>
    </row>
    <row r="6512" spans="6:6" x14ac:dyDescent="0.2">
      <c r="F6512" s="896"/>
    </row>
    <row r="6513" spans="6:6" x14ac:dyDescent="0.2">
      <c r="F6513" s="896"/>
    </row>
    <row r="6514" spans="6:6" x14ac:dyDescent="0.2">
      <c r="F6514" s="896"/>
    </row>
    <row r="6515" spans="6:6" x14ac:dyDescent="0.2">
      <c r="F6515" s="896"/>
    </row>
    <row r="6516" spans="6:6" x14ac:dyDescent="0.2">
      <c r="F6516" s="896"/>
    </row>
    <row r="6517" spans="6:6" x14ac:dyDescent="0.2">
      <c r="F6517" s="896"/>
    </row>
    <row r="6518" spans="6:6" x14ac:dyDescent="0.2">
      <c r="F6518" s="896"/>
    </row>
    <row r="6519" spans="6:6" x14ac:dyDescent="0.2">
      <c r="F6519" s="896"/>
    </row>
    <row r="6520" spans="6:6" x14ac:dyDescent="0.2">
      <c r="F6520" s="896"/>
    </row>
    <row r="6521" spans="6:6" x14ac:dyDescent="0.2">
      <c r="F6521" s="896"/>
    </row>
    <row r="6522" spans="6:6" x14ac:dyDescent="0.2">
      <c r="F6522" s="896"/>
    </row>
    <row r="6523" spans="6:6" x14ac:dyDescent="0.2">
      <c r="F6523" s="896"/>
    </row>
    <row r="6524" spans="6:6" x14ac:dyDescent="0.2">
      <c r="F6524" s="896"/>
    </row>
    <row r="6525" spans="6:6" x14ac:dyDescent="0.2">
      <c r="F6525" s="896"/>
    </row>
    <row r="6526" spans="6:6" x14ac:dyDescent="0.2">
      <c r="F6526" s="896"/>
    </row>
    <row r="6527" spans="6:6" x14ac:dyDescent="0.2">
      <c r="F6527" s="896"/>
    </row>
    <row r="6528" spans="6:6" x14ac:dyDescent="0.2">
      <c r="F6528" s="896"/>
    </row>
    <row r="6529" spans="6:6" x14ac:dyDescent="0.2">
      <c r="F6529" s="896"/>
    </row>
    <row r="6530" spans="6:6" x14ac:dyDescent="0.2">
      <c r="F6530" s="896"/>
    </row>
    <row r="6531" spans="6:6" x14ac:dyDescent="0.2">
      <c r="F6531" s="896"/>
    </row>
    <row r="6532" spans="6:6" x14ac:dyDescent="0.2">
      <c r="F6532" s="896"/>
    </row>
    <row r="6533" spans="6:6" x14ac:dyDescent="0.2">
      <c r="F6533" s="896"/>
    </row>
    <row r="6534" spans="6:6" x14ac:dyDescent="0.2">
      <c r="F6534" s="896"/>
    </row>
    <row r="6535" spans="6:6" x14ac:dyDescent="0.2">
      <c r="F6535" s="896"/>
    </row>
    <row r="6536" spans="6:6" x14ac:dyDescent="0.2">
      <c r="F6536" s="896"/>
    </row>
    <row r="6537" spans="6:6" x14ac:dyDescent="0.2">
      <c r="F6537" s="896"/>
    </row>
    <row r="6538" spans="6:6" x14ac:dyDescent="0.2">
      <c r="F6538" s="896"/>
    </row>
    <row r="6539" spans="6:6" x14ac:dyDescent="0.2">
      <c r="F6539" s="896"/>
    </row>
    <row r="6540" spans="6:6" x14ac:dyDescent="0.2">
      <c r="F6540" s="896"/>
    </row>
    <row r="6541" spans="6:6" x14ac:dyDescent="0.2">
      <c r="F6541" s="896"/>
    </row>
    <row r="6542" spans="6:6" x14ac:dyDescent="0.2">
      <c r="F6542" s="896"/>
    </row>
    <row r="6543" spans="6:6" x14ac:dyDescent="0.2">
      <c r="F6543" s="896"/>
    </row>
    <row r="6544" spans="6:6" x14ac:dyDescent="0.2">
      <c r="F6544" s="896"/>
    </row>
    <row r="6545" spans="6:6" x14ac:dyDescent="0.2">
      <c r="F6545" s="896"/>
    </row>
    <row r="6546" spans="6:6" x14ac:dyDescent="0.2">
      <c r="F6546" s="896"/>
    </row>
    <row r="6547" spans="6:6" x14ac:dyDescent="0.2">
      <c r="F6547" s="896"/>
    </row>
    <row r="6548" spans="6:6" x14ac:dyDescent="0.2">
      <c r="F6548" s="896"/>
    </row>
    <row r="6549" spans="6:6" x14ac:dyDescent="0.2">
      <c r="F6549" s="896"/>
    </row>
    <row r="6550" spans="6:6" x14ac:dyDescent="0.2">
      <c r="F6550" s="896"/>
    </row>
    <row r="6551" spans="6:6" x14ac:dyDescent="0.2">
      <c r="F6551" s="896"/>
    </row>
    <row r="6552" spans="6:6" x14ac:dyDescent="0.2">
      <c r="F6552" s="896"/>
    </row>
    <row r="6553" spans="6:6" x14ac:dyDescent="0.2">
      <c r="F6553" s="896"/>
    </row>
    <row r="6554" spans="6:6" x14ac:dyDescent="0.2">
      <c r="F6554" s="896"/>
    </row>
    <row r="6555" spans="6:6" x14ac:dyDescent="0.2">
      <c r="F6555" s="896"/>
    </row>
    <row r="6556" spans="6:6" x14ac:dyDescent="0.2">
      <c r="F6556" s="896"/>
    </row>
    <row r="6557" spans="6:6" x14ac:dyDescent="0.2">
      <c r="F6557" s="896"/>
    </row>
    <row r="6558" spans="6:6" x14ac:dyDescent="0.2">
      <c r="F6558" s="896"/>
    </row>
    <row r="6559" spans="6:6" x14ac:dyDescent="0.2">
      <c r="F6559" s="896"/>
    </row>
    <row r="6560" spans="6:6" x14ac:dyDescent="0.2">
      <c r="F6560" s="896"/>
    </row>
    <row r="6561" spans="6:6" x14ac:dyDescent="0.2">
      <c r="F6561" s="896"/>
    </row>
    <row r="6562" spans="6:6" x14ac:dyDescent="0.2">
      <c r="F6562" s="896"/>
    </row>
    <row r="6563" spans="6:6" x14ac:dyDescent="0.2">
      <c r="F6563" s="896"/>
    </row>
    <row r="6564" spans="6:6" x14ac:dyDescent="0.2">
      <c r="F6564" s="896"/>
    </row>
    <row r="6565" spans="6:6" x14ac:dyDescent="0.2">
      <c r="F6565" s="896"/>
    </row>
    <row r="6566" spans="6:6" x14ac:dyDescent="0.2">
      <c r="F6566" s="896"/>
    </row>
    <row r="6567" spans="6:6" x14ac:dyDescent="0.2">
      <c r="F6567" s="896"/>
    </row>
    <row r="6568" spans="6:6" x14ac:dyDescent="0.2">
      <c r="F6568" s="896"/>
    </row>
    <row r="6569" spans="6:6" x14ac:dyDescent="0.2">
      <c r="F6569" s="896"/>
    </row>
    <row r="6570" spans="6:6" x14ac:dyDescent="0.2">
      <c r="F6570" s="896"/>
    </row>
    <row r="6571" spans="6:6" x14ac:dyDescent="0.2">
      <c r="F6571" s="896"/>
    </row>
    <row r="6572" spans="6:6" x14ac:dyDescent="0.2">
      <c r="F6572" s="896"/>
    </row>
    <row r="6573" spans="6:6" x14ac:dyDescent="0.2">
      <c r="F6573" s="896"/>
    </row>
    <row r="6574" spans="6:6" x14ac:dyDescent="0.2">
      <c r="F6574" s="896"/>
    </row>
    <row r="6575" spans="6:6" x14ac:dyDescent="0.2">
      <c r="F6575" s="896"/>
    </row>
    <row r="6576" spans="6:6" x14ac:dyDescent="0.2">
      <c r="F6576" s="896"/>
    </row>
    <row r="6577" spans="6:6" x14ac:dyDescent="0.2">
      <c r="F6577" s="896"/>
    </row>
    <row r="6578" spans="6:6" x14ac:dyDescent="0.2">
      <c r="F6578" s="896"/>
    </row>
    <row r="6579" spans="6:6" x14ac:dyDescent="0.2">
      <c r="F6579" s="896"/>
    </row>
    <row r="6580" spans="6:6" x14ac:dyDescent="0.2">
      <c r="F6580" s="896"/>
    </row>
    <row r="6581" spans="6:6" x14ac:dyDescent="0.2">
      <c r="F6581" s="896"/>
    </row>
    <row r="6582" spans="6:6" x14ac:dyDescent="0.2">
      <c r="F6582" s="896"/>
    </row>
    <row r="6583" spans="6:6" x14ac:dyDescent="0.2">
      <c r="F6583" s="896"/>
    </row>
    <row r="6584" spans="6:6" x14ac:dyDescent="0.2">
      <c r="F6584" s="896"/>
    </row>
    <row r="6585" spans="6:6" x14ac:dyDescent="0.2">
      <c r="F6585" s="896"/>
    </row>
    <row r="6586" spans="6:6" x14ac:dyDescent="0.2">
      <c r="F6586" s="896"/>
    </row>
    <row r="6587" spans="6:6" x14ac:dyDescent="0.2">
      <c r="F6587" s="896"/>
    </row>
    <row r="6588" spans="6:6" x14ac:dyDescent="0.2">
      <c r="F6588" s="896"/>
    </row>
    <row r="6589" spans="6:6" x14ac:dyDescent="0.2">
      <c r="F6589" s="896"/>
    </row>
    <row r="6590" spans="6:6" x14ac:dyDescent="0.2">
      <c r="F6590" s="896"/>
    </row>
    <row r="6591" spans="6:6" x14ac:dyDescent="0.2">
      <c r="F6591" s="896"/>
    </row>
    <row r="6592" spans="6:6" x14ac:dyDescent="0.2">
      <c r="F6592" s="896"/>
    </row>
    <row r="6593" spans="6:6" x14ac:dyDescent="0.2">
      <c r="F6593" s="896"/>
    </row>
    <row r="6594" spans="6:6" x14ac:dyDescent="0.2">
      <c r="F6594" s="896"/>
    </row>
    <row r="6595" spans="6:6" x14ac:dyDescent="0.2">
      <c r="F6595" s="896"/>
    </row>
    <row r="6596" spans="6:6" x14ac:dyDescent="0.2">
      <c r="F6596" s="896"/>
    </row>
    <row r="6597" spans="6:6" x14ac:dyDescent="0.2">
      <c r="F6597" s="896"/>
    </row>
    <row r="6598" spans="6:6" x14ac:dyDescent="0.2">
      <c r="F6598" s="896"/>
    </row>
    <row r="6599" spans="6:6" x14ac:dyDescent="0.2">
      <c r="F6599" s="896"/>
    </row>
    <row r="6600" spans="6:6" x14ac:dyDescent="0.2">
      <c r="F6600" s="896"/>
    </row>
    <row r="6601" spans="6:6" x14ac:dyDescent="0.2">
      <c r="F6601" s="896"/>
    </row>
    <row r="6602" spans="6:6" x14ac:dyDescent="0.2">
      <c r="F6602" s="896"/>
    </row>
    <row r="6603" spans="6:6" x14ac:dyDescent="0.2">
      <c r="F6603" s="896"/>
    </row>
    <row r="6604" spans="6:6" x14ac:dyDescent="0.2">
      <c r="F6604" s="896"/>
    </row>
    <row r="6605" spans="6:6" x14ac:dyDescent="0.2">
      <c r="F6605" s="896"/>
    </row>
    <row r="6606" spans="6:6" x14ac:dyDescent="0.2">
      <c r="F6606" s="896"/>
    </row>
    <row r="6607" spans="6:6" x14ac:dyDescent="0.2">
      <c r="F6607" s="896"/>
    </row>
    <row r="6608" spans="6:6" x14ac:dyDescent="0.2">
      <c r="F6608" s="896"/>
    </row>
    <row r="6609" spans="6:6" x14ac:dyDescent="0.2">
      <c r="F6609" s="896"/>
    </row>
    <row r="6610" spans="6:6" x14ac:dyDescent="0.2">
      <c r="F6610" s="896"/>
    </row>
    <row r="6611" spans="6:6" x14ac:dyDescent="0.2">
      <c r="F6611" s="896"/>
    </row>
    <row r="6612" spans="6:6" x14ac:dyDescent="0.2">
      <c r="F6612" s="896"/>
    </row>
    <row r="6613" spans="6:6" x14ac:dyDescent="0.2">
      <c r="F6613" s="896"/>
    </row>
    <row r="6614" spans="6:6" x14ac:dyDescent="0.2">
      <c r="F6614" s="896"/>
    </row>
    <row r="6615" spans="6:6" x14ac:dyDescent="0.2">
      <c r="F6615" s="896"/>
    </row>
    <row r="6616" spans="6:6" x14ac:dyDescent="0.2">
      <c r="F6616" s="896"/>
    </row>
    <row r="6617" spans="6:6" x14ac:dyDescent="0.2">
      <c r="F6617" s="896"/>
    </row>
    <row r="6618" spans="6:6" x14ac:dyDescent="0.2">
      <c r="F6618" s="896"/>
    </row>
    <row r="6619" spans="6:6" x14ac:dyDescent="0.2">
      <c r="F6619" s="896"/>
    </row>
    <row r="6620" spans="6:6" x14ac:dyDescent="0.2">
      <c r="F6620" s="896"/>
    </row>
    <row r="6621" spans="6:6" x14ac:dyDescent="0.2">
      <c r="F6621" s="896"/>
    </row>
    <row r="6622" spans="6:6" x14ac:dyDescent="0.2">
      <c r="F6622" s="896"/>
    </row>
    <row r="6623" spans="6:6" x14ac:dyDescent="0.2">
      <c r="F6623" s="896"/>
    </row>
    <row r="6624" spans="6:6" x14ac:dyDescent="0.2">
      <c r="F6624" s="896"/>
    </row>
    <row r="6625" spans="6:6" x14ac:dyDescent="0.2">
      <c r="F6625" s="896"/>
    </row>
    <row r="6626" spans="6:6" x14ac:dyDescent="0.2">
      <c r="F6626" s="896"/>
    </row>
    <row r="6627" spans="6:6" x14ac:dyDescent="0.2">
      <c r="F6627" s="896"/>
    </row>
    <row r="6628" spans="6:6" x14ac:dyDescent="0.2">
      <c r="F6628" s="896"/>
    </row>
    <row r="6629" spans="6:6" x14ac:dyDescent="0.2">
      <c r="F6629" s="896"/>
    </row>
    <row r="6630" spans="6:6" x14ac:dyDescent="0.2">
      <c r="F6630" s="896"/>
    </row>
    <row r="6631" spans="6:6" x14ac:dyDescent="0.2">
      <c r="F6631" s="896"/>
    </row>
    <row r="6632" spans="6:6" x14ac:dyDescent="0.2">
      <c r="F6632" s="896"/>
    </row>
    <row r="6633" spans="6:6" x14ac:dyDescent="0.2">
      <c r="F6633" s="896"/>
    </row>
    <row r="6634" spans="6:6" x14ac:dyDescent="0.2">
      <c r="F6634" s="896"/>
    </row>
    <row r="6635" spans="6:6" x14ac:dyDescent="0.2">
      <c r="F6635" s="896"/>
    </row>
    <row r="6636" spans="6:6" x14ac:dyDescent="0.2">
      <c r="F6636" s="896"/>
    </row>
    <row r="6637" spans="6:6" x14ac:dyDescent="0.2">
      <c r="F6637" s="896"/>
    </row>
    <row r="6638" spans="6:6" x14ac:dyDescent="0.2">
      <c r="F6638" s="896"/>
    </row>
    <row r="6639" spans="6:6" x14ac:dyDescent="0.2">
      <c r="F6639" s="896"/>
    </row>
    <row r="6640" spans="6:6" x14ac:dyDescent="0.2">
      <c r="F6640" s="896"/>
    </row>
    <row r="6641" spans="6:6" x14ac:dyDescent="0.2">
      <c r="F6641" s="896"/>
    </row>
    <row r="6642" spans="6:6" x14ac:dyDescent="0.2">
      <c r="F6642" s="896"/>
    </row>
    <row r="6643" spans="6:6" x14ac:dyDescent="0.2">
      <c r="F6643" s="896"/>
    </row>
    <row r="6644" spans="6:6" x14ac:dyDescent="0.2">
      <c r="F6644" s="896"/>
    </row>
    <row r="6645" spans="6:6" x14ac:dyDescent="0.2">
      <c r="F6645" s="896"/>
    </row>
    <row r="6646" spans="6:6" x14ac:dyDescent="0.2">
      <c r="F6646" s="896"/>
    </row>
    <row r="6647" spans="6:6" x14ac:dyDescent="0.2">
      <c r="F6647" s="896"/>
    </row>
    <row r="6648" spans="6:6" x14ac:dyDescent="0.2">
      <c r="F6648" s="896"/>
    </row>
    <row r="6649" spans="6:6" x14ac:dyDescent="0.2">
      <c r="F6649" s="896"/>
    </row>
    <row r="6650" spans="6:6" x14ac:dyDescent="0.2">
      <c r="F6650" s="896"/>
    </row>
    <row r="6651" spans="6:6" x14ac:dyDescent="0.2">
      <c r="F6651" s="896"/>
    </row>
    <row r="6652" spans="6:6" x14ac:dyDescent="0.2">
      <c r="F6652" s="896"/>
    </row>
    <row r="6653" spans="6:6" x14ac:dyDescent="0.2">
      <c r="F6653" s="896"/>
    </row>
    <row r="6654" spans="6:6" x14ac:dyDescent="0.2">
      <c r="F6654" s="896"/>
    </row>
    <row r="6655" spans="6:6" x14ac:dyDescent="0.2">
      <c r="F6655" s="896"/>
    </row>
    <row r="6656" spans="6:6" x14ac:dyDescent="0.2">
      <c r="F6656" s="896"/>
    </row>
    <row r="6657" spans="6:6" x14ac:dyDescent="0.2">
      <c r="F6657" s="896"/>
    </row>
    <row r="6658" spans="6:6" x14ac:dyDescent="0.2">
      <c r="F6658" s="896"/>
    </row>
    <row r="6659" spans="6:6" x14ac:dyDescent="0.2">
      <c r="F6659" s="896"/>
    </row>
    <row r="6660" spans="6:6" x14ac:dyDescent="0.2">
      <c r="F6660" s="896"/>
    </row>
    <row r="6661" spans="6:6" x14ac:dyDescent="0.2">
      <c r="F6661" s="896"/>
    </row>
    <row r="6662" spans="6:6" x14ac:dyDescent="0.2">
      <c r="F6662" s="896"/>
    </row>
    <row r="6663" spans="6:6" x14ac:dyDescent="0.2">
      <c r="F6663" s="896"/>
    </row>
    <row r="6664" spans="6:6" x14ac:dyDescent="0.2">
      <c r="F6664" s="896"/>
    </row>
    <row r="6665" spans="6:6" x14ac:dyDescent="0.2">
      <c r="F6665" s="896"/>
    </row>
    <row r="6666" spans="6:6" x14ac:dyDescent="0.2">
      <c r="F6666" s="896"/>
    </row>
    <row r="6667" spans="6:6" x14ac:dyDescent="0.2">
      <c r="F6667" s="896"/>
    </row>
    <row r="6668" spans="6:6" x14ac:dyDescent="0.2">
      <c r="F6668" s="896"/>
    </row>
    <row r="6669" spans="6:6" x14ac:dyDescent="0.2">
      <c r="F6669" s="896"/>
    </row>
    <row r="6670" spans="6:6" x14ac:dyDescent="0.2">
      <c r="F6670" s="896"/>
    </row>
    <row r="6671" spans="6:6" x14ac:dyDescent="0.2">
      <c r="F6671" s="896"/>
    </row>
    <row r="6672" spans="6:6" x14ac:dyDescent="0.2">
      <c r="F6672" s="896"/>
    </row>
    <row r="6673" spans="6:6" x14ac:dyDescent="0.2">
      <c r="F6673" s="896"/>
    </row>
    <row r="6674" spans="6:6" x14ac:dyDescent="0.2">
      <c r="F6674" s="896"/>
    </row>
    <row r="6675" spans="6:6" x14ac:dyDescent="0.2">
      <c r="F6675" s="896"/>
    </row>
    <row r="6676" spans="6:6" x14ac:dyDescent="0.2">
      <c r="F6676" s="896"/>
    </row>
    <row r="6677" spans="6:6" x14ac:dyDescent="0.2">
      <c r="F6677" s="896"/>
    </row>
    <row r="6678" spans="6:6" x14ac:dyDescent="0.2">
      <c r="F6678" s="896"/>
    </row>
    <row r="6679" spans="6:6" x14ac:dyDescent="0.2">
      <c r="F6679" s="896"/>
    </row>
    <row r="6680" spans="6:6" x14ac:dyDescent="0.2">
      <c r="F6680" s="896"/>
    </row>
    <row r="6681" spans="6:6" x14ac:dyDescent="0.2">
      <c r="F6681" s="896"/>
    </row>
    <row r="6682" spans="6:6" x14ac:dyDescent="0.2">
      <c r="F6682" s="896"/>
    </row>
    <row r="6683" spans="6:6" x14ac:dyDescent="0.2">
      <c r="F6683" s="896"/>
    </row>
    <row r="6684" spans="6:6" x14ac:dyDescent="0.2">
      <c r="F6684" s="896"/>
    </row>
    <row r="6685" spans="6:6" x14ac:dyDescent="0.2">
      <c r="F6685" s="896"/>
    </row>
    <row r="6686" spans="6:6" x14ac:dyDescent="0.2">
      <c r="F6686" s="896"/>
    </row>
    <row r="6687" spans="6:6" x14ac:dyDescent="0.2">
      <c r="F6687" s="896"/>
    </row>
    <row r="6688" spans="6:6" x14ac:dyDescent="0.2">
      <c r="F6688" s="896"/>
    </row>
    <row r="6689" spans="6:6" x14ac:dyDescent="0.2">
      <c r="F6689" s="896"/>
    </row>
    <row r="6690" spans="6:6" x14ac:dyDescent="0.2">
      <c r="F6690" s="896"/>
    </row>
    <row r="6691" spans="6:6" x14ac:dyDescent="0.2">
      <c r="F6691" s="896"/>
    </row>
    <row r="6692" spans="6:6" x14ac:dyDescent="0.2">
      <c r="F6692" s="896"/>
    </row>
    <row r="6693" spans="6:6" x14ac:dyDescent="0.2">
      <c r="F6693" s="896"/>
    </row>
    <row r="6694" spans="6:6" x14ac:dyDescent="0.2">
      <c r="F6694" s="896"/>
    </row>
    <row r="6695" spans="6:6" x14ac:dyDescent="0.2">
      <c r="F6695" s="896"/>
    </row>
    <row r="6696" spans="6:6" x14ac:dyDescent="0.2">
      <c r="F6696" s="896"/>
    </row>
    <row r="6697" spans="6:6" x14ac:dyDescent="0.2">
      <c r="F6697" s="896"/>
    </row>
    <row r="6698" spans="6:6" x14ac:dyDescent="0.2">
      <c r="F6698" s="896"/>
    </row>
    <row r="6699" spans="6:6" x14ac:dyDescent="0.2">
      <c r="F6699" s="896"/>
    </row>
    <row r="6700" spans="6:6" x14ac:dyDescent="0.2">
      <c r="F6700" s="896"/>
    </row>
    <row r="6701" spans="6:6" x14ac:dyDescent="0.2">
      <c r="F6701" s="896"/>
    </row>
    <row r="6702" spans="6:6" x14ac:dyDescent="0.2">
      <c r="F6702" s="896"/>
    </row>
    <row r="6703" spans="6:6" x14ac:dyDescent="0.2">
      <c r="F6703" s="896"/>
    </row>
    <row r="6704" spans="6:6" x14ac:dyDescent="0.2">
      <c r="F6704" s="896"/>
    </row>
    <row r="6705" spans="6:6" x14ac:dyDescent="0.2">
      <c r="F6705" s="896"/>
    </row>
    <row r="6706" spans="6:6" x14ac:dyDescent="0.2">
      <c r="F6706" s="896"/>
    </row>
    <row r="6707" spans="6:6" x14ac:dyDescent="0.2">
      <c r="F6707" s="896"/>
    </row>
    <row r="6708" spans="6:6" x14ac:dyDescent="0.2">
      <c r="F6708" s="896"/>
    </row>
    <row r="6709" spans="6:6" x14ac:dyDescent="0.2">
      <c r="F6709" s="896"/>
    </row>
    <row r="6710" spans="6:6" x14ac:dyDescent="0.2">
      <c r="F6710" s="896"/>
    </row>
    <row r="6711" spans="6:6" x14ac:dyDescent="0.2">
      <c r="F6711" s="896"/>
    </row>
    <row r="6712" spans="6:6" x14ac:dyDescent="0.2">
      <c r="F6712" s="896"/>
    </row>
    <row r="6713" spans="6:6" x14ac:dyDescent="0.2">
      <c r="F6713" s="896"/>
    </row>
    <row r="6714" spans="6:6" x14ac:dyDescent="0.2">
      <c r="F6714" s="896"/>
    </row>
    <row r="6715" spans="6:6" x14ac:dyDescent="0.2">
      <c r="F6715" s="896"/>
    </row>
    <row r="6716" spans="6:6" x14ac:dyDescent="0.2">
      <c r="F6716" s="896"/>
    </row>
    <row r="6717" spans="6:6" x14ac:dyDescent="0.2">
      <c r="F6717" s="896"/>
    </row>
    <row r="6718" spans="6:6" x14ac:dyDescent="0.2">
      <c r="F6718" s="896"/>
    </row>
    <row r="6719" spans="6:6" x14ac:dyDescent="0.2">
      <c r="F6719" s="896"/>
    </row>
    <row r="6720" spans="6:6" x14ac:dyDescent="0.2">
      <c r="F6720" s="896"/>
    </row>
    <row r="6721" spans="6:6" x14ac:dyDescent="0.2">
      <c r="F6721" s="896"/>
    </row>
    <row r="6722" spans="6:6" x14ac:dyDescent="0.2">
      <c r="F6722" s="896"/>
    </row>
    <row r="6723" spans="6:6" x14ac:dyDescent="0.2">
      <c r="F6723" s="896"/>
    </row>
    <row r="6724" spans="6:6" x14ac:dyDescent="0.2">
      <c r="F6724" s="896"/>
    </row>
    <row r="6725" spans="6:6" x14ac:dyDescent="0.2">
      <c r="F6725" s="896"/>
    </row>
    <row r="6726" spans="6:6" x14ac:dyDescent="0.2">
      <c r="F6726" s="896"/>
    </row>
    <row r="6727" spans="6:6" x14ac:dyDescent="0.2">
      <c r="F6727" s="896"/>
    </row>
    <row r="6728" spans="6:6" x14ac:dyDescent="0.2">
      <c r="F6728" s="896"/>
    </row>
    <row r="6729" spans="6:6" x14ac:dyDescent="0.2">
      <c r="F6729" s="896"/>
    </row>
    <row r="6730" spans="6:6" x14ac:dyDescent="0.2">
      <c r="F6730" s="896"/>
    </row>
    <row r="6731" spans="6:6" x14ac:dyDescent="0.2">
      <c r="F6731" s="896"/>
    </row>
    <row r="6732" spans="6:6" x14ac:dyDescent="0.2">
      <c r="F6732" s="896"/>
    </row>
    <row r="6733" spans="6:6" x14ac:dyDescent="0.2">
      <c r="F6733" s="896"/>
    </row>
    <row r="6734" spans="6:6" x14ac:dyDescent="0.2">
      <c r="F6734" s="896"/>
    </row>
    <row r="6735" spans="6:6" x14ac:dyDescent="0.2">
      <c r="F6735" s="896"/>
    </row>
    <row r="6736" spans="6:6" x14ac:dyDescent="0.2">
      <c r="F6736" s="896"/>
    </row>
    <row r="6737" spans="6:6" x14ac:dyDescent="0.2">
      <c r="F6737" s="896"/>
    </row>
    <row r="6738" spans="6:6" x14ac:dyDescent="0.2">
      <c r="F6738" s="896"/>
    </row>
    <row r="6739" spans="6:6" x14ac:dyDescent="0.2">
      <c r="F6739" s="896"/>
    </row>
    <row r="6740" spans="6:6" x14ac:dyDescent="0.2">
      <c r="F6740" s="896"/>
    </row>
    <row r="6741" spans="6:6" x14ac:dyDescent="0.2">
      <c r="F6741" s="896"/>
    </row>
    <row r="6742" spans="6:6" x14ac:dyDescent="0.2">
      <c r="F6742" s="896"/>
    </row>
    <row r="6743" spans="6:6" x14ac:dyDescent="0.2">
      <c r="F6743" s="896"/>
    </row>
    <row r="6744" spans="6:6" x14ac:dyDescent="0.2">
      <c r="F6744" s="896"/>
    </row>
    <row r="6745" spans="6:6" x14ac:dyDescent="0.2">
      <c r="F6745" s="896"/>
    </row>
    <row r="6746" spans="6:6" x14ac:dyDescent="0.2">
      <c r="F6746" s="896"/>
    </row>
    <row r="6747" spans="6:6" x14ac:dyDescent="0.2">
      <c r="F6747" s="896"/>
    </row>
    <row r="6748" spans="6:6" x14ac:dyDescent="0.2">
      <c r="F6748" s="896"/>
    </row>
    <row r="6749" spans="6:6" x14ac:dyDescent="0.2">
      <c r="F6749" s="896"/>
    </row>
    <row r="6750" spans="6:6" x14ac:dyDescent="0.2">
      <c r="F6750" s="896"/>
    </row>
    <row r="6751" spans="6:6" x14ac:dyDescent="0.2">
      <c r="F6751" s="896"/>
    </row>
    <row r="6752" spans="6:6" x14ac:dyDescent="0.2">
      <c r="F6752" s="896"/>
    </row>
    <row r="6753" spans="6:6" x14ac:dyDescent="0.2">
      <c r="F6753" s="896"/>
    </row>
    <row r="6754" spans="6:6" x14ac:dyDescent="0.2">
      <c r="F6754" s="896"/>
    </row>
    <row r="6755" spans="6:6" x14ac:dyDescent="0.2">
      <c r="F6755" s="896"/>
    </row>
    <row r="6756" spans="6:6" x14ac:dyDescent="0.2">
      <c r="F6756" s="896"/>
    </row>
    <row r="6757" spans="6:6" x14ac:dyDescent="0.2">
      <c r="F6757" s="896"/>
    </row>
    <row r="6758" spans="6:6" x14ac:dyDescent="0.2">
      <c r="F6758" s="896"/>
    </row>
    <row r="6759" spans="6:6" x14ac:dyDescent="0.2">
      <c r="F6759" s="896"/>
    </row>
    <row r="6760" spans="6:6" x14ac:dyDescent="0.2">
      <c r="F6760" s="896"/>
    </row>
    <row r="6761" spans="6:6" x14ac:dyDescent="0.2">
      <c r="F6761" s="896"/>
    </row>
    <row r="6762" spans="6:6" x14ac:dyDescent="0.2">
      <c r="F6762" s="896"/>
    </row>
    <row r="6763" spans="6:6" x14ac:dyDescent="0.2">
      <c r="F6763" s="896"/>
    </row>
    <row r="6764" spans="6:6" x14ac:dyDescent="0.2">
      <c r="F6764" s="896"/>
    </row>
    <row r="6765" spans="6:6" x14ac:dyDescent="0.2">
      <c r="F6765" s="896"/>
    </row>
    <row r="6766" spans="6:6" x14ac:dyDescent="0.2">
      <c r="F6766" s="896"/>
    </row>
    <row r="6767" spans="6:6" x14ac:dyDescent="0.2">
      <c r="F6767" s="896"/>
    </row>
    <row r="6768" spans="6:6" x14ac:dyDescent="0.2">
      <c r="F6768" s="896"/>
    </row>
    <row r="6769" spans="6:6" x14ac:dyDescent="0.2">
      <c r="F6769" s="896"/>
    </row>
    <row r="6770" spans="6:6" x14ac:dyDescent="0.2">
      <c r="F6770" s="896"/>
    </row>
    <row r="6771" spans="6:6" x14ac:dyDescent="0.2">
      <c r="F6771" s="896"/>
    </row>
    <row r="6772" spans="6:6" x14ac:dyDescent="0.2">
      <c r="F6772" s="896"/>
    </row>
    <row r="6773" spans="6:6" x14ac:dyDescent="0.2">
      <c r="F6773" s="896"/>
    </row>
    <row r="6774" spans="6:6" x14ac:dyDescent="0.2">
      <c r="F6774" s="896"/>
    </row>
    <row r="6775" spans="6:6" x14ac:dyDescent="0.2">
      <c r="F6775" s="896"/>
    </row>
    <row r="6776" spans="6:6" x14ac:dyDescent="0.2">
      <c r="F6776" s="896"/>
    </row>
    <row r="6777" spans="6:6" x14ac:dyDescent="0.2">
      <c r="F6777" s="896"/>
    </row>
    <row r="6778" spans="6:6" x14ac:dyDescent="0.2">
      <c r="F6778" s="896"/>
    </row>
    <row r="6779" spans="6:6" x14ac:dyDescent="0.2">
      <c r="F6779" s="896"/>
    </row>
    <row r="6780" spans="6:6" x14ac:dyDescent="0.2">
      <c r="F6780" s="896"/>
    </row>
    <row r="6781" spans="6:6" x14ac:dyDescent="0.2">
      <c r="F6781" s="896"/>
    </row>
    <row r="6782" spans="6:6" x14ac:dyDescent="0.2">
      <c r="F6782" s="896"/>
    </row>
    <row r="6783" spans="6:6" x14ac:dyDescent="0.2">
      <c r="F6783" s="896"/>
    </row>
    <row r="6784" spans="6:6" x14ac:dyDescent="0.2">
      <c r="F6784" s="896"/>
    </row>
    <row r="6785" spans="6:6" x14ac:dyDescent="0.2">
      <c r="F6785" s="896"/>
    </row>
    <row r="6786" spans="6:6" x14ac:dyDescent="0.2">
      <c r="F6786" s="896"/>
    </row>
    <row r="6787" spans="6:6" x14ac:dyDescent="0.2">
      <c r="F6787" s="896"/>
    </row>
    <row r="6788" spans="6:6" x14ac:dyDescent="0.2">
      <c r="F6788" s="896"/>
    </row>
    <row r="6789" spans="6:6" x14ac:dyDescent="0.2">
      <c r="F6789" s="896"/>
    </row>
    <row r="6790" spans="6:6" x14ac:dyDescent="0.2">
      <c r="F6790" s="896"/>
    </row>
    <row r="6791" spans="6:6" x14ac:dyDescent="0.2">
      <c r="F6791" s="896"/>
    </row>
    <row r="6792" spans="6:6" x14ac:dyDescent="0.2">
      <c r="F6792" s="896"/>
    </row>
    <row r="6793" spans="6:6" x14ac:dyDescent="0.2">
      <c r="F6793" s="896"/>
    </row>
    <row r="6794" spans="6:6" x14ac:dyDescent="0.2">
      <c r="F6794" s="896"/>
    </row>
    <row r="6795" spans="6:6" x14ac:dyDescent="0.2">
      <c r="F6795" s="896"/>
    </row>
    <row r="6796" spans="6:6" x14ac:dyDescent="0.2">
      <c r="F6796" s="896"/>
    </row>
    <row r="6797" spans="6:6" x14ac:dyDescent="0.2">
      <c r="F6797" s="896"/>
    </row>
    <row r="6798" spans="6:6" x14ac:dyDescent="0.2">
      <c r="F6798" s="896"/>
    </row>
    <row r="6799" spans="6:6" x14ac:dyDescent="0.2">
      <c r="F6799" s="896"/>
    </row>
    <row r="6800" spans="6:6" x14ac:dyDescent="0.2">
      <c r="F6800" s="896"/>
    </row>
    <row r="6801" spans="6:6" x14ac:dyDescent="0.2">
      <c r="F6801" s="896"/>
    </row>
    <row r="6802" spans="6:6" x14ac:dyDescent="0.2">
      <c r="F6802" s="896"/>
    </row>
    <row r="6803" spans="6:6" x14ac:dyDescent="0.2">
      <c r="F6803" s="896"/>
    </row>
    <row r="6804" spans="6:6" x14ac:dyDescent="0.2">
      <c r="F6804" s="896"/>
    </row>
    <row r="6805" spans="6:6" x14ac:dyDescent="0.2">
      <c r="F6805" s="896"/>
    </row>
    <row r="6806" spans="6:6" x14ac:dyDescent="0.2">
      <c r="F6806" s="896"/>
    </row>
    <row r="6807" spans="6:6" x14ac:dyDescent="0.2">
      <c r="F6807" s="896"/>
    </row>
    <row r="6808" spans="6:6" x14ac:dyDescent="0.2">
      <c r="F6808" s="896"/>
    </row>
    <row r="6809" spans="6:6" x14ac:dyDescent="0.2">
      <c r="F6809" s="896"/>
    </row>
    <row r="6810" spans="6:6" x14ac:dyDescent="0.2">
      <c r="F6810" s="896"/>
    </row>
    <row r="6811" spans="6:6" x14ac:dyDescent="0.2">
      <c r="F6811" s="896"/>
    </row>
    <row r="6812" spans="6:6" x14ac:dyDescent="0.2">
      <c r="F6812" s="896"/>
    </row>
    <row r="6813" spans="6:6" x14ac:dyDescent="0.2">
      <c r="F6813" s="896"/>
    </row>
    <row r="6814" spans="6:6" x14ac:dyDescent="0.2">
      <c r="F6814" s="896"/>
    </row>
    <row r="6815" spans="6:6" x14ac:dyDescent="0.2">
      <c r="F6815" s="896"/>
    </row>
    <row r="6816" spans="6:6" x14ac:dyDescent="0.2">
      <c r="F6816" s="896"/>
    </row>
    <row r="6817" spans="6:6" x14ac:dyDescent="0.2">
      <c r="F6817" s="896"/>
    </row>
    <row r="6818" spans="6:6" x14ac:dyDescent="0.2">
      <c r="F6818" s="896"/>
    </row>
    <row r="6819" spans="6:6" x14ac:dyDescent="0.2">
      <c r="F6819" s="896"/>
    </row>
    <row r="6820" spans="6:6" x14ac:dyDescent="0.2">
      <c r="F6820" s="896"/>
    </row>
    <row r="6821" spans="6:6" x14ac:dyDescent="0.2">
      <c r="F6821" s="896"/>
    </row>
    <row r="6822" spans="6:6" x14ac:dyDescent="0.2">
      <c r="F6822" s="896"/>
    </row>
    <row r="6823" spans="6:6" x14ac:dyDescent="0.2">
      <c r="F6823" s="896"/>
    </row>
    <row r="6824" spans="6:6" x14ac:dyDescent="0.2">
      <c r="F6824" s="896"/>
    </row>
    <row r="6825" spans="6:6" x14ac:dyDescent="0.2">
      <c r="F6825" s="896"/>
    </row>
    <row r="6826" spans="6:6" x14ac:dyDescent="0.2">
      <c r="F6826" s="896"/>
    </row>
    <row r="6827" spans="6:6" x14ac:dyDescent="0.2">
      <c r="F6827" s="896"/>
    </row>
    <row r="6828" spans="6:6" x14ac:dyDescent="0.2">
      <c r="F6828" s="896"/>
    </row>
    <row r="6829" spans="6:6" x14ac:dyDescent="0.2">
      <c r="F6829" s="896"/>
    </row>
    <row r="6830" spans="6:6" x14ac:dyDescent="0.2">
      <c r="F6830" s="896"/>
    </row>
    <row r="6831" spans="6:6" x14ac:dyDescent="0.2">
      <c r="F6831" s="896"/>
    </row>
    <row r="6832" spans="6:6" x14ac:dyDescent="0.2">
      <c r="F6832" s="896"/>
    </row>
    <row r="6833" spans="6:6" x14ac:dyDescent="0.2">
      <c r="F6833" s="896"/>
    </row>
    <row r="6834" spans="6:6" x14ac:dyDescent="0.2">
      <c r="F6834" s="896"/>
    </row>
    <row r="6835" spans="6:6" x14ac:dyDescent="0.2">
      <c r="F6835" s="896"/>
    </row>
    <row r="6836" spans="6:6" x14ac:dyDescent="0.2">
      <c r="F6836" s="896"/>
    </row>
    <row r="6837" spans="6:6" x14ac:dyDescent="0.2">
      <c r="F6837" s="896"/>
    </row>
    <row r="6838" spans="6:6" x14ac:dyDescent="0.2">
      <c r="F6838" s="896"/>
    </row>
    <row r="6839" spans="6:6" x14ac:dyDescent="0.2">
      <c r="F6839" s="896"/>
    </row>
    <row r="6840" spans="6:6" x14ac:dyDescent="0.2">
      <c r="F6840" s="896"/>
    </row>
    <row r="6841" spans="6:6" x14ac:dyDescent="0.2">
      <c r="F6841" s="896"/>
    </row>
    <row r="6842" spans="6:6" x14ac:dyDescent="0.2">
      <c r="F6842" s="896"/>
    </row>
    <row r="6843" spans="6:6" x14ac:dyDescent="0.2">
      <c r="F6843" s="896"/>
    </row>
    <row r="6844" spans="6:6" x14ac:dyDescent="0.2">
      <c r="F6844" s="896"/>
    </row>
    <row r="6845" spans="6:6" x14ac:dyDescent="0.2">
      <c r="F6845" s="896"/>
    </row>
    <row r="6846" spans="6:6" x14ac:dyDescent="0.2">
      <c r="F6846" s="896"/>
    </row>
    <row r="6847" spans="6:6" x14ac:dyDescent="0.2">
      <c r="F6847" s="896"/>
    </row>
    <row r="6848" spans="6:6" x14ac:dyDescent="0.2">
      <c r="F6848" s="896"/>
    </row>
    <row r="6849" spans="6:6" x14ac:dyDescent="0.2">
      <c r="F6849" s="896"/>
    </row>
    <row r="6850" spans="6:6" x14ac:dyDescent="0.2">
      <c r="F6850" s="896"/>
    </row>
    <row r="6851" spans="6:6" x14ac:dyDescent="0.2">
      <c r="F6851" s="896"/>
    </row>
    <row r="6852" spans="6:6" x14ac:dyDescent="0.2">
      <c r="F6852" s="896"/>
    </row>
    <row r="6853" spans="6:6" x14ac:dyDescent="0.2">
      <c r="F6853" s="896"/>
    </row>
    <row r="6854" spans="6:6" x14ac:dyDescent="0.2">
      <c r="F6854" s="896"/>
    </row>
    <row r="6855" spans="6:6" x14ac:dyDescent="0.2">
      <c r="F6855" s="896"/>
    </row>
    <row r="6856" spans="6:6" x14ac:dyDescent="0.2">
      <c r="F6856" s="896"/>
    </row>
    <row r="6857" spans="6:6" x14ac:dyDescent="0.2">
      <c r="F6857" s="896"/>
    </row>
    <row r="6858" spans="6:6" x14ac:dyDescent="0.2">
      <c r="F6858" s="896"/>
    </row>
    <row r="6859" spans="6:6" x14ac:dyDescent="0.2">
      <c r="F6859" s="896"/>
    </row>
    <row r="6860" spans="6:6" x14ac:dyDescent="0.2">
      <c r="F6860" s="896"/>
    </row>
    <row r="6861" spans="6:6" x14ac:dyDescent="0.2">
      <c r="F6861" s="896"/>
    </row>
    <row r="6862" spans="6:6" x14ac:dyDescent="0.2">
      <c r="F6862" s="896"/>
    </row>
    <row r="6863" spans="6:6" x14ac:dyDescent="0.2">
      <c r="F6863" s="896"/>
    </row>
    <row r="6864" spans="6:6" x14ac:dyDescent="0.2">
      <c r="F6864" s="896"/>
    </row>
    <row r="6865" spans="6:6" x14ac:dyDescent="0.2">
      <c r="F6865" s="896"/>
    </row>
    <row r="6866" spans="6:6" x14ac:dyDescent="0.2">
      <c r="F6866" s="896"/>
    </row>
    <row r="6867" spans="6:6" x14ac:dyDescent="0.2">
      <c r="F6867" s="896"/>
    </row>
    <row r="6868" spans="6:6" x14ac:dyDescent="0.2">
      <c r="F6868" s="896"/>
    </row>
    <row r="6869" spans="6:6" x14ac:dyDescent="0.2">
      <c r="F6869" s="896"/>
    </row>
    <row r="6870" spans="6:6" x14ac:dyDescent="0.2">
      <c r="F6870" s="896"/>
    </row>
    <row r="6871" spans="6:6" x14ac:dyDescent="0.2">
      <c r="F6871" s="896"/>
    </row>
    <row r="6872" spans="6:6" x14ac:dyDescent="0.2">
      <c r="F6872" s="896"/>
    </row>
    <row r="6873" spans="6:6" x14ac:dyDescent="0.2">
      <c r="F6873" s="896"/>
    </row>
    <row r="6874" spans="6:6" x14ac:dyDescent="0.2">
      <c r="F6874" s="896"/>
    </row>
    <row r="6875" spans="6:6" x14ac:dyDescent="0.2">
      <c r="F6875" s="896"/>
    </row>
    <row r="6876" spans="6:6" x14ac:dyDescent="0.2">
      <c r="F6876" s="896"/>
    </row>
    <row r="6877" spans="6:6" x14ac:dyDescent="0.2">
      <c r="F6877" s="896"/>
    </row>
    <row r="6878" spans="6:6" x14ac:dyDescent="0.2">
      <c r="F6878" s="896"/>
    </row>
    <row r="6879" spans="6:6" x14ac:dyDescent="0.2">
      <c r="F6879" s="896"/>
    </row>
    <row r="6880" spans="6:6" x14ac:dyDescent="0.2">
      <c r="F6880" s="896"/>
    </row>
    <row r="6881" spans="6:6" x14ac:dyDescent="0.2">
      <c r="F6881" s="896"/>
    </row>
    <row r="6882" spans="6:6" x14ac:dyDescent="0.2">
      <c r="F6882" s="896"/>
    </row>
    <row r="6883" spans="6:6" x14ac:dyDescent="0.2">
      <c r="F6883" s="896"/>
    </row>
    <row r="6884" spans="6:6" x14ac:dyDescent="0.2">
      <c r="F6884" s="896"/>
    </row>
    <row r="6885" spans="6:6" x14ac:dyDescent="0.2">
      <c r="F6885" s="896"/>
    </row>
    <row r="6886" spans="6:6" x14ac:dyDescent="0.2">
      <c r="F6886" s="896"/>
    </row>
    <row r="6887" spans="6:6" x14ac:dyDescent="0.2">
      <c r="F6887" s="896"/>
    </row>
    <row r="6888" spans="6:6" x14ac:dyDescent="0.2">
      <c r="F6888" s="896"/>
    </row>
    <row r="6889" spans="6:6" x14ac:dyDescent="0.2">
      <c r="F6889" s="896"/>
    </row>
    <row r="6890" spans="6:6" x14ac:dyDescent="0.2">
      <c r="F6890" s="896"/>
    </row>
    <row r="6891" spans="6:6" x14ac:dyDescent="0.2">
      <c r="F6891" s="896"/>
    </row>
    <row r="6892" spans="6:6" x14ac:dyDescent="0.2">
      <c r="F6892" s="896"/>
    </row>
    <row r="6893" spans="6:6" x14ac:dyDescent="0.2">
      <c r="F6893" s="896"/>
    </row>
    <row r="6894" spans="6:6" x14ac:dyDescent="0.2">
      <c r="F6894" s="896"/>
    </row>
    <row r="6895" spans="6:6" x14ac:dyDescent="0.2">
      <c r="F6895" s="896"/>
    </row>
    <row r="6896" spans="6:6" x14ac:dyDescent="0.2">
      <c r="F6896" s="896"/>
    </row>
    <row r="6897" spans="6:6" x14ac:dyDescent="0.2">
      <c r="F6897" s="896"/>
    </row>
    <row r="6898" spans="6:6" x14ac:dyDescent="0.2">
      <c r="F6898" s="896"/>
    </row>
    <row r="6899" spans="6:6" x14ac:dyDescent="0.2">
      <c r="F6899" s="896"/>
    </row>
    <row r="6900" spans="6:6" x14ac:dyDescent="0.2">
      <c r="F6900" s="896"/>
    </row>
    <row r="6901" spans="6:6" x14ac:dyDescent="0.2">
      <c r="F6901" s="896"/>
    </row>
    <row r="6902" spans="6:6" x14ac:dyDescent="0.2">
      <c r="F6902" s="896"/>
    </row>
    <row r="6903" spans="6:6" x14ac:dyDescent="0.2">
      <c r="F6903" s="896"/>
    </row>
    <row r="6904" spans="6:6" x14ac:dyDescent="0.2">
      <c r="F6904" s="896"/>
    </row>
    <row r="6905" spans="6:6" x14ac:dyDescent="0.2">
      <c r="F6905" s="896"/>
    </row>
    <row r="6906" spans="6:6" x14ac:dyDescent="0.2">
      <c r="F6906" s="896"/>
    </row>
    <row r="6907" spans="6:6" x14ac:dyDescent="0.2">
      <c r="F6907" s="896"/>
    </row>
    <row r="6908" spans="6:6" x14ac:dyDescent="0.2">
      <c r="F6908" s="896"/>
    </row>
    <row r="6909" spans="6:6" x14ac:dyDescent="0.2">
      <c r="F6909" s="896"/>
    </row>
    <row r="6910" spans="6:6" x14ac:dyDescent="0.2">
      <c r="F6910" s="896"/>
    </row>
    <row r="6911" spans="6:6" x14ac:dyDescent="0.2">
      <c r="F6911" s="896"/>
    </row>
    <row r="6912" spans="6:6" x14ac:dyDescent="0.2">
      <c r="F6912" s="896"/>
    </row>
    <row r="6913" spans="6:6" x14ac:dyDescent="0.2">
      <c r="F6913" s="896"/>
    </row>
    <row r="6914" spans="6:6" x14ac:dyDescent="0.2">
      <c r="F6914" s="896"/>
    </row>
    <row r="6915" spans="6:6" x14ac:dyDescent="0.2">
      <c r="F6915" s="896"/>
    </row>
    <row r="6916" spans="6:6" x14ac:dyDescent="0.2">
      <c r="F6916" s="896"/>
    </row>
    <row r="6917" spans="6:6" x14ac:dyDescent="0.2">
      <c r="F6917" s="896"/>
    </row>
    <row r="6918" spans="6:6" x14ac:dyDescent="0.2">
      <c r="F6918" s="896"/>
    </row>
    <row r="6919" spans="6:6" x14ac:dyDescent="0.2">
      <c r="F6919" s="896"/>
    </row>
    <row r="6920" spans="6:6" x14ac:dyDescent="0.2">
      <c r="F6920" s="896"/>
    </row>
    <row r="6921" spans="6:6" x14ac:dyDescent="0.2">
      <c r="F6921" s="896"/>
    </row>
    <row r="6922" spans="6:6" x14ac:dyDescent="0.2">
      <c r="F6922" s="896"/>
    </row>
    <row r="6923" spans="6:6" x14ac:dyDescent="0.2">
      <c r="F6923" s="896"/>
    </row>
    <row r="6924" spans="6:6" x14ac:dyDescent="0.2">
      <c r="F6924" s="896"/>
    </row>
    <row r="6925" spans="6:6" x14ac:dyDescent="0.2">
      <c r="F6925" s="896"/>
    </row>
    <row r="6926" spans="6:6" x14ac:dyDescent="0.2">
      <c r="F6926" s="896"/>
    </row>
    <row r="6927" spans="6:6" x14ac:dyDescent="0.2">
      <c r="F6927" s="896"/>
    </row>
    <row r="6928" spans="6:6" x14ac:dyDescent="0.2">
      <c r="F6928" s="896"/>
    </row>
    <row r="6929" spans="6:6" x14ac:dyDescent="0.2">
      <c r="F6929" s="896"/>
    </row>
    <row r="6930" spans="6:6" x14ac:dyDescent="0.2">
      <c r="F6930" s="896"/>
    </row>
    <row r="6931" spans="6:6" x14ac:dyDescent="0.2">
      <c r="F6931" s="896"/>
    </row>
    <row r="6932" spans="6:6" x14ac:dyDescent="0.2">
      <c r="F6932" s="896"/>
    </row>
    <row r="6933" spans="6:6" x14ac:dyDescent="0.2">
      <c r="F6933" s="896"/>
    </row>
    <row r="6934" spans="6:6" x14ac:dyDescent="0.2">
      <c r="F6934" s="896"/>
    </row>
    <row r="6935" spans="6:6" x14ac:dyDescent="0.2">
      <c r="F6935" s="896"/>
    </row>
    <row r="6936" spans="6:6" x14ac:dyDescent="0.2">
      <c r="F6936" s="896"/>
    </row>
    <row r="6937" spans="6:6" x14ac:dyDescent="0.2">
      <c r="F6937" s="896"/>
    </row>
    <row r="6938" spans="6:6" x14ac:dyDescent="0.2">
      <c r="F6938" s="896"/>
    </row>
    <row r="6939" spans="6:6" x14ac:dyDescent="0.2">
      <c r="F6939" s="896"/>
    </row>
    <row r="6940" spans="6:6" x14ac:dyDescent="0.2">
      <c r="F6940" s="896"/>
    </row>
    <row r="6941" spans="6:6" x14ac:dyDescent="0.2">
      <c r="F6941" s="896"/>
    </row>
    <row r="6942" spans="6:6" x14ac:dyDescent="0.2">
      <c r="F6942" s="896"/>
    </row>
    <row r="6943" spans="6:6" x14ac:dyDescent="0.2">
      <c r="F6943" s="896"/>
    </row>
    <row r="6944" spans="6:6" x14ac:dyDescent="0.2">
      <c r="F6944" s="896"/>
    </row>
    <row r="6945" spans="6:6" x14ac:dyDescent="0.2">
      <c r="F6945" s="896"/>
    </row>
    <row r="6946" spans="6:6" x14ac:dyDescent="0.2">
      <c r="F6946" s="896"/>
    </row>
    <row r="6947" spans="6:6" x14ac:dyDescent="0.2">
      <c r="F6947" s="896"/>
    </row>
    <row r="6948" spans="6:6" x14ac:dyDescent="0.2">
      <c r="F6948" s="896"/>
    </row>
    <row r="6949" spans="6:6" x14ac:dyDescent="0.2">
      <c r="F6949" s="896"/>
    </row>
    <row r="6950" spans="6:6" x14ac:dyDescent="0.2">
      <c r="F6950" s="896"/>
    </row>
    <row r="6951" spans="6:6" x14ac:dyDescent="0.2">
      <c r="F6951" s="896"/>
    </row>
    <row r="6952" spans="6:6" x14ac:dyDescent="0.2">
      <c r="F6952" s="896"/>
    </row>
    <row r="6953" spans="6:6" x14ac:dyDescent="0.2">
      <c r="F6953" s="896"/>
    </row>
    <row r="6954" spans="6:6" x14ac:dyDescent="0.2">
      <c r="F6954" s="896"/>
    </row>
    <row r="6955" spans="6:6" x14ac:dyDescent="0.2">
      <c r="F6955" s="896"/>
    </row>
    <row r="6956" spans="6:6" x14ac:dyDescent="0.2">
      <c r="F6956" s="896"/>
    </row>
    <row r="6957" spans="6:6" x14ac:dyDescent="0.2">
      <c r="F6957" s="896"/>
    </row>
    <row r="6958" spans="6:6" x14ac:dyDescent="0.2">
      <c r="F6958" s="896"/>
    </row>
    <row r="6959" spans="6:6" x14ac:dyDescent="0.2">
      <c r="F6959" s="896"/>
    </row>
    <row r="6960" spans="6:6" x14ac:dyDescent="0.2">
      <c r="F6960" s="896"/>
    </row>
    <row r="6961" spans="6:6" x14ac:dyDescent="0.2">
      <c r="F6961" s="896"/>
    </row>
    <row r="6962" spans="6:6" x14ac:dyDescent="0.2">
      <c r="F6962" s="896"/>
    </row>
    <row r="6963" spans="6:6" x14ac:dyDescent="0.2">
      <c r="F6963" s="896"/>
    </row>
    <row r="6964" spans="6:6" x14ac:dyDescent="0.2">
      <c r="F6964" s="896"/>
    </row>
    <row r="6965" spans="6:6" x14ac:dyDescent="0.2">
      <c r="F6965" s="896"/>
    </row>
    <row r="6966" spans="6:6" x14ac:dyDescent="0.2">
      <c r="F6966" s="896"/>
    </row>
    <row r="6967" spans="6:6" x14ac:dyDescent="0.2">
      <c r="F6967" s="896"/>
    </row>
    <row r="6968" spans="6:6" x14ac:dyDescent="0.2">
      <c r="F6968" s="896"/>
    </row>
    <row r="6969" spans="6:6" x14ac:dyDescent="0.2">
      <c r="F6969" s="896"/>
    </row>
    <row r="6970" spans="6:6" x14ac:dyDescent="0.2">
      <c r="F6970" s="896"/>
    </row>
    <row r="6971" spans="6:6" x14ac:dyDescent="0.2">
      <c r="F6971" s="896"/>
    </row>
    <row r="6972" spans="6:6" x14ac:dyDescent="0.2">
      <c r="F6972" s="896"/>
    </row>
    <row r="6973" spans="6:6" x14ac:dyDescent="0.2">
      <c r="F6973" s="896"/>
    </row>
    <row r="6974" spans="6:6" x14ac:dyDescent="0.2">
      <c r="F6974" s="896"/>
    </row>
    <row r="6975" spans="6:6" x14ac:dyDescent="0.2">
      <c r="F6975" s="896"/>
    </row>
    <row r="6976" spans="6:6" x14ac:dyDescent="0.2">
      <c r="F6976" s="896"/>
    </row>
    <row r="6977" spans="6:6" x14ac:dyDescent="0.2">
      <c r="F6977" s="896"/>
    </row>
    <row r="6978" spans="6:6" x14ac:dyDescent="0.2">
      <c r="F6978" s="896"/>
    </row>
    <row r="6979" spans="6:6" x14ac:dyDescent="0.2">
      <c r="F6979" s="896"/>
    </row>
    <row r="6980" spans="6:6" x14ac:dyDescent="0.2">
      <c r="F6980" s="896"/>
    </row>
    <row r="6981" spans="6:6" x14ac:dyDescent="0.2">
      <c r="F6981" s="896"/>
    </row>
    <row r="6982" spans="6:6" x14ac:dyDescent="0.2">
      <c r="F6982" s="896"/>
    </row>
    <row r="6983" spans="6:6" x14ac:dyDescent="0.2">
      <c r="F6983" s="896"/>
    </row>
    <row r="6984" spans="6:6" x14ac:dyDescent="0.2">
      <c r="F6984" s="896"/>
    </row>
    <row r="6985" spans="6:6" x14ac:dyDescent="0.2">
      <c r="F6985" s="896"/>
    </row>
    <row r="6986" spans="6:6" x14ac:dyDescent="0.2">
      <c r="F6986" s="896"/>
    </row>
    <row r="6987" spans="6:6" x14ac:dyDescent="0.2">
      <c r="F6987" s="896"/>
    </row>
    <row r="6988" spans="6:6" x14ac:dyDescent="0.2">
      <c r="F6988" s="896"/>
    </row>
    <row r="6989" spans="6:6" x14ac:dyDescent="0.2">
      <c r="F6989" s="896"/>
    </row>
    <row r="6990" spans="6:6" x14ac:dyDescent="0.2">
      <c r="F6990" s="896"/>
    </row>
    <row r="6991" spans="6:6" x14ac:dyDescent="0.2">
      <c r="F6991" s="896"/>
    </row>
    <row r="6992" spans="6:6" x14ac:dyDescent="0.2">
      <c r="F6992" s="896"/>
    </row>
    <row r="6993" spans="6:6" x14ac:dyDescent="0.2">
      <c r="F6993" s="896"/>
    </row>
    <row r="6994" spans="6:6" x14ac:dyDescent="0.2">
      <c r="F6994" s="896"/>
    </row>
    <row r="6995" spans="6:6" x14ac:dyDescent="0.2">
      <c r="F6995" s="896"/>
    </row>
    <row r="6996" spans="6:6" x14ac:dyDescent="0.2">
      <c r="F6996" s="896"/>
    </row>
    <row r="6997" spans="6:6" x14ac:dyDescent="0.2">
      <c r="F6997" s="896"/>
    </row>
    <row r="6998" spans="6:6" x14ac:dyDescent="0.2">
      <c r="F6998" s="896"/>
    </row>
    <row r="6999" spans="6:6" x14ac:dyDescent="0.2">
      <c r="F6999" s="896"/>
    </row>
    <row r="7000" spans="6:6" x14ac:dyDescent="0.2">
      <c r="F7000" s="896"/>
    </row>
    <row r="7001" spans="6:6" x14ac:dyDescent="0.2">
      <c r="F7001" s="896"/>
    </row>
    <row r="7002" spans="6:6" x14ac:dyDescent="0.2">
      <c r="F7002" s="896"/>
    </row>
    <row r="7003" spans="6:6" x14ac:dyDescent="0.2">
      <c r="F7003" s="896"/>
    </row>
    <row r="7004" spans="6:6" x14ac:dyDescent="0.2">
      <c r="F7004" s="896"/>
    </row>
    <row r="7005" spans="6:6" x14ac:dyDescent="0.2">
      <c r="F7005" s="896"/>
    </row>
    <row r="7006" spans="6:6" x14ac:dyDescent="0.2">
      <c r="F7006" s="896"/>
    </row>
    <row r="7007" spans="6:6" x14ac:dyDescent="0.2">
      <c r="F7007" s="896"/>
    </row>
    <row r="7008" spans="6:6" x14ac:dyDescent="0.2">
      <c r="F7008" s="896"/>
    </row>
    <row r="7009" spans="6:6" x14ac:dyDescent="0.2">
      <c r="F7009" s="896"/>
    </row>
    <row r="7010" spans="6:6" x14ac:dyDescent="0.2">
      <c r="F7010" s="896"/>
    </row>
    <row r="7011" spans="6:6" x14ac:dyDescent="0.2">
      <c r="F7011" s="896"/>
    </row>
    <row r="7012" spans="6:6" x14ac:dyDescent="0.2">
      <c r="F7012" s="896"/>
    </row>
    <row r="7013" spans="6:6" x14ac:dyDescent="0.2">
      <c r="F7013" s="896"/>
    </row>
    <row r="7014" spans="6:6" x14ac:dyDescent="0.2">
      <c r="F7014" s="896"/>
    </row>
    <row r="7015" spans="6:6" x14ac:dyDescent="0.2">
      <c r="F7015" s="896"/>
    </row>
    <row r="7016" spans="6:6" x14ac:dyDescent="0.2">
      <c r="F7016" s="896"/>
    </row>
    <row r="7017" spans="6:6" x14ac:dyDescent="0.2">
      <c r="F7017" s="896"/>
    </row>
    <row r="7018" spans="6:6" x14ac:dyDescent="0.2">
      <c r="F7018" s="896"/>
    </row>
    <row r="7019" spans="6:6" x14ac:dyDescent="0.2">
      <c r="F7019" s="896"/>
    </row>
    <row r="7020" spans="6:6" x14ac:dyDescent="0.2">
      <c r="F7020" s="896"/>
    </row>
    <row r="7021" spans="6:6" x14ac:dyDescent="0.2">
      <c r="F7021" s="896"/>
    </row>
    <row r="7022" spans="6:6" x14ac:dyDescent="0.2">
      <c r="F7022" s="896"/>
    </row>
    <row r="7023" spans="6:6" x14ac:dyDescent="0.2">
      <c r="F7023" s="896"/>
    </row>
    <row r="7024" spans="6:6" x14ac:dyDescent="0.2">
      <c r="F7024" s="896"/>
    </row>
    <row r="7025" spans="6:6" x14ac:dyDescent="0.2">
      <c r="F7025" s="896"/>
    </row>
    <row r="7026" spans="6:6" x14ac:dyDescent="0.2">
      <c r="F7026" s="896"/>
    </row>
    <row r="7027" spans="6:6" x14ac:dyDescent="0.2">
      <c r="F7027" s="896"/>
    </row>
    <row r="7028" spans="6:6" x14ac:dyDescent="0.2">
      <c r="F7028" s="896"/>
    </row>
    <row r="7029" spans="6:6" x14ac:dyDescent="0.2">
      <c r="F7029" s="896"/>
    </row>
    <row r="7030" spans="6:6" x14ac:dyDescent="0.2">
      <c r="F7030" s="896"/>
    </row>
    <row r="7031" spans="6:6" x14ac:dyDescent="0.2">
      <c r="F7031" s="896"/>
    </row>
    <row r="7032" spans="6:6" x14ac:dyDescent="0.2">
      <c r="F7032" s="896"/>
    </row>
    <row r="7033" spans="6:6" x14ac:dyDescent="0.2">
      <c r="F7033" s="896"/>
    </row>
    <row r="7034" spans="6:6" x14ac:dyDescent="0.2">
      <c r="F7034" s="896"/>
    </row>
    <row r="7035" spans="6:6" x14ac:dyDescent="0.2">
      <c r="F7035" s="896"/>
    </row>
    <row r="7036" spans="6:6" x14ac:dyDescent="0.2">
      <c r="F7036" s="896"/>
    </row>
    <row r="7037" spans="6:6" x14ac:dyDescent="0.2">
      <c r="F7037" s="896"/>
    </row>
    <row r="7038" spans="6:6" x14ac:dyDescent="0.2">
      <c r="F7038" s="896"/>
    </row>
    <row r="7039" spans="6:6" x14ac:dyDescent="0.2">
      <c r="F7039" s="896"/>
    </row>
    <row r="7040" spans="6:6" x14ac:dyDescent="0.2">
      <c r="F7040" s="896"/>
    </row>
    <row r="7041" spans="6:6" x14ac:dyDescent="0.2">
      <c r="F7041" s="896"/>
    </row>
    <row r="7042" spans="6:6" x14ac:dyDescent="0.2">
      <c r="F7042" s="896"/>
    </row>
    <row r="7043" spans="6:6" x14ac:dyDescent="0.2">
      <c r="F7043" s="896"/>
    </row>
    <row r="7044" spans="6:6" x14ac:dyDescent="0.2">
      <c r="F7044" s="896"/>
    </row>
    <row r="7045" spans="6:6" x14ac:dyDescent="0.2">
      <c r="F7045" s="896"/>
    </row>
    <row r="7046" spans="6:6" x14ac:dyDescent="0.2">
      <c r="F7046" s="896"/>
    </row>
    <row r="7047" spans="6:6" x14ac:dyDescent="0.2">
      <c r="F7047" s="896"/>
    </row>
    <row r="7048" spans="6:6" x14ac:dyDescent="0.2">
      <c r="F7048" s="896"/>
    </row>
    <row r="7049" spans="6:6" x14ac:dyDescent="0.2">
      <c r="F7049" s="896"/>
    </row>
    <row r="7050" spans="6:6" x14ac:dyDescent="0.2">
      <c r="F7050" s="896"/>
    </row>
    <row r="7051" spans="6:6" x14ac:dyDescent="0.2">
      <c r="F7051" s="896"/>
    </row>
    <row r="7052" spans="6:6" x14ac:dyDescent="0.2">
      <c r="F7052" s="896"/>
    </row>
    <row r="7053" spans="6:6" x14ac:dyDescent="0.2">
      <c r="F7053" s="896"/>
    </row>
    <row r="7054" spans="6:6" x14ac:dyDescent="0.2">
      <c r="F7054" s="896"/>
    </row>
    <row r="7055" spans="6:6" x14ac:dyDescent="0.2">
      <c r="F7055" s="896"/>
    </row>
    <row r="7056" spans="6:6" x14ac:dyDescent="0.2">
      <c r="F7056" s="896"/>
    </row>
    <row r="7057" spans="6:6" x14ac:dyDescent="0.2">
      <c r="F7057" s="896"/>
    </row>
    <row r="7058" spans="6:6" x14ac:dyDescent="0.2">
      <c r="F7058" s="896"/>
    </row>
    <row r="7059" spans="6:6" x14ac:dyDescent="0.2">
      <c r="F7059" s="896"/>
    </row>
    <row r="7060" spans="6:6" x14ac:dyDescent="0.2">
      <c r="F7060" s="896"/>
    </row>
    <row r="7061" spans="6:6" x14ac:dyDescent="0.2">
      <c r="F7061" s="896"/>
    </row>
    <row r="7062" spans="6:6" x14ac:dyDescent="0.2">
      <c r="F7062" s="896"/>
    </row>
    <row r="7063" spans="6:6" x14ac:dyDescent="0.2">
      <c r="F7063" s="896"/>
    </row>
    <row r="7064" spans="6:6" x14ac:dyDescent="0.2">
      <c r="F7064" s="896"/>
    </row>
    <row r="7065" spans="6:6" x14ac:dyDescent="0.2">
      <c r="F7065" s="896"/>
    </row>
    <row r="7066" spans="6:6" x14ac:dyDescent="0.2">
      <c r="F7066" s="896"/>
    </row>
    <row r="7067" spans="6:6" x14ac:dyDescent="0.2">
      <c r="F7067" s="896"/>
    </row>
    <row r="7068" spans="6:6" x14ac:dyDescent="0.2">
      <c r="F7068" s="896"/>
    </row>
    <row r="7069" spans="6:6" x14ac:dyDescent="0.2">
      <c r="F7069" s="896"/>
    </row>
    <row r="7070" spans="6:6" x14ac:dyDescent="0.2">
      <c r="F7070" s="896"/>
    </row>
    <row r="7071" spans="6:6" x14ac:dyDescent="0.2">
      <c r="F7071" s="896"/>
    </row>
    <row r="7072" spans="6:6" x14ac:dyDescent="0.2">
      <c r="F7072" s="896"/>
    </row>
    <row r="7073" spans="6:6" x14ac:dyDescent="0.2">
      <c r="F7073" s="896"/>
    </row>
    <row r="7074" spans="6:6" x14ac:dyDescent="0.2">
      <c r="F7074" s="896"/>
    </row>
    <row r="7075" spans="6:6" x14ac:dyDescent="0.2">
      <c r="F7075" s="896"/>
    </row>
    <row r="7076" spans="6:6" x14ac:dyDescent="0.2">
      <c r="F7076" s="896"/>
    </row>
    <row r="7077" spans="6:6" x14ac:dyDescent="0.2">
      <c r="F7077" s="896"/>
    </row>
    <row r="7078" spans="6:6" x14ac:dyDescent="0.2">
      <c r="F7078" s="896"/>
    </row>
    <row r="7079" spans="6:6" x14ac:dyDescent="0.2">
      <c r="F7079" s="896"/>
    </row>
    <row r="7080" spans="6:6" x14ac:dyDescent="0.2">
      <c r="F7080" s="896"/>
    </row>
    <row r="7081" spans="6:6" x14ac:dyDescent="0.2">
      <c r="F7081" s="896"/>
    </row>
    <row r="7082" spans="6:6" x14ac:dyDescent="0.2">
      <c r="F7082" s="896"/>
    </row>
    <row r="7083" spans="6:6" x14ac:dyDescent="0.2">
      <c r="F7083" s="896"/>
    </row>
    <row r="7084" spans="6:6" x14ac:dyDescent="0.2">
      <c r="F7084" s="896"/>
    </row>
    <row r="7085" spans="6:6" x14ac:dyDescent="0.2">
      <c r="F7085" s="896"/>
    </row>
    <row r="7086" spans="6:6" x14ac:dyDescent="0.2">
      <c r="F7086" s="896"/>
    </row>
    <row r="7087" spans="6:6" x14ac:dyDescent="0.2">
      <c r="F7087" s="896"/>
    </row>
    <row r="7088" spans="6:6" x14ac:dyDescent="0.2">
      <c r="F7088" s="896"/>
    </row>
    <row r="7089" spans="6:6" x14ac:dyDescent="0.2">
      <c r="F7089" s="896"/>
    </row>
    <row r="7090" spans="6:6" x14ac:dyDescent="0.2">
      <c r="F7090" s="896"/>
    </row>
    <row r="7091" spans="6:6" x14ac:dyDescent="0.2">
      <c r="F7091" s="896"/>
    </row>
    <row r="7092" spans="6:6" x14ac:dyDescent="0.2">
      <c r="F7092" s="896"/>
    </row>
    <row r="7093" spans="6:6" x14ac:dyDescent="0.2">
      <c r="F7093" s="896"/>
    </row>
    <row r="7094" spans="6:6" x14ac:dyDescent="0.2">
      <c r="F7094" s="896"/>
    </row>
    <row r="7095" spans="6:6" x14ac:dyDescent="0.2">
      <c r="F7095" s="896"/>
    </row>
    <row r="7096" spans="6:6" x14ac:dyDescent="0.2">
      <c r="F7096" s="896"/>
    </row>
    <row r="7097" spans="6:6" x14ac:dyDescent="0.2">
      <c r="F7097" s="896"/>
    </row>
    <row r="7098" spans="6:6" x14ac:dyDescent="0.2">
      <c r="F7098" s="896"/>
    </row>
    <row r="7099" spans="6:6" x14ac:dyDescent="0.2">
      <c r="F7099" s="896"/>
    </row>
    <row r="7100" spans="6:6" x14ac:dyDescent="0.2">
      <c r="F7100" s="896"/>
    </row>
    <row r="7101" spans="6:6" x14ac:dyDescent="0.2">
      <c r="F7101" s="896"/>
    </row>
    <row r="7102" spans="6:6" x14ac:dyDescent="0.2">
      <c r="F7102" s="896"/>
    </row>
    <row r="7103" spans="6:6" x14ac:dyDescent="0.2">
      <c r="F7103" s="896"/>
    </row>
    <row r="7104" spans="6:6" x14ac:dyDescent="0.2">
      <c r="F7104" s="896"/>
    </row>
    <row r="7105" spans="6:6" x14ac:dyDescent="0.2">
      <c r="F7105" s="896"/>
    </row>
    <row r="7106" spans="6:6" x14ac:dyDescent="0.2">
      <c r="F7106" s="896"/>
    </row>
    <row r="7107" spans="6:6" x14ac:dyDescent="0.2">
      <c r="F7107" s="896"/>
    </row>
    <row r="7108" spans="6:6" x14ac:dyDescent="0.2">
      <c r="F7108" s="896"/>
    </row>
    <row r="7109" spans="6:6" x14ac:dyDescent="0.2">
      <c r="F7109" s="896"/>
    </row>
    <row r="7110" spans="6:6" x14ac:dyDescent="0.2">
      <c r="F7110" s="896"/>
    </row>
    <row r="7111" spans="6:6" x14ac:dyDescent="0.2">
      <c r="F7111" s="896"/>
    </row>
    <row r="7112" spans="6:6" x14ac:dyDescent="0.2">
      <c r="F7112" s="896"/>
    </row>
    <row r="7113" spans="6:6" x14ac:dyDescent="0.2">
      <c r="F7113" s="896"/>
    </row>
    <row r="7114" spans="6:6" x14ac:dyDescent="0.2">
      <c r="F7114" s="896"/>
    </row>
    <row r="7115" spans="6:6" x14ac:dyDescent="0.2">
      <c r="F7115" s="896"/>
    </row>
    <row r="7116" spans="6:6" x14ac:dyDescent="0.2">
      <c r="F7116" s="896"/>
    </row>
    <row r="7117" spans="6:6" x14ac:dyDescent="0.2">
      <c r="F7117" s="896"/>
    </row>
    <row r="7118" spans="6:6" x14ac:dyDescent="0.2">
      <c r="F7118" s="896"/>
    </row>
    <row r="7119" spans="6:6" x14ac:dyDescent="0.2">
      <c r="F7119" s="896"/>
    </row>
    <row r="7120" spans="6:6" x14ac:dyDescent="0.2">
      <c r="F7120" s="896"/>
    </row>
    <row r="7121" spans="6:6" x14ac:dyDescent="0.2">
      <c r="F7121" s="896"/>
    </row>
    <row r="7122" spans="6:6" x14ac:dyDescent="0.2">
      <c r="F7122" s="896"/>
    </row>
    <row r="7123" spans="6:6" x14ac:dyDescent="0.2">
      <c r="F7123" s="896"/>
    </row>
    <row r="7124" spans="6:6" x14ac:dyDescent="0.2">
      <c r="F7124" s="896"/>
    </row>
    <row r="7125" spans="6:6" x14ac:dyDescent="0.2">
      <c r="F7125" s="896"/>
    </row>
    <row r="7126" spans="6:6" x14ac:dyDescent="0.2">
      <c r="F7126" s="896"/>
    </row>
    <row r="7127" spans="6:6" x14ac:dyDescent="0.2">
      <c r="F7127" s="896"/>
    </row>
    <row r="7128" spans="6:6" x14ac:dyDescent="0.2">
      <c r="F7128" s="896"/>
    </row>
    <row r="7129" spans="6:6" x14ac:dyDescent="0.2">
      <c r="F7129" s="896"/>
    </row>
    <row r="7130" spans="6:6" x14ac:dyDescent="0.2">
      <c r="F7130" s="896"/>
    </row>
    <row r="7131" spans="6:6" x14ac:dyDescent="0.2">
      <c r="F7131" s="896"/>
    </row>
    <row r="7132" spans="6:6" x14ac:dyDescent="0.2">
      <c r="F7132" s="896"/>
    </row>
    <row r="7133" spans="6:6" x14ac:dyDescent="0.2">
      <c r="F7133" s="896"/>
    </row>
    <row r="7134" spans="6:6" x14ac:dyDescent="0.2">
      <c r="F7134" s="896"/>
    </row>
    <row r="7135" spans="6:6" x14ac:dyDescent="0.2">
      <c r="F7135" s="896"/>
    </row>
    <row r="7136" spans="6:6" x14ac:dyDescent="0.2">
      <c r="F7136" s="896"/>
    </row>
    <row r="7137" spans="6:6" x14ac:dyDescent="0.2">
      <c r="F7137" s="896"/>
    </row>
    <row r="7138" spans="6:6" x14ac:dyDescent="0.2">
      <c r="F7138" s="896"/>
    </row>
    <row r="7139" spans="6:6" x14ac:dyDescent="0.2">
      <c r="F7139" s="896"/>
    </row>
    <row r="7140" spans="6:6" x14ac:dyDescent="0.2">
      <c r="F7140" s="896"/>
    </row>
    <row r="7141" spans="6:6" x14ac:dyDescent="0.2">
      <c r="F7141" s="896"/>
    </row>
    <row r="7142" spans="6:6" x14ac:dyDescent="0.2">
      <c r="F7142" s="896"/>
    </row>
    <row r="7143" spans="6:6" x14ac:dyDescent="0.2">
      <c r="F7143" s="896"/>
    </row>
    <row r="7144" spans="6:6" x14ac:dyDescent="0.2">
      <c r="F7144" s="896"/>
    </row>
    <row r="7145" spans="6:6" x14ac:dyDescent="0.2">
      <c r="F7145" s="896"/>
    </row>
    <row r="7146" spans="6:6" x14ac:dyDescent="0.2">
      <c r="F7146" s="896"/>
    </row>
    <row r="7147" spans="6:6" x14ac:dyDescent="0.2">
      <c r="F7147" s="896"/>
    </row>
    <row r="7148" spans="6:6" x14ac:dyDescent="0.2">
      <c r="F7148" s="896"/>
    </row>
    <row r="7149" spans="6:6" x14ac:dyDescent="0.2">
      <c r="F7149" s="896"/>
    </row>
    <row r="7150" spans="6:6" x14ac:dyDescent="0.2">
      <c r="F7150" s="896"/>
    </row>
    <row r="7151" spans="6:6" x14ac:dyDescent="0.2">
      <c r="F7151" s="896"/>
    </row>
    <row r="7152" spans="6:6" x14ac:dyDescent="0.2">
      <c r="F7152" s="896"/>
    </row>
    <row r="7153" spans="6:6" x14ac:dyDescent="0.2">
      <c r="F7153" s="896"/>
    </row>
    <row r="7154" spans="6:6" x14ac:dyDescent="0.2">
      <c r="F7154" s="896"/>
    </row>
    <row r="7155" spans="6:6" x14ac:dyDescent="0.2">
      <c r="F7155" s="896"/>
    </row>
    <row r="7156" spans="6:6" x14ac:dyDescent="0.2">
      <c r="F7156" s="896"/>
    </row>
    <row r="7157" spans="6:6" x14ac:dyDescent="0.2">
      <c r="F7157" s="896"/>
    </row>
    <row r="7158" spans="6:6" x14ac:dyDescent="0.2">
      <c r="F7158" s="896"/>
    </row>
    <row r="7159" spans="6:6" x14ac:dyDescent="0.2">
      <c r="F7159" s="896"/>
    </row>
    <row r="7160" spans="6:6" x14ac:dyDescent="0.2">
      <c r="F7160" s="896"/>
    </row>
    <row r="7161" spans="6:6" x14ac:dyDescent="0.2">
      <c r="F7161" s="896"/>
    </row>
    <row r="7162" spans="6:6" x14ac:dyDescent="0.2">
      <c r="F7162" s="896"/>
    </row>
    <row r="7163" spans="6:6" x14ac:dyDescent="0.2">
      <c r="F7163" s="896"/>
    </row>
    <row r="7164" spans="6:6" x14ac:dyDescent="0.2">
      <c r="F7164" s="896"/>
    </row>
    <row r="7165" spans="6:6" x14ac:dyDescent="0.2">
      <c r="F7165" s="896"/>
    </row>
    <row r="7166" spans="6:6" x14ac:dyDescent="0.2">
      <c r="F7166" s="896"/>
    </row>
    <row r="7167" spans="6:6" x14ac:dyDescent="0.2">
      <c r="F7167" s="896"/>
    </row>
    <row r="7168" spans="6:6" x14ac:dyDescent="0.2">
      <c r="F7168" s="896"/>
    </row>
    <row r="7169" spans="6:6" x14ac:dyDescent="0.2">
      <c r="F7169" s="896"/>
    </row>
    <row r="7170" spans="6:6" x14ac:dyDescent="0.2">
      <c r="F7170" s="896"/>
    </row>
    <row r="7171" spans="6:6" x14ac:dyDescent="0.2">
      <c r="F7171" s="896"/>
    </row>
    <row r="7172" spans="6:6" x14ac:dyDescent="0.2">
      <c r="F7172" s="896"/>
    </row>
    <row r="7173" spans="6:6" x14ac:dyDescent="0.2">
      <c r="F7173" s="896"/>
    </row>
    <row r="7174" spans="6:6" x14ac:dyDescent="0.2">
      <c r="F7174" s="896"/>
    </row>
    <row r="7175" spans="6:6" x14ac:dyDescent="0.2">
      <c r="F7175" s="896"/>
    </row>
    <row r="7176" spans="6:6" x14ac:dyDescent="0.2">
      <c r="F7176" s="896"/>
    </row>
    <row r="7177" spans="6:6" x14ac:dyDescent="0.2">
      <c r="F7177" s="896"/>
    </row>
    <row r="7178" spans="6:6" x14ac:dyDescent="0.2">
      <c r="F7178" s="896"/>
    </row>
    <row r="7179" spans="6:6" x14ac:dyDescent="0.2">
      <c r="F7179" s="896"/>
    </row>
    <row r="7180" spans="6:6" x14ac:dyDescent="0.2">
      <c r="F7180" s="896"/>
    </row>
    <row r="7181" spans="6:6" x14ac:dyDescent="0.2">
      <c r="F7181" s="896"/>
    </row>
    <row r="7182" spans="6:6" x14ac:dyDescent="0.2">
      <c r="F7182" s="896"/>
    </row>
    <row r="7183" spans="6:6" x14ac:dyDescent="0.2">
      <c r="F7183" s="896"/>
    </row>
    <row r="7184" spans="6:6" x14ac:dyDescent="0.2">
      <c r="F7184" s="896"/>
    </row>
    <row r="7185" spans="6:6" x14ac:dyDescent="0.2">
      <c r="F7185" s="896"/>
    </row>
    <row r="7186" spans="6:6" x14ac:dyDescent="0.2">
      <c r="F7186" s="896"/>
    </row>
    <row r="7187" spans="6:6" x14ac:dyDescent="0.2">
      <c r="F7187" s="896"/>
    </row>
    <row r="7188" spans="6:6" x14ac:dyDescent="0.2">
      <c r="F7188" s="896"/>
    </row>
    <row r="7189" spans="6:6" x14ac:dyDescent="0.2">
      <c r="F7189" s="896"/>
    </row>
    <row r="7190" spans="6:6" x14ac:dyDescent="0.2">
      <c r="F7190" s="896"/>
    </row>
    <row r="7191" spans="6:6" x14ac:dyDescent="0.2">
      <c r="F7191" s="896"/>
    </row>
    <row r="7192" spans="6:6" x14ac:dyDescent="0.2">
      <c r="F7192" s="896"/>
    </row>
    <row r="7193" spans="6:6" x14ac:dyDescent="0.2">
      <c r="F7193" s="896"/>
    </row>
    <row r="7194" spans="6:6" x14ac:dyDescent="0.2">
      <c r="F7194" s="896"/>
    </row>
    <row r="7195" spans="6:6" x14ac:dyDescent="0.2">
      <c r="F7195" s="896"/>
    </row>
    <row r="7196" spans="6:6" x14ac:dyDescent="0.2">
      <c r="F7196" s="896"/>
    </row>
    <row r="7197" spans="6:6" x14ac:dyDescent="0.2">
      <c r="F7197" s="896"/>
    </row>
    <row r="7198" spans="6:6" x14ac:dyDescent="0.2">
      <c r="F7198" s="896"/>
    </row>
    <row r="7199" spans="6:6" x14ac:dyDescent="0.2">
      <c r="F7199" s="896"/>
    </row>
    <row r="7200" spans="6:6" x14ac:dyDescent="0.2">
      <c r="F7200" s="896"/>
    </row>
    <row r="7201" spans="6:6" x14ac:dyDescent="0.2">
      <c r="F7201" s="896"/>
    </row>
    <row r="7202" spans="6:6" x14ac:dyDescent="0.2">
      <c r="F7202" s="896"/>
    </row>
    <row r="7203" spans="6:6" x14ac:dyDescent="0.2">
      <c r="F7203" s="896"/>
    </row>
    <row r="7204" spans="6:6" x14ac:dyDescent="0.2">
      <c r="F7204" s="896"/>
    </row>
    <row r="7205" spans="6:6" x14ac:dyDescent="0.2">
      <c r="F7205" s="896"/>
    </row>
    <row r="7206" spans="6:6" x14ac:dyDescent="0.2">
      <c r="F7206" s="896"/>
    </row>
    <row r="7207" spans="6:6" x14ac:dyDescent="0.2">
      <c r="F7207" s="896"/>
    </row>
    <row r="7208" spans="6:6" x14ac:dyDescent="0.2">
      <c r="F7208" s="896"/>
    </row>
    <row r="7209" spans="6:6" x14ac:dyDescent="0.2">
      <c r="F7209" s="896"/>
    </row>
    <row r="7210" spans="6:6" x14ac:dyDescent="0.2">
      <c r="F7210" s="896"/>
    </row>
    <row r="7211" spans="6:6" x14ac:dyDescent="0.2">
      <c r="F7211" s="896"/>
    </row>
    <row r="7212" spans="6:6" x14ac:dyDescent="0.2">
      <c r="F7212" s="896"/>
    </row>
    <row r="7213" spans="6:6" x14ac:dyDescent="0.2">
      <c r="F7213" s="896"/>
    </row>
    <row r="7214" spans="6:6" x14ac:dyDescent="0.2">
      <c r="F7214" s="896"/>
    </row>
    <row r="7215" spans="6:6" x14ac:dyDescent="0.2">
      <c r="F7215" s="896"/>
    </row>
    <row r="7216" spans="6:6" x14ac:dyDescent="0.2">
      <c r="F7216" s="896"/>
    </row>
    <row r="7217" spans="6:6" x14ac:dyDescent="0.2">
      <c r="F7217" s="896"/>
    </row>
    <row r="7218" spans="6:6" x14ac:dyDescent="0.2">
      <c r="F7218" s="896"/>
    </row>
    <row r="7219" spans="6:6" x14ac:dyDescent="0.2">
      <c r="F7219" s="896"/>
    </row>
    <row r="7220" spans="6:6" x14ac:dyDescent="0.2">
      <c r="F7220" s="896"/>
    </row>
    <row r="7221" spans="6:6" x14ac:dyDescent="0.2">
      <c r="F7221" s="896"/>
    </row>
    <row r="7222" spans="6:6" x14ac:dyDescent="0.2">
      <c r="F7222" s="896"/>
    </row>
    <row r="7223" spans="6:6" x14ac:dyDescent="0.2">
      <c r="F7223" s="896"/>
    </row>
    <row r="7224" spans="6:6" x14ac:dyDescent="0.2">
      <c r="F7224" s="896"/>
    </row>
    <row r="7225" spans="6:6" x14ac:dyDescent="0.2">
      <c r="F7225" s="896"/>
    </row>
    <row r="7226" spans="6:6" x14ac:dyDescent="0.2">
      <c r="F7226" s="896"/>
    </row>
    <row r="7227" spans="6:6" x14ac:dyDescent="0.2">
      <c r="F7227" s="896"/>
    </row>
    <row r="7228" spans="6:6" x14ac:dyDescent="0.2">
      <c r="F7228" s="896"/>
    </row>
    <row r="7229" spans="6:6" x14ac:dyDescent="0.2">
      <c r="F7229" s="896"/>
    </row>
    <row r="7230" spans="6:6" x14ac:dyDescent="0.2">
      <c r="F7230" s="896"/>
    </row>
    <row r="7231" spans="6:6" x14ac:dyDescent="0.2">
      <c r="F7231" s="896"/>
    </row>
    <row r="7232" spans="6:6" x14ac:dyDescent="0.2">
      <c r="F7232" s="896"/>
    </row>
    <row r="7233" spans="6:6" x14ac:dyDescent="0.2">
      <c r="F7233" s="896"/>
    </row>
    <row r="7234" spans="6:6" x14ac:dyDescent="0.2">
      <c r="F7234" s="896"/>
    </row>
    <row r="7235" spans="6:6" x14ac:dyDescent="0.2">
      <c r="F7235" s="896"/>
    </row>
    <row r="7236" spans="6:6" x14ac:dyDescent="0.2">
      <c r="F7236" s="896"/>
    </row>
    <row r="7237" spans="6:6" x14ac:dyDescent="0.2">
      <c r="F7237" s="896"/>
    </row>
    <row r="7238" spans="6:6" x14ac:dyDescent="0.2">
      <c r="F7238" s="896"/>
    </row>
    <row r="7239" spans="6:6" x14ac:dyDescent="0.2">
      <c r="F7239" s="896"/>
    </row>
    <row r="7240" spans="6:6" x14ac:dyDescent="0.2">
      <c r="F7240" s="896"/>
    </row>
    <row r="7241" spans="6:6" x14ac:dyDescent="0.2">
      <c r="F7241" s="896"/>
    </row>
    <row r="7242" spans="6:6" x14ac:dyDescent="0.2">
      <c r="F7242" s="896"/>
    </row>
    <row r="7243" spans="6:6" x14ac:dyDescent="0.2">
      <c r="F7243" s="896"/>
    </row>
    <row r="7244" spans="6:6" x14ac:dyDescent="0.2">
      <c r="F7244" s="896"/>
    </row>
    <row r="7245" spans="6:6" x14ac:dyDescent="0.2">
      <c r="F7245" s="896"/>
    </row>
    <row r="7246" spans="6:6" x14ac:dyDescent="0.2">
      <c r="F7246" s="896"/>
    </row>
    <row r="7247" spans="6:6" x14ac:dyDescent="0.2">
      <c r="F7247" s="896"/>
    </row>
    <row r="7248" spans="6:6" x14ac:dyDescent="0.2">
      <c r="F7248" s="896"/>
    </row>
    <row r="7249" spans="6:6" x14ac:dyDescent="0.2">
      <c r="F7249" s="896"/>
    </row>
    <row r="7250" spans="6:6" x14ac:dyDescent="0.2">
      <c r="F7250" s="896"/>
    </row>
    <row r="7251" spans="6:6" x14ac:dyDescent="0.2">
      <c r="F7251" s="896"/>
    </row>
    <row r="7252" spans="6:6" x14ac:dyDescent="0.2">
      <c r="F7252" s="896"/>
    </row>
    <row r="7253" spans="6:6" x14ac:dyDescent="0.2">
      <c r="F7253" s="896"/>
    </row>
    <row r="7254" spans="6:6" x14ac:dyDescent="0.2">
      <c r="F7254" s="896"/>
    </row>
    <row r="7255" spans="6:6" x14ac:dyDescent="0.2">
      <c r="F7255" s="896"/>
    </row>
    <row r="7256" spans="6:6" x14ac:dyDescent="0.2">
      <c r="F7256" s="896"/>
    </row>
    <row r="7257" spans="6:6" x14ac:dyDescent="0.2">
      <c r="F7257" s="896"/>
    </row>
    <row r="7258" spans="6:6" x14ac:dyDescent="0.2">
      <c r="F7258" s="896"/>
    </row>
    <row r="7259" spans="6:6" x14ac:dyDescent="0.2">
      <c r="F7259" s="896"/>
    </row>
    <row r="7260" spans="6:6" x14ac:dyDescent="0.2">
      <c r="F7260" s="896"/>
    </row>
    <row r="7261" spans="6:6" x14ac:dyDescent="0.2">
      <c r="F7261" s="896"/>
    </row>
    <row r="7262" spans="6:6" x14ac:dyDescent="0.2">
      <c r="F7262" s="896"/>
    </row>
    <row r="7263" spans="6:6" x14ac:dyDescent="0.2">
      <c r="F7263" s="896"/>
    </row>
    <row r="7264" spans="6:6" x14ac:dyDescent="0.2">
      <c r="F7264" s="896"/>
    </row>
    <row r="7265" spans="6:6" x14ac:dyDescent="0.2">
      <c r="F7265" s="896"/>
    </row>
    <row r="7266" spans="6:6" x14ac:dyDescent="0.2">
      <c r="F7266" s="896"/>
    </row>
    <row r="7267" spans="6:6" x14ac:dyDescent="0.2">
      <c r="F7267" s="896"/>
    </row>
    <row r="7268" spans="6:6" x14ac:dyDescent="0.2">
      <c r="F7268" s="896"/>
    </row>
    <row r="7269" spans="6:6" x14ac:dyDescent="0.2">
      <c r="F7269" s="896"/>
    </row>
    <row r="7270" spans="6:6" x14ac:dyDescent="0.2">
      <c r="F7270" s="896"/>
    </row>
    <row r="7271" spans="6:6" x14ac:dyDescent="0.2">
      <c r="F7271" s="896"/>
    </row>
    <row r="7272" spans="6:6" x14ac:dyDescent="0.2">
      <c r="F7272" s="896"/>
    </row>
    <row r="7273" spans="6:6" x14ac:dyDescent="0.2">
      <c r="F7273" s="896"/>
    </row>
    <row r="7274" spans="6:6" x14ac:dyDescent="0.2">
      <c r="F7274" s="896"/>
    </row>
    <row r="7275" spans="6:6" x14ac:dyDescent="0.2">
      <c r="F7275" s="896"/>
    </row>
    <row r="7276" spans="6:6" x14ac:dyDescent="0.2">
      <c r="F7276" s="896"/>
    </row>
    <row r="7277" spans="6:6" x14ac:dyDescent="0.2">
      <c r="F7277" s="896"/>
    </row>
    <row r="7278" spans="6:6" x14ac:dyDescent="0.2">
      <c r="F7278" s="896"/>
    </row>
    <row r="7279" spans="6:6" x14ac:dyDescent="0.2">
      <c r="F7279" s="896"/>
    </row>
    <row r="7280" spans="6:6" x14ac:dyDescent="0.2">
      <c r="F7280" s="896"/>
    </row>
    <row r="7281" spans="6:6" x14ac:dyDescent="0.2">
      <c r="F7281" s="896"/>
    </row>
    <row r="7282" spans="6:6" x14ac:dyDescent="0.2">
      <c r="F7282" s="896"/>
    </row>
    <row r="7283" spans="6:6" x14ac:dyDescent="0.2">
      <c r="F7283" s="896"/>
    </row>
    <row r="7284" spans="6:6" x14ac:dyDescent="0.2">
      <c r="F7284" s="896"/>
    </row>
    <row r="7285" spans="6:6" x14ac:dyDescent="0.2">
      <c r="F7285" s="896"/>
    </row>
    <row r="7286" spans="6:6" x14ac:dyDescent="0.2">
      <c r="F7286" s="896"/>
    </row>
    <row r="7287" spans="6:6" x14ac:dyDescent="0.2">
      <c r="F7287" s="896"/>
    </row>
    <row r="7288" spans="6:6" x14ac:dyDescent="0.2">
      <c r="F7288" s="896"/>
    </row>
    <row r="7289" spans="6:6" x14ac:dyDescent="0.2">
      <c r="F7289" s="896"/>
    </row>
    <row r="7290" spans="6:6" x14ac:dyDescent="0.2">
      <c r="F7290" s="896"/>
    </row>
    <row r="7291" spans="6:6" x14ac:dyDescent="0.2">
      <c r="F7291" s="896"/>
    </row>
    <row r="7292" spans="6:6" x14ac:dyDescent="0.2">
      <c r="F7292" s="896"/>
    </row>
    <row r="7293" spans="6:6" x14ac:dyDescent="0.2">
      <c r="F7293" s="896"/>
    </row>
    <row r="7294" spans="6:6" x14ac:dyDescent="0.2">
      <c r="F7294" s="896"/>
    </row>
    <row r="7295" spans="6:6" x14ac:dyDescent="0.2">
      <c r="F7295" s="896"/>
    </row>
    <row r="7296" spans="6:6" x14ac:dyDescent="0.2">
      <c r="F7296" s="896"/>
    </row>
    <row r="7297" spans="6:6" x14ac:dyDescent="0.2">
      <c r="F7297" s="896"/>
    </row>
    <row r="7298" spans="6:6" x14ac:dyDescent="0.2">
      <c r="F7298" s="896"/>
    </row>
    <row r="7299" spans="6:6" x14ac:dyDescent="0.2">
      <c r="F7299" s="896"/>
    </row>
    <row r="7300" spans="6:6" x14ac:dyDescent="0.2">
      <c r="F7300" s="896"/>
    </row>
    <row r="7301" spans="6:6" x14ac:dyDescent="0.2">
      <c r="F7301" s="896"/>
    </row>
    <row r="7302" spans="6:6" x14ac:dyDescent="0.2">
      <c r="F7302" s="896"/>
    </row>
    <row r="7303" spans="6:6" x14ac:dyDescent="0.2">
      <c r="F7303" s="896"/>
    </row>
    <row r="7304" spans="6:6" x14ac:dyDescent="0.2">
      <c r="F7304" s="896"/>
    </row>
    <row r="7305" spans="6:6" x14ac:dyDescent="0.2">
      <c r="F7305" s="896"/>
    </row>
    <row r="7306" spans="6:6" x14ac:dyDescent="0.2">
      <c r="F7306" s="896"/>
    </row>
    <row r="7307" spans="6:6" x14ac:dyDescent="0.2">
      <c r="F7307" s="896"/>
    </row>
    <row r="7308" spans="6:6" x14ac:dyDescent="0.2">
      <c r="F7308" s="896"/>
    </row>
    <row r="7309" spans="6:6" x14ac:dyDescent="0.2">
      <c r="F7309" s="896"/>
    </row>
    <row r="7310" spans="6:6" x14ac:dyDescent="0.2">
      <c r="F7310" s="896"/>
    </row>
    <row r="7311" spans="6:6" x14ac:dyDescent="0.2">
      <c r="F7311" s="896"/>
    </row>
    <row r="7312" spans="6:6" x14ac:dyDescent="0.2">
      <c r="F7312" s="896"/>
    </row>
    <row r="7313" spans="6:6" x14ac:dyDescent="0.2">
      <c r="F7313" s="896"/>
    </row>
    <row r="7314" spans="6:6" x14ac:dyDescent="0.2">
      <c r="F7314" s="896"/>
    </row>
    <row r="7315" spans="6:6" x14ac:dyDescent="0.2">
      <c r="F7315" s="896"/>
    </row>
    <row r="7316" spans="6:6" x14ac:dyDescent="0.2">
      <c r="F7316" s="896"/>
    </row>
    <row r="7317" spans="6:6" x14ac:dyDescent="0.2">
      <c r="F7317" s="896"/>
    </row>
    <row r="7318" spans="6:6" x14ac:dyDescent="0.2">
      <c r="F7318" s="896"/>
    </row>
    <row r="7319" spans="6:6" x14ac:dyDescent="0.2">
      <c r="F7319" s="896"/>
    </row>
    <row r="7320" spans="6:6" x14ac:dyDescent="0.2">
      <c r="F7320" s="896"/>
    </row>
    <row r="7321" spans="6:6" x14ac:dyDescent="0.2">
      <c r="F7321" s="896"/>
    </row>
    <row r="7322" spans="6:6" x14ac:dyDescent="0.2">
      <c r="F7322" s="896"/>
    </row>
    <row r="7323" spans="6:6" x14ac:dyDescent="0.2">
      <c r="F7323" s="896"/>
    </row>
    <row r="7324" spans="6:6" x14ac:dyDescent="0.2">
      <c r="F7324" s="896"/>
    </row>
    <row r="7325" spans="6:6" x14ac:dyDescent="0.2">
      <c r="F7325" s="896"/>
    </row>
    <row r="7326" spans="6:6" x14ac:dyDescent="0.2">
      <c r="F7326" s="896"/>
    </row>
    <row r="7327" spans="6:6" x14ac:dyDescent="0.2">
      <c r="F7327" s="896"/>
    </row>
    <row r="7328" spans="6:6" x14ac:dyDescent="0.2">
      <c r="F7328" s="896"/>
    </row>
    <row r="7329" spans="6:6" x14ac:dyDescent="0.2">
      <c r="F7329" s="896"/>
    </row>
    <row r="7330" spans="6:6" x14ac:dyDescent="0.2">
      <c r="F7330" s="896"/>
    </row>
    <row r="7331" spans="6:6" x14ac:dyDescent="0.2">
      <c r="F7331" s="896"/>
    </row>
    <row r="7332" spans="6:6" x14ac:dyDescent="0.2">
      <c r="F7332" s="896"/>
    </row>
    <row r="7333" spans="6:6" x14ac:dyDescent="0.2">
      <c r="F7333" s="896"/>
    </row>
    <row r="7334" spans="6:6" x14ac:dyDescent="0.2">
      <c r="F7334" s="896"/>
    </row>
    <row r="7335" spans="6:6" x14ac:dyDescent="0.2">
      <c r="F7335" s="896"/>
    </row>
    <row r="7336" spans="6:6" x14ac:dyDescent="0.2">
      <c r="F7336" s="896"/>
    </row>
    <row r="7337" spans="6:6" x14ac:dyDescent="0.2">
      <c r="F7337" s="896"/>
    </row>
    <row r="7338" spans="6:6" x14ac:dyDescent="0.2">
      <c r="F7338" s="896"/>
    </row>
    <row r="7339" spans="6:6" x14ac:dyDescent="0.2">
      <c r="F7339" s="896"/>
    </row>
    <row r="7340" spans="6:6" x14ac:dyDescent="0.2">
      <c r="F7340" s="896"/>
    </row>
    <row r="7341" spans="6:6" x14ac:dyDescent="0.2">
      <c r="F7341" s="896"/>
    </row>
    <row r="7342" spans="6:6" x14ac:dyDescent="0.2">
      <c r="F7342" s="896"/>
    </row>
    <row r="7343" spans="6:6" x14ac:dyDescent="0.2">
      <c r="F7343" s="896"/>
    </row>
    <row r="7344" spans="6:6" x14ac:dyDescent="0.2">
      <c r="F7344" s="896"/>
    </row>
    <row r="7345" spans="6:6" x14ac:dyDescent="0.2">
      <c r="F7345" s="896"/>
    </row>
    <row r="7346" spans="6:6" x14ac:dyDescent="0.2">
      <c r="F7346" s="896"/>
    </row>
    <row r="7347" spans="6:6" x14ac:dyDescent="0.2">
      <c r="F7347" s="896"/>
    </row>
    <row r="7348" spans="6:6" x14ac:dyDescent="0.2">
      <c r="F7348" s="896"/>
    </row>
    <row r="7349" spans="6:6" x14ac:dyDescent="0.2">
      <c r="F7349" s="896"/>
    </row>
    <row r="7350" spans="6:6" x14ac:dyDescent="0.2">
      <c r="F7350" s="896"/>
    </row>
    <row r="7351" spans="6:6" x14ac:dyDescent="0.2">
      <c r="F7351" s="896"/>
    </row>
    <row r="7352" spans="6:6" x14ac:dyDescent="0.2">
      <c r="F7352" s="896"/>
    </row>
    <row r="7353" spans="6:6" x14ac:dyDescent="0.2">
      <c r="F7353" s="896"/>
    </row>
    <row r="7354" spans="6:6" x14ac:dyDescent="0.2">
      <c r="F7354" s="896"/>
    </row>
    <row r="7355" spans="6:6" x14ac:dyDescent="0.2">
      <c r="F7355" s="896"/>
    </row>
    <row r="7356" spans="6:6" x14ac:dyDescent="0.2">
      <c r="F7356" s="896"/>
    </row>
    <row r="7357" spans="6:6" x14ac:dyDescent="0.2">
      <c r="F7357" s="896"/>
    </row>
    <row r="7358" spans="6:6" x14ac:dyDescent="0.2">
      <c r="F7358" s="896"/>
    </row>
    <row r="7359" spans="6:6" x14ac:dyDescent="0.2">
      <c r="F7359" s="896"/>
    </row>
    <row r="7360" spans="6:6" x14ac:dyDescent="0.2">
      <c r="F7360" s="896"/>
    </row>
    <row r="7361" spans="6:6" x14ac:dyDescent="0.2">
      <c r="F7361" s="896"/>
    </row>
    <row r="7362" spans="6:6" x14ac:dyDescent="0.2">
      <c r="F7362" s="896"/>
    </row>
    <row r="7363" spans="6:6" x14ac:dyDescent="0.2">
      <c r="F7363" s="896"/>
    </row>
    <row r="7364" spans="6:6" x14ac:dyDescent="0.2">
      <c r="F7364" s="896"/>
    </row>
    <row r="7365" spans="6:6" x14ac:dyDescent="0.2">
      <c r="F7365" s="896"/>
    </row>
    <row r="7366" spans="6:6" x14ac:dyDescent="0.2">
      <c r="F7366" s="896"/>
    </row>
    <row r="7367" spans="6:6" x14ac:dyDescent="0.2">
      <c r="F7367" s="896"/>
    </row>
    <row r="7368" spans="6:6" x14ac:dyDescent="0.2">
      <c r="F7368" s="896"/>
    </row>
    <row r="7369" spans="6:6" x14ac:dyDescent="0.2">
      <c r="F7369" s="896"/>
    </row>
    <row r="7370" spans="6:6" x14ac:dyDescent="0.2">
      <c r="F7370" s="896"/>
    </row>
    <row r="7371" spans="6:6" x14ac:dyDescent="0.2">
      <c r="F7371" s="896"/>
    </row>
    <row r="7372" spans="6:6" x14ac:dyDescent="0.2">
      <c r="F7372" s="896"/>
    </row>
    <row r="7373" spans="6:6" x14ac:dyDescent="0.2">
      <c r="F7373" s="896"/>
    </row>
    <row r="7374" spans="6:6" x14ac:dyDescent="0.2">
      <c r="F7374" s="896"/>
    </row>
    <row r="7375" spans="6:6" x14ac:dyDescent="0.2">
      <c r="F7375" s="896"/>
    </row>
    <row r="7376" spans="6:6" x14ac:dyDescent="0.2">
      <c r="F7376" s="896"/>
    </row>
    <row r="7377" spans="6:6" x14ac:dyDescent="0.2">
      <c r="F7377" s="896"/>
    </row>
    <row r="7378" spans="6:6" x14ac:dyDescent="0.2">
      <c r="F7378" s="896"/>
    </row>
    <row r="7379" spans="6:6" x14ac:dyDescent="0.2">
      <c r="F7379" s="896"/>
    </row>
    <row r="7380" spans="6:6" x14ac:dyDescent="0.2">
      <c r="F7380" s="896"/>
    </row>
    <row r="7381" spans="6:6" x14ac:dyDescent="0.2">
      <c r="F7381" s="896"/>
    </row>
    <row r="7382" spans="6:6" x14ac:dyDescent="0.2">
      <c r="F7382" s="896"/>
    </row>
    <row r="7383" spans="6:6" x14ac:dyDescent="0.2">
      <c r="F7383" s="896"/>
    </row>
    <row r="7384" spans="6:6" x14ac:dyDescent="0.2">
      <c r="F7384" s="896"/>
    </row>
    <row r="7385" spans="6:6" x14ac:dyDescent="0.2">
      <c r="F7385" s="896"/>
    </row>
    <row r="7386" spans="6:6" x14ac:dyDescent="0.2">
      <c r="F7386" s="896"/>
    </row>
    <row r="7387" spans="6:6" x14ac:dyDescent="0.2">
      <c r="F7387" s="896"/>
    </row>
    <row r="7388" spans="6:6" x14ac:dyDescent="0.2">
      <c r="F7388" s="896"/>
    </row>
    <row r="7389" spans="6:6" x14ac:dyDescent="0.2">
      <c r="F7389" s="896"/>
    </row>
    <row r="7390" spans="6:6" x14ac:dyDescent="0.2">
      <c r="F7390" s="896"/>
    </row>
    <row r="7391" spans="6:6" x14ac:dyDescent="0.2">
      <c r="F7391" s="896"/>
    </row>
    <row r="7392" spans="6:6" x14ac:dyDescent="0.2">
      <c r="F7392" s="896"/>
    </row>
    <row r="7393" spans="6:6" x14ac:dyDescent="0.2">
      <c r="F7393" s="896"/>
    </row>
    <row r="7394" spans="6:6" x14ac:dyDescent="0.2">
      <c r="F7394" s="896"/>
    </row>
    <row r="7395" spans="6:6" x14ac:dyDescent="0.2">
      <c r="F7395" s="896"/>
    </row>
    <row r="7396" spans="6:6" x14ac:dyDescent="0.2">
      <c r="F7396" s="896"/>
    </row>
    <row r="7397" spans="6:6" x14ac:dyDescent="0.2">
      <c r="F7397" s="896"/>
    </row>
    <row r="7398" spans="6:6" x14ac:dyDescent="0.2">
      <c r="F7398" s="896"/>
    </row>
    <row r="7399" spans="6:6" x14ac:dyDescent="0.2">
      <c r="F7399" s="896"/>
    </row>
    <row r="7400" spans="6:6" x14ac:dyDescent="0.2">
      <c r="F7400" s="896"/>
    </row>
    <row r="7401" spans="6:6" x14ac:dyDescent="0.2">
      <c r="F7401" s="896"/>
    </row>
    <row r="7402" spans="6:6" x14ac:dyDescent="0.2">
      <c r="F7402" s="896"/>
    </row>
    <row r="7403" spans="6:6" x14ac:dyDescent="0.2">
      <c r="F7403" s="896"/>
    </row>
    <row r="7404" spans="6:6" x14ac:dyDescent="0.2">
      <c r="F7404" s="896"/>
    </row>
    <row r="7405" spans="6:6" x14ac:dyDescent="0.2">
      <c r="F7405" s="896"/>
    </row>
    <row r="7406" spans="6:6" x14ac:dyDescent="0.2">
      <c r="F7406" s="896"/>
    </row>
    <row r="7407" spans="6:6" x14ac:dyDescent="0.2">
      <c r="F7407" s="896"/>
    </row>
    <row r="7408" spans="6:6" x14ac:dyDescent="0.2">
      <c r="F7408" s="896"/>
    </row>
    <row r="7409" spans="6:6" x14ac:dyDescent="0.2">
      <c r="F7409" s="896"/>
    </row>
    <row r="7410" spans="6:6" x14ac:dyDescent="0.2">
      <c r="F7410" s="896"/>
    </row>
    <row r="7411" spans="6:6" x14ac:dyDescent="0.2">
      <c r="F7411" s="896"/>
    </row>
    <row r="7412" spans="6:6" x14ac:dyDescent="0.2">
      <c r="F7412" s="896"/>
    </row>
    <row r="7413" spans="6:6" x14ac:dyDescent="0.2">
      <c r="F7413" s="896"/>
    </row>
    <row r="7414" spans="6:6" x14ac:dyDescent="0.2">
      <c r="F7414" s="896"/>
    </row>
    <row r="7415" spans="6:6" x14ac:dyDescent="0.2">
      <c r="F7415" s="896"/>
    </row>
    <row r="7416" spans="6:6" x14ac:dyDescent="0.2">
      <c r="F7416" s="896"/>
    </row>
    <row r="7417" spans="6:6" x14ac:dyDescent="0.2">
      <c r="F7417" s="896"/>
    </row>
    <row r="7418" spans="6:6" x14ac:dyDescent="0.2">
      <c r="F7418" s="896"/>
    </row>
    <row r="7419" spans="6:6" x14ac:dyDescent="0.2">
      <c r="F7419" s="896"/>
    </row>
    <row r="7420" spans="6:6" x14ac:dyDescent="0.2">
      <c r="F7420" s="896"/>
    </row>
    <row r="7421" spans="6:6" x14ac:dyDescent="0.2">
      <c r="F7421" s="896"/>
    </row>
    <row r="7422" spans="6:6" x14ac:dyDescent="0.2">
      <c r="F7422" s="896"/>
    </row>
    <row r="7423" spans="6:6" x14ac:dyDescent="0.2">
      <c r="F7423" s="896"/>
    </row>
    <row r="7424" spans="6:6" x14ac:dyDescent="0.2">
      <c r="F7424" s="896"/>
    </row>
    <row r="7425" spans="6:6" x14ac:dyDescent="0.2">
      <c r="F7425" s="896"/>
    </row>
    <row r="7426" spans="6:6" x14ac:dyDescent="0.2">
      <c r="F7426" s="896"/>
    </row>
    <row r="7427" spans="6:6" x14ac:dyDescent="0.2">
      <c r="F7427" s="896"/>
    </row>
    <row r="7428" spans="6:6" x14ac:dyDescent="0.2">
      <c r="F7428" s="896"/>
    </row>
    <row r="7429" spans="6:6" x14ac:dyDescent="0.2">
      <c r="F7429" s="896"/>
    </row>
    <row r="7430" spans="6:6" x14ac:dyDescent="0.2">
      <c r="F7430" s="896"/>
    </row>
    <row r="7431" spans="6:6" x14ac:dyDescent="0.2">
      <c r="F7431" s="896"/>
    </row>
    <row r="7432" spans="6:6" x14ac:dyDescent="0.2">
      <c r="F7432" s="896"/>
    </row>
    <row r="7433" spans="6:6" x14ac:dyDescent="0.2">
      <c r="F7433" s="896"/>
    </row>
    <row r="7434" spans="6:6" x14ac:dyDescent="0.2">
      <c r="F7434" s="896"/>
    </row>
    <row r="7435" spans="6:6" x14ac:dyDescent="0.2">
      <c r="F7435" s="896"/>
    </row>
    <row r="7436" spans="6:6" x14ac:dyDescent="0.2">
      <c r="F7436" s="896"/>
    </row>
    <row r="7437" spans="6:6" x14ac:dyDescent="0.2">
      <c r="F7437" s="896"/>
    </row>
    <row r="7438" spans="6:6" x14ac:dyDescent="0.2">
      <c r="F7438" s="896"/>
    </row>
    <row r="7439" spans="6:6" x14ac:dyDescent="0.2">
      <c r="F7439" s="896"/>
    </row>
    <row r="7440" spans="6:6" x14ac:dyDescent="0.2">
      <c r="F7440" s="896"/>
    </row>
    <row r="7441" spans="6:6" x14ac:dyDescent="0.2">
      <c r="F7441" s="896"/>
    </row>
    <row r="7442" spans="6:6" x14ac:dyDescent="0.2">
      <c r="F7442" s="896"/>
    </row>
    <row r="7443" spans="6:6" x14ac:dyDescent="0.2">
      <c r="F7443" s="896"/>
    </row>
    <row r="7444" spans="6:6" x14ac:dyDescent="0.2">
      <c r="F7444" s="896"/>
    </row>
    <row r="7445" spans="6:6" x14ac:dyDescent="0.2">
      <c r="F7445" s="896"/>
    </row>
    <row r="7446" spans="6:6" x14ac:dyDescent="0.2">
      <c r="F7446" s="896"/>
    </row>
    <row r="7447" spans="6:6" x14ac:dyDescent="0.2">
      <c r="F7447" s="896"/>
    </row>
    <row r="7448" spans="6:6" x14ac:dyDescent="0.2">
      <c r="F7448" s="896"/>
    </row>
    <row r="7449" spans="6:6" x14ac:dyDescent="0.2">
      <c r="F7449" s="896"/>
    </row>
    <row r="7450" spans="6:6" x14ac:dyDescent="0.2">
      <c r="F7450" s="896"/>
    </row>
    <row r="7451" spans="6:6" x14ac:dyDescent="0.2">
      <c r="F7451" s="896"/>
    </row>
    <row r="7452" spans="6:6" x14ac:dyDescent="0.2">
      <c r="F7452" s="896"/>
    </row>
    <row r="7453" spans="6:6" x14ac:dyDescent="0.2">
      <c r="F7453" s="896"/>
    </row>
    <row r="7454" spans="6:6" x14ac:dyDescent="0.2">
      <c r="F7454" s="896"/>
    </row>
    <row r="7455" spans="6:6" x14ac:dyDescent="0.2">
      <c r="F7455" s="896"/>
    </row>
    <row r="7456" spans="6:6" x14ac:dyDescent="0.2">
      <c r="F7456" s="896"/>
    </row>
    <row r="7457" spans="6:6" x14ac:dyDescent="0.2">
      <c r="F7457" s="896"/>
    </row>
    <row r="7458" spans="6:6" x14ac:dyDescent="0.2">
      <c r="F7458" s="896"/>
    </row>
    <row r="7459" spans="6:6" x14ac:dyDescent="0.2">
      <c r="F7459" s="896"/>
    </row>
    <row r="7460" spans="6:6" x14ac:dyDescent="0.2">
      <c r="F7460" s="896"/>
    </row>
    <row r="7461" spans="6:6" x14ac:dyDescent="0.2">
      <c r="F7461" s="896"/>
    </row>
    <row r="7462" spans="6:6" x14ac:dyDescent="0.2">
      <c r="F7462" s="896"/>
    </row>
    <row r="7463" spans="6:6" x14ac:dyDescent="0.2">
      <c r="F7463" s="896"/>
    </row>
    <row r="7464" spans="6:6" x14ac:dyDescent="0.2">
      <c r="F7464" s="896"/>
    </row>
    <row r="7465" spans="6:6" x14ac:dyDescent="0.2">
      <c r="F7465" s="896"/>
    </row>
    <row r="7466" spans="6:6" x14ac:dyDescent="0.2">
      <c r="F7466" s="896"/>
    </row>
    <row r="7467" spans="6:6" x14ac:dyDescent="0.2">
      <c r="F7467" s="896"/>
    </row>
    <row r="7468" spans="6:6" x14ac:dyDescent="0.2">
      <c r="F7468" s="896"/>
    </row>
    <row r="7469" spans="6:6" x14ac:dyDescent="0.2">
      <c r="F7469" s="896"/>
    </row>
    <row r="7470" spans="6:6" x14ac:dyDescent="0.2">
      <c r="F7470" s="896"/>
    </row>
    <row r="7471" spans="6:6" x14ac:dyDescent="0.2">
      <c r="F7471" s="896"/>
    </row>
    <row r="7472" spans="6:6" x14ac:dyDescent="0.2">
      <c r="F7472" s="896"/>
    </row>
    <row r="7473" spans="6:6" x14ac:dyDescent="0.2">
      <c r="F7473" s="896"/>
    </row>
    <row r="7474" spans="6:6" x14ac:dyDescent="0.2">
      <c r="F7474" s="896"/>
    </row>
    <row r="7475" spans="6:6" x14ac:dyDescent="0.2">
      <c r="F7475" s="896"/>
    </row>
    <row r="7476" spans="6:6" x14ac:dyDescent="0.2">
      <c r="F7476" s="896"/>
    </row>
    <row r="7477" spans="6:6" x14ac:dyDescent="0.2">
      <c r="F7477" s="896"/>
    </row>
    <row r="7478" spans="6:6" x14ac:dyDescent="0.2">
      <c r="F7478" s="896"/>
    </row>
    <row r="7479" spans="6:6" x14ac:dyDescent="0.2">
      <c r="F7479" s="896"/>
    </row>
    <row r="7480" spans="6:6" x14ac:dyDescent="0.2">
      <c r="F7480" s="896"/>
    </row>
    <row r="7481" spans="6:6" x14ac:dyDescent="0.2">
      <c r="F7481" s="896"/>
    </row>
    <row r="7482" spans="6:6" x14ac:dyDescent="0.2">
      <c r="F7482" s="896"/>
    </row>
    <row r="7483" spans="6:6" x14ac:dyDescent="0.2">
      <c r="F7483" s="896"/>
    </row>
    <row r="7484" spans="6:6" x14ac:dyDescent="0.2">
      <c r="F7484" s="896"/>
    </row>
    <row r="7485" spans="6:6" x14ac:dyDescent="0.2">
      <c r="F7485" s="896"/>
    </row>
    <row r="7486" spans="6:6" x14ac:dyDescent="0.2">
      <c r="F7486" s="896"/>
    </row>
    <row r="7487" spans="6:6" x14ac:dyDescent="0.2">
      <c r="F7487" s="896"/>
    </row>
    <row r="7488" spans="6:6" x14ac:dyDescent="0.2">
      <c r="F7488" s="896"/>
    </row>
    <row r="7489" spans="6:6" x14ac:dyDescent="0.2">
      <c r="F7489" s="896"/>
    </row>
    <row r="7490" spans="6:6" x14ac:dyDescent="0.2">
      <c r="F7490" s="896"/>
    </row>
    <row r="7491" spans="6:6" x14ac:dyDescent="0.2">
      <c r="F7491" s="896"/>
    </row>
    <row r="7492" spans="6:6" x14ac:dyDescent="0.2">
      <c r="F7492" s="896"/>
    </row>
    <row r="7493" spans="6:6" x14ac:dyDescent="0.2">
      <c r="F7493" s="896"/>
    </row>
    <row r="7494" spans="6:6" x14ac:dyDescent="0.2">
      <c r="F7494" s="896"/>
    </row>
    <row r="7495" spans="6:6" x14ac:dyDescent="0.2">
      <c r="F7495" s="896"/>
    </row>
    <row r="7496" spans="6:6" x14ac:dyDescent="0.2">
      <c r="F7496" s="896"/>
    </row>
    <row r="7497" spans="6:6" x14ac:dyDescent="0.2">
      <c r="F7497" s="896"/>
    </row>
    <row r="7498" spans="6:6" x14ac:dyDescent="0.2">
      <c r="F7498" s="896"/>
    </row>
    <row r="7499" spans="6:6" x14ac:dyDescent="0.2">
      <c r="F7499" s="896"/>
    </row>
    <row r="7500" spans="6:6" x14ac:dyDescent="0.2">
      <c r="F7500" s="896"/>
    </row>
    <row r="7501" spans="6:6" x14ac:dyDescent="0.2">
      <c r="F7501" s="896"/>
    </row>
    <row r="7502" spans="6:6" x14ac:dyDescent="0.2">
      <c r="F7502" s="896"/>
    </row>
    <row r="7503" spans="6:6" x14ac:dyDescent="0.2">
      <c r="F7503" s="896"/>
    </row>
    <row r="7504" spans="6:6" x14ac:dyDescent="0.2">
      <c r="F7504" s="896"/>
    </row>
    <row r="7505" spans="6:6" x14ac:dyDescent="0.2">
      <c r="F7505" s="896"/>
    </row>
    <row r="7506" spans="6:6" x14ac:dyDescent="0.2">
      <c r="F7506" s="896"/>
    </row>
    <row r="7507" spans="6:6" x14ac:dyDescent="0.2">
      <c r="F7507" s="896"/>
    </row>
    <row r="7508" spans="6:6" x14ac:dyDescent="0.2">
      <c r="F7508" s="896"/>
    </row>
    <row r="7509" spans="6:6" x14ac:dyDescent="0.2">
      <c r="F7509" s="896"/>
    </row>
    <row r="7510" spans="6:6" x14ac:dyDescent="0.2">
      <c r="F7510" s="896"/>
    </row>
    <row r="7511" spans="6:6" x14ac:dyDescent="0.2">
      <c r="F7511" s="896"/>
    </row>
    <row r="7512" spans="6:6" x14ac:dyDescent="0.2">
      <c r="F7512" s="896"/>
    </row>
    <row r="7513" spans="6:6" x14ac:dyDescent="0.2">
      <c r="F7513" s="896"/>
    </row>
    <row r="7514" spans="6:6" x14ac:dyDescent="0.2">
      <c r="F7514" s="896"/>
    </row>
    <row r="7515" spans="6:6" x14ac:dyDescent="0.2">
      <c r="F7515" s="896"/>
    </row>
    <row r="7516" spans="6:6" x14ac:dyDescent="0.2">
      <c r="F7516" s="896"/>
    </row>
    <row r="7517" spans="6:6" x14ac:dyDescent="0.2">
      <c r="F7517" s="896"/>
    </row>
    <row r="7518" spans="6:6" x14ac:dyDescent="0.2">
      <c r="F7518" s="896"/>
    </row>
    <row r="7519" spans="6:6" x14ac:dyDescent="0.2">
      <c r="F7519" s="896"/>
    </row>
    <row r="7520" spans="6:6" x14ac:dyDescent="0.2">
      <c r="F7520" s="896"/>
    </row>
    <row r="7521" spans="6:6" x14ac:dyDescent="0.2">
      <c r="F7521" s="896"/>
    </row>
    <row r="7522" spans="6:6" x14ac:dyDescent="0.2">
      <c r="F7522" s="896"/>
    </row>
    <row r="7523" spans="6:6" x14ac:dyDescent="0.2">
      <c r="F7523" s="896"/>
    </row>
    <row r="7524" spans="6:6" x14ac:dyDescent="0.2">
      <c r="F7524" s="896"/>
    </row>
    <row r="7525" spans="6:6" x14ac:dyDescent="0.2">
      <c r="F7525" s="896"/>
    </row>
    <row r="7526" spans="6:6" x14ac:dyDescent="0.2">
      <c r="F7526" s="896"/>
    </row>
    <row r="7527" spans="6:6" x14ac:dyDescent="0.2">
      <c r="F7527" s="896"/>
    </row>
    <row r="7528" spans="6:6" x14ac:dyDescent="0.2">
      <c r="F7528" s="896"/>
    </row>
    <row r="7529" spans="6:6" x14ac:dyDescent="0.2">
      <c r="F7529" s="896"/>
    </row>
    <row r="7530" spans="6:6" x14ac:dyDescent="0.2">
      <c r="F7530" s="896"/>
    </row>
    <row r="7531" spans="6:6" x14ac:dyDescent="0.2">
      <c r="F7531" s="896"/>
    </row>
    <row r="7532" spans="6:6" x14ac:dyDescent="0.2">
      <c r="F7532" s="896"/>
    </row>
    <row r="7533" spans="6:6" x14ac:dyDescent="0.2">
      <c r="F7533" s="896"/>
    </row>
    <row r="7534" spans="6:6" x14ac:dyDescent="0.2">
      <c r="F7534" s="896"/>
    </row>
    <row r="7535" spans="6:6" x14ac:dyDescent="0.2">
      <c r="F7535" s="896"/>
    </row>
    <row r="7536" spans="6:6" x14ac:dyDescent="0.2">
      <c r="F7536" s="896"/>
    </row>
    <row r="7537" spans="6:6" x14ac:dyDescent="0.2">
      <c r="F7537" s="896"/>
    </row>
    <row r="7538" spans="6:6" x14ac:dyDescent="0.2">
      <c r="F7538" s="896"/>
    </row>
    <row r="7539" spans="6:6" x14ac:dyDescent="0.2">
      <c r="F7539" s="896"/>
    </row>
    <row r="7540" spans="6:6" x14ac:dyDescent="0.2">
      <c r="F7540" s="896"/>
    </row>
    <row r="7541" spans="6:6" x14ac:dyDescent="0.2">
      <c r="F7541" s="896"/>
    </row>
    <row r="7542" spans="6:6" x14ac:dyDescent="0.2">
      <c r="F7542" s="896"/>
    </row>
    <row r="7543" spans="6:6" x14ac:dyDescent="0.2">
      <c r="F7543" s="896"/>
    </row>
    <row r="7544" spans="6:6" x14ac:dyDescent="0.2">
      <c r="F7544" s="896"/>
    </row>
    <row r="7545" spans="6:6" x14ac:dyDescent="0.2">
      <c r="F7545" s="896"/>
    </row>
    <row r="7546" spans="6:6" x14ac:dyDescent="0.2">
      <c r="F7546" s="896"/>
    </row>
    <row r="7547" spans="6:6" x14ac:dyDescent="0.2">
      <c r="F7547" s="896"/>
    </row>
    <row r="7548" spans="6:6" x14ac:dyDescent="0.2">
      <c r="F7548" s="896"/>
    </row>
    <row r="7549" spans="6:6" x14ac:dyDescent="0.2">
      <c r="F7549" s="896"/>
    </row>
    <row r="7550" spans="6:6" x14ac:dyDescent="0.2">
      <c r="F7550" s="896"/>
    </row>
    <row r="7551" spans="6:6" x14ac:dyDescent="0.2">
      <c r="F7551" s="896"/>
    </row>
    <row r="7552" spans="6:6" x14ac:dyDescent="0.2">
      <c r="F7552" s="896"/>
    </row>
    <row r="7553" spans="6:6" x14ac:dyDescent="0.2">
      <c r="F7553" s="896"/>
    </row>
    <row r="7554" spans="6:6" x14ac:dyDescent="0.2">
      <c r="F7554" s="896"/>
    </row>
    <row r="7555" spans="6:6" x14ac:dyDescent="0.2">
      <c r="F7555" s="896"/>
    </row>
    <row r="7556" spans="6:6" x14ac:dyDescent="0.2">
      <c r="F7556" s="896"/>
    </row>
    <row r="7557" spans="6:6" x14ac:dyDescent="0.2">
      <c r="F7557" s="896"/>
    </row>
    <row r="7558" spans="6:6" x14ac:dyDescent="0.2">
      <c r="F7558" s="896"/>
    </row>
    <row r="7559" spans="6:6" x14ac:dyDescent="0.2">
      <c r="F7559" s="896"/>
    </row>
    <row r="7560" spans="6:6" x14ac:dyDescent="0.2">
      <c r="F7560" s="896"/>
    </row>
    <row r="7561" spans="6:6" x14ac:dyDescent="0.2">
      <c r="F7561" s="896"/>
    </row>
    <row r="7562" spans="6:6" x14ac:dyDescent="0.2">
      <c r="F7562" s="896"/>
    </row>
    <row r="7563" spans="6:6" x14ac:dyDescent="0.2">
      <c r="F7563" s="896"/>
    </row>
    <row r="7564" spans="6:6" x14ac:dyDescent="0.2">
      <c r="F7564" s="896"/>
    </row>
    <row r="7565" spans="6:6" x14ac:dyDescent="0.2">
      <c r="F7565" s="896"/>
    </row>
    <row r="7566" spans="6:6" x14ac:dyDescent="0.2">
      <c r="F7566" s="896"/>
    </row>
    <row r="7567" spans="6:6" x14ac:dyDescent="0.2">
      <c r="F7567" s="896"/>
    </row>
    <row r="7568" spans="6:6" x14ac:dyDescent="0.2">
      <c r="F7568" s="896"/>
    </row>
    <row r="7569" spans="6:6" x14ac:dyDescent="0.2">
      <c r="F7569" s="896"/>
    </row>
    <row r="7570" spans="6:6" x14ac:dyDescent="0.2">
      <c r="F7570" s="896"/>
    </row>
    <row r="7571" spans="6:6" x14ac:dyDescent="0.2">
      <c r="F7571" s="896"/>
    </row>
    <row r="7572" spans="6:6" x14ac:dyDescent="0.2">
      <c r="F7572" s="896"/>
    </row>
    <row r="7573" spans="6:6" x14ac:dyDescent="0.2">
      <c r="F7573" s="896"/>
    </row>
    <row r="7574" spans="6:6" x14ac:dyDescent="0.2">
      <c r="F7574" s="896"/>
    </row>
    <row r="7575" spans="6:6" x14ac:dyDescent="0.2">
      <c r="F7575" s="896"/>
    </row>
    <row r="7576" spans="6:6" x14ac:dyDescent="0.2">
      <c r="F7576" s="896"/>
    </row>
    <row r="7577" spans="6:6" x14ac:dyDescent="0.2">
      <c r="F7577" s="896"/>
    </row>
    <row r="7578" spans="6:6" x14ac:dyDescent="0.2">
      <c r="F7578" s="896"/>
    </row>
    <row r="7579" spans="6:6" x14ac:dyDescent="0.2">
      <c r="F7579" s="896"/>
    </row>
    <row r="7580" spans="6:6" x14ac:dyDescent="0.2">
      <c r="F7580" s="896"/>
    </row>
    <row r="7581" spans="6:6" x14ac:dyDescent="0.2">
      <c r="F7581" s="896"/>
    </row>
    <row r="7582" spans="6:6" x14ac:dyDescent="0.2">
      <c r="F7582" s="896"/>
    </row>
    <row r="7583" spans="6:6" x14ac:dyDescent="0.2">
      <c r="F7583" s="896"/>
    </row>
    <row r="7584" spans="6:6" x14ac:dyDescent="0.2">
      <c r="F7584" s="896"/>
    </row>
    <row r="7585" spans="6:6" x14ac:dyDescent="0.2">
      <c r="F7585" s="896"/>
    </row>
    <row r="7586" spans="6:6" x14ac:dyDescent="0.2">
      <c r="F7586" s="896"/>
    </row>
    <row r="7587" spans="6:6" x14ac:dyDescent="0.2">
      <c r="F7587" s="896"/>
    </row>
    <row r="7588" spans="6:6" x14ac:dyDescent="0.2">
      <c r="F7588" s="896"/>
    </row>
    <row r="7589" spans="6:6" x14ac:dyDescent="0.2">
      <c r="F7589" s="896"/>
    </row>
    <row r="7590" spans="6:6" x14ac:dyDescent="0.2">
      <c r="F7590" s="896"/>
    </row>
    <row r="7591" spans="6:6" x14ac:dyDescent="0.2">
      <c r="F7591" s="896"/>
    </row>
    <row r="7592" spans="6:6" x14ac:dyDescent="0.2">
      <c r="F7592" s="896"/>
    </row>
    <row r="7593" spans="6:6" x14ac:dyDescent="0.2">
      <c r="F7593" s="896"/>
    </row>
    <row r="7594" spans="6:6" x14ac:dyDescent="0.2">
      <c r="F7594" s="896"/>
    </row>
    <row r="7595" spans="6:6" x14ac:dyDescent="0.2">
      <c r="F7595" s="896"/>
    </row>
    <row r="7596" spans="6:6" x14ac:dyDescent="0.2">
      <c r="F7596" s="896"/>
    </row>
    <row r="7597" spans="6:6" x14ac:dyDescent="0.2">
      <c r="F7597" s="896"/>
    </row>
    <row r="7598" spans="6:6" x14ac:dyDescent="0.2">
      <c r="F7598" s="896"/>
    </row>
    <row r="7599" spans="6:6" x14ac:dyDescent="0.2">
      <c r="F7599" s="896"/>
    </row>
    <row r="7600" spans="6:6" x14ac:dyDescent="0.2">
      <c r="F7600" s="896"/>
    </row>
    <row r="7601" spans="6:6" x14ac:dyDescent="0.2">
      <c r="F7601" s="896"/>
    </row>
    <row r="7602" spans="6:6" x14ac:dyDescent="0.2">
      <c r="F7602" s="896"/>
    </row>
    <row r="7603" spans="6:6" x14ac:dyDescent="0.2">
      <c r="F7603" s="896"/>
    </row>
    <row r="7604" spans="6:6" x14ac:dyDescent="0.2">
      <c r="F7604" s="896"/>
    </row>
    <row r="7605" spans="6:6" x14ac:dyDescent="0.2">
      <c r="F7605" s="896"/>
    </row>
    <row r="7606" spans="6:6" x14ac:dyDescent="0.2">
      <c r="F7606" s="896"/>
    </row>
    <row r="7607" spans="6:6" x14ac:dyDescent="0.2">
      <c r="F7607" s="896"/>
    </row>
    <row r="7608" spans="6:6" x14ac:dyDescent="0.2">
      <c r="F7608" s="896"/>
    </row>
    <row r="7609" spans="6:6" x14ac:dyDescent="0.2">
      <c r="F7609" s="896"/>
    </row>
    <row r="7610" spans="6:6" x14ac:dyDescent="0.2">
      <c r="F7610" s="896"/>
    </row>
    <row r="7611" spans="6:6" x14ac:dyDescent="0.2">
      <c r="F7611" s="896"/>
    </row>
    <row r="7612" spans="6:6" x14ac:dyDescent="0.2">
      <c r="F7612" s="896"/>
    </row>
    <row r="7613" spans="6:6" x14ac:dyDescent="0.2">
      <c r="F7613" s="896"/>
    </row>
    <row r="7614" spans="6:6" x14ac:dyDescent="0.2">
      <c r="F7614" s="896"/>
    </row>
    <row r="7615" spans="6:6" x14ac:dyDescent="0.2">
      <c r="F7615" s="896"/>
    </row>
    <row r="7616" spans="6:6" x14ac:dyDescent="0.2">
      <c r="F7616" s="896"/>
    </row>
    <row r="7617" spans="6:6" x14ac:dyDescent="0.2">
      <c r="F7617" s="896"/>
    </row>
    <row r="7618" spans="6:6" x14ac:dyDescent="0.2">
      <c r="F7618" s="896"/>
    </row>
    <row r="7619" spans="6:6" x14ac:dyDescent="0.2">
      <c r="F7619" s="896"/>
    </row>
    <row r="7620" spans="6:6" x14ac:dyDescent="0.2">
      <c r="F7620" s="896"/>
    </row>
    <row r="7621" spans="6:6" x14ac:dyDescent="0.2">
      <c r="F7621" s="896"/>
    </row>
    <row r="7622" spans="6:6" x14ac:dyDescent="0.2">
      <c r="F7622" s="896"/>
    </row>
    <row r="7623" spans="6:6" x14ac:dyDescent="0.2">
      <c r="F7623" s="896"/>
    </row>
    <row r="7624" spans="6:6" x14ac:dyDescent="0.2">
      <c r="F7624" s="896"/>
    </row>
    <row r="7625" spans="6:6" x14ac:dyDescent="0.2">
      <c r="F7625" s="896"/>
    </row>
    <row r="7626" spans="6:6" x14ac:dyDescent="0.2">
      <c r="F7626" s="896"/>
    </row>
    <row r="7627" spans="6:6" x14ac:dyDescent="0.2">
      <c r="F7627" s="896"/>
    </row>
    <row r="7628" spans="6:6" x14ac:dyDescent="0.2">
      <c r="F7628" s="896"/>
    </row>
    <row r="7629" spans="6:6" x14ac:dyDescent="0.2">
      <c r="F7629" s="896"/>
    </row>
    <row r="7630" spans="6:6" x14ac:dyDescent="0.2">
      <c r="F7630" s="896"/>
    </row>
    <row r="7631" spans="6:6" x14ac:dyDescent="0.2">
      <c r="F7631" s="896"/>
    </row>
    <row r="7632" spans="6:6" x14ac:dyDescent="0.2">
      <c r="F7632" s="896"/>
    </row>
    <row r="7633" spans="6:6" x14ac:dyDescent="0.2">
      <c r="F7633" s="896"/>
    </row>
    <row r="7634" spans="6:6" x14ac:dyDescent="0.2">
      <c r="F7634" s="896"/>
    </row>
    <row r="7635" spans="6:6" x14ac:dyDescent="0.2">
      <c r="F7635" s="896"/>
    </row>
    <row r="7636" spans="6:6" x14ac:dyDescent="0.2">
      <c r="F7636" s="896"/>
    </row>
    <row r="7637" spans="6:6" x14ac:dyDescent="0.2">
      <c r="F7637" s="896"/>
    </row>
    <row r="7638" spans="6:6" x14ac:dyDescent="0.2">
      <c r="F7638" s="896"/>
    </row>
    <row r="7639" spans="6:6" x14ac:dyDescent="0.2">
      <c r="F7639" s="896"/>
    </row>
    <row r="7640" spans="6:6" x14ac:dyDescent="0.2">
      <c r="F7640" s="896"/>
    </row>
    <row r="7641" spans="6:6" x14ac:dyDescent="0.2">
      <c r="F7641" s="896"/>
    </row>
    <row r="7642" spans="6:6" x14ac:dyDescent="0.2">
      <c r="F7642" s="896"/>
    </row>
    <row r="7643" spans="6:6" x14ac:dyDescent="0.2">
      <c r="F7643" s="896"/>
    </row>
    <row r="7644" spans="6:6" x14ac:dyDescent="0.2">
      <c r="F7644" s="896"/>
    </row>
    <row r="7645" spans="6:6" x14ac:dyDescent="0.2">
      <c r="F7645" s="896"/>
    </row>
    <row r="7646" spans="6:6" x14ac:dyDescent="0.2">
      <c r="F7646" s="896"/>
    </row>
    <row r="7647" spans="6:6" x14ac:dyDescent="0.2">
      <c r="F7647" s="896"/>
    </row>
    <row r="7648" spans="6:6" x14ac:dyDescent="0.2">
      <c r="F7648" s="896"/>
    </row>
    <row r="7649" spans="6:6" x14ac:dyDescent="0.2">
      <c r="F7649" s="896"/>
    </row>
    <row r="7650" spans="6:6" x14ac:dyDescent="0.2">
      <c r="F7650" s="896"/>
    </row>
    <row r="7651" spans="6:6" x14ac:dyDescent="0.2">
      <c r="F7651" s="896"/>
    </row>
    <row r="7652" spans="6:6" x14ac:dyDescent="0.2">
      <c r="F7652" s="896"/>
    </row>
    <row r="7653" spans="6:6" x14ac:dyDescent="0.2">
      <c r="F7653" s="896"/>
    </row>
    <row r="7654" spans="6:6" x14ac:dyDescent="0.2">
      <c r="F7654" s="896"/>
    </row>
    <row r="7655" spans="6:6" x14ac:dyDescent="0.2">
      <c r="F7655" s="896"/>
    </row>
    <row r="7656" spans="6:6" x14ac:dyDescent="0.2">
      <c r="F7656" s="896"/>
    </row>
    <row r="7657" spans="6:6" x14ac:dyDescent="0.2">
      <c r="F7657" s="896"/>
    </row>
    <row r="7658" spans="6:6" x14ac:dyDescent="0.2">
      <c r="F7658" s="896"/>
    </row>
    <row r="7659" spans="6:6" x14ac:dyDescent="0.2">
      <c r="F7659" s="896"/>
    </row>
    <row r="7660" spans="6:6" x14ac:dyDescent="0.2">
      <c r="F7660" s="896"/>
    </row>
    <row r="7661" spans="6:6" x14ac:dyDescent="0.2">
      <c r="F7661" s="896"/>
    </row>
    <row r="7662" spans="6:6" x14ac:dyDescent="0.2">
      <c r="F7662" s="896"/>
    </row>
    <row r="7663" spans="6:6" x14ac:dyDescent="0.2">
      <c r="F7663" s="896"/>
    </row>
    <row r="7664" spans="6:6" x14ac:dyDescent="0.2">
      <c r="F7664" s="896"/>
    </row>
    <row r="7665" spans="6:6" x14ac:dyDescent="0.2">
      <c r="F7665" s="896"/>
    </row>
    <row r="7666" spans="6:6" x14ac:dyDescent="0.2">
      <c r="F7666" s="896"/>
    </row>
    <row r="7667" spans="6:6" x14ac:dyDescent="0.2">
      <c r="F7667" s="896"/>
    </row>
    <row r="7668" spans="6:6" x14ac:dyDescent="0.2">
      <c r="F7668" s="896"/>
    </row>
    <row r="7669" spans="6:6" x14ac:dyDescent="0.2">
      <c r="F7669" s="896"/>
    </row>
    <row r="7670" spans="6:6" x14ac:dyDescent="0.2">
      <c r="F7670" s="896"/>
    </row>
    <row r="7671" spans="6:6" x14ac:dyDescent="0.2">
      <c r="F7671" s="896"/>
    </row>
    <row r="7672" spans="6:6" x14ac:dyDescent="0.2">
      <c r="F7672" s="896"/>
    </row>
    <row r="7673" spans="6:6" x14ac:dyDescent="0.2">
      <c r="F7673" s="896"/>
    </row>
    <row r="7674" spans="6:6" x14ac:dyDescent="0.2">
      <c r="F7674" s="896"/>
    </row>
    <row r="7675" spans="6:6" x14ac:dyDescent="0.2">
      <c r="F7675" s="896"/>
    </row>
    <row r="7676" spans="6:6" x14ac:dyDescent="0.2">
      <c r="F7676" s="896"/>
    </row>
    <row r="7677" spans="6:6" x14ac:dyDescent="0.2">
      <c r="F7677" s="896"/>
    </row>
    <row r="7678" spans="6:6" x14ac:dyDescent="0.2">
      <c r="F7678" s="896"/>
    </row>
    <row r="7679" spans="6:6" x14ac:dyDescent="0.2">
      <c r="F7679" s="896"/>
    </row>
    <row r="7680" spans="6:6" x14ac:dyDescent="0.2">
      <c r="F7680" s="896"/>
    </row>
    <row r="7681" spans="6:6" x14ac:dyDescent="0.2">
      <c r="F7681" s="896"/>
    </row>
    <row r="7682" spans="6:6" x14ac:dyDescent="0.2">
      <c r="F7682" s="896"/>
    </row>
    <row r="7683" spans="6:6" x14ac:dyDescent="0.2">
      <c r="F7683" s="896"/>
    </row>
    <row r="7684" spans="6:6" x14ac:dyDescent="0.2">
      <c r="F7684" s="896"/>
    </row>
    <row r="7685" spans="6:6" x14ac:dyDescent="0.2">
      <c r="F7685" s="896"/>
    </row>
    <row r="7686" spans="6:6" x14ac:dyDescent="0.2">
      <c r="F7686" s="896"/>
    </row>
    <row r="7687" spans="6:6" x14ac:dyDescent="0.2">
      <c r="F7687" s="896"/>
    </row>
    <row r="7688" spans="6:6" x14ac:dyDescent="0.2">
      <c r="F7688" s="896"/>
    </row>
    <row r="7689" spans="6:6" x14ac:dyDescent="0.2">
      <c r="F7689" s="896"/>
    </row>
    <row r="7690" spans="6:6" x14ac:dyDescent="0.2">
      <c r="F7690" s="896"/>
    </row>
    <row r="7691" spans="6:6" x14ac:dyDescent="0.2">
      <c r="F7691" s="896"/>
    </row>
    <row r="7692" spans="6:6" x14ac:dyDescent="0.2">
      <c r="F7692" s="896"/>
    </row>
    <row r="7693" spans="6:6" x14ac:dyDescent="0.2">
      <c r="F7693" s="896"/>
    </row>
    <row r="7694" spans="6:6" x14ac:dyDescent="0.2">
      <c r="F7694" s="896"/>
    </row>
    <row r="7695" spans="6:6" x14ac:dyDescent="0.2">
      <c r="F7695" s="896"/>
    </row>
    <row r="7696" spans="6:6" x14ac:dyDescent="0.2">
      <c r="F7696" s="896"/>
    </row>
    <row r="7697" spans="6:6" x14ac:dyDescent="0.2">
      <c r="F7697" s="896"/>
    </row>
    <row r="7698" spans="6:6" x14ac:dyDescent="0.2">
      <c r="F7698" s="896"/>
    </row>
    <row r="7699" spans="6:6" x14ac:dyDescent="0.2">
      <c r="F7699" s="896"/>
    </row>
    <row r="7700" spans="6:6" x14ac:dyDescent="0.2">
      <c r="F7700" s="896"/>
    </row>
    <row r="7701" spans="6:6" x14ac:dyDescent="0.2">
      <c r="F7701" s="896"/>
    </row>
    <row r="7702" spans="6:6" x14ac:dyDescent="0.2">
      <c r="F7702" s="896"/>
    </row>
    <row r="7703" spans="6:6" x14ac:dyDescent="0.2">
      <c r="F7703" s="896"/>
    </row>
    <row r="7704" spans="6:6" x14ac:dyDescent="0.2">
      <c r="F7704" s="896"/>
    </row>
    <row r="7705" spans="6:6" x14ac:dyDescent="0.2">
      <c r="F7705" s="896"/>
    </row>
    <row r="7706" spans="6:6" x14ac:dyDescent="0.2">
      <c r="F7706" s="896"/>
    </row>
    <row r="7707" spans="6:6" x14ac:dyDescent="0.2">
      <c r="F7707" s="896"/>
    </row>
    <row r="7708" spans="6:6" x14ac:dyDescent="0.2">
      <c r="F7708" s="896"/>
    </row>
    <row r="7709" spans="6:6" x14ac:dyDescent="0.2">
      <c r="F7709" s="896"/>
    </row>
    <row r="7710" spans="6:6" x14ac:dyDescent="0.2">
      <c r="F7710" s="896"/>
    </row>
    <row r="7711" spans="6:6" x14ac:dyDescent="0.2">
      <c r="F7711" s="896"/>
    </row>
    <row r="7712" spans="6:6" x14ac:dyDescent="0.2">
      <c r="F7712" s="896"/>
    </row>
    <row r="7713" spans="6:6" x14ac:dyDescent="0.2">
      <c r="F7713" s="896"/>
    </row>
    <row r="7714" spans="6:6" x14ac:dyDescent="0.2">
      <c r="F7714" s="896"/>
    </row>
    <row r="7715" spans="6:6" x14ac:dyDescent="0.2">
      <c r="F7715" s="896"/>
    </row>
    <row r="7716" spans="6:6" x14ac:dyDescent="0.2">
      <c r="F7716" s="896"/>
    </row>
    <row r="7717" spans="6:6" x14ac:dyDescent="0.2">
      <c r="F7717" s="896"/>
    </row>
    <row r="7718" spans="6:6" x14ac:dyDescent="0.2">
      <c r="F7718" s="896"/>
    </row>
    <row r="7719" spans="6:6" x14ac:dyDescent="0.2">
      <c r="F7719" s="896"/>
    </row>
    <row r="7720" spans="6:6" x14ac:dyDescent="0.2">
      <c r="F7720" s="896"/>
    </row>
    <row r="7721" spans="6:6" x14ac:dyDescent="0.2">
      <c r="F7721" s="896"/>
    </row>
    <row r="7722" spans="6:6" x14ac:dyDescent="0.2">
      <c r="F7722" s="896"/>
    </row>
    <row r="7723" spans="6:6" x14ac:dyDescent="0.2">
      <c r="F7723" s="896"/>
    </row>
    <row r="7724" spans="6:6" x14ac:dyDescent="0.2">
      <c r="F7724" s="896"/>
    </row>
    <row r="7725" spans="6:6" x14ac:dyDescent="0.2">
      <c r="F7725" s="896"/>
    </row>
    <row r="7726" spans="6:6" x14ac:dyDescent="0.2">
      <c r="F7726" s="896"/>
    </row>
    <row r="7727" spans="6:6" x14ac:dyDescent="0.2">
      <c r="F7727" s="896"/>
    </row>
    <row r="7728" spans="6:6" x14ac:dyDescent="0.2">
      <c r="F7728" s="896"/>
    </row>
    <row r="7729" spans="6:6" x14ac:dyDescent="0.2">
      <c r="F7729" s="896"/>
    </row>
    <row r="7730" spans="6:6" x14ac:dyDescent="0.2">
      <c r="F7730" s="896"/>
    </row>
    <row r="7731" spans="6:6" x14ac:dyDescent="0.2">
      <c r="F7731" s="896"/>
    </row>
    <row r="7732" spans="6:6" x14ac:dyDescent="0.2">
      <c r="F7732" s="896"/>
    </row>
    <row r="7733" spans="6:6" x14ac:dyDescent="0.2">
      <c r="F7733" s="896"/>
    </row>
    <row r="7734" spans="6:6" x14ac:dyDescent="0.2">
      <c r="F7734" s="896"/>
    </row>
    <row r="7735" spans="6:6" x14ac:dyDescent="0.2">
      <c r="F7735" s="896"/>
    </row>
    <row r="7736" spans="6:6" x14ac:dyDescent="0.2">
      <c r="F7736" s="896"/>
    </row>
    <row r="7737" spans="6:6" x14ac:dyDescent="0.2">
      <c r="F7737" s="896"/>
    </row>
    <row r="7738" spans="6:6" x14ac:dyDescent="0.2">
      <c r="F7738" s="896"/>
    </row>
    <row r="7739" spans="6:6" x14ac:dyDescent="0.2">
      <c r="F7739" s="896"/>
    </row>
    <row r="7740" spans="6:6" x14ac:dyDescent="0.2">
      <c r="F7740" s="896"/>
    </row>
    <row r="7741" spans="6:6" x14ac:dyDescent="0.2">
      <c r="F7741" s="896"/>
    </row>
    <row r="7742" spans="6:6" x14ac:dyDescent="0.2">
      <c r="F7742" s="896"/>
    </row>
    <row r="7743" spans="6:6" x14ac:dyDescent="0.2">
      <c r="F7743" s="896"/>
    </row>
    <row r="7744" spans="6:6" x14ac:dyDescent="0.2">
      <c r="F7744" s="896"/>
    </row>
    <row r="7745" spans="6:6" x14ac:dyDescent="0.2">
      <c r="F7745" s="896"/>
    </row>
    <row r="7746" spans="6:6" x14ac:dyDescent="0.2">
      <c r="F7746" s="896"/>
    </row>
    <row r="7747" spans="6:6" x14ac:dyDescent="0.2">
      <c r="F7747" s="896"/>
    </row>
    <row r="7748" spans="6:6" x14ac:dyDescent="0.2">
      <c r="F7748" s="896"/>
    </row>
    <row r="7749" spans="6:6" x14ac:dyDescent="0.2">
      <c r="F7749" s="896"/>
    </row>
    <row r="7750" spans="6:6" x14ac:dyDescent="0.2">
      <c r="F7750" s="896"/>
    </row>
    <row r="7751" spans="6:6" x14ac:dyDescent="0.2">
      <c r="F7751" s="896"/>
    </row>
    <row r="7752" spans="6:6" x14ac:dyDescent="0.2">
      <c r="F7752" s="896"/>
    </row>
    <row r="7753" spans="6:6" x14ac:dyDescent="0.2">
      <c r="F7753" s="896"/>
    </row>
    <row r="7754" spans="6:6" x14ac:dyDescent="0.2">
      <c r="F7754" s="896"/>
    </row>
    <row r="7755" spans="6:6" x14ac:dyDescent="0.2">
      <c r="F7755" s="896"/>
    </row>
    <row r="7756" spans="6:6" x14ac:dyDescent="0.2">
      <c r="F7756" s="896"/>
    </row>
    <row r="7757" spans="6:6" x14ac:dyDescent="0.2">
      <c r="F7757" s="896"/>
    </row>
    <row r="7758" spans="6:6" x14ac:dyDescent="0.2">
      <c r="F7758" s="896"/>
    </row>
    <row r="7759" spans="6:6" x14ac:dyDescent="0.2">
      <c r="F7759" s="896"/>
    </row>
    <row r="7760" spans="6:6" x14ac:dyDescent="0.2">
      <c r="F7760" s="896"/>
    </row>
    <row r="7761" spans="6:6" x14ac:dyDescent="0.2">
      <c r="F7761" s="896"/>
    </row>
    <row r="7762" spans="6:6" x14ac:dyDescent="0.2">
      <c r="F7762" s="896"/>
    </row>
    <row r="7763" spans="6:6" x14ac:dyDescent="0.2">
      <c r="F7763" s="896"/>
    </row>
    <row r="7764" spans="6:6" x14ac:dyDescent="0.2">
      <c r="F7764" s="896"/>
    </row>
    <row r="7765" spans="6:6" x14ac:dyDescent="0.2">
      <c r="F7765" s="896"/>
    </row>
    <row r="7766" spans="6:6" x14ac:dyDescent="0.2">
      <c r="F7766" s="896"/>
    </row>
    <row r="7767" spans="6:6" x14ac:dyDescent="0.2">
      <c r="F7767" s="896"/>
    </row>
    <row r="7768" spans="6:6" x14ac:dyDescent="0.2">
      <c r="F7768" s="896"/>
    </row>
    <row r="7769" spans="6:6" x14ac:dyDescent="0.2">
      <c r="F7769" s="896"/>
    </row>
    <row r="7770" spans="6:6" x14ac:dyDescent="0.2">
      <c r="F7770" s="896"/>
    </row>
    <row r="7771" spans="6:6" x14ac:dyDescent="0.2">
      <c r="F7771" s="896"/>
    </row>
    <row r="7772" spans="6:6" x14ac:dyDescent="0.2">
      <c r="F7772" s="896"/>
    </row>
    <row r="7773" spans="6:6" x14ac:dyDescent="0.2">
      <c r="F7773" s="896"/>
    </row>
    <row r="7774" spans="6:6" x14ac:dyDescent="0.2">
      <c r="F7774" s="896"/>
    </row>
    <row r="7775" spans="6:6" x14ac:dyDescent="0.2">
      <c r="F7775" s="896"/>
    </row>
    <row r="7776" spans="6:6" x14ac:dyDescent="0.2">
      <c r="F7776" s="896"/>
    </row>
    <row r="7777" spans="6:6" x14ac:dyDescent="0.2">
      <c r="F7777" s="896"/>
    </row>
    <row r="7778" spans="6:6" x14ac:dyDescent="0.2">
      <c r="F7778" s="896"/>
    </row>
    <row r="7779" spans="6:6" x14ac:dyDescent="0.2">
      <c r="F7779" s="896"/>
    </row>
    <row r="7780" spans="6:6" x14ac:dyDescent="0.2">
      <c r="F7780" s="896"/>
    </row>
    <row r="7781" spans="6:6" x14ac:dyDescent="0.2">
      <c r="F7781" s="896"/>
    </row>
    <row r="7782" spans="6:6" x14ac:dyDescent="0.2">
      <c r="F7782" s="896"/>
    </row>
    <row r="7783" spans="6:6" x14ac:dyDescent="0.2">
      <c r="F7783" s="896"/>
    </row>
    <row r="7784" spans="6:6" x14ac:dyDescent="0.2">
      <c r="F7784" s="896"/>
    </row>
    <row r="7785" spans="6:6" x14ac:dyDescent="0.2">
      <c r="F7785" s="896"/>
    </row>
    <row r="7786" spans="6:6" x14ac:dyDescent="0.2">
      <c r="F7786" s="896"/>
    </row>
    <row r="7787" spans="6:6" x14ac:dyDescent="0.2">
      <c r="F7787" s="896"/>
    </row>
    <row r="7788" spans="6:6" x14ac:dyDescent="0.2">
      <c r="F7788" s="896"/>
    </row>
    <row r="7789" spans="6:6" x14ac:dyDescent="0.2">
      <c r="F7789" s="896"/>
    </row>
    <row r="7790" spans="6:6" x14ac:dyDescent="0.2">
      <c r="F7790" s="896"/>
    </row>
    <row r="7791" spans="6:6" x14ac:dyDescent="0.2">
      <c r="F7791" s="896"/>
    </row>
    <row r="7792" spans="6:6" x14ac:dyDescent="0.2">
      <c r="F7792" s="896"/>
    </row>
    <row r="7793" spans="6:6" x14ac:dyDescent="0.2">
      <c r="F7793" s="896"/>
    </row>
    <row r="7794" spans="6:6" x14ac:dyDescent="0.2">
      <c r="F7794" s="896"/>
    </row>
    <row r="7795" spans="6:6" x14ac:dyDescent="0.2">
      <c r="F7795" s="896"/>
    </row>
    <row r="7796" spans="6:6" x14ac:dyDescent="0.2">
      <c r="F7796" s="896"/>
    </row>
    <row r="7797" spans="6:6" x14ac:dyDescent="0.2">
      <c r="F7797" s="896"/>
    </row>
    <row r="7798" spans="6:6" x14ac:dyDescent="0.2">
      <c r="F7798" s="896"/>
    </row>
    <row r="7799" spans="6:6" x14ac:dyDescent="0.2">
      <c r="F7799" s="896"/>
    </row>
    <row r="7800" spans="6:6" x14ac:dyDescent="0.2">
      <c r="F7800" s="896"/>
    </row>
    <row r="7801" spans="6:6" x14ac:dyDescent="0.2">
      <c r="F7801" s="896"/>
    </row>
    <row r="7802" spans="6:6" x14ac:dyDescent="0.2">
      <c r="F7802" s="896"/>
    </row>
    <row r="7803" spans="6:6" x14ac:dyDescent="0.2">
      <c r="F7803" s="896"/>
    </row>
    <row r="7804" spans="6:6" x14ac:dyDescent="0.2">
      <c r="F7804" s="896"/>
    </row>
    <row r="7805" spans="6:6" x14ac:dyDescent="0.2">
      <c r="F7805" s="896"/>
    </row>
    <row r="7806" spans="6:6" x14ac:dyDescent="0.2">
      <c r="F7806" s="896"/>
    </row>
    <row r="7807" spans="6:6" x14ac:dyDescent="0.2">
      <c r="F7807" s="896"/>
    </row>
    <row r="7808" spans="6:6" x14ac:dyDescent="0.2">
      <c r="F7808" s="896"/>
    </row>
    <row r="7809" spans="6:6" x14ac:dyDescent="0.2">
      <c r="F7809" s="896"/>
    </row>
    <row r="7810" spans="6:6" x14ac:dyDescent="0.2">
      <c r="F7810" s="896"/>
    </row>
    <row r="7811" spans="6:6" x14ac:dyDescent="0.2">
      <c r="F7811" s="896"/>
    </row>
    <row r="7812" spans="6:6" x14ac:dyDescent="0.2">
      <c r="F7812" s="896"/>
    </row>
    <row r="7813" spans="6:6" x14ac:dyDescent="0.2">
      <c r="F7813" s="896"/>
    </row>
    <row r="7814" spans="6:6" x14ac:dyDescent="0.2">
      <c r="F7814" s="896"/>
    </row>
    <row r="7815" spans="6:6" x14ac:dyDescent="0.2">
      <c r="F7815" s="896"/>
    </row>
    <row r="7816" spans="6:6" x14ac:dyDescent="0.2">
      <c r="F7816" s="896"/>
    </row>
    <row r="7817" spans="6:6" x14ac:dyDescent="0.2">
      <c r="F7817" s="896"/>
    </row>
    <row r="7818" spans="6:6" x14ac:dyDescent="0.2">
      <c r="F7818" s="896"/>
    </row>
    <row r="7819" spans="6:6" x14ac:dyDescent="0.2">
      <c r="F7819" s="896"/>
    </row>
    <row r="7820" spans="6:6" x14ac:dyDescent="0.2">
      <c r="F7820" s="896"/>
    </row>
    <row r="7821" spans="6:6" x14ac:dyDescent="0.2">
      <c r="F7821" s="896"/>
    </row>
    <row r="7822" spans="6:6" x14ac:dyDescent="0.2">
      <c r="F7822" s="896"/>
    </row>
    <row r="7823" spans="6:6" x14ac:dyDescent="0.2">
      <c r="F7823" s="896"/>
    </row>
    <row r="7824" spans="6:6" x14ac:dyDescent="0.2">
      <c r="F7824" s="896"/>
    </row>
    <row r="7825" spans="6:6" x14ac:dyDescent="0.2">
      <c r="F7825" s="896"/>
    </row>
    <row r="7826" spans="6:6" x14ac:dyDescent="0.2">
      <c r="F7826" s="896"/>
    </row>
    <row r="7827" spans="6:6" x14ac:dyDescent="0.2">
      <c r="F7827" s="896"/>
    </row>
    <row r="7828" spans="6:6" x14ac:dyDescent="0.2">
      <c r="F7828" s="896"/>
    </row>
    <row r="7829" spans="6:6" x14ac:dyDescent="0.2">
      <c r="F7829" s="896"/>
    </row>
    <row r="7830" spans="6:6" x14ac:dyDescent="0.2">
      <c r="F7830" s="896"/>
    </row>
    <row r="7831" spans="6:6" x14ac:dyDescent="0.2">
      <c r="F7831" s="896"/>
    </row>
    <row r="7832" spans="6:6" x14ac:dyDescent="0.2">
      <c r="F7832" s="896"/>
    </row>
    <row r="7833" spans="6:6" x14ac:dyDescent="0.2">
      <c r="F7833" s="896"/>
    </row>
    <row r="7834" spans="6:6" x14ac:dyDescent="0.2">
      <c r="F7834" s="896"/>
    </row>
    <row r="7835" spans="6:6" x14ac:dyDescent="0.2">
      <c r="F7835" s="896"/>
    </row>
    <row r="7836" spans="6:6" x14ac:dyDescent="0.2">
      <c r="F7836" s="896"/>
    </row>
    <row r="7837" spans="6:6" x14ac:dyDescent="0.2">
      <c r="F7837" s="896"/>
    </row>
    <row r="7838" spans="6:6" x14ac:dyDescent="0.2">
      <c r="F7838" s="896"/>
    </row>
    <row r="7839" spans="6:6" x14ac:dyDescent="0.2">
      <c r="F7839" s="896"/>
    </row>
    <row r="7840" spans="6:6" x14ac:dyDescent="0.2">
      <c r="F7840" s="896"/>
    </row>
    <row r="7841" spans="6:6" x14ac:dyDescent="0.2">
      <c r="F7841" s="896"/>
    </row>
    <row r="7842" spans="6:6" x14ac:dyDescent="0.2">
      <c r="F7842" s="896"/>
    </row>
    <row r="7843" spans="6:6" x14ac:dyDescent="0.2">
      <c r="F7843" s="896"/>
    </row>
    <row r="7844" spans="6:6" x14ac:dyDescent="0.2">
      <c r="F7844" s="896"/>
    </row>
    <row r="7845" spans="6:6" x14ac:dyDescent="0.2">
      <c r="F7845" s="896"/>
    </row>
    <row r="7846" spans="6:6" x14ac:dyDescent="0.2">
      <c r="F7846" s="896"/>
    </row>
    <row r="7847" spans="6:6" x14ac:dyDescent="0.2">
      <c r="F7847" s="896"/>
    </row>
    <row r="7848" spans="6:6" x14ac:dyDescent="0.2">
      <c r="F7848" s="896"/>
    </row>
    <row r="7849" spans="6:6" x14ac:dyDescent="0.2">
      <c r="F7849" s="896"/>
    </row>
    <row r="7850" spans="6:6" x14ac:dyDescent="0.2">
      <c r="F7850" s="896"/>
    </row>
    <row r="7851" spans="6:6" x14ac:dyDescent="0.2">
      <c r="F7851" s="896"/>
    </row>
    <row r="7852" spans="6:6" x14ac:dyDescent="0.2">
      <c r="F7852" s="896"/>
    </row>
    <row r="7853" spans="6:6" x14ac:dyDescent="0.2">
      <c r="F7853" s="896"/>
    </row>
    <row r="7854" spans="6:6" x14ac:dyDescent="0.2">
      <c r="F7854" s="896"/>
    </row>
    <row r="7855" spans="6:6" x14ac:dyDescent="0.2">
      <c r="F7855" s="896"/>
    </row>
    <row r="7856" spans="6:6" x14ac:dyDescent="0.2">
      <c r="F7856" s="896"/>
    </row>
    <row r="7857" spans="6:6" x14ac:dyDescent="0.2">
      <c r="F7857" s="896"/>
    </row>
    <row r="7858" spans="6:6" x14ac:dyDescent="0.2">
      <c r="F7858" s="896"/>
    </row>
    <row r="7859" spans="6:6" x14ac:dyDescent="0.2">
      <c r="F7859" s="896"/>
    </row>
    <row r="7860" spans="6:6" x14ac:dyDescent="0.2">
      <c r="F7860" s="896"/>
    </row>
    <row r="7861" spans="6:6" x14ac:dyDescent="0.2">
      <c r="F7861" s="896"/>
    </row>
    <row r="7862" spans="6:6" x14ac:dyDescent="0.2">
      <c r="F7862" s="896"/>
    </row>
    <row r="7863" spans="6:6" x14ac:dyDescent="0.2">
      <c r="F7863" s="896"/>
    </row>
    <row r="7864" spans="6:6" x14ac:dyDescent="0.2">
      <c r="F7864" s="896"/>
    </row>
    <row r="7865" spans="6:6" x14ac:dyDescent="0.2">
      <c r="F7865" s="896"/>
    </row>
    <row r="7866" spans="6:6" x14ac:dyDescent="0.2">
      <c r="F7866" s="896"/>
    </row>
    <row r="7867" spans="6:6" x14ac:dyDescent="0.2">
      <c r="F7867" s="896"/>
    </row>
    <row r="7868" spans="6:6" x14ac:dyDescent="0.2">
      <c r="F7868" s="896"/>
    </row>
    <row r="7869" spans="6:6" x14ac:dyDescent="0.2">
      <c r="F7869" s="896"/>
    </row>
    <row r="7870" spans="6:6" x14ac:dyDescent="0.2">
      <c r="F7870" s="896"/>
    </row>
    <row r="7871" spans="6:6" x14ac:dyDescent="0.2">
      <c r="F7871" s="896"/>
    </row>
    <row r="7872" spans="6:6" x14ac:dyDescent="0.2">
      <c r="F7872" s="896"/>
    </row>
    <row r="7873" spans="6:6" x14ac:dyDescent="0.2">
      <c r="F7873" s="896"/>
    </row>
    <row r="7874" spans="6:6" x14ac:dyDescent="0.2">
      <c r="F7874" s="896"/>
    </row>
    <row r="7875" spans="6:6" x14ac:dyDescent="0.2">
      <c r="F7875" s="896"/>
    </row>
    <row r="7876" spans="6:6" x14ac:dyDescent="0.2">
      <c r="F7876" s="896"/>
    </row>
    <row r="7877" spans="6:6" x14ac:dyDescent="0.2">
      <c r="F7877" s="896"/>
    </row>
    <row r="7878" spans="6:6" x14ac:dyDescent="0.2">
      <c r="F7878" s="896"/>
    </row>
    <row r="7879" spans="6:6" x14ac:dyDescent="0.2">
      <c r="F7879" s="896"/>
    </row>
    <row r="7880" spans="6:6" x14ac:dyDescent="0.2">
      <c r="F7880" s="896"/>
    </row>
    <row r="7881" spans="6:6" x14ac:dyDescent="0.2">
      <c r="F7881" s="896"/>
    </row>
    <row r="7882" spans="6:6" x14ac:dyDescent="0.2">
      <c r="F7882" s="896"/>
    </row>
    <row r="7883" spans="6:6" x14ac:dyDescent="0.2">
      <c r="F7883" s="896"/>
    </row>
    <row r="7884" spans="6:6" x14ac:dyDescent="0.2">
      <c r="F7884" s="896"/>
    </row>
    <row r="7885" spans="6:6" x14ac:dyDescent="0.2">
      <c r="F7885" s="896"/>
    </row>
    <row r="7886" spans="6:6" x14ac:dyDescent="0.2">
      <c r="F7886" s="896"/>
    </row>
    <row r="7887" spans="6:6" x14ac:dyDescent="0.2">
      <c r="F7887" s="896"/>
    </row>
    <row r="7888" spans="6:6" x14ac:dyDescent="0.2">
      <c r="F7888" s="896"/>
    </row>
    <row r="7889" spans="6:6" x14ac:dyDescent="0.2">
      <c r="F7889" s="896"/>
    </row>
    <row r="7890" spans="6:6" x14ac:dyDescent="0.2">
      <c r="F7890" s="896"/>
    </row>
    <row r="7891" spans="6:6" x14ac:dyDescent="0.2">
      <c r="F7891" s="896"/>
    </row>
    <row r="7892" spans="6:6" x14ac:dyDescent="0.2">
      <c r="F7892" s="896"/>
    </row>
    <row r="7893" spans="6:6" x14ac:dyDescent="0.2">
      <c r="F7893" s="896"/>
    </row>
    <row r="7894" spans="6:6" x14ac:dyDescent="0.2">
      <c r="F7894" s="896"/>
    </row>
    <row r="7895" spans="6:6" x14ac:dyDescent="0.2">
      <c r="F7895" s="896"/>
    </row>
    <row r="7896" spans="6:6" x14ac:dyDescent="0.2">
      <c r="F7896" s="896"/>
    </row>
    <row r="7897" spans="6:6" x14ac:dyDescent="0.2">
      <c r="F7897" s="896"/>
    </row>
    <row r="7898" spans="6:6" x14ac:dyDescent="0.2">
      <c r="F7898" s="896"/>
    </row>
    <row r="7899" spans="6:6" x14ac:dyDescent="0.2">
      <c r="F7899" s="896"/>
    </row>
    <row r="7900" spans="6:6" x14ac:dyDescent="0.2">
      <c r="F7900" s="896"/>
    </row>
    <row r="7901" spans="6:6" x14ac:dyDescent="0.2">
      <c r="F7901" s="896"/>
    </row>
    <row r="7902" spans="6:6" x14ac:dyDescent="0.2">
      <c r="F7902" s="896"/>
    </row>
    <row r="7903" spans="6:6" x14ac:dyDescent="0.2">
      <c r="F7903" s="896"/>
    </row>
    <row r="7904" spans="6:6" x14ac:dyDescent="0.2">
      <c r="F7904" s="896"/>
    </row>
    <row r="7905" spans="6:6" x14ac:dyDescent="0.2">
      <c r="F7905" s="896"/>
    </row>
    <row r="7906" spans="6:6" x14ac:dyDescent="0.2">
      <c r="F7906" s="896"/>
    </row>
    <row r="7907" spans="6:6" x14ac:dyDescent="0.2">
      <c r="F7907" s="896"/>
    </row>
    <row r="7908" spans="6:6" x14ac:dyDescent="0.2">
      <c r="F7908" s="896"/>
    </row>
    <row r="7909" spans="6:6" x14ac:dyDescent="0.2">
      <c r="F7909" s="896"/>
    </row>
    <row r="7910" spans="6:6" x14ac:dyDescent="0.2">
      <c r="F7910" s="896"/>
    </row>
    <row r="7911" spans="6:6" x14ac:dyDescent="0.2">
      <c r="F7911" s="896"/>
    </row>
    <row r="7912" spans="6:6" x14ac:dyDescent="0.2">
      <c r="F7912" s="896"/>
    </row>
    <row r="7913" spans="6:6" x14ac:dyDescent="0.2">
      <c r="F7913" s="896"/>
    </row>
    <row r="7914" spans="6:6" x14ac:dyDescent="0.2">
      <c r="F7914" s="896"/>
    </row>
    <row r="7915" spans="6:6" x14ac:dyDescent="0.2">
      <c r="F7915" s="896"/>
    </row>
    <row r="7916" spans="6:6" x14ac:dyDescent="0.2">
      <c r="F7916" s="896"/>
    </row>
    <row r="7917" spans="6:6" x14ac:dyDescent="0.2">
      <c r="F7917" s="896"/>
    </row>
    <row r="7918" spans="6:6" x14ac:dyDescent="0.2">
      <c r="F7918" s="896"/>
    </row>
    <row r="7919" spans="6:6" x14ac:dyDescent="0.2">
      <c r="F7919" s="896"/>
    </row>
    <row r="7920" spans="6:6" x14ac:dyDescent="0.2">
      <c r="F7920" s="896"/>
    </row>
    <row r="7921" spans="6:6" x14ac:dyDescent="0.2">
      <c r="F7921" s="896"/>
    </row>
    <row r="7922" spans="6:6" x14ac:dyDescent="0.2">
      <c r="F7922" s="896"/>
    </row>
    <row r="7923" spans="6:6" x14ac:dyDescent="0.2">
      <c r="F7923" s="896"/>
    </row>
    <row r="7924" spans="6:6" x14ac:dyDescent="0.2">
      <c r="F7924" s="896"/>
    </row>
    <row r="7925" spans="6:6" x14ac:dyDescent="0.2">
      <c r="F7925" s="896"/>
    </row>
    <row r="7926" spans="6:6" x14ac:dyDescent="0.2">
      <c r="F7926" s="896"/>
    </row>
    <row r="7927" spans="6:6" x14ac:dyDescent="0.2">
      <c r="F7927" s="896"/>
    </row>
    <row r="7928" spans="6:6" x14ac:dyDescent="0.2">
      <c r="F7928" s="896"/>
    </row>
    <row r="7929" spans="6:6" x14ac:dyDescent="0.2">
      <c r="F7929" s="896"/>
    </row>
    <row r="7930" spans="6:6" x14ac:dyDescent="0.2">
      <c r="F7930" s="896"/>
    </row>
    <row r="7931" spans="6:6" x14ac:dyDescent="0.2">
      <c r="F7931" s="896"/>
    </row>
    <row r="7932" spans="6:6" x14ac:dyDescent="0.2">
      <c r="F7932" s="896"/>
    </row>
    <row r="7933" spans="6:6" x14ac:dyDescent="0.2">
      <c r="F7933" s="896"/>
    </row>
    <row r="7934" spans="6:6" x14ac:dyDescent="0.2">
      <c r="F7934" s="896"/>
    </row>
    <row r="7935" spans="6:6" x14ac:dyDescent="0.2">
      <c r="F7935" s="896"/>
    </row>
    <row r="7936" spans="6:6" x14ac:dyDescent="0.2">
      <c r="F7936" s="896"/>
    </row>
    <row r="7937" spans="6:6" x14ac:dyDescent="0.2">
      <c r="F7937" s="896"/>
    </row>
    <row r="7938" spans="6:6" x14ac:dyDescent="0.2">
      <c r="F7938" s="896"/>
    </row>
    <row r="7939" spans="6:6" x14ac:dyDescent="0.2">
      <c r="F7939" s="896"/>
    </row>
    <row r="7940" spans="6:6" x14ac:dyDescent="0.2">
      <c r="F7940" s="896"/>
    </row>
    <row r="7941" spans="6:6" x14ac:dyDescent="0.2">
      <c r="F7941" s="896"/>
    </row>
    <row r="7942" spans="6:6" x14ac:dyDescent="0.2">
      <c r="F7942" s="896"/>
    </row>
    <row r="7943" spans="6:6" x14ac:dyDescent="0.2">
      <c r="F7943" s="896"/>
    </row>
    <row r="7944" spans="6:6" x14ac:dyDescent="0.2">
      <c r="F7944" s="896"/>
    </row>
    <row r="7945" spans="6:6" x14ac:dyDescent="0.2">
      <c r="F7945" s="896"/>
    </row>
    <row r="7946" spans="6:6" x14ac:dyDescent="0.2">
      <c r="F7946" s="896"/>
    </row>
    <row r="7947" spans="6:6" x14ac:dyDescent="0.2">
      <c r="F7947" s="896"/>
    </row>
    <row r="7948" spans="6:6" x14ac:dyDescent="0.2">
      <c r="F7948" s="896"/>
    </row>
    <row r="7949" spans="6:6" x14ac:dyDescent="0.2">
      <c r="F7949" s="896"/>
    </row>
    <row r="7950" spans="6:6" x14ac:dyDescent="0.2">
      <c r="F7950" s="896"/>
    </row>
    <row r="7951" spans="6:6" x14ac:dyDescent="0.2">
      <c r="F7951" s="896"/>
    </row>
    <row r="7952" spans="6:6" x14ac:dyDescent="0.2">
      <c r="F7952" s="896"/>
    </row>
    <row r="7953" spans="6:6" x14ac:dyDescent="0.2">
      <c r="F7953" s="896"/>
    </row>
    <row r="7954" spans="6:6" x14ac:dyDescent="0.2">
      <c r="F7954" s="896"/>
    </row>
    <row r="7955" spans="6:6" x14ac:dyDescent="0.2">
      <c r="F7955" s="896"/>
    </row>
    <row r="7956" spans="6:6" x14ac:dyDescent="0.2">
      <c r="F7956" s="896"/>
    </row>
    <row r="7957" spans="6:6" x14ac:dyDescent="0.2">
      <c r="F7957" s="896"/>
    </row>
    <row r="7958" spans="6:6" x14ac:dyDescent="0.2">
      <c r="F7958" s="896"/>
    </row>
    <row r="7959" spans="6:6" x14ac:dyDescent="0.2">
      <c r="F7959" s="896"/>
    </row>
    <row r="7960" spans="6:6" x14ac:dyDescent="0.2">
      <c r="F7960" s="896"/>
    </row>
    <row r="7961" spans="6:6" x14ac:dyDescent="0.2">
      <c r="F7961" s="896"/>
    </row>
    <row r="7962" spans="6:6" x14ac:dyDescent="0.2">
      <c r="F7962" s="896"/>
    </row>
    <row r="7963" spans="6:6" x14ac:dyDescent="0.2">
      <c r="F7963" s="896"/>
    </row>
    <row r="7964" spans="6:6" x14ac:dyDescent="0.2">
      <c r="F7964" s="896"/>
    </row>
    <row r="7965" spans="6:6" x14ac:dyDescent="0.2">
      <c r="F7965" s="896"/>
    </row>
    <row r="7966" spans="6:6" x14ac:dyDescent="0.2">
      <c r="F7966" s="896"/>
    </row>
    <row r="7967" spans="6:6" x14ac:dyDescent="0.2">
      <c r="F7967" s="896"/>
    </row>
    <row r="7968" spans="6:6" x14ac:dyDescent="0.2">
      <c r="F7968" s="896"/>
    </row>
    <row r="7969" spans="6:6" x14ac:dyDescent="0.2">
      <c r="F7969" s="896"/>
    </row>
    <row r="7970" spans="6:6" x14ac:dyDescent="0.2">
      <c r="F7970" s="896"/>
    </row>
    <row r="7971" spans="6:6" x14ac:dyDescent="0.2">
      <c r="F7971" s="896"/>
    </row>
    <row r="7972" spans="6:6" x14ac:dyDescent="0.2">
      <c r="F7972" s="896"/>
    </row>
    <row r="7973" spans="6:6" x14ac:dyDescent="0.2">
      <c r="F7973" s="896"/>
    </row>
    <row r="7974" spans="6:6" x14ac:dyDescent="0.2">
      <c r="F7974" s="896"/>
    </row>
    <row r="7975" spans="6:6" x14ac:dyDescent="0.2">
      <c r="F7975" s="896"/>
    </row>
    <row r="7976" spans="6:6" x14ac:dyDescent="0.2">
      <c r="F7976" s="896"/>
    </row>
    <row r="7977" spans="6:6" x14ac:dyDescent="0.2">
      <c r="F7977" s="896"/>
    </row>
    <row r="7978" spans="6:6" x14ac:dyDescent="0.2">
      <c r="F7978" s="896"/>
    </row>
    <row r="7979" spans="6:6" x14ac:dyDescent="0.2">
      <c r="F7979" s="896"/>
    </row>
    <row r="7980" spans="6:6" x14ac:dyDescent="0.2">
      <c r="F7980" s="896"/>
    </row>
    <row r="7981" spans="6:6" x14ac:dyDescent="0.2">
      <c r="F7981" s="896"/>
    </row>
    <row r="7982" spans="6:6" x14ac:dyDescent="0.2">
      <c r="F7982" s="896"/>
    </row>
    <row r="7983" spans="6:6" x14ac:dyDescent="0.2">
      <c r="F7983" s="896"/>
    </row>
    <row r="7984" spans="6:6" x14ac:dyDescent="0.2">
      <c r="F7984" s="896"/>
    </row>
    <row r="7985" spans="6:6" x14ac:dyDescent="0.2">
      <c r="F7985" s="896"/>
    </row>
    <row r="7986" spans="6:6" x14ac:dyDescent="0.2">
      <c r="F7986" s="896"/>
    </row>
    <row r="7987" spans="6:6" x14ac:dyDescent="0.2">
      <c r="F7987" s="896"/>
    </row>
    <row r="7988" spans="6:6" x14ac:dyDescent="0.2">
      <c r="F7988" s="896"/>
    </row>
    <row r="7989" spans="6:6" x14ac:dyDescent="0.2">
      <c r="F7989" s="896"/>
    </row>
    <row r="7990" spans="6:6" x14ac:dyDescent="0.2">
      <c r="F7990" s="896"/>
    </row>
    <row r="7991" spans="6:6" x14ac:dyDescent="0.2">
      <c r="F7991" s="896"/>
    </row>
    <row r="7992" spans="6:6" x14ac:dyDescent="0.2">
      <c r="F7992" s="896"/>
    </row>
    <row r="7993" spans="6:6" x14ac:dyDescent="0.2">
      <c r="F7993" s="896"/>
    </row>
    <row r="7994" spans="6:6" x14ac:dyDescent="0.2">
      <c r="F7994" s="896"/>
    </row>
    <row r="7995" spans="6:6" x14ac:dyDescent="0.2">
      <c r="F7995" s="896"/>
    </row>
    <row r="7996" spans="6:6" x14ac:dyDescent="0.2">
      <c r="F7996" s="896"/>
    </row>
    <row r="7997" spans="6:6" x14ac:dyDescent="0.2">
      <c r="F7997" s="896"/>
    </row>
    <row r="7998" spans="6:6" x14ac:dyDescent="0.2">
      <c r="F7998" s="896"/>
    </row>
    <row r="7999" spans="6:6" x14ac:dyDescent="0.2">
      <c r="F7999" s="896"/>
    </row>
    <row r="8000" spans="6:6" x14ac:dyDescent="0.2">
      <c r="F8000" s="896"/>
    </row>
    <row r="8001" spans="6:6" x14ac:dyDescent="0.2">
      <c r="F8001" s="896"/>
    </row>
    <row r="8002" spans="6:6" x14ac:dyDescent="0.2">
      <c r="F8002" s="896"/>
    </row>
    <row r="8003" spans="6:6" x14ac:dyDescent="0.2">
      <c r="F8003" s="896"/>
    </row>
    <row r="8004" spans="6:6" x14ac:dyDescent="0.2">
      <c r="F8004" s="896"/>
    </row>
    <row r="8005" spans="6:6" x14ac:dyDescent="0.2">
      <c r="F8005" s="896"/>
    </row>
    <row r="8006" spans="6:6" x14ac:dyDescent="0.2">
      <c r="F8006" s="896"/>
    </row>
    <row r="8007" spans="6:6" x14ac:dyDescent="0.2">
      <c r="F8007" s="896"/>
    </row>
    <row r="8008" spans="6:6" x14ac:dyDescent="0.2">
      <c r="F8008" s="896"/>
    </row>
    <row r="8009" spans="6:6" x14ac:dyDescent="0.2">
      <c r="F8009" s="896"/>
    </row>
    <row r="8010" spans="6:6" x14ac:dyDescent="0.2">
      <c r="F8010" s="896"/>
    </row>
    <row r="8011" spans="6:6" x14ac:dyDescent="0.2">
      <c r="F8011" s="896"/>
    </row>
    <row r="8012" spans="6:6" x14ac:dyDescent="0.2">
      <c r="F8012" s="896"/>
    </row>
    <row r="8013" spans="6:6" x14ac:dyDescent="0.2">
      <c r="F8013" s="896"/>
    </row>
    <row r="8014" spans="6:6" x14ac:dyDescent="0.2">
      <c r="F8014" s="896"/>
    </row>
    <row r="8015" spans="6:6" x14ac:dyDescent="0.2">
      <c r="F8015" s="896"/>
    </row>
    <row r="8016" spans="6:6" x14ac:dyDescent="0.2">
      <c r="F8016" s="896"/>
    </row>
    <row r="8017" spans="6:6" x14ac:dyDescent="0.2">
      <c r="F8017" s="896"/>
    </row>
    <row r="8018" spans="6:6" x14ac:dyDescent="0.2">
      <c r="F8018" s="896"/>
    </row>
    <row r="8019" spans="6:6" x14ac:dyDescent="0.2">
      <c r="F8019" s="896"/>
    </row>
    <row r="8020" spans="6:6" x14ac:dyDescent="0.2">
      <c r="F8020" s="896"/>
    </row>
    <row r="8021" spans="6:6" x14ac:dyDescent="0.2">
      <c r="F8021" s="896"/>
    </row>
    <row r="8022" spans="6:6" x14ac:dyDescent="0.2">
      <c r="F8022" s="896"/>
    </row>
    <row r="8023" spans="6:6" x14ac:dyDescent="0.2">
      <c r="F8023" s="896"/>
    </row>
    <row r="8024" spans="6:6" x14ac:dyDescent="0.2">
      <c r="F8024" s="896"/>
    </row>
    <row r="8025" spans="6:6" x14ac:dyDescent="0.2">
      <c r="F8025" s="896"/>
    </row>
    <row r="8026" spans="6:6" x14ac:dyDescent="0.2">
      <c r="F8026" s="896"/>
    </row>
    <row r="8027" spans="6:6" x14ac:dyDescent="0.2">
      <c r="F8027" s="896"/>
    </row>
    <row r="8028" spans="6:6" x14ac:dyDescent="0.2">
      <c r="F8028" s="896"/>
    </row>
    <row r="8029" spans="6:6" x14ac:dyDescent="0.2">
      <c r="F8029" s="896"/>
    </row>
    <row r="8030" spans="6:6" x14ac:dyDescent="0.2">
      <c r="F8030" s="896"/>
    </row>
    <row r="8031" spans="6:6" x14ac:dyDescent="0.2">
      <c r="F8031" s="896"/>
    </row>
    <row r="8032" spans="6:6" x14ac:dyDescent="0.2">
      <c r="F8032" s="896"/>
    </row>
    <row r="8033" spans="6:6" x14ac:dyDescent="0.2">
      <c r="F8033" s="896"/>
    </row>
    <row r="8034" spans="6:6" x14ac:dyDescent="0.2">
      <c r="F8034" s="896"/>
    </row>
    <row r="8035" spans="6:6" x14ac:dyDescent="0.2">
      <c r="F8035" s="896"/>
    </row>
    <row r="8036" spans="6:6" x14ac:dyDescent="0.2">
      <c r="F8036" s="896"/>
    </row>
    <row r="8037" spans="6:6" x14ac:dyDescent="0.2">
      <c r="F8037" s="896"/>
    </row>
    <row r="8038" spans="6:6" x14ac:dyDescent="0.2">
      <c r="F8038" s="896"/>
    </row>
    <row r="8039" spans="6:6" x14ac:dyDescent="0.2">
      <c r="F8039" s="896"/>
    </row>
    <row r="8040" spans="6:6" x14ac:dyDescent="0.2">
      <c r="F8040" s="896"/>
    </row>
    <row r="8041" spans="6:6" x14ac:dyDescent="0.2">
      <c r="F8041" s="896"/>
    </row>
    <row r="8042" spans="6:6" x14ac:dyDescent="0.2">
      <c r="F8042" s="896"/>
    </row>
    <row r="8043" spans="6:6" x14ac:dyDescent="0.2">
      <c r="F8043" s="896"/>
    </row>
    <row r="8044" spans="6:6" x14ac:dyDescent="0.2">
      <c r="F8044" s="896"/>
    </row>
    <row r="8045" spans="6:6" x14ac:dyDescent="0.2">
      <c r="F8045" s="896"/>
    </row>
    <row r="8046" spans="6:6" x14ac:dyDescent="0.2">
      <c r="F8046" s="896"/>
    </row>
    <row r="8047" spans="6:6" x14ac:dyDescent="0.2">
      <c r="F8047" s="896"/>
    </row>
    <row r="8048" spans="6:6" x14ac:dyDescent="0.2">
      <c r="F8048" s="896"/>
    </row>
    <row r="8049" spans="6:6" x14ac:dyDescent="0.2">
      <c r="F8049" s="896"/>
    </row>
    <row r="8050" spans="6:6" x14ac:dyDescent="0.2">
      <c r="F8050" s="896"/>
    </row>
    <row r="8051" spans="6:6" x14ac:dyDescent="0.2">
      <c r="F8051" s="896"/>
    </row>
    <row r="8052" spans="6:6" x14ac:dyDescent="0.2">
      <c r="F8052" s="896"/>
    </row>
    <row r="8053" spans="6:6" x14ac:dyDescent="0.2">
      <c r="F8053" s="896"/>
    </row>
    <row r="8054" spans="6:6" x14ac:dyDescent="0.2">
      <c r="F8054" s="896"/>
    </row>
    <row r="8055" spans="6:6" x14ac:dyDescent="0.2">
      <c r="F8055" s="896"/>
    </row>
    <row r="8056" spans="6:6" x14ac:dyDescent="0.2">
      <c r="F8056" s="896"/>
    </row>
    <row r="8057" spans="6:6" x14ac:dyDescent="0.2">
      <c r="F8057" s="896"/>
    </row>
    <row r="8058" spans="6:6" x14ac:dyDescent="0.2">
      <c r="F8058" s="896"/>
    </row>
    <row r="8059" spans="6:6" x14ac:dyDescent="0.2">
      <c r="F8059" s="896"/>
    </row>
    <row r="8060" spans="6:6" x14ac:dyDescent="0.2">
      <c r="F8060" s="896"/>
    </row>
    <row r="8061" spans="6:6" x14ac:dyDescent="0.2">
      <c r="F8061" s="896"/>
    </row>
    <row r="8062" spans="6:6" x14ac:dyDescent="0.2">
      <c r="F8062" s="896"/>
    </row>
    <row r="8063" spans="6:6" x14ac:dyDescent="0.2">
      <c r="F8063" s="896"/>
    </row>
    <row r="8064" spans="6:6" x14ac:dyDescent="0.2">
      <c r="F8064" s="896"/>
    </row>
    <row r="8065" spans="6:6" x14ac:dyDescent="0.2">
      <c r="F8065" s="896"/>
    </row>
    <row r="8066" spans="6:6" x14ac:dyDescent="0.2">
      <c r="F8066" s="896"/>
    </row>
    <row r="8067" spans="6:6" x14ac:dyDescent="0.2">
      <c r="F8067" s="896"/>
    </row>
    <row r="8068" spans="6:6" x14ac:dyDescent="0.2">
      <c r="F8068" s="896"/>
    </row>
    <row r="8069" spans="6:6" x14ac:dyDescent="0.2">
      <c r="F8069" s="896"/>
    </row>
    <row r="8070" spans="6:6" x14ac:dyDescent="0.2">
      <c r="F8070" s="896"/>
    </row>
    <row r="8071" spans="6:6" x14ac:dyDescent="0.2">
      <c r="F8071" s="896"/>
    </row>
    <row r="8072" spans="6:6" x14ac:dyDescent="0.2">
      <c r="F8072" s="896"/>
    </row>
    <row r="8073" spans="6:6" x14ac:dyDescent="0.2">
      <c r="F8073" s="896"/>
    </row>
    <row r="8074" spans="6:6" x14ac:dyDescent="0.2">
      <c r="F8074" s="896"/>
    </row>
    <row r="8075" spans="6:6" x14ac:dyDescent="0.2">
      <c r="F8075" s="896"/>
    </row>
    <row r="8076" spans="6:6" x14ac:dyDescent="0.2">
      <c r="F8076" s="896"/>
    </row>
    <row r="8077" spans="6:6" x14ac:dyDescent="0.2">
      <c r="F8077" s="896"/>
    </row>
    <row r="8078" spans="6:6" x14ac:dyDescent="0.2">
      <c r="F8078" s="896"/>
    </row>
    <row r="8079" spans="6:6" x14ac:dyDescent="0.2">
      <c r="F8079" s="896"/>
    </row>
    <row r="8080" spans="6:6" x14ac:dyDescent="0.2">
      <c r="F8080" s="896"/>
    </row>
    <row r="8081" spans="6:6" x14ac:dyDescent="0.2">
      <c r="F8081" s="896"/>
    </row>
    <row r="8082" spans="6:6" x14ac:dyDescent="0.2">
      <c r="F8082" s="896"/>
    </row>
    <row r="8083" spans="6:6" x14ac:dyDescent="0.2">
      <c r="F8083" s="896"/>
    </row>
    <row r="8084" spans="6:6" x14ac:dyDescent="0.2">
      <c r="F8084" s="896"/>
    </row>
    <row r="8085" spans="6:6" x14ac:dyDescent="0.2">
      <c r="F8085" s="896"/>
    </row>
    <row r="8086" spans="6:6" x14ac:dyDescent="0.2">
      <c r="F8086" s="896"/>
    </row>
    <row r="8087" spans="6:6" x14ac:dyDescent="0.2">
      <c r="F8087" s="896"/>
    </row>
    <row r="8088" spans="6:6" x14ac:dyDescent="0.2">
      <c r="F8088" s="896"/>
    </row>
    <row r="8089" spans="6:6" x14ac:dyDescent="0.2">
      <c r="F8089" s="896"/>
    </row>
    <row r="8090" spans="6:6" x14ac:dyDescent="0.2">
      <c r="F8090" s="896"/>
    </row>
    <row r="8091" spans="6:6" x14ac:dyDescent="0.2">
      <c r="F8091" s="896"/>
    </row>
    <row r="8092" spans="6:6" x14ac:dyDescent="0.2">
      <c r="F8092" s="896"/>
    </row>
    <row r="8093" spans="6:6" x14ac:dyDescent="0.2">
      <c r="F8093" s="896"/>
    </row>
    <row r="8094" spans="6:6" x14ac:dyDescent="0.2">
      <c r="F8094" s="896"/>
    </row>
    <row r="8095" spans="6:6" x14ac:dyDescent="0.2">
      <c r="F8095" s="896"/>
    </row>
    <row r="8096" spans="6:6" x14ac:dyDescent="0.2">
      <c r="F8096" s="896"/>
    </row>
    <row r="8097" spans="6:6" x14ac:dyDescent="0.2">
      <c r="F8097" s="896"/>
    </row>
    <row r="8098" spans="6:6" x14ac:dyDescent="0.2">
      <c r="F8098" s="896"/>
    </row>
    <row r="8099" spans="6:6" x14ac:dyDescent="0.2">
      <c r="F8099" s="896"/>
    </row>
    <row r="8100" spans="6:6" x14ac:dyDescent="0.2">
      <c r="F8100" s="896"/>
    </row>
    <row r="8101" spans="6:6" x14ac:dyDescent="0.2">
      <c r="F8101" s="896"/>
    </row>
    <row r="8102" spans="6:6" x14ac:dyDescent="0.2">
      <c r="F8102" s="896"/>
    </row>
    <row r="8103" spans="6:6" x14ac:dyDescent="0.2">
      <c r="F8103" s="896"/>
    </row>
    <row r="8104" spans="6:6" x14ac:dyDescent="0.2">
      <c r="F8104" s="896"/>
    </row>
    <row r="8105" spans="6:6" x14ac:dyDescent="0.2">
      <c r="F8105" s="896"/>
    </row>
    <row r="8106" spans="6:6" x14ac:dyDescent="0.2">
      <c r="F8106" s="896"/>
    </row>
    <row r="8107" spans="6:6" x14ac:dyDescent="0.2">
      <c r="F8107" s="896"/>
    </row>
    <row r="8108" spans="6:6" x14ac:dyDescent="0.2">
      <c r="F8108" s="896"/>
    </row>
    <row r="8109" spans="6:6" x14ac:dyDescent="0.2">
      <c r="F8109" s="896"/>
    </row>
    <row r="8110" spans="6:6" x14ac:dyDescent="0.2">
      <c r="F8110" s="896"/>
    </row>
    <row r="8111" spans="6:6" x14ac:dyDescent="0.2">
      <c r="F8111" s="896"/>
    </row>
    <row r="8112" spans="6:6" x14ac:dyDescent="0.2">
      <c r="F8112" s="896"/>
    </row>
    <row r="8113" spans="6:6" x14ac:dyDescent="0.2">
      <c r="F8113" s="896"/>
    </row>
    <row r="8114" spans="6:6" x14ac:dyDescent="0.2">
      <c r="F8114" s="896"/>
    </row>
    <row r="8115" spans="6:6" x14ac:dyDescent="0.2">
      <c r="F8115" s="896"/>
    </row>
    <row r="8116" spans="6:6" x14ac:dyDescent="0.2">
      <c r="F8116" s="896"/>
    </row>
    <row r="8117" spans="6:6" x14ac:dyDescent="0.2">
      <c r="F8117" s="896"/>
    </row>
    <row r="8118" spans="6:6" x14ac:dyDescent="0.2">
      <c r="F8118" s="896"/>
    </row>
    <row r="8119" spans="6:6" x14ac:dyDescent="0.2">
      <c r="F8119" s="896"/>
    </row>
    <row r="8120" spans="6:6" x14ac:dyDescent="0.2">
      <c r="F8120" s="896"/>
    </row>
    <row r="8121" spans="6:6" x14ac:dyDescent="0.2">
      <c r="F8121" s="896"/>
    </row>
    <row r="8122" spans="6:6" x14ac:dyDescent="0.2">
      <c r="F8122" s="896"/>
    </row>
    <row r="8123" spans="6:6" x14ac:dyDescent="0.2">
      <c r="F8123" s="896"/>
    </row>
    <row r="8124" spans="6:6" x14ac:dyDescent="0.2">
      <c r="F8124" s="896"/>
    </row>
    <row r="8125" spans="6:6" x14ac:dyDescent="0.2">
      <c r="F8125" s="896"/>
    </row>
    <row r="8126" spans="6:6" x14ac:dyDescent="0.2">
      <c r="F8126" s="896"/>
    </row>
    <row r="8127" spans="6:6" x14ac:dyDescent="0.2">
      <c r="F8127" s="896"/>
    </row>
    <row r="8128" spans="6:6" x14ac:dyDescent="0.2">
      <c r="F8128" s="896"/>
    </row>
    <row r="8129" spans="6:6" x14ac:dyDescent="0.2">
      <c r="F8129" s="896"/>
    </row>
    <row r="8130" spans="6:6" x14ac:dyDescent="0.2">
      <c r="F8130" s="896"/>
    </row>
    <row r="8131" spans="6:6" x14ac:dyDescent="0.2">
      <c r="F8131" s="896"/>
    </row>
    <row r="8132" spans="6:6" x14ac:dyDescent="0.2">
      <c r="F8132" s="896"/>
    </row>
    <row r="8133" spans="6:6" x14ac:dyDescent="0.2">
      <c r="F8133" s="896"/>
    </row>
    <row r="8134" spans="6:6" x14ac:dyDescent="0.2">
      <c r="F8134" s="896"/>
    </row>
    <row r="8135" spans="6:6" x14ac:dyDescent="0.2">
      <c r="F8135" s="896"/>
    </row>
    <row r="8136" spans="6:6" x14ac:dyDescent="0.2">
      <c r="F8136" s="896"/>
    </row>
    <row r="8137" spans="6:6" x14ac:dyDescent="0.2">
      <c r="F8137" s="896"/>
    </row>
    <row r="8138" spans="6:6" x14ac:dyDescent="0.2">
      <c r="F8138" s="896"/>
    </row>
  </sheetData>
  <mergeCells count="360">
    <mergeCell ref="J557:J559"/>
    <mergeCell ref="J472:J474"/>
    <mergeCell ref="B255:B257"/>
    <mergeCell ref="A430:E430"/>
    <mergeCell ref="J435:J437"/>
    <mergeCell ref="B425:E425"/>
    <mergeCell ref="B299:B301"/>
    <mergeCell ref="C299:C301"/>
    <mergeCell ref="D299:D301"/>
    <mergeCell ref="D296:D298"/>
    <mergeCell ref="A543:E543"/>
    <mergeCell ref="A544:E544"/>
    <mergeCell ref="A496:E496"/>
    <mergeCell ref="A513:E513"/>
    <mergeCell ref="A509:E509"/>
    <mergeCell ref="J389:J391"/>
    <mergeCell ref="A525:D525"/>
    <mergeCell ref="B539:E539"/>
    <mergeCell ref="A333:A336"/>
    <mergeCell ref="C305:C307"/>
    <mergeCell ref="D305:D307"/>
    <mergeCell ref="B302:B304"/>
    <mergeCell ref="J299:J301"/>
    <mergeCell ref="A313:E313"/>
    <mergeCell ref="A299:A301"/>
    <mergeCell ref="B305:B307"/>
    <mergeCell ref="B438:B440"/>
    <mergeCell ref="C438:C440"/>
    <mergeCell ref="A438:A440"/>
    <mergeCell ref="D438:D440"/>
    <mergeCell ref="J296:J298"/>
    <mergeCell ref="B267:B269"/>
    <mergeCell ref="C267:C269"/>
    <mergeCell ref="B270:B272"/>
    <mergeCell ref="C270:C272"/>
    <mergeCell ref="B273:B275"/>
    <mergeCell ref="C273:C275"/>
    <mergeCell ref="C357:C359"/>
    <mergeCell ref="D357:D359"/>
    <mergeCell ref="J339:J341"/>
    <mergeCell ref="J302:J304"/>
    <mergeCell ref="D302:D304"/>
    <mergeCell ref="C302:C304"/>
    <mergeCell ref="J305:J307"/>
    <mergeCell ref="D309:D311"/>
    <mergeCell ref="C330:C331"/>
    <mergeCell ref="C333:C336"/>
    <mergeCell ref="J333:J336"/>
    <mergeCell ref="J264:J266"/>
    <mergeCell ref="J267:J269"/>
    <mergeCell ref="J270:J272"/>
    <mergeCell ref="J273:J275"/>
    <mergeCell ref="J261:J263"/>
    <mergeCell ref="A249:A251"/>
    <mergeCell ref="B243:B245"/>
    <mergeCell ref="A243:A245"/>
    <mergeCell ref="C243:C245"/>
    <mergeCell ref="D243:D245"/>
    <mergeCell ref="D258:D260"/>
    <mergeCell ref="A258:A260"/>
    <mergeCell ref="J243:J245"/>
    <mergeCell ref="A246:A248"/>
    <mergeCell ref="B246:B248"/>
    <mergeCell ref="C246:C248"/>
    <mergeCell ref="D246:D248"/>
    <mergeCell ref="J246:J248"/>
    <mergeCell ref="B249:B251"/>
    <mergeCell ref="C255:C257"/>
    <mergeCell ref="G6:J6"/>
    <mergeCell ref="J249:J251"/>
    <mergeCell ref="J252:J254"/>
    <mergeCell ref="J255:J257"/>
    <mergeCell ref="J258:J260"/>
    <mergeCell ref="B213:C213"/>
    <mergeCell ref="B258:B260"/>
    <mergeCell ref="A2:J2"/>
    <mergeCell ref="B3:J3"/>
    <mergeCell ref="B4:J4"/>
    <mergeCell ref="A240:A242"/>
    <mergeCell ref="B240:B242"/>
    <mergeCell ref="A200:A202"/>
    <mergeCell ref="B200:B202"/>
    <mergeCell ref="C200:C202"/>
    <mergeCell ref="D200:D202"/>
    <mergeCell ref="B204:D204"/>
    <mergeCell ref="J240:J242"/>
    <mergeCell ref="A217:B217"/>
    <mergeCell ref="B228:E228"/>
    <mergeCell ref="A192:A195"/>
    <mergeCell ref="B192:B195"/>
    <mergeCell ref="C192:C195"/>
    <mergeCell ref="A233:D233"/>
    <mergeCell ref="A690:B690"/>
    <mergeCell ref="A691:B691"/>
    <mergeCell ref="B683:D683"/>
    <mergeCell ref="B621:E621"/>
    <mergeCell ref="A607:E607"/>
    <mergeCell ref="B599:E599"/>
    <mergeCell ref="A603:E603"/>
    <mergeCell ref="A604:E604"/>
    <mergeCell ref="A616:E616"/>
    <mergeCell ref="A630:C630"/>
    <mergeCell ref="A632:C632"/>
    <mergeCell ref="A631:C631"/>
    <mergeCell ref="A626:C626"/>
    <mergeCell ref="A563:E563"/>
    <mergeCell ref="A572:E572"/>
    <mergeCell ref="A574:E574"/>
    <mergeCell ref="A594:E594"/>
    <mergeCell ref="A557:A559"/>
    <mergeCell ref="B557:B559"/>
    <mergeCell ref="C557:C559"/>
    <mergeCell ref="D557:D559"/>
    <mergeCell ref="A547:E547"/>
    <mergeCell ref="A556:E556"/>
    <mergeCell ref="A583:E583"/>
    <mergeCell ref="A585:E585"/>
    <mergeCell ref="A476:E476"/>
    <mergeCell ref="A472:A474"/>
    <mergeCell ref="B472:B474"/>
    <mergeCell ref="C472:C474"/>
    <mergeCell ref="D472:D474"/>
    <mergeCell ref="A522:E522"/>
    <mergeCell ref="A534:E534"/>
    <mergeCell ref="B505:E505"/>
    <mergeCell ref="A485:E485"/>
    <mergeCell ref="A487:E487"/>
    <mergeCell ref="A510:E510"/>
    <mergeCell ref="B466:E466"/>
    <mergeCell ref="A471:E471"/>
    <mergeCell ref="A470:E470"/>
    <mergeCell ref="A389:A391"/>
    <mergeCell ref="B389:B391"/>
    <mergeCell ref="C389:C391"/>
    <mergeCell ref="D389:D391"/>
    <mergeCell ref="A450:E450"/>
    <mergeCell ref="A452:E452"/>
    <mergeCell ref="A429:E429"/>
    <mergeCell ref="A416:E416"/>
    <mergeCell ref="A392:E392"/>
    <mergeCell ref="A441:E441"/>
    <mergeCell ref="A401:E401"/>
    <mergeCell ref="A407:E407"/>
    <mergeCell ref="D403:D405"/>
    <mergeCell ref="C403:C405"/>
    <mergeCell ref="B403:B405"/>
    <mergeCell ref="A403:A405"/>
    <mergeCell ref="B435:B437"/>
    <mergeCell ref="A435:A437"/>
    <mergeCell ref="A461:D461"/>
    <mergeCell ref="B196:B199"/>
    <mergeCell ref="C196:C199"/>
    <mergeCell ref="D196:D199"/>
    <mergeCell ref="A255:A257"/>
    <mergeCell ref="A196:A199"/>
    <mergeCell ref="C258:C260"/>
    <mergeCell ref="C240:C242"/>
    <mergeCell ref="D240:D242"/>
    <mergeCell ref="D255:D257"/>
    <mergeCell ref="B252:B254"/>
    <mergeCell ref="A252:A254"/>
    <mergeCell ref="C252:C254"/>
    <mergeCell ref="C249:C251"/>
    <mergeCell ref="D249:D251"/>
    <mergeCell ref="D252:D254"/>
    <mergeCell ref="C296:C298"/>
    <mergeCell ref="B261:B263"/>
    <mergeCell ref="A261:A263"/>
    <mergeCell ref="C261:C263"/>
    <mergeCell ref="D261:D263"/>
    <mergeCell ref="B264:B266"/>
    <mergeCell ref="A264:A266"/>
    <mergeCell ref="C264:C266"/>
    <mergeCell ref="A267:A269"/>
    <mergeCell ref="A270:A272"/>
    <mergeCell ref="A273:A275"/>
    <mergeCell ref="A296:A298"/>
    <mergeCell ref="B296:B298"/>
    <mergeCell ref="D264:D266"/>
    <mergeCell ref="D267:D269"/>
    <mergeCell ref="D270:D272"/>
    <mergeCell ref="D273:D275"/>
    <mergeCell ref="A99:A101"/>
    <mergeCell ref="K177:K179"/>
    <mergeCell ref="A173:A175"/>
    <mergeCell ref="B173:B175"/>
    <mergeCell ref="C173:C175"/>
    <mergeCell ref="D173:D175"/>
    <mergeCell ref="K174:K175"/>
    <mergeCell ref="A186:A189"/>
    <mergeCell ref="B186:B189"/>
    <mergeCell ref="C186:C189"/>
    <mergeCell ref="D186:D189"/>
    <mergeCell ref="A182:A185"/>
    <mergeCell ref="B182:B185"/>
    <mergeCell ref="C182:C185"/>
    <mergeCell ref="A180:A181"/>
    <mergeCell ref="B180:B181"/>
    <mergeCell ref="C180:C181"/>
    <mergeCell ref="D180:D181"/>
    <mergeCell ref="B99:B101"/>
    <mergeCell ref="C138:C139"/>
    <mergeCell ref="B132:B134"/>
    <mergeCell ref="C99:C101"/>
    <mergeCell ref="D99:D101"/>
    <mergeCell ref="A114:A116"/>
    <mergeCell ref="D138:D139"/>
    <mergeCell ref="B13:B17"/>
    <mergeCell ref="A43:A44"/>
    <mergeCell ref="B43:B44"/>
    <mergeCell ref="C43:C44"/>
    <mergeCell ref="D43:D44"/>
    <mergeCell ref="C105:C107"/>
    <mergeCell ref="A117:A119"/>
    <mergeCell ref="A13:A17"/>
    <mergeCell ref="A108:A110"/>
    <mergeCell ref="B108:B110"/>
    <mergeCell ref="C108:C110"/>
    <mergeCell ref="D108:D110"/>
    <mergeCell ref="B29:D29"/>
    <mergeCell ref="B30:D30"/>
    <mergeCell ref="B45:B46"/>
    <mergeCell ref="C45:C46"/>
    <mergeCell ref="D45:D46"/>
    <mergeCell ref="D41:D42"/>
    <mergeCell ref="A111:A113"/>
    <mergeCell ref="B111:B113"/>
    <mergeCell ref="B47:B49"/>
    <mergeCell ref="C47:C49"/>
    <mergeCell ref="B91:D91"/>
    <mergeCell ref="B105:B107"/>
    <mergeCell ref="A45:A46"/>
    <mergeCell ref="A190:A191"/>
    <mergeCell ref="B190:B191"/>
    <mergeCell ref="C190:C191"/>
    <mergeCell ref="D190:D191"/>
    <mergeCell ref="D192:D195"/>
    <mergeCell ref="B123:B125"/>
    <mergeCell ref="C123:C125"/>
    <mergeCell ref="D182:D185"/>
    <mergeCell ref="A176:A179"/>
    <mergeCell ref="B176:B179"/>
    <mergeCell ref="C176:C179"/>
    <mergeCell ref="D176:D179"/>
    <mergeCell ref="D123:D125"/>
    <mergeCell ref="A132:A134"/>
    <mergeCell ref="B158:C158"/>
    <mergeCell ref="B162:D162"/>
    <mergeCell ref="A168:A171"/>
    <mergeCell ref="B168:B171"/>
    <mergeCell ref="C168:C171"/>
    <mergeCell ref="D168:D171"/>
    <mergeCell ref="A138:A139"/>
    <mergeCell ref="B138:B139"/>
    <mergeCell ref="B120:B122"/>
    <mergeCell ref="C120:C122"/>
    <mergeCell ref="D120:D122"/>
    <mergeCell ref="A123:A125"/>
    <mergeCell ref="B18:B22"/>
    <mergeCell ref="B23:B27"/>
    <mergeCell ref="A145:D145"/>
    <mergeCell ref="B114:B116"/>
    <mergeCell ref="C114:C116"/>
    <mergeCell ref="D114:D116"/>
    <mergeCell ref="C111:C113"/>
    <mergeCell ref="D111:D113"/>
    <mergeCell ref="C132:C134"/>
    <mergeCell ref="D132:D134"/>
    <mergeCell ref="B137:D137"/>
    <mergeCell ref="A74:D74"/>
    <mergeCell ref="A50:A52"/>
    <mergeCell ref="B50:B52"/>
    <mergeCell ref="C50:C52"/>
    <mergeCell ref="D50:D52"/>
    <mergeCell ref="A102:A103"/>
    <mergeCell ref="B102:B103"/>
    <mergeCell ref="C102:C103"/>
    <mergeCell ref="A105:A107"/>
    <mergeCell ref="J386:J388"/>
    <mergeCell ref="J403:J405"/>
    <mergeCell ref="D339:D341"/>
    <mergeCell ref="A357:A359"/>
    <mergeCell ref="B357:B359"/>
    <mergeCell ref="C339:C341"/>
    <mergeCell ref="J363:J365"/>
    <mergeCell ref="A18:A27"/>
    <mergeCell ref="A41:A42"/>
    <mergeCell ref="B41:B42"/>
    <mergeCell ref="C41:C42"/>
    <mergeCell ref="A47:A49"/>
    <mergeCell ref="D47:D49"/>
    <mergeCell ref="A234:E234"/>
    <mergeCell ref="B117:B119"/>
    <mergeCell ref="A126:A128"/>
    <mergeCell ref="B126:B128"/>
    <mergeCell ref="C126:C128"/>
    <mergeCell ref="D126:D128"/>
    <mergeCell ref="A129:A131"/>
    <mergeCell ref="C129:C131"/>
    <mergeCell ref="D129:D131"/>
    <mergeCell ref="B130:B131"/>
    <mergeCell ref="A120:A122"/>
    <mergeCell ref="A369:A371"/>
    <mergeCell ref="B369:B371"/>
    <mergeCell ref="C369:C371"/>
    <mergeCell ref="D369:D371"/>
    <mergeCell ref="C435:C437"/>
    <mergeCell ref="D435:D437"/>
    <mergeCell ref="B386:B388"/>
    <mergeCell ref="A386:A388"/>
    <mergeCell ref="D386:D388"/>
    <mergeCell ref="C386:C388"/>
    <mergeCell ref="B8:B12"/>
    <mergeCell ref="A8:A12"/>
    <mergeCell ref="C13:C17"/>
    <mergeCell ref="C18:C22"/>
    <mergeCell ref="C23:C27"/>
    <mergeCell ref="A372:E372"/>
    <mergeCell ref="A385:E385"/>
    <mergeCell ref="A302:A304"/>
    <mergeCell ref="A326:E326"/>
    <mergeCell ref="A327:A331"/>
    <mergeCell ref="B327:B331"/>
    <mergeCell ref="C328:C329"/>
    <mergeCell ref="D333:D336"/>
    <mergeCell ref="A305:A307"/>
    <mergeCell ref="A343:E343"/>
    <mergeCell ref="A339:A341"/>
    <mergeCell ref="B339:B341"/>
    <mergeCell ref="B309:B311"/>
    <mergeCell ref="C309:C311"/>
    <mergeCell ref="A309:A311"/>
    <mergeCell ref="D328:D331"/>
    <mergeCell ref="B333:B336"/>
    <mergeCell ref="A356:E356"/>
    <mergeCell ref="B366:B368"/>
    <mergeCell ref="J237:J238"/>
    <mergeCell ref="G237:G238"/>
    <mergeCell ref="F237:F238"/>
    <mergeCell ref="E237:E238"/>
    <mergeCell ref="D237:D238"/>
    <mergeCell ref="C237:C238"/>
    <mergeCell ref="B237:B238"/>
    <mergeCell ref="A237:A238"/>
    <mergeCell ref="J438:J440"/>
    <mergeCell ref="A366:A368"/>
    <mergeCell ref="C366:C368"/>
    <mergeCell ref="D366:D368"/>
    <mergeCell ref="J366:J368"/>
    <mergeCell ref="J357:J359"/>
    <mergeCell ref="A360:A362"/>
    <mergeCell ref="B360:B362"/>
    <mergeCell ref="C360:C362"/>
    <mergeCell ref="D360:D362"/>
    <mergeCell ref="J360:J362"/>
    <mergeCell ref="B363:B365"/>
    <mergeCell ref="A363:A365"/>
    <mergeCell ref="C363:C365"/>
    <mergeCell ref="D363:D365"/>
    <mergeCell ref="J369:J371"/>
  </mergeCells>
  <conditionalFormatting sqref="M221:M230 F610:G610 M416:M427">
    <cfRule type="cellIs" dxfId="2" priority="3" stopIfTrue="1" operator="lessThan">
      <formula>0</formula>
    </cfRule>
    <cfRule type="cellIs" dxfId="1" priority="4" stopIfTrue="1" operator="greaterThan">
      <formula>0</formula>
    </cfRule>
  </conditionalFormatting>
  <conditionalFormatting sqref="K91:K96 K326:K327">
    <cfRule type="cellIs" dxfId="0" priority="6" stopIfTrue="1" operator="equal">
      <formula>#REF!</formula>
    </cfRule>
  </conditionalFormatting>
  <pageMargins left="0.31496062992125984" right="0.11811023622047245" top="0.35433070866141736" bottom="0.35433070866141736" header="0.11811023622047245" footer="0.11811023622047245"/>
  <pageSetup paperSize="9" scale="95" orientation="landscape" r:id="rId1"/>
  <rowBreaks count="9" manualBreakCount="9">
    <brk id="266" max="9" man="1"/>
    <brk id="277" max="9" man="1"/>
    <brk id="282" max="9" man="1"/>
    <brk id="478" max="9" man="1"/>
    <brk id="499" max="9" man="1"/>
    <brk id="571" max="9" man="1"/>
    <brk id="584" max="9" man="1"/>
    <brk id="605" max="9" man="1"/>
    <brk id="620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E10" sqref="E10"/>
    </sheetView>
  </sheetViews>
  <sheetFormatPr defaultRowHeight="15" x14ac:dyDescent="0.25"/>
  <cols>
    <col min="1" max="1" width="9.140625" style="1033"/>
    <col min="2" max="2" width="23.28515625" style="797" customWidth="1"/>
    <col min="3" max="16384" width="9.140625" style="1033"/>
  </cols>
  <sheetData>
    <row r="1" spans="1:2" x14ac:dyDescent="0.25">
      <c r="B1" s="797" t="s">
        <v>1811</v>
      </c>
    </row>
    <row r="2" spans="1:2" x14ac:dyDescent="0.25">
      <c r="A2" s="1033">
        <v>1</v>
      </c>
      <c r="B2" s="797">
        <f>(96.9*0.5)+(99.9*0.5)</f>
        <v>98.4</v>
      </c>
    </row>
    <row r="3" spans="1:2" x14ac:dyDescent="0.25">
      <c r="A3" s="1033">
        <v>2</v>
      </c>
      <c r="B3" s="797">
        <v>0</v>
      </c>
    </row>
    <row r="4" spans="1:2" x14ac:dyDescent="0.25">
      <c r="A4" s="1033">
        <v>3</v>
      </c>
      <c r="B4" s="797">
        <f>(98.2*0.5)+(99.9*0.5)</f>
        <v>99.050000000000011</v>
      </c>
    </row>
    <row r="5" spans="1:2" x14ac:dyDescent="0.25">
      <c r="A5" s="1033">
        <v>4</v>
      </c>
      <c r="B5" s="797">
        <f>(100*0.5)+(100*0.5)</f>
        <v>100</v>
      </c>
    </row>
    <row r="6" spans="1:2" x14ac:dyDescent="0.25">
      <c r="A6" s="1033">
        <v>5</v>
      </c>
      <c r="B6" s="797">
        <f>(66.7*0.5)+(99.9*0.5)</f>
        <v>83.300000000000011</v>
      </c>
    </row>
    <row r="7" spans="1:2" x14ac:dyDescent="0.25">
      <c r="A7" s="1033">
        <v>6</v>
      </c>
      <c r="B7" s="797">
        <f>(100*0.5)+(99.4*0.5)</f>
        <v>99.7</v>
      </c>
    </row>
    <row r="8" spans="1:2" x14ac:dyDescent="0.25">
      <c r="A8" s="1033">
        <v>7</v>
      </c>
      <c r="B8" s="797">
        <f>(100*0.5)+(99.1*0.5)</f>
        <v>99.55</v>
      </c>
    </row>
    <row r="9" spans="1:2" x14ac:dyDescent="0.25">
      <c r="A9" s="1033">
        <v>8</v>
      </c>
      <c r="B9" s="797">
        <f>(100*0.5)+(99.3*0.5)</f>
        <v>99.65</v>
      </c>
    </row>
    <row r="11" spans="1:2" x14ac:dyDescent="0.25">
      <c r="B11" s="797" t="s">
        <v>1812</v>
      </c>
    </row>
    <row r="12" spans="1:2" x14ac:dyDescent="0.25">
      <c r="A12" s="1033">
        <v>1</v>
      </c>
      <c r="B12" s="797">
        <f>(99.2+94.2+96.8+99.4+98.2+97.5+98.4)/7</f>
        <v>97.671428571428564</v>
      </c>
    </row>
    <row r="13" spans="1:2" x14ac:dyDescent="0.25">
      <c r="A13" s="1033">
        <v>2</v>
      </c>
      <c r="B13" s="797">
        <f>(99.6+96.8+98.2)/3</f>
        <v>98.199999999999989</v>
      </c>
    </row>
    <row r="14" spans="1:2" x14ac:dyDescent="0.25">
      <c r="A14" s="1033">
        <v>3</v>
      </c>
      <c r="B14" s="797">
        <f>(99.4+96.9+95.2+99.2+99.5+96.6+99.1)/7</f>
        <v>97.98571428571428</v>
      </c>
    </row>
    <row r="15" spans="1:2" x14ac:dyDescent="0.25">
      <c r="A15" s="1033">
        <v>4</v>
      </c>
      <c r="B15" s="797">
        <f>(99.9+99.8+100+100+87+87.3+100)/7</f>
        <v>96.285714285714292</v>
      </c>
    </row>
    <row r="16" spans="1:2" x14ac:dyDescent="0.25">
      <c r="A16" s="1033">
        <v>5</v>
      </c>
      <c r="B16" s="797">
        <f>(100+80.5+98.7+98.1+98.9+100+83.3)/7</f>
        <v>94.214285714285694</v>
      </c>
    </row>
    <row r="17" spans="1:2" x14ac:dyDescent="0.25">
      <c r="A17" s="1033">
        <v>6</v>
      </c>
      <c r="B17" s="797">
        <f>(99.1+99.7+100+100+99.7+99.8+99.7)/7</f>
        <v>99.714285714285708</v>
      </c>
    </row>
    <row r="18" spans="1:2" x14ac:dyDescent="0.25">
      <c r="A18" s="1033">
        <v>7</v>
      </c>
      <c r="B18" s="797">
        <f>(100+99.9+99.1+99.9+99.9+99.9+99.6)/7</f>
        <v>99.757142857142853</v>
      </c>
    </row>
    <row r="19" spans="1:2" x14ac:dyDescent="0.25">
      <c r="A19" s="1033">
        <v>8</v>
      </c>
      <c r="B19" s="797">
        <f>(87.3+100+100+100+100+99.7)/6</f>
        <v>97.833333333333329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10</vt:i4>
      </vt:variant>
    </vt:vector>
  </HeadingPairs>
  <TitlesOfParts>
    <vt:vector size="32" baseType="lpstr">
      <vt:lpstr>1 ое слуш.</vt:lpstr>
      <vt:lpstr>2 ое слуш.24.11.10</vt:lpstr>
      <vt:lpstr>2 ое слуш.2.12.10 </vt:lpstr>
      <vt:lpstr>Реализация</vt:lpstr>
      <vt:lpstr>Город</vt:lpstr>
      <vt:lpstr>2019</vt:lpstr>
      <vt:lpstr>2020</vt:lpstr>
      <vt:lpstr>2021</vt:lpstr>
      <vt:lpstr>907</vt:lpstr>
      <vt:lpstr>-ДКС</vt:lpstr>
      <vt:lpstr>ДКС свод</vt:lpstr>
      <vt:lpstr>-ДКС номер 4001</vt:lpstr>
      <vt:lpstr>Ворошиловский</vt:lpstr>
      <vt:lpstr>Железнодорожный</vt:lpstr>
      <vt:lpstr>Кировский</vt:lpstr>
      <vt:lpstr>Ленинский</vt:lpstr>
      <vt:lpstr>Октябрьский</vt:lpstr>
      <vt:lpstr>Первомайский</vt:lpstr>
      <vt:lpstr>Пролетарский</vt:lpstr>
      <vt:lpstr>Советский</vt:lpstr>
      <vt:lpstr>Годовой отчет 2025</vt:lpstr>
      <vt:lpstr>Лист1</vt:lpstr>
      <vt:lpstr>'1 ое слуш.'!OLE_LINK1</vt:lpstr>
      <vt:lpstr>'2 ое слуш.2.12.10 '!OLE_LINK1</vt:lpstr>
      <vt:lpstr>'2 ое слуш.24.11.10'!OLE_LINK1</vt:lpstr>
      <vt:lpstr>'1 ое слуш.'!OLE_LINK2</vt:lpstr>
      <vt:lpstr>'2 ое слуш.2.12.10 '!OLE_LINK2</vt:lpstr>
      <vt:lpstr>'2 ое слуш.24.11.10'!OLE_LINK2</vt:lpstr>
      <vt:lpstr>'1 ое слуш.'!Заголовки_для_печати</vt:lpstr>
      <vt:lpstr>'2 ое слуш.2.12.10 '!Заголовки_для_печати</vt:lpstr>
      <vt:lpstr>'2 ое слуш.24.11.10'!Заголовки_для_печати</vt:lpstr>
      <vt:lpstr>'Годовой отчет 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</dc:creator>
  <cp:lastModifiedBy>Капканова Елена Николаевна</cp:lastModifiedBy>
  <cp:lastPrinted>2026-02-10T13:34:45Z</cp:lastPrinted>
  <dcterms:created xsi:type="dcterms:W3CDTF">2010-04-10T07:41:58Z</dcterms:created>
  <dcterms:modified xsi:type="dcterms:W3CDTF">2026-02-11T08:21:37Z</dcterms:modified>
</cp:coreProperties>
</file>